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7.bin" ContentType="application/vnd.openxmlformats-officedocument.spreadsheetml.customProperty"/>
  <Override PartName="/xl/comments2.xml" ContentType="application/vnd.openxmlformats-officedocument.spreadsheetml.comments+xml"/>
  <Override PartName="/xl/customProperty8.bin" ContentType="application/vnd.openxmlformats-officedocument.spreadsheetml.customProperty"/>
  <Override PartName="/xl/comments3.xml" ContentType="application/vnd.openxmlformats-officedocument.spreadsheetml.comments+xml"/>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drawings/drawing4.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updateLinks="never" codeName="ThisWorkbook" defaultThemeVersion="124226"/>
  <mc:AlternateContent xmlns:mc="http://schemas.openxmlformats.org/markup-compatibility/2006">
    <mc:Choice Requires="x15">
      <x15ac:absPath xmlns:x15ac="http://schemas.microsoft.com/office/spreadsheetml/2010/11/ac" url="H:\My Drive\01 - Budget FY24\FY23 Audit\ISBE AFR\"/>
    </mc:Choice>
  </mc:AlternateContent>
  <xr:revisionPtr revIDLastSave="0" documentId="8_{4728B3A7-3CEB-47B2-9E27-6D05C452E5E3}" xr6:coauthVersionLast="36" xr6:coauthVersionMax="36" xr10:uidLastSave="{00000000-0000-0000-0000-000000000000}"/>
  <bookViews>
    <workbookView xWindow="0" yWindow="0" windowWidth="28800" windowHeight="12375" tabRatio="906" xr2:uid="{CA11E325-E3A9-4881-A6A9-8C55DB7214A5}"/>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3" sheetId="106" state="hidden" r:id="rId25"/>
    <sheet name="Single Audit &amp; GATA Information" sheetId="188" r:id="rId26"/>
    <sheet name="SDJA Listing for cover page" sheetId="187" state="hidden" r:id="rId27"/>
  </sheets>
  <definedNames>
    <definedName name="_xlnm._FilterDatabase" localSheetId="24" hidden="1">'AFR23'!$A$1:$J$9823</definedName>
    <definedName name="_xlnm._FilterDatabase" localSheetId="26" hidden="1">'SDJA Listing for cover page'!$A$1:$D$993</definedName>
    <definedName name="_xlnm.Print_Area" localSheetId="0">COVER!$A$1:$AA$48</definedName>
    <definedName name="_xlnm.Print_Area" localSheetId="19">'Itemization 44'!$A:$F</definedName>
    <definedName name="_xlnm.Print_Area" localSheetId="17">'Shared Outsourced Services 42'!$A$1:$F$43</definedName>
    <definedName name="_xlnm.Print_Area" localSheetId="10">'Short-Term Long-Term Debt 26'!$A$1:$J$69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C39" i="3" l="1"/>
  <c r="C27" i="3"/>
  <c r="D5" i="29"/>
  <c r="K14" i="12"/>
  <c r="H14" i="12"/>
  <c r="H5" i="12"/>
  <c r="M16" i="3"/>
  <c r="G81" i="186"/>
  <c r="C79" i="4" l="1"/>
  <c r="E43" i="4"/>
  <c r="E128" i="29"/>
  <c r="C38" i="3"/>
  <c r="C4" i="3"/>
  <c r="B9" i="7"/>
  <c r="B10" i="7"/>
  <c r="B13" i="7"/>
  <c r="B15"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B9791" i="106" l="1"/>
  <c r="I33" i="8"/>
  <c r="I34" i="8"/>
  <c r="I35" i="8"/>
  <c r="I36" i="8"/>
  <c r="I37" i="8"/>
  <c r="I32" i="8" l="1"/>
  <c r="I38" i="8"/>
  <c r="I39" i="8"/>
  <c r="I40" i="8"/>
  <c r="C114" i="28" l="1"/>
  <c r="B50" i="106"/>
  <c r="B9823" i="106"/>
  <c r="B9822" i="106"/>
  <c r="B9821" i="106"/>
  <c r="B9820" i="106"/>
  <c r="B9819" i="106"/>
  <c r="B9818" i="106"/>
  <c r="B9817" i="106"/>
  <c r="B9816" i="106"/>
  <c r="B9815" i="106"/>
  <c r="B9814" i="106"/>
  <c r="B9813" i="106"/>
  <c r="B9812" i="106"/>
  <c r="B9811" i="106"/>
  <c r="B9810" i="106"/>
  <c r="L14" i="186"/>
  <c r="L15" i="186"/>
  <c r="L16" i="186"/>
  <c r="B9809" i="106"/>
  <c r="F185" i="34"/>
  <c r="F184" i="34"/>
  <c r="D185" i="34"/>
  <c r="C185" i="34"/>
  <c r="D192" i="34"/>
  <c r="D33" i="36"/>
  <c r="E53" i="28"/>
  <c r="A11" i="108"/>
  <c r="B9808" i="106"/>
  <c r="J43" i="8"/>
  <c r="J64" i="8" s="1"/>
  <c r="H43" i="8"/>
  <c r="H64" i="8" s="1"/>
  <c r="G43" i="8"/>
  <c r="B9804" i="106" s="1"/>
  <c r="F43" i="8"/>
  <c r="F64" i="8" s="1"/>
  <c r="E43" i="8"/>
  <c r="B9802" i="106" s="1"/>
  <c r="C43" i="8"/>
  <c r="C64" i="8" s="1"/>
  <c r="I42" i="8"/>
  <c r="I41" i="8"/>
  <c r="I31" i="8"/>
  <c r="I30" i="8"/>
  <c r="H30" i="8"/>
  <c r="F30" i="8"/>
  <c r="E30" i="8"/>
  <c r="B9800" i="106"/>
  <c r="J102" i="4"/>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H427" i="29" l="1"/>
  <c r="K427" i="29"/>
  <c r="L35" i="29" l="1"/>
  <c r="E290" i="186" l="1"/>
  <c r="F290" i="186"/>
  <c r="G290" i="186"/>
  <c r="H290" i="186"/>
  <c r="I290" i="186"/>
  <c r="J290" i="186"/>
  <c r="E292" i="186"/>
  <c r="F292" i="186"/>
  <c r="G292" i="186"/>
  <c r="H292" i="186"/>
  <c r="I292" i="186"/>
  <c r="J292" i="186"/>
  <c r="D292" i="186"/>
  <c r="E291" i="186"/>
  <c r="F291" i="186"/>
  <c r="G291" i="186"/>
  <c r="H291" i="186"/>
  <c r="I291" i="186"/>
  <c r="J291" i="186"/>
  <c r="D291" i="186"/>
  <c r="D290" i="186"/>
  <c r="E289" i="186"/>
  <c r="F289" i="186"/>
  <c r="G289" i="186"/>
  <c r="H289" i="186"/>
  <c r="I289" i="186"/>
  <c r="J289" i="186"/>
  <c r="D289" i="186"/>
  <c r="E288" i="186"/>
  <c r="F288" i="186"/>
  <c r="G288" i="186"/>
  <c r="H288" i="186"/>
  <c r="I288" i="186"/>
  <c r="J288" i="186"/>
  <c r="D288" i="186"/>
  <c r="L144" i="186"/>
  <c r="L30"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5" i="186"/>
  <c r="H155" i="186"/>
  <c r="G155" i="186"/>
  <c r="F155" i="186"/>
  <c r="L154" i="186"/>
  <c r="B9784" i="106" s="1"/>
  <c r="L153" i="186"/>
  <c r="B9779" i="106" s="1"/>
  <c r="L150" i="186"/>
  <c r="B9774" i="106" s="1"/>
  <c r="L149" i="186"/>
  <c r="B9766" i="106" s="1"/>
  <c r="L148" i="186"/>
  <c r="B9758" i="106" s="1"/>
  <c r="L145" i="186"/>
  <c r="B9750" i="106" s="1"/>
  <c r="B9788" i="106" l="1"/>
  <c r="B9787" i="106"/>
  <c r="B9786" i="106"/>
  <c r="L155" i="186"/>
  <c r="B9789" i="106" s="1"/>
  <c r="B9785" i="106"/>
  <c r="D6" i="36"/>
  <c r="D5" i="36"/>
  <c r="A75" i="28"/>
  <c r="J16" i="4" l="1"/>
  <c r="B9727" i="106" l="1"/>
  <c r="B9726" i="106"/>
  <c r="H6745" i="106" a="1"/>
  <c r="H8666" i="106" a="1"/>
  <c r="H703" i="106" a="1"/>
  <c r="H9488" i="106" a="1"/>
  <c r="H1411" i="106" a="1"/>
  <c r="H3255" i="106" a="1"/>
  <c r="H8942" i="106" a="1"/>
  <c r="H1875" i="106" a="1"/>
  <c r="H6080" i="106" a="1"/>
  <c r="H5349" i="106" a="1"/>
  <c r="H651" i="106" a="1"/>
  <c r="H8715" i="106" a="1"/>
  <c r="H3575" i="106" a="1"/>
  <c r="H9304" i="106" a="1"/>
  <c r="H9525" i="106" a="1"/>
  <c r="H4226" i="106" a="1"/>
  <c r="H6977" i="106" a="1"/>
  <c r="H6369" i="106" a="1"/>
  <c r="H7232" i="106" a="1"/>
  <c r="H8198" i="106" a="1"/>
  <c r="H1268" i="106" a="1"/>
  <c r="H4111" i="106" a="1"/>
  <c r="H187" i="106" a="1"/>
  <c r="H5736" i="106" a="1"/>
  <c r="H2820" i="106" a="1"/>
  <c r="H1321" i="106" a="1"/>
  <c r="H895" i="106" a="1"/>
  <c r="H1423" i="106" a="1"/>
  <c r="H5165" i="106" a="1"/>
  <c r="H8293" i="106" a="1"/>
  <c r="H3643" i="106" a="1"/>
  <c r="H8784" i="106" a="1"/>
  <c r="H6394" i="106" a="1"/>
  <c r="H4073" i="106" a="1"/>
  <c r="H6874" i="106" a="1"/>
  <c r="H1027" i="106" a="1"/>
  <c r="H273" i="106" a="1"/>
  <c r="H5535" i="106" a="1"/>
  <c r="H5777" i="106" a="1"/>
  <c r="H3723" i="106" a="1"/>
  <c r="H8703" i="106" a="1"/>
  <c r="H799" i="106" a="1"/>
  <c r="H1044" i="106" a="1"/>
  <c r="H6373" i="106" a="1"/>
  <c r="H3625" i="106" a="1"/>
  <c r="H8987" i="106" a="1"/>
  <c r="H847" i="106" a="1"/>
  <c r="H5084" i="106" a="1"/>
  <c r="H1358" i="106" a="1"/>
  <c r="H6673" i="106" a="1"/>
  <c r="H5905" i="106" a="1"/>
  <c r="H3366" i="106" a="1"/>
  <c r="H5554" i="106" a="1"/>
  <c r="H9644" i="106" a="1"/>
  <c r="H2841" i="106" a="1"/>
  <c r="H8044" i="106" a="1"/>
  <c r="H1857" i="106" a="1"/>
  <c r="H3081" i="106" a="1"/>
  <c r="H183" i="106" a="1"/>
  <c r="H4392" i="106" a="1"/>
  <c r="H6661" i="106" a="1"/>
  <c r="H744" i="106" a="1"/>
  <c r="H5516" i="106" a="1"/>
  <c r="H1021" i="106" a="1"/>
  <c r="H4413" i="106" a="1"/>
  <c r="H8178" i="106" a="1"/>
  <c r="H979" i="106" a="1"/>
  <c r="H8376" i="106" a="1"/>
  <c r="H7087" i="106" a="1"/>
  <c r="H5111" i="106" a="1"/>
  <c r="H5523" i="106" a="1"/>
  <c r="H5571" i="106" a="1"/>
  <c r="H2089" i="106" a="1"/>
  <c r="H1234" i="106" a="1"/>
  <c r="H2731" i="106" a="1"/>
  <c r="H5059" i="106" a="1"/>
  <c r="H710" i="106" a="1"/>
  <c r="H2568" i="106" a="1"/>
  <c r="H1802" i="106" a="1"/>
  <c r="H1047" i="106" a="1"/>
  <c r="H1443" i="106" a="1"/>
  <c r="H2838" i="106" a="1"/>
  <c r="H8802" i="106" a="1"/>
  <c r="H1845" i="106" a="1"/>
  <c r="H7724" i="106" a="1"/>
  <c r="H8947" i="106" a="1"/>
  <c r="H3618" i="106" a="1"/>
  <c r="H2037" i="106" a="1"/>
  <c r="H1314" i="106" a="1"/>
  <c r="H8529" i="106" a="1"/>
  <c r="H2756" i="106" a="1"/>
  <c r="H1265" i="106" a="1"/>
  <c r="H1985" i="106" a="1"/>
  <c r="H5222" i="106" a="1"/>
  <c r="H6926" i="106" a="1"/>
  <c r="H9387" i="106" a="1"/>
  <c r="H6148" i="106" a="1"/>
  <c r="H4264" i="106" a="1"/>
  <c r="H2600" i="106" a="1"/>
  <c r="H5670" i="106" a="1"/>
  <c r="H9101" i="106" a="1"/>
  <c r="H9638" i="106" a="1"/>
  <c r="H8366" i="106" a="1"/>
  <c r="H3296" i="106" a="1"/>
  <c r="H1405" i="106" a="1"/>
  <c r="H8252" i="106" a="1"/>
  <c r="H3728" i="106" a="1"/>
  <c r="H1049" i="106" a="1"/>
  <c r="H1824" i="106" a="1"/>
  <c r="H6128" i="106" a="1"/>
  <c r="H3616" i="106" a="1"/>
  <c r="H5277" i="106" a="1"/>
  <c r="H893" i="106" a="1"/>
  <c r="H6392" i="106" a="1"/>
  <c r="H1858" i="106" a="1"/>
  <c r="H8478" i="106" a="1"/>
  <c r="H8268" i="106" a="1"/>
  <c r="H8483" i="106" a="1"/>
  <c r="H9183" i="106" a="1"/>
  <c r="H8449" i="106" a="1"/>
  <c r="H8935" i="106" a="1"/>
  <c r="H792" i="106" a="1"/>
  <c r="H6141" i="106" a="1"/>
  <c r="H3259" i="106" a="1"/>
  <c r="H6327" i="106" a="1"/>
  <c r="H1428" i="106" a="1"/>
  <c r="H8396" i="106" a="1"/>
  <c r="H6983" i="106" a="1"/>
  <c r="H3568" i="106" a="1"/>
  <c r="H6076" i="106" a="1"/>
  <c r="H7680" i="106" a="1"/>
  <c r="H6033" i="106" a="1"/>
  <c r="H1285" i="106" a="1"/>
  <c r="H1280" i="106" a="1"/>
  <c r="H8561" i="106" a="1"/>
  <c r="H8196" i="106" a="1"/>
  <c r="H8018" i="106" a="1"/>
  <c r="H6663" i="106" a="1"/>
  <c r="H8204" i="106" a="1"/>
  <c r="H7621" i="106" a="1"/>
  <c r="H103" i="106" a="1"/>
  <c r="H8275" i="106" a="1"/>
  <c r="H8528" i="106" a="1"/>
  <c r="H8819" i="106" a="1"/>
  <c r="H6145" i="106" a="1"/>
  <c r="H9816" i="106" a="1"/>
  <c r="H1986" i="106" a="1"/>
  <c r="H5329" i="106" a="1"/>
  <c r="H9475" i="106" a="1"/>
  <c r="H8941" i="106" a="1"/>
  <c r="H4082" i="106" a="1"/>
  <c r="H2846" i="106" a="1"/>
  <c r="H719" i="106" a="1"/>
  <c r="H182" i="106" a="1"/>
  <c r="H804" i="106" a="1"/>
  <c r="H3656" i="106" a="1"/>
  <c r="H5163" i="106" a="1"/>
  <c r="H2978" i="106" a="1"/>
  <c r="H14" i="106" a="1"/>
  <c r="H3483" i="106" a="1"/>
  <c r="H6185" i="106" a="1"/>
  <c r="H1102" i="106" a="1"/>
  <c r="H70" i="106" a="1"/>
  <c r="H6407" i="106" a="1"/>
  <c r="H4078" i="106" a="1"/>
  <c r="H9272" i="106" a="1"/>
  <c r="H5623" i="106" a="1"/>
  <c r="H7806" i="106" a="1"/>
  <c r="H5071" i="106" a="1"/>
  <c r="H746" i="106" a="1"/>
  <c r="H5315" i="106" a="1"/>
  <c r="H6662" i="106" a="1"/>
  <c r="H8920" i="106" a="1"/>
  <c r="H5331" i="106" a="1"/>
  <c r="H8176" i="106" a="1"/>
  <c r="H616" i="106" a="1"/>
  <c r="H5789" i="106" a="1"/>
  <c r="H3571" i="106" a="1"/>
  <c r="H3252" i="106" a="1"/>
  <c r="H4946" i="106" a="1"/>
  <c r="H3684" i="106" a="1"/>
  <c r="H1743" i="106" a="1"/>
  <c r="H4417" i="106" a="1"/>
  <c r="H8260" i="106" a="1"/>
  <c r="H9724" i="106" a="1"/>
  <c r="H1383" i="106" a="1"/>
  <c r="H965" i="106" a="1"/>
  <c r="H2945" i="106" a="1"/>
  <c r="H6996" i="106" a="1"/>
  <c r="H5521" i="106" a="1"/>
  <c r="H2716" i="106" a="1"/>
  <c r="H6842" i="106" a="1"/>
  <c r="H4814" i="106" a="1"/>
  <c r="H430" i="106" a="1"/>
  <c r="H9256" i="106" a="1"/>
  <c r="H7880" i="106" a="1"/>
  <c r="H802" i="106" a="1"/>
  <c r="H1222" i="106" a="1"/>
  <c r="H6329" i="106" a="1"/>
  <c r="H9622" i="106" a="1"/>
  <c r="H3686" i="106" a="1"/>
  <c r="H4408" i="106" a="1"/>
  <c r="H1534" i="106" a="1"/>
  <c r="H6400" i="106" a="1"/>
  <c r="H2856" i="106" a="1"/>
  <c r="H323" i="106" a="1"/>
  <c r="H6792" i="106" a="1"/>
  <c r="H2890" i="106" a="1"/>
  <c r="H8241" i="106" a="1"/>
  <c r="H5022" i="106" a="1"/>
  <c r="H923" i="106" a="1"/>
  <c r="H4329" i="106" a="1"/>
  <c r="H9339" i="106" a="1"/>
  <c r="H955" i="106" a="1"/>
  <c r="H6259" i="106" a="1"/>
  <c r="H9796" i="106" a="1"/>
  <c r="H6304" i="106" a="1"/>
  <c r="H8148" i="106" a="1"/>
  <c r="H8139" i="106" a="1"/>
  <c r="H9104" i="106" a="1"/>
  <c r="H8055" i="106" a="1"/>
  <c r="H3420" i="106" a="1"/>
  <c r="H918" i="106" a="1"/>
  <c r="H2729" i="106" a="1"/>
  <c r="H15" i="106" a="1"/>
  <c r="H9006" i="106" a="1"/>
  <c r="H124" i="106" a="1"/>
  <c r="H1217" i="106" a="1"/>
  <c r="H7102" i="106" a="1"/>
  <c r="H2975" i="106" a="1"/>
  <c r="H7110" i="106" a="1"/>
  <c r="H9311" i="106" a="1"/>
  <c r="H1024" i="106" a="1"/>
  <c r="H171" i="106" a="1"/>
  <c r="H1026" i="106" a="1"/>
  <c r="H926" i="106" a="1"/>
  <c r="H3651" i="106" a="1"/>
  <c r="H9792" i="106" a="1"/>
  <c r="H762" i="106" a="1"/>
  <c r="H6855" i="106" a="1"/>
  <c r="H6936" i="106" a="1"/>
  <c r="H4407" i="106" a="1"/>
  <c r="H7651" i="106" a="1"/>
  <c r="H5105" i="106" a="1"/>
  <c r="H8640" i="106" a="1"/>
  <c r="H7598" i="106" a="1"/>
  <c r="H2609" i="106" a="1"/>
  <c r="H9164" i="106" a="1"/>
  <c r="H7760" i="106" a="1"/>
  <c r="H779" i="106" a="1"/>
  <c r="H6732" i="106" a="1"/>
  <c r="H8473" i="106" a="1"/>
  <c r="H1042" i="106" a="1"/>
  <c r="H7066" i="106" a="1"/>
  <c r="H9784" i="106" a="1"/>
  <c r="H5722" i="106" a="1"/>
  <c r="H977" i="106" a="1"/>
  <c r="H121" i="106" a="1"/>
  <c r="H1225" i="106" a="1"/>
  <c r="H9421" i="106" a="1"/>
  <c r="H4410" i="106" a="1"/>
  <c r="H8013" i="106" a="1"/>
  <c r="H4342" i="106" a="1"/>
  <c r="H6681" i="106" a="1"/>
  <c r="H1449" i="106" a="1"/>
  <c r="H25" i="106" a="1"/>
  <c r="H8919" i="106" a="1"/>
  <c r="H994" i="106" a="1"/>
  <c r="H9444" i="106" a="1"/>
  <c r="H1839" i="106" a="1"/>
  <c r="H797" i="106" a="1"/>
  <c r="H819" i="106" a="1"/>
  <c r="H6147" i="106" a="1"/>
  <c r="H9588" i="106" a="1"/>
  <c r="H6169" i="106" a="1"/>
  <c r="H782" i="106" a="1"/>
  <c r="H8290" i="106" a="1"/>
  <c r="H740" i="106" a="1"/>
  <c r="H1615" i="106" a="1"/>
  <c r="H4944" i="106" a="1"/>
  <c r="H5916" i="106" a="1"/>
  <c r="H3547" i="106" a="1"/>
  <c r="H2991" i="106" a="1"/>
  <c r="H8566" i="106" a="1"/>
  <c r="H8102" i="106" a="1"/>
  <c r="H6229" i="106" a="1"/>
  <c r="H6315" i="106" a="1"/>
  <c r="H1786" i="106" a="1"/>
  <c r="H2533" i="106" a="1"/>
  <c r="H5879" i="106" a="1"/>
  <c r="H4263" i="106" a="1"/>
  <c r="H4344" i="106" a="1"/>
  <c r="H1145" i="106" a="1"/>
  <c r="H9003" i="106" a="1"/>
  <c r="H4811" i="106" a="1"/>
  <c r="H5768" i="106" a="1"/>
  <c r="H2016" i="106" a="1"/>
  <c r="H197" i="106" a="1"/>
  <c r="H8287" i="106" a="1"/>
  <c r="H4104" i="106" a="1"/>
  <c r="H8782" i="106" a="1"/>
  <c r="H5592" i="106" a="1"/>
  <c r="H3367" i="106" a="1"/>
  <c r="H9632" i="106" a="1"/>
  <c r="H5421" i="106" a="1"/>
  <c r="H8524" i="106" a="1"/>
  <c r="H1831" i="106" a="1"/>
  <c r="H6133" i="106" a="1"/>
  <c r="H8342" i="106" a="1"/>
  <c r="H6134" i="106" a="1"/>
  <c r="H3720" i="106" a="1"/>
  <c r="H6083" i="106" a="1"/>
  <c r="H737" i="106" a="1"/>
  <c r="H5095" i="106" a="1"/>
  <c r="H4300" i="106" a="1"/>
  <c r="H6782" i="106" a="1"/>
  <c r="H1034" i="106" a="1"/>
  <c r="H6364" i="106" a="1"/>
  <c r="H1685" i="106" a="1"/>
  <c r="H5566" i="106" a="1"/>
  <c r="H1969" i="106" a="1"/>
  <c r="H6844" i="106" a="1"/>
  <c r="H726" i="106" a="1"/>
  <c r="H1308" i="106" a="1"/>
  <c r="H1990" i="106" a="1"/>
  <c r="H3450" i="106" a="1"/>
  <c r="H2993" i="106" a="1"/>
  <c r="H8732" i="106" a="1"/>
  <c r="H3683" i="106" a="1"/>
  <c r="H2829" i="106" a="1"/>
  <c r="H3485" i="106" a="1"/>
  <c r="H2056" i="106" a="1"/>
  <c r="H9735" i="106" a="1"/>
  <c r="H5880" i="106" a="1"/>
  <c r="H2475" i="106" a="1"/>
  <c r="H7772" i="106" a="1"/>
  <c r="H6847" i="106" a="1"/>
  <c r="H1852" i="106" a="1"/>
  <c r="H5724" i="106" a="1"/>
  <c r="H3055" i="106" a="1"/>
  <c r="H6796" i="106" a="1"/>
  <c r="H795" i="106" a="1"/>
  <c r="H4373" i="106" a="1"/>
  <c r="H6931" i="106" a="1"/>
  <c r="H8194" i="106" a="1"/>
  <c r="H4190" i="106" a="1"/>
  <c r="H6397" i="106" a="1"/>
  <c r="H6142" i="106" a="1"/>
  <c r="H6924" i="106" a="1"/>
  <c r="H2989" i="106" a="1"/>
  <c r="H5778" i="106" a="1"/>
  <c r="H8759" i="106" a="1"/>
  <c r="H1282" i="106" a="1"/>
  <c r="H8999" i="106" a="1"/>
  <c r="H8767" i="106" a="1"/>
  <c r="H6124" i="106" a="1"/>
  <c r="H1526" i="106" a="1"/>
  <c r="H6700" i="106" a="1"/>
  <c r="H9450" i="106" a="1"/>
  <c r="H1829" i="106" a="1"/>
  <c r="H7784" i="106" a="1"/>
  <c r="H5652" i="106" a="1"/>
  <c r="H3386" i="106" a="1"/>
  <c r="H6233" i="106" a="1"/>
  <c r="H1836" i="106" a="1"/>
  <c r="H1776" i="106" a="1"/>
  <c r="H7608" i="106" a="1"/>
  <c r="H1004" i="106" a="1"/>
  <c r="H9146" i="106" a="1"/>
  <c r="H3631" i="106" a="1"/>
  <c r="H1775" i="106" a="1"/>
  <c r="H1380" i="106" a="1"/>
  <c r="H3721" i="106" a="1"/>
  <c r="H4377" i="106" a="1"/>
  <c r="H5020" i="106" a="1"/>
  <c r="H4081" i="106" a="1"/>
  <c r="H772" i="106" a="1"/>
  <c r="H5719" i="106" a="1"/>
  <c r="H3369" i="106" a="1"/>
  <c r="H6617" i="106" a="1"/>
  <c r="H6953" i="106" a="1"/>
  <c r="H9349" i="106" a="1"/>
  <c r="H2822" i="106" a="1"/>
  <c r="H889" i="106" a="1"/>
  <c r="H9318" i="106" a="1"/>
  <c r="H5468" i="106" a="1"/>
  <c r="H6137" i="106" a="1"/>
  <c r="H4411" i="106" a="1"/>
  <c r="H9794" i="106" a="1"/>
  <c r="H2828" i="106" a="1"/>
  <c r="H7034" i="106" a="1"/>
  <c r="H9409" i="106" a="1"/>
  <c r="H3546" i="106" a="1"/>
  <c r="H1783" i="106" a="1"/>
  <c r="H5878" i="106" a="1"/>
  <c r="H5373" i="106" a="1"/>
  <c r="H2821" i="106" a="1"/>
  <c r="H7659" i="106" a="1"/>
  <c r="H5117" i="106" a="1"/>
  <c r="H3083" i="106" a="1"/>
  <c r="H2015" i="106" a="1"/>
  <c r="H9656" i="106" a="1"/>
  <c r="H5125" i="106" a="1"/>
  <c r="H5009" i="106" a="1"/>
  <c r="H5989" i="106" a="1"/>
  <c r="H3417" i="106" a="1"/>
  <c r="H5161" i="106" a="1"/>
  <c r="H7862" i="106" a="1"/>
  <c r="H1305" i="106" a="1"/>
  <c r="H7618" i="106" a="1"/>
  <c r="H9469" i="106" a="1"/>
  <c r="H6723" i="106" a="1"/>
  <c r="H8051" i="106" a="1"/>
  <c r="H5729" i="106" a="1"/>
  <c r="H8592" i="106" a="1"/>
  <c r="H5564" i="106" a="1"/>
  <c r="H1227" i="106" a="1"/>
  <c r="H4" i="106" a="1"/>
  <c r="H1259" i="106" a="1"/>
  <c r="H117" i="106" a="1"/>
  <c r="H4339" i="106" a="1"/>
  <c r="H910" i="106" a="1"/>
  <c r="H1523" i="106" a="1"/>
  <c r="H2808" i="106" a="1"/>
  <c r="H9216" i="106" a="1"/>
  <c r="H3685" i="106" a="1"/>
  <c r="H3576" i="106" a="1"/>
  <c r="H6095" i="106" a="1"/>
  <c r="H1978" i="106" a="1"/>
  <c r="H3622" i="106" a="1"/>
  <c r="H3658" i="106" a="1"/>
  <c r="H914" i="106" a="1"/>
  <c r="H1242" i="106" a="1"/>
  <c r="H954" i="106" a="1"/>
  <c r="H5726" i="106" a="1"/>
  <c r="H9716" i="106" a="1"/>
  <c r="H9520" i="106" a="1"/>
  <c r="H6111" i="106" a="1"/>
  <c r="H6704" i="106" a="1"/>
  <c r="H5351" i="106" a="1"/>
  <c r="H8949" i="106" a="1"/>
  <c r="H826" i="106" a="1"/>
  <c r="H3159" i="106" a="1"/>
  <c r="H2103" i="106" a="1"/>
  <c r="H775" i="106" a="1"/>
  <c r="H5278" i="106" a="1"/>
  <c r="H2092" i="106" a="1"/>
  <c r="H2727" i="106" a="1"/>
  <c r="H781" i="106" a="1"/>
  <c r="H8060" i="106" a="1"/>
  <c r="H6642" i="106" a="1"/>
  <c r="H1424" i="106" a="1"/>
  <c r="H5617" i="106" a="1"/>
  <c r="H5109" i="106" a="1"/>
  <c r="H8576" i="106" a="1"/>
  <c r="H6657" i="106" a="1"/>
  <c r="H6819" i="106" a="1"/>
  <c r="H5992" i="106" a="1"/>
  <c r="H5082" i="106" a="1"/>
  <c r="H5873" i="106" a="1"/>
  <c r="H8315" i="106" a="1"/>
  <c r="H1009" i="106" a="1"/>
  <c r="H5675" i="106" a="1"/>
  <c r="H1266" i="106" a="1"/>
  <c r="H1352" i="106" a="1"/>
  <c r="H947" i="106" a="1"/>
  <c r="H1326" i="106" a="1"/>
  <c r="H2012" i="106" a="1"/>
  <c r="H1250" i="106" a="1"/>
  <c r="H1011" i="106" a="1"/>
  <c r="H2796" i="106" a="1"/>
  <c r="H150" i="106" a="1"/>
  <c r="H9176" i="106" a="1"/>
  <c r="H4298" i="106" a="1"/>
  <c r="H4358" i="106" a="1"/>
  <c r="H1823" i="106" a="1"/>
  <c r="H7248" i="106" a="1"/>
  <c r="H728" i="106" a="1"/>
  <c r="H6890" i="106" a="1"/>
  <c r="H8444" i="106" a="1"/>
  <c r="H2949" i="106" a="1"/>
  <c r="H6321" i="106" a="1"/>
  <c r="H3451" i="106" a="1"/>
  <c r="H5499" i="106" a="1"/>
  <c r="H3077" i="106" a="1"/>
  <c r="H4362" i="106" a="1"/>
  <c r="H5750" i="106" a="1"/>
  <c r="H2730" i="106" a="1"/>
  <c r="H4993" i="106" a="1"/>
  <c r="H6140" i="106" a="1"/>
  <c r="H3629" i="106" a="1"/>
  <c r="H6177" i="106" a="1"/>
  <c r="H204" i="106" a="1"/>
  <c r="H3725" i="106" a="1"/>
  <c r="H1270" i="106" a="1"/>
  <c r="H915" i="106" a="1"/>
  <c r="H6301" i="106" a="1"/>
  <c r="H4154" i="106" a="1"/>
  <c r="H8008" i="106" a="1"/>
  <c r="H6362" i="106" a="1"/>
  <c r="H5442" i="106" a="1"/>
  <c r="H6942" i="106" a="1"/>
  <c r="H1345" i="106" a="1"/>
  <c r="H2050" i="106" a="1"/>
  <c r="H8650" i="106" a="1"/>
  <c r="H953" i="106" a="1"/>
  <c r="H5734" i="106" a="1"/>
  <c r="H6743" i="106" a="1"/>
  <c r="H3530" i="106" a="1"/>
  <c r="H7883" i="106" a="1"/>
  <c r="H6694" i="106" a="1"/>
  <c r="H1430" i="106" a="1"/>
  <c r="H9312" i="106" a="1"/>
  <c r="H8927" i="106" a="1"/>
  <c r="H5061" i="106" a="1"/>
  <c r="H1861" i="106" a="1"/>
  <c r="H8370" i="106" a="1"/>
  <c r="H6220" i="106" a="1"/>
  <c r="H7851" i="106" a="1"/>
  <c r="H907" i="106" a="1"/>
  <c r="H5568" i="106" a="1"/>
  <c r="H4379" i="106" a="1"/>
  <c r="H6894" i="106" a="1"/>
  <c r="H6968" i="106" a="1"/>
  <c r="H9464" i="106" a="1"/>
  <c r="H1251" i="106" a="1"/>
  <c r="H4439" i="106" a="1"/>
  <c r="H2760" i="106" a="1"/>
  <c r="H8238" i="106" a="1"/>
  <c r="H4265" i="106" a="1"/>
  <c r="H4105" i="106" a="1"/>
  <c r="H1747" i="106" a="1"/>
  <c r="H9696" i="106" a="1"/>
  <c r="H2912" i="106" a="1"/>
  <c r="H12" i="106" a="1"/>
  <c r="H960" i="106" a="1"/>
  <c r="H8645" i="106" a="1"/>
  <c r="H9380" i="106" a="1"/>
  <c r="H7718" i="106" a="1"/>
  <c r="H5057" i="106" a="1"/>
  <c r="H1450" i="106" a="1"/>
  <c r="H5090" i="106" a="1"/>
  <c r="H4215" i="106" a="1"/>
  <c r="H4303" i="106" a="1"/>
  <c r="H6766" i="106" a="1"/>
  <c r="H9814" i="106" a="1"/>
  <c r="H3700" i="106" a="1"/>
  <c r="H1272" i="106" a="1"/>
  <c r="H6289" i="106" a="1"/>
  <c r="H7652" i="106" a="1"/>
  <c r="H972" i="106" a="1"/>
  <c r="H1671" i="106" a="1"/>
  <c r="H8350" i="106" a="1"/>
  <c r="H2019" i="106" a="1"/>
  <c r="H2018" i="106" a="1"/>
  <c r="H7247" i="106" a="1"/>
  <c r="H3564" i="106" a="1"/>
  <c r="H7812" i="106" a="1"/>
  <c r="H1872" i="106" a="1"/>
  <c r="H6712" i="106" a="1"/>
  <c r="H9590" i="106" a="1"/>
  <c r="H3054" i="106" a="1"/>
  <c r="H1840" i="106" a="1"/>
  <c r="H6127" i="106" a="1"/>
  <c r="H9293" i="106" a="1"/>
  <c r="H138" i="106" a="1"/>
  <c r="H1429" i="106" a="1"/>
  <c r="H2764" i="106" a="1"/>
  <c r="H5882" i="106" a="1"/>
  <c r="H3446" i="106" a="1"/>
  <c r="H617" i="106" a="1"/>
  <c r="H3449" i="106" a="1"/>
  <c r="H1010" i="106" a="1"/>
  <c r="H71" i="106" a="1"/>
  <c r="H7676" i="106" a="1"/>
  <c r="H6180" i="106" a="1"/>
  <c r="H4304" i="106" a="1"/>
  <c r="H7773" i="106" a="1"/>
  <c r="H4188" i="106" a="1"/>
  <c r="H2767" i="106" a="1"/>
  <c r="H9303" i="106" a="1"/>
  <c r="H5328" i="106" a="1"/>
  <c r="H9100" i="106" a="1"/>
  <c r="H6150" i="106" a="1"/>
  <c r="H3" i="106" a="1"/>
  <c r="H2008" i="106" a="1"/>
  <c r="H7056" i="106" a="1"/>
  <c r="H6830" i="106" a="1"/>
  <c r="H5092" i="106" a="1"/>
  <c r="H3644" i="106" a="1"/>
  <c r="H2091" i="106" a="1"/>
  <c r="H2013" i="106" a="1"/>
  <c r="H9524" i="106" a="1"/>
  <c r="H6705" i="106" a="1"/>
  <c r="H8312" i="106" a="1"/>
  <c r="H8391" i="106" a="1"/>
  <c r="H8839" i="106" a="1"/>
  <c r="H8525" i="106" a="1"/>
  <c r="H8850" i="106" a="1"/>
  <c r="H5339" i="106" a="1"/>
  <c r="H1643" i="106" a="1"/>
  <c r="H2569" i="106" a="1"/>
  <c r="H8685" i="106" a="1"/>
  <c r="H6717" i="106" a="1"/>
  <c r="H8286" i="106" a="1"/>
  <c r="H4391" i="106" a="1"/>
  <c r="H3076" i="106" a="1"/>
  <c r="H9749" i="106" a="1"/>
  <c r="H8298" i="106" a="1"/>
  <c r="H6260" i="106" a="1"/>
  <c r="H8754" i="106" a="1"/>
  <c r="H959" i="106" a="1"/>
  <c r="H6884" i="106" a="1"/>
  <c r="H2655" i="106" a="1"/>
  <c r="H4355" i="106" a="1"/>
  <c r="H2852" i="106" a="1"/>
  <c r="H8098" i="106" a="1"/>
  <c r="H7046" i="106" a="1"/>
  <c r="H1551" i="106" a="1"/>
  <c r="H1528" i="106" a="1"/>
  <c r="H1281" i="106" a="1"/>
  <c r="H7712" i="106" a="1"/>
  <c r="H8415" i="106" a="1"/>
  <c r="H6176" i="106" a="1"/>
  <c r="H6074" i="106" a="1"/>
  <c r="H1006" i="106" a="1"/>
  <c r="H8460" i="106" a="1"/>
  <c r="H2806" i="106" a="1"/>
  <c r="H6688" i="106" a="1"/>
  <c r="H2573" i="106" a="1"/>
  <c r="H904" i="106" a="1"/>
  <c r="H6906" i="106" a="1"/>
  <c r="H4353" i="106" a="1"/>
  <c r="H9532" i="106" a="1"/>
  <c r="H1521" i="106" a="1"/>
  <c r="H6310" i="106" a="1"/>
  <c r="H1369" i="106" a="1"/>
  <c r="H4790" i="106" a="1"/>
  <c r="H730" i="106" a="1"/>
  <c r="H9723" i="106" a="1"/>
  <c r="H8321" i="106" a="1"/>
  <c r="H1865" i="106" a="1"/>
  <c r="H9485" i="106" a="1"/>
  <c r="H894" i="106" a="1"/>
  <c r="H5424" i="106" a="1"/>
  <c r="H3627" i="106" a="1"/>
  <c r="H1339" i="106" a="1"/>
  <c r="H6084" i="106" a="1"/>
  <c r="H6114" i="106" a="1"/>
  <c r="H6787" i="106" a="1"/>
  <c r="H3271" i="106" a="1"/>
  <c r="H4446" i="106" a="1"/>
  <c r="H1342" i="106" a="1"/>
  <c r="H3385" i="106" a="1"/>
  <c r="H6724" i="106" a="1"/>
  <c r="H4326" i="106" a="1"/>
  <c r="H4793" i="106" a="1"/>
  <c r="H963" i="106" a="1"/>
  <c r="H6112" i="106" a="1"/>
  <c r="H6345" i="106" a="1"/>
  <c r="H1235" i="106" a="1"/>
  <c r="H5602" i="106" a="1"/>
  <c r="H5423" i="106" a="1"/>
  <c r="H2755" i="106" a="1"/>
  <c r="H1547" i="106" a="1"/>
  <c r="H4998" i="106" a="1"/>
  <c r="H9512" i="106" a="1"/>
  <c r="H8931" i="106" a="1"/>
  <c r="H1312" i="106" a="1"/>
  <c r="H7732" i="106" a="1"/>
  <c r="H7239" i="106" a="1"/>
  <c r="H6630" i="106" a="1"/>
  <c r="H8347" i="106" a="1"/>
  <c r="H7257" i="106" a="1"/>
  <c r="H6952" i="106" a="1"/>
  <c r="H3415" i="106" a="1"/>
  <c r="H5897" i="106" a="1"/>
  <c r="H969" i="106" a="1"/>
  <c r="H6626" i="106" a="1"/>
  <c r="H1657" i="106" a="1"/>
  <c r="H6351" i="106" a="1"/>
  <c r="H3682" i="106" a="1"/>
  <c r="H3620" i="106" a="1"/>
  <c r="H8538" i="106" a="1"/>
  <c r="H789" i="106" a="1"/>
  <c r="H6346" i="106" a="1"/>
  <c r="H4330" i="106" a="1"/>
  <c r="H1550" i="106" a="1"/>
  <c r="H9802" i="106" a="1"/>
  <c r="H5335" i="106" a="1"/>
  <c r="H970" i="106" a="1"/>
  <c r="H6343" i="106" a="1"/>
  <c r="H5131" i="106" a="1"/>
  <c r="H5108" i="106" a="1"/>
  <c r="H1511" i="106" a="1"/>
  <c r="H4445" i="106" a="1"/>
  <c r="H8518" i="106" a="1"/>
  <c r="H24" i="106" a="1"/>
  <c r="H2988" i="106" a="1"/>
  <c r="H8916" i="106" a="1"/>
  <c r="H2826" i="106" a="1"/>
  <c r="H7602" i="106" a="1"/>
  <c r="H4442" i="106" a="1"/>
  <c r="H6850" i="106" a="1"/>
  <c r="H6187" i="106" a="1"/>
  <c r="H4338" i="106" a="1"/>
  <c r="H1385" i="106" a="1"/>
  <c r="H8340" i="106" a="1"/>
  <c r="H8634" i="106" a="1"/>
  <c r="H1233" i="106" a="1"/>
  <c r="H7240" i="106" a="1"/>
  <c r="H7838" i="106" a="1"/>
  <c r="H1781" i="106" a="1"/>
  <c r="H2719" i="106" a="1"/>
  <c r="H3579" i="106" a="1"/>
  <c r="H6109" i="106" a="1"/>
  <c r="H6808" i="106" a="1"/>
  <c r="H8943" i="106" a="1"/>
  <c r="H318" i="106" a="1"/>
  <c r="H2976" i="106" a="1"/>
  <c r="H6146" i="106" a="1"/>
  <c r="H8142" i="106" a="1"/>
  <c r="H6985" i="106" a="1"/>
  <c r="H6905" i="106" a="1"/>
  <c r="H102" i="106" a="1"/>
  <c r="H5021" i="106" a="1"/>
  <c r="H3580" i="106" a="1"/>
  <c r="H8780" i="106" a="1"/>
  <c r="H5735" i="106" a="1"/>
  <c r="H9131" i="106" a="1"/>
  <c r="H7262" i="106" a="1"/>
  <c r="H6772" i="106" a="1"/>
  <c r="H4077" i="106" a="1"/>
  <c r="H2770" i="106" a="1"/>
  <c r="H9170" i="106" a="1"/>
  <c r="H8586" i="106" a="1"/>
  <c r="H6685" i="106" a="1"/>
  <c r="H3680" i="106" a="1"/>
  <c r="H5925" i="106" a="1"/>
  <c r="H8472" i="106" a="1"/>
  <c r="H2007" i="106" a="1"/>
  <c r="H5671" i="106" a="1"/>
  <c r="H8626" i="106" a="1"/>
  <c r="H861" i="106" a="1"/>
  <c r="H6403" i="106" a="1"/>
  <c r="H9797" i="106" a="1"/>
  <c r="H7870" i="106" a="1"/>
  <c r="H5106" i="106" a="1"/>
  <c r="H8463" i="106" a="1"/>
  <c r="H7063" i="106" a="1"/>
  <c r="H796" i="106" a="1"/>
  <c r="H8024" i="106" a="1"/>
  <c r="H6335" i="106" a="1"/>
  <c r="H8972" i="106" a="1"/>
  <c r="H9738" i="106" a="1"/>
  <c r="H9521" i="106" a="1"/>
  <c r="H8" i="106" a="1"/>
  <c r="H7804" i="106" a="1"/>
  <c r="H8428" i="106" a="1"/>
  <c r="H3623" i="106" a="1"/>
  <c r="H7153" i="106" a="1"/>
  <c r="H9093" i="106" a="1"/>
  <c r="H6763" i="106" a="1"/>
  <c r="H9589" i="106" a="1"/>
  <c r="H8281" i="106" a="1"/>
  <c r="H9094" i="106" a="1"/>
  <c r="H8012" i="106" a="1"/>
  <c r="H6231" i="106" a="1"/>
  <c r="H7949" i="106" a="1"/>
  <c r="H6087" i="106" a="1"/>
  <c r="H8027" i="106" a="1"/>
  <c r="H9614" i="106" a="1"/>
  <c r="H3726" i="106" a="1"/>
  <c r="H7593" i="106" a="1"/>
  <c r="H7014" i="106" a="1"/>
  <c r="H6920" i="106" a="1"/>
  <c r="H9413" i="106" a="1"/>
  <c r="H6994" i="106" a="1"/>
  <c r="H9519" i="106" a="1"/>
  <c r="H4806" i="106" a="1"/>
  <c r="H8688" i="106" a="1"/>
  <c r="H9241" i="106" a="1"/>
  <c r="H2658" i="106" a="1"/>
  <c r="H6714" i="106" a="1"/>
  <c r="H8229" i="106" a="1"/>
  <c r="H3701" i="106" a="1"/>
  <c r="H9414" i="106" a="1"/>
  <c r="H1036" i="106" a="1"/>
  <c r="H1035" i="106" a="1"/>
  <c r="H5761" i="106" a="1"/>
  <c r="H8564" i="106" a="1"/>
  <c r="H6161" i="106" a="1"/>
  <c r="H8741" i="106" a="1"/>
  <c r="H8587" i="106" a="1"/>
  <c r="H716" i="106" a="1"/>
  <c r="H3722" i="106" a="1"/>
  <c r="H6337" i="106" a="1"/>
  <c r="H6263" i="106" a="1"/>
  <c r="H5077" i="106" a="1"/>
  <c r="H717" i="106" a="1"/>
  <c r="H3588" i="106" a="1"/>
  <c r="H4947" i="106" a="1"/>
  <c r="H9128" i="106" a="1"/>
  <c r="H5123" i="106" a="1"/>
  <c r="H7778" i="106" a="1"/>
  <c r="H840" i="106" a="1"/>
  <c r="H820" i="106" a="1"/>
  <c r="H7782" i="106" a="1"/>
  <c r="H5093" i="106" a="1"/>
  <c r="H8228" i="106" a="1"/>
  <c r="H6824" i="106" a="1"/>
  <c r="H6980" i="106" a="1"/>
  <c r="H3005" i="106" a="1"/>
  <c r="H1991" i="106" a="1"/>
  <c r="H1263" i="106" a="1"/>
  <c r="H86" i="106" a="1"/>
  <c r="H6680" i="106" a="1"/>
  <c r="H5122" i="106" a="1"/>
  <c r="H1028" i="106" a="1"/>
  <c r="H4802" i="106" a="1"/>
  <c r="H9528" i="106" a="1"/>
  <c r="H843" i="106" a="1"/>
  <c r="H2595" i="106" a="1"/>
  <c r="H1850" i="106" a="1"/>
  <c r="H5827" i="106" a="1"/>
  <c r="H8326" i="106" a="1"/>
  <c r="H4313" i="106" a="1"/>
  <c r="H9124" i="106" a="1"/>
  <c r="H5612" i="106" a="1"/>
  <c r="H749" i="106" a="1"/>
  <c r="H4075" i="106" a="1"/>
  <c r="H6620" i="106" a="1"/>
  <c r="H1520" i="106" a="1"/>
  <c r="H4171" i="106" a="1"/>
  <c r="H2717" i="106" a="1"/>
  <c r="H6105" i="106" a="1"/>
  <c r="H4335" i="106" a="1"/>
  <c r="H2950" i="106" a="1"/>
  <c r="H7231" i="106" a="1"/>
  <c r="H4351" i="106" a="1"/>
  <c r="H8436" i="106" a="1"/>
  <c r="H761" i="106" a="1"/>
  <c r="H741" i="106" a="1"/>
  <c r="H1993" i="106" a="1"/>
  <c r="H805" i="106" a="1"/>
  <c r="H4175" i="106" a="1"/>
  <c r="H4319" i="106" a="1"/>
  <c r="H734" i="106" a="1"/>
  <c r="H2984" i="106" a="1"/>
  <c r="H8965" i="106" a="1"/>
  <c r="H7794" i="106" a="1"/>
  <c r="H5346" i="106" a="1"/>
  <c r="H6669" i="106" a="1"/>
  <c r="H6904" i="106" a="1"/>
  <c r="H780" i="106" a="1"/>
  <c r="H5711" i="106" a="1"/>
  <c r="H3681" i="106" a="1"/>
  <c r="H6089" i="106" a="1"/>
  <c r="H1754" i="106" a="1"/>
  <c r="H5556" i="106" a="1"/>
  <c r="H9516" i="106" a="1"/>
  <c r="H2974" i="106" a="1"/>
  <c r="H4440" i="106" a="1"/>
  <c r="H8352" i="106" a="1"/>
  <c r="H9804" i="106" a="1"/>
  <c r="H1827" i="106" a="1"/>
  <c r="H9805" i="106" a="1"/>
  <c r="H3488" i="106" a="1"/>
  <c r="H798" i="106" a="1"/>
  <c r="H6092" i="106" a="1"/>
  <c r="H8155" i="106" a="1"/>
  <c r="H649" i="106" a="1"/>
  <c r="H200" i="106" a="1"/>
  <c r="H902" i="106" a="1"/>
  <c r="H4948" i="106" a="1"/>
  <c r="H5927" i="106" a="1"/>
  <c r="H4883" i="106" a="1"/>
  <c r="H5333" i="106" a="1"/>
  <c r="H9601" i="106" a="1"/>
  <c r="H9463" i="106" a="1"/>
  <c r="H6144" i="106" a="1"/>
  <c r="H6728" i="106" a="1"/>
  <c r="H4132" i="106" a="1"/>
  <c r="H19" i="106" a="1"/>
  <c r="H1749" i="106" a="1"/>
  <c r="H6616" i="106" a="1"/>
  <c r="H8622" i="106" a="1"/>
  <c r="H831" i="106" a="1"/>
  <c r="H6104" i="106" a="1"/>
  <c r="H6246" i="106" a="1"/>
  <c r="H4107" i="106" a="1"/>
  <c r="H9325" i="106" a="1"/>
  <c r="H1246" i="106" a="1"/>
  <c r="H2797" i="106" a="1"/>
  <c r="H9823" i="106" a="1"/>
  <c r="H1029" i="106" a="1"/>
  <c r="H6835" i="106" a="1"/>
  <c r="H5505" i="106" a="1"/>
  <c r="H8404" i="106" a="1"/>
  <c r="H2979" i="106" a="1"/>
  <c r="H8416" i="106" a="1"/>
  <c r="H9168" i="106" a="1"/>
  <c r="H1752" i="106" a="1"/>
  <c r="H3374" i="106" a="1"/>
  <c r="H6649" i="106" a="1"/>
  <c r="H6747" i="106" a="1"/>
  <c r="H3491" i="106" a="1"/>
  <c r="H9462" i="106" a="1"/>
  <c r="H1373" i="106" a="1"/>
  <c r="H6925" i="106" a="1"/>
  <c r="H7613" i="106" a="1"/>
  <c r="H4170" i="106" a="1"/>
  <c r="H9169" i="106" a="1"/>
  <c r="H1260" i="106" a="1"/>
  <c r="H4114" i="106" a="1"/>
  <c r="H5607" i="106" a="1"/>
  <c r="H8344" i="106" a="1"/>
  <c r="H6625" i="106" a="1"/>
  <c r="H9561" i="106" a="1"/>
  <c r="H7790" i="106" a="1"/>
  <c r="H1219" i="106" a="1"/>
  <c r="H5904" i="106" a="1"/>
  <c r="H850" i="106" a="1"/>
  <c r="H7614" i="106" a="1"/>
  <c r="H1774" i="106" a="1"/>
  <c r="H2910" i="106" a="1"/>
  <c r="H8489" i="106" a="1"/>
  <c r="H745" i="106" a="1"/>
  <c r="H2860" i="106" a="1"/>
  <c r="H857" i="106" a="1"/>
  <c r="H4375" i="106" a="1"/>
  <c r="H9417" i="106" a="1"/>
  <c r="H6896" i="106" a="1"/>
  <c r="H6159" i="106" a="1"/>
  <c r="H1421" i="106" a="1"/>
  <c r="H8410" i="106" a="1"/>
  <c r="H3056" i="106" a="1"/>
  <c r="H832" i="106" a="1"/>
  <c r="H911" i="106" a="1"/>
  <c r="H1381" i="106" a="1"/>
  <c r="H5245" i="106" a="1"/>
  <c r="H1797" i="106" a="1"/>
  <c r="H6309" i="106" a="1"/>
  <c r="H1336" i="106" a="1"/>
  <c r="H1325" i="106" a="1"/>
  <c r="H7726" i="106" a="1"/>
  <c r="H9408" i="106" a="1"/>
  <c r="H803" i="106" a="1"/>
  <c r="H8600" i="106" a="1"/>
  <c r="H8597" i="106" a="1"/>
  <c r="H5689" i="106" a="1"/>
  <c r="H164" i="106" a="1"/>
  <c r="H9545" i="106" a="1"/>
  <c r="H8038" i="106" a="1"/>
  <c r="H7865" i="106" a="1"/>
  <c r="H6412" i="106" a="1"/>
  <c r="H2597" i="106" a="1"/>
  <c r="H2725" i="106" a="1"/>
  <c r="H6882" i="106" a="1"/>
  <c r="H4316" i="106" a="1"/>
  <c r="H7803" i="106" a="1"/>
  <c r="H1238" i="106" a="1"/>
  <c r="H5024" i="106" a="1"/>
  <c r="H5573" i="106" a="1"/>
  <c r="H8187" i="106" a="1"/>
  <c r="H2761" i="106" a="1"/>
  <c r="H8560" i="106" a="1"/>
  <c r="H6636" i="106" a="1"/>
  <c r="H6" i="106" a="1"/>
  <c r="H854" i="106" a="1"/>
  <c r="H1538" i="106" a="1"/>
  <c r="H1816" i="106" a="1"/>
  <c r="H9204" i="106" a="1"/>
  <c r="H2090" i="106" a="1"/>
  <c r="H9384" i="106" a="1"/>
  <c r="H949" i="106" a="1"/>
  <c r="H1249" i="106" a="1"/>
  <c r="H8445" i="106" a="1"/>
  <c r="H132" i="106" a="1"/>
  <c r="H888" i="106" a="1"/>
  <c r="H5995" i="106" a="1"/>
  <c r="H9708" i="106" a="1"/>
  <c r="H4083" i="106" a="1"/>
  <c r="H6640" i="106" a="1"/>
  <c r="H5876" i="106" a="1"/>
  <c r="H3577" i="106" a="1"/>
  <c r="H5" i="106" a="1"/>
  <c r="H4812" i="106" a="1"/>
  <c r="H7611" i="106" a="1"/>
  <c r="H5115" i="106" a="1"/>
  <c r="H8848" i="106" a="1"/>
  <c r="H6964" i="106" a="1"/>
  <c r="H5881" i="106" a="1"/>
  <c r="H8294" i="106" a="1"/>
  <c r="H860" i="106" a="1"/>
  <c r="H8678" i="106" a="1"/>
  <c r="H3234" i="106" a="1"/>
  <c r="H6748" i="106" a="1"/>
  <c r="H4942" i="106" a="1"/>
  <c r="H5565" i="106" a="1"/>
  <c r="H8951" i="106" a="1"/>
  <c r="H952" i="106" a="1"/>
  <c r="H8172" i="106" a="1"/>
  <c r="H8210" i="106" a="1"/>
  <c r="H6838" i="106" a="1"/>
  <c r="H9467" i="106" a="1"/>
  <c r="H738" i="106" a="1"/>
  <c r="H3373" i="106" a="1"/>
  <c r="H852" i="106" a="1"/>
  <c r="H7098" i="106" a="1"/>
  <c r="H3232" i="106" a="1"/>
  <c r="H5151" i="106" a="1"/>
  <c r="H9323" i="106" a="1"/>
  <c r="H1851" i="106" a="1"/>
  <c r="H8006" i="106" a="1"/>
  <c r="H9092" i="106" a="1"/>
  <c r="H839" i="106" a="1"/>
  <c r="H7050" i="106" a="1"/>
  <c r="H5381" i="106" a="1"/>
  <c r="H849" i="106" a="1"/>
  <c r="H8516" i="106" a="1"/>
  <c r="H1046" i="106" a="1"/>
  <c r="H9355" i="106" a="1"/>
  <c r="H5574" i="106" a="1"/>
  <c r="H1977" i="106" a="1"/>
  <c r="H7028" i="106" a="1"/>
  <c r="H8816" i="106" a="1"/>
  <c r="H6860" i="106" a="1"/>
  <c r="H9446" i="106" a="1"/>
  <c r="H5368" i="106" a="1"/>
  <c r="H8821" i="106" a="1"/>
  <c r="H6224" i="106" a="1"/>
  <c r="H8975" i="106" a="1"/>
  <c r="H3404" i="106" a="1"/>
  <c r="H3619" i="106" a="1"/>
  <c r="H9382" i="106" a="1"/>
  <c r="H6801" i="106" a="1"/>
  <c r="H2502" i="106" a="1"/>
  <c r="H5509" i="106" a="1"/>
  <c r="H5891" i="106" a="1"/>
  <c r="H1556" i="106" a="1"/>
  <c r="H6710" i="106" a="1"/>
  <c r="H6725" i="106" a="1"/>
  <c r="H3010" i="106" a="1"/>
  <c r="H6158" i="106" a="1"/>
  <c r="H7109" i="106" a="1"/>
  <c r="H128" i="106" a="1"/>
  <c r="H7710" i="106" a="1"/>
  <c r="H3673" i="106" a="1"/>
  <c r="H6238" i="106" a="1"/>
  <c r="H5872" i="106" a="1"/>
  <c r="H6812" i="106" a="1"/>
  <c r="H5563" i="106" a="1"/>
  <c r="H6776" i="106" a="1"/>
  <c r="H5355" i="106" a="1"/>
  <c r="H7706" i="106" a="1"/>
  <c r="H2040" i="106" a="1"/>
  <c r="H2570" i="106" a="1"/>
  <c r="H2799" i="106" a="1"/>
  <c r="H8609" i="106" a="1"/>
  <c r="H6324" i="106" a="1"/>
  <c r="H8330" i="106" a="1"/>
  <c r="H7258" i="106" a="1"/>
  <c r="H9576" i="106" a="1"/>
  <c r="H8700" i="106" a="1"/>
  <c r="H2612" i="106" a="1"/>
  <c r="H5070" i="106" a="1"/>
  <c r="H8824" i="106" a="1"/>
  <c r="H5991" i="106" a="1"/>
  <c r="H8232" i="106" a="1"/>
  <c r="H1243" i="106" a="1"/>
  <c r="H5337" i="106" a="1"/>
  <c r="H8619" i="106" a="1"/>
  <c r="H5515" i="106" a="1"/>
  <c r="H5510" i="106" a="1"/>
  <c r="H9751" i="106" a="1"/>
  <c r="H6871" i="106" a="1"/>
  <c r="H4112" i="106" a="1"/>
  <c r="H5922" i="106" a="1"/>
  <c r="H6359" i="106" a="1"/>
  <c r="H4333" i="106" a="1"/>
  <c r="H1522" i="106" a="1"/>
  <c r="H7991" i="106" a="1"/>
  <c r="H6388" i="106" a="1"/>
  <c r="H6391" i="106" a="1"/>
  <c r="H8509" i="106" a="1"/>
  <c r="H7024" i="106" a="1"/>
  <c r="H5121" i="106" a="1"/>
  <c r="H6641" i="106" a="1"/>
  <c r="H7208" i="106" a="1"/>
  <c r="H1000" i="106" a="1"/>
  <c r="H5914" i="106" a="1"/>
  <c r="H8266" i="106" a="1"/>
  <c r="H9607" i="106" a="1"/>
  <c r="H9095" i="106" a="1"/>
  <c r="H8318" i="106" a="1"/>
  <c r="H6188" i="106" a="1"/>
  <c r="H95" i="106" a="1"/>
  <c r="H5273" i="106" a="1"/>
  <c r="H5137" i="106" a="1"/>
  <c r="H2985" i="106" a="1"/>
  <c r="H2789" i="106" a="1"/>
  <c r="H7" i="106" a="1"/>
  <c r="H5575" i="106" a="1"/>
  <c r="H2854" i="106" a="1"/>
  <c r="H8620" i="106" a="1"/>
  <c r="H8701" i="106" a="1"/>
  <c r="H8616" i="106" a="1"/>
  <c r="H5559" i="106" a="1"/>
  <c r="H9653" i="106" a="1"/>
  <c r="H5025" i="106" a="1"/>
  <c r="H951" i="106" a="1"/>
  <c r="H6619" i="106" a="1"/>
  <c r="H723" i="106" a="1"/>
  <c r="H812" i="106" a="1"/>
  <c r="H2837" i="106" a="1"/>
  <c r="H3481" i="106" a="1"/>
  <c r="H958" i="106" a="1"/>
  <c r="H9448" i="106" a="1"/>
  <c r="H856" i="106" a="1"/>
  <c r="H2948" i="106" a="1"/>
  <c r="H5615" i="106" a="1"/>
  <c r="H1378" i="106" a="1"/>
  <c r="H1230" i="106" a="1"/>
  <c r="H704" i="106" a="1"/>
  <c r="H3578" i="106" a="1"/>
  <c r="H7160" i="106" a="1"/>
  <c r="H2561" i="106" a="1"/>
  <c r="H5341" i="106" a="1"/>
  <c r="H177" i="106" a="1"/>
  <c r="H6294" i="106" a="1"/>
  <c r="H773" i="106" a="1"/>
  <c r="H1333" i="106" a="1"/>
  <c r="H6244" i="106" a="1"/>
  <c r="H8279" i="106" a="1"/>
  <c r="H8569" i="106" a="1"/>
  <c r="H9569" i="106" a="1"/>
  <c r="H5851" i="106" a="1"/>
  <c r="H8402" i="106" a="1"/>
  <c r="H1835" i="106" a="1"/>
  <c r="H6239" i="106" a="1"/>
  <c r="H6899" i="106" a="1"/>
  <c r="H8712" i="106" a="1"/>
  <c r="H2987" i="106" a="1"/>
  <c r="H9087" i="106" a="1"/>
  <c r="H8236" i="106" a="1"/>
  <c r="H6659" i="106" a="1"/>
  <c r="H5120" i="106" a="1"/>
  <c r="H5919" i="106" a="1"/>
  <c r="H7606" i="106" a="1"/>
  <c r="H8364" i="106" a="1"/>
  <c r="H5733" i="106" a="1"/>
  <c r="H7723" i="106" a="1"/>
  <c r="H3639" i="106" a="1"/>
  <c r="H6283" i="106" a="1"/>
  <c r="H6395" i="106" a="1"/>
  <c r="H4079" i="106" a="1"/>
  <c r="H9352" i="106" a="1"/>
  <c r="H6230" i="106" a="1"/>
  <c r="H6719" i="106" a="1"/>
  <c r="H6794" i="106" a="1"/>
  <c r="H3315" i="106" a="1"/>
  <c r="H9617" i="106" a="1"/>
  <c r="H9113" i="106" a="1"/>
  <c r="H2435" i="106" a="1"/>
  <c r="H7003" i="106" a="1"/>
  <c r="H7007" i="106" a="1"/>
  <c r="H8367" i="106" a="1"/>
  <c r="H8490" i="106" a="1"/>
  <c r="H7237" i="106" a="1"/>
  <c r="H9302" i="106" a="1"/>
  <c r="H3719" i="106" a="1"/>
  <c r="H7097" i="106" a="1"/>
  <c r="H9510" i="106" a="1"/>
  <c r="H63" i="106" a="1"/>
  <c r="H5703" i="106" a="1"/>
  <c r="H9320" i="106" a="1"/>
  <c r="H6242" i="106" a="1"/>
  <c r="H8635" i="106" a="1"/>
  <c r="H1533" i="106" a="1"/>
  <c r="H9511" i="106" a="1"/>
  <c r="H5987" i="106" a="1"/>
  <c r="H7206" i="106" a="1"/>
  <c r="H4337" i="106" a="1"/>
  <c r="H5507" i="106" a="1"/>
  <c r="H2031" i="106" a="1"/>
  <c r="H8162" i="106" a="1"/>
  <c r="H7591" i="106" a="1"/>
  <c r="H5399" i="106" a="1"/>
  <c r="H106" i="106" a="1"/>
  <c r="H8332" i="106" a="1"/>
  <c r="H8722" i="106" a="1"/>
  <c r="H9726" i="106" a="1"/>
  <c r="H8300" i="106" a="1"/>
  <c r="H8171" i="106" a="1"/>
  <c r="H3375" i="106" a="1"/>
  <c r="H1856" i="106" a="1"/>
  <c r="H6727" i="106" a="1"/>
  <c r="H9542" i="106" a="1"/>
  <c r="H836" i="106" a="1"/>
  <c r="H5494" i="106" a="1"/>
  <c r="H9295" i="106" a="1"/>
  <c r="H9719" i="106" a="1"/>
  <c r="H4098" i="106" a="1"/>
  <c r="H8630" i="106" a="1"/>
  <c r="H2951" i="106" a="1"/>
  <c r="H7259" i="106" a="1"/>
  <c r="H3053" i="106" a="1"/>
  <c r="H2033" i="106" a="1"/>
  <c r="H6893" i="106" a="1"/>
  <c r="H3480" i="106" a="1"/>
  <c r="H6670" i="106" a="1"/>
  <c r="H8738" i="106" a="1"/>
  <c r="H9117" i="106" a="1"/>
  <c r="H1777" i="106" a="1"/>
  <c r="H6954" i="106" a="1"/>
  <c r="H4364" i="106" a="1"/>
  <c r="H4189" i="106" a="1"/>
  <c r="H7788" i="106" a="1"/>
  <c r="H6853" i="106" a="1"/>
  <c r="H1322" i="106" a="1"/>
  <c r="H9127" i="106" a="1"/>
  <c r="H7750" i="106" a="1"/>
  <c r="H8912" i="106" a="1"/>
  <c r="H9289" i="106" a="1"/>
  <c r="H5345" i="106" a="1"/>
  <c r="H5276" i="106" a="1"/>
  <c r="H778" i="106" a="1"/>
  <c r="H7800" i="106" a="1"/>
  <c r="H8429" i="106" a="1"/>
  <c r="H6100" i="106" a="1"/>
  <c r="H1744" i="106" a="1"/>
  <c r="H4435" i="106" a="1"/>
  <c r="H6186" i="106" a="1"/>
  <c r="H9002" i="106" a="1"/>
  <c r="H5990" i="106" a="1"/>
  <c r="H1814" i="106" a="1"/>
  <c r="H9324" i="106" a="1"/>
  <c r="H2046" i="106" a="1"/>
  <c r="H7068" i="106" a="1"/>
  <c r="H6760" i="106" a="1"/>
  <c r="H5078" i="106" a="1"/>
  <c r="H11" i="106" a="1"/>
  <c r="H1432" i="106" a="1"/>
  <c r="H1876" i="106" a="1"/>
  <c r="H1410" i="106" a="1"/>
  <c r="H8602" i="106" a="1"/>
  <c r="H2817" i="106" a="1"/>
  <c r="H6903" i="106" a="1"/>
  <c r="H3008" i="106" a="1"/>
  <c r="H6322" i="106" a="1"/>
  <c r="H6079" i="106" a="1"/>
  <c r="H5430" i="106" a="1"/>
  <c r="H1364" i="106" a="1"/>
  <c r="H8562" i="106" a="1"/>
  <c r="H1868" i="106" a="1"/>
  <c r="H6153" i="106" a="1"/>
  <c r="H6911" i="106" a="1"/>
  <c r="H9426" i="106" a="1"/>
  <c r="H8076" i="106" a="1"/>
  <c r="H7108" i="106" a="1"/>
  <c r="H7660" i="106" a="1"/>
  <c r="H2022" i="106" a="1"/>
  <c r="H2996" i="106" a="1"/>
  <c r="H6216" i="106" a="1"/>
  <c r="H7011" i="106" a="1"/>
  <c r="H8397" i="106" a="1"/>
  <c r="H747" i="106" a="1"/>
  <c r="H935" i="106" a="1"/>
  <c r="H6254" i="106" a="1"/>
  <c r="H7620" i="106" a="1"/>
  <c r="H966" i="106" a="1"/>
  <c r="H9513" i="106" a="1"/>
  <c r="H8735" i="106" a="1"/>
  <c r="H6376" i="106" a="1"/>
  <c r="H6157" i="106" a="1"/>
  <c r="H7256" i="106" a="1"/>
  <c r="H8936" i="106" a="1"/>
  <c r="H9336" i="106" a="1"/>
  <c r="H7055" i="106" a="1"/>
  <c r="H4352" i="106" a="1"/>
  <c r="H6377" i="106" a="1"/>
  <c r="H8147" i="106" a="1"/>
  <c r="H6910" i="106" a="1"/>
  <c r="H9564" i="106" a="1"/>
  <c r="H8417" i="106" a="1"/>
  <c r="H4163" i="106" a="1"/>
  <c r="H8316" i="106" a="1"/>
  <c r="H8362" i="106" a="1"/>
  <c r="H6132" i="106" a="1"/>
  <c r="H3667" i="106" a="1"/>
  <c r="H1860" i="106" a="1"/>
  <c r="H7705" i="106" a="1"/>
  <c r="H8243" i="106" a="1"/>
  <c r="H16" i="106" a="1"/>
  <c r="H8807" i="106" a="1"/>
  <c r="H6628" i="106" a="1"/>
  <c r="H5583" i="106" a="1"/>
  <c r="H9609" i="106" a="1"/>
  <c r="H9742" i="106" a="1"/>
  <c r="H8225" i="106" a="1"/>
  <c r="H6370" i="106" a="1"/>
  <c r="H6970" i="106" a="1"/>
  <c r="H9557" i="106" a="1"/>
  <c r="H9350" i="106" a="1"/>
  <c r="H724" i="106" a="1"/>
  <c r="H7734" i="106" a="1"/>
  <c r="H3433" i="106" a="1"/>
  <c r="H7635" i="106" a="1"/>
  <c r="H1144" i="106" a="1"/>
  <c r="H9800" i="106" a="1"/>
  <c r="H6305" i="106" a="1"/>
  <c r="H9712" i="106" a="1"/>
  <c r="H5391" i="106" a="1"/>
  <c r="H9599" i="106" a="1"/>
  <c r="H8723" i="106" a="1"/>
  <c r="H8222" i="106" a="1"/>
  <c r="H7609" i="106" a="1"/>
  <c r="H7965" i="106" a="1"/>
  <c r="H7666" i="106" a="1"/>
  <c r="H127" i="106" a="1"/>
  <c r="H206" i="106" a="1"/>
  <c r="H8610" i="106" a="1"/>
  <c r="H6113" i="106" a="1"/>
  <c r="H6143" i="106" a="1"/>
  <c r="H7041" i="106" a="1"/>
  <c r="H7971" i="106" a="1"/>
  <c r="H8833" i="106" a="1"/>
  <c r="H8778" i="106" a="1"/>
  <c r="H8988" i="106" a="1"/>
  <c r="H6807" i="106" a="1"/>
  <c r="H8669" i="106" a="1"/>
  <c r="H7707" i="106" a="1"/>
  <c r="H8369" i="106" a="1"/>
  <c r="H7720" i="106" a="1"/>
  <c r="H5146" i="106" a="1"/>
  <c r="H6020" i="106" a="1"/>
  <c r="H8492" i="106" a="1"/>
  <c r="H9259" i="106" a="1"/>
  <c r="H5342" i="106" a="1"/>
  <c r="H9541" i="106" a="1"/>
  <c r="H9261" i="106" a="1"/>
  <c r="H9359" i="106" a="1"/>
  <c r="H8963" i="106" a="1"/>
  <c r="H9610" i="106" a="1"/>
  <c r="H4850" i="106" a="1"/>
  <c r="H7816" i="106" a="1"/>
  <c r="H8175" i="106" a="1"/>
  <c r="H3528" i="106" a="1"/>
  <c r="H6958" i="106" a="1"/>
  <c r="H9770" i="106" a="1"/>
  <c r="H8497" i="106" a="1"/>
  <c r="H8659" i="106" a="1"/>
  <c r="H2654" i="106" a="1"/>
  <c r="H1426" i="106" a="1"/>
  <c r="H6243" i="106" a="1"/>
  <c r="H7052" i="106" a="1"/>
  <c r="H3584" i="106" a="1"/>
  <c r="H1367" i="106" a="1"/>
  <c r="H739" i="106" a="1"/>
  <c r="H846" i="106" a="1"/>
  <c r="H7616" i="106" a="1"/>
  <c r="H9472" i="106" a="1"/>
  <c r="H9547" i="106" a="1"/>
  <c r="H4356" i="106" a="1"/>
  <c r="H862" i="106" a="1"/>
  <c r="H4881" i="106" a="1"/>
  <c r="H8572" i="106" a="1"/>
  <c r="H8491" i="106" a="1"/>
  <c r="H7886" i="106" a="1"/>
  <c r="H6788" i="106" a="1"/>
  <c r="H8689" i="106" a="1"/>
  <c r="H8539" i="106" a="1"/>
  <c r="H9097" i="106" a="1"/>
  <c r="H8322" i="106" a="1"/>
  <c r="H3650" i="106" a="1"/>
  <c r="H1871" i="106" a="1"/>
  <c r="H5853" i="106" a="1"/>
  <c r="H8656" i="106" a="1"/>
  <c r="H6672" i="106" a="1"/>
  <c r="H7807" i="106" a="1"/>
  <c r="H9134" i="106" a="1"/>
  <c r="H4887" i="106" a="1"/>
  <c r="H9603" i="106" a="1"/>
  <c r="H7589" i="106" a="1"/>
  <c r="H9144" i="106" a="1"/>
  <c r="H9249" i="106" a="1"/>
  <c r="H5708" i="106" a="1"/>
  <c r="H8476" i="106" a="1"/>
  <c r="H6718" i="106" a="1"/>
  <c r="H6082" i="106" a="1"/>
  <c r="H74" i="106" a="1"/>
  <c r="H6990" i="106" a="1"/>
  <c r="H1005" i="106" a="1"/>
  <c r="H8613" i="106" a="1"/>
  <c r="H154" i="106" a="1"/>
  <c r="H962" i="106" a="1"/>
  <c r="H9203" i="106" a="1"/>
  <c r="H8918" i="106" a="1"/>
  <c r="H9427" i="106" a="1"/>
  <c r="H5693" i="106" a="1"/>
  <c r="H4406" i="106" a="1"/>
  <c r="H721" i="106" a="1"/>
  <c r="H7001" i="106" a="1"/>
  <c r="H3727" i="106" a="1"/>
  <c r="H8559" i="106" a="1"/>
  <c r="H8499" i="106" a="1"/>
  <c r="H6949" i="106" a="1"/>
  <c r="H8758" i="106" a="1"/>
  <c r="H8040" i="106" a="1"/>
  <c r="H8991" i="106" a="1"/>
  <c r="H9005" i="106" a="1"/>
  <c r="H7260" i="106" a="1"/>
  <c r="H5783" i="106" a="1"/>
  <c r="H1278" i="106" a="1"/>
  <c r="H9744" i="106" a="1"/>
  <c r="H6730" i="106" a="1"/>
  <c r="H8773" i="106" a="1"/>
  <c r="H2827" i="106" a="1"/>
  <c r="H6799" i="106" a="1"/>
  <c r="H6248" i="106" a="1"/>
  <c r="H9279" i="106" a="1"/>
  <c r="H6937" i="106" a="1"/>
  <c r="H8546" i="106" a="1"/>
  <c r="H968" i="106" a="1"/>
  <c r="H9286" i="106" a="1"/>
  <c r="H6845" i="106" a="1"/>
  <c r="H8925" i="106" a="1"/>
  <c r="H9637" i="106" a="1"/>
  <c r="H897" i="106" a="1"/>
  <c r="H3626" i="106" a="1"/>
  <c r="H7869" i="106" a="1"/>
  <c r="H6325" i="106" a="1"/>
  <c r="H2014" i="106" a="1"/>
  <c r="H4393" i="106" a="1"/>
  <c r="H6399" i="106" a="1"/>
  <c r="H8452" i="106" a="1"/>
  <c r="H21" i="106" a="1"/>
  <c r="H6858" i="106" a="1"/>
  <c r="H1866" i="106" a="1"/>
  <c r="H6806" i="106" a="1"/>
  <c r="H7043" i="106" a="1"/>
  <c r="H7051" i="106" a="1"/>
  <c r="H7039" i="106" a="1"/>
  <c r="H8747" i="106" a="1"/>
  <c r="H8514" i="106" a="1"/>
  <c r="H9697" i="106" a="1"/>
  <c r="H13" i="106" a="1"/>
  <c r="H9273" i="106" a="1"/>
  <c r="H1833" i="106" a="1"/>
  <c r="H7868" i="106" a="1"/>
  <c r="H5560" i="106" a="1"/>
  <c r="H7211" i="106" a="1"/>
  <c r="H6178" i="106" a="1"/>
  <c r="H9338" i="106" a="1"/>
  <c r="H8354" i="106" a="1"/>
  <c r="H8070" i="106" a="1"/>
  <c r="H6648" i="106" a="1"/>
  <c r="H1394" i="106" a="1"/>
  <c r="H8830" i="106" a="1"/>
  <c r="H8527" i="106" a="1"/>
  <c r="H8209" i="106" a="1"/>
  <c r="H9373" i="106" a="1"/>
  <c r="H8095" i="106" a="1"/>
  <c r="H1017" i="106" a="1"/>
  <c r="H8580" i="106" a="1"/>
  <c r="H942" i="106" a="1"/>
  <c r="H9592" i="106" a="1"/>
  <c r="H8911" i="106" a="1"/>
  <c r="H5012" i="106" a="1"/>
  <c r="H4200" i="106" a="1"/>
  <c r="H4361" i="106" a="1"/>
  <c r="H9680" i="106" a="1"/>
  <c r="H6107" i="106" a="1"/>
  <c r="H1435" i="106" a="1"/>
  <c r="H9801" i="106" a="1"/>
  <c r="H9531" i="106" a="1"/>
  <c r="H905" i="106" a="1"/>
  <c r="H3716" i="106" a="1"/>
  <c r="H9281" i="106" a="1"/>
  <c r="H9529" i="106" a="1"/>
  <c r="H7107" i="106" a="1"/>
  <c r="H9187" i="106" a="1"/>
  <c r="H8729" i="106" a="1"/>
  <c r="H9759" i="106" a="1"/>
  <c r="H9605" i="106" a="1"/>
  <c r="H9137" i="106" a="1"/>
  <c r="H7030" i="106" a="1"/>
  <c r="H6762" i="106" a="1"/>
  <c r="H4108" i="106" a="1"/>
  <c r="H9779" i="106" a="1"/>
  <c r="H3253" i="106" a="1"/>
  <c r="H9135" i="106" a="1"/>
  <c r="H8059" i="106" a="1"/>
  <c r="H7230" i="106" a="1"/>
  <c r="H8408" i="106" a="1"/>
  <c r="H8914" i="106" a="1"/>
  <c r="H6744" i="106" a="1"/>
  <c r="H5797" i="106" a="1"/>
  <c r="H8542" i="106" a="1"/>
  <c r="H6849" i="106" a="1"/>
  <c r="H9720" i="106" a="1"/>
  <c r="H7604" i="106" a="1"/>
  <c r="H8285" i="106" a="1"/>
  <c r="H1750" i="106" a="1"/>
  <c r="H8307" i="106" a="1"/>
  <c r="H7864" i="106" a="1"/>
  <c r="H8183" i="106" a="1"/>
  <c r="H8623" i="106" a="1"/>
  <c r="H984" i="106" a="1"/>
  <c r="H4084" i="106" a="1"/>
  <c r="H3587" i="106" a="1"/>
  <c r="H6251" i="106" a="1"/>
  <c r="H1416" i="106" a="1"/>
  <c r="H1535" i="106" a="1"/>
  <c r="H8390" i="106" a="1"/>
  <c r="H9180" i="106" a="1"/>
  <c r="H9789" i="106" a="1"/>
  <c r="H6326" i="106" a="1"/>
  <c r="H5231" i="106" a="1"/>
  <c r="H7745" i="106" a="1"/>
  <c r="H8842" i="106" a="1"/>
  <c r="H6374" i="106" a="1"/>
  <c r="H9484" i="106" a="1"/>
  <c r="H8749" i="106" a="1"/>
  <c r="H6371" i="106" a="1"/>
  <c r="H8716" i="106" a="1"/>
  <c r="H1012" i="106" a="1"/>
  <c r="H5815" i="106" a="1"/>
  <c r="H4325" i="106" a="1"/>
  <c r="H9243" i="106" a="1"/>
  <c r="H9291" i="106" a="1"/>
  <c r="H9068" i="106" a="1"/>
  <c r="H9115" i="106" a="1"/>
  <c r="H2825" i="106" a="1"/>
  <c r="H7779" i="106" a="1"/>
  <c r="H9685" i="106" a="1"/>
  <c r="H807" i="106" a="1"/>
  <c r="H8813" i="106" a="1"/>
  <c r="H8971" i="106" a="1"/>
  <c r="H8303" i="106" a="1"/>
  <c r="H8264" i="106" a="1"/>
  <c r="H9000" i="106" a="1"/>
  <c r="H8278" i="106" a="1"/>
  <c r="H5496" i="106" a="1"/>
  <c r="H956" i="106" a="1"/>
  <c r="H8846" i="106" a="1"/>
  <c r="H9390" i="106" a="1"/>
  <c r="H6909" i="106" a="1"/>
  <c r="H8152" i="106" a="1"/>
  <c r="H8588" i="106" a="1"/>
  <c r="H5877" i="106" a="1"/>
  <c r="H868" i="106" a="1"/>
  <c r="H6826" i="106" a="1"/>
  <c r="H9379" i="106" a="1"/>
  <c r="H9155" i="106" a="1"/>
  <c r="H8494" i="106" a="1"/>
  <c r="H9282" i="106" a="1"/>
  <c r="H2032" i="106" a="1"/>
  <c r="H9486" i="106" a="1"/>
  <c r="H9772" i="106" a="1"/>
  <c r="H8627" i="106" a="1"/>
  <c r="H5104" i="106" a="1"/>
  <c r="H5732" i="106" a="1"/>
  <c r="H8457" i="106" a="1"/>
  <c r="H7032" i="106" a="1"/>
  <c r="H5590" i="106" a="1"/>
  <c r="H5572" i="106" a="1"/>
  <c r="H6870" i="106" a="1"/>
  <c r="H7156" i="106" a="1"/>
  <c r="H9538" i="106" a="1"/>
  <c r="H9250" i="106" a="1"/>
  <c r="H5820" i="106" a="1"/>
  <c r="H8521" i="106" a="1"/>
  <c r="H2823" i="106" a="1"/>
  <c r="H4199" i="106" a="1"/>
  <c r="H9221" i="106" a="1"/>
  <c r="H6877" i="106" a="1"/>
  <c r="H6235" i="106" a="1"/>
  <c r="H9753" i="106" a="1"/>
  <c r="H8695" i="106" a="1"/>
  <c r="H3634" i="106" a="1"/>
  <c r="H8306" i="106" a="1"/>
  <c r="H7789" i="106" a="1"/>
  <c r="H9331" i="106" a="1"/>
  <c r="H8765" i="106" a="1"/>
  <c r="H9363" i="106" a="1"/>
  <c r="H7811" i="106" a="1"/>
  <c r="H7764" i="106" a="1"/>
  <c r="H6741" i="106" a="1"/>
  <c r="H9334" i="106" a="1"/>
  <c r="H8997" i="106" a="1"/>
  <c r="H8803" i="106" a="1"/>
  <c r="H9069" i="106" a="1"/>
  <c r="H8522" i="106" a="1"/>
  <c r="H3229" i="106" a="1"/>
  <c r="H9342" i="106" a="1"/>
  <c r="H8157" i="106" a="1"/>
  <c r="H9709" i="106" a="1"/>
  <c r="H6682" i="106" a="1"/>
  <c r="H7744" i="106" a="1"/>
  <c r="H2009" i="106" a="1"/>
  <c r="H3585" i="106" a="1"/>
  <c r="H3403" i="106" a="1"/>
  <c r="H9431" i="106" a="1"/>
  <c r="H8468" i="106" a="1"/>
  <c r="H9305" i="106" a="1"/>
  <c r="H5253" i="106" a="1"/>
  <c r="H5356" i="106" a="1"/>
  <c r="H1745" i="106" a="1"/>
  <c r="H7809" i="106" a="1"/>
  <c r="H499" i="106" a="1"/>
  <c r="H768" i="106" a="1"/>
  <c r="H6779" i="106" a="1"/>
  <c r="H9453" i="106" a="1"/>
  <c r="H151" i="106" a="1"/>
  <c r="H8482" i="106" a="1"/>
  <c r="H3314" i="106" a="1"/>
  <c r="H2804" i="106" a="1"/>
  <c r="H3407" i="106" a="1"/>
  <c r="H9522" i="106" a="1"/>
  <c r="H8240" i="106" a="1"/>
  <c r="H7596" i="106" a="1"/>
  <c r="H2803" i="106" a="1"/>
  <c r="H6698" i="106" a="1"/>
  <c r="H8693" i="106" a="1"/>
  <c r="H9455" i="106" a="1"/>
  <c r="H5821" i="106" a="1"/>
  <c r="H6379" i="106" a="1"/>
  <c r="H2958" i="106" a="1"/>
  <c r="H7842" i="106" a="1"/>
  <c r="H5344" i="106" a="1"/>
  <c r="H2592" i="106" a="1"/>
  <c r="H4792" i="106" a="1"/>
  <c r="H9219" i="106" a="1"/>
  <c r="H731" i="106" a="1"/>
  <c r="H8651" i="106" a="1"/>
  <c r="H322" i="106" a="1"/>
  <c r="H1806" i="106" a="1"/>
  <c r="H5717" i="106" a="1"/>
  <c r="H8718" i="106" a="1"/>
  <c r="H8432" i="106" a="1"/>
  <c r="H3624" i="106" a="1"/>
  <c r="H6703" i="106" a="1"/>
  <c r="H8581" i="106" a="1"/>
  <c r="H6173" i="106" a="1"/>
  <c r="H7684" i="106" a="1"/>
  <c r="H8982" i="106" a="1"/>
  <c r="H9514" i="106" a="1"/>
  <c r="H4376" i="106" a="1"/>
  <c r="H5169" i="106" a="1"/>
  <c r="H9785" i="106" a="1"/>
  <c r="H2990" i="106" a="1"/>
  <c r="H9765" i="106" a="1"/>
  <c r="H6162" i="106" a="1"/>
  <c r="H7244" i="106" a="1"/>
  <c r="H8811" i="106" a="1"/>
  <c r="H8953" i="106" a="1"/>
  <c r="H5782" i="106" a="1"/>
  <c r="H7670" i="106" a="1"/>
  <c r="H6637" i="106" a="1"/>
  <c r="H1853" i="106" a="1"/>
  <c r="H8809" i="106" a="1"/>
  <c r="H7653" i="106" a="1"/>
  <c r="H8400" i="106" a="1"/>
  <c r="H9559" i="106" a="1"/>
  <c r="H6121" i="106" a="1"/>
  <c r="H8423" i="106" a="1"/>
  <c r="H8159" i="106" a="1"/>
  <c r="H5874" i="106" a="1"/>
  <c r="H1400" i="106" a="1"/>
  <c r="H1807" i="106" a="1"/>
  <c r="H8291" i="106" a="1"/>
  <c r="H8385" i="106" a="1"/>
  <c r="H9602" i="106" a="1"/>
  <c r="H1350" i="106" a="1"/>
  <c r="H7721" i="106" a="1"/>
  <c r="H9420" i="106" a="1"/>
  <c r="H9783" i="106" a="1"/>
  <c r="H5988" i="106" a="1"/>
  <c r="H6998" i="106" a="1"/>
  <c r="H8230" i="106" a="1"/>
  <c r="H8399" i="106" a="1"/>
  <c r="H6764" i="106" a="1"/>
  <c r="H1552" i="106" a="1"/>
  <c r="H6690" i="106" a="1"/>
  <c r="H3640" i="106" a="1"/>
  <c r="H6639" i="106" a="1"/>
  <c r="H4301" i="106" a="1"/>
  <c r="H6336" i="106" a="1"/>
  <c r="H6165" i="106" a="1"/>
  <c r="H8545" i="106" a="1"/>
  <c r="H9274" i="106" a="1"/>
  <c r="H8629" i="106" a="1"/>
  <c r="H6358" i="106" a="1"/>
  <c r="H9432" i="106" a="1"/>
  <c r="H8418" i="106" a="1"/>
  <c r="H4131" i="106" a="1"/>
  <c r="H5524" i="106" a="1"/>
  <c r="H5738" i="106" a="1"/>
  <c r="H7252" i="106" a="1"/>
  <c r="H8248" i="106" a="1"/>
  <c r="H8725" i="106" a="1"/>
  <c r="H5701" i="106" a="1"/>
  <c r="H7775" i="106" a="1"/>
  <c r="H9332" i="106" a="1"/>
  <c r="H5096" i="106" a="1"/>
  <c r="H8180" i="106" a="1"/>
  <c r="H9090" i="106" a="1"/>
  <c r="H9647" i="106" a="1"/>
  <c r="H6623" i="106" a="1"/>
  <c r="H8338" i="106" a="1"/>
  <c r="H8064" i="106" a="1"/>
  <c r="H5754" i="106" a="1"/>
  <c r="H3696" i="106" a="1"/>
  <c r="H6245" i="106" a="1"/>
  <c r="H6742" i="106" a="1"/>
  <c r="H2039" i="106" a="1"/>
  <c r="H5358" i="106" a="1"/>
  <c r="H6643" i="106" a="1"/>
  <c r="H3674" i="106" a="1"/>
  <c r="H1864" i="106" a="1"/>
  <c r="H6854" i="106" a="1"/>
  <c r="H1527" i="106" a="1"/>
  <c r="H9636" i="106" a="1"/>
  <c r="H7610" i="106" a="1"/>
  <c r="H8083" i="106" a="1"/>
  <c r="H9236" i="106" a="1"/>
  <c r="H794" i="106" a="1"/>
  <c r="H5313" i="106" a="1"/>
  <c r="H1825" i="106" a="1"/>
  <c r="H7588" i="106" a="1"/>
  <c r="H896" i="106" a="1"/>
  <c r="H4432" i="106" a="1"/>
  <c r="H7253" i="106" a="1"/>
  <c r="H6831" i="106" a="1"/>
  <c r="H8841" i="106" a="1"/>
  <c r="H9613" i="106" a="1"/>
  <c r="H8412" i="106" a="1"/>
  <c r="H8568" i="106" a="1"/>
  <c r="H1834" i="106" a="1"/>
  <c r="H7727" i="106" a="1"/>
  <c r="H4759" i="106" a="1"/>
  <c r="H6827" i="106" a="1"/>
  <c r="H1437" i="106" a="1"/>
  <c r="H9474" i="106" a="1"/>
  <c r="H9424" i="106" a="1"/>
  <c r="H7679" i="106" a="1"/>
  <c r="H8834" i="106" a="1"/>
  <c r="H6778" i="106" a="1"/>
  <c r="H774" i="106" a="1"/>
  <c r="H5532" i="106" a="1"/>
  <c r="H5420" i="106" a="1"/>
  <c r="H8212" i="106" a="1"/>
  <c r="H8843" i="106" a="1"/>
  <c r="H3669" i="106" a="1"/>
  <c r="H8346" i="106" a="1"/>
  <c r="H1838" i="106" a="1"/>
  <c r="H863" i="106" a="1"/>
  <c r="H6303" i="106" a="1"/>
  <c r="H7201" i="106" a="1"/>
  <c r="H6120" i="106" a="1"/>
  <c r="H8763" i="106" a="1"/>
  <c r="H928" i="106" a="1"/>
  <c r="H9459" i="106" a="1"/>
  <c r="H7104" i="106" a="1"/>
  <c r="H9713" i="106" a="1"/>
  <c r="H9151" i="106" a="1"/>
  <c r="H9078" i="106" a="1"/>
  <c r="H7224" i="106" a="1"/>
  <c r="H7879" i="106" a="1"/>
  <c r="H6872" i="106" a="1"/>
  <c r="H1544" i="106" a="1"/>
  <c r="H5923" i="106" a="1"/>
  <c r="H8165" i="106" a="1"/>
  <c r="H9378" i="106" a="1"/>
  <c r="H1039" i="106" a="1"/>
  <c r="H8365" i="106" a="1"/>
  <c r="H4197" i="106" a="1"/>
  <c r="H8578" i="106" a="1"/>
  <c r="H8730" i="106" a="1"/>
  <c r="H8311" i="106" a="1"/>
  <c r="H8234" i="106" a="1"/>
  <c r="H6820" i="106" a="1"/>
  <c r="H8323" i="106" a="1"/>
  <c r="H5067" i="106" a="1"/>
  <c r="H5357" i="106" a="1"/>
  <c r="H9190" i="106" a="1"/>
  <c r="H8502" i="106" a="1"/>
  <c r="H7100" i="106" a="1"/>
  <c r="H8992" i="106" a="1"/>
  <c r="H4380" i="106" a="1"/>
  <c r="H9640" i="106" a="1"/>
  <c r="H6733" i="106" a="1"/>
  <c r="H4866" i="106" a="1"/>
  <c r="H9309" i="106" a="1"/>
  <c r="H8310" i="106" a="1"/>
  <c r="H1938" i="106" a="1"/>
  <c r="H5570" i="106" a="1"/>
  <c r="H8632" i="106" a="1"/>
  <c r="H8231" i="106" a="1"/>
  <c r="H8812" i="106" a="1"/>
  <c r="H9362" i="106" a="1"/>
  <c r="H9316" i="106" a="1"/>
  <c r="H7831" i="106" a="1"/>
  <c r="H7815" i="106" a="1"/>
  <c r="H9411" i="106" a="1"/>
  <c r="H7634" i="106" a="1"/>
  <c r="H9296" i="106" a="1"/>
  <c r="H6825" i="106" a="1"/>
  <c r="H8262" i="106" a="1"/>
  <c r="H7978" i="106" a="1"/>
  <c r="H9429" i="106" a="1"/>
  <c r="H7065" i="106" a="1"/>
  <c r="H6293" i="106" a="1"/>
  <c r="H4106" i="106" a="1"/>
  <c r="H4178" i="106" a="1"/>
  <c r="H913" i="106" a="1"/>
  <c r="H1023" i="106" a="1"/>
  <c r="H8799" i="106" a="1"/>
  <c r="H9755" i="106" a="1"/>
  <c r="H8829" i="106" a="1"/>
  <c r="H8197" i="106" a="1"/>
  <c r="H6119" i="106" a="1"/>
  <c r="H9383" i="106" a="1"/>
  <c r="H8153" i="106" a="1"/>
  <c r="H6213" i="106" a="1"/>
  <c r="H5542" i="106" a="1"/>
  <c r="H6237" i="106" a="1"/>
  <c r="H5194" i="106" a="1"/>
  <c r="H3293" i="106" a="1"/>
  <c r="H8368" i="106" a="1"/>
  <c r="H9746" i="106" a="1"/>
  <c r="H5801" i="106" a="1"/>
  <c r="H8910" i="106" a="1"/>
  <c r="H8455" i="106" a="1"/>
  <c r="H9575" i="106" a="1"/>
  <c r="H4228" i="106" a="1"/>
  <c r="H9436" i="106" a="1"/>
  <c r="H7749" i="106" a="1"/>
  <c r="H9276" i="106" a="1"/>
  <c r="H5869" i="106" a="1"/>
  <c r="H8363" i="106" a="1"/>
  <c r="H9458" i="106" a="1"/>
  <c r="H5842" i="106" a="1"/>
  <c r="H754" i="106" a="1"/>
  <c r="H9527" i="106" a="1"/>
  <c r="H9502" i="106" a="1"/>
  <c r="H4109" i="106" a="1"/>
  <c r="H4804" i="106" a="1"/>
  <c r="H9394" i="106" a="1"/>
  <c r="H4795" i="106" a="1"/>
  <c r="H8554" i="106" a="1"/>
  <c r="H9570" i="106" a="1"/>
  <c r="H7685" i="106" a="1"/>
  <c r="H8284" i="106" a="1"/>
  <c r="H8596" i="106" a="1"/>
  <c r="H5385" i="106" a="1"/>
  <c r="H9773" i="106" a="1"/>
  <c r="H9566" i="106" a="1"/>
  <c r="H5737" i="106" a="1"/>
  <c r="H8939" i="106" a="1"/>
  <c r="H8160" i="106" a="1"/>
  <c r="H7592" i="106" a="1"/>
  <c r="H5588" i="106" a="1"/>
  <c r="H5928" i="106" a="1"/>
  <c r="H4315" i="106" a="1"/>
  <c r="H498" i="106" a="1"/>
  <c r="H5175" i="106" a="1"/>
  <c r="H9229" i="106" a="1"/>
  <c r="H84" i="106" a="1"/>
  <c r="H1842" i="106" a="1"/>
  <c r="H8541" i="106" a="1"/>
  <c r="H650" i="106" a="1"/>
  <c r="H6773" i="106" a="1"/>
  <c r="H9639" i="106" a="1"/>
  <c r="H8358" i="106" a="1"/>
  <c r="H1826" i="106" a="1"/>
  <c r="H8934" i="106" a="1"/>
  <c r="H2892" i="106" a="1"/>
  <c r="H1218" i="106" a="1"/>
  <c r="H7077" i="106" a="1"/>
  <c r="H4312" i="106" a="1"/>
  <c r="H6798" i="106" a="1"/>
  <c r="H6372" i="106" a="1"/>
  <c r="H8604" i="106" a="1"/>
  <c r="H8254" i="106" a="1"/>
  <c r="H9125" i="106" a="1"/>
  <c r="H7036" i="106" a="1"/>
  <c r="H9758" i="106" a="1"/>
  <c r="H1795" i="106" a="1"/>
  <c r="H6219" i="106" a="1"/>
  <c r="H6769" i="106" a="1"/>
  <c r="H853" i="106" a="1"/>
  <c r="H6166" i="106" a="1"/>
  <c r="H1532" i="106" a="1"/>
  <c r="H2842" i="106" a="1"/>
  <c r="H321" i="106" a="1"/>
  <c r="H1309" i="106" a="1"/>
  <c r="H8302" i="106" a="1"/>
  <c r="H8606" i="106" a="1"/>
  <c r="H9247" i="106" a="1"/>
  <c r="H8536" i="106" a="1"/>
  <c r="H9108" i="106" a="1"/>
  <c r="H9787" i="106" a="1"/>
  <c r="H8479" i="106" a="1"/>
  <c r="H8244" i="106" a="1"/>
  <c r="H2044" i="106" a="1"/>
  <c r="H2994" i="106" a="1"/>
  <c r="H1837" i="106" a="1"/>
  <c r="H1014" i="106" a="1"/>
  <c r="H5816" i="106" a="1"/>
  <c r="H2723" i="106" a="1"/>
  <c r="H3615" i="106" a="1"/>
  <c r="H2835" i="106" a="1"/>
  <c r="H3671" i="106" a="1"/>
  <c r="H4097" i="106" a="1"/>
  <c r="H9657" i="106" a="1"/>
  <c r="H4177" i="106" a="1"/>
  <c r="H2720" i="106" a="1"/>
  <c r="H1946" i="106" a="1"/>
  <c r="H9754" i="106" a="1"/>
  <c r="H6738" i="106" a="1"/>
  <c r="H5192" i="106" a="1"/>
  <c r="H3364" i="106" a="1"/>
  <c r="H8631" i="106" a="1"/>
  <c r="H9328" i="106" a="1"/>
  <c r="H9633" i="106" a="1"/>
  <c r="H7597" i="106" a="1"/>
  <c r="H7827" i="106" a="1"/>
  <c r="H1778" i="106" a="1"/>
  <c r="H9242" i="106" a="1"/>
  <c r="H6696" i="106" a="1"/>
  <c r="H1878" i="106" a="1"/>
  <c r="H2602" i="106" a="1"/>
  <c r="H8646" i="106" a="1"/>
  <c r="H6885" i="106" a="1"/>
  <c r="H8563" i="106" a="1"/>
  <c r="H4305" i="106" a="1"/>
  <c r="H7871" i="106" a="1"/>
  <c r="H22" i="106" a="1"/>
  <c r="H791" i="106" a="1"/>
  <c r="H6814" i="106" a="1"/>
  <c r="H4208" i="106" a="1"/>
  <c r="H7733" i="106" a="1"/>
  <c r="H1854" i="106" a="1"/>
  <c r="H6631" i="106" a="1"/>
  <c r="H9443" i="106" a="1"/>
  <c r="H3549" i="106" a="1"/>
  <c r="H978" i="106" a="1"/>
  <c r="H5429" i="106" a="1"/>
  <c r="H1283" i="106" a="1"/>
  <c r="H1849" i="106" a="1"/>
  <c r="H8314" i="106" a="1"/>
  <c r="H7235" i="106" a="1"/>
  <c r="H6118" i="106" a="1"/>
  <c r="H168" i="106" a="1"/>
  <c r="H844" i="106" a="1"/>
  <c r="H8593" i="106" a="1"/>
  <c r="H8825" i="106" a="1"/>
  <c r="H2998" i="106" a="1"/>
  <c r="H9357" i="106" a="1"/>
  <c r="H6706" i="106" a="1"/>
  <c r="H7740" i="106" a="1"/>
  <c r="H777" i="106" a="1"/>
  <c r="H4419" i="106" a="1"/>
  <c r="H7854" i="106" a="1"/>
  <c r="H9163" i="106" a="1"/>
  <c r="H6638" i="106" a="1"/>
  <c r="H5763" i="106" a="1"/>
  <c r="H7114" i="106" a="1"/>
  <c r="H7735" i="106" a="1"/>
  <c r="H9739" i="106" a="1"/>
  <c r="H6739" i="106" a="1"/>
  <c r="H8496" i="106" a="1"/>
  <c r="H9664" i="106" a="1"/>
  <c r="H2596" i="106" a="1"/>
  <c r="H5587" i="106" a="1"/>
  <c r="H7882" i="106" a="1"/>
  <c r="H5721" i="106" a="1"/>
  <c r="H6097" i="106" a="1"/>
  <c r="H4405" i="106" a="1"/>
  <c r="H1370" i="106" a="1"/>
  <c r="H4115" i="106" a="1"/>
  <c r="H4444" i="106" a="1"/>
  <c r="H6396" i="106" a="1"/>
  <c r="H8184" i="106" a="1"/>
  <c r="H833" i="106" a="1"/>
  <c r="H9198" i="106" a="1"/>
  <c r="H3565" i="106" a="1"/>
  <c r="H4367" i="106" a="1"/>
  <c r="H9651" i="106" a="1"/>
  <c r="H7847" i="106" a="1"/>
  <c r="H6989" i="106" a="1"/>
  <c r="H4915" i="106" a="1"/>
  <c r="H8653" i="106" a="1"/>
  <c r="H6217" i="106" a="1"/>
  <c r="H1517" i="106" a="1"/>
  <c r="H1252" i="106" a="1"/>
  <c r="H2889" i="106" a="1"/>
  <c r="H9574" i="106" a="1"/>
  <c r="H3273" i="106" a="1"/>
  <c r="H7988" i="106" a="1"/>
  <c r="H6679" i="106" a="1"/>
  <c r="H4797" i="106" a="1"/>
  <c r="H3638" i="106" a="1"/>
  <c r="H9441" i="106" a="1"/>
  <c r="H5558" i="106" a="1"/>
  <c r="H9562" i="106" a="1"/>
  <c r="H9550" i="106" a="1"/>
  <c r="H3572" i="106" a="1"/>
  <c r="H5133" i="106" a="1"/>
  <c r="H7612" i="106" a="1"/>
  <c r="H9143" i="106" a="1"/>
  <c r="H6081" i="106" a="1"/>
  <c r="H6615" i="106" a="1"/>
  <c r="H4916" i="106" a="1"/>
  <c r="H8283" i="106" a="1"/>
  <c r="H9285" i="106" a="1"/>
  <c r="H8371" i="106" a="1"/>
  <c r="H8756" i="106" a="1"/>
  <c r="H7113" i="106" a="1"/>
  <c r="H8585" i="106" a="1"/>
  <c r="H8801" i="106" a="1"/>
  <c r="H3632" i="106" a="1"/>
  <c r="H8607" i="106" a="1"/>
  <c r="H6852" i="106" a="1"/>
  <c r="H9377" i="106" a="1"/>
  <c r="H8475" i="106" a="1"/>
  <c r="H6323" i="106" a="1"/>
  <c r="H7106" i="106" a="1"/>
  <c r="H9396" i="106" a="1"/>
  <c r="H6720" i="106" a="1"/>
  <c r="H9507" i="106" a="1"/>
  <c r="H4340" i="106" a="1"/>
  <c r="H7993" i="106" a="1"/>
  <c r="H9505" i="106" a="1"/>
  <c r="H8089" i="106" a="1"/>
  <c r="H6030" i="106" a="1"/>
  <c r="H7656" i="106" a="1"/>
  <c r="H8654" i="106" a="1"/>
  <c r="H1847" i="106" a="1"/>
  <c r="H2815" i="106" a="1"/>
  <c r="H6944" i="106" a="1"/>
  <c r="H9161" i="106" a="1"/>
  <c r="H8411" i="106" a="1"/>
  <c r="H7204" i="106" a="1"/>
  <c r="H3687" i="106" a="1"/>
  <c r="H7048" i="106" a="1"/>
  <c r="H8464" i="106" a="1"/>
  <c r="H8082" i="106" a="1"/>
  <c r="H1420" i="106" a="1"/>
  <c r="H7781" i="106" a="1"/>
  <c r="H9123" i="106" a="1"/>
  <c r="H9766" i="106" a="1"/>
  <c r="H912" i="106" a="1"/>
  <c r="H9572" i="106" a="1"/>
  <c r="H9140" i="106" a="1"/>
  <c r="H9253" i="106" a="1"/>
  <c r="H4415" i="106" a="1"/>
  <c r="H5513" i="106" a="1"/>
  <c r="H8594" i="106" a="1"/>
  <c r="H8719" i="106" a="1"/>
  <c r="H6795" i="106" a="1"/>
  <c r="H4799" i="106" a="1"/>
  <c r="H6307" i="106" a="1"/>
  <c r="H5741" i="106" a="1"/>
  <c r="H6012" i="106" a="1"/>
  <c r="H9661" i="106" a="1"/>
  <c r="H8387" i="106" a="1"/>
  <c r="H5238" i="106" a="1"/>
  <c r="H4306" i="106" a="1"/>
  <c r="H8665" i="106" a="1"/>
  <c r="H8163" i="106" a="1"/>
  <c r="H7771" i="106" a="1"/>
  <c r="H18" i="106" a="1"/>
  <c r="H8781" i="106" a="1"/>
  <c r="H6713" i="106" a="1"/>
  <c r="H9367" i="106" a="1"/>
  <c r="H7117" i="106" a="1"/>
  <c r="H8797" i="106" a="1"/>
  <c r="H3058" i="106" a="1"/>
  <c r="H8466" i="106" a="1"/>
  <c r="H9329" i="106" a="1"/>
  <c r="H9388" i="106" a="1"/>
  <c r="H4119" i="106" a="1"/>
  <c r="H4354" i="106" a="1"/>
  <c r="H5753" i="106" a="1"/>
  <c r="H9009" i="106" a="1"/>
  <c r="H4374" i="106" a="1"/>
  <c r="H9266" i="106" a="1"/>
  <c r="H9240" i="106" a="1"/>
  <c r="H9679" i="106" a="1"/>
  <c r="H7725" i="106" a="1"/>
  <c r="H6647" i="106" a="1"/>
  <c r="H9076" i="106" a="1"/>
  <c r="H9404" i="106" a="1"/>
  <c r="H9515" i="106" a="1"/>
  <c r="H8181" i="106" a="1"/>
  <c r="H6675" i="106" a="1"/>
  <c r="H618" i="106" a="1"/>
  <c r="H6234" i="106" a="1"/>
  <c r="H8534" i="106" a="1"/>
  <c r="H8177" i="106" a="1"/>
  <c r="H1406" i="106" a="1"/>
  <c r="H4308" i="106" a="1"/>
  <c r="H8986" i="106" a="1"/>
  <c r="H9473" i="106" a="1"/>
  <c r="H5011" i="106" a="1"/>
  <c r="H6843" i="106" a="1"/>
  <c r="H9628" i="106" a="1"/>
  <c r="H8667" i="106" a="1"/>
  <c r="H6981" i="106" a="1"/>
  <c r="H6770" i="106" a="1"/>
  <c r="H7005" i="106" a="1"/>
  <c r="H6956" i="106" a="1"/>
  <c r="H210" i="106" a="1"/>
  <c r="H2020" i="106" a="1"/>
  <c r="H6978" i="106" a="1"/>
  <c r="H8505" i="106" a="1"/>
  <c r="H9585" i="106" a="1"/>
  <c r="H8661" i="106" a="1"/>
  <c r="H6863" i="106" a="1"/>
  <c r="H8727" i="106" a="1"/>
  <c r="H7973" i="106" a="1"/>
  <c r="H319" i="106" a="1"/>
  <c r="H7848" i="106" a="1"/>
  <c r="H733" i="106" a="1"/>
  <c r="H8273" i="106" a="1"/>
  <c r="H9544" i="106" a="1"/>
  <c r="H8745" i="106" a="1"/>
  <c r="H9112" i="106" a="1"/>
  <c r="H9162" i="106" a="1"/>
  <c r="H8582" i="106" a="1"/>
  <c r="H5996" i="106" a="1"/>
  <c r="H5114" i="106" a="1"/>
  <c r="H6817" i="106" a="1"/>
  <c r="H9555" i="106" a="1"/>
  <c r="H9401" i="106" a="1"/>
  <c r="H4327" i="106" a="1"/>
  <c r="H9139" i="106" a="1"/>
  <c r="H9428" i="106" a="1"/>
  <c r="H8297" i="106" a="1"/>
  <c r="H8720" i="106" a="1"/>
  <c r="H6167" i="106" a="1"/>
  <c r="H8465" i="106" a="1"/>
  <c r="H9171" i="106" a="1"/>
  <c r="H8420" i="106" a="1"/>
  <c r="H9597" i="106" a="1"/>
  <c r="H9082" i="106" a="1"/>
  <c r="H2038" i="106" a="1"/>
  <c r="H9699" i="106" a="1"/>
  <c r="H9376" i="106" a="1"/>
  <c r="H8409" i="106" a="1"/>
  <c r="H6929" i="106" a="1"/>
  <c r="H7714" i="106" a="1"/>
  <c r="H5551" i="106" a="1"/>
  <c r="H9297" i="106" a="1"/>
  <c r="H5074" i="106" a="1"/>
  <c r="H3654" i="106" a="1"/>
  <c r="H6651" i="106" a="1"/>
  <c r="H9456" i="106" a="1"/>
  <c r="H6809" i="106" a="1"/>
  <c r="H3490" i="106" a="1"/>
  <c r="H6645" i="106" a="1"/>
  <c r="H5372" i="106" a="1"/>
  <c r="H9452" i="106" a="1"/>
  <c r="H5845" i="106" a="1"/>
  <c r="H8335" i="106" a="1"/>
  <c r="H8507" i="106" a="1"/>
  <c r="H9433" i="106" a="1"/>
  <c r="H8670" i="106" a="1"/>
  <c r="H17" i="106" a="1"/>
  <c r="H6655" i="106" a="1"/>
  <c r="H4328" i="106" a="1"/>
  <c r="H5097" i="106" a="1"/>
  <c r="H9269" i="106" a="1"/>
  <c r="H9737" i="106" a="1"/>
  <c r="H6103" i="106" a="1"/>
  <c r="H1984" i="106" a="1"/>
  <c r="H8508" i="106" a="1"/>
  <c r="H8908" i="106" a="1"/>
  <c r="H4359" i="106" a="1"/>
  <c r="H9107" i="106" a="1"/>
  <c r="H8207" i="106" a="1"/>
  <c r="H1877" i="106" a="1"/>
  <c r="H7885" i="106" a="1"/>
  <c r="H7787" i="106" a="1"/>
  <c r="H7709" i="106" a="1"/>
  <c r="H9658" i="106" a="1"/>
  <c r="H8488" i="106" a="1"/>
  <c r="H8430" i="106" a="1"/>
  <c r="H9310" i="106" a="1"/>
  <c r="H6629" i="106" a="1"/>
  <c r="H3637" i="106" a="1"/>
  <c r="H9410" i="106" a="1"/>
  <c r="H9821" i="106" a="1"/>
  <c r="H6312" i="106" a="1"/>
  <c r="H727" i="106" a="1"/>
  <c r="H4074" i="106" a="1"/>
  <c r="H9126" i="106" a="1"/>
  <c r="H6974" i="106" a="1"/>
  <c r="H7119" i="106" a="1"/>
  <c r="H9782" i="106" a="1"/>
  <c r="H8325" i="106" a="1"/>
  <c r="H8940" i="106" a="1"/>
  <c r="H9406" i="106" a="1"/>
  <c r="H9533" i="106" a="1"/>
  <c r="H1311" i="106" a="1"/>
  <c r="H7210" i="106" a="1"/>
  <c r="H7022" i="106" a="1"/>
  <c r="H9671" i="106" a="1"/>
  <c r="H865" i="106" a="1"/>
  <c r="H9130" i="106" a="1"/>
  <c r="H6823" i="106" a="1"/>
  <c r="H6014" i="106" a="1"/>
  <c r="H8976" i="106" a="1"/>
  <c r="H9307" i="106" a="1"/>
  <c r="H9774" i="106" a="1"/>
  <c r="H7220" i="106" a="1"/>
  <c r="H8737" i="106" a="1"/>
  <c r="H9306" i="106" a="1"/>
  <c r="H1417" i="106" a="1"/>
  <c r="H8820" i="106" a="1"/>
  <c r="H7751" i="106" a="1"/>
  <c r="H5359" i="106" a="1"/>
  <c r="H5562" i="106" a="1"/>
  <c r="H1972" i="106" a="1"/>
  <c r="H9778" i="106" a="1"/>
  <c r="H5579" i="106" a="1"/>
  <c r="H7654" i="106" a="1"/>
  <c r="H6181" i="106" a="1"/>
  <c r="H1452" i="106" a="1"/>
  <c r="H6131" i="106" a="1"/>
  <c r="H8480" i="106" a="1"/>
  <c r="H5856" i="106" a="1"/>
  <c r="H4880" i="106" a="1"/>
  <c r="H7243" i="106" a="1"/>
  <c r="H8553" i="106" a="1"/>
  <c r="H9235" i="106" a="1"/>
  <c r="H8944" i="106" a="1"/>
  <c r="H898" i="106" a="1"/>
  <c r="H7255" i="106" a="1"/>
  <c r="H1447" i="106" a="1"/>
  <c r="H7814" i="106" a="1"/>
  <c r="H8503" i="106" a="1"/>
  <c r="H1937" i="106" a="1"/>
  <c r="H8779" i="106" a="1"/>
  <c r="H6652" i="106" a="1"/>
  <c r="H8938" i="106" a="1"/>
  <c r="H6987" i="106" a="1"/>
  <c r="H6125" i="106" a="1"/>
  <c r="H7673" i="106" a="1"/>
  <c r="H3630" i="106" a="1"/>
  <c r="H6687" i="106" a="1"/>
  <c r="H9560" i="106" a="1"/>
  <c r="H9419" i="106" a="1"/>
  <c r="H8795" i="106" a="1"/>
  <c r="H9172" i="106" a="1"/>
  <c r="H8548" i="106" a="1"/>
  <c r="H8552" i="106" a="1"/>
  <c r="H7047" i="106" a="1"/>
  <c r="H7719" i="106" a="1"/>
  <c r="H7655" i="106" a="1"/>
  <c r="H6676" i="106" a="1"/>
  <c r="H8438" i="106" a="1"/>
  <c r="H7839" i="106" a="1"/>
  <c r="H3371" i="106" a="1"/>
  <c r="H4389" i="106" a="1"/>
  <c r="H9476" i="106" a="1"/>
  <c r="H5062" i="106" a="1"/>
  <c r="H8343" i="106" a="1"/>
  <c r="H3544" i="106" a="1"/>
  <c r="H4809" i="106" a="1"/>
  <c r="H6934" i="106" a="1"/>
  <c r="H5079" i="106" a="1"/>
  <c r="H8144" i="106" a="1"/>
  <c r="H8383" i="106" a="1"/>
  <c r="H6653" i="106" a="1"/>
  <c r="H6183" i="106" a="1"/>
  <c r="H3560" i="106" a="1"/>
  <c r="H6699" i="106" a="1"/>
  <c r="H8470" i="106" a="1"/>
  <c r="H9498" i="106" a="1"/>
  <c r="H4341" i="106" a="1"/>
  <c r="H2635" i="106" a="1"/>
  <c r="H8223" i="106" a="1"/>
  <c r="H9156" i="106" a="1"/>
  <c r="H993" i="106" a="1"/>
  <c r="H7249" i="106" a="1"/>
  <c r="H8851" i="106" a="1"/>
  <c r="H3080" i="106" a="1"/>
  <c r="H9526" i="106" a="1"/>
  <c r="H7073" i="106" a="1"/>
  <c r="H6318" i="106" a="1"/>
  <c r="H5871" i="106" a="1"/>
  <c r="H8814" i="106" a="1"/>
  <c r="H6866" i="106" a="1"/>
  <c r="H8532" i="106" a="1"/>
  <c r="H1030" i="106" a="1"/>
  <c r="H9205" i="106" a="1"/>
  <c r="H8510" i="106" a="1"/>
  <c r="H5483" i="106" a="1"/>
  <c r="H8945" i="106" a="1"/>
  <c r="H6693" i="106" a="1"/>
  <c r="H6765" i="106" a="1"/>
  <c r="H8437" i="106" a="1"/>
  <c r="H5755" i="106" a="1"/>
  <c r="H986" i="106" a="1"/>
  <c r="H8019" i="106" a="1"/>
  <c r="H7792" i="106" a="1"/>
  <c r="H2906" i="106" a="1"/>
  <c r="H8537" i="106" a="1"/>
  <c r="H8211" i="106" a="1"/>
  <c r="H8721" i="106" a="1"/>
  <c r="H9807" i="106" a="1"/>
  <c r="H8679" i="106" a="1"/>
  <c r="H8558" i="106" a="1"/>
  <c r="H9385" i="106" a="1"/>
  <c r="H5299" i="106" a="1"/>
  <c r="H8334" i="106" a="1"/>
  <c r="H8798" i="106" a="1"/>
  <c r="H8206" i="106" a="1"/>
  <c r="H7218" i="106" a="1"/>
  <c r="H9608" i="106" a="1"/>
  <c r="H8776" i="106" a="1"/>
  <c r="H9174" i="106" a="1"/>
  <c r="H6984" i="106" a="1"/>
  <c r="H6313" i="106" a="1"/>
  <c r="H9745" i="106" a="1"/>
  <c r="H6398" i="106" a="1"/>
  <c r="H9523" i="106" a="1"/>
  <c r="H4331" i="106" a="1"/>
  <c r="H6149" i="106" a="1"/>
  <c r="H9612" i="106" a="1"/>
  <c r="H2790" i="106" a="1"/>
  <c r="H1815" i="106" a="1"/>
  <c r="H976" i="106" a="1"/>
  <c r="H7029" i="106" a="1"/>
  <c r="H9225" i="106" a="1"/>
  <c r="H884" i="106" a="1"/>
  <c r="H5091" i="106" a="1"/>
  <c r="H5514" i="106" a="1"/>
  <c r="H5176" i="106" a="1"/>
  <c r="H2973" i="106" a="1"/>
  <c r="H9208" i="106" a="1"/>
  <c r="H4357" i="106" a="1"/>
  <c r="H8530" i="106" a="1"/>
  <c r="H3007" i="106" a="1"/>
  <c r="H8442" i="106" a="1"/>
  <c r="H7229" i="106" a="1"/>
  <c r="H8649" i="106" a="1"/>
  <c r="H9416" i="106" a="1"/>
  <c r="H8565" i="106" a="1"/>
  <c r="H5915" i="106" a="1"/>
  <c r="H5334" i="106" a="1"/>
  <c r="H6378" i="106" a="1"/>
  <c r="H5065" i="106" a="1"/>
  <c r="H8762" i="106" a="1"/>
  <c r="H6736" i="106" a="1"/>
  <c r="H8708" i="106" a="1"/>
  <c r="H9761" i="106" a="1"/>
  <c r="H3582" i="106" a="1"/>
  <c r="H4862" i="106" a="1"/>
  <c r="H9270" i="106" a="1"/>
  <c r="H7777" i="106" a="1"/>
  <c r="H7234" i="106" a="1"/>
  <c r="H6163" i="106" a="1"/>
  <c r="H2021" i="106" a="1"/>
  <c r="H2853" i="106" a="1"/>
  <c r="H6965" i="106" a="1"/>
  <c r="H6360" i="106" a="1"/>
  <c r="H6290" i="106" a="1"/>
  <c r="H9451" i="106" a="1"/>
  <c r="H4433" i="106" a="1"/>
  <c r="H3069" i="106" a="1"/>
  <c r="H6902" i="106" a="1"/>
  <c r="H9461" i="106" a="1"/>
  <c r="H6155" i="106" a="1"/>
  <c r="H8998" i="106" a="1"/>
  <c r="H7662" i="106" a="1"/>
  <c r="H9803" i="106" a="1"/>
  <c r="H8192" i="106" a="1"/>
  <c r="H7105" i="106" a="1"/>
  <c r="H6164" i="106" a="1"/>
  <c r="H7753" i="106" a="1"/>
  <c r="H7246" i="106" a="1"/>
  <c r="H6961" i="106" a="1"/>
  <c r="H9200" i="106" a="1"/>
  <c r="H7739" i="106" a="1"/>
  <c r="H7266" i="106" a="1"/>
  <c r="H8818" i="106" a="1"/>
  <c r="H7664" i="106" a="1"/>
  <c r="H1982" i="106" a="1"/>
  <c r="H9586" i="106" a="1"/>
  <c r="H9263" i="106" a="1"/>
  <c r="H8235" i="106" a="1"/>
  <c r="H8247" i="106" a="1"/>
  <c r="H9105" i="106" a="1"/>
  <c r="H8099" i="106" a="1"/>
  <c r="H920" i="106" a="1"/>
  <c r="H5578" i="106" a="1"/>
  <c r="H7766" i="106" a="1"/>
  <c r="H8800" i="106" a="1"/>
  <c r="H6136" i="106" a="1"/>
  <c r="H7025" i="106" a="1"/>
  <c r="H5241" i="106" a="1"/>
  <c r="H6810" i="106" a="1"/>
  <c r="H4378" i="106" a="1"/>
  <c r="H6168" i="106" a="1"/>
  <c r="H8709" i="106" a="1"/>
  <c r="H7817" i="106" a="1"/>
  <c r="H6338" i="106" a="1"/>
  <c r="H5561" i="106" a="1"/>
  <c r="H8917" i="106" a="1"/>
  <c r="H8742" i="106" a="1"/>
  <c r="H8301" i="106" a="1"/>
  <c r="H2977" i="106" a="1"/>
  <c r="H4343" i="106" a="1"/>
  <c r="H3653" i="106" a="1"/>
  <c r="H5230" i="106" a="1"/>
  <c r="H8339" i="106" a="1"/>
  <c r="H7663" i="106" a="1"/>
  <c r="H6075" i="106" a="1"/>
  <c r="H2629" i="106" a="1"/>
  <c r="H8471" i="106" a="1"/>
  <c r="H4853" i="106" a="1"/>
  <c r="H9206" i="106" a="1"/>
  <c r="H7637" i="106" a="1"/>
  <c r="H9674" i="106" a="1"/>
  <c r="H8295" i="106" a="1"/>
  <c r="H6342" i="106" a="1"/>
  <c r="H6702" i="106" a="1"/>
  <c r="H8039" i="106" a="1"/>
  <c r="H1448" i="106" a="1"/>
  <c r="H4187" i="106" a="1"/>
  <c r="H9457" i="106" a="1"/>
  <c r="H8256" i="106" a="1"/>
  <c r="H9166" i="106" a="1"/>
  <c r="H8049" i="106" a="1"/>
  <c r="H5858" i="106" a="1"/>
  <c r="H8676" i="106" a="1"/>
  <c r="H7009" i="106" a="1"/>
  <c r="H7617" i="106" a="1"/>
  <c r="H7080" i="106" a="1"/>
  <c r="H8454" i="106" a="1"/>
  <c r="H8447" i="106" a="1"/>
  <c r="H9091" i="106" a="1"/>
  <c r="H8909" i="106" a="1"/>
  <c r="H3006" i="106" a="1"/>
  <c r="H7118" i="106" a="1"/>
  <c r="H7075" i="106" a="1"/>
  <c r="H5098" i="106" a="1"/>
  <c r="H8419" i="106" a="1"/>
  <c r="H6834" i="106" a="1"/>
  <c r="H3444" i="106" a="1"/>
  <c r="H7780" i="106" a="1"/>
  <c r="H6689" i="106" a="1"/>
  <c r="H9568" i="106" a="1"/>
  <c r="H4155" i="106" a="1"/>
  <c r="H1848" i="106" a="1"/>
  <c r="H5526" i="106" a="1"/>
  <c r="H3646" i="106" a="1"/>
  <c r="H5984" i="106" a="1"/>
  <c r="H7595" i="106" a="1"/>
  <c r="H8333" i="106" a="1"/>
  <c r="H6387" i="106" a="1"/>
  <c r="H4943" i="106" a="1"/>
  <c r="H9298" i="106" a="1"/>
  <c r="H9287" i="106" a="1"/>
  <c r="H9118" i="106" a="1"/>
  <c r="H5921" i="106" a="1"/>
  <c r="H2858" i="106" a="1"/>
  <c r="H8359" i="106" a="1"/>
  <c r="H8579" i="106" a="1"/>
  <c r="H9551" i="106" a="1"/>
  <c r="H9786" i="106" a="1"/>
  <c r="H6709" i="106" a="1"/>
  <c r="H5581" i="106" a="1"/>
  <c r="H8584" i="106" a="1"/>
  <c r="H8736" i="106" a="1"/>
  <c r="H3387" i="106" a="1"/>
  <c r="H8114" i="106" a="1"/>
  <c r="H9262" i="106" a="1"/>
  <c r="H8348" i="106" a="1"/>
  <c r="H9811" i="106" a="1"/>
  <c r="H8675" i="106" a="1"/>
  <c r="H5367" i="106" a="1"/>
  <c r="H6833" i="106" a="1"/>
  <c r="H8932" i="106" a="1"/>
  <c r="H9704" i="106" a="1"/>
  <c r="H6802" i="106" a="1"/>
  <c r="H115" i="106" a="1"/>
  <c r="H9201" i="106" a="1"/>
  <c r="H9239" i="106" a="1"/>
  <c r="H9233" i="106" a="1"/>
  <c r="H7746" i="106" a="1"/>
  <c r="H6837" i="106" a="1"/>
  <c r="H9129" i="106" a="1"/>
  <c r="H4394" i="106" a="1"/>
  <c r="H2728" i="106" a="1"/>
  <c r="H8547" i="106" a="1"/>
  <c r="H6129" i="106" a="1"/>
  <c r="H6088" i="106" a="1"/>
  <c r="H9004" i="106" a="1"/>
  <c r="H7254" i="106" a="1"/>
  <c r="H7217" i="106" a="1"/>
  <c r="H6750" i="106" a="1"/>
  <c r="H9217" i="106" a="1"/>
  <c r="H9368" i="106" a="1"/>
  <c r="H2718" i="106" a="1"/>
  <c r="H8154" i="106" a="1"/>
  <c r="H1445" i="106" a="1"/>
  <c r="H5076" i="106" a="1"/>
  <c r="H6115" i="106" a="1"/>
  <c r="H8823" i="106" a="1"/>
  <c r="H7120" i="106" a="1"/>
  <c r="H6691" i="106" a="1"/>
  <c r="H8955" i="106" a="1"/>
  <c r="H7846" i="106" a="1"/>
  <c r="H8100" i="106" a="1"/>
  <c r="H8395" i="106" a="1"/>
  <c r="H4198" i="106" a="1"/>
  <c r="H8570" i="106" a="1"/>
  <c r="H5776" i="106" a="1"/>
  <c r="H7852" i="106" a="1"/>
  <c r="H6876" i="106" a="1"/>
  <c r="H1007" i="106" a="1"/>
  <c r="H8980" i="106" a="1"/>
  <c r="H8583" i="106" a="1"/>
  <c r="H8957" i="106" a="1"/>
  <c r="H6822" i="106" a="1"/>
  <c r="H6302" i="106" a="1"/>
  <c r="H8201" i="106" a="1"/>
  <c r="H7849" i="106" a="1"/>
  <c r="H8694" i="106" a="1"/>
  <c r="H9234" i="106" a="1"/>
  <c r="H9707" i="106" a="1"/>
  <c r="H8164" i="106" a="1"/>
  <c r="H8386" i="106" a="1"/>
  <c r="H9430" i="106" a="1"/>
  <c r="H9701" i="106" a="1"/>
  <c r="H7801" i="106" a="1"/>
  <c r="H5116" i="106" a="1"/>
  <c r="H5527" i="106" a="1"/>
  <c r="H8372" i="106" a="1"/>
  <c r="H8143" i="106" a="1"/>
  <c r="H9536" i="106" a="1"/>
  <c r="H9277" i="106" a="1"/>
  <c r="H9471" i="106" a="1"/>
  <c r="H6101" i="106" a="1"/>
  <c r="H4334" i="106" a="1"/>
  <c r="H9371" i="106" a="1"/>
  <c r="H8032" i="106" a="1"/>
  <c r="H5064" i="106" a="1"/>
  <c r="H9481" i="106" a="1"/>
  <c r="H6624" i="106" a="1"/>
  <c r="H1855" i="106" a="1"/>
  <c r="H5173" i="106" a="1"/>
  <c r="H8913" i="106" a="1"/>
  <c r="H8948" i="106" a="1"/>
  <c r="H9487" i="106" a="1"/>
  <c r="H7212" i="106" a="1"/>
  <c r="H6935" i="106" a="1"/>
  <c r="H8837" i="106" a="1"/>
  <c r="H6357" i="106" a="1"/>
  <c r="H8673" i="106" a="1"/>
  <c r="H4913" i="106" a="1"/>
  <c r="H9366" i="106" a="1"/>
  <c r="H1310" i="106" a="1"/>
  <c r="H5584" i="106" a="1"/>
  <c r="H6356" i="106" a="1"/>
  <c r="H7747" i="106" a="1"/>
  <c r="H8674" i="106" a="1"/>
  <c r="H8046" i="106" a="1"/>
  <c r="H9611" i="106" a="1"/>
  <c r="H6252" i="106" a="1"/>
  <c r="H6295" i="106" a="1"/>
  <c r="H8928" i="106" a="1"/>
  <c r="H9623" i="106" a="1"/>
  <c r="H162" i="106" a="1"/>
  <c r="H3249" i="106" a="1"/>
  <c r="H5788" i="106" a="1"/>
  <c r="H2565" i="106" a="1"/>
  <c r="H7603" i="106" a="1"/>
  <c r="H5920" i="106" a="1"/>
  <c r="H9460" i="106" a="1"/>
  <c r="H9769" i="106" a="1"/>
  <c r="H6919" i="106" a="1"/>
  <c r="H2878" i="106" a="1"/>
  <c r="H2795" i="106" a="1"/>
  <c r="H4164" i="106" a="1"/>
  <c r="H5557" i="106" a="1"/>
  <c r="H6701" i="106" a="1"/>
  <c r="H7155" i="106" a="1"/>
  <c r="H2006" i="106" a="1"/>
  <c r="H8193" i="106" a="1"/>
  <c r="H9791" i="106" a="1"/>
  <c r="H7799" i="106" a="1"/>
  <c r="H9120" i="106" a="1"/>
  <c r="H6973" i="106" a="1"/>
  <c r="H2816" i="106" a="1"/>
  <c r="H2473" i="106" a="1"/>
  <c r="H9257" i="106" a="1"/>
  <c r="H9563" i="106" a="1"/>
  <c r="H8477" i="106" a="1"/>
  <c r="H9335" i="106" a="1"/>
  <c r="H8599" i="106" a="1"/>
  <c r="H8815" i="106" a="1"/>
  <c r="H6306" i="106" a="1"/>
  <c r="H5068" i="106" a="1"/>
  <c r="H720" i="106" a="1"/>
  <c r="H8618" i="106" a="1"/>
  <c r="H8838" i="106" a="1"/>
  <c r="H6072" i="106" a="1"/>
  <c r="H6800" i="106" a="1"/>
  <c r="H5087" i="106" a="1"/>
  <c r="H8698" i="106" a="1"/>
  <c r="H4791" i="106" a="1"/>
  <c r="H5066" i="106" a="1"/>
  <c r="H9422" i="106" a="1"/>
  <c r="H5185" i="106" a="1"/>
  <c r="H8964" i="106" a="1"/>
  <c r="H6697" i="106" a="1"/>
  <c r="H6856" i="106" a="1"/>
  <c r="H1818" i="106" a="1"/>
  <c r="H8768" i="106" a="1"/>
  <c r="H7037" i="106" a="1"/>
  <c r="H8744" i="106" a="1"/>
  <c r="H7763" i="106" a="1"/>
  <c r="H9714" i="106" a="1"/>
  <c r="H8733" i="106" a="1"/>
  <c r="H6386" i="106" a="1"/>
  <c r="H8381" i="106" a="1"/>
  <c r="H9370" i="106" a="1"/>
  <c r="H5352" i="106" a="1"/>
  <c r="H2010" i="106" a="1"/>
  <c r="H9222" i="106" a="1"/>
  <c r="H2819" i="106" a="1"/>
  <c r="H9667" i="106" a="1"/>
  <c r="H7774" i="106" a="1"/>
  <c r="H9008" i="106" a="1"/>
  <c r="H8574" i="106" a="1"/>
  <c r="H8086" i="106" a="1"/>
  <c r="H9252" i="106" a="1"/>
  <c r="H4201" i="106" a="1"/>
  <c r="H8595" i="106" a="1"/>
  <c r="H5604" i="106" a="1"/>
  <c r="H6737" i="106" a="1"/>
  <c r="H5382" i="106" a="1"/>
  <c r="H6215" i="106" a="1"/>
  <c r="H5917" i="106" a="1"/>
  <c r="H6347" i="106" a="1"/>
  <c r="H6094" i="106" a="1"/>
  <c r="H8015" i="106" a="1"/>
  <c r="H6262" i="106" a="1"/>
  <c r="H9397" i="106" a="1"/>
  <c r="H7668" i="106" a="1"/>
  <c r="H4945" i="106" a="1"/>
  <c r="H8677" i="106" a="1"/>
  <c r="H6106" i="106" a="1"/>
  <c r="H6887" i="106" a="1"/>
  <c r="H6110" i="106" a="1"/>
  <c r="H6614" i="106" a="1"/>
  <c r="H1020" i="106" a="1"/>
  <c r="H2954" i="106" a="1"/>
  <c r="H3082" i="106" a="1"/>
  <c r="H9447" i="106" a="1"/>
  <c r="H7203" i="106" a="1"/>
  <c r="H7590" i="106" a="1"/>
  <c r="H6811" i="106" a="1"/>
  <c r="H9808" i="106" a="1"/>
  <c r="H5326" i="106" a="1"/>
  <c r="H2045" i="106" a="1"/>
  <c r="H8145" i="106" a="1"/>
  <c r="H9255" i="106" a="1"/>
  <c r="H3256" i="106" a="1"/>
  <c r="H9489" i="106" a="1"/>
  <c r="H2794" i="106" a="1"/>
  <c r="H5132" i="106" a="1"/>
  <c r="H8498" i="106" a="1"/>
  <c r="H8713" i="106" a="1"/>
  <c r="H6317" i="106" a="1"/>
  <c r="H6232" i="106" a="1"/>
  <c r="H9116" i="106" a="1"/>
  <c r="H9372" i="106" a="1"/>
  <c r="H8435" i="106" a="1"/>
  <c r="H9596" i="106" a="1"/>
  <c r="H810" i="106" a="1"/>
  <c r="H1811" i="106" a="1"/>
  <c r="H6692" i="106" a="1"/>
  <c r="H9762" i="106" a="1"/>
  <c r="H1412" i="106" a="1"/>
  <c r="H4863" i="106" a="1"/>
  <c r="H9619" i="106" a="1"/>
  <c r="H9530" i="106" a="1"/>
  <c r="H8274" i="106" a="1"/>
  <c r="H1846" i="106" a="1"/>
  <c r="H5075" i="106" a="1"/>
  <c r="H9669" i="106" a="1"/>
  <c r="H8641" i="106" a="1"/>
  <c r="H8682" i="106" a="1"/>
  <c r="H6721" i="106" a="1"/>
  <c r="H6805" i="106" a="1"/>
  <c r="H7786" i="106" a="1"/>
  <c r="H2955" i="106" a="1"/>
  <c r="H9347" i="106" a="1"/>
  <c r="H837" i="106" a="1"/>
  <c r="H9587" i="106" a="1"/>
  <c r="H9114" i="106" a="1"/>
  <c r="H5348" i="106" a="1"/>
  <c r="H6999" i="106" a="1"/>
  <c r="H7059" i="106" a="1"/>
  <c r="H6927" i="106" a="1"/>
  <c r="H9594" i="106" a="1"/>
  <c r="H9280" i="106" a="1"/>
  <c r="H8766" i="106" a="1"/>
  <c r="H6881" i="106" a="1"/>
  <c r="H9265" i="106" a="1"/>
  <c r="H8481" i="106" a="1"/>
  <c r="H9353" i="106" a="1"/>
  <c r="H2840" i="106" a="1"/>
  <c r="H9780" i="106" a="1"/>
  <c r="H1255" i="106" a="1"/>
  <c r="H8226" i="106" a="1"/>
  <c r="H6654" i="106" a="1"/>
  <c r="H8393" i="106" a="1"/>
  <c r="H6413" i="106" a="1"/>
  <c r="H9152" i="106" a="1"/>
  <c r="H4225" i="106" a="1"/>
  <c r="H8734" i="106" a="1"/>
  <c r="H4173" i="106" a="1"/>
  <c r="H8663" i="106" a="1"/>
  <c r="H8639" i="106" a="1"/>
  <c r="H9652" i="106" a="1"/>
  <c r="H8156" i="106" a="1"/>
  <c r="H9360" i="106" a="1"/>
  <c r="H3168" i="106" a="1"/>
  <c r="H9343" i="106" a="1"/>
  <c r="H8849" i="106" a="1"/>
  <c r="H3251" i="106" a="1"/>
  <c r="H6151" i="106" a="1"/>
  <c r="H9703" i="106" a="1"/>
  <c r="H8138" i="106" a="1"/>
  <c r="H6328" i="106" a="1"/>
  <c r="H8748" i="106" a="1"/>
  <c r="H9806" i="106" a="1"/>
  <c r="H6771" i="106" a="1"/>
  <c r="H8517" i="106" a="1"/>
  <c r="H8329" i="106" a="1"/>
  <c r="H5086" i="106" a="1"/>
  <c r="H8657" i="106" a="1"/>
  <c r="H9565" i="106" a="1"/>
  <c r="H6292" i="106" a="1"/>
  <c r="H6761" i="106" a="1"/>
  <c r="H9813" i="106" a="1"/>
  <c r="H8246" i="106" a="1"/>
  <c r="H8277" i="106" a="1"/>
  <c r="H4213" i="106" a="1"/>
  <c r="H8263" i="106" a="1"/>
  <c r="H6296" i="106" a="1"/>
  <c r="H8551" i="106" a="1"/>
  <c r="H8788" i="106" a="1"/>
  <c r="H4130" i="106" a="1"/>
  <c r="H2811" i="106" a="1"/>
  <c r="H9812" i="106" a="1"/>
  <c r="H8612" i="106" a="1"/>
  <c r="H6170" i="106" a="1"/>
  <c r="H9160" i="106" a="1"/>
  <c r="H8655" i="106" a="1"/>
  <c r="H1436" i="106" a="1"/>
  <c r="H9497" i="106" a="1"/>
  <c r="H9184" i="106" a="1"/>
  <c r="H8093" i="106" a="1"/>
  <c r="H6751" i="106" a="1"/>
  <c r="H9470" i="106" a="1"/>
  <c r="H8146" i="106" a="1"/>
  <c r="H8227" i="106" a="1"/>
  <c r="H5994" i="106" a="1"/>
  <c r="H9230" i="106" a="1"/>
  <c r="H2844" i="106" a="1"/>
  <c r="H1994" i="106" a="1"/>
  <c r="H4416" i="106" a="1"/>
  <c r="H5597" i="106" a="1"/>
  <c r="H9159" i="106" a="1"/>
  <c r="H9147" i="106" a="1"/>
  <c r="H8921" i="106" a="1"/>
  <c r="H9374" i="106" a="1"/>
  <c r="H6967" i="106" a="1"/>
  <c r="H9153" i="106" a="1"/>
  <c r="H7264" i="106" a="1"/>
  <c r="H5625" i="106" a="1"/>
  <c r="H7236" i="106" a="1"/>
  <c r="H2885" i="106" a="1"/>
  <c r="H8158" i="106" a="1"/>
  <c r="H6836" i="106" a="1"/>
  <c r="H9142" i="106" a="1"/>
  <c r="H9646" i="106" a="1"/>
  <c r="H5582" i="106" a="1"/>
  <c r="H6368" i="106" a="1"/>
  <c r="H6349" i="106" a="1"/>
  <c r="H8439" i="106" a="1"/>
  <c r="H2957" i="106" a="1"/>
  <c r="H9098" i="106" a="1"/>
  <c r="H2953" i="106" a="1"/>
  <c r="H9517" i="106" a="1"/>
  <c r="H8188" i="106" a="1"/>
  <c r="H9466" i="106" a="1"/>
  <c r="H9106" i="106" a="1"/>
  <c r="H7202" i="106" a="1"/>
  <c r="H4080" i="106" a="1"/>
  <c r="H6236" i="106" a="1"/>
  <c r="H3078" i="106" a="1"/>
  <c r="H9438" i="106" a="1"/>
  <c r="H23" i="106" a="1"/>
  <c r="H9224" i="106" a="1"/>
  <c r="H9781" i="106" a="1"/>
  <c r="H9111" i="106" a="1"/>
  <c r="H6284" i="106" a="1"/>
  <c r="H9231" i="106" a="1"/>
  <c r="H3636" i="106" a="1"/>
  <c r="H6182" i="106" a="1"/>
  <c r="H8137" i="106" a="1"/>
  <c r="H8389" i="106" a="1"/>
  <c r="H7599" i="106" a="1"/>
  <c r="H9689" i="106" a="1"/>
  <c r="H6354" i="106" a="1"/>
  <c r="H3672" i="106" a="1"/>
  <c r="H1348" i="106" a="1"/>
  <c r="H5986" i="106" a="1"/>
  <c r="H9322" i="106" a="1"/>
  <c r="H8680" i="106" a="1"/>
  <c r="H3250" i="106" a="1"/>
  <c r="H9369" i="106" a="1"/>
  <c r="H6880" i="106" a="1"/>
  <c r="H5883" i="106" a="1"/>
  <c r="H8501" i="106" a="1"/>
  <c r="H4803" i="106" a="1"/>
  <c r="H8414" i="106" a="1"/>
  <c r="H7674" i="106" a="1"/>
  <c r="H9290" i="106" a="1"/>
  <c r="H9615" i="106" a="1"/>
  <c r="H175" i="106" a="1"/>
  <c r="H4085" i="106" a="1"/>
  <c r="H8195" i="106" a="1"/>
  <c r="H8981" i="106" a="1"/>
  <c r="H6828" i="106" a="1"/>
  <c r="H4882" i="106" a="1"/>
  <c r="H7636" i="106" a="1"/>
  <c r="H8615" i="106" a="1"/>
  <c r="H948" i="106" a="1"/>
  <c r="H196" i="106" a="1"/>
  <c r="H3715" i="106" a="1"/>
  <c r="H9721" i="106" a="1"/>
  <c r="H6921" i="106" a="1"/>
  <c r="H8994" i="106" a="1"/>
  <c r="H5254" i="106" a="1"/>
  <c r="H6783" i="106" a="1"/>
  <c r="H8299" i="106" a="1"/>
  <c r="H8668" i="106" a="1"/>
  <c r="H5103" i="106" a="1"/>
  <c r="H7669" i="106" a="1"/>
  <c r="H1409" i="106" a="1"/>
  <c r="H9548" i="106" a="1"/>
  <c r="H9157" i="106" a="1"/>
  <c r="H5072" i="106" a="1"/>
  <c r="H9554" i="106" a="1"/>
  <c r="H4366" i="106" a="1"/>
  <c r="H901" i="106" a="1"/>
  <c r="H3697" i="106" a="1"/>
  <c r="H5730" i="106" a="1"/>
  <c r="H5457" i="106" a="1"/>
  <c r="H8179" i="106" a="1"/>
  <c r="H6212" i="106" a="1"/>
  <c r="H9819" i="106" a="1"/>
  <c r="H5461" i="106" a="1"/>
  <c r="H8324" i="106" a="1"/>
  <c r="H7209" i="106" a="1"/>
  <c r="H6997" i="106" a="1"/>
  <c r="H6160" i="106" a="1"/>
  <c r="H8353" i="106" a="1"/>
  <c r="H6907" i="106" a="1"/>
  <c r="H9079" i="106" a="1"/>
  <c r="H6979" i="106" a="1"/>
  <c r="H5613" i="106" a="1"/>
  <c r="H6627" i="106" a="1"/>
  <c r="H9687" i="106" a="1"/>
  <c r="H6758" i="106" a="1"/>
  <c r="H5310" i="106" a="1"/>
  <c r="H8764" i="106" a="1"/>
  <c r="H9593" i="106" a="1"/>
  <c r="H8245" i="106" a="1"/>
  <c r="H7251" i="106" a="1"/>
  <c r="H1828" i="106" a="1"/>
  <c r="H8276" i="106" a="1"/>
  <c r="H8320" i="106" a="1"/>
  <c r="H1844" i="106" a="1"/>
  <c r="H2105" i="106" a="1"/>
  <c r="H7228" i="106" a="1"/>
  <c r="H3641" i="106" a="1"/>
  <c r="H5080" i="106" a="1"/>
  <c r="H6740" i="106" a="1"/>
  <c r="H4310" i="106" a="1"/>
  <c r="H7002" i="106" a="1"/>
  <c r="H835" i="106" a="1"/>
  <c r="H5740" i="106" a="1"/>
  <c r="H6951" i="106" a="1"/>
  <c r="H6785" i="106" a="1"/>
  <c r="H8384" i="106" a="1"/>
  <c r="H2792" i="106" a="1"/>
  <c r="H5056" i="106" a="1"/>
  <c r="H5112" i="106" a="1"/>
  <c r="H4371" i="106" a="1"/>
  <c r="H8250" i="106" a="1"/>
  <c r="H9275" i="106" a="1"/>
  <c r="H3532" i="106" a="1"/>
  <c r="H1863" i="106" a="1"/>
  <c r="H5437" i="106" a="1"/>
  <c r="H9213" i="106" a="1"/>
  <c r="H2809" i="106" a="1"/>
  <c r="H7123" i="106" a="1"/>
  <c r="H9768" i="106" a="1"/>
  <c r="H715" i="106" a="1"/>
  <c r="H6297" i="106" a="1"/>
  <c r="H6184" i="106" a="1"/>
  <c r="H8258" i="106" a="1"/>
  <c r="H6715" i="106" a="1"/>
  <c r="H8308" i="106" a="1"/>
  <c r="H8636" i="106" a="1"/>
  <c r="H8337" i="106" a="1"/>
  <c r="H6179" i="106" a="1"/>
  <c r="H8360" i="106" a="1"/>
  <c r="H9361" i="106" a="1"/>
  <c r="H7159" i="106" a="1"/>
  <c r="H9501" i="106" a="1"/>
  <c r="H8004" i="106" a="1"/>
  <c r="H6948" i="106" a="1"/>
  <c r="H5422" i="106" a="1"/>
  <c r="H3517" i="106" a="1"/>
  <c r="H2800" i="106" a="1"/>
  <c r="H9348" i="106" a="1"/>
  <c r="H9718" i="106" a="1"/>
  <c r="H9556" i="106" a="1"/>
  <c r="H8531" i="106" a="1"/>
  <c r="H1258" i="106" a="1"/>
  <c r="H7261" i="106" a="1"/>
  <c r="H9798" i="106" a="1"/>
  <c r="H8356" i="106" a="1"/>
  <c r="H6241" i="106" a="1"/>
  <c r="H6793" i="106" a="1"/>
  <c r="H5438" i="106" a="1"/>
  <c r="H4370" i="106" a="1"/>
  <c r="H891" i="106" a="1"/>
  <c r="H7821" i="106" a="1"/>
  <c r="H4884" i="106" a="1"/>
  <c r="H9539" i="106" a="1"/>
  <c r="H1874" i="106" a="1"/>
  <c r="H6247" i="106" a="1"/>
  <c r="H7042" i="106" a="1"/>
  <c r="H5690" i="106" a="1"/>
  <c r="H1869" i="106" a="1"/>
  <c r="H5101" i="106" a="1"/>
  <c r="H7207" i="106" a="1"/>
  <c r="H7265" i="106" a="1"/>
  <c r="H9677" i="106" a="1"/>
  <c r="H2992" i="106" a="1"/>
  <c r="H8173" i="106" a="1"/>
  <c r="H6154" i="106" a="1"/>
  <c r="H1241" i="106" a="1"/>
  <c r="H6754" i="106" a="1"/>
  <c r="H8817" i="106" a="1"/>
  <c r="H9278" i="106" a="1"/>
  <c r="H946" i="106" a="1"/>
  <c r="H6255" i="106" a="1"/>
  <c r="H890" i="106" a="1"/>
  <c r="H9546" i="106" a="1"/>
  <c r="H4100" i="106" a="1"/>
  <c r="H9341" i="106" a="1"/>
  <c r="H7672" i="106" a="1"/>
  <c r="H6339" i="106" a="1"/>
  <c r="H8954" i="106" a="1"/>
  <c r="H9776" i="106" a="1"/>
  <c r="H9175" i="106" a="1"/>
  <c r="H8724" i="106" a="1"/>
  <c r="H6786" i="106" a="1"/>
  <c r="H6108" i="106" a="1"/>
  <c r="H8215" i="106" a="1"/>
  <c r="H8450" i="106" a="1"/>
  <c r="H5058" i="106" a="1"/>
  <c r="H2830" i="106" a="1"/>
  <c r="H8035" i="106" a="1"/>
  <c r="H7103" i="106" a="1"/>
  <c r="H8832" i="106" a="1"/>
  <c r="H3448" i="106" a="1"/>
  <c r="H9435" i="106" a="1"/>
  <c r="H9110" i="106" a="1"/>
  <c r="H8185" i="106" a="1"/>
  <c r="H9672" i="106" a="1"/>
  <c r="H5591" i="106" a="1"/>
  <c r="H6353" i="106" a="1"/>
  <c r="H8621" i="106" a="1"/>
  <c r="H6093" i="106" a="1"/>
  <c r="H7805" i="106" a="1"/>
  <c r="H4794" i="106" a="1"/>
  <c r="H7658" i="106" a="1"/>
  <c r="H5918" i="106" a="1"/>
  <c r="H6621" i="106" a="1"/>
  <c r="H8852" i="106" a="1"/>
  <c r="H6862" i="106" a="1"/>
  <c r="H8608" i="106" a="1"/>
  <c r="H7730" i="106" a="1"/>
  <c r="H6116" i="106" a="1"/>
  <c r="H6746" i="106" a="1"/>
  <c r="H9300" i="106" a="1"/>
  <c r="H9337" i="106" a="1"/>
  <c r="H9722" i="106" a="1"/>
  <c r="H8752" i="106" a="1"/>
  <c r="H9665" i="106" a="1"/>
  <c r="H4299" i="106" a="1"/>
  <c r="H8523" i="106" a="1"/>
  <c r="H9389" i="106" a="1"/>
  <c r="H7783" i="106" a="1"/>
  <c r="H9675" i="106" a="1"/>
  <c r="H6249" i="106" a="1"/>
  <c r="H9150" i="106" a="1"/>
  <c r="H1013" i="106" a="1"/>
  <c r="H9621" i="106" a="1"/>
  <c r="H1779" i="106" a="1"/>
  <c r="H3057" i="106" a="1"/>
  <c r="H9214" i="106" a="1"/>
  <c r="H8424" i="106" a="1"/>
  <c r="H4076" i="106" a="1"/>
  <c r="H8431" i="106" a="1"/>
  <c r="H8331" i="106" a="1"/>
  <c r="H9321" i="106" a="1"/>
  <c r="H6298" i="106" a="1"/>
  <c r="H8831" i="106" a="1"/>
  <c r="H1832" i="106" a="1"/>
  <c r="H8979" i="106" a="1"/>
  <c r="H8652" i="106" a="1"/>
  <c r="H6222" i="106" a="1"/>
  <c r="H8624" i="106" a="1"/>
  <c r="H5055" i="106" a="1"/>
  <c r="H9479" i="106" a="1"/>
  <c r="H8772" i="106" a="1"/>
  <c r="H3257" i="106" a="1"/>
  <c r="H3425" i="106" a="1"/>
  <c r="H6256" i="106" a="1"/>
  <c r="H9629" i="106" a="1"/>
  <c r="H7677" i="106" a="1"/>
  <c r="H8224" i="106" a="1"/>
  <c r="H5727" i="106" a="1"/>
  <c r="H6789" i="106" a="1"/>
  <c r="H1382" i="106" a="1"/>
  <c r="H6665" i="106" a="1"/>
  <c r="H6708" i="106" a="1"/>
  <c r="H3409" i="106" a="1"/>
  <c r="H9393" i="106" a="1"/>
  <c r="H8761" i="106" a="1"/>
  <c r="H8567" i="106" a="1"/>
  <c r="H8628" i="106" a="1"/>
  <c r="H6257" i="106" a="1"/>
  <c r="H8443" i="106" a="1"/>
  <c r="H8319" i="106" a="1"/>
  <c r="H9071" i="106" a="1"/>
  <c r="H1512" i="106" a="1"/>
  <c r="H5228" i="106" a="1"/>
  <c r="H1541" i="106" a="1"/>
  <c r="H1970" i="106" a="1"/>
  <c r="H7767" i="106" a="1"/>
  <c r="H5389" i="106" a="1"/>
  <c r="H5663" i="106" a="1"/>
  <c r="H8251" i="106" a="1"/>
  <c r="H7713" i="106" a="1"/>
  <c r="H9695" i="106" a="1"/>
  <c r="H6711" i="106" a="1"/>
  <c r="H4302" i="106" a="1"/>
  <c r="H8151" i="106" a="1"/>
  <c r="H5725" i="106" a="1"/>
  <c r="H6004" i="106" a="1"/>
  <c r="H9673" i="106" a="1"/>
  <c r="H2721" i="106" a="1"/>
  <c r="H9188" i="106" a="1"/>
  <c r="H7743" i="106" a="1"/>
  <c r="H1413" i="106" a="1"/>
  <c r="H5589" i="106" a="1"/>
  <c r="H7112" i="106" a="1"/>
  <c r="H855" i="106" a="1"/>
  <c r="H6848" i="106" a="1"/>
  <c r="H8313" i="106" a="1"/>
  <c r="H3617" i="106" a="1"/>
  <c r="H8836" i="106" a="1"/>
  <c r="H9818" i="106" a="1"/>
  <c r="H5598" i="106" a="1"/>
  <c r="H1862" i="106" a="1"/>
  <c r="H6749" i="106" a="1"/>
  <c r="H6029" i="106" a="1"/>
  <c r="H5662" i="106" a="1"/>
  <c r="H5124" i="106" a="1"/>
  <c r="H736" i="106" a="1"/>
  <c r="H9356" i="106" a="1"/>
  <c r="H9333" i="106" a="1"/>
  <c r="H6406" i="106" a="1"/>
  <c r="H9179" i="106" a="1"/>
  <c r="H9666" i="106" a="1"/>
  <c r="H3319" i="106" a="1"/>
  <c r="H8373" i="106" a="1"/>
  <c r="H7607" i="106" a="1"/>
  <c r="H9405" i="106" a="1"/>
  <c r="H9508" i="106" a="1"/>
  <c r="H6126" i="106" a="1"/>
  <c r="H1784" i="106" a="1"/>
  <c r="H9740" i="106" a="1"/>
  <c r="H8379" i="106" a="1"/>
  <c r="H9245" i="106" a="1"/>
  <c r="H2995" i="106" a="1"/>
  <c r="H8239" i="106" a="1"/>
  <c r="H9711" i="106" a="1"/>
  <c r="H8375" i="106" a="1"/>
  <c r="H6774" i="106" a="1"/>
  <c r="H9571" i="106" a="1"/>
  <c r="H9624" i="106" a="1"/>
  <c r="H6667" i="106" a="1"/>
  <c r="H5600" i="106" a="1"/>
  <c r="H8394" i="106" a="1"/>
  <c r="H8555" i="106" a="1"/>
  <c r="H8535" i="106" a="1"/>
  <c r="H6666" i="106" a="1"/>
  <c r="H8341" i="106" a="1"/>
  <c r="H8380" i="106" a="1"/>
  <c r="H6790" i="106" a="1"/>
  <c r="H9271" i="106" a="1"/>
  <c r="H7158" i="106" a="1"/>
  <c r="H6780" i="106" a="1"/>
  <c r="H9313" i="106" a="1"/>
  <c r="H7752" i="106" a="1"/>
  <c r="H9199" i="106" a="1"/>
  <c r="H8425" i="106" a="1"/>
  <c r="H6671" i="106" a="1"/>
  <c r="H5657" i="106" a="1"/>
  <c r="H9620" i="106" a="1"/>
  <c r="H7708" i="106" a="1"/>
  <c r="H6969" i="106" a="1"/>
  <c r="H5223" i="106" a="1"/>
  <c r="H6686" i="106" a="1"/>
  <c r="H6784" i="106" a="1"/>
  <c r="H5166" i="106" a="1"/>
  <c r="H5694" i="106" a="1"/>
  <c r="H9415" i="106" a="1"/>
  <c r="H6348" i="106" a="1"/>
  <c r="H8826" i="106" a="1"/>
  <c r="H9477" i="106" a="1"/>
  <c r="H8601" i="106" a="1"/>
  <c r="H5063" i="106" a="1"/>
  <c r="H6678" i="106" a="1"/>
  <c r="H9736" i="106" a="1"/>
  <c r="H6677" i="106" a="1"/>
  <c r="H8170" i="106" a="1"/>
  <c r="H8512" i="106" a="1"/>
  <c r="H8271" i="106" a="1"/>
  <c r="H2433" i="106" a="1"/>
  <c r="H3370" i="106" a="1"/>
  <c r="H3226" i="106" a="1"/>
  <c r="H1629" i="106" a="1"/>
  <c r="H6918" i="106" a="1"/>
  <c r="H7969" i="106" a="1"/>
  <c r="H4116" i="106" a="1"/>
  <c r="H8810" i="106" a="1"/>
  <c r="H9790" i="106" a="1"/>
  <c r="H9246" i="106" a="1"/>
  <c r="H4174" i="106" a="1"/>
  <c r="H8753" i="106" a="1"/>
  <c r="H6332" i="106" a="1"/>
  <c r="H5517" i="106" a="1"/>
  <c r="H8357" i="106" a="1"/>
  <c r="H9788" i="106" a="1"/>
  <c r="H20" i="106" a="1"/>
  <c r="H9750" i="106" a="1"/>
  <c r="H6117" i="106" a="1"/>
  <c r="H8388" i="106" a="1"/>
  <c r="H936" i="106" a="1"/>
  <c r="H9402" i="106" a="1"/>
  <c r="H8511" i="106" a="1"/>
  <c r="H7650" i="106" a="1"/>
  <c r="H9072" i="106" a="1"/>
  <c r="H7200" i="106" a="1"/>
  <c r="H6791" i="106" a="1"/>
  <c r="H6955" i="106" a="1"/>
  <c r="H9499" i="106" a="1"/>
  <c r="H8504" i="106" a="1"/>
  <c r="H9186" i="106" a="1"/>
  <c r="H6945" i="106" a="1"/>
  <c r="H7667" i="106" a="1"/>
  <c r="H9330" i="106" a="1"/>
  <c r="H4414" i="106" a="1"/>
  <c r="H7830" i="106" a="1"/>
  <c r="H2026" i="106" a="1"/>
  <c r="H8426" i="106" a="1"/>
  <c r="H8647" i="106" a="1"/>
  <c r="H8011" i="106" a="1"/>
  <c r="H6755" i="106" a="1"/>
  <c r="H9133" i="106" a="1"/>
  <c r="H9822" i="106" a="1"/>
  <c r="H4949" i="106" a="1"/>
  <c r="H6695" i="106" a="1"/>
  <c r="H8751" i="106" a="1"/>
  <c r="H9317" i="106" a="1"/>
  <c r="H9381" i="106" a="1"/>
  <c r="H8933" i="106" a="1"/>
  <c r="H6722" i="106" a="1"/>
  <c r="H7761" i="106" a="1"/>
  <c r="H9702" i="106" a="1"/>
  <c r="H4368" i="106" a="1"/>
  <c r="H8422" i="106" a="1"/>
  <c r="H8642" i="106" a="1"/>
  <c r="H722" i="106" a="1"/>
  <c r="H8448" i="106" a="1"/>
  <c r="H8203" i="106" a="1"/>
  <c r="H7010" i="106" a="1"/>
  <c r="H5140" i="106" a="1"/>
  <c r="H6729" i="106" a="1"/>
  <c r="H3009" i="106" a="1"/>
  <c r="H8421" i="106" a="1"/>
  <c r="H7122" i="106" a="1"/>
  <c r="H9315" i="106" a="1"/>
  <c r="H7012" i="106" a="1"/>
  <c r="H8603" i="106" a="1"/>
  <c r="H6966" i="106" a="1"/>
  <c r="H1830" i="106" a="1"/>
  <c r="H8638" i="106" a="1"/>
  <c r="H9081" i="106" a="1"/>
  <c r="H6917" i="106" a="1"/>
  <c r="H5054" i="106" a="1"/>
  <c r="H6668" i="106" a="1"/>
  <c r="H9606" i="106" a="1"/>
  <c r="H8493" i="106" a="1"/>
  <c r="H8750" i="106" a="1"/>
  <c r="H9403" i="106" a="1"/>
  <c r="H8169" i="106" a="1"/>
  <c r="H8686" i="106" a="1"/>
  <c r="H6632" i="106" a="1"/>
  <c r="H5073" i="106" a="1"/>
  <c r="H4320" i="106" a="1"/>
  <c r="H8995" i="106" a="1"/>
  <c r="H3228" i="106" a="1"/>
  <c r="H9764" i="106" a="1"/>
  <c r="H9705" i="106" a="1"/>
  <c r="H9268" i="106" a="1"/>
  <c r="H8413" i="106" a="1"/>
  <c r="H9468" i="106" a="1"/>
  <c r="H9616" i="106" a="1"/>
  <c r="H8785" i="106" a="1"/>
  <c r="H5392" i="106" a="1"/>
  <c r="H9442" i="106" a="1"/>
  <c r="H2758" i="106" a="1"/>
  <c r="H5089" i="106" a="1"/>
  <c r="H6832" i="106" a="1"/>
  <c r="H8571" i="106" a="1"/>
  <c r="H9534" i="106" a="1"/>
  <c r="H5272" i="106" a="1"/>
  <c r="H1859" i="106" a="1"/>
  <c r="H9641" i="106" a="1"/>
  <c r="H752" i="106" a="1"/>
  <c r="H8683" i="106" a="1"/>
  <c r="H8349" i="106" a="1"/>
  <c r="H8598" i="106" a="1"/>
  <c r="H6767" i="106" a="1"/>
  <c r="H8403" i="106" a="1"/>
  <c r="H6859" i="106" a="1"/>
  <c r="H6865" i="106" a="1"/>
  <c r="H9345" i="106" a="1"/>
  <c r="H6943" i="106" a="1"/>
  <c r="H7004" i="106" a="1"/>
  <c r="H1404" i="106" a="1"/>
  <c r="H6130" i="106" a="1"/>
  <c r="H6867" i="106" a="1"/>
  <c r="H8993" i="106" a="1"/>
  <c r="H9752" i="106" a="1"/>
  <c r="H5135" i="106" a="1"/>
  <c r="H1018" i="106" a="1"/>
  <c r="H981" i="106" a="1"/>
  <c r="H6096" i="106" a="1"/>
  <c r="H9109" i="106" a="1"/>
  <c r="H5569" i="106" a="1"/>
  <c r="H6330" i="106" a="1"/>
  <c r="H8289" i="106" a="1"/>
  <c r="H5599" i="106" a="1"/>
  <c r="H8317" i="106" a="1"/>
  <c r="H1500" i="106" a="1"/>
  <c r="H6895" i="106" a="1"/>
  <c r="H8796" i="106" a="1"/>
  <c r="H6365" i="106" a="1"/>
  <c r="H9478" i="106" a="1"/>
  <c r="H6897" i="106" a="1"/>
  <c r="H3531" i="106" a="1"/>
  <c r="H9683" i="106" a="1"/>
  <c r="H8637" i="106" a="1"/>
  <c r="H8382" i="106" a="1"/>
  <c r="H8216" i="106" a="1"/>
  <c r="H7008" i="106" a="1"/>
  <c r="H6633" i="106" a="1"/>
  <c r="H6123" i="106" a="1"/>
  <c r="H8214" i="106" a="1"/>
  <c r="H6085" i="106" a="1"/>
  <c r="H9434" i="106" a="1"/>
  <c r="H9141" i="106" a="1"/>
  <c r="H9294" i="106" a="1"/>
  <c r="H9686" i="106" a="1"/>
  <c r="H8259" i="106" a="1"/>
  <c r="H271" i="106" a="1"/>
  <c r="H7682" i="106" a="1"/>
  <c r="H9465" i="106" a="1"/>
  <c r="H4113" i="106" a="1"/>
  <c r="H9148" i="106" a="1"/>
  <c r="H4769" i="106" a="1"/>
  <c r="H6656" i="106" a="1"/>
  <c r="H5653" i="106" a="1"/>
  <c r="H3368" i="106" a="1"/>
  <c r="H9346" i="106" a="1"/>
  <c r="H8804" i="106" a="1"/>
  <c r="H9010" i="106" a="1"/>
  <c r="H8946" i="106" a="1"/>
  <c r="H2986" i="106" a="1"/>
  <c r="H8926" i="106" a="1"/>
  <c r="H6912" i="106" a="1"/>
  <c r="H6888" i="106" a="1"/>
  <c r="H4412" i="106" a="1"/>
  <c r="H7980" i="106" a="1"/>
  <c r="H7000" i="106" a="1"/>
  <c r="H8374" i="106" a="1"/>
  <c r="H1809" i="106" a="1"/>
  <c r="H6731" i="106" a="1"/>
  <c r="H4311" i="106" a="1"/>
  <c r="H9196" i="106" a="1"/>
  <c r="H6991" i="106" a="1"/>
  <c r="H2631" i="106" a="1"/>
  <c r="H8575" i="106" a="1"/>
  <c r="H7989" i="106" a="1"/>
  <c r="H3559" i="106" a="1"/>
  <c r="H8434" i="106" a="1"/>
  <c r="H8822" i="106" a="1"/>
  <c r="H3412" i="106" a="1"/>
  <c r="H8775" i="106" a="1"/>
  <c r="H1313" i="106" a="1"/>
  <c r="H5462" i="106" a="1"/>
  <c r="H9244" i="106" a="1"/>
  <c r="H6102" i="106" a="1"/>
  <c r="H90" i="106" a="1"/>
  <c r="H9504" i="106" a="1"/>
  <c r="H6759" i="106" a="1"/>
  <c r="H6886" i="106" a="1"/>
  <c r="H9717" i="106" a="1"/>
  <c r="H2798" i="106" a="1"/>
  <c r="H6781" i="106" a="1"/>
  <c r="H6716" i="106" a="1"/>
  <c r="H8355" i="106" a="1"/>
  <c r="H6818" i="106" a="1"/>
  <c r="H1510" i="106" a="1"/>
  <c r="H5983" i="106" a="1"/>
  <c r="H9358" i="106" a="1"/>
  <c r="H1016" i="106" a="1"/>
  <c r="H8827" i="106" a="1"/>
  <c r="H9177" i="106" a="1"/>
  <c r="H7943" i="106" a="1"/>
  <c r="H7060" i="106" a="1"/>
  <c r="H2947" i="106" a="1"/>
  <c r="H9288" i="106" a="1"/>
  <c r="H8950" i="106" a="1"/>
  <c r="H6950" i="106" a="1"/>
  <c r="H8658" i="106" a="1"/>
  <c r="H5338" i="106" a="1"/>
  <c r="H9454" i="106" a="1"/>
  <c r="H9308" i="106" a="1"/>
  <c r="H6622" i="106" a="1"/>
  <c r="H7675" i="106" a="1"/>
  <c r="H5522" i="106" a="1"/>
  <c r="H9681" i="106" a="1"/>
  <c r="H7121" i="106" a="1"/>
  <c r="H8697" i="106" a="1"/>
  <c r="H1988" i="106" a="1"/>
  <c r="H9625" i="106" a="1"/>
  <c r="H4418" i="106" a="1"/>
  <c r="H7683" i="106" a="1"/>
  <c r="H9710" i="106" a="1"/>
  <c r="H9073" i="106" a="1"/>
  <c r="H1407" i="106" a="1"/>
  <c r="H9810" i="106" a="1"/>
  <c r="H1513" i="106" a="1"/>
  <c r="H7826" i="106" a="1"/>
  <c r="H7977" i="106" a="1"/>
  <c r="H9215" i="106" a="1"/>
  <c r="H9635" i="106" a="1"/>
  <c r="H9648" i="106" a="1"/>
  <c r="H788" i="106" a="1"/>
  <c r="H1751" i="106" a="1"/>
  <c r="H1037" i="106" a="1"/>
  <c r="H6734" i="106" a="1"/>
  <c r="H6875" i="106" a="1"/>
  <c r="H9437" i="106" a="1"/>
  <c r="H5520" i="106" a="1"/>
  <c r="H1431" i="106" a="1"/>
  <c r="H6644" i="106" a="1"/>
  <c r="H8770" i="106" a="1"/>
  <c r="H5393" i="106" a="1"/>
  <c r="H5099" i="106" a="1"/>
  <c r="H1361" i="106" a="1"/>
  <c r="H9727" i="106" a="1"/>
  <c r="H6363" i="106" a="1"/>
  <c r="H9340" i="106" a="1"/>
  <c r="H7079" i="106" a="1"/>
  <c r="H8267" i="106" a="1"/>
  <c r="H9440" i="106" a="1"/>
  <c r="H6988" i="106" a="1"/>
  <c r="H8557" i="106" a="1"/>
  <c r="H9375" i="106" a="1"/>
  <c r="H4363" i="106" a="1"/>
  <c r="H5350" i="106" a="1"/>
  <c r="H9553" i="106" a="1"/>
  <c r="H9258" i="106" a="1"/>
  <c r="H8174" i="106" a="1"/>
  <c r="H9193" i="106" a="1"/>
  <c r="H3070" i="106" a="1"/>
  <c r="H5746" i="106" a="1"/>
  <c r="H8591" i="106" a="1"/>
  <c r="H8543" i="106" a="1"/>
  <c r="H9642" i="106" a="1"/>
  <c r="H8469" i="106" a="1"/>
  <c r="H6878" i="106" a="1"/>
  <c r="H8966" i="106" a="1"/>
  <c r="H786" i="106" a="1"/>
  <c r="H7600" i="106" a="1"/>
  <c r="H8296" i="106" a="1"/>
  <c r="H5998" i="106" a="1"/>
  <c r="H7064" i="106" a="1"/>
  <c r="H8960" i="106" a="1"/>
  <c r="H5460" i="106" a="1"/>
  <c r="H7681" i="106" a="1"/>
  <c r="H9344" i="106" a="1"/>
  <c r="H9167" i="106" a="1"/>
  <c r="H8983" i="106" a="1"/>
  <c r="H9694" i="106" a="1"/>
  <c r="H9682" i="106" a="1"/>
  <c r="H8660" i="106" a="1"/>
  <c r="H9227" i="106" a="1"/>
  <c r="H1323" i="106" a="1"/>
  <c r="H714" i="106" a="1"/>
  <c r="H5083" i="106" a="1"/>
  <c r="H6777" i="106" a="1"/>
  <c r="H9518" i="106" a="1"/>
  <c r="H6768" i="106" a="1"/>
  <c r="H5150" i="106" a="1"/>
  <c r="H5456" i="106" a="1"/>
  <c r="H8305" i="106" a="1"/>
  <c r="H6932" i="106" a="1"/>
  <c r="H9757" i="106" a="1"/>
  <c r="H8969" i="106" a="1"/>
  <c r="H7748" i="106" a="1"/>
  <c r="H9392" i="106" a="1"/>
  <c r="H9080" i="106" a="1"/>
  <c r="H9500" i="106" a="1"/>
  <c r="H8692" i="106" a="1"/>
  <c r="H6174" i="106" a="1"/>
  <c r="H5486" i="106" a="1"/>
  <c r="H908" i="106" a="1"/>
  <c r="H5512" i="106" a="1"/>
  <c r="H9817" i="106" a="1"/>
  <c r="H8984" i="106" a="1"/>
  <c r="H9631" i="106" a="1"/>
  <c r="H7793" i="106" a="1"/>
  <c r="H5366" i="106" a="1"/>
  <c r="H3633" i="106" a="1"/>
  <c r="H7027" i="106" a="1"/>
  <c r="H3372" i="106" a="1"/>
  <c r="H8336" i="106" a="1"/>
  <c r="H7157" i="106" a="1"/>
  <c r="H7088" i="106" a="1"/>
  <c r="H7810" i="106" a="1"/>
  <c r="H8540" i="106" a="1"/>
  <c r="H6091" i="106" a="1"/>
  <c r="H9425" i="106" a="1"/>
  <c r="H6753" i="106" a="1"/>
  <c r="H3406" i="106" a="1"/>
  <c r="H5229" i="106" a="1"/>
  <c r="H1843" i="106" a="1"/>
  <c r="H9493" i="106" a="1"/>
  <c r="H6821" i="106" a="1"/>
  <c r="H7791" i="106" a="1"/>
  <c r="H3062" i="106" a="1"/>
  <c r="H7808" i="106" a="1"/>
  <c r="H7605" i="106" a="1"/>
  <c r="H8272" i="106" a="1"/>
  <c r="H8970" i="106" a="1"/>
  <c r="H5237" i="106" a="1"/>
  <c r="H9327" i="106" a="1"/>
  <c r="H9650" i="106" a="1"/>
  <c r="H9248" i="106" a="1"/>
  <c r="H5997" i="106" a="1"/>
  <c r="H9067" i="106" a="1"/>
  <c r="H6138" i="106" a="1"/>
  <c r="H9001" i="106" a="1"/>
  <c r="H8200" i="106" a="1"/>
  <c r="H3320" i="106" a="1"/>
  <c r="H6650" i="106" a="1"/>
  <c r="H8351" i="106" a="1"/>
  <c r="H7759" i="106" a="1"/>
  <c r="H8922" i="106" a="1"/>
  <c r="H8544" i="106" a="1"/>
  <c r="H4314" i="106" a="1"/>
  <c r="H9618" i="106" a="1"/>
  <c r="H5553" i="106" a="1"/>
  <c r="H6086" i="106" a="1"/>
  <c r="H9154" i="106" a="1"/>
  <c r="H9663" i="106" a="1"/>
  <c r="H3529" i="106" a="1"/>
  <c r="H5870" i="106" a="1"/>
  <c r="H9194" i="106" a="1"/>
  <c r="H6646" i="106" a="1"/>
  <c r="H8996" i="106" a="1"/>
  <c r="H3258" i="106" a="1"/>
  <c r="H6933" i="106" a="1"/>
  <c r="H7099" i="106" a="1"/>
  <c r="H7711" i="106" a="1"/>
  <c r="H9748" i="106" a="1"/>
  <c r="H8968" i="106" a="1"/>
  <c r="H8828" i="106" a="1"/>
  <c r="H7221" i="106" a="1"/>
  <c r="H9395" i="106" a="1"/>
  <c r="H9573" i="106" a="1"/>
  <c r="H9226" i="106" a="1"/>
  <c r="H7238" i="106" a="1"/>
  <c r="H8577" i="106" a="1"/>
  <c r="H9775" i="106" a="1"/>
  <c r="H7716" i="106" a="1"/>
  <c r="H6361" i="106" a="1"/>
  <c r="H6986" i="106" a="1"/>
  <c r="H4307" i="106" a="1"/>
  <c r="H6883" i="106" a="1"/>
  <c r="H8304" i="106" a="1"/>
  <c r="H8590" i="106" a="1"/>
  <c r="H8087" i="106" a="1"/>
  <c r="H8500" i="106" a="1"/>
  <c r="H1031" i="106" a="1"/>
  <c r="H8458" i="106" a="1"/>
  <c r="H1983" i="106" a="1"/>
  <c r="H9314" i="106" a="1"/>
  <c r="H8672" i="106" a="1"/>
  <c r="H6916" i="106" a="1"/>
  <c r="H8221" i="106" a="1"/>
  <c r="H8513" i="106" a="1"/>
  <c r="H9700" i="106" a="1"/>
  <c r="H6090" i="106" a="1"/>
  <c r="H8633" i="106" a="1"/>
  <c r="H8845" i="106" a="1"/>
  <c r="H6658" i="106" a="1"/>
  <c r="H6797" i="106" a="1"/>
  <c r="H8985" i="106" a="1"/>
  <c r="H9809" i="106" a="1"/>
  <c r="H6962" i="106" a="1"/>
  <c r="H9540" i="106" a="1"/>
  <c r="H6992" i="106" a="1"/>
  <c r="H5875" i="106" a="1"/>
  <c r="H8617" i="106" a="1"/>
  <c r="H6889" i="106" a="1"/>
  <c r="H9760" i="106" a="1"/>
  <c r="H7021" i="106" a="1"/>
  <c r="H3548" i="106" a="1"/>
  <c r="H9509" i="106" a="1"/>
  <c r="H5179" i="106" a="1"/>
  <c r="H9399" i="106" a="1"/>
  <c r="H9119" i="106" a="1"/>
  <c r="H4349" i="106" a="1"/>
  <c r="H1371" i="106" a="1"/>
  <c r="H5343" i="106" a="1"/>
  <c r="H9482" i="106" a="1"/>
  <c r="H9182" i="106" a="1"/>
  <c r="H5796" i="106" a="1"/>
  <c r="H4101" i="106" a="1"/>
  <c r="H4360" i="106" a="1"/>
  <c r="H8043" i="106" a="1"/>
  <c r="H7678" i="106" a="1"/>
  <c r="H8506" i="106" a="1"/>
  <c r="H9799" i="106" a="1"/>
  <c r="H6664" i="106" a="1"/>
  <c r="H8392" i="106" a="1"/>
  <c r="H8456" i="106" a="1"/>
  <c r="H8519" i="106" a="1"/>
  <c r="H9074" i="106" a="1"/>
  <c r="H6898" i="106" a="1"/>
  <c r="H9777" i="106" a="1"/>
  <c r="H9660" i="106" a="1"/>
  <c r="H1440" i="106" a="1"/>
  <c r="H8141" i="106" a="1"/>
  <c r="H1971" i="106" a="1"/>
  <c r="H1867" i="106" a="1"/>
  <c r="H9102" i="106" a="1"/>
  <c r="H9815" i="106" a="1"/>
  <c r="H8081" i="106" a="1"/>
  <c r="H1414" i="106" a="1"/>
  <c r="H6172" i="106" a="1"/>
  <c r="H9103" i="106" a="1"/>
  <c r="H5330" i="106" a="1"/>
  <c r="H6319" i="106" a="1"/>
  <c r="H5518" i="106" a="1"/>
  <c r="H7776" i="106" a="1"/>
  <c r="H6341" i="106" a="1"/>
  <c r="H6375" i="106" a="1"/>
  <c r="H5102" i="106" a="1"/>
  <c r="H2997" i="106" a="1"/>
  <c r="H7071" i="106" a="1"/>
  <c r="H2843" i="106" a="1"/>
  <c r="H7822" i="106" a="1"/>
  <c r="H3295" i="106" a="1"/>
  <c r="H9122" i="106" a="1"/>
  <c r="H9251" i="106" a="1"/>
  <c r="H4918" i="106" a="1"/>
  <c r="H8433" i="106" a="1"/>
  <c r="H6405" i="106" a="1"/>
  <c r="H8182" i="106" a="1"/>
  <c r="H9223" i="106" a="1"/>
  <c r="H8549" i="106" a="1"/>
  <c r="H8345" i="106" a="1"/>
  <c r="H5113" i="106" a="1"/>
  <c r="H7038" i="106" a="1"/>
  <c r="H5706" i="106" a="1"/>
  <c r="H9567" i="106" a="1"/>
  <c r="H9670" i="106" a="1"/>
  <c r="H9535" i="106" a="1"/>
  <c r="H8020" i="106" a="1"/>
  <c r="H878" i="106" a="1"/>
  <c r="H8092" i="106" a="1"/>
  <c r="H8990" i="106" a="1"/>
  <c r="H7850" i="106" a="1"/>
  <c r="H8282" i="106" a="1"/>
  <c r="H6957" i="106" a="1"/>
  <c r="H9630" i="106" a="1"/>
  <c r="H5010" i="106" a="1"/>
  <c r="H8253" i="106" a="1"/>
  <c r="H2034" i="106" a="1"/>
  <c r="H8150" i="106" a="1"/>
  <c r="H6635" i="106" a="1"/>
  <c r="H4808" i="106" a="1"/>
  <c r="H6756" i="106" a="1"/>
  <c r="H9494" i="106" a="1"/>
  <c r="H9549" i="106" a="1"/>
  <c r="H9645" i="106" a="1"/>
  <c r="H8840" i="106" a="1"/>
  <c r="H9145" i="106" a="1"/>
  <c r="H6311" i="106" a="1"/>
  <c r="H1540" i="106" a="1"/>
  <c r="H6930" i="106" a="1"/>
  <c r="H5081" i="106" a="1"/>
  <c r="H8777" i="106" a="1"/>
  <c r="H9763" i="106" a="1"/>
  <c r="H9007" i="106" a="1"/>
  <c r="H8220" i="106" a="1"/>
  <c r="H10" i="106" a="1"/>
  <c r="H6683" i="106" a="1"/>
  <c r="H5492" i="106" a="1"/>
  <c r="H1427" i="106" a="1"/>
  <c r="H9158" i="106" a="1"/>
  <c r="H973" i="106" a="1"/>
  <c r="H785" i="106" a="1"/>
  <c r="H7226" i="106" a="1"/>
  <c r="H8446" i="106" a="1"/>
  <c r="H6334" i="106" a="1"/>
  <c r="H7762" i="106" a="1"/>
  <c r="H9386" i="106" a="1"/>
  <c r="H5739" i="106" a="1"/>
  <c r="H2810" i="106" a="1"/>
  <c r="H8808" i="106" a="1"/>
  <c r="H9264" i="106" a="1"/>
  <c r="H2661" i="106" a="1"/>
  <c r="H8249" i="106" a="1"/>
  <c r="H5752" i="106" a="1"/>
  <c r="H8255" i="106" a="1"/>
  <c r="H8407" i="106" a="1"/>
  <c r="H921" i="106" a="1"/>
  <c r="H8292" i="106" a="1"/>
  <c r="H6864" i="106" a="1"/>
  <c r="H5162" i="106" a="1"/>
  <c r="H6152" i="106" a="1"/>
  <c r="H9668" i="106" a="1"/>
  <c r="H6735" i="106" a="1"/>
  <c r="H6390" i="106" a="1"/>
  <c r="H9715" i="106" a="1"/>
  <c r="H7154" i="106" a="1"/>
  <c r="H7657" i="106" a="1"/>
  <c r="H9741" i="106" a="1"/>
  <c r="H9267" i="106" a="1"/>
  <c r="H7813" i="106" a="1"/>
  <c r="H8199" i="106" a="1"/>
  <c r="H2834" i="106" a="1"/>
  <c r="H9688" i="106" a="1"/>
  <c r="H6815" i="106" a="1"/>
  <c r="H7715" i="106" a="1"/>
  <c r="H7649" i="106" a="1"/>
  <c r="H9132" i="106" a="1"/>
  <c r="H6757" i="106" a="1"/>
  <c r="H7884" i="106" a="1"/>
  <c r="H5347" i="106" a="1"/>
  <c r="H9820" i="106" a="1"/>
  <c r="H7067" i="106" a="1"/>
  <c r="H2839" i="106" a="1"/>
  <c r="H1529" i="106" a="1"/>
  <c r="H4350" i="106" a="1"/>
  <c r="H8515" i="106" a="1"/>
  <c r="H1810" i="106" a="1"/>
  <c r="H7736" i="106" a="1"/>
  <c r="H9195" i="106" a="1"/>
  <c r="H8075" i="106" a="1"/>
  <c r="H9192" i="106" a="1"/>
  <c r="H4133" i="106" a="1"/>
  <c r="H919" i="106" a="1"/>
  <c r="H9301" i="106" a="1"/>
  <c r="H6355" i="106" a="1"/>
  <c r="H8191" i="106" a="1"/>
  <c r="H6613" i="106" a="1"/>
  <c r="H8140" i="106" a="1"/>
  <c r="H9678" i="106" a="1"/>
  <c r="H4851" i="106" a="1"/>
  <c r="H1418" i="106" a="1"/>
  <c r="H7785" i="106" a="1"/>
  <c r="H8611" i="106" a="1"/>
  <c r="H6320" i="106" a="1"/>
  <c r="H9412" i="106" a="1"/>
  <c r="H8978" i="106" a="1"/>
  <c r="H9662" i="106" a="1"/>
  <c r="H9238" i="106" a="1"/>
  <c r="H6393" i="106" a="1"/>
  <c r="H6913" i="106" a="1"/>
  <c r="H8844" i="106" a="1"/>
  <c r="H9492" i="106" a="1"/>
  <c r="H9400" i="106" a="1"/>
  <c r="H6099" i="106" a="1"/>
  <c r="H3484" i="106" a="1"/>
  <c r="H8280" i="106" a="1"/>
  <c r="H2952" i="106" a="1"/>
  <c r="H8474" i="106" a="1"/>
  <c r="H6402" i="106" a="1"/>
  <c r="H3655" i="106" a="1"/>
  <c r="H9121" i="106" a="1"/>
  <c r="H877" i="106" a="1"/>
  <c r="H8710" i="106" a="1"/>
  <c r="H2100" i="106" a="1"/>
  <c r="H3365" i="106" a="1"/>
  <c r="H6963" i="106" a="1"/>
  <c r="H9191" i="106" a="1"/>
  <c r="H9654" i="106" a="1"/>
  <c r="H7225" i="106" a="1"/>
  <c r="H1873" i="106" a="1"/>
  <c r="H9676" i="106" a="1"/>
  <c r="H8573" i="106" a="1"/>
  <c r="H2909" i="106" a="1"/>
  <c r="H8451" i="106" a="1"/>
  <c r="H7013" i="106" a="1"/>
  <c r="H9284" i="106" a="1"/>
  <c r="H9600" i="106" a="1"/>
  <c r="H3581" i="106" a="1"/>
  <c r="H1499" i="106" a="1"/>
  <c r="H8671" i="106" a="1"/>
  <c r="H971" i="106" a="1"/>
  <c r="H9210" i="106" a="1"/>
  <c r="H6175" i="106" a="1"/>
  <c r="H7026" i="106" a="1"/>
  <c r="H7802" i="106" a="1"/>
  <c r="H4209" i="106" a="1"/>
  <c r="H6891" i="106" a="1"/>
  <c r="H8929" i="106" a="1"/>
  <c r="H1267" i="106" a="1"/>
  <c r="H6404" i="106" a="1"/>
  <c r="H9299" i="106" a="1"/>
  <c r="H6928" i="106" a="1"/>
  <c r="H4390" i="106" a="1"/>
  <c r="H784" i="106" a="1"/>
  <c r="H7615" i="106" a="1"/>
  <c r="H2043" i="106" a="1"/>
  <c r="H7045" i="106" a="1"/>
  <c r="H8550" i="106" a="1"/>
  <c r="H8261" i="106" a="1"/>
  <c r="H1782" i="106" a="1"/>
  <c r="H5246" i="106" a="1"/>
  <c r="H7704" i="106" a="1"/>
  <c r="H8427" i="106" a="1"/>
  <c r="H7245" i="106" a="1"/>
  <c r="H7116" i="106" a="1"/>
  <c r="H8161" i="106" a="1"/>
  <c r="H2805" i="106" a="1"/>
  <c r="H7861" i="106" a="1"/>
  <c r="H8533" i="106" a="1"/>
  <c r="H9423" i="106" a="1"/>
  <c r="H9445" i="106" a="1"/>
  <c r="H5308" i="106" a="1"/>
  <c r="H9011" i="106" a="1"/>
  <c r="H7242" i="106" a="1"/>
  <c r="H9218" i="106" a="1"/>
  <c r="H9439" i="106" a="1"/>
  <c r="H6333" i="106" a="1"/>
  <c r="H9398" i="106" a="1"/>
  <c r="H1275" i="106" a="1"/>
  <c r="H6139" i="106" a="1"/>
  <c r="H6171" i="106" a="1"/>
  <c r="H8974" i="106" a="1"/>
  <c r="H2956" i="106" a="1"/>
  <c r="H8739" i="106" a="1"/>
  <c r="H9692" i="106" a="1"/>
  <c r="H9292" i="106" a="1"/>
  <c r="H6340" i="106" a="1"/>
  <c r="H9634" i="106" a="1"/>
  <c r="H6135" i="106" a="1"/>
  <c r="H6873" i="106" a="1"/>
  <c r="H7729" i="106" a="1"/>
  <c r="H2726" i="106" a="1"/>
  <c r="H9237" i="106" a="1"/>
  <c r="H7665" i="106" a="1"/>
  <c r="H1226" i="106" a="1"/>
  <c r="H6308" i="106" a="1"/>
  <c r="H4800" i="106" a="1"/>
  <c r="H4920" i="106" a="1"/>
  <c r="H9260" i="106" a="1"/>
  <c r="H9418" i="106" a="1"/>
  <c r="H5999" i="106" a="1"/>
  <c r="H7594" i="106" a="1"/>
  <c r="H6401" i="106" a="1"/>
  <c r="H8664" i="106" a="1"/>
  <c r="H9138" i="106" a="1"/>
  <c r="H5107" i="106" a="1"/>
  <c r="H6829" i="106" a="1"/>
  <c r="H7115" i="106" a="1"/>
  <c r="H7101" i="106" a="1"/>
  <c r="H9659" i="106" a="1"/>
  <c r="H5240" i="106" a="1"/>
  <c r="H8648" i="106" a="1"/>
  <c r="H6258" i="106" a="1"/>
  <c r="H7023" i="106" a="1"/>
  <c r="H7250" i="106" a="1"/>
  <c r="H5239" i="106" a="1"/>
  <c r="H5656" i="106" a="1"/>
  <c r="H6892" i="106" a="1"/>
  <c r="H830" i="106" a="1"/>
  <c r="H8520" i="106" a="1"/>
  <c r="H1438" i="106" a="1"/>
  <c r="H9693" i="106" a="1"/>
  <c r="H4917" i="106" a="1"/>
  <c r="H8495" i="106" a="1"/>
  <c r="H7006" i="106" a="1"/>
  <c r="H9756" i="106" a="1"/>
  <c r="H9743" i="106" a="1"/>
  <c r="H8309" i="106" a="1"/>
  <c r="H8556" i="106" a="1"/>
  <c r="H7722" i="106" a="1"/>
  <c r="H3482" i="106" a="1"/>
  <c r="H9771" i="106" a="1"/>
  <c r="H4179" i="106" a="1"/>
  <c r="H7033" i="106" a="1"/>
  <c r="H6156" i="106" a="1"/>
  <c r="H7152" i="106" a="1"/>
  <c r="H7976" i="106" a="1"/>
  <c r="H8149" i="106" a="1"/>
  <c r="H6995" i="106" a="1"/>
  <c r="H6660" i="106" a="1"/>
  <c r="H8614" i="106" a="1"/>
  <c r="H7044" i="106" a="1"/>
  <c r="H2883" i="106" a="1"/>
  <c r="H5720" i="106" a="1"/>
  <c r="H3652" i="106" a="1"/>
  <c r="H4914" i="106" a="1"/>
  <c r="H7671" i="106" a="1"/>
  <c r="H5747" i="106" a="1"/>
  <c r="H5336" i="106" a="1"/>
  <c r="H6240" i="106" a="1"/>
  <c r="H8208" i="106" a="1"/>
  <c r="H8687" i="106" a="1"/>
  <c r="H8967" i="106" a="1"/>
  <c r="H3583" i="106" a="1"/>
  <c r="H4332" i="106" a="1"/>
  <c r="H6775" i="106" a="1"/>
  <c r="H6674" i="106" a="1"/>
  <c r="H4309" i="106" a="1"/>
  <c r="H7728" i="106" a="1"/>
  <c r="H8681" i="106" a="1"/>
  <c r="H8069" i="106" a="1"/>
  <c r="H5567" i="106" a="1"/>
  <c r="H870" i="106" a="1"/>
  <c r="H8973" i="106" a="1"/>
  <c r="H9793" i="106" a="1"/>
  <c r="H8526" i="106" a="1"/>
  <c r="H8977" i="106" a="1"/>
  <c r="H7619" i="106" a="1"/>
  <c r="H6634" i="106" a="1"/>
  <c r="H8835" i="106" a="1"/>
  <c r="H8662" i="106" a="1"/>
  <c r="H8257" i="106" a="1"/>
  <c r="H7241" i="106" a="1"/>
  <c r="H9326" i="106" a="1"/>
  <c r="H8361" i="106" a="1"/>
  <c r="H6291" i="106" a="1"/>
  <c r="H6813" i="106" a="1"/>
  <c r="H900" i="106" a="1"/>
  <c r="H8405" i="106" a="1"/>
  <c r="H9491" i="106" a="1"/>
  <c r="H2732" i="106" a="1"/>
  <c r="H8605" i="106" a="1"/>
  <c r="H5695" i="106" a="1"/>
  <c r="H6300" i="106" a="1"/>
  <c r="H6077" i="106" a="1"/>
  <c r="H7058" i="106" a="1"/>
  <c r="H6707" i="106" a="1"/>
  <c r="H6879" i="106" a="1"/>
  <c r="H4072" i="106" a="1"/>
  <c r="H9490" i="106" a="1"/>
  <c r="H8242" i="106" a="1"/>
  <c r="H9232" i="106" a="1"/>
  <c r="H7661" i="106" a="1"/>
  <c r="H8956" i="106" a="1"/>
  <c r="H6331" i="106" a="1"/>
  <c r="H8213" i="106" a="1"/>
  <c r="H8033" i="106" a="1"/>
  <c r="H9747" i="106" a="1"/>
  <c r="H8190" i="106" a="1"/>
  <c r="H6389" i="106" a="1"/>
  <c r="H4441" i="106" a="1"/>
  <c r="H6684" i="106" a="1"/>
  <c r="H9558" i="106" a="1"/>
  <c r="H9149" i="106" a="1"/>
  <c r="H1808" i="106" a="1"/>
  <c r="H8233" i="106" a="1"/>
  <c r="H9496" i="106" a="1"/>
  <c r="H9537" i="106" a="1"/>
  <c r="H4395" i="106" a="1"/>
  <c r="H8806" i="106" a="1"/>
  <c r="H9354" i="106" a="1"/>
  <c r="H838" i="106" a="1"/>
  <c r="H9136" i="106" a="1"/>
  <c r="H5819" i="106" a="1"/>
  <c r="H8401" i="106" a="1"/>
  <c r="H6618" i="106" a="1"/>
  <c r="H4336" i="106" a="1"/>
  <c r="H6314" i="106" a="1"/>
  <c r="H7823" i="106" a="1"/>
  <c r="H6816" i="106" a="1"/>
  <c r="H9767" i="106" a="1"/>
  <c r="H6868" i="106" a="1"/>
  <c r="H6804" i="106" a="1"/>
  <c r="H6861" i="106" a="1"/>
  <c r="H6803" i="106" a="1"/>
  <c r="H7601" i="106" a="1"/>
  <c r="H6726" i="106" a="1"/>
  <c r="H9595" i="106" a="1"/>
  <c r="H9254" i="106" a="1"/>
  <c r="H9351" i="106" a="1"/>
  <c r="H6612" i="106" a="1"/>
  <c r="H9691" i="106" a="1"/>
  <c r="H9655" i="106" a="1"/>
  <c r="H9543" i="106" a="1"/>
  <c r="H9207" i="106" a="1"/>
  <c r="H6857" i="106" a="1"/>
  <c r="H3423" i="106" a="1"/>
  <c r="H9364" i="106" a="1"/>
  <c r="H9483" i="106" a="1"/>
  <c r="H7111" i="106" a="1"/>
  <c r="H9407" i="106" a="1"/>
  <c r="H842" i="106" a="1"/>
  <c r="H8589" i="106" a="1"/>
  <c r="H8930" i="106" a="1"/>
  <c r="H1813" i="106" a="1"/>
  <c r="H7057" i="106" a="1"/>
  <c r="H5360" i="106" a="1"/>
  <c r="H7233" i="106" a="1"/>
  <c r="H8453" i="106" a="1"/>
  <c r="H8406" i="106" a="1"/>
  <c r="H9643" i="106" a="1"/>
  <c r="H6253" i="106" a="1"/>
  <c r="H1841" i="106" a="1"/>
  <c r="H2818" i="106" a="1"/>
  <c r="H8805" i="106" a="1"/>
  <c r="H5576" i="106" a="1"/>
  <c r="H2824" i="106" a="1"/>
  <c r="H1870" i="106" a="1"/>
  <c r="H6250" i="106" a="1"/>
  <c r="H9649" i="106" a="1"/>
  <c r="H8205" i="106" a="1"/>
  <c r="H7263" i="106" a="1"/>
  <c r="H5906" i="106" a="1"/>
  <c r="H9604" i="106" a="1"/>
  <c r="H1746" i="106" a="1"/>
  <c r="H5912" i="106" a="1"/>
  <c r="H9725" i="106" a="1"/>
  <c r="H9684" i="106" a="1"/>
  <c r="H6344" i="106" a="1"/>
  <c r="H7843" i="106" a="1"/>
  <c r="H8202" i="106" a="1"/>
  <c r="H9178" i="106" a="1"/>
  <c r="H9552" i="106" a="1"/>
  <c r="H8937" i="106" a="1"/>
  <c r="H8989" i="106" a="1"/>
  <c r="H8398" i="106" a="1"/>
  <c r="H1539" i="106" a="1"/>
  <c r="H7227" i="106" a="1"/>
  <c r="H8684" i="106" a="1"/>
  <c r="H1355" i="106" a="1"/>
  <c r="H7213" i="106" a="1"/>
  <c r="H143" i="106" a="1"/>
  <c r="H8189" i="106" a="1"/>
  <c r="H2793" i="106" a="1"/>
  <c r="H6752" i="106" a="1"/>
  <c r="H7996" i="106" a="1"/>
  <c r="H9506" i="106" a="1"/>
  <c r="H9795" i="106" a="1"/>
  <c r="H9185" i="106" a="1"/>
  <c r="H9449" i="106" a="1"/>
  <c r="H8847" i="106" a="1"/>
  <c r="H7020" i="106" a="1"/>
  <c r="H9077" i="106" a="1"/>
  <c r="H6288" i="106" a="1"/>
  <c r="H9319" i="106" a="1"/>
  <c r="H4214" i="106" a="1"/>
  <c r="H9365" i="106" a="1"/>
  <c r="H6367" i="106" a="1"/>
  <c r="H8484" i="106" a="1"/>
  <c r="H8265" i="106" a="1"/>
  <c r="H6098" i="106" a="1"/>
  <c r="H6366" i="106" a="1"/>
  <c r="H8023" i="106" a="1"/>
  <c r="H9480" i="106" a="1"/>
  <c r="H8924" i="106" a="1"/>
  <c r="H6908" i="106" a="1"/>
  <c r="H9503" i="106" a="1"/>
  <c r="H9391" i="106" a="1"/>
  <c r="H9391" i="106" l="1"/>
  <c r="G9391" i="106" s="1"/>
  <c r="H9503" i="106"/>
  <c r="G9503" i="106" s="1"/>
  <c r="H6908" i="106"/>
  <c r="H8924" i="106"/>
  <c r="G8924" i="106" s="1"/>
  <c r="H9480" i="106"/>
  <c r="G9480" i="106" s="1"/>
  <c r="H8023" i="106"/>
  <c r="G8023" i="106" s="1"/>
  <c r="H6366" i="106"/>
  <c r="G6366" i="106" s="1"/>
  <c r="H6098" i="106"/>
  <c r="H8265" i="106"/>
  <c r="G8265" i="106" s="1"/>
  <c r="H8484" i="106"/>
  <c r="G8484" i="106" s="1"/>
  <c r="H6367" i="106"/>
  <c r="G6367" i="106" s="1"/>
  <c r="H9365" i="106"/>
  <c r="G9365" i="106" s="1"/>
  <c r="H4214" i="106"/>
  <c r="G4214" i="106" s="1"/>
  <c r="H9319" i="106"/>
  <c r="G9319" i="106" s="1"/>
  <c r="H6288" i="106"/>
  <c r="G6288" i="106" s="1"/>
  <c r="H9077" i="106"/>
  <c r="H7020" i="106"/>
  <c r="G7020" i="106" s="1"/>
  <c r="H8847" i="106"/>
  <c r="G8847" i="106" s="1"/>
  <c r="H9449" i="106"/>
  <c r="G9449" i="106" s="1"/>
  <c r="H9185" i="106"/>
  <c r="H9795" i="106"/>
  <c r="G9795" i="106" s="1"/>
  <c r="H9506" i="106"/>
  <c r="G9506" i="106" s="1"/>
  <c r="H7996" i="106"/>
  <c r="G7996" i="106" s="1"/>
  <c r="H6752" i="106"/>
  <c r="G6752" i="106" s="1"/>
  <c r="H2793" i="106"/>
  <c r="G2793" i="106" s="1"/>
  <c r="H8189" i="106"/>
  <c r="G8189" i="106" s="1"/>
  <c r="H143" i="106"/>
  <c r="H7213" i="106"/>
  <c r="G7213" i="106" s="1"/>
  <c r="H1355" i="106"/>
  <c r="G1355" i="106" s="1"/>
  <c r="H8684" i="106"/>
  <c r="G8684" i="106" s="1"/>
  <c r="H7227" i="106"/>
  <c r="G7227" i="106" s="1"/>
  <c r="H1539" i="106"/>
  <c r="G1539" i="106" s="1"/>
  <c r="H8398" i="106"/>
  <c r="G8398" i="106" s="1"/>
  <c r="H8989" i="106"/>
  <c r="G8989" i="106" s="1"/>
  <c r="H8937" i="106"/>
  <c r="G8937" i="106" s="1"/>
  <c r="H9552" i="106"/>
  <c r="G9552" i="106" s="1"/>
  <c r="H9178" i="106"/>
  <c r="H8202" i="106"/>
  <c r="G8202" i="106" s="1"/>
  <c r="H7843" i="106"/>
  <c r="G7843" i="106" s="1"/>
  <c r="H6344" i="106"/>
  <c r="G6344" i="106" s="1"/>
  <c r="H9684" i="106"/>
  <c r="H9725" i="106"/>
  <c r="G9725" i="106" s="1"/>
  <c r="H5912" i="106"/>
  <c r="G5912" i="106" s="1"/>
  <c r="H1746" i="106"/>
  <c r="H9604" i="106"/>
  <c r="G9604" i="106" s="1"/>
  <c r="H5906" i="106"/>
  <c r="G5906" i="106" s="1"/>
  <c r="H7263" i="106"/>
  <c r="H8205" i="106"/>
  <c r="G8205" i="106" s="1"/>
  <c r="H9649" i="106"/>
  <c r="G9649" i="106" s="1"/>
  <c r="H6250" i="106"/>
  <c r="G6250" i="106" s="1"/>
  <c r="H1870" i="106"/>
  <c r="H2824" i="106"/>
  <c r="G2824" i="106" s="1"/>
  <c r="H5576" i="106"/>
  <c r="G5576" i="106" s="1"/>
  <c r="H8805" i="106"/>
  <c r="G8805" i="106" s="1"/>
  <c r="H2818" i="106"/>
  <c r="G2818" i="106" s="1"/>
  <c r="H1841" i="106"/>
  <c r="H6253" i="106"/>
  <c r="G6253" i="106" s="1"/>
  <c r="H9643" i="106"/>
  <c r="G9643" i="106" s="1"/>
  <c r="H8406" i="106"/>
  <c r="G8406" i="106" s="1"/>
  <c r="H8453" i="106"/>
  <c r="G8453" i="106" s="1"/>
  <c r="H7233" i="106"/>
  <c r="G7233" i="106" s="1"/>
  <c r="H5360" i="106"/>
  <c r="G5360" i="106" s="1"/>
  <c r="H7057" i="106"/>
  <c r="H1813" i="106"/>
  <c r="G1813" i="106" s="1"/>
  <c r="H8930" i="106"/>
  <c r="G8930" i="106" s="1"/>
  <c r="H8589" i="106"/>
  <c r="G8589" i="106" s="1"/>
  <c r="H842" i="106"/>
  <c r="H9407" i="106"/>
  <c r="G9407" i="106" s="1"/>
  <c r="H7111" i="106"/>
  <c r="G7111" i="106" s="1"/>
  <c r="H9483" i="106"/>
  <c r="G9483" i="106" s="1"/>
  <c r="H9364" i="106"/>
  <c r="G9364" i="106" s="1"/>
  <c r="H3423" i="106"/>
  <c r="H6857" i="106"/>
  <c r="G6857" i="106" s="1"/>
  <c r="H9207" i="106"/>
  <c r="G9207" i="106" s="1"/>
  <c r="H9543" i="106"/>
  <c r="G9543" i="106" s="1"/>
  <c r="H9655" i="106"/>
  <c r="G9655" i="106" s="1"/>
  <c r="H9691" i="106"/>
  <c r="H6612" i="106"/>
  <c r="G6612" i="106" s="1"/>
  <c r="H9351" i="106"/>
  <c r="G9351" i="106" s="1"/>
  <c r="H9254" i="106"/>
  <c r="G9254" i="106" s="1"/>
  <c r="H9595" i="106"/>
  <c r="G9595" i="106" s="1"/>
  <c r="H6726" i="106"/>
  <c r="G6726" i="106" s="1"/>
  <c r="H7601" i="106"/>
  <c r="G7601" i="106" s="1"/>
  <c r="H6803" i="106"/>
  <c r="G6803" i="106" s="1"/>
  <c r="H6861" i="106"/>
  <c r="G6861" i="106" s="1"/>
  <c r="H6804" i="106"/>
  <c r="G6804" i="106" s="1"/>
  <c r="H6868" i="106"/>
  <c r="G6868" i="106" s="1"/>
  <c r="H9767" i="106"/>
  <c r="G9767" i="106" s="1"/>
  <c r="H6816" i="106"/>
  <c r="G6816" i="106" s="1"/>
  <c r="H7823" i="106"/>
  <c r="G7823" i="106" s="1"/>
  <c r="H6314" i="106"/>
  <c r="H4336" i="106"/>
  <c r="G4336" i="106" s="1"/>
  <c r="H6618" i="106"/>
  <c r="G6618" i="106" s="1"/>
  <c r="H8401" i="106"/>
  <c r="G8401" i="106" s="1"/>
  <c r="H5819" i="106"/>
  <c r="G5819" i="106" s="1"/>
  <c r="H9136" i="106"/>
  <c r="G9136" i="106" s="1"/>
  <c r="H838" i="106"/>
  <c r="H9354" i="106"/>
  <c r="G9354" i="106" s="1"/>
  <c r="H8806" i="106"/>
  <c r="G8806" i="106" s="1"/>
  <c r="H4395" i="106"/>
  <c r="G4395" i="106" s="1"/>
  <c r="H9537" i="106"/>
  <c r="G9537" i="106" s="1"/>
  <c r="H9496" i="106"/>
  <c r="G9496" i="106" s="1"/>
  <c r="H8233" i="106"/>
  <c r="G8233" i="106" s="1"/>
  <c r="H1808" i="106"/>
  <c r="H9149" i="106"/>
  <c r="G9149" i="106" s="1"/>
  <c r="H9558" i="106"/>
  <c r="G9558" i="106" s="1"/>
  <c r="H6684" i="106"/>
  <c r="G6684" i="106" s="1"/>
  <c r="H4441" i="106"/>
  <c r="G4441" i="106" s="1"/>
  <c r="H6389" i="106"/>
  <c r="G6389" i="106" s="1"/>
  <c r="H8190" i="106"/>
  <c r="G8190" i="106" s="1"/>
  <c r="H9747" i="106"/>
  <c r="G9747" i="106" s="1"/>
  <c r="H8033" i="106"/>
  <c r="G8033" i="106" s="1"/>
  <c r="H8213" i="106"/>
  <c r="G8213" i="106" s="1"/>
  <c r="H6331" i="106"/>
  <c r="G6331" i="106" s="1"/>
  <c r="H8956" i="106"/>
  <c r="G8956" i="106" s="1"/>
  <c r="H7661" i="106"/>
  <c r="G7661" i="106" s="1"/>
  <c r="H9232" i="106"/>
  <c r="G9232" i="106" s="1"/>
  <c r="H8242" i="106"/>
  <c r="G8242" i="106" s="1"/>
  <c r="H9490" i="106"/>
  <c r="G9490" i="106" s="1"/>
  <c r="H4072" i="106"/>
  <c r="G4072" i="106" s="1"/>
  <c r="H6879" i="106"/>
  <c r="G6879" i="106" s="1"/>
  <c r="H6707" i="106"/>
  <c r="G6707" i="106" s="1"/>
  <c r="H7058" i="106"/>
  <c r="G7058" i="106" s="1"/>
  <c r="H6077" i="106"/>
  <c r="H6300" i="106"/>
  <c r="G6300" i="106" s="1"/>
  <c r="H5695" i="106"/>
  <c r="G5695" i="106" s="1"/>
  <c r="H8605" i="106"/>
  <c r="G8605" i="106" s="1"/>
  <c r="H2732" i="106"/>
  <c r="H9491" i="106"/>
  <c r="G9491" i="106" s="1"/>
  <c r="H8405" i="106"/>
  <c r="G8405" i="106" s="1"/>
  <c r="H900" i="106"/>
  <c r="H6813" i="106"/>
  <c r="G6813" i="106" s="1"/>
  <c r="H6291" i="106"/>
  <c r="G6291" i="106" s="1"/>
  <c r="H8361" i="106"/>
  <c r="G8361" i="106" s="1"/>
  <c r="H9326" i="106"/>
  <c r="G9326" i="106" s="1"/>
  <c r="H7241" i="106"/>
  <c r="G7241" i="106" s="1"/>
  <c r="H8257" i="106"/>
  <c r="G8257" i="106" s="1"/>
  <c r="H8662" i="106"/>
  <c r="G8662" i="106" s="1"/>
  <c r="H8835" i="106"/>
  <c r="G8835" i="106" s="1"/>
  <c r="H6634" i="106"/>
  <c r="G6634" i="106" s="1"/>
  <c r="H7619" i="106"/>
  <c r="G7619" i="106" s="1"/>
  <c r="H8977" i="106"/>
  <c r="G8977" i="106" s="1"/>
  <c r="H8526" i="106"/>
  <c r="G8526" i="106" s="1"/>
  <c r="H9793" i="106"/>
  <c r="G9793" i="106" s="1"/>
  <c r="H8973" i="106"/>
  <c r="G8973" i="106" s="1"/>
  <c r="H870" i="106"/>
  <c r="H5567" i="106"/>
  <c r="G5567" i="106" s="1"/>
  <c r="H8069" i="106"/>
  <c r="G8069" i="106" s="1"/>
  <c r="H8681" i="106"/>
  <c r="G8681" i="106" s="1"/>
  <c r="H7728" i="106"/>
  <c r="G7728" i="106" s="1"/>
  <c r="H4309" i="106"/>
  <c r="G4309" i="106" s="1"/>
  <c r="H6674" i="106"/>
  <c r="G6674" i="106" s="1"/>
  <c r="H6775" i="106"/>
  <c r="G6775" i="106" s="1"/>
  <c r="H4332" i="106"/>
  <c r="G4332" i="106" s="1"/>
  <c r="H3583" i="106"/>
  <c r="G3583" i="106" s="1"/>
  <c r="H8967" i="106"/>
  <c r="G8967" i="106" s="1"/>
  <c r="H8687" i="106"/>
  <c r="G8687" i="106" s="1"/>
  <c r="H8208" i="106"/>
  <c r="G8208" i="106" s="1"/>
  <c r="H6240" i="106"/>
  <c r="G6240" i="106" s="1"/>
  <c r="H5336" i="106"/>
  <c r="G5336" i="106" s="1"/>
  <c r="H5747" i="106"/>
  <c r="G5747" i="106" s="1"/>
  <c r="H7671" i="106"/>
  <c r="G7671" i="106" s="1"/>
  <c r="H4914" i="106"/>
  <c r="G4914" i="106" s="1"/>
  <c r="H3652" i="106"/>
  <c r="G3652" i="106" s="1"/>
  <c r="H5720" i="106"/>
  <c r="G5720" i="106" s="1"/>
  <c r="H2883" i="106"/>
  <c r="H7044" i="106"/>
  <c r="G7044" i="106" s="1"/>
  <c r="H8614" i="106"/>
  <c r="G8614" i="106" s="1"/>
  <c r="H6660" i="106"/>
  <c r="G6660" i="106" s="1"/>
  <c r="H6995" i="106"/>
  <c r="G6995" i="106" s="1"/>
  <c r="H8149" i="106"/>
  <c r="G8149" i="106" s="1"/>
  <c r="H7976" i="106"/>
  <c r="G7976" i="106" s="1"/>
  <c r="H7152" i="106"/>
  <c r="G7152" i="106" s="1"/>
  <c r="H6156" i="106"/>
  <c r="H7033" i="106"/>
  <c r="G7033" i="106" s="1"/>
  <c r="H4179" i="106"/>
  <c r="G4179" i="106" s="1"/>
  <c r="H9771" i="106"/>
  <c r="G9771" i="106" s="1"/>
  <c r="H3482" i="106"/>
  <c r="H7722" i="106"/>
  <c r="G7722" i="106" s="1"/>
  <c r="H8556" i="106"/>
  <c r="G8556" i="106" s="1"/>
  <c r="H8309" i="106"/>
  <c r="G8309" i="106" s="1"/>
  <c r="H9743" i="106"/>
  <c r="G9743" i="106" s="1"/>
  <c r="H9756" i="106"/>
  <c r="G9756" i="106" s="1"/>
  <c r="H7006" i="106"/>
  <c r="G7006" i="106" s="1"/>
  <c r="H8495" i="106"/>
  <c r="G8495" i="106" s="1"/>
  <c r="H4917" i="106"/>
  <c r="G4917" i="106" s="1"/>
  <c r="H9693" i="106"/>
  <c r="H1438" i="106"/>
  <c r="H8520" i="106"/>
  <c r="G8520" i="106" s="1"/>
  <c r="H830" i="106"/>
  <c r="G830" i="106" s="1"/>
  <c r="H6892" i="106"/>
  <c r="G6892" i="106" s="1"/>
  <c r="H5656" i="106"/>
  <c r="G5656" i="106" s="1"/>
  <c r="H5239" i="106"/>
  <c r="H7250" i="106"/>
  <c r="H7023" i="106"/>
  <c r="G7023" i="106" s="1"/>
  <c r="H6258" i="106"/>
  <c r="G6258" i="106" s="1"/>
  <c r="H8648" i="106"/>
  <c r="G8648" i="106" s="1"/>
  <c r="H5240" i="106"/>
  <c r="H9659" i="106"/>
  <c r="G9659" i="106" s="1"/>
  <c r="H7101" i="106"/>
  <c r="G7101" i="106" s="1"/>
  <c r="H7115" i="106"/>
  <c r="G7115" i="106" s="1"/>
  <c r="H6829" i="106"/>
  <c r="G6829" i="106" s="1"/>
  <c r="H5107" i="106"/>
  <c r="G5107" i="106" s="1"/>
  <c r="H9138" i="106"/>
  <c r="G9138" i="106" s="1"/>
  <c r="H8664" i="106"/>
  <c r="G8664" i="106" s="1"/>
  <c r="H6401" i="106"/>
  <c r="G6401" i="106" s="1"/>
  <c r="H7594" i="106"/>
  <c r="G7594" i="106" s="1"/>
  <c r="H5999" i="106"/>
  <c r="G5999" i="106" s="1"/>
  <c r="H9418" i="106"/>
  <c r="G9418" i="106" s="1"/>
  <c r="H9260" i="106"/>
  <c r="G9260" i="106" s="1"/>
  <c r="H4920" i="106"/>
  <c r="G4920" i="106" s="1"/>
  <c r="H4800" i="106"/>
  <c r="G4800" i="106" s="1"/>
  <c r="H6308" i="106"/>
  <c r="G6308" i="106" s="1"/>
  <c r="H1226" i="106"/>
  <c r="H7665" i="106"/>
  <c r="G7665" i="106" s="1"/>
  <c r="H9237" i="106"/>
  <c r="G9237" i="106" s="1"/>
  <c r="H2726" i="106"/>
  <c r="H7729" i="106"/>
  <c r="G7729" i="106" s="1"/>
  <c r="H6873" i="106"/>
  <c r="G6873" i="106" s="1"/>
  <c r="H6135" i="106"/>
  <c r="H9634" i="106"/>
  <c r="G9634" i="106" s="1"/>
  <c r="H6340" i="106"/>
  <c r="G6340" i="106" s="1"/>
  <c r="H9292" i="106"/>
  <c r="G9292" i="106" s="1"/>
  <c r="H9692" i="106"/>
  <c r="H8739" i="106"/>
  <c r="G8739" i="106" s="1"/>
  <c r="H2956" i="106"/>
  <c r="G2956" i="106" s="1"/>
  <c r="H8974" i="106"/>
  <c r="G8974" i="106" s="1"/>
  <c r="H6171" i="106"/>
  <c r="H6139" i="106"/>
  <c r="H1275" i="106"/>
  <c r="G1275" i="106" s="1"/>
  <c r="H9398" i="106"/>
  <c r="G9398" i="106" s="1"/>
  <c r="H6333" i="106"/>
  <c r="G6333" i="106" s="1"/>
  <c r="H9439" i="106"/>
  <c r="G9439" i="106" s="1"/>
  <c r="H9218" i="106"/>
  <c r="G9218" i="106" s="1"/>
  <c r="H7242" i="106"/>
  <c r="G7242" i="106" s="1"/>
  <c r="H9011" i="106"/>
  <c r="G9011" i="106" s="1"/>
  <c r="H5308" i="106"/>
  <c r="G5308" i="106" s="1"/>
  <c r="H9445" i="106"/>
  <c r="G9445" i="106" s="1"/>
  <c r="H9423" i="106"/>
  <c r="G9423" i="106" s="1"/>
  <c r="H8533" i="106"/>
  <c r="G8533" i="106" s="1"/>
  <c r="H7861" i="106"/>
  <c r="G7861" i="106" s="1"/>
  <c r="H2805" i="106"/>
  <c r="G2805" i="106" s="1"/>
  <c r="H8161" i="106"/>
  <c r="G8161" i="106" s="1"/>
  <c r="H7116" i="106"/>
  <c r="G7116" i="106" s="1"/>
  <c r="H7245" i="106"/>
  <c r="H8427" i="106"/>
  <c r="G8427" i="106" s="1"/>
  <c r="H7704" i="106"/>
  <c r="G7704" i="106" s="1"/>
  <c r="H5246" i="106"/>
  <c r="G5246" i="106" s="1"/>
  <c r="H1782" i="106"/>
  <c r="H8261" i="106"/>
  <c r="G8261" i="106" s="1"/>
  <c r="H8550" i="106"/>
  <c r="G8550" i="106" s="1"/>
  <c r="H7045" i="106"/>
  <c r="G7045" i="106" s="1"/>
  <c r="H2043" i="106"/>
  <c r="G2043" i="106" s="1"/>
  <c r="H7615" i="106"/>
  <c r="G7615" i="106" s="1"/>
  <c r="H784" i="106"/>
  <c r="H4390" i="106"/>
  <c r="G4390" i="106" s="1"/>
  <c r="H6928" i="106"/>
  <c r="H9299" i="106"/>
  <c r="G9299" i="106" s="1"/>
  <c r="H6404" i="106"/>
  <c r="G6404" i="106" s="1"/>
  <c r="H1267" i="106"/>
  <c r="G1267" i="106" s="1"/>
  <c r="H8929" i="106"/>
  <c r="G8929" i="106" s="1"/>
  <c r="H6891" i="106"/>
  <c r="G6891" i="106" s="1"/>
  <c r="H4209" i="106"/>
  <c r="G4209" i="106" s="1"/>
  <c r="H7802" i="106"/>
  <c r="G7802" i="106" s="1"/>
  <c r="H7026" i="106"/>
  <c r="H6175" i="106"/>
  <c r="H9210" i="106"/>
  <c r="G9210" i="106" s="1"/>
  <c r="H971" i="106"/>
  <c r="H8671" i="106"/>
  <c r="G8671" i="106" s="1"/>
  <c r="H1499" i="106"/>
  <c r="G1499" i="106" s="1"/>
  <c r="H3581" i="106"/>
  <c r="G3581" i="106" s="1"/>
  <c r="H9600" i="106"/>
  <c r="G9600" i="106" s="1"/>
  <c r="H9284" i="106"/>
  <c r="G9284" i="106" s="1"/>
  <c r="H7013" i="106"/>
  <c r="G7013" i="106" s="1"/>
  <c r="H8451" i="106"/>
  <c r="G8451" i="106" s="1"/>
  <c r="H2909" i="106"/>
  <c r="H8573" i="106"/>
  <c r="G8573" i="106" s="1"/>
  <c r="H9676" i="106"/>
  <c r="G9676" i="106" s="1"/>
  <c r="H1873" i="106"/>
  <c r="H7225" i="106"/>
  <c r="G7225" i="106" s="1"/>
  <c r="H9654" i="106"/>
  <c r="G9654" i="106" s="1"/>
  <c r="H9191" i="106"/>
  <c r="H6963" i="106"/>
  <c r="H3365" i="106"/>
  <c r="H2100" i="106"/>
  <c r="G2100" i="106" s="1"/>
  <c r="H8710" i="106"/>
  <c r="G8710" i="106" s="1"/>
  <c r="H877" i="106"/>
  <c r="H9121" i="106"/>
  <c r="G9121" i="106" s="1"/>
  <c r="H3655" i="106"/>
  <c r="G3655" i="106" s="1"/>
  <c r="H6402" i="106"/>
  <c r="G6402" i="106" s="1"/>
  <c r="H8474" i="106"/>
  <c r="G8474" i="106" s="1"/>
  <c r="H2952" i="106"/>
  <c r="G2952" i="106" s="1"/>
  <c r="H8280" i="106"/>
  <c r="G8280" i="106" s="1"/>
  <c r="H3484" i="106"/>
  <c r="H6099" i="106"/>
  <c r="H9400" i="106"/>
  <c r="G9400" i="106" s="1"/>
  <c r="H9492" i="106"/>
  <c r="G9492" i="106" s="1"/>
  <c r="H8844" i="106"/>
  <c r="G8844" i="106" s="1"/>
  <c r="H6913" i="106"/>
  <c r="G6913" i="106" s="1"/>
  <c r="H6393" i="106"/>
  <c r="G6393" i="106" s="1"/>
  <c r="H9238" i="106"/>
  <c r="G9238" i="106" s="1"/>
  <c r="H9662" i="106"/>
  <c r="G9662" i="106" s="1"/>
  <c r="H8978" i="106"/>
  <c r="G8978" i="106" s="1"/>
  <c r="H9412" i="106"/>
  <c r="G9412" i="106" s="1"/>
  <c r="H6320" i="106"/>
  <c r="G6320" i="106" s="1"/>
  <c r="H8611" i="106"/>
  <c r="G8611" i="106" s="1"/>
  <c r="H7785" i="106"/>
  <c r="G7785" i="106" s="1"/>
  <c r="H1418" i="106"/>
  <c r="H4851" i="106"/>
  <c r="G4851" i="106" s="1"/>
  <c r="H9678" i="106"/>
  <c r="G9678" i="106" s="1"/>
  <c r="H8140" i="106"/>
  <c r="G8140" i="106" s="1"/>
  <c r="H6613" i="106"/>
  <c r="G6613" i="106" s="1"/>
  <c r="H8191" i="106"/>
  <c r="G8191" i="106" s="1"/>
  <c r="H6355" i="106"/>
  <c r="G6355" i="106" s="1"/>
  <c r="H9301" i="106"/>
  <c r="G9301" i="106" s="1"/>
  <c r="H919" i="106"/>
  <c r="H4133" i="106"/>
  <c r="G4133" i="106" s="1"/>
  <c r="H9192" i="106"/>
  <c r="H8075" i="106"/>
  <c r="G8075" i="106" s="1"/>
  <c r="H9195" i="106"/>
  <c r="G9195" i="106" s="1"/>
  <c r="H7736" i="106"/>
  <c r="G7736" i="106" s="1"/>
  <c r="H1810" i="106"/>
  <c r="H8515" i="106"/>
  <c r="G8515" i="106" s="1"/>
  <c r="H4350" i="106"/>
  <c r="G4350" i="106" s="1"/>
  <c r="H1529" i="106"/>
  <c r="G1529" i="106" s="1"/>
  <c r="H2839" i="106"/>
  <c r="G2839" i="106" s="1"/>
  <c r="H7067" i="106"/>
  <c r="G7067" i="106" s="1"/>
  <c r="H9820" i="106"/>
  <c r="G9820" i="106" s="1"/>
  <c r="H5347" i="106"/>
  <c r="H7884" i="106"/>
  <c r="G7884" i="106" s="1"/>
  <c r="H6757" i="106"/>
  <c r="G6757" i="106" s="1"/>
  <c r="H9132" i="106"/>
  <c r="G9132" i="106" s="1"/>
  <c r="H7649" i="106"/>
  <c r="G7649" i="106" s="1"/>
  <c r="H7715" i="106"/>
  <c r="G7715" i="106" s="1"/>
  <c r="H6815" i="106"/>
  <c r="G6815" i="106" s="1"/>
  <c r="H9688" i="106"/>
  <c r="G9688" i="106" s="1"/>
  <c r="H2834" i="106"/>
  <c r="G2834" i="106" s="1"/>
  <c r="H8199" i="106"/>
  <c r="G8199" i="106" s="1"/>
  <c r="H7813" i="106"/>
  <c r="G7813" i="106" s="1"/>
  <c r="H9267" i="106"/>
  <c r="G9267" i="106" s="1"/>
  <c r="H9741" i="106"/>
  <c r="G9741" i="106" s="1"/>
  <c r="H7657" i="106"/>
  <c r="G7657" i="106" s="1"/>
  <c r="H7154" i="106"/>
  <c r="G7154" i="106" s="1"/>
  <c r="H9715" i="106"/>
  <c r="G9715" i="106" s="1"/>
  <c r="H6390" i="106"/>
  <c r="G6390" i="106" s="1"/>
  <c r="H6735" i="106"/>
  <c r="G6735" i="106" s="1"/>
  <c r="H9668" i="106"/>
  <c r="G9668" i="106" s="1"/>
  <c r="H6152" i="106"/>
  <c r="H5162" i="106"/>
  <c r="G5162" i="106" s="1"/>
  <c r="H6864" i="106"/>
  <c r="G6864" i="106" s="1"/>
  <c r="H8292" i="106"/>
  <c r="G8292" i="106" s="1"/>
  <c r="H921" i="106"/>
  <c r="H8407" i="106"/>
  <c r="G8407" i="106" s="1"/>
  <c r="H8255" i="106"/>
  <c r="G8255" i="106" s="1"/>
  <c r="H5752" i="106"/>
  <c r="G5752" i="106" s="1"/>
  <c r="H8249" i="106"/>
  <c r="G8249" i="106" s="1"/>
  <c r="H2661" i="106"/>
  <c r="G2661" i="106" s="1"/>
  <c r="H9264" i="106"/>
  <c r="G9264" i="106" s="1"/>
  <c r="H8808" i="106"/>
  <c r="G8808" i="106" s="1"/>
  <c r="H2810" i="106"/>
  <c r="G2810" i="106" s="1"/>
  <c r="H5739" i="106"/>
  <c r="G5739" i="106" s="1"/>
  <c r="H9386" i="106"/>
  <c r="G9386" i="106" s="1"/>
  <c r="H7762" i="106"/>
  <c r="G7762" i="106" s="1"/>
  <c r="H6334" i="106"/>
  <c r="G6334" i="106" s="1"/>
  <c r="H8446" i="106"/>
  <c r="G8446" i="106" s="1"/>
  <c r="H7226" i="106"/>
  <c r="G7226" i="106" s="1"/>
  <c r="H785" i="106"/>
  <c r="H973" i="106"/>
  <c r="H9158" i="106"/>
  <c r="H1427" i="106"/>
  <c r="H5492" i="106"/>
  <c r="G5492" i="106" s="1"/>
  <c r="H6683" i="106"/>
  <c r="G6683" i="106" s="1"/>
  <c r="H10" i="106"/>
  <c r="G10" i="106" s="1"/>
  <c r="H8220" i="106"/>
  <c r="G8220" i="106" s="1"/>
  <c r="H9007" i="106"/>
  <c r="G9007" i="106" s="1"/>
  <c r="H9763" i="106"/>
  <c r="G9763" i="106" s="1"/>
  <c r="H8777" i="106"/>
  <c r="G8777" i="106" s="1"/>
  <c r="H5081" i="106"/>
  <c r="G5081" i="106" s="1"/>
  <c r="H6930" i="106"/>
  <c r="H1540" i="106"/>
  <c r="G1540" i="106" s="1"/>
  <c r="H6311" i="106"/>
  <c r="G6311" i="106" s="1"/>
  <c r="H9145" i="106"/>
  <c r="G9145" i="106" s="1"/>
  <c r="H8840" i="106"/>
  <c r="G8840" i="106" s="1"/>
  <c r="H9645" i="106"/>
  <c r="G9645" i="106" s="1"/>
  <c r="H9549" i="106"/>
  <c r="G9549" i="106" s="1"/>
  <c r="H9494" i="106"/>
  <c r="G9494" i="106" s="1"/>
  <c r="H6756" i="106"/>
  <c r="G6756" i="106" s="1"/>
  <c r="H4808" i="106"/>
  <c r="G4808" i="106" s="1"/>
  <c r="H6635" i="106"/>
  <c r="G6635" i="106" s="1"/>
  <c r="H8150" i="106"/>
  <c r="G8150" i="106" s="1"/>
  <c r="H2034" i="106"/>
  <c r="H8253" i="106"/>
  <c r="G8253" i="106" s="1"/>
  <c r="H5010" i="106"/>
  <c r="G5010" i="106" s="1"/>
  <c r="H9630" i="106"/>
  <c r="G9630" i="106" s="1"/>
  <c r="H6957" i="106"/>
  <c r="G6957" i="106" s="1"/>
  <c r="H8282" i="106"/>
  <c r="G8282" i="106" s="1"/>
  <c r="H7850" i="106"/>
  <c r="G7850" i="106" s="1"/>
  <c r="H8990" i="106"/>
  <c r="G8990" i="106" s="1"/>
  <c r="H8092" i="106"/>
  <c r="G8092" i="106" s="1"/>
  <c r="H878" i="106"/>
  <c r="H8020" i="106"/>
  <c r="G8020" i="106" s="1"/>
  <c r="H9535" i="106"/>
  <c r="G9535" i="106" s="1"/>
  <c r="H9670" i="106"/>
  <c r="G9670" i="106" s="1"/>
  <c r="H9567" i="106"/>
  <c r="G9567" i="106" s="1"/>
  <c r="H5706" i="106"/>
  <c r="G5706" i="106" s="1"/>
  <c r="H7038" i="106"/>
  <c r="G7038" i="106" s="1"/>
  <c r="H5113" i="106"/>
  <c r="G5113" i="106" s="1"/>
  <c r="H8345" i="106"/>
  <c r="G8345" i="106" s="1"/>
  <c r="H8549" i="106"/>
  <c r="G8549" i="106" s="1"/>
  <c r="H9223" i="106"/>
  <c r="H8182" i="106"/>
  <c r="G8182" i="106" s="1"/>
  <c r="H6405" i="106"/>
  <c r="G6405" i="106" s="1"/>
  <c r="H8433" i="106"/>
  <c r="G8433" i="106" s="1"/>
  <c r="H4918" i="106"/>
  <c r="G4918" i="106" s="1"/>
  <c r="H9251" i="106"/>
  <c r="G9251" i="106" s="1"/>
  <c r="H9122" i="106"/>
  <c r="G9122" i="106" s="1"/>
  <c r="H3295" i="106"/>
  <c r="G3295" i="106" s="1"/>
  <c r="H7822" i="106"/>
  <c r="G7822" i="106" s="1"/>
  <c r="H2843" i="106"/>
  <c r="G2843" i="106" s="1"/>
  <c r="H7071" i="106"/>
  <c r="H2997" i="106"/>
  <c r="G2997" i="106" s="1"/>
  <c r="H5102" i="106"/>
  <c r="G5102" i="106" s="1"/>
  <c r="H6375" i="106"/>
  <c r="G6375" i="106" s="1"/>
  <c r="H6341" i="106"/>
  <c r="G6341" i="106" s="1"/>
  <c r="H7776" i="106"/>
  <c r="G7776" i="106" s="1"/>
  <c r="H5518" i="106"/>
  <c r="G5518" i="106" s="1"/>
  <c r="H6319" i="106"/>
  <c r="G6319" i="106" s="1"/>
  <c r="H5330" i="106"/>
  <c r="G5330" i="106" s="1"/>
  <c r="H9103" i="106"/>
  <c r="G9103" i="106" s="1"/>
  <c r="H6172" i="106"/>
  <c r="H1414" i="106"/>
  <c r="H8081" i="106"/>
  <c r="G8081" i="106" s="1"/>
  <c r="H9815" i="106"/>
  <c r="G9815" i="106" s="1"/>
  <c r="H9102" i="106"/>
  <c r="G9102" i="106" s="1"/>
  <c r="H1867" i="106"/>
  <c r="H1971" i="106"/>
  <c r="G1971" i="106" s="1"/>
  <c r="H8141" i="106"/>
  <c r="G8141" i="106" s="1"/>
  <c r="H1440" i="106"/>
  <c r="H9660" i="106"/>
  <c r="G9660" i="106" s="1"/>
  <c r="H9777" i="106"/>
  <c r="G9777" i="106" s="1"/>
  <c r="H6898" i="106"/>
  <c r="G6898" i="106" s="1"/>
  <c r="H9074" i="106"/>
  <c r="H8519" i="106"/>
  <c r="G8519" i="106" s="1"/>
  <c r="H8456" i="106"/>
  <c r="G8456" i="106" s="1"/>
  <c r="H8392" i="106"/>
  <c r="G8392" i="106" s="1"/>
  <c r="H6664" i="106"/>
  <c r="G6664" i="106" s="1"/>
  <c r="H9799" i="106"/>
  <c r="G9799" i="106" s="1"/>
  <c r="H8506" i="106"/>
  <c r="G8506" i="106" s="1"/>
  <c r="H7678" i="106"/>
  <c r="H8043" i="106"/>
  <c r="G8043" i="106" s="1"/>
  <c r="H4360" i="106"/>
  <c r="H4101" i="106"/>
  <c r="H5796" i="106"/>
  <c r="G5796" i="106" s="1"/>
  <c r="H9182" i="106"/>
  <c r="H9482" i="106"/>
  <c r="G9482" i="106" s="1"/>
  <c r="H5343" i="106"/>
  <c r="G5343" i="106" s="1"/>
  <c r="H1371" i="106"/>
  <c r="G1371" i="106" s="1"/>
  <c r="H4349" i="106"/>
  <c r="G4349" i="106" s="1"/>
  <c r="H9119" i="106"/>
  <c r="G9119" i="106" s="1"/>
  <c r="H9399" i="106"/>
  <c r="G9399" i="106" s="1"/>
  <c r="H5179" i="106"/>
  <c r="G5179" i="106" s="1"/>
  <c r="H9509" i="106"/>
  <c r="G9509" i="106" s="1"/>
  <c r="H3548" i="106"/>
  <c r="H7021" i="106"/>
  <c r="G7021" i="106" s="1"/>
  <c r="H9760" i="106"/>
  <c r="G9760" i="106" s="1"/>
  <c r="H6889" i="106"/>
  <c r="G6889" i="106" s="1"/>
  <c r="H8617" i="106"/>
  <c r="G8617" i="106" s="1"/>
  <c r="H5875" i="106"/>
  <c r="G5875" i="106" s="1"/>
  <c r="H6992" i="106"/>
  <c r="G6992" i="106" s="1"/>
  <c r="H9540" i="106"/>
  <c r="G9540" i="106" s="1"/>
  <c r="H6962" i="106"/>
  <c r="H9809" i="106"/>
  <c r="G9809" i="106" s="1"/>
  <c r="H8985" i="106"/>
  <c r="G8985" i="106" s="1"/>
  <c r="H6797" i="106"/>
  <c r="G6797" i="106" s="1"/>
  <c r="H6658" i="106"/>
  <c r="G6658" i="106" s="1"/>
  <c r="H8845" i="106"/>
  <c r="G8845" i="106" s="1"/>
  <c r="H8633" i="106"/>
  <c r="G8633" i="106" s="1"/>
  <c r="H6090" i="106"/>
  <c r="H9700" i="106"/>
  <c r="H8513" i="106"/>
  <c r="G8513" i="106" s="1"/>
  <c r="H8221" i="106"/>
  <c r="G8221" i="106" s="1"/>
  <c r="H6916" i="106"/>
  <c r="H8672" i="106"/>
  <c r="G8672" i="106" s="1"/>
  <c r="H9314" i="106"/>
  <c r="G9314" i="106" s="1"/>
  <c r="H1983" i="106"/>
  <c r="G1983" i="106" s="1"/>
  <c r="H8458" i="106"/>
  <c r="H1031" i="106"/>
  <c r="H8500" i="106"/>
  <c r="G8500" i="106" s="1"/>
  <c r="H8087" i="106"/>
  <c r="G8087" i="106" s="1"/>
  <c r="H8590" i="106"/>
  <c r="G8590" i="106" s="1"/>
  <c r="H8304" i="106"/>
  <c r="G8304" i="106" s="1"/>
  <c r="H6883" i="106"/>
  <c r="G6883" i="106" s="1"/>
  <c r="H4307" i="106"/>
  <c r="G4307" i="106" s="1"/>
  <c r="H6986" i="106"/>
  <c r="G6986" i="106" s="1"/>
  <c r="H6361" i="106"/>
  <c r="G6361" i="106" s="1"/>
  <c r="H7716" i="106"/>
  <c r="G7716" i="106" s="1"/>
  <c r="H9775" i="106"/>
  <c r="G9775" i="106" s="1"/>
  <c r="H8577" i="106"/>
  <c r="G8577" i="106" s="1"/>
  <c r="H7238" i="106"/>
  <c r="G7238" i="106" s="1"/>
  <c r="H9226" i="106"/>
  <c r="G9226" i="106" s="1"/>
  <c r="H9573" i="106"/>
  <c r="G9573" i="106" s="1"/>
  <c r="H9395" i="106"/>
  <c r="G9395" i="106" s="1"/>
  <c r="H7221" i="106"/>
  <c r="G7221" i="106" s="1"/>
  <c r="H8828" i="106"/>
  <c r="G8828" i="106" s="1"/>
  <c r="H8968" i="106"/>
  <c r="G8968" i="106" s="1"/>
  <c r="H9748" i="106"/>
  <c r="G9748" i="106" s="1"/>
  <c r="H7711" i="106"/>
  <c r="G7711" i="106" s="1"/>
  <c r="H7099" i="106"/>
  <c r="G7099" i="106" s="1"/>
  <c r="H6933" i="106"/>
  <c r="H3258" i="106"/>
  <c r="G3258" i="106" s="1"/>
  <c r="H8996" i="106"/>
  <c r="G8996" i="106" s="1"/>
  <c r="H6646" i="106"/>
  <c r="G6646" i="106" s="1"/>
  <c r="H9194" i="106"/>
  <c r="H5870" i="106"/>
  <c r="G5870" i="106" s="1"/>
  <c r="H3529" i="106"/>
  <c r="G3529" i="106" s="1"/>
  <c r="H9663" i="106"/>
  <c r="G9663" i="106" s="1"/>
  <c r="H9154" i="106"/>
  <c r="G9154" i="106" s="1"/>
  <c r="H6086" i="106"/>
  <c r="H5553" i="106"/>
  <c r="G5553" i="106" s="1"/>
  <c r="H9618" i="106"/>
  <c r="G9618" i="106" s="1"/>
  <c r="H4314" i="106"/>
  <c r="G4314" i="106" s="1"/>
  <c r="H8544" i="106"/>
  <c r="G8544" i="106" s="1"/>
  <c r="H8922" i="106"/>
  <c r="G8922" i="106" s="1"/>
  <c r="H7759" i="106"/>
  <c r="G7759" i="106" s="1"/>
  <c r="H8351" i="106"/>
  <c r="G8351" i="106" s="1"/>
  <c r="H6650" i="106"/>
  <c r="G6650" i="106" s="1"/>
  <c r="H3320" i="106"/>
  <c r="G3320" i="106" s="1"/>
  <c r="H8200" i="106"/>
  <c r="G8200" i="106" s="1"/>
  <c r="H9001" i="106"/>
  <c r="G9001" i="106" s="1"/>
  <c r="H6138" i="106"/>
  <c r="H9067" i="106"/>
  <c r="H5997" i="106"/>
  <c r="G5997" i="106" s="1"/>
  <c r="H9248" i="106"/>
  <c r="G9248" i="106" s="1"/>
  <c r="H9650" i="106"/>
  <c r="G9650" i="106" s="1"/>
  <c r="H9327" i="106"/>
  <c r="G9327" i="106" s="1"/>
  <c r="H5237" i="106"/>
  <c r="H8970" i="106"/>
  <c r="G8970" i="106" s="1"/>
  <c r="H8272" i="106"/>
  <c r="G8272" i="106" s="1"/>
  <c r="H7605" i="106"/>
  <c r="G7605" i="106" s="1"/>
  <c r="H7808" i="106"/>
  <c r="G7808" i="106" s="1"/>
  <c r="H3062" i="106"/>
  <c r="H7791" i="106"/>
  <c r="G7791" i="106" s="1"/>
  <c r="H6821" i="106"/>
  <c r="G6821" i="106" s="1"/>
  <c r="H9493" i="106"/>
  <c r="G9493" i="106" s="1"/>
  <c r="H1843" i="106"/>
  <c r="H5229" i="106"/>
  <c r="G5229" i="106" s="1"/>
  <c r="H3406" i="106"/>
  <c r="G3406" i="106" s="1"/>
  <c r="H6753" i="106"/>
  <c r="G6753" i="106" s="1"/>
  <c r="H9425" i="106"/>
  <c r="G9425" i="106" s="1"/>
  <c r="H6091" i="106"/>
  <c r="H8540" i="106"/>
  <c r="G8540" i="106" s="1"/>
  <c r="H7810" i="106"/>
  <c r="G7810" i="106" s="1"/>
  <c r="H7088" i="106"/>
  <c r="G7088" i="106" s="1"/>
  <c r="H7157" i="106"/>
  <c r="G7157" i="106" s="1"/>
  <c r="H8336" i="106"/>
  <c r="G8336" i="106" s="1"/>
  <c r="H3372" i="106"/>
  <c r="H7027" i="106"/>
  <c r="G7027" i="106" s="1"/>
  <c r="H3633" i="106"/>
  <c r="G3633" i="106" s="1"/>
  <c r="H5366" i="106"/>
  <c r="G5366" i="106" s="1"/>
  <c r="H7793" i="106"/>
  <c r="G7793" i="106" s="1"/>
  <c r="H9631" i="106"/>
  <c r="G9631" i="106" s="1"/>
  <c r="H8984" i="106"/>
  <c r="G8984" i="106" s="1"/>
  <c r="H9817" i="106"/>
  <c r="G9817" i="106" s="1"/>
  <c r="H5512" i="106"/>
  <c r="G5512" i="106" s="1"/>
  <c r="H908" i="106"/>
  <c r="H5486" i="106"/>
  <c r="G5486" i="106" s="1"/>
  <c r="H6174" i="106"/>
  <c r="H8692" i="106"/>
  <c r="G8692" i="106" s="1"/>
  <c r="H9500" i="106"/>
  <c r="G9500" i="106" s="1"/>
  <c r="H9080" i="106"/>
  <c r="H9392" i="106"/>
  <c r="G9392" i="106" s="1"/>
  <c r="H7748" i="106"/>
  <c r="G7748" i="106" s="1"/>
  <c r="H8969" i="106"/>
  <c r="G8969" i="106" s="1"/>
  <c r="H9757" i="106"/>
  <c r="G9757" i="106" s="1"/>
  <c r="H6932" i="106"/>
  <c r="H8305" i="106"/>
  <c r="G8305" i="106" s="1"/>
  <c r="H5456" i="106"/>
  <c r="G5456" i="106" s="1"/>
  <c r="H5150" i="106"/>
  <c r="H6768" i="106"/>
  <c r="G6768" i="106" s="1"/>
  <c r="H9518" i="106"/>
  <c r="G9518" i="106" s="1"/>
  <c r="H6777" i="106"/>
  <c r="G6777" i="106" s="1"/>
  <c r="H5083" i="106"/>
  <c r="G5083" i="106" s="1"/>
  <c r="H714" i="106"/>
  <c r="G714" i="106" s="1"/>
  <c r="H1323" i="106"/>
  <c r="G1323" i="106" s="1"/>
  <c r="H9227" i="106"/>
  <c r="G9227" i="106" s="1"/>
  <c r="H8660" i="106"/>
  <c r="G8660" i="106" s="1"/>
  <c r="H9682" i="106"/>
  <c r="G9682" i="106" s="1"/>
  <c r="H9694" i="106"/>
  <c r="H8983" i="106"/>
  <c r="G8983" i="106" s="1"/>
  <c r="H9167" i="106"/>
  <c r="H9344" i="106"/>
  <c r="G9344" i="106" s="1"/>
  <c r="H7681" i="106"/>
  <c r="G7681" i="106" s="1"/>
  <c r="H5460" i="106"/>
  <c r="G5460" i="106" s="1"/>
  <c r="H8960" i="106"/>
  <c r="G8960" i="106" s="1"/>
  <c r="H7064" i="106"/>
  <c r="G7064" i="106" s="1"/>
  <c r="H5998" i="106"/>
  <c r="G5998" i="106" s="1"/>
  <c r="H8296" i="106"/>
  <c r="G8296" i="106" s="1"/>
  <c r="H7600" i="106"/>
  <c r="G7600" i="106" s="1"/>
  <c r="H786" i="106"/>
  <c r="H8966" i="106"/>
  <c r="G8966" i="106" s="1"/>
  <c r="H6878" i="106"/>
  <c r="G6878" i="106" s="1"/>
  <c r="H8469" i="106"/>
  <c r="G8469" i="106" s="1"/>
  <c r="H9642" i="106"/>
  <c r="G9642" i="106" s="1"/>
  <c r="H8543" i="106"/>
  <c r="G8543" i="106" s="1"/>
  <c r="H8591" i="106"/>
  <c r="G8591" i="106" s="1"/>
  <c r="H5746" i="106"/>
  <c r="G5746" i="106" s="1"/>
  <c r="H3070" i="106"/>
  <c r="H9193" i="106"/>
  <c r="H8174" i="106"/>
  <c r="G8174" i="106" s="1"/>
  <c r="H9258" i="106"/>
  <c r="G9258" i="106" s="1"/>
  <c r="H9553" i="106"/>
  <c r="G9553" i="106" s="1"/>
  <c r="H5350" i="106"/>
  <c r="G5350" i="106" s="1"/>
  <c r="H4363" i="106"/>
  <c r="G4363" i="106" s="1"/>
  <c r="H9375" i="106"/>
  <c r="G9375" i="106" s="1"/>
  <c r="H8557" i="106"/>
  <c r="G8557" i="106" s="1"/>
  <c r="H6988" i="106"/>
  <c r="G6988" i="106" s="1"/>
  <c r="H9440" i="106"/>
  <c r="G9440" i="106" s="1"/>
  <c r="H8267" i="106"/>
  <c r="H7079" i="106"/>
  <c r="G7079" i="106" s="1"/>
  <c r="H9340" i="106"/>
  <c r="G9340" i="106" s="1"/>
  <c r="H6363" i="106"/>
  <c r="G6363" i="106" s="1"/>
  <c r="H9727" i="106"/>
  <c r="G9727" i="106" s="1"/>
  <c r="H1361" i="106"/>
  <c r="G1361" i="106" s="1"/>
  <c r="H5099" i="106"/>
  <c r="H5393" i="106"/>
  <c r="G5393" i="106" s="1"/>
  <c r="H8770" i="106"/>
  <c r="G8770" i="106" s="1"/>
  <c r="H6644" i="106"/>
  <c r="G6644" i="106" s="1"/>
  <c r="H1431" i="106"/>
  <c r="H5520" i="106"/>
  <c r="G5520" i="106" s="1"/>
  <c r="H9437" i="106"/>
  <c r="G9437" i="106" s="1"/>
  <c r="H6875" i="106"/>
  <c r="G6875" i="106" s="1"/>
  <c r="H6734" i="106"/>
  <c r="G6734" i="106" s="1"/>
  <c r="H1037" i="106"/>
  <c r="H1751" i="106"/>
  <c r="H788" i="106"/>
  <c r="H9648" i="106"/>
  <c r="G9648" i="106" s="1"/>
  <c r="H9635" i="106"/>
  <c r="G9635" i="106" s="1"/>
  <c r="H9215" i="106"/>
  <c r="H7977" i="106"/>
  <c r="G7977" i="106" s="1"/>
  <c r="H7826" i="106"/>
  <c r="G7826" i="106" s="1"/>
  <c r="H1513" i="106"/>
  <c r="G1513" i="106" s="1"/>
  <c r="H9810" i="106"/>
  <c r="G9810" i="106" s="1"/>
  <c r="H1407" i="106"/>
  <c r="H9073" i="106"/>
  <c r="H9710" i="106"/>
  <c r="G9710" i="106" s="1"/>
  <c r="H7683" i="106"/>
  <c r="G7683" i="106" s="1"/>
  <c r="H4418" i="106"/>
  <c r="G4418" i="106" s="1"/>
  <c r="H9625" i="106"/>
  <c r="G9625" i="106" s="1"/>
  <c r="H1988" i="106"/>
  <c r="G1988" i="106" s="1"/>
  <c r="H8697" i="106"/>
  <c r="G8697" i="106" s="1"/>
  <c r="H7121" i="106"/>
  <c r="G7121" i="106" s="1"/>
  <c r="H9681" i="106"/>
  <c r="G9681" i="106" s="1"/>
  <c r="H5522" i="106"/>
  <c r="G5522" i="106" s="1"/>
  <c r="H7675" i="106"/>
  <c r="G7675" i="106" s="1"/>
  <c r="H6622" i="106"/>
  <c r="G6622" i="106" s="1"/>
  <c r="H9308" i="106"/>
  <c r="G9308" i="106" s="1"/>
  <c r="H9454" i="106"/>
  <c r="G9454" i="106" s="1"/>
  <c r="H5338" i="106"/>
  <c r="H8658" i="106"/>
  <c r="G8658" i="106" s="1"/>
  <c r="H6950" i="106"/>
  <c r="H8950" i="106"/>
  <c r="G8950" i="106" s="1"/>
  <c r="H9288" i="106"/>
  <c r="G9288" i="106" s="1"/>
  <c r="H2947" i="106"/>
  <c r="H7060" i="106"/>
  <c r="G7060" i="106" s="1"/>
  <c r="H7943" i="106"/>
  <c r="H9177" i="106"/>
  <c r="H8827" i="106"/>
  <c r="G8827" i="106" s="1"/>
  <c r="H1016" i="106"/>
  <c r="H9358" i="106"/>
  <c r="G9358" i="106" s="1"/>
  <c r="H5983" i="106"/>
  <c r="H1510" i="106"/>
  <c r="G1510" i="106" s="1"/>
  <c r="H6818" i="106"/>
  <c r="G6818" i="106" s="1"/>
  <c r="H8355" i="106"/>
  <c r="G8355" i="106" s="1"/>
  <c r="H6716" i="106"/>
  <c r="G6716" i="106" s="1"/>
  <c r="H6781" i="106"/>
  <c r="G6781" i="106" s="1"/>
  <c r="H2798" i="106"/>
  <c r="G2798" i="106" s="1"/>
  <c r="H9717" i="106"/>
  <c r="G9717" i="106" s="1"/>
  <c r="H6886" i="106"/>
  <c r="G6886" i="106" s="1"/>
  <c r="H6759" i="106"/>
  <c r="G6759" i="106" s="1"/>
  <c r="H9504" i="106"/>
  <c r="G9504" i="106" s="1"/>
  <c r="H90" i="106"/>
  <c r="H6102" i="106"/>
  <c r="H9244" i="106"/>
  <c r="G9244" i="106" s="1"/>
  <c r="H5462" i="106"/>
  <c r="G5462" i="106" s="1"/>
  <c r="H1313" i="106"/>
  <c r="H8775" i="106"/>
  <c r="G8775" i="106" s="1"/>
  <c r="H3412" i="106"/>
  <c r="H8822" i="106"/>
  <c r="G8822" i="106" s="1"/>
  <c r="H8434" i="106"/>
  <c r="G8434" i="106" s="1"/>
  <c r="H3559" i="106"/>
  <c r="H7989" i="106"/>
  <c r="G7989" i="106" s="1"/>
  <c r="H8575" i="106"/>
  <c r="G8575" i="106" s="1"/>
  <c r="H2631" i="106"/>
  <c r="G2631" i="106" s="1"/>
  <c r="H6991" i="106"/>
  <c r="G6991" i="106" s="1"/>
  <c r="H9196" i="106"/>
  <c r="G9196" i="106" s="1"/>
  <c r="H4311" i="106"/>
  <c r="G4311" i="106" s="1"/>
  <c r="H6731" i="106"/>
  <c r="G6731" i="106" s="1"/>
  <c r="H1809" i="106"/>
  <c r="H8374" i="106"/>
  <c r="G8374" i="106" s="1"/>
  <c r="H7000" i="106"/>
  <c r="G7000" i="106" s="1"/>
  <c r="H7980" i="106"/>
  <c r="G7980" i="106" s="1"/>
  <c r="H4412" i="106"/>
  <c r="G4412" i="106" s="1"/>
  <c r="H6888" i="106"/>
  <c r="G6888" i="106" s="1"/>
  <c r="H6912" i="106"/>
  <c r="H8926" i="106"/>
  <c r="G8926" i="106" s="1"/>
  <c r="H2986" i="106"/>
  <c r="G2986" i="106" s="1"/>
  <c r="H8946" i="106"/>
  <c r="G8946" i="106" s="1"/>
  <c r="H9010" i="106"/>
  <c r="G9010" i="106" s="1"/>
  <c r="H8804" i="106"/>
  <c r="G8804" i="106" s="1"/>
  <c r="H9346" i="106"/>
  <c r="G9346" i="106" s="1"/>
  <c r="H3368" i="106"/>
  <c r="H5653" i="106"/>
  <c r="G5653" i="106" s="1"/>
  <c r="H6656" i="106"/>
  <c r="G6656" i="106" s="1"/>
  <c r="H4769" i="106"/>
  <c r="G4769" i="106" s="1"/>
  <c r="H9148" i="106"/>
  <c r="G9148" i="106" s="1"/>
  <c r="H4113" i="106"/>
  <c r="G4113" i="106" s="1"/>
  <c r="H9465" i="106"/>
  <c r="G9465" i="106" s="1"/>
  <c r="H7682" i="106"/>
  <c r="G7682" i="106" s="1"/>
  <c r="H271" i="106"/>
  <c r="H8259" i="106"/>
  <c r="G8259" i="106" s="1"/>
  <c r="H9686" i="106"/>
  <c r="H9294" i="106"/>
  <c r="G9294" i="106" s="1"/>
  <c r="H9141" i="106"/>
  <c r="G9141" i="106" s="1"/>
  <c r="H9434" i="106"/>
  <c r="G9434" i="106" s="1"/>
  <c r="H6085" i="106"/>
  <c r="H8214" i="106"/>
  <c r="G8214" i="106" s="1"/>
  <c r="H6123" i="106"/>
  <c r="H6633" i="106"/>
  <c r="G6633" i="106" s="1"/>
  <c r="H7008" i="106"/>
  <c r="G7008" i="106" s="1"/>
  <c r="H8216" i="106"/>
  <c r="G8216" i="106" s="1"/>
  <c r="H8382" i="106"/>
  <c r="G8382" i="106" s="1"/>
  <c r="H8637" i="106"/>
  <c r="G8637" i="106" s="1"/>
  <c r="H9683" i="106"/>
  <c r="H3531" i="106"/>
  <c r="G3531" i="106" s="1"/>
  <c r="H6897" i="106"/>
  <c r="G6897" i="106" s="1"/>
  <c r="H9478" i="106"/>
  <c r="G9478" i="106" s="1"/>
  <c r="H6365" i="106"/>
  <c r="G6365" i="106" s="1"/>
  <c r="H8796" i="106"/>
  <c r="G8796" i="106" s="1"/>
  <c r="H6895" i="106"/>
  <c r="G6895" i="106" s="1"/>
  <c r="H1500" i="106"/>
  <c r="G1500" i="106" s="1"/>
  <c r="H8317" i="106"/>
  <c r="G8317" i="106" s="1"/>
  <c r="H5599" i="106"/>
  <c r="G5599" i="106" s="1"/>
  <c r="H8289" i="106"/>
  <c r="G8289" i="106" s="1"/>
  <c r="H6330" i="106"/>
  <c r="G6330" i="106" s="1"/>
  <c r="H5569" i="106"/>
  <c r="G5569" i="106" s="1"/>
  <c r="H9109" i="106"/>
  <c r="G9109" i="106" s="1"/>
  <c r="H6096" i="106"/>
  <c r="H981" i="106"/>
  <c r="H1018" i="106"/>
  <c r="H5135" i="106"/>
  <c r="H9752" i="106"/>
  <c r="G9752" i="106" s="1"/>
  <c r="H8993" i="106"/>
  <c r="G8993" i="106" s="1"/>
  <c r="H6867" i="106"/>
  <c r="H6130" i="106"/>
  <c r="H1404" i="106"/>
  <c r="G1404" i="106" s="1"/>
  <c r="H7004" i="106"/>
  <c r="G7004" i="106" s="1"/>
  <c r="H6943" i="106"/>
  <c r="G6943" i="106" s="1"/>
  <c r="H9345" i="106"/>
  <c r="G9345" i="106" s="1"/>
  <c r="H6865" i="106"/>
  <c r="H6859" i="106"/>
  <c r="H8403" i="106"/>
  <c r="G8403" i="106" s="1"/>
  <c r="H6767" i="106"/>
  <c r="G6767" i="106" s="1"/>
  <c r="H8598" i="106"/>
  <c r="G8598" i="106" s="1"/>
  <c r="H8349" i="106"/>
  <c r="G8349" i="106" s="1"/>
  <c r="H8683" i="106"/>
  <c r="G8683" i="106" s="1"/>
  <c r="H752" i="106"/>
  <c r="H9641" i="106"/>
  <c r="G9641" i="106" s="1"/>
  <c r="H1859" i="106"/>
  <c r="H5272" i="106"/>
  <c r="H9534" i="106"/>
  <c r="G9534" i="106" s="1"/>
  <c r="H8571" i="106"/>
  <c r="G8571" i="106" s="1"/>
  <c r="H6832" i="106"/>
  <c r="G6832" i="106" s="1"/>
  <c r="H5089" i="106"/>
  <c r="G5089" i="106" s="1"/>
  <c r="H2758" i="106"/>
  <c r="G2758" i="106" s="1"/>
  <c r="H9442" i="106"/>
  <c r="G9442" i="106" s="1"/>
  <c r="H5392" i="106"/>
  <c r="G5392" i="106" s="1"/>
  <c r="H8785" i="106"/>
  <c r="G8785" i="106" s="1"/>
  <c r="H9616" i="106"/>
  <c r="G9616" i="106" s="1"/>
  <c r="H9468" i="106"/>
  <c r="G9468" i="106" s="1"/>
  <c r="H8413" i="106"/>
  <c r="G8413" i="106" s="1"/>
  <c r="H9268" i="106"/>
  <c r="G9268" i="106" s="1"/>
  <c r="H9705" i="106"/>
  <c r="G9705" i="106" s="1"/>
  <c r="H9764" i="106"/>
  <c r="G9764" i="106" s="1"/>
  <c r="H3228" i="106"/>
  <c r="G3228" i="106" s="1"/>
  <c r="H8995" i="106"/>
  <c r="G8995" i="106" s="1"/>
  <c r="H4320" i="106"/>
  <c r="G4320" i="106" s="1"/>
  <c r="H5073" i="106"/>
  <c r="H6632" i="106"/>
  <c r="G6632" i="106" s="1"/>
  <c r="H8686" i="106"/>
  <c r="G8686" i="106" s="1"/>
  <c r="H8169" i="106"/>
  <c r="G8169" i="106" s="1"/>
  <c r="H9403" i="106"/>
  <c r="G9403" i="106" s="1"/>
  <c r="H8750" i="106"/>
  <c r="G8750" i="106" s="1"/>
  <c r="H8493" i="106"/>
  <c r="G8493" i="106" s="1"/>
  <c r="H9606" i="106"/>
  <c r="G9606" i="106" s="1"/>
  <c r="H6668" i="106"/>
  <c r="G6668" i="106" s="1"/>
  <c r="H5054" i="106"/>
  <c r="G5054" i="106" s="1"/>
  <c r="H6917" i="106"/>
  <c r="H9081" i="106"/>
  <c r="H8638" i="106"/>
  <c r="G8638" i="106" s="1"/>
  <c r="H1830" i="106"/>
  <c r="H6966" i="106"/>
  <c r="H8603" i="106"/>
  <c r="G8603" i="106" s="1"/>
  <c r="H7012" i="106"/>
  <c r="G7012" i="106" s="1"/>
  <c r="H9315" i="106"/>
  <c r="G9315" i="106" s="1"/>
  <c r="H7122" i="106"/>
  <c r="G7122" i="106" s="1"/>
  <c r="H8421" i="106"/>
  <c r="G8421" i="106" s="1"/>
  <c r="H3009" i="106"/>
  <c r="G3009" i="106" s="1"/>
  <c r="H6729" i="106"/>
  <c r="G6729" i="106" s="1"/>
  <c r="H5140" i="106"/>
  <c r="G5140" i="106" s="1"/>
  <c r="H7010" i="106"/>
  <c r="G7010" i="106" s="1"/>
  <c r="H8203" i="106"/>
  <c r="G8203" i="106" s="1"/>
  <c r="H8448" i="106"/>
  <c r="G8448" i="106" s="1"/>
  <c r="H722" i="106"/>
  <c r="H8642" i="106"/>
  <c r="G8642" i="106" s="1"/>
  <c r="H8422" i="106"/>
  <c r="G8422" i="106" s="1"/>
  <c r="H4368" i="106"/>
  <c r="G4368" i="106" s="1"/>
  <c r="H9702" i="106"/>
  <c r="H7761" i="106"/>
  <c r="G7761" i="106" s="1"/>
  <c r="H6722" i="106"/>
  <c r="G6722" i="106" s="1"/>
  <c r="H8933" i="106"/>
  <c r="G8933" i="106" s="1"/>
  <c r="H9381" i="106"/>
  <c r="G9381" i="106" s="1"/>
  <c r="H9317" i="106"/>
  <c r="G9317" i="106" s="1"/>
  <c r="H8751" i="106"/>
  <c r="G8751" i="106" s="1"/>
  <c r="H6695" i="106"/>
  <c r="G6695" i="106" s="1"/>
  <c r="H4949" i="106"/>
  <c r="G4949" i="106" s="1"/>
  <c r="H9822" i="106"/>
  <c r="G9822" i="106" s="1"/>
  <c r="H9133" i="106"/>
  <c r="G9133" i="106" s="1"/>
  <c r="H6755" i="106"/>
  <c r="G6755" i="106" s="1"/>
  <c r="H8011" i="106"/>
  <c r="G8011" i="106" s="1"/>
  <c r="H8647" i="106"/>
  <c r="G8647" i="106" s="1"/>
  <c r="H8426" i="106"/>
  <c r="G8426" i="106" s="1"/>
  <c r="H2026" i="106"/>
  <c r="G2026" i="106" s="1"/>
  <c r="H7830" i="106"/>
  <c r="G7830" i="106" s="1"/>
  <c r="H4414" i="106"/>
  <c r="G4414" i="106" s="1"/>
  <c r="H9330" i="106"/>
  <c r="G9330" i="106" s="1"/>
  <c r="H7667" i="106"/>
  <c r="G7667" i="106" s="1"/>
  <c r="H6945" i="106"/>
  <c r="G6945" i="106" s="1"/>
  <c r="H9186" i="106"/>
  <c r="H8504" i="106"/>
  <c r="G8504" i="106" s="1"/>
  <c r="H9499" i="106"/>
  <c r="G9499" i="106" s="1"/>
  <c r="H6955" i="106"/>
  <c r="G6955" i="106" s="1"/>
  <c r="H6791" i="106"/>
  <c r="G6791" i="106" s="1"/>
  <c r="H7200" i="106"/>
  <c r="G7200" i="106" s="1"/>
  <c r="H9072" i="106"/>
  <c r="H7650" i="106"/>
  <c r="G7650" i="106" s="1"/>
  <c r="H8511" i="106"/>
  <c r="G8511" i="106" s="1"/>
  <c r="H9402" i="106"/>
  <c r="G9402" i="106" s="1"/>
  <c r="H936" i="106"/>
  <c r="H8388" i="106"/>
  <c r="G8388" i="106" s="1"/>
  <c r="H6117" i="106"/>
  <c r="H9750" i="106"/>
  <c r="G9750" i="106" s="1"/>
  <c r="H20" i="106"/>
  <c r="H9788" i="106"/>
  <c r="G9788" i="106" s="1"/>
  <c r="H8357" i="106"/>
  <c r="G8357" i="106" s="1"/>
  <c r="H5517" i="106"/>
  <c r="H6332" i="106"/>
  <c r="G6332" i="106" s="1"/>
  <c r="H8753" i="106"/>
  <c r="G8753" i="106" s="1"/>
  <c r="H4174" i="106"/>
  <c r="G4174" i="106" s="1"/>
  <c r="H9246" i="106"/>
  <c r="G9246" i="106" s="1"/>
  <c r="H9790" i="106"/>
  <c r="G9790" i="106" s="1"/>
  <c r="H8810" i="106"/>
  <c r="G8810" i="106" s="1"/>
  <c r="H4116" i="106"/>
  <c r="G4116" i="106" s="1"/>
  <c r="H7969" i="106"/>
  <c r="G7969" i="106" s="1"/>
  <c r="H6918" i="106"/>
  <c r="H1629" i="106"/>
  <c r="H3226" i="106"/>
  <c r="H3370" i="106"/>
  <c r="H2433" i="106"/>
  <c r="H8271" i="106"/>
  <c r="G8271" i="106" s="1"/>
  <c r="H8512" i="106"/>
  <c r="G8512" i="106" s="1"/>
  <c r="H8170" i="106"/>
  <c r="G8170" i="106" s="1"/>
  <c r="H6677" i="106"/>
  <c r="G6677" i="106" s="1"/>
  <c r="H9736" i="106"/>
  <c r="G9736" i="106" s="1"/>
  <c r="H6678" i="106"/>
  <c r="G6678" i="106" s="1"/>
  <c r="H5063" i="106"/>
  <c r="G5063" i="106" s="1"/>
  <c r="H8601" i="106"/>
  <c r="G8601" i="106" s="1"/>
  <c r="H9477" i="106"/>
  <c r="G9477" i="106" s="1"/>
  <c r="H8826" i="106"/>
  <c r="G8826" i="106" s="1"/>
  <c r="H6348" i="106"/>
  <c r="G6348" i="106" s="1"/>
  <c r="H9415" i="106"/>
  <c r="G9415" i="106" s="1"/>
  <c r="H5694" i="106"/>
  <c r="G5694" i="106" s="1"/>
  <c r="H5166" i="106"/>
  <c r="H6784" i="106"/>
  <c r="G6784" i="106" s="1"/>
  <c r="H6686" i="106"/>
  <c r="G6686" i="106" s="1"/>
  <c r="H5223" i="106"/>
  <c r="G5223" i="106" s="1"/>
  <c r="H6969" i="106"/>
  <c r="H7708" i="106"/>
  <c r="G7708" i="106" s="1"/>
  <c r="H9620" i="106"/>
  <c r="H5657" i="106"/>
  <c r="G5657" i="106" s="1"/>
  <c r="H6671" i="106"/>
  <c r="G6671" i="106" s="1"/>
  <c r="H8425" i="106"/>
  <c r="G8425" i="106" s="1"/>
  <c r="H9199" i="106"/>
  <c r="H7752" i="106"/>
  <c r="G7752" i="106" s="1"/>
  <c r="H9313" i="106"/>
  <c r="G9313" i="106" s="1"/>
  <c r="H6780" i="106"/>
  <c r="G6780" i="106" s="1"/>
  <c r="H7158" i="106"/>
  <c r="G7158" i="106" s="1"/>
  <c r="H9271" i="106"/>
  <c r="G9271" i="106" s="1"/>
  <c r="H6790" i="106"/>
  <c r="G6790" i="106" s="1"/>
  <c r="H8380" i="106"/>
  <c r="G8380" i="106" s="1"/>
  <c r="H8341" i="106"/>
  <c r="G8341" i="106" s="1"/>
  <c r="H6666" i="106"/>
  <c r="G6666" i="106" s="1"/>
  <c r="H8535" i="106"/>
  <c r="G8535" i="106" s="1"/>
  <c r="H8555" i="106"/>
  <c r="G8555" i="106" s="1"/>
  <c r="H8394" i="106"/>
  <c r="G8394" i="106" s="1"/>
  <c r="H5600" i="106"/>
  <c r="G5600" i="106" s="1"/>
  <c r="H6667" i="106"/>
  <c r="G6667" i="106" s="1"/>
  <c r="H9624" i="106"/>
  <c r="G9624" i="106" s="1"/>
  <c r="H9571" i="106"/>
  <c r="H6774" i="106"/>
  <c r="G6774" i="106" s="1"/>
  <c r="H8375" i="106"/>
  <c r="G8375" i="106" s="1"/>
  <c r="H9711" i="106"/>
  <c r="G9711" i="106" s="1"/>
  <c r="H8239" i="106"/>
  <c r="G8239" i="106" s="1"/>
  <c r="H2995" i="106"/>
  <c r="G2995" i="106" s="1"/>
  <c r="H9245" i="106"/>
  <c r="G9245" i="106" s="1"/>
  <c r="H8379" i="106"/>
  <c r="G8379" i="106" s="1"/>
  <c r="H9740" i="106"/>
  <c r="G9740" i="106" s="1"/>
  <c r="H1784" i="106"/>
  <c r="H6126" i="106"/>
  <c r="H9508" i="106"/>
  <c r="G9508" i="106" s="1"/>
  <c r="H9405" i="106"/>
  <c r="G9405" i="106" s="1"/>
  <c r="H7607" i="106"/>
  <c r="G7607" i="106" s="1"/>
  <c r="H8373" i="106"/>
  <c r="G8373" i="106" s="1"/>
  <c r="H3319" i="106"/>
  <c r="H9666" i="106"/>
  <c r="G9666" i="106" s="1"/>
  <c r="H9179" i="106"/>
  <c r="G9179" i="106" s="1"/>
  <c r="H6406" i="106"/>
  <c r="G6406" i="106" s="1"/>
  <c r="H9333" i="106"/>
  <c r="G9333" i="106" s="1"/>
  <c r="H9356" i="106"/>
  <c r="G9356" i="106" s="1"/>
  <c r="H736" i="106"/>
  <c r="H5124" i="106"/>
  <c r="H5662" i="106"/>
  <c r="G5662" i="106" s="1"/>
  <c r="H6029" i="106"/>
  <c r="H6749" i="106"/>
  <c r="G6749" i="106" s="1"/>
  <c r="H1862" i="106"/>
  <c r="H5598" i="106"/>
  <c r="G5598" i="106" s="1"/>
  <c r="H9818" i="106"/>
  <c r="G9818" i="106" s="1"/>
  <c r="H8836" i="106"/>
  <c r="G8836" i="106" s="1"/>
  <c r="H3617" i="106"/>
  <c r="G3617" i="106" s="1"/>
  <c r="H8313" i="106"/>
  <c r="G8313" i="106" s="1"/>
  <c r="H6848" i="106"/>
  <c r="H855" i="106"/>
  <c r="H7112" i="106"/>
  <c r="G7112" i="106" s="1"/>
  <c r="H5589" i="106"/>
  <c r="G5589" i="106" s="1"/>
  <c r="H1413" i="106"/>
  <c r="H7743" i="106"/>
  <c r="G7743" i="106" s="1"/>
  <c r="H9188" i="106"/>
  <c r="G9188" i="106" s="1"/>
  <c r="H2721" i="106"/>
  <c r="H9673" i="106"/>
  <c r="G9673" i="106" s="1"/>
  <c r="H6004" i="106"/>
  <c r="G6004" i="106" s="1"/>
  <c r="H5725" i="106"/>
  <c r="G5725" i="106" s="1"/>
  <c r="H8151" i="106"/>
  <c r="G8151" i="106" s="1"/>
  <c r="H4302" i="106"/>
  <c r="H6711" i="106"/>
  <c r="G6711" i="106" s="1"/>
  <c r="H9695" i="106"/>
  <c r="H7713" i="106"/>
  <c r="G7713" i="106" s="1"/>
  <c r="H8251" i="106"/>
  <c r="G8251" i="106" s="1"/>
  <c r="H5663" i="106"/>
  <c r="G5663" i="106" s="1"/>
  <c r="H5389" i="106"/>
  <c r="G5389" i="106" s="1"/>
  <c r="H7767" i="106"/>
  <c r="G7767" i="106" s="1"/>
  <c r="H1970" i="106"/>
  <c r="H1541" i="106"/>
  <c r="H5228" i="106"/>
  <c r="G5228" i="106" s="1"/>
  <c r="H1512" i="106"/>
  <c r="G1512" i="106" s="1"/>
  <c r="H9071" i="106"/>
  <c r="H8319" i="106"/>
  <c r="G8319" i="106" s="1"/>
  <c r="H8443" i="106"/>
  <c r="G8443" i="106" s="1"/>
  <c r="H6257" i="106"/>
  <c r="G6257" i="106" s="1"/>
  <c r="H8628" i="106"/>
  <c r="G8628" i="106" s="1"/>
  <c r="H8567" i="106"/>
  <c r="G8567" i="106" s="1"/>
  <c r="H8761" i="106"/>
  <c r="G8761" i="106" s="1"/>
  <c r="H9393" i="106"/>
  <c r="G9393" i="106" s="1"/>
  <c r="H3409" i="106"/>
  <c r="H6708" i="106"/>
  <c r="G6708" i="106" s="1"/>
  <c r="H6665" i="106"/>
  <c r="G6665" i="106" s="1"/>
  <c r="H1382" i="106"/>
  <c r="G1382" i="106" s="1"/>
  <c r="H6789" i="106"/>
  <c r="G6789" i="106" s="1"/>
  <c r="H5727" i="106"/>
  <c r="G5727" i="106" s="1"/>
  <c r="H8224" i="106"/>
  <c r="G8224" i="106" s="1"/>
  <c r="H7677" i="106"/>
  <c r="G7677" i="106" s="1"/>
  <c r="H9629" i="106"/>
  <c r="G9629" i="106" s="1"/>
  <c r="H6256" i="106"/>
  <c r="G6256" i="106" s="1"/>
  <c r="H3425" i="106"/>
  <c r="H3257" i="106"/>
  <c r="G3257" i="106" s="1"/>
  <c r="H8772" i="106"/>
  <c r="G8772" i="106" s="1"/>
  <c r="H9479" i="106"/>
  <c r="G9479" i="106" s="1"/>
  <c r="H5055" i="106"/>
  <c r="G5055" i="106" s="1"/>
  <c r="H8624" i="106"/>
  <c r="G8624" i="106" s="1"/>
  <c r="H6222" i="106"/>
  <c r="H8652" i="106"/>
  <c r="G8652" i="106" s="1"/>
  <c r="H8979" i="106"/>
  <c r="G8979" i="106" s="1"/>
  <c r="H1832" i="106"/>
  <c r="H8831" i="106"/>
  <c r="G8831" i="106" s="1"/>
  <c r="H6298" i="106"/>
  <c r="G6298" i="106" s="1"/>
  <c r="H9321" i="106"/>
  <c r="G9321" i="106" s="1"/>
  <c r="H8331" i="106"/>
  <c r="G8331" i="106" s="1"/>
  <c r="H8431" i="106"/>
  <c r="G8431" i="106" s="1"/>
  <c r="H4076" i="106"/>
  <c r="G4076" i="106" s="1"/>
  <c r="H8424" i="106"/>
  <c r="G8424" i="106" s="1"/>
  <c r="H9214" i="106"/>
  <c r="H3057" i="106"/>
  <c r="H1779" i="106"/>
  <c r="G1779" i="106" s="1"/>
  <c r="H9621" i="106"/>
  <c r="G9621" i="106" s="1"/>
  <c r="H1013" i="106"/>
  <c r="H9150" i="106"/>
  <c r="G9150" i="106" s="1"/>
  <c r="H6249" i="106"/>
  <c r="G6249" i="106" s="1"/>
  <c r="H9675" i="106"/>
  <c r="G9675" i="106" s="1"/>
  <c r="H7783" i="106"/>
  <c r="G7783" i="106" s="1"/>
  <c r="H9389" i="106"/>
  <c r="G9389" i="106" s="1"/>
  <c r="H8523" i="106"/>
  <c r="G8523" i="106" s="1"/>
  <c r="H4299" i="106"/>
  <c r="H9665" i="106"/>
  <c r="G9665" i="106" s="1"/>
  <c r="H8752" i="106"/>
  <c r="G8752" i="106" s="1"/>
  <c r="H9722" i="106"/>
  <c r="G9722" i="106" s="1"/>
  <c r="H9337" i="106"/>
  <c r="G9337" i="106" s="1"/>
  <c r="H9300" i="106"/>
  <c r="G9300" i="106" s="1"/>
  <c r="H6746" i="106"/>
  <c r="G6746" i="106" s="1"/>
  <c r="H6116" i="106"/>
  <c r="H7730" i="106"/>
  <c r="G7730" i="106" s="1"/>
  <c r="H8608" i="106"/>
  <c r="G8608" i="106" s="1"/>
  <c r="H6862" i="106"/>
  <c r="G6862" i="106" s="1"/>
  <c r="H8852" i="106"/>
  <c r="G8852" i="106" s="1"/>
  <c r="H6621" i="106"/>
  <c r="G6621" i="106" s="1"/>
  <c r="H5918" i="106"/>
  <c r="G5918" i="106" s="1"/>
  <c r="H7658" i="106"/>
  <c r="G7658" i="106" s="1"/>
  <c r="H4794" i="106"/>
  <c r="G4794" i="106" s="1"/>
  <c r="H7805" i="106"/>
  <c r="G7805" i="106" s="1"/>
  <c r="H6093" i="106"/>
  <c r="H8621" i="106"/>
  <c r="G8621" i="106" s="1"/>
  <c r="H6353" i="106"/>
  <c r="G6353" i="106" s="1"/>
  <c r="H5591" i="106"/>
  <c r="G5591" i="106" s="1"/>
  <c r="H9672" i="106"/>
  <c r="G9672" i="106" s="1"/>
  <c r="H8185" i="106"/>
  <c r="G8185" i="106" s="1"/>
  <c r="H9110" i="106"/>
  <c r="G9110" i="106" s="1"/>
  <c r="H9435" i="106"/>
  <c r="G9435" i="106" s="1"/>
  <c r="H3448" i="106"/>
  <c r="H8832" i="106"/>
  <c r="G8832" i="106" s="1"/>
  <c r="H7103" i="106"/>
  <c r="G7103" i="106" s="1"/>
  <c r="H8035" i="106"/>
  <c r="G8035" i="106" s="1"/>
  <c r="H2830" i="106"/>
  <c r="G2830" i="106" s="1"/>
  <c r="H5058" i="106"/>
  <c r="G5058" i="106" s="1"/>
  <c r="H8450" i="106"/>
  <c r="G8450" i="106" s="1"/>
  <c r="H8215" i="106"/>
  <c r="H6108" i="106"/>
  <c r="H6786" i="106"/>
  <c r="G6786" i="106" s="1"/>
  <c r="H8724" i="106"/>
  <c r="G8724" i="106" s="1"/>
  <c r="H9175" i="106"/>
  <c r="H9776" i="106"/>
  <c r="G9776" i="106" s="1"/>
  <c r="H8954" i="106"/>
  <c r="G8954" i="106" s="1"/>
  <c r="H6339" i="106"/>
  <c r="G6339" i="106" s="1"/>
  <c r="H7672" i="106"/>
  <c r="H9341" i="106"/>
  <c r="G9341" i="106" s="1"/>
  <c r="H4100" i="106"/>
  <c r="H9546" i="106"/>
  <c r="G9546" i="106" s="1"/>
  <c r="H890" i="106"/>
  <c r="H6255" i="106"/>
  <c r="G6255" i="106" s="1"/>
  <c r="H946" i="106"/>
  <c r="G946" i="106" s="1"/>
  <c r="H9278" i="106"/>
  <c r="H8817" i="106"/>
  <c r="G8817" i="106" s="1"/>
  <c r="H6754" i="106"/>
  <c r="G6754" i="106" s="1"/>
  <c r="H1241" i="106"/>
  <c r="G1241" i="106" s="1"/>
  <c r="H6154" i="106"/>
  <c r="H8173" i="106"/>
  <c r="G8173" i="106" s="1"/>
  <c r="H2992" i="106"/>
  <c r="G2992" i="106" s="1"/>
  <c r="H9677" i="106"/>
  <c r="G9677" i="106" s="1"/>
  <c r="H7265" i="106"/>
  <c r="H7207" i="106"/>
  <c r="G7207" i="106" s="1"/>
  <c r="H5101" i="106"/>
  <c r="H1869" i="106"/>
  <c r="H5690" i="106"/>
  <c r="G5690" i="106" s="1"/>
  <c r="H7042" i="106"/>
  <c r="H6247" i="106"/>
  <c r="G6247" i="106" s="1"/>
  <c r="H1874" i="106"/>
  <c r="H9539" i="106"/>
  <c r="G9539" i="106" s="1"/>
  <c r="H4884" i="106"/>
  <c r="G4884" i="106" s="1"/>
  <c r="H7821" i="106"/>
  <c r="G7821" i="106" s="1"/>
  <c r="H891" i="106"/>
  <c r="H4370" i="106"/>
  <c r="G4370" i="106" s="1"/>
  <c r="H5438" i="106"/>
  <c r="G5438" i="106" s="1"/>
  <c r="H6793" i="106"/>
  <c r="G6793" i="106" s="1"/>
  <c r="H6241" i="106"/>
  <c r="G6241" i="106" s="1"/>
  <c r="H8356" i="106"/>
  <c r="G8356" i="106" s="1"/>
  <c r="H9798" i="106"/>
  <c r="G9798" i="106" s="1"/>
  <c r="H7261" i="106"/>
  <c r="H1258" i="106"/>
  <c r="G1258" i="106" s="1"/>
  <c r="H8531" i="106"/>
  <c r="G8531" i="106" s="1"/>
  <c r="H9556" i="106"/>
  <c r="G9556" i="106" s="1"/>
  <c r="H9718" i="106"/>
  <c r="G9718" i="106" s="1"/>
  <c r="H9348" i="106"/>
  <c r="G9348" i="106" s="1"/>
  <c r="H2800" i="106"/>
  <c r="G2800" i="106" s="1"/>
  <c r="H3517" i="106"/>
  <c r="H5422" i="106"/>
  <c r="G5422" i="106" s="1"/>
  <c r="H6948" i="106"/>
  <c r="H8004" i="106"/>
  <c r="G8004" i="106" s="1"/>
  <c r="H9501" i="106"/>
  <c r="G9501" i="106" s="1"/>
  <c r="H7159" i="106"/>
  <c r="G7159" i="106" s="1"/>
  <c r="H9361" i="106"/>
  <c r="G9361" i="106" s="1"/>
  <c r="H8360" i="106"/>
  <c r="G8360" i="106" s="1"/>
  <c r="H6179" i="106"/>
  <c r="H8337" i="106"/>
  <c r="G8337" i="106" s="1"/>
  <c r="H8636" i="106"/>
  <c r="G8636" i="106" s="1"/>
  <c r="H8308" i="106"/>
  <c r="G8308" i="106" s="1"/>
  <c r="H6715" i="106"/>
  <c r="G6715" i="106" s="1"/>
  <c r="H8258" i="106"/>
  <c r="G8258" i="106" s="1"/>
  <c r="H6184" i="106"/>
  <c r="H6297" i="106"/>
  <c r="G6297" i="106" s="1"/>
  <c r="H715" i="106"/>
  <c r="H9768" i="106"/>
  <c r="G9768" i="106" s="1"/>
  <c r="H7123" i="106"/>
  <c r="G7123" i="106" s="1"/>
  <c r="H2809" i="106"/>
  <c r="G2809" i="106" s="1"/>
  <c r="H9213" i="106"/>
  <c r="H5437" i="106"/>
  <c r="G5437" i="106" s="1"/>
  <c r="H1863" i="106"/>
  <c r="H3532" i="106"/>
  <c r="G3532" i="106" s="1"/>
  <c r="H9275" i="106"/>
  <c r="G9275" i="106" s="1"/>
  <c r="H8250" i="106"/>
  <c r="G8250" i="106" s="1"/>
  <c r="H4371" i="106"/>
  <c r="G4371" i="106" s="1"/>
  <c r="H5112" i="106"/>
  <c r="H5056" i="106"/>
  <c r="G5056" i="106" s="1"/>
  <c r="H2792" i="106"/>
  <c r="G2792" i="106" s="1"/>
  <c r="H8384" i="106"/>
  <c r="G8384" i="106" s="1"/>
  <c r="H6785" i="106"/>
  <c r="G6785" i="106" s="1"/>
  <c r="H6951" i="106"/>
  <c r="G6951" i="106" s="1"/>
  <c r="H5740" i="106"/>
  <c r="G5740" i="106" s="1"/>
  <c r="H835" i="106"/>
  <c r="H7002" i="106"/>
  <c r="G7002" i="106" s="1"/>
  <c r="H4310" i="106"/>
  <c r="G4310" i="106" s="1"/>
  <c r="H6740" i="106"/>
  <c r="G6740" i="106" s="1"/>
  <c r="H5080" i="106"/>
  <c r="G5080" i="106" s="1"/>
  <c r="H3641" i="106"/>
  <c r="G3641" i="106" s="1"/>
  <c r="H7228" i="106"/>
  <c r="G7228" i="106" s="1"/>
  <c r="H2105" i="106"/>
  <c r="G2105" i="106" s="1"/>
  <c r="H1844" i="106"/>
  <c r="H8320" i="106"/>
  <c r="G8320" i="106" s="1"/>
  <c r="H8276" i="106"/>
  <c r="G8276" i="106" s="1"/>
  <c r="H1828" i="106"/>
  <c r="H7251" i="106"/>
  <c r="H8245" i="106"/>
  <c r="G8245" i="106" s="1"/>
  <c r="H9593" i="106"/>
  <c r="G9593" i="106" s="1"/>
  <c r="H8764" i="106"/>
  <c r="G8764" i="106" s="1"/>
  <c r="H5310" i="106"/>
  <c r="H6758" i="106"/>
  <c r="G6758" i="106" s="1"/>
  <c r="H9687" i="106"/>
  <c r="H6627" i="106"/>
  <c r="G6627" i="106" s="1"/>
  <c r="H5613" i="106"/>
  <c r="H6979" i="106"/>
  <c r="G6979" i="106" s="1"/>
  <c r="H9079" i="106"/>
  <c r="H6907" i="106"/>
  <c r="G6907" i="106" s="1"/>
  <c r="H8353" i="106"/>
  <c r="G8353" i="106" s="1"/>
  <c r="H6160" i="106"/>
  <c r="H6997" i="106"/>
  <c r="G6997" i="106" s="1"/>
  <c r="H7209" i="106"/>
  <c r="G7209" i="106" s="1"/>
  <c r="H8324" i="106"/>
  <c r="G8324" i="106" s="1"/>
  <c r="H5461" i="106"/>
  <c r="G5461" i="106" s="1"/>
  <c r="H9819" i="106"/>
  <c r="G9819" i="106" s="1"/>
  <c r="H6212" i="106"/>
  <c r="H8179" i="106"/>
  <c r="G8179" i="106" s="1"/>
  <c r="H5457" i="106"/>
  <c r="G5457" i="106" s="1"/>
  <c r="H5730" i="106"/>
  <c r="G5730" i="106" s="1"/>
  <c r="H3697" i="106"/>
  <c r="G3697" i="106" s="1"/>
  <c r="H901" i="106"/>
  <c r="H4366" i="106"/>
  <c r="G4366" i="106" s="1"/>
  <c r="H9554" i="106"/>
  <c r="G9554" i="106" s="1"/>
  <c r="H5072" i="106"/>
  <c r="G5072" i="106" s="1"/>
  <c r="H9157" i="106"/>
  <c r="G9157" i="106" s="1"/>
  <c r="H9548" i="106"/>
  <c r="G9548" i="106" s="1"/>
  <c r="H1409" i="106"/>
  <c r="H7669" i="106"/>
  <c r="G7669" i="106" s="1"/>
  <c r="H5103" i="106"/>
  <c r="G5103" i="106" s="1"/>
  <c r="H8668" i="106"/>
  <c r="G8668" i="106" s="1"/>
  <c r="H8299" i="106"/>
  <c r="G8299" i="106" s="1"/>
  <c r="H6783" i="106"/>
  <c r="G6783" i="106" s="1"/>
  <c r="H5254" i="106"/>
  <c r="G5254" i="106" s="1"/>
  <c r="H8994" i="106"/>
  <c r="G8994" i="106" s="1"/>
  <c r="H6921" i="106"/>
  <c r="H9721" i="106"/>
  <c r="G9721" i="106" s="1"/>
  <c r="H3715" i="106"/>
  <c r="G3715" i="106" s="1"/>
  <c r="H196" i="106"/>
  <c r="H948" i="106"/>
  <c r="H8615" i="106"/>
  <c r="G8615" i="106" s="1"/>
  <c r="H7636" i="106"/>
  <c r="G7636" i="106" s="1"/>
  <c r="H4882" i="106"/>
  <c r="G4882" i="106" s="1"/>
  <c r="H6828" i="106"/>
  <c r="G6828" i="106" s="1"/>
  <c r="H8981" i="106"/>
  <c r="G8981" i="106" s="1"/>
  <c r="H8195" i="106"/>
  <c r="G8195" i="106" s="1"/>
  <c r="H4085" i="106"/>
  <c r="G4085" i="106" s="1"/>
  <c r="H175" i="106"/>
  <c r="H9615" i="106"/>
  <c r="G9615" i="106" s="1"/>
  <c r="H9290" i="106"/>
  <c r="G9290" i="106" s="1"/>
  <c r="H7674" i="106"/>
  <c r="G7674" i="106" s="1"/>
  <c r="H8414" i="106"/>
  <c r="G8414" i="106" s="1"/>
  <c r="H4803" i="106"/>
  <c r="G4803" i="106" s="1"/>
  <c r="H8501" i="106"/>
  <c r="G8501" i="106" s="1"/>
  <c r="H5883" i="106"/>
  <c r="G5883" i="106" s="1"/>
  <c r="H6880" i="106"/>
  <c r="G6880" i="106" s="1"/>
  <c r="H9369" i="106"/>
  <c r="G9369" i="106" s="1"/>
  <c r="H3250" i="106"/>
  <c r="G3250" i="106" s="1"/>
  <c r="H8680" i="106"/>
  <c r="G8680" i="106" s="1"/>
  <c r="H9322" i="106"/>
  <c r="G9322" i="106" s="1"/>
  <c r="H5986" i="106"/>
  <c r="G5986" i="106" s="1"/>
  <c r="H1348" i="106"/>
  <c r="G1348" i="106" s="1"/>
  <c r="H3672" i="106"/>
  <c r="G3672" i="106" s="1"/>
  <c r="H6354" i="106"/>
  <c r="G6354" i="106" s="1"/>
  <c r="H9689" i="106"/>
  <c r="G9689" i="106" s="1"/>
  <c r="H7599" i="106"/>
  <c r="G7599" i="106" s="1"/>
  <c r="H8389" i="106"/>
  <c r="G8389" i="106" s="1"/>
  <c r="H8137" i="106"/>
  <c r="G8137" i="106" s="1"/>
  <c r="H6182" i="106"/>
  <c r="H3636" i="106"/>
  <c r="G3636" i="106" s="1"/>
  <c r="H9231" i="106"/>
  <c r="G9231" i="106" s="1"/>
  <c r="H6284" i="106"/>
  <c r="G6284" i="106" s="1"/>
  <c r="H9111" i="106"/>
  <c r="G9111" i="106" s="1"/>
  <c r="H9781" i="106"/>
  <c r="G9781" i="106" s="1"/>
  <c r="H9224" i="106"/>
  <c r="H23" i="106"/>
  <c r="H9438" i="106"/>
  <c r="G9438" i="106" s="1"/>
  <c r="H3078" i="106"/>
  <c r="G3078" i="106" s="1"/>
  <c r="H6236" i="106"/>
  <c r="G6236" i="106" s="1"/>
  <c r="H4080" i="106"/>
  <c r="G4080" i="106" s="1"/>
  <c r="H7202" i="106"/>
  <c r="G7202" i="106" s="1"/>
  <c r="H9106" i="106"/>
  <c r="G9106" i="106" s="1"/>
  <c r="H9466" i="106"/>
  <c r="G9466" i="106" s="1"/>
  <c r="H8188" i="106"/>
  <c r="G8188" i="106" s="1"/>
  <c r="H9517" i="106"/>
  <c r="G9517" i="106" s="1"/>
  <c r="H2953" i="106"/>
  <c r="H9098" i="106"/>
  <c r="H2957" i="106"/>
  <c r="G2957" i="106" s="1"/>
  <c r="H8439" i="106"/>
  <c r="G8439" i="106" s="1"/>
  <c r="H6349" i="106"/>
  <c r="G6349" i="106" s="1"/>
  <c r="H6368" i="106"/>
  <c r="G6368" i="106" s="1"/>
  <c r="H5582" i="106"/>
  <c r="G5582" i="106" s="1"/>
  <c r="H9646" i="106"/>
  <c r="G9646" i="106" s="1"/>
  <c r="H9142" i="106"/>
  <c r="G9142" i="106" s="1"/>
  <c r="H6836" i="106"/>
  <c r="G6836" i="106" s="1"/>
  <c r="H8158" i="106"/>
  <c r="G8158" i="106" s="1"/>
  <c r="H2885" i="106"/>
  <c r="H7236" i="106"/>
  <c r="G7236" i="106" s="1"/>
  <c r="H5625" i="106"/>
  <c r="G5625" i="106" s="1"/>
  <c r="H7264" i="106"/>
  <c r="H9153" i="106"/>
  <c r="G9153" i="106" s="1"/>
  <c r="H6967" i="106"/>
  <c r="H9374" i="106"/>
  <c r="G9374" i="106" s="1"/>
  <c r="H8921" i="106"/>
  <c r="G8921" i="106" s="1"/>
  <c r="H9147" i="106"/>
  <c r="G9147" i="106" s="1"/>
  <c r="H9159" i="106"/>
  <c r="H5597" i="106"/>
  <c r="G5597" i="106" s="1"/>
  <c r="H4416" i="106"/>
  <c r="H1994" i="106"/>
  <c r="G1994" i="106" s="1"/>
  <c r="H2844" i="106"/>
  <c r="G2844" i="106" s="1"/>
  <c r="H9230" i="106"/>
  <c r="G9230" i="106" s="1"/>
  <c r="H5994" i="106"/>
  <c r="G5994" i="106" s="1"/>
  <c r="H8227" i="106"/>
  <c r="G8227" i="106" s="1"/>
  <c r="H8146" i="106"/>
  <c r="G8146" i="106" s="1"/>
  <c r="H9470" i="106"/>
  <c r="G9470" i="106" s="1"/>
  <c r="H6751" i="106"/>
  <c r="G6751" i="106" s="1"/>
  <c r="H8093" i="106"/>
  <c r="G8093" i="106" s="1"/>
  <c r="H9184" i="106"/>
  <c r="H9497" i="106"/>
  <c r="G9497" i="106" s="1"/>
  <c r="H1436" i="106"/>
  <c r="G1436" i="106" s="1"/>
  <c r="H8655" i="106"/>
  <c r="G8655" i="106" s="1"/>
  <c r="H9160" i="106"/>
  <c r="H6170" i="106"/>
  <c r="H8612" i="106"/>
  <c r="G8612" i="106" s="1"/>
  <c r="H9812" i="106"/>
  <c r="G9812" i="106" s="1"/>
  <c r="H2811" i="106"/>
  <c r="G2811" i="106" s="1"/>
  <c r="H4130" i="106"/>
  <c r="G4130" i="106" s="1"/>
  <c r="H8788" i="106"/>
  <c r="G8788" i="106" s="1"/>
  <c r="H8551" i="106"/>
  <c r="G8551" i="106" s="1"/>
  <c r="H6296" i="106"/>
  <c r="H8263" i="106"/>
  <c r="G8263" i="106" s="1"/>
  <c r="H4213" i="106"/>
  <c r="G4213" i="106" s="1"/>
  <c r="H8277" i="106"/>
  <c r="G8277" i="106" s="1"/>
  <c r="H8246" i="106"/>
  <c r="G8246" i="106" s="1"/>
  <c r="H9813" i="106"/>
  <c r="G9813" i="106" s="1"/>
  <c r="H6761" i="106"/>
  <c r="G6761" i="106" s="1"/>
  <c r="H6292" i="106"/>
  <c r="G6292" i="106" s="1"/>
  <c r="H9565" i="106"/>
  <c r="G9565" i="106" s="1"/>
  <c r="H8657" i="106"/>
  <c r="G8657" i="106" s="1"/>
  <c r="H5086" i="106"/>
  <c r="H8329" i="106"/>
  <c r="G8329" i="106" s="1"/>
  <c r="H8517" i="106"/>
  <c r="G8517" i="106" s="1"/>
  <c r="H6771" i="106"/>
  <c r="G6771" i="106" s="1"/>
  <c r="H9806" i="106"/>
  <c r="G9806" i="106" s="1"/>
  <c r="H8748" i="106"/>
  <c r="G8748" i="106" s="1"/>
  <c r="H6328" i="106"/>
  <c r="G6328" i="106" s="1"/>
  <c r="H8138" i="106"/>
  <c r="G8138" i="106" s="1"/>
  <c r="H9703" i="106"/>
  <c r="H6151" i="106"/>
  <c r="H3251" i="106"/>
  <c r="G3251" i="106" s="1"/>
  <c r="H8849" i="106"/>
  <c r="G8849" i="106" s="1"/>
  <c r="H9343" i="106"/>
  <c r="G9343" i="106" s="1"/>
  <c r="H3168" i="106"/>
  <c r="G3168" i="106" s="1"/>
  <c r="H9360" i="106"/>
  <c r="G9360" i="106" s="1"/>
  <c r="H8156" i="106"/>
  <c r="G8156" i="106" s="1"/>
  <c r="H9652" i="106"/>
  <c r="G9652" i="106" s="1"/>
  <c r="H8639" i="106"/>
  <c r="G8639" i="106" s="1"/>
  <c r="H8663" i="106"/>
  <c r="G8663" i="106" s="1"/>
  <c r="H4173" i="106"/>
  <c r="G4173" i="106" s="1"/>
  <c r="H8734" i="106"/>
  <c r="G8734" i="106" s="1"/>
  <c r="H4225" i="106"/>
  <c r="G4225" i="106" s="1"/>
  <c r="H9152" i="106"/>
  <c r="G9152" i="106" s="1"/>
  <c r="H6413" i="106"/>
  <c r="G6413" i="106" s="1"/>
  <c r="H8393" i="106"/>
  <c r="G8393" i="106" s="1"/>
  <c r="H6654" i="106"/>
  <c r="G6654" i="106" s="1"/>
  <c r="H8226" i="106"/>
  <c r="G8226" i="106" s="1"/>
  <c r="H1255" i="106"/>
  <c r="G1255" i="106" s="1"/>
  <c r="H9780" i="106"/>
  <c r="G9780" i="106" s="1"/>
  <c r="H2840" i="106"/>
  <c r="G2840" i="106" s="1"/>
  <c r="H9353" i="106"/>
  <c r="G9353" i="106" s="1"/>
  <c r="H8481" i="106"/>
  <c r="G8481" i="106" s="1"/>
  <c r="H9265" i="106"/>
  <c r="G9265" i="106" s="1"/>
  <c r="H6881" i="106"/>
  <c r="G6881" i="106" s="1"/>
  <c r="H8766" i="106"/>
  <c r="G8766" i="106" s="1"/>
  <c r="H9280" i="106"/>
  <c r="G9280" i="106" s="1"/>
  <c r="H9594" i="106"/>
  <c r="G9594" i="106" s="1"/>
  <c r="H6927" i="106"/>
  <c r="G6927" i="106" s="1"/>
  <c r="H7059" i="106"/>
  <c r="G7059" i="106" s="1"/>
  <c r="H6999" i="106"/>
  <c r="G6999" i="106" s="1"/>
  <c r="H5348" i="106"/>
  <c r="G5348" i="106" s="1"/>
  <c r="H9114" i="106"/>
  <c r="G9114" i="106" s="1"/>
  <c r="H9587" i="106"/>
  <c r="G9587" i="106" s="1"/>
  <c r="H837" i="106"/>
  <c r="H9347" i="106"/>
  <c r="G9347" i="106" s="1"/>
  <c r="H2955" i="106"/>
  <c r="G2955" i="106" s="1"/>
  <c r="H7786" i="106"/>
  <c r="G7786" i="106" s="1"/>
  <c r="H6805" i="106"/>
  <c r="G6805" i="106" s="1"/>
  <c r="H6721" i="106"/>
  <c r="G6721" i="106" s="1"/>
  <c r="H8682" i="106"/>
  <c r="G8682" i="106" s="1"/>
  <c r="H8641" i="106"/>
  <c r="G8641" i="106" s="1"/>
  <c r="H9669" i="106"/>
  <c r="G9669" i="106" s="1"/>
  <c r="H5075" i="106"/>
  <c r="G5075" i="106" s="1"/>
  <c r="H1846" i="106"/>
  <c r="H8274" i="106"/>
  <c r="G8274" i="106" s="1"/>
  <c r="H9530" i="106"/>
  <c r="G9530" i="106" s="1"/>
  <c r="H9619" i="106"/>
  <c r="G9619" i="106" s="1"/>
  <c r="H4863" i="106"/>
  <c r="G4863" i="106" s="1"/>
  <c r="H1412" i="106"/>
  <c r="H9762" i="106"/>
  <c r="G9762" i="106" s="1"/>
  <c r="H6692" i="106"/>
  <c r="G6692" i="106" s="1"/>
  <c r="H1811" i="106"/>
  <c r="G1811" i="106" s="1"/>
  <c r="H810" i="106"/>
  <c r="H9596" i="106"/>
  <c r="G9596" i="106" s="1"/>
  <c r="H8435" i="106"/>
  <c r="G8435" i="106" s="1"/>
  <c r="H9372" i="106"/>
  <c r="G9372" i="106" s="1"/>
  <c r="H9116" i="106"/>
  <c r="G9116" i="106" s="1"/>
  <c r="H6232" i="106"/>
  <c r="G6232" i="106" s="1"/>
  <c r="H6317" i="106"/>
  <c r="G6317" i="106" s="1"/>
  <c r="H8713" i="106"/>
  <c r="G8713" i="106" s="1"/>
  <c r="H8498" i="106"/>
  <c r="G8498" i="106" s="1"/>
  <c r="H5132" i="106"/>
  <c r="G5132" i="106" s="1"/>
  <c r="H2794" i="106"/>
  <c r="G2794" i="106" s="1"/>
  <c r="H9489" i="106"/>
  <c r="H3256" i="106"/>
  <c r="G3256" i="106" s="1"/>
  <c r="H9255" i="106"/>
  <c r="G9255" i="106" s="1"/>
  <c r="H8145" i="106"/>
  <c r="G8145" i="106" s="1"/>
  <c r="H2045" i="106"/>
  <c r="G2045" i="106" s="1"/>
  <c r="H5326" i="106"/>
  <c r="H9808" i="106"/>
  <c r="G9808" i="106" s="1"/>
  <c r="H6811" i="106"/>
  <c r="G6811" i="106" s="1"/>
  <c r="H7590" i="106"/>
  <c r="G7590" i="106" s="1"/>
  <c r="H7203" i="106"/>
  <c r="G7203" i="106" s="1"/>
  <c r="H9447" i="106"/>
  <c r="G9447" i="106" s="1"/>
  <c r="H3082" i="106"/>
  <c r="G3082" i="106" s="1"/>
  <c r="H2954" i="106"/>
  <c r="H1020" i="106"/>
  <c r="H6614" i="106"/>
  <c r="G6614" i="106" s="1"/>
  <c r="H6110" i="106"/>
  <c r="H6887" i="106"/>
  <c r="G6887" i="106" s="1"/>
  <c r="H6106" i="106"/>
  <c r="H8677" i="106"/>
  <c r="G8677" i="106" s="1"/>
  <c r="H4945" i="106"/>
  <c r="G4945" i="106" s="1"/>
  <c r="H7668" i="106"/>
  <c r="G7668" i="106" s="1"/>
  <c r="H9397" i="106"/>
  <c r="G9397" i="106" s="1"/>
  <c r="H6262" i="106"/>
  <c r="H8015" i="106"/>
  <c r="G8015" i="106" s="1"/>
  <c r="H6094" i="106"/>
  <c r="H6347" i="106"/>
  <c r="G6347" i="106" s="1"/>
  <c r="H5917" i="106"/>
  <c r="G5917" i="106" s="1"/>
  <c r="H6215" i="106"/>
  <c r="H5382" i="106"/>
  <c r="G5382" i="106" s="1"/>
  <c r="H6737" i="106"/>
  <c r="G6737" i="106" s="1"/>
  <c r="H5604" i="106"/>
  <c r="G5604" i="106" s="1"/>
  <c r="H8595" i="106"/>
  <c r="G8595" i="106" s="1"/>
  <c r="H4201" i="106"/>
  <c r="G4201" i="106" s="1"/>
  <c r="H9252" i="106"/>
  <c r="G9252" i="106" s="1"/>
  <c r="H8086" i="106"/>
  <c r="G8086" i="106" s="1"/>
  <c r="H8574" i="106"/>
  <c r="G8574" i="106" s="1"/>
  <c r="H9008" i="106"/>
  <c r="G9008" i="106" s="1"/>
  <c r="H7774" i="106"/>
  <c r="G7774" i="106" s="1"/>
  <c r="H9667" i="106"/>
  <c r="G9667" i="106" s="1"/>
  <c r="H2819" i="106"/>
  <c r="G2819" i="106" s="1"/>
  <c r="H9222" i="106"/>
  <c r="H2010" i="106"/>
  <c r="H5352" i="106"/>
  <c r="H9370" i="106"/>
  <c r="G9370" i="106" s="1"/>
  <c r="H8381" i="106"/>
  <c r="G8381" i="106" s="1"/>
  <c r="H6386" i="106"/>
  <c r="G6386" i="106" s="1"/>
  <c r="H8733" i="106"/>
  <c r="G8733" i="106" s="1"/>
  <c r="H9714" i="106"/>
  <c r="G9714" i="106" s="1"/>
  <c r="H7763" i="106"/>
  <c r="G7763" i="106" s="1"/>
  <c r="H8744" i="106"/>
  <c r="G8744" i="106" s="1"/>
  <c r="H7037" i="106"/>
  <c r="G7037" i="106" s="1"/>
  <c r="H8768" i="106"/>
  <c r="G8768" i="106" s="1"/>
  <c r="H1818" i="106"/>
  <c r="G1818" i="106" s="1"/>
  <c r="H6856" i="106"/>
  <c r="G6856" i="106" s="1"/>
  <c r="H6697" i="106"/>
  <c r="G6697" i="106" s="1"/>
  <c r="H8964" i="106"/>
  <c r="G8964" i="106" s="1"/>
  <c r="H5185" i="106"/>
  <c r="G5185" i="106" s="1"/>
  <c r="H9422" i="106"/>
  <c r="G9422" i="106" s="1"/>
  <c r="H5066" i="106"/>
  <c r="H4791" i="106"/>
  <c r="H8698" i="106"/>
  <c r="G8698" i="106" s="1"/>
  <c r="H5087" i="106"/>
  <c r="G5087" i="106" s="1"/>
  <c r="H6800" i="106"/>
  <c r="G6800" i="106" s="1"/>
  <c r="H6072" i="106"/>
  <c r="H8838" i="106"/>
  <c r="G8838" i="106" s="1"/>
  <c r="H8618" i="106"/>
  <c r="G8618" i="106" s="1"/>
  <c r="H720" i="106"/>
  <c r="H5068" i="106"/>
  <c r="G5068" i="106" s="1"/>
  <c r="H6306" i="106"/>
  <c r="G6306" i="106" s="1"/>
  <c r="H8815" i="106"/>
  <c r="G8815" i="106" s="1"/>
  <c r="H8599" i="106"/>
  <c r="G8599" i="106" s="1"/>
  <c r="H9335" i="106"/>
  <c r="G9335" i="106" s="1"/>
  <c r="H8477" i="106"/>
  <c r="G8477" i="106" s="1"/>
  <c r="H9563" i="106"/>
  <c r="G9563" i="106" s="1"/>
  <c r="H9257" i="106"/>
  <c r="G9257" i="106" s="1"/>
  <c r="H2473" i="106"/>
  <c r="H2816" i="106"/>
  <c r="G2816" i="106" s="1"/>
  <c r="H6973" i="106"/>
  <c r="G6973" i="106" s="1"/>
  <c r="H9120" i="106"/>
  <c r="G9120" i="106" s="1"/>
  <c r="H7799" i="106"/>
  <c r="G7799" i="106" s="1"/>
  <c r="H9791" i="106"/>
  <c r="G9791" i="106" s="1"/>
  <c r="H8193" i="106"/>
  <c r="G8193" i="106" s="1"/>
  <c r="H2006" i="106"/>
  <c r="H7155" i="106"/>
  <c r="G7155" i="106" s="1"/>
  <c r="H6701" i="106"/>
  <c r="G6701" i="106" s="1"/>
  <c r="H5557" i="106"/>
  <c r="G5557" i="106" s="1"/>
  <c r="H4164" i="106"/>
  <c r="G4164" i="106" s="1"/>
  <c r="H2795" i="106"/>
  <c r="G2795" i="106" s="1"/>
  <c r="H2878" i="106"/>
  <c r="H6919" i="106"/>
  <c r="H9769" i="106"/>
  <c r="G9769" i="106" s="1"/>
  <c r="H9460" i="106"/>
  <c r="G9460" i="106" s="1"/>
  <c r="H5920" i="106"/>
  <c r="G5920" i="106" s="1"/>
  <c r="H7603" i="106"/>
  <c r="G7603" i="106" s="1"/>
  <c r="H2565" i="106"/>
  <c r="G2565" i="106" s="1"/>
  <c r="H5788" i="106"/>
  <c r="G5788" i="106" s="1"/>
  <c r="H3249" i="106"/>
  <c r="G3249" i="106" s="1"/>
  <c r="H162" i="106"/>
  <c r="H9623" i="106"/>
  <c r="G9623" i="106" s="1"/>
  <c r="H8928" i="106"/>
  <c r="G8928" i="106" s="1"/>
  <c r="H6295" i="106"/>
  <c r="H6252" i="106"/>
  <c r="G6252" i="106" s="1"/>
  <c r="H9611" i="106"/>
  <c r="G9611" i="106" s="1"/>
  <c r="H8046" i="106"/>
  <c r="G8046" i="106" s="1"/>
  <c r="H8674" i="106"/>
  <c r="G8674" i="106" s="1"/>
  <c r="H7747" i="106"/>
  <c r="G7747" i="106" s="1"/>
  <c r="H6356" i="106"/>
  <c r="G6356" i="106" s="1"/>
  <c r="H5584" i="106"/>
  <c r="H1310" i="106"/>
  <c r="H9366" i="106"/>
  <c r="G9366" i="106" s="1"/>
  <c r="H4913" i="106"/>
  <c r="G4913" i="106" s="1"/>
  <c r="H8673" i="106"/>
  <c r="G8673" i="106" s="1"/>
  <c r="H6357" i="106"/>
  <c r="G6357" i="106" s="1"/>
  <c r="H8837" i="106"/>
  <c r="G8837" i="106" s="1"/>
  <c r="H6935" i="106"/>
  <c r="H7212" i="106"/>
  <c r="G7212" i="106" s="1"/>
  <c r="H9487" i="106"/>
  <c r="G9487" i="106" s="1"/>
  <c r="H8948" i="106"/>
  <c r="H8913" i="106"/>
  <c r="G8913" i="106" s="1"/>
  <c r="H5173" i="106"/>
  <c r="G5173" i="106" s="1"/>
  <c r="H1855" i="106"/>
  <c r="H6624" i="106"/>
  <c r="G6624" i="106" s="1"/>
  <c r="H9481" i="106"/>
  <c r="G9481" i="106" s="1"/>
  <c r="H5064" i="106"/>
  <c r="H8032" i="106"/>
  <c r="G8032" i="106" s="1"/>
  <c r="H9371" i="106"/>
  <c r="G9371" i="106" s="1"/>
  <c r="H4334" i="106"/>
  <c r="G4334" i="106" s="1"/>
  <c r="H6101" i="106"/>
  <c r="H9471" i="106"/>
  <c r="G9471" i="106" s="1"/>
  <c r="H9277" i="106"/>
  <c r="H9536" i="106"/>
  <c r="G9536" i="106" s="1"/>
  <c r="H8143" i="106"/>
  <c r="G8143" i="106" s="1"/>
  <c r="H8372" i="106"/>
  <c r="G8372" i="106" s="1"/>
  <c r="H5527" i="106"/>
  <c r="G5527" i="106" s="1"/>
  <c r="H5116" i="106"/>
  <c r="H7801" i="106"/>
  <c r="G7801" i="106" s="1"/>
  <c r="H9701" i="106"/>
  <c r="H9430" i="106"/>
  <c r="G9430" i="106" s="1"/>
  <c r="H8386" i="106"/>
  <c r="G8386" i="106" s="1"/>
  <c r="H8164" i="106"/>
  <c r="H9707" i="106"/>
  <c r="G9707" i="106" s="1"/>
  <c r="H9234" i="106"/>
  <c r="G9234" i="106" s="1"/>
  <c r="H8694" i="106"/>
  <c r="G8694" i="106" s="1"/>
  <c r="H7849" i="106"/>
  <c r="G7849" i="106" s="1"/>
  <c r="H8201" i="106"/>
  <c r="G8201" i="106" s="1"/>
  <c r="H6302" i="106"/>
  <c r="G6302" i="106" s="1"/>
  <c r="H6822" i="106"/>
  <c r="G6822" i="106" s="1"/>
  <c r="H8957" i="106"/>
  <c r="G8957" i="106" s="1"/>
  <c r="H8583" i="106"/>
  <c r="G8583" i="106" s="1"/>
  <c r="H8980" i="106"/>
  <c r="G8980" i="106" s="1"/>
  <c r="H1007" i="106"/>
  <c r="H6876" i="106"/>
  <c r="G6876" i="106" s="1"/>
  <c r="H7852" i="106"/>
  <c r="G7852" i="106" s="1"/>
  <c r="H5776" i="106"/>
  <c r="G5776" i="106" s="1"/>
  <c r="H8570" i="106"/>
  <c r="G8570" i="106" s="1"/>
  <c r="H4198" i="106"/>
  <c r="G4198" i="106" s="1"/>
  <c r="H8395" i="106"/>
  <c r="G8395" i="106" s="1"/>
  <c r="H8100" i="106"/>
  <c r="G8100" i="106" s="1"/>
  <c r="H7846" i="106"/>
  <c r="G7846" i="106" s="1"/>
  <c r="H8955" i="106"/>
  <c r="G8955" i="106" s="1"/>
  <c r="H6691" i="106"/>
  <c r="G6691" i="106" s="1"/>
  <c r="H7120" i="106"/>
  <c r="G7120" i="106" s="1"/>
  <c r="H8823" i="106"/>
  <c r="G8823" i="106" s="1"/>
  <c r="H6115" i="106"/>
  <c r="H5076" i="106"/>
  <c r="G5076" i="106" s="1"/>
  <c r="H1445" i="106"/>
  <c r="H8154" i="106"/>
  <c r="G8154" i="106" s="1"/>
  <c r="H2718" i="106"/>
  <c r="H9368" i="106"/>
  <c r="G9368" i="106" s="1"/>
  <c r="H9217" i="106"/>
  <c r="G9217" i="106" s="1"/>
  <c r="H6750" i="106"/>
  <c r="G6750" i="106" s="1"/>
  <c r="H7217" i="106"/>
  <c r="G7217" i="106" s="1"/>
  <c r="H7254" i="106"/>
  <c r="G7254" i="106" s="1"/>
  <c r="H9004" i="106"/>
  <c r="G9004" i="106" s="1"/>
  <c r="H6088" i="106"/>
  <c r="H6129" i="106"/>
  <c r="H8547" i="106"/>
  <c r="G8547" i="106" s="1"/>
  <c r="H2728" i="106"/>
  <c r="H4394" i="106"/>
  <c r="G4394" i="106" s="1"/>
  <c r="H9129" i="106"/>
  <c r="G9129" i="106" s="1"/>
  <c r="H6837" i="106"/>
  <c r="G6837" i="106" s="1"/>
  <c r="H7746" i="106"/>
  <c r="G7746" i="106" s="1"/>
  <c r="H9233" i="106"/>
  <c r="G9233" i="106" s="1"/>
  <c r="H9239" i="106"/>
  <c r="G9239" i="106" s="1"/>
  <c r="H9201" i="106"/>
  <c r="H115" i="106"/>
  <c r="H6802" i="106"/>
  <c r="G6802" i="106" s="1"/>
  <c r="H9704" i="106"/>
  <c r="G9704" i="106" s="1"/>
  <c r="H8932" i="106"/>
  <c r="G8932" i="106" s="1"/>
  <c r="H6833" i="106"/>
  <c r="G6833" i="106" s="1"/>
  <c r="H5367" i="106"/>
  <c r="G5367" i="106" s="1"/>
  <c r="H8675" i="106"/>
  <c r="G8675" i="106" s="1"/>
  <c r="H9811" i="106"/>
  <c r="G9811" i="106" s="1"/>
  <c r="H8348" i="106"/>
  <c r="G8348" i="106" s="1"/>
  <c r="H9262" i="106"/>
  <c r="G9262" i="106" s="1"/>
  <c r="H8114" i="106"/>
  <c r="H3387" i="106"/>
  <c r="H8736" i="106"/>
  <c r="G8736" i="106" s="1"/>
  <c r="H8584" i="106"/>
  <c r="G8584" i="106" s="1"/>
  <c r="H5581" i="106"/>
  <c r="G5581" i="106" s="1"/>
  <c r="H6709" i="106"/>
  <c r="G6709" i="106" s="1"/>
  <c r="H9786" i="106"/>
  <c r="G9786" i="106" s="1"/>
  <c r="H9551" i="106"/>
  <c r="G9551" i="106" s="1"/>
  <c r="H8579" i="106"/>
  <c r="G8579" i="106" s="1"/>
  <c r="H8359" i="106"/>
  <c r="G8359" i="106" s="1"/>
  <c r="H2858" i="106"/>
  <c r="G2858" i="106" s="1"/>
  <c r="H5921" i="106"/>
  <c r="G5921" i="106" s="1"/>
  <c r="H9118" i="106"/>
  <c r="G9118" i="106" s="1"/>
  <c r="H9287" i="106"/>
  <c r="G9287" i="106" s="1"/>
  <c r="H9298" i="106"/>
  <c r="G9298" i="106" s="1"/>
  <c r="H4943" i="106"/>
  <c r="G4943" i="106" s="1"/>
  <c r="H6387" i="106"/>
  <c r="G6387" i="106" s="1"/>
  <c r="H8333" i="106"/>
  <c r="G8333" i="106" s="1"/>
  <c r="H7595" i="106"/>
  <c r="G7595" i="106" s="1"/>
  <c r="H5984" i="106"/>
  <c r="G5984" i="106" s="1"/>
  <c r="H3646" i="106"/>
  <c r="G3646" i="106" s="1"/>
  <c r="H5526" i="106"/>
  <c r="G5526" i="106" s="1"/>
  <c r="H1848" i="106"/>
  <c r="H4155" i="106"/>
  <c r="G4155" i="106" s="1"/>
  <c r="H9568" i="106"/>
  <c r="G9568" i="106" s="1"/>
  <c r="H6689" i="106"/>
  <c r="G6689" i="106" s="1"/>
  <c r="H7780" i="106"/>
  <c r="G7780" i="106" s="1"/>
  <c r="H3444" i="106"/>
  <c r="H6834" i="106"/>
  <c r="G6834" i="106" s="1"/>
  <c r="H8419" i="106"/>
  <c r="G8419" i="106" s="1"/>
  <c r="H5098" i="106"/>
  <c r="G5098" i="106" s="1"/>
  <c r="H7075" i="106"/>
  <c r="G7075" i="106" s="1"/>
  <c r="H7118" i="106"/>
  <c r="H3006" i="106"/>
  <c r="G3006" i="106" s="1"/>
  <c r="H8909" i="106"/>
  <c r="G8909" i="106" s="1"/>
  <c r="H9091" i="106"/>
  <c r="G9091" i="106" s="1"/>
  <c r="H8447" i="106"/>
  <c r="G8447" i="106" s="1"/>
  <c r="H8454" i="106"/>
  <c r="G8454" i="106" s="1"/>
  <c r="H7080" i="106"/>
  <c r="G7080" i="106" s="1"/>
  <c r="H7617" i="106"/>
  <c r="G7617" i="106" s="1"/>
  <c r="H7009" i="106"/>
  <c r="G7009" i="106" s="1"/>
  <c r="H8676" i="106"/>
  <c r="G8676" i="106" s="1"/>
  <c r="H5858" i="106"/>
  <c r="G5858" i="106" s="1"/>
  <c r="H8049" i="106"/>
  <c r="G8049" i="106" s="1"/>
  <c r="H9166" i="106"/>
  <c r="H8256" i="106"/>
  <c r="G8256" i="106" s="1"/>
  <c r="H9457" i="106"/>
  <c r="G9457" i="106" s="1"/>
  <c r="H4187" i="106"/>
  <c r="G4187" i="106" s="1"/>
  <c r="H1448" i="106"/>
  <c r="G1448" i="106" s="1"/>
  <c r="H8039" i="106"/>
  <c r="G8039" i="106" s="1"/>
  <c r="H6702" i="106"/>
  <c r="G6702" i="106" s="1"/>
  <c r="H6342" i="106"/>
  <c r="G6342" i="106" s="1"/>
  <c r="H8295" i="106"/>
  <c r="G8295" i="106" s="1"/>
  <c r="H9674" i="106"/>
  <c r="G9674" i="106" s="1"/>
  <c r="H7637" i="106"/>
  <c r="G7637" i="106" s="1"/>
  <c r="H9206" i="106"/>
  <c r="G9206" i="106" s="1"/>
  <c r="H4853" i="106"/>
  <c r="G4853" i="106" s="1"/>
  <c r="H8471" i="106"/>
  <c r="G8471" i="106" s="1"/>
  <c r="H2629" i="106"/>
  <c r="G2629" i="106" s="1"/>
  <c r="H6075" i="106"/>
  <c r="H7663" i="106"/>
  <c r="G7663" i="106" s="1"/>
  <c r="H8339" i="106"/>
  <c r="G8339" i="106" s="1"/>
  <c r="H5230" i="106"/>
  <c r="G5230" i="106" s="1"/>
  <c r="H3653" i="106"/>
  <c r="G3653" i="106" s="1"/>
  <c r="H4343" i="106"/>
  <c r="G4343" i="106" s="1"/>
  <c r="H2977" i="106"/>
  <c r="G2977" i="106" s="1"/>
  <c r="H8301" i="106"/>
  <c r="G8301" i="106" s="1"/>
  <c r="H8742" i="106"/>
  <c r="G8742" i="106" s="1"/>
  <c r="H8917" i="106"/>
  <c r="H5561" i="106"/>
  <c r="G5561" i="106" s="1"/>
  <c r="H6338" i="106"/>
  <c r="G6338" i="106" s="1"/>
  <c r="H7817" i="106"/>
  <c r="H8709" i="106"/>
  <c r="G8709" i="106" s="1"/>
  <c r="H6168" i="106"/>
  <c r="H4378" i="106"/>
  <c r="G4378" i="106" s="1"/>
  <c r="H6810" i="106"/>
  <c r="G6810" i="106" s="1"/>
  <c r="H5241" i="106"/>
  <c r="H7025" i="106"/>
  <c r="G7025" i="106" s="1"/>
  <c r="H6136" i="106"/>
  <c r="H8800" i="106"/>
  <c r="G8800" i="106" s="1"/>
  <c r="H7766" i="106"/>
  <c r="G7766" i="106" s="1"/>
  <c r="H5578" i="106"/>
  <c r="H920" i="106"/>
  <c r="H8099" i="106"/>
  <c r="G8099" i="106" s="1"/>
  <c r="H9105" i="106"/>
  <c r="G9105" i="106" s="1"/>
  <c r="H8247" i="106"/>
  <c r="G8247" i="106" s="1"/>
  <c r="H8235" i="106"/>
  <c r="G8235" i="106" s="1"/>
  <c r="H9263" i="106"/>
  <c r="G9263" i="106" s="1"/>
  <c r="H9586" i="106"/>
  <c r="G9586" i="106" s="1"/>
  <c r="H1982" i="106"/>
  <c r="G1982" i="106" s="1"/>
  <c r="H7664" i="106"/>
  <c r="G7664" i="106" s="1"/>
  <c r="H8818" i="106"/>
  <c r="G8818" i="106" s="1"/>
  <c r="H7266" i="106"/>
  <c r="H7739" i="106"/>
  <c r="G7739" i="106" s="1"/>
  <c r="H9200" i="106"/>
  <c r="G9200" i="106" s="1"/>
  <c r="H6961" i="106"/>
  <c r="H7246" i="106"/>
  <c r="H7753" i="106"/>
  <c r="G7753" i="106" s="1"/>
  <c r="H6164" i="106"/>
  <c r="H7105" i="106"/>
  <c r="G7105" i="106" s="1"/>
  <c r="H8192" i="106"/>
  <c r="G8192" i="106" s="1"/>
  <c r="H9803" i="106"/>
  <c r="G9803" i="106" s="1"/>
  <c r="H7662" i="106"/>
  <c r="G7662" i="106" s="1"/>
  <c r="H8998" i="106"/>
  <c r="G8998" i="106" s="1"/>
  <c r="H6155" i="106"/>
  <c r="H9461" i="106"/>
  <c r="G9461" i="106" s="1"/>
  <c r="H6902" i="106"/>
  <c r="H3069" i="106"/>
  <c r="H4433" i="106"/>
  <c r="G4433" i="106" s="1"/>
  <c r="H9451" i="106"/>
  <c r="G9451" i="106" s="1"/>
  <c r="H6290" i="106"/>
  <c r="G6290" i="106" s="1"/>
  <c r="H6360" i="106"/>
  <c r="G6360" i="106" s="1"/>
  <c r="H6965" i="106"/>
  <c r="H2853" i="106"/>
  <c r="G2853" i="106" s="1"/>
  <c r="H2021" i="106"/>
  <c r="G2021" i="106" s="1"/>
  <c r="H6163" i="106"/>
  <c r="H7234" i="106"/>
  <c r="G7234" i="106" s="1"/>
  <c r="H7777" i="106"/>
  <c r="G7777" i="106" s="1"/>
  <c r="H9270" i="106"/>
  <c r="G9270" i="106" s="1"/>
  <c r="H4862" i="106"/>
  <c r="G4862" i="106" s="1"/>
  <c r="H3582" i="106"/>
  <c r="G3582" i="106" s="1"/>
  <c r="H9761" i="106"/>
  <c r="G9761" i="106" s="1"/>
  <c r="H8708" i="106"/>
  <c r="G8708" i="106" s="1"/>
  <c r="H6736" i="106"/>
  <c r="G6736" i="106" s="1"/>
  <c r="H8762" i="106"/>
  <c r="G8762" i="106" s="1"/>
  <c r="H5065" i="106"/>
  <c r="G5065" i="106" s="1"/>
  <c r="H6378" i="106"/>
  <c r="G6378" i="106" s="1"/>
  <c r="H5334" i="106"/>
  <c r="G5334" i="106" s="1"/>
  <c r="H5915" i="106"/>
  <c r="G5915" i="106" s="1"/>
  <c r="H8565" i="106"/>
  <c r="G8565" i="106" s="1"/>
  <c r="H9416" i="106"/>
  <c r="G9416" i="106" s="1"/>
  <c r="H8649" i="106"/>
  <c r="G8649" i="106" s="1"/>
  <c r="H7229" i="106"/>
  <c r="G7229" i="106" s="1"/>
  <c r="H8442" i="106"/>
  <c r="G8442" i="106" s="1"/>
  <c r="H3007" i="106"/>
  <c r="G3007" i="106" s="1"/>
  <c r="H8530" i="106"/>
  <c r="G8530" i="106" s="1"/>
  <c r="H4357" i="106"/>
  <c r="G4357" i="106" s="1"/>
  <c r="H9208" i="106"/>
  <c r="G9208" i="106" s="1"/>
  <c r="H2973" i="106"/>
  <c r="G2973" i="106" s="1"/>
  <c r="H5176" i="106"/>
  <c r="G5176" i="106" s="1"/>
  <c r="H5514" i="106"/>
  <c r="G5514" i="106" s="1"/>
  <c r="H5091" i="106"/>
  <c r="G5091" i="106" s="1"/>
  <c r="H884" i="106"/>
  <c r="H9225" i="106"/>
  <c r="G9225" i="106" s="1"/>
  <c r="H7029" i="106"/>
  <c r="G7029" i="106" s="1"/>
  <c r="H976" i="106"/>
  <c r="H1815" i="106"/>
  <c r="H2790" i="106"/>
  <c r="G2790" i="106" s="1"/>
  <c r="H9612" i="106"/>
  <c r="G9612" i="106" s="1"/>
  <c r="H6149" i="106"/>
  <c r="H4331" i="106"/>
  <c r="G4331" i="106" s="1"/>
  <c r="H9523" i="106"/>
  <c r="G9523" i="106" s="1"/>
  <c r="H6398" i="106"/>
  <c r="G6398" i="106" s="1"/>
  <c r="H9745" i="106"/>
  <c r="G9745" i="106" s="1"/>
  <c r="H6313" i="106"/>
  <c r="G6313" i="106" s="1"/>
  <c r="H6984" i="106"/>
  <c r="G6984" i="106" s="1"/>
  <c r="H9174" i="106"/>
  <c r="H8776" i="106"/>
  <c r="G8776" i="106" s="1"/>
  <c r="H9608" i="106"/>
  <c r="G9608" i="106" s="1"/>
  <c r="H7218" i="106"/>
  <c r="G7218" i="106" s="1"/>
  <c r="H8206" i="106"/>
  <c r="G8206" i="106" s="1"/>
  <c r="H8798" i="106"/>
  <c r="G8798" i="106" s="1"/>
  <c r="H8334" i="106"/>
  <c r="G8334" i="106" s="1"/>
  <c r="H5299" i="106"/>
  <c r="G5299" i="106" s="1"/>
  <c r="H9385" i="106"/>
  <c r="G9385" i="106" s="1"/>
  <c r="H8558" i="106"/>
  <c r="G8558" i="106" s="1"/>
  <c r="H8679" i="106"/>
  <c r="G8679" i="106" s="1"/>
  <c r="H9807" i="106"/>
  <c r="G9807" i="106" s="1"/>
  <c r="H8721" i="106"/>
  <c r="G8721" i="106" s="1"/>
  <c r="H8211" i="106"/>
  <c r="G8211" i="106" s="1"/>
  <c r="H8537" i="106"/>
  <c r="G8537" i="106" s="1"/>
  <c r="H2906" i="106"/>
  <c r="H7792" i="106"/>
  <c r="G7792" i="106" s="1"/>
  <c r="H8019" i="106"/>
  <c r="G8019" i="106" s="1"/>
  <c r="H986" i="106"/>
  <c r="H5755" i="106"/>
  <c r="G5755" i="106" s="1"/>
  <c r="H8437" i="106"/>
  <c r="G8437" i="106" s="1"/>
  <c r="H6765" i="106"/>
  <c r="G6765" i="106" s="1"/>
  <c r="H6693" i="106"/>
  <c r="G6693" i="106" s="1"/>
  <c r="H8945" i="106"/>
  <c r="G8945" i="106" s="1"/>
  <c r="H5483" i="106"/>
  <c r="G5483" i="106" s="1"/>
  <c r="H8510" i="106"/>
  <c r="G8510" i="106" s="1"/>
  <c r="H9205" i="106"/>
  <c r="G9205" i="106" s="1"/>
  <c r="H1030" i="106"/>
  <c r="H8532" i="106"/>
  <c r="G8532" i="106" s="1"/>
  <c r="H6866" i="106"/>
  <c r="G6866" i="106" s="1"/>
  <c r="H8814" i="106"/>
  <c r="G8814" i="106" s="1"/>
  <c r="H5871" i="106"/>
  <c r="G5871" i="106" s="1"/>
  <c r="H6318" i="106"/>
  <c r="G6318" i="106" s="1"/>
  <c r="H7073" i="106"/>
  <c r="H9526" i="106"/>
  <c r="G9526" i="106" s="1"/>
  <c r="H3080" i="106"/>
  <c r="H8851" i="106"/>
  <c r="G8851" i="106" s="1"/>
  <c r="H7249" i="106"/>
  <c r="H993" i="106"/>
  <c r="H9156" i="106"/>
  <c r="G9156" i="106" s="1"/>
  <c r="H8223" i="106"/>
  <c r="G8223" i="106" s="1"/>
  <c r="H2635" i="106"/>
  <c r="G2635" i="106" s="1"/>
  <c r="H4341" i="106"/>
  <c r="G4341" i="106" s="1"/>
  <c r="H9498" i="106"/>
  <c r="G9498" i="106" s="1"/>
  <c r="H8470" i="106"/>
  <c r="G8470" i="106" s="1"/>
  <c r="H6699" i="106"/>
  <c r="G6699" i="106" s="1"/>
  <c r="H3560" i="106"/>
  <c r="H6183" i="106"/>
  <c r="H6653" i="106"/>
  <c r="G6653" i="106" s="1"/>
  <c r="H8383" i="106"/>
  <c r="G8383" i="106" s="1"/>
  <c r="H8144" i="106"/>
  <c r="G8144" i="106" s="1"/>
  <c r="H5079" i="106"/>
  <c r="G5079" i="106" s="1"/>
  <c r="H6934" i="106"/>
  <c r="H4809" i="106"/>
  <c r="G4809" i="106" s="1"/>
  <c r="H3544" i="106"/>
  <c r="H8343" i="106"/>
  <c r="G8343" i="106" s="1"/>
  <c r="H5062" i="106"/>
  <c r="G5062" i="106" s="1"/>
  <c r="H9476" i="106"/>
  <c r="G9476" i="106" s="1"/>
  <c r="H4389" i="106"/>
  <c r="G4389" i="106" s="1"/>
  <c r="H3371" i="106"/>
  <c r="H7839" i="106"/>
  <c r="G7839" i="106" s="1"/>
  <c r="H8438" i="106"/>
  <c r="G8438" i="106" s="1"/>
  <c r="H6676" i="106"/>
  <c r="G6676" i="106" s="1"/>
  <c r="H7655" i="106"/>
  <c r="G7655" i="106" s="1"/>
  <c r="H7719" i="106"/>
  <c r="H7047" i="106"/>
  <c r="G7047" i="106" s="1"/>
  <c r="H8552" i="106"/>
  <c r="G8552" i="106" s="1"/>
  <c r="H8548" i="106"/>
  <c r="G8548" i="106" s="1"/>
  <c r="H9172" i="106"/>
  <c r="H8795" i="106"/>
  <c r="G8795" i="106" s="1"/>
  <c r="H9419" i="106"/>
  <c r="G9419" i="106" s="1"/>
  <c r="H9560" i="106"/>
  <c r="G9560" i="106" s="1"/>
  <c r="H6687" i="106"/>
  <c r="G6687" i="106" s="1"/>
  <c r="H3630" i="106"/>
  <c r="G3630" i="106" s="1"/>
  <c r="H7673" i="106"/>
  <c r="G7673" i="106" s="1"/>
  <c r="H6125" i="106"/>
  <c r="H6987" i="106"/>
  <c r="G6987" i="106" s="1"/>
  <c r="H8938" i="106"/>
  <c r="G8938" i="106" s="1"/>
  <c r="H6652" i="106"/>
  <c r="G6652" i="106" s="1"/>
  <c r="H8779" i="106"/>
  <c r="G8779" i="106" s="1"/>
  <c r="H1937" i="106"/>
  <c r="H8503" i="106"/>
  <c r="G8503" i="106" s="1"/>
  <c r="H7814" i="106"/>
  <c r="G7814" i="106" s="1"/>
  <c r="H1447" i="106"/>
  <c r="G1447" i="106" s="1"/>
  <c r="H7255" i="106"/>
  <c r="G7255" i="106" s="1"/>
  <c r="H898" i="106"/>
  <c r="H8944" i="106"/>
  <c r="G8944" i="106" s="1"/>
  <c r="H9235" i="106"/>
  <c r="G9235" i="106" s="1"/>
  <c r="H8553" i="106"/>
  <c r="G8553" i="106" s="1"/>
  <c r="H7243" i="106"/>
  <c r="G7243" i="106" s="1"/>
  <c r="H4880" i="106"/>
  <c r="G4880" i="106" s="1"/>
  <c r="H5856" i="106"/>
  <c r="G5856" i="106" s="1"/>
  <c r="H8480" i="106"/>
  <c r="G8480" i="106" s="1"/>
  <c r="H6131" i="106"/>
  <c r="H1452" i="106"/>
  <c r="G1452" i="106" s="1"/>
  <c r="H6181" i="106"/>
  <c r="H7654" i="106"/>
  <c r="G7654" i="106" s="1"/>
  <c r="H5579" i="106"/>
  <c r="G5579" i="106" s="1"/>
  <c r="H9778" i="106"/>
  <c r="G9778" i="106" s="1"/>
  <c r="H1972" i="106"/>
  <c r="G1972" i="106" s="1"/>
  <c r="H5562" i="106"/>
  <c r="G5562" i="106" s="1"/>
  <c r="H5359" i="106"/>
  <c r="H7751" i="106"/>
  <c r="G7751" i="106" s="1"/>
  <c r="H8820" i="106"/>
  <c r="G8820" i="106" s="1"/>
  <c r="H1417" i="106"/>
  <c r="H9306" i="106"/>
  <c r="G9306" i="106" s="1"/>
  <c r="H8737" i="106"/>
  <c r="G8737" i="106" s="1"/>
  <c r="H7220" i="106"/>
  <c r="G7220" i="106" s="1"/>
  <c r="H9774" i="106"/>
  <c r="G9774" i="106" s="1"/>
  <c r="H9307" i="106"/>
  <c r="G9307" i="106" s="1"/>
  <c r="H8976" i="106"/>
  <c r="G8976" i="106" s="1"/>
  <c r="H6014" i="106"/>
  <c r="G6014" i="106" s="1"/>
  <c r="H6823" i="106"/>
  <c r="G6823" i="106" s="1"/>
  <c r="H9130" i="106"/>
  <c r="G9130" i="106" s="1"/>
  <c r="H865" i="106"/>
  <c r="H9671" i="106"/>
  <c r="G9671" i="106" s="1"/>
  <c r="H7022" i="106"/>
  <c r="G7022" i="106" s="1"/>
  <c r="H7210" i="106"/>
  <c r="G7210" i="106" s="1"/>
  <c r="H1311" i="106"/>
  <c r="G1311" i="106" s="1"/>
  <c r="H9533" i="106"/>
  <c r="G9533" i="106" s="1"/>
  <c r="H9406" i="106"/>
  <c r="G9406" i="106" s="1"/>
  <c r="H8940" i="106"/>
  <c r="G8940" i="106" s="1"/>
  <c r="H8325" i="106"/>
  <c r="G8325" i="106" s="1"/>
  <c r="H9782" i="106"/>
  <c r="G9782" i="106" s="1"/>
  <c r="H7119" i="106"/>
  <c r="G7119" i="106" s="1"/>
  <c r="H6974" i="106"/>
  <c r="G6974" i="106" s="1"/>
  <c r="H9126" i="106"/>
  <c r="G9126" i="106" s="1"/>
  <c r="H4074" i="106"/>
  <c r="G4074" i="106" s="1"/>
  <c r="H727" i="106"/>
  <c r="H6312" i="106"/>
  <c r="G6312" i="106" s="1"/>
  <c r="H9821" i="106"/>
  <c r="G9821" i="106" s="1"/>
  <c r="H9410" i="106"/>
  <c r="G9410" i="106" s="1"/>
  <c r="H3637" i="106"/>
  <c r="G3637" i="106" s="1"/>
  <c r="H6629" i="106"/>
  <c r="G6629" i="106" s="1"/>
  <c r="H9310" i="106"/>
  <c r="G9310" i="106" s="1"/>
  <c r="H8430" i="106"/>
  <c r="G8430" i="106" s="1"/>
  <c r="H8488" i="106"/>
  <c r="G8488" i="106" s="1"/>
  <c r="H9658" i="106"/>
  <c r="G9658" i="106" s="1"/>
  <c r="H7709" i="106"/>
  <c r="G7709" i="106" s="1"/>
  <c r="H7787" i="106"/>
  <c r="G7787" i="106" s="1"/>
  <c r="H7885" i="106"/>
  <c r="G7885" i="106" s="1"/>
  <c r="H1877" i="106"/>
  <c r="H8207" i="106"/>
  <c r="G8207" i="106" s="1"/>
  <c r="H9107" i="106"/>
  <c r="G9107" i="106" s="1"/>
  <c r="H4359" i="106"/>
  <c r="G4359" i="106" s="1"/>
  <c r="H8908" i="106"/>
  <c r="G8908" i="106" s="1"/>
  <c r="H8508" i="106"/>
  <c r="G8508" i="106" s="1"/>
  <c r="H1984" i="106"/>
  <c r="G1984" i="106" s="1"/>
  <c r="H6103" i="106"/>
  <c r="H9737" i="106"/>
  <c r="G9737" i="106" s="1"/>
  <c r="H9269" i="106"/>
  <c r="G9269" i="106" s="1"/>
  <c r="H5097" i="106"/>
  <c r="G5097" i="106" s="1"/>
  <c r="H4328" i="106"/>
  <c r="G4328" i="106" s="1"/>
  <c r="H6655" i="106"/>
  <c r="G6655" i="106" s="1"/>
  <c r="H17" i="106"/>
  <c r="H8670" i="106"/>
  <c r="G8670" i="106" s="1"/>
  <c r="H9433" i="106"/>
  <c r="G9433" i="106" s="1"/>
  <c r="H8507" i="106"/>
  <c r="G8507" i="106" s="1"/>
  <c r="H8335" i="106"/>
  <c r="G8335" i="106" s="1"/>
  <c r="H5845" i="106"/>
  <c r="G5845" i="106" s="1"/>
  <c r="H9452" i="106"/>
  <c r="G9452" i="106" s="1"/>
  <c r="H5372" i="106"/>
  <c r="G5372" i="106" s="1"/>
  <c r="H6645" i="106"/>
  <c r="G6645" i="106" s="1"/>
  <c r="H3490" i="106"/>
  <c r="G3490" i="106" s="1"/>
  <c r="H6809" i="106"/>
  <c r="G6809" i="106" s="1"/>
  <c r="H9456" i="106"/>
  <c r="G9456" i="106" s="1"/>
  <c r="H6651" i="106"/>
  <c r="G6651" i="106" s="1"/>
  <c r="H3654" i="106"/>
  <c r="G3654" i="106" s="1"/>
  <c r="H5074" i="106"/>
  <c r="G5074" i="106" s="1"/>
  <c r="H9297" i="106"/>
  <c r="G9297" i="106" s="1"/>
  <c r="H5551" i="106"/>
  <c r="H7714" i="106"/>
  <c r="G7714" i="106" s="1"/>
  <c r="H6929" i="106"/>
  <c r="G6929" i="106" s="1"/>
  <c r="H8409" i="106"/>
  <c r="G8409" i="106" s="1"/>
  <c r="H9376" i="106"/>
  <c r="G9376" i="106" s="1"/>
  <c r="H9699" i="106"/>
  <c r="H2038" i="106"/>
  <c r="G2038" i="106" s="1"/>
  <c r="H9082" i="106"/>
  <c r="H9597" i="106"/>
  <c r="G9597" i="106" s="1"/>
  <c r="H8420" i="106"/>
  <c r="G8420" i="106" s="1"/>
  <c r="H9171" i="106"/>
  <c r="H8465" i="106"/>
  <c r="G8465" i="106" s="1"/>
  <c r="H6167" i="106"/>
  <c r="H8720" i="106"/>
  <c r="G8720" i="106" s="1"/>
  <c r="H8297" i="106"/>
  <c r="G8297" i="106" s="1"/>
  <c r="H9428" i="106"/>
  <c r="G9428" i="106" s="1"/>
  <c r="H9139" i="106"/>
  <c r="G9139" i="106" s="1"/>
  <c r="H4327" i="106"/>
  <c r="G4327" i="106" s="1"/>
  <c r="H9401" i="106"/>
  <c r="G9401" i="106" s="1"/>
  <c r="H9555" i="106"/>
  <c r="G9555" i="106" s="1"/>
  <c r="H6817" i="106"/>
  <c r="G6817" i="106" s="1"/>
  <c r="H5114" i="106"/>
  <c r="G5114" i="106" s="1"/>
  <c r="H5996" i="106"/>
  <c r="G5996" i="106" s="1"/>
  <c r="H8582" i="106"/>
  <c r="G8582" i="106" s="1"/>
  <c r="H9162" i="106"/>
  <c r="H9112" i="106"/>
  <c r="G9112" i="106" s="1"/>
  <c r="H8745" i="106"/>
  <c r="G8745" i="106" s="1"/>
  <c r="H9544" i="106"/>
  <c r="G9544" i="106" s="1"/>
  <c r="H8273" i="106"/>
  <c r="G8273" i="106" s="1"/>
  <c r="H733" i="106"/>
  <c r="H7848" i="106"/>
  <c r="G7848" i="106" s="1"/>
  <c r="H319" i="106"/>
  <c r="G319" i="106" s="1"/>
  <c r="H7973" i="106"/>
  <c r="G7973" i="106" s="1"/>
  <c r="H8727" i="106"/>
  <c r="G8727" i="106" s="1"/>
  <c r="H6863" i="106"/>
  <c r="H8661" i="106"/>
  <c r="G8661" i="106" s="1"/>
  <c r="H9585" i="106"/>
  <c r="H8505" i="106"/>
  <c r="G8505" i="106" s="1"/>
  <c r="H6978" i="106"/>
  <c r="G6978" i="106" s="1"/>
  <c r="H2020" i="106"/>
  <c r="G2020" i="106" s="1"/>
  <c r="H210" i="106"/>
  <c r="H6956" i="106"/>
  <c r="H7005" i="106"/>
  <c r="G7005" i="106" s="1"/>
  <c r="H6770" i="106"/>
  <c r="G6770" i="106" s="1"/>
  <c r="H6981" i="106"/>
  <c r="H8667" i="106"/>
  <c r="G8667" i="106" s="1"/>
  <c r="H9628" i="106"/>
  <c r="G9628" i="106" s="1"/>
  <c r="H6843" i="106"/>
  <c r="H5011" i="106"/>
  <c r="G5011" i="106" s="1"/>
  <c r="H9473" i="106"/>
  <c r="G9473" i="106" s="1"/>
  <c r="H8986" i="106"/>
  <c r="G8986" i="106" s="1"/>
  <c r="H4308" i="106"/>
  <c r="G4308" i="106" s="1"/>
  <c r="H1406" i="106"/>
  <c r="H8177" i="106"/>
  <c r="G8177" i="106" s="1"/>
  <c r="H8534" i="106"/>
  <c r="G8534" i="106" s="1"/>
  <c r="H6234" i="106"/>
  <c r="G6234" i="106" s="1"/>
  <c r="H618" i="106"/>
  <c r="G618" i="106" s="1"/>
  <c r="H6675" i="106"/>
  <c r="G6675" i="106" s="1"/>
  <c r="H8181" i="106"/>
  <c r="G8181" i="106" s="1"/>
  <c r="H9515" i="106"/>
  <c r="G9515" i="106" s="1"/>
  <c r="H9404" i="106"/>
  <c r="G9404" i="106" s="1"/>
  <c r="H9076" i="106"/>
  <c r="H6647" i="106"/>
  <c r="G6647" i="106" s="1"/>
  <c r="H7725" i="106"/>
  <c r="G7725" i="106" s="1"/>
  <c r="H9679" i="106"/>
  <c r="G9679" i="106" s="1"/>
  <c r="H9240" i="106"/>
  <c r="G9240" i="106" s="1"/>
  <c r="H9266" i="106"/>
  <c r="G9266" i="106" s="1"/>
  <c r="H4374" i="106"/>
  <c r="G4374" i="106" s="1"/>
  <c r="H9009" i="106"/>
  <c r="G9009" i="106" s="1"/>
  <c r="H5753" i="106"/>
  <c r="G5753" i="106" s="1"/>
  <c r="H4354" i="106"/>
  <c r="G4354" i="106" s="1"/>
  <c r="H4119" i="106"/>
  <c r="G4119" i="106" s="1"/>
  <c r="H9388" i="106"/>
  <c r="G9388" i="106" s="1"/>
  <c r="H9329" i="106"/>
  <c r="G9329" i="106" s="1"/>
  <c r="H8466" i="106"/>
  <c r="G8466" i="106" s="1"/>
  <c r="H3058" i="106"/>
  <c r="H8797" i="106"/>
  <c r="G8797" i="106" s="1"/>
  <c r="H7117" i="106"/>
  <c r="G7117" i="106" s="1"/>
  <c r="H9367" i="106"/>
  <c r="G9367" i="106" s="1"/>
  <c r="H6713" i="106"/>
  <c r="G6713" i="106" s="1"/>
  <c r="H8781" i="106"/>
  <c r="G8781" i="106" s="1"/>
  <c r="H18" i="106"/>
  <c r="H7771" i="106"/>
  <c r="G7771" i="106" s="1"/>
  <c r="H8163" i="106"/>
  <c r="G8163" i="106" s="1"/>
  <c r="H8665" i="106"/>
  <c r="G8665" i="106" s="1"/>
  <c r="H4306" i="106"/>
  <c r="H5238" i="106"/>
  <c r="G5238" i="106" s="1"/>
  <c r="H8387" i="106"/>
  <c r="G8387" i="106" s="1"/>
  <c r="H9661" i="106"/>
  <c r="G9661" i="106" s="1"/>
  <c r="H6012" i="106"/>
  <c r="G6012" i="106" s="1"/>
  <c r="H5741" i="106"/>
  <c r="G5741" i="106" s="1"/>
  <c r="H6307" i="106"/>
  <c r="G6307" i="106" s="1"/>
  <c r="H4799" i="106"/>
  <c r="G4799" i="106" s="1"/>
  <c r="H6795" i="106"/>
  <c r="G6795" i="106" s="1"/>
  <c r="H8719" i="106"/>
  <c r="G8719" i="106" s="1"/>
  <c r="H8594" i="106"/>
  <c r="G8594" i="106" s="1"/>
  <c r="H5513" i="106"/>
  <c r="G5513" i="106" s="1"/>
  <c r="H4415" i="106"/>
  <c r="G4415" i="106" s="1"/>
  <c r="H9253" i="106"/>
  <c r="G9253" i="106" s="1"/>
  <c r="H9140" i="106"/>
  <c r="G9140" i="106" s="1"/>
  <c r="H9572" i="106"/>
  <c r="G9572" i="106" s="1"/>
  <c r="H912" i="106"/>
  <c r="H9766" i="106"/>
  <c r="G9766" i="106" s="1"/>
  <c r="H9123" i="106"/>
  <c r="G9123" i="106" s="1"/>
  <c r="H7781" i="106"/>
  <c r="G7781" i="106" s="1"/>
  <c r="H1420" i="106"/>
  <c r="H8082" i="106"/>
  <c r="G8082" i="106" s="1"/>
  <c r="H8464" i="106"/>
  <c r="G8464" i="106" s="1"/>
  <c r="H7048" i="106"/>
  <c r="G7048" i="106" s="1"/>
  <c r="H3687" i="106"/>
  <c r="H7204" i="106"/>
  <c r="G7204" i="106" s="1"/>
  <c r="H8411" i="106"/>
  <c r="G8411" i="106" s="1"/>
  <c r="H9161" i="106"/>
  <c r="H6944" i="106"/>
  <c r="G6944" i="106" s="1"/>
  <c r="H2815" i="106"/>
  <c r="G2815" i="106" s="1"/>
  <c r="H1847" i="106"/>
  <c r="H8654" i="106"/>
  <c r="G8654" i="106" s="1"/>
  <c r="H7656" i="106"/>
  <c r="G7656" i="106" s="1"/>
  <c r="H6030" i="106"/>
  <c r="G6030" i="106" s="1"/>
  <c r="H8089" i="106"/>
  <c r="G8089" i="106" s="1"/>
  <c r="H9505" i="106"/>
  <c r="G9505" i="106" s="1"/>
  <c r="H7993" i="106"/>
  <c r="G7993" i="106" s="1"/>
  <c r="H4340" i="106"/>
  <c r="G4340" i="106" s="1"/>
  <c r="H9507" i="106"/>
  <c r="G9507" i="106" s="1"/>
  <c r="H6720" i="106"/>
  <c r="G6720" i="106" s="1"/>
  <c r="H9396" i="106"/>
  <c r="G9396" i="106" s="1"/>
  <c r="H7106" i="106"/>
  <c r="G7106" i="106" s="1"/>
  <c r="H6323" i="106"/>
  <c r="H8475" i="106"/>
  <c r="G8475" i="106" s="1"/>
  <c r="H9377" i="106"/>
  <c r="G9377" i="106" s="1"/>
  <c r="H6852" i="106"/>
  <c r="H8607" i="106"/>
  <c r="G8607" i="106" s="1"/>
  <c r="H3632" i="106"/>
  <c r="G3632" i="106" s="1"/>
  <c r="H8801" i="106"/>
  <c r="G8801" i="106" s="1"/>
  <c r="H8585" i="106"/>
  <c r="G8585" i="106" s="1"/>
  <c r="H7113" i="106"/>
  <c r="G7113" i="106" s="1"/>
  <c r="H8756" i="106"/>
  <c r="G8756" i="106" s="1"/>
  <c r="H8371" i="106"/>
  <c r="G8371" i="106" s="1"/>
  <c r="H9285" i="106"/>
  <c r="G9285" i="106" s="1"/>
  <c r="H8283" i="106"/>
  <c r="G8283" i="106" s="1"/>
  <c r="H4916" i="106"/>
  <c r="G4916" i="106" s="1"/>
  <c r="H6615" i="106"/>
  <c r="G6615" i="106" s="1"/>
  <c r="H6081" i="106"/>
  <c r="H9143" i="106"/>
  <c r="G9143" i="106" s="1"/>
  <c r="H7612" i="106"/>
  <c r="G7612" i="106" s="1"/>
  <c r="H5133" i="106"/>
  <c r="G5133" i="106" s="1"/>
  <c r="H3572" i="106"/>
  <c r="G3572" i="106" s="1"/>
  <c r="H9550" i="106"/>
  <c r="G9550" i="106" s="1"/>
  <c r="H9562" i="106"/>
  <c r="G9562" i="106" s="1"/>
  <c r="H5558" i="106"/>
  <c r="G5558" i="106" s="1"/>
  <c r="H9441" i="106"/>
  <c r="G9441" i="106" s="1"/>
  <c r="H3638" i="106"/>
  <c r="G3638" i="106" s="1"/>
  <c r="H4797" i="106"/>
  <c r="G4797" i="106" s="1"/>
  <c r="H6679" i="106"/>
  <c r="G6679" i="106" s="1"/>
  <c r="H7988" i="106"/>
  <c r="G7988" i="106" s="1"/>
  <c r="H3273" i="106"/>
  <c r="H9574" i="106"/>
  <c r="G9574" i="106" s="1"/>
  <c r="H2889" i="106"/>
  <c r="H1252" i="106"/>
  <c r="G1252" i="106" s="1"/>
  <c r="H1517" i="106"/>
  <c r="G1517" i="106" s="1"/>
  <c r="H6217" i="106"/>
  <c r="H8653" i="106"/>
  <c r="G8653" i="106" s="1"/>
  <c r="H4915" i="106"/>
  <c r="G4915" i="106" s="1"/>
  <c r="H6989" i="106"/>
  <c r="G6989" i="106" s="1"/>
  <c r="H7847" i="106"/>
  <c r="G7847" i="106" s="1"/>
  <c r="H9651" i="106"/>
  <c r="G9651" i="106" s="1"/>
  <c r="H4367" i="106"/>
  <c r="G4367" i="106" s="1"/>
  <c r="H3565" i="106"/>
  <c r="H9198" i="106"/>
  <c r="G9198" i="106" s="1"/>
  <c r="H833" i="106"/>
  <c r="H8184" i="106"/>
  <c r="G8184" i="106" s="1"/>
  <c r="H6396" i="106"/>
  <c r="G6396" i="106" s="1"/>
  <c r="H4444" i="106"/>
  <c r="G4444" i="106" s="1"/>
  <c r="H4115" i="106"/>
  <c r="G4115" i="106" s="1"/>
  <c r="H1370" i="106"/>
  <c r="G1370" i="106" s="1"/>
  <c r="H4405" i="106"/>
  <c r="H6097" i="106"/>
  <c r="H5721" i="106"/>
  <c r="H7882" i="106"/>
  <c r="G7882" i="106" s="1"/>
  <c r="H5587" i="106"/>
  <c r="G5587" i="106" s="1"/>
  <c r="H2596" i="106"/>
  <c r="G2596" i="106" s="1"/>
  <c r="H9664" i="106"/>
  <c r="G9664" i="106" s="1"/>
  <c r="H8496" i="106"/>
  <c r="G8496" i="106" s="1"/>
  <c r="H6739" i="106"/>
  <c r="G6739" i="106" s="1"/>
  <c r="H9739" i="106"/>
  <c r="G9739" i="106" s="1"/>
  <c r="H7735" i="106"/>
  <c r="G7735" i="106" s="1"/>
  <c r="H7114" i="106"/>
  <c r="G7114" i="106" s="1"/>
  <c r="H5763" i="106"/>
  <c r="G5763" i="106" s="1"/>
  <c r="H6638" i="106"/>
  <c r="G6638" i="106" s="1"/>
  <c r="H9163" i="106"/>
  <c r="H7854" i="106"/>
  <c r="G7854" i="106" s="1"/>
  <c r="H4419" i="106"/>
  <c r="G4419" i="106" s="1"/>
  <c r="H777" i="106"/>
  <c r="H7740" i="106"/>
  <c r="G7740" i="106" s="1"/>
  <c r="H6706" i="106"/>
  <c r="G6706" i="106" s="1"/>
  <c r="H9357" i="106"/>
  <c r="G9357" i="106" s="1"/>
  <c r="H2998" i="106"/>
  <c r="G2998" i="106" s="1"/>
  <c r="H8825" i="106"/>
  <c r="G8825" i="106" s="1"/>
  <c r="H8593" i="106"/>
  <c r="G8593" i="106" s="1"/>
  <c r="H844" i="106"/>
  <c r="H168" i="106"/>
  <c r="H6118" i="106"/>
  <c r="H7235" i="106"/>
  <c r="G7235" i="106" s="1"/>
  <c r="H8314" i="106"/>
  <c r="G8314" i="106" s="1"/>
  <c r="H1849" i="106"/>
  <c r="H1283" i="106"/>
  <c r="G1283" i="106" s="1"/>
  <c r="H5429" i="106"/>
  <c r="G5429" i="106" s="1"/>
  <c r="H978" i="106"/>
  <c r="H3549" i="106"/>
  <c r="H9443" i="106"/>
  <c r="G9443" i="106" s="1"/>
  <c r="H6631" i="106"/>
  <c r="G6631" i="106" s="1"/>
  <c r="H1854" i="106"/>
  <c r="H7733" i="106"/>
  <c r="G7733" i="106" s="1"/>
  <c r="H4208" i="106"/>
  <c r="G4208" i="106" s="1"/>
  <c r="H6814" i="106"/>
  <c r="G6814" i="106" s="1"/>
  <c r="H791" i="106"/>
  <c r="H22" i="106"/>
  <c r="G22" i="106" s="1"/>
  <c r="H7871" i="106"/>
  <c r="G7871" i="106" s="1"/>
  <c r="H4305" i="106"/>
  <c r="H8563" i="106"/>
  <c r="G8563" i="106" s="1"/>
  <c r="H6885" i="106"/>
  <c r="G6885" i="106" s="1"/>
  <c r="H8646" i="106"/>
  <c r="G8646" i="106" s="1"/>
  <c r="H2602" i="106"/>
  <c r="G2602" i="106" s="1"/>
  <c r="H1878" i="106"/>
  <c r="H6696" i="106"/>
  <c r="G6696" i="106" s="1"/>
  <c r="H9242" i="106"/>
  <c r="G9242" i="106" s="1"/>
  <c r="H1778" i="106"/>
  <c r="H7827" i="106"/>
  <c r="G7827" i="106" s="1"/>
  <c r="H7597" i="106"/>
  <c r="G7597" i="106" s="1"/>
  <c r="H9633" i="106"/>
  <c r="G9633" i="106" s="1"/>
  <c r="H9328" i="106"/>
  <c r="G9328" i="106" s="1"/>
  <c r="H8631" i="106"/>
  <c r="G8631" i="106" s="1"/>
  <c r="H3364" i="106"/>
  <c r="H5192" i="106"/>
  <c r="G5192" i="106" s="1"/>
  <c r="H6738" i="106"/>
  <c r="G6738" i="106" s="1"/>
  <c r="H9754" i="106"/>
  <c r="G9754" i="106" s="1"/>
  <c r="H1946" i="106"/>
  <c r="G1946" i="106" s="1"/>
  <c r="H2720" i="106"/>
  <c r="H4177" i="106"/>
  <c r="G4177" i="106" s="1"/>
  <c r="H9657" i="106"/>
  <c r="G9657" i="106" s="1"/>
  <c r="H4097" i="106"/>
  <c r="G4097" i="106" s="1"/>
  <c r="H3671" i="106"/>
  <c r="G3671" i="106" s="1"/>
  <c r="H2835" i="106"/>
  <c r="G2835" i="106" s="1"/>
  <c r="H3615" i="106"/>
  <c r="G3615" i="106" s="1"/>
  <c r="H2723" i="106"/>
  <c r="H5816" i="106"/>
  <c r="G5816" i="106" s="1"/>
  <c r="H1014" i="106"/>
  <c r="H1837" i="106"/>
  <c r="H2994" i="106"/>
  <c r="G2994" i="106" s="1"/>
  <c r="H2044" i="106"/>
  <c r="G2044" i="106" s="1"/>
  <c r="H8244" i="106"/>
  <c r="G8244" i="106" s="1"/>
  <c r="H8479" i="106"/>
  <c r="G8479" i="106" s="1"/>
  <c r="H9787" i="106"/>
  <c r="G9787" i="106" s="1"/>
  <c r="H9108" i="106"/>
  <c r="G9108" i="106" s="1"/>
  <c r="H8536" i="106"/>
  <c r="G8536" i="106" s="1"/>
  <c r="H9247" i="106"/>
  <c r="G9247" i="106" s="1"/>
  <c r="H8606" i="106"/>
  <c r="G8606" i="106" s="1"/>
  <c r="H8302" i="106"/>
  <c r="G8302" i="106" s="1"/>
  <c r="H1309" i="106"/>
  <c r="G1309" i="106" s="1"/>
  <c r="H321" i="106"/>
  <c r="G321" i="106" s="1"/>
  <c r="H2842" i="106"/>
  <c r="G2842" i="106" s="1"/>
  <c r="H1532" i="106"/>
  <c r="G1532" i="106" s="1"/>
  <c r="H6166" i="106"/>
  <c r="H853" i="106"/>
  <c r="H6769" i="106"/>
  <c r="G6769" i="106" s="1"/>
  <c r="H6219" i="106"/>
  <c r="G6219" i="106" s="1"/>
  <c r="H1795" i="106"/>
  <c r="G1795" i="106" s="1"/>
  <c r="H9758" i="106"/>
  <c r="G9758" i="106" s="1"/>
  <c r="H7036" i="106"/>
  <c r="G7036" i="106" s="1"/>
  <c r="H9125" i="106"/>
  <c r="G9125" i="106" s="1"/>
  <c r="H8254" i="106"/>
  <c r="G8254" i="106" s="1"/>
  <c r="H8604" i="106"/>
  <c r="G8604" i="106" s="1"/>
  <c r="H6372" i="106"/>
  <c r="G6372" i="106" s="1"/>
  <c r="H6798" i="106"/>
  <c r="G6798" i="106" s="1"/>
  <c r="H4312" i="106"/>
  <c r="G4312" i="106" s="1"/>
  <c r="H7077" i="106"/>
  <c r="H1218" i="106"/>
  <c r="H2892" i="106"/>
  <c r="H8934" i="106"/>
  <c r="G8934" i="106" s="1"/>
  <c r="H1826" i="106"/>
  <c r="H8358" i="106"/>
  <c r="G8358" i="106" s="1"/>
  <c r="H9639" i="106"/>
  <c r="G9639" i="106" s="1"/>
  <c r="H6773" i="106"/>
  <c r="G6773" i="106" s="1"/>
  <c r="H650" i="106"/>
  <c r="G650" i="106" s="1"/>
  <c r="H8541" i="106"/>
  <c r="G8541" i="106" s="1"/>
  <c r="H1842" i="106"/>
  <c r="H84" i="106"/>
  <c r="H9229" i="106"/>
  <c r="G9229" i="106" s="1"/>
  <c r="H5175" i="106"/>
  <c r="G5175" i="106" s="1"/>
  <c r="H498" i="106"/>
  <c r="G498" i="106" s="1"/>
  <c r="H4315" i="106"/>
  <c r="G4315" i="106" s="1"/>
  <c r="H5928" i="106"/>
  <c r="G5928" i="106" s="1"/>
  <c r="H5588" i="106"/>
  <c r="G5588" i="106" s="1"/>
  <c r="H7592" i="106"/>
  <c r="G7592" i="106" s="1"/>
  <c r="H8160" i="106"/>
  <c r="G8160" i="106" s="1"/>
  <c r="H8939" i="106"/>
  <c r="G8939" i="106" s="1"/>
  <c r="H5737" i="106"/>
  <c r="G5737" i="106" s="1"/>
  <c r="H9566" i="106"/>
  <c r="G9566" i="106" s="1"/>
  <c r="H9773" i="106"/>
  <c r="G9773" i="106" s="1"/>
  <c r="H5385" i="106"/>
  <c r="G5385" i="106" s="1"/>
  <c r="H8596" i="106"/>
  <c r="G8596" i="106" s="1"/>
  <c r="H8284" i="106"/>
  <c r="G8284" i="106" s="1"/>
  <c r="H7685" i="106"/>
  <c r="G7685" i="106" s="1"/>
  <c r="H9570" i="106"/>
  <c r="G9570" i="106" s="1"/>
  <c r="H8554" i="106"/>
  <c r="G8554" i="106" s="1"/>
  <c r="H4795" i="106"/>
  <c r="G4795" i="106" s="1"/>
  <c r="H9394" i="106"/>
  <c r="G9394" i="106" s="1"/>
  <c r="H4804" i="106"/>
  <c r="G4804" i="106" s="1"/>
  <c r="H4109" i="106"/>
  <c r="G4109" i="106" s="1"/>
  <c r="H9502" i="106"/>
  <c r="G9502" i="106" s="1"/>
  <c r="H9527" i="106"/>
  <c r="G9527" i="106" s="1"/>
  <c r="H754" i="106"/>
  <c r="H5842" i="106"/>
  <c r="G5842" i="106" s="1"/>
  <c r="H9458" i="106"/>
  <c r="G9458" i="106" s="1"/>
  <c r="H8363" i="106"/>
  <c r="G8363" i="106" s="1"/>
  <c r="H5869" i="106"/>
  <c r="G5869" i="106" s="1"/>
  <c r="H9276" i="106"/>
  <c r="H7749" i="106"/>
  <c r="G7749" i="106" s="1"/>
  <c r="H9436" i="106"/>
  <c r="G9436" i="106" s="1"/>
  <c r="H4228" i="106"/>
  <c r="G4228" i="106" s="1"/>
  <c r="H9575" i="106"/>
  <c r="G9575" i="106" s="1"/>
  <c r="H8455" i="106"/>
  <c r="G8455" i="106" s="1"/>
  <c r="H8910" i="106"/>
  <c r="H5801" i="106"/>
  <c r="G5801" i="106" s="1"/>
  <c r="H9746" i="106"/>
  <c r="G9746" i="106" s="1"/>
  <c r="H8368" i="106"/>
  <c r="G8368" i="106" s="1"/>
  <c r="H3293" i="106"/>
  <c r="G3293" i="106" s="1"/>
  <c r="H5194" i="106"/>
  <c r="H6237" i="106"/>
  <c r="G6237" i="106" s="1"/>
  <c r="H5542" i="106"/>
  <c r="G5542" i="106" s="1"/>
  <c r="H6213" i="106"/>
  <c r="H8153" i="106"/>
  <c r="G8153" i="106" s="1"/>
  <c r="H9383" i="106"/>
  <c r="G9383" i="106" s="1"/>
  <c r="H6119" i="106"/>
  <c r="H8197" i="106"/>
  <c r="G8197" i="106" s="1"/>
  <c r="H8829" i="106"/>
  <c r="G8829" i="106" s="1"/>
  <c r="H9755" i="106"/>
  <c r="G9755" i="106" s="1"/>
  <c r="H8799" i="106"/>
  <c r="G8799" i="106" s="1"/>
  <c r="H1023" i="106"/>
  <c r="H913" i="106"/>
  <c r="H4178" i="106"/>
  <c r="G4178" i="106" s="1"/>
  <c r="H4106" i="106"/>
  <c r="G4106" i="106" s="1"/>
  <c r="H6293" i="106"/>
  <c r="G6293" i="106" s="1"/>
  <c r="H7065" i="106"/>
  <c r="G7065" i="106" s="1"/>
  <c r="H9429" i="106"/>
  <c r="G9429" i="106" s="1"/>
  <c r="H7978" i="106"/>
  <c r="G7978" i="106" s="1"/>
  <c r="H8262" i="106"/>
  <c r="G8262" i="106" s="1"/>
  <c r="H6825" i="106"/>
  <c r="G6825" i="106" s="1"/>
  <c r="H9296" i="106"/>
  <c r="G9296" i="106" s="1"/>
  <c r="H7634" i="106"/>
  <c r="G7634" i="106" s="1"/>
  <c r="H9411" i="106"/>
  <c r="G9411" i="106" s="1"/>
  <c r="H7815" i="106"/>
  <c r="H7831" i="106"/>
  <c r="G7831" i="106" s="1"/>
  <c r="H9316" i="106"/>
  <c r="G9316" i="106" s="1"/>
  <c r="H9362" i="106"/>
  <c r="G9362" i="106" s="1"/>
  <c r="H8812" i="106"/>
  <c r="G8812" i="106" s="1"/>
  <c r="H8231" i="106"/>
  <c r="G8231" i="106" s="1"/>
  <c r="H8632" i="106"/>
  <c r="G8632" i="106" s="1"/>
  <c r="H5570" i="106"/>
  <c r="G5570" i="106" s="1"/>
  <c r="H1938" i="106"/>
  <c r="H8310" i="106"/>
  <c r="G8310" i="106" s="1"/>
  <c r="H9309" i="106"/>
  <c r="G9309" i="106" s="1"/>
  <c r="H4866" i="106"/>
  <c r="G4866" i="106" s="1"/>
  <c r="H6733" i="106"/>
  <c r="G6733" i="106" s="1"/>
  <c r="H9640" i="106"/>
  <c r="G9640" i="106" s="1"/>
  <c r="H4380" i="106"/>
  <c r="G4380" i="106" s="1"/>
  <c r="H8992" i="106"/>
  <c r="G8992" i="106" s="1"/>
  <c r="H7100" i="106"/>
  <c r="G7100" i="106" s="1"/>
  <c r="H8502" i="106"/>
  <c r="G8502" i="106" s="1"/>
  <c r="H9190" i="106"/>
  <c r="H5357" i="106"/>
  <c r="G5357" i="106" s="1"/>
  <c r="H5067" i="106"/>
  <c r="G5067" i="106" s="1"/>
  <c r="H8323" i="106"/>
  <c r="G8323" i="106" s="1"/>
  <c r="H6820" i="106"/>
  <c r="G6820" i="106" s="1"/>
  <c r="H8234" i="106"/>
  <c r="G8234" i="106" s="1"/>
  <c r="H8311" i="106"/>
  <c r="G8311" i="106" s="1"/>
  <c r="H8730" i="106"/>
  <c r="G8730" i="106" s="1"/>
  <c r="H8578" i="106"/>
  <c r="G8578" i="106" s="1"/>
  <c r="H4197" i="106"/>
  <c r="G4197" i="106" s="1"/>
  <c r="H8365" i="106"/>
  <c r="G8365" i="106" s="1"/>
  <c r="H1039" i="106"/>
  <c r="H9378" i="106"/>
  <c r="G9378" i="106" s="1"/>
  <c r="H8165" i="106"/>
  <c r="G8165" i="106" s="1"/>
  <c r="H5923" i="106"/>
  <c r="G5923" i="106" s="1"/>
  <c r="H1544" i="106"/>
  <c r="G1544" i="106" s="1"/>
  <c r="H6872" i="106"/>
  <c r="H7879" i="106"/>
  <c r="G7879" i="106" s="1"/>
  <c r="H7224" i="106"/>
  <c r="G7224" i="106" s="1"/>
  <c r="H9078" i="106"/>
  <c r="H9151" i="106"/>
  <c r="G9151" i="106" s="1"/>
  <c r="H9713" i="106"/>
  <c r="G9713" i="106" s="1"/>
  <c r="H7104" i="106"/>
  <c r="G7104" i="106" s="1"/>
  <c r="H9459" i="106"/>
  <c r="G9459" i="106" s="1"/>
  <c r="H928" i="106"/>
  <c r="H8763" i="106"/>
  <c r="G8763" i="106" s="1"/>
  <c r="H6120" i="106"/>
  <c r="H7201" i="106"/>
  <c r="G7201" i="106" s="1"/>
  <c r="H6303" i="106"/>
  <c r="G6303" i="106" s="1"/>
  <c r="H863" i="106"/>
  <c r="H1838" i="106"/>
  <c r="H8346" i="106"/>
  <c r="G8346" i="106" s="1"/>
  <c r="H3669" i="106"/>
  <c r="G3669" i="106" s="1"/>
  <c r="H8843" i="106"/>
  <c r="G8843" i="106" s="1"/>
  <c r="H8212" i="106"/>
  <c r="G8212" i="106" s="1"/>
  <c r="H5420" i="106"/>
  <c r="G5420" i="106" s="1"/>
  <c r="H5532" i="106"/>
  <c r="G5532" i="106" s="1"/>
  <c r="H774" i="106"/>
  <c r="H6778" i="106"/>
  <c r="G6778" i="106" s="1"/>
  <c r="H8834" i="106"/>
  <c r="G8834" i="106" s="1"/>
  <c r="H7679" i="106"/>
  <c r="G7679" i="106" s="1"/>
  <c r="H9424" i="106"/>
  <c r="G9424" i="106" s="1"/>
  <c r="H9474" i="106"/>
  <c r="G9474" i="106" s="1"/>
  <c r="H1437" i="106"/>
  <c r="H6827" i="106"/>
  <c r="G6827" i="106" s="1"/>
  <c r="H4759" i="106"/>
  <c r="G4759" i="106" s="1"/>
  <c r="H7727" i="106"/>
  <c r="G7727" i="106" s="1"/>
  <c r="H1834" i="106"/>
  <c r="H8568" i="106"/>
  <c r="G8568" i="106" s="1"/>
  <c r="H8412" i="106"/>
  <c r="G8412" i="106" s="1"/>
  <c r="H9613" i="106"/>
  <c r="G9613" i="106" s="1"/>
  <c r="H8841" i="106"/>
  <c r="G8841" i="106" s="1"/>
  <c r="H6831" i="106"/>
  <c r="G6831" i="106" s="1"/>
  <c r="H7253" i="106"/>
  <c r="G7253" i="106" s="1"/>
  <c r="H4432" i="106"/>
  <c r="G4432" i="106" s="1"/>
  <c r="H896" i="106"/>
  <c r="H7588" i="106"/>
  <c r="G7588" i="106" s="1"/>
  <c r="H1825" i="106"/>
  <c r="H5313" i="106"/>
  <c r="G5313" i="106" s="1"/>
  <c r="H794" i="106"/>
  <c r="H9236" i="106"/>
  <c r="G9236" i="106" s="1"/>
  <c r="H8083" i="106"/>
  <c r="G8083" i="106" s="1"/>
  <c r="H7610" i="106"/>
  <c r="G7610" i="106" s="1"/>
  <c r="H9636" i="106"/>
  <c r="G9636" i="106" s="1"/>
  <c r="H1527" i="106"/>
  <c r="G1527" i="106" s="1"/>
  <c r="H6854" i="106"/>
  <c r="G6854" i="106" s="1"/>
  <c r="H1864" i="106"/>
  <c r="H3674" i="106"/>
  <c r="G3674" i="106" s="1"/>
  <c r="H6643" i="106"/>
  <c r="G6643" i="106" s="1"/>
  <c r="H5358" i="106"/>
  <c r="G5358" i="106" s="1"/>
  <c r="H2039" i="106"/>
  <c r="H6742" i="106"/>
  <c r="G6742" i="106" s="1"/>
  <c r="H6245" i="106"/>
  <c r="G6245" i="106" s="1"/>
  <c r="H3696" i="106"/>
  <c r="G3696" i="106" s="1"/>
  <c r="H5754" i="106"/>
  <c r="G5754" i="106" s="1"/>
  <c r="H8064" i="106"/>
  <c r="G8064" i="106" s="1"/>
  <c r="H8338" i="106"/>
  <c r="G8338" i="106" s="1"/>
  <c r="H6623" i="106"/>
  <c r="G6623" i="106" s="1"/>
  <c r="H9647" i="106"/>
  <c r="G9647" i="106" s="1"/>
  <c r="H9090" i="106"/>
  <c r="G9090" i="106" s="1"/>
  <c r="H8180" i="106"/>
  <c r="G8180" i="106" s="1"/>
  <c r="H5096" i="106"/>
  <c r="H9332" i="106"/>
  <c r="G9332" i="106" s="1"/>
  <c r="H7775" i="106"/>
  <c r="G7775" i="106" s="1"/>
  <c r="H5701" i="106"/>
  <c r="G5701" i="106" s="1"/>
  <c r="H8725" i="106"/>
  <c r="G8725" i="106" s="1"/>
  <c r="H8248" i="106"/>
  <c r="G8248" i="106" s="1"/>
  <c r="H7252" i="106"/>
  <c r="H5738" i="106"/>
  <c r="G5738" i="106" s="1"/>
  <c r="H5524" i="106"/>
  <c r="G5524" i="106" s="1"/>
  <c r="H4131" i="106"/>
  <c r="G4131" i="106" s="1"/>
  <c r="H8418" i="106"/>
  <c r="G8418" i="106" s="1"/>
  <c r="H9432" i="106"/>
  <c r="G9432" i="106" s="1"/>
  <c r="H6358" i="106"/>
  <c r="G6358" i="106" s="1"/>
  <c r="H8629" i="106"/>
  <c r="G8629" i="106" s="1"/>
  <c r="H9274" i="106"/>
  <c r="G9274" i="106" s="1"/>
  <c r="H8545" i="106"/>
  <c r="G8545" i="106" s="1"/>
  <c r="H6165" i="106"/>
  <c r="H6336" i="106"/>
  <c r="G6336" i="106" s="1"/>
  <c r="H4301" i="106"/>
  <c r="H6639" i="106"/>
  <c r="G6639" i="106" s="1"/>
  <c r="H3640" i="106"/>
  <c r="G3640" i="106" s="1"/>
  <c r="H6690" i="106"/>
  <c r="G6690" i="106" s="1"/>
  <c r="H1552" i="106"/>
  <c r="G1552" i="106" s="1"/>
  <c r="H6764" i="106"/>
  <c r="G6764" i="106" s="1"/>
  <c r="H8399" i="106"/>
  <c r="G8399" i="106" s="1"/>
  <c r="H8230" i="106"/>
  <c r="G8230" i="106" s="1"/>
  <c r="H6998" i="106"/>
  <c r="G6998" i="106" s="1"/>
  <c r="H5988" i="106"/>
  <c r="G5988" i="106" s="1"/>
  <c r="H9783" i="106"/>
  <c r="G9783" i="106" s="1"/>
  <c r="H9420" i="106"/>
  <c r="G9420" i="106" s="1"/>
  <c r="H7721" i="106"/>
  <c r="G7721" i="106" s="1"/>
  <c r="H1350" i="106"/>
  <c r="G1350" i="106" s="1"/>
  <c r="H9602" i="106"/>
  <c r="G9602" i="106" s="1"/>
  <c r="H8385" i="106"/>
  <c r="G8385" i="106" s="1"/>
  <c r="H8291" i="106"/>
  <c r="G8291" i="106" s="1"/>
  <c r="H1807" i="106"/>
  <c r="H1400" i="106"/>
  <c r="H5874" i="106"/>
  <c r="G5874" i="106" s="1"/>
  <c r="H8159" i="106"/>
  <c r="G8159" i="106" s="1"/>
  <c r="H8423" i="106"/>
  <c r="G8423" i="106" s="1"/>
  <c r="H6121" i="106"/>
  <c r="H9559" i="106"/>
  <c r="G9559" i="106" s="1"/>
  <c r="H8400" i="106"/>
  <c r="G8400" i="106" s="1"/>
  <c r="H7653" i="106"/>
  <c r="G7653" i="106" s="1"/>
  <c r="H8809" i="106"/>
  <c r="G8809" i="106" s="1"/>
  <c r="H1853" i="106"/>
  <c r="H6637" i="106"/>
  <c r="G6637" i="106" s="1"/>
  <c r="H7670" i="106"/>
  <c r="G7670" i="106" s="1"/>
  <c r="H5782" i="106"/>
  <c r="G5782" i="106" s="1"/>
  <c r="H8953" i="106"/>
  <c r="G8953" i="106" s="1"/>
  <c r="H8811" i="106"/>
  <c r="G8811" i="106" s="1"/>
  <c r="H7244" i="106"/>
  <c r="H6162" i="106"/>
  <c r="H9765" i="106"/>
  <c r="G9765" i="106" s="1"/>
  <c r="H2990" i="106"/>
  <c r="G2990" i="106" s="1"/>
  <c r="H9785" i="106"/>
  <c r="G9785" i="106" s="1"/>
  <c r="H5169" i="106"/>
  <c r="G5169" i="106" s="1"/>
  <c r="H4376" i="106"/>
  <c r="G4376" i="106" s="1"/>
  <c r="H9514" i="106"/>
  <c r="G9514" i="106" s="1"/>
  <c r="H8982" i="106"/>
  <c r="G8982" i="106" s="1"/>
  <c r="H7684" i="106"/>
  <c r="H6173" i="106"/>
  <c r="H8581" i="106"/>
  <c r="G8581" i="106" s="1"/>
  <c r="H6703" i="106"/>
  <c r="G6703" i="106" s="1"/>
  <c r="H3624" i="106"/>
  <c r="G3624" i="106" s="1"/>
  <c r="H8432" i="106"/>
  <c r="G8432" i="106" s="1"/>
  <c r="H8718" i="106"/>
  <c r="G8718" i="106" s="1"/>
  <c r="H5717" i="106"/>
  <c r="G5717" i="106" s="1"/>
  <c r="H1806" i="106"/>
  <c r="H322" i="106"/>
  <c r="G322" i="106" s="1"/>
  <c r="H8651" i="106"/>
  <c r="G8651" i="106" s="1"/>
  <c r="H731" i="106"/>
  <c r="H9219" i="106"/>
  <c r="G9219" i="106" s="1"/>
  <c r="H4792" i="106"/>
  <c r="G4792" i="106" s="1"/>
  <c r="H2592" i="106"/>
  <c r="G2592" i="106" s="1"/>
  <c r="H5344" i="106"/>
  <c r="G5344" i="106" s="1"/>
  <c r="H7842" i="106"/>
  <c r="G7842" i="106" s="1"/>
  <c r="H2958" i="106"/>
  <c r="G2958" i="106" s="1"/>
  <c r="H6379" i="106"/>
  <c r="G6379" i="106" s="1"/>
  <c r="H5821" i="106"/>
  <c r="G5821" i="106" s="1"/>
  <c r="H9455" i="106"/>
  <c r="G9455" i="106" s="1"/>
  <c r="H8693" i="106"/>
  <c r="G8693" i="106" s="1"/>
  <c r="H6698" i="106"/>
  <c r="G6698" i="106" s="1"/>
  <c r="H2803" i="106"/>
  <c r="G2803" i="106" s="1"/>
  <c r="H7596" i="106"/>
  <c r="G7596" i="106" s="1"/>
  <c r="H8240" i="106"/>
  <c r="G8240" i="106" s="1"/>
  <c r="H9522" i="106"/>
  <c r="G9522" i="106" s="1"/>
  <c r="H3407" i="106"/>
  <c r="G3407" i="106" s="1"/>
  <c r="H2804" i="106"/>
  <c r="G2804" i="106" s="1"/>
  <c r="H3314" i="106"/>
  <c r="G3314" i="106" s="1"/>
  <c r="H8482" i="106"/>
  <c r="G8482" i="106" s="1"/>
  <c r="H151" i="106"/>
  <c r="H9453" i="106"/>
  <c r="G9453" i="106" s="1"/>
  <c r="H6779" i="106"/>
  <c r="G6779" i="106" s="1"/>
  <c r="H768" i="106"/>
  <c r="H499" i="106"/>
  <c r="G499" i="106" s="1"/>
  <c r="H7809" i="106"/>
  <c r="G7809" i="106" s="1"/>
  <c r="H1745" i="106"/>
  <c r="H5356" i="106"/>
  <c r="G5356" i="106" s="1"/>
  <c r="H5253" i="106"/>
  <c r="G5253" i="106" s="1"/>
  <c r="H9305" i="106"/>
  <c r="G9305" i="106" s="1"/>
  <c r="H8468" i="106"/>
  <c r="G8468" i="106" s="1"/>
  <c r="H9431" i="106"/>
  <c r="G9431" i="106" s="1"/>
  <c r="H3403" i="106"/>
  <c r="G3403" i="106" s="1"/>
  <c r="H3585" i="106"/>
  <c r="G3585" i="106" s="1"/>
  <c r="H2009" i="106"/>
  <c r="H7744" i="106"/>
  <c r="G7744" i="106" s="1"/>
  <c r="H6682" i="106"/>
  <c r="G6682" i="106" s="1"/>
  <c r="H9709" i="106"/>
  <c r="G9709" i="106" s="1"/>
  <c r="H8157" i="106"/>
  <c r="G8157" i="106" s="1"/>
  <c r="H9342" i="106"/>
  <c r="G9342" i="106" s="1"/>
  <c r="H3229" i="106"/>
  <c r="G3229" i="106" s="1"/>
  <c r="H8522" i="106"/>
  <c r="G8522" i="106" s="1"/>
  <c r="H9069" i="106"/>
  <c r="H8803" i="106"/>
  <c r="G8803" i="106" s="1"/>
  <c r="H8997" i="106"/>
  <c r="G8997" i="106" s="1"/>
  <c r="H9334" i="106"/>
  <c r="G9334" i="106" s="1"/>
  <c r="H6741" i="106"/>
  <c r="G6741" i="106" s="1"/>
  <c r="H7764" i="106"/>
  <c r="G7764" i="106" s="1"/>
  <c r="H7811" i="106"/>
  <c r="G7811" i="106" s="1"/>
  <c r="H9363" i="106"/>
  <c r="G9363" i="106" s="1"/>
  <c r="H8765" i="106"/>
  <c r="G8765" i="106" s="1"/>
  <c r="H9331" i="106"/>
  <c r="G9331" i="106" s="1"/>
  <c r="H7789" i="106"/>
  <c r="G7789" i="106" s="1"/>
  <c r="H8306" i="106"/>
  <c r="G8306" i="106" s="1"/>
  <c r="H3634" i="106"/>
  <c r="G3634" i="106" s="1"/>
  <c r="H8695" i="106"/>
  <c r="G8695" i="106" s="1"/>
  <c r="H9753" i="106"/>
  <c r="G9753" i="106" s="1"/>
  <c r="H6235" i="106"/>
  <c r="G6235" i="106" s="1"/>
  <c r="H6877" i="106"/>
  <c r="G6877" i="106" s="1"/>
  <c r="H9221" i="106"/>
  <c r="H4199" i="106"/>
  <c r="G4199" i="106" s="1"/>
  <c r="H2823" i="106"/>
  <c r="G2823" i="106" s="1"/>
  <c r="H8521" i="106"/>
  <c r="G8521" i="106" s="1"/>
  <c r="H5820" i="106"/>
  <c r="G5820" i="106" s="1"/>
  <c r="H9250" i="106"/>
  <c r="G9250" i="106" s="1"/>
  <c r="H9538" i="106"/>
  <c r="G9538" i="106" s="1"/>
  <c r="H7156" i="106"/>
  <c r="G7156" i="106" s="1"/>
  <c r="H6870" i="106"/>
  <c r="H5572" i="106"/>
  <c r="G5572" i="106" s="1"/>
  <c r="H5590" i="106"/>
  <c r="G5590" i="106" s="1"/>
  <c r="H7032" i="106"/>
  <c r="G7032" i="106" s="1"/>
  <c r="H8457" i="106"/>
  <c r="G8457" i="106" s="1"/>
  <c r="H5732" i="106"/>
  <c r="G5732" i="106" s="1"/>
  <c r="H5104" i="106"/>
  <c r="H8627" i="106"/>
  <c r="G8627" i="106" s="1"/>
  <c r="H9772" i="106"/>
  <c r="G9772" i="106" s="1"/>
  <c r="H9486" i="106"/>
  <c r="G9486" i="106" s="1"/>
  <c r="H2032" i="106"/>
  <c r="G2032" i="106" s="1"/>
  <c r="H9282" i="106"/>
  <c r="G9282" i="106" s="1"/>
  <c r="H8494" i="106"/>
  <c r="G8494" i="106" s="1"/>
  <c r="H9155" i="106"/>
  <c r="G9155" i="106" s="1"/>
  <c r="H9379" i="106"/>
  <c r="G9379" i="106" s="1"/>
  <c r="H6826" i="106"/>
  <c r="G6826" i="106" s="1"/>
  <c r="H868" i="106"/>
  <c r="H5877" i="106"/>
  <c r="G5877" i="106" s="1"/>
  <c r="H8588" i="106"/>
  <c r="G8588" i="106" s="1"/>
  <c r="H8152" i="106"/>
  <c r="G8152" i="106" s="1"/>
  <c r="H6909" i="106"/>
  <c r="G6909" i="106" s="1"/>
  <c r="H9390" i="106"/>
  <c r="G9390" i="106" s="1"/>
  <c r="H8846" i="106"/>
  <c r="G8846" i="106" s="1"/>
  <c r="H956" i="106"/>
  <c r="H5496" i="106"/>
  <c r="G5496" i="106" s="1"/>
  <c r="H8278" i="106"/>
  <c r="G8278" i="106" s="1"/>
  <c r="H9000" i="106"/>
  <c r="G9000" i="106" s="1"/>
  <c r="H8264" i="106"/>
  <c r="G8264" i="106" s="1"/>
  <c r="H8303" i="106"/>
  <c r="G8303" i="106" s="1"/>
  <c r="H8971" i="106"/>
  <c r="G8971" i="106" s="1"/>
  <c r="H8813" i="106"/>
  <c r="G8813" i="106" s="1"/>
  <c r="H807" i="106"/>
  <c r="H9685" i="106"/>
  <c r="H7779" i="106"/>
  <c r="G7779" i="106" s="1"/>
  <c r="H2825" i="106"/>
  <c r="G2825" i="106" s="1"/>
  <c r="H9115" i="106"/>
  <c r="G9115" i="106" s="1"/>
  <c r="H9068" i="106"/>
  <c r="H9291" i="106"/>
  <c r="G9291" i="106" s="1"/>
  <c r="H9243" i="106"/>
  <c r="G9243" i="106" s="1"/>
  <c r="H4325" i="106"/>
  <c r="G4325" i="106" s="1"/>
  <c r="H5815" i="106"/>
  <c r="G5815" i="106" s="1"/>
  <c r="H1012" i="106"/>
  <c r="H8716" i="106"/>
  <c r="G8716" i="106" s="1"/>
  <c r="H6371" i="106"/>
  <c r="G6371" i="106" s="1"/>
  <c r="H8749" i="106"/>
  <c r="G8749" i="106" s="1"/>
  <c r="H9484" i="106"/>
  <c r="G9484" i="106" s="1"/>
  <c r="H6374" i="106"/>
  <c r="G6374" i="106" s="1"/>
  <c r="H8842" i="106"/>
  <c r="G8842" i="106" s="1"/>
  <c r="H7745" i="106"/>
  <c r="G7745" i="106" s="1"/>
  <c r="H5231" i="106"/>
  <c r="G5231" i="106" s="1"/>
  <c r="H6326" i="106"/>
  <c r="G6326" i="106" s="1"/>
  <c r="H9789" i="106"/>
  <c r="G9789" i="106" s="1"/>
  <c r="H9180" i="106"/>
  <c r="G9180" i="106" s="1"/>
  <c r="H8390" i="106"/>
  <c r="G8390" i="106" s="1"/>
  <c r="H1535" i="106"/>
  <c r="G1535" i="106" s="1"/>
  <c r="H1416" i="106"/>
  <c r="H6251" i="106"/>
  <c r="G6251" i="106" s="1"/>
  <c r="H3587" i="106"/>
  <c r="H4084" i="106"/>
  <c r="G4084" i="106" s="1"/>
  <c r="H984" i="106"/>
  <c r="G984" i="106" s="1"/>
  <c r="H8623" i="106"/>
  <c r="G8623" i="106" s="1"/>
  <c r="H8183" i="106"/>
  <c r="G8183" i="106" s="1"/>
  <c r="H7864" i="106"/>
  <c r="G7864" i="106" s="1"/>
  <c r="H8307" i="106"/>
  <c r="G8307" i="106" s="1"/>
  <c r="H1750" i="106"/>
  <c r="H8285" i="106"/>
  <c r="G8285" i="106" s="1"/>
  <c r="H7604" i="106"/>
  <c r="G7604" i="106" s="1"/>
  <c r="H9720" i="106"/>
  <c r="G9720" i="106" s="1"/>
  <c r="H6849" i="106"/>
  <c r="G6849" i="106" s="1"/>
  <c r="H8542" i="106"/>
  <c r="G8542" i="106" s="1"/>
  <c r="H5797" i="106"/>
  <c r="G5797" i="106" s="1"/>
  <c r="H6744" i="106"/>
  <c r="G6744" i="106" s="1"/>
  <c r="H8914" i="106"/>
  <c r="H8408" i="106"/>
  <c r="G8408" i="106" s="1"/>
  <c r="H7230" i="106"/>
  <c r="G7230" i="106" s="1"/>
  <c r="H8059" i="106"/>
  <c r="G8059" i="106" s="1"/>
  <c r="H9135" i="106"/>
  <c r="G9135" i="106" s="1"/>
  <c r="H3253" i="106"/>
  <c r="G3253" i="106" s="1"/>
  <c r="H9779" i="106"/>
  <c r="G9779" i="106" s="1"/>
  <c r="H4108" i="106"/>
  <c r="G4108" i="106" s="1"/>
  <c r="H6762" i="106"/>
  <c r="G6762" i="106" s="1"/>
  <c r="H7030" i="106"/>
  <c r="G7030" i="106" s="1"/>
  <c r="H9137" i="106"/>
  <c r="G9137" i="106" s="1"/>
  <c r="H9605" i="106"/>
  <c r="G9605" i="106" s="1"/>
  <c r="H9759" i="106"/>
  <c r="G9759" i="106" s="1"/>
  <c r="H8729" i="106"/>
  <c r="G8729" i="106" s="1"/>
  <c r="H9187" i="106"/>
  <c r="G9187" i="106" s="1"/>
  <c r="H7107" i="106"/>
  <c r="G7107" i="106" s="1"/>
  <c r="H9529" i="106"/>
  <c r="G9529" i="106" s="1"/>
  <c r="H9281" i="106"/>
  <c r="G9281" i="106" s="1"/>
  <c r="H3716" i="106"/>
  <c r="G3716" i="106" s="1"/>
  <c r="H905" i="106"/>
  <c r="H9531" i="106"/>
  <c r="G9531" i="106" s="1"/>
  <c r="H9801" i="106"/>
  <c r="G9801" i="106" s="1"/>
  <c r="H1435" i="106"/>
  <c r="G1435" i="106" s="1"/>
  <c r="H6107" i="106"/>
  <c r="H9680" i="106"/>
  <c r="G9680" i="106" s="1"/>
  <c r="H4361" i="106"/>
  <c r="G4361" i="106" s="1"/>
  <c r="H4200" i="106"/>
  <c r="G4200" i="106" s="1"/>
  <c r="H5012" i="106"/>
  <c r="G5012" i="106" s="1"/>
  <c r="H8911" i="106"/>
  <c r="H9592" i="106"/>
  <c r="H942" i="106"/>
  <c r="H8580" i="106"/>
  <c r="G8580" i="106" s="1"/>
  <c r="H1017" i="106"/>
  <c r="H8095" i="106"/>
  <c r="G8095" i="106" s="1"/>
  <c r="H9373" i="106"/>
  <c r="G9373" i="106" s="1"/>
  <c r="H8209" i="106"/>
  <c r="G8209" i="106" s="1"/>
  <c r="H8527" i="106"/>
  <c r="G8527" i="106" s="1"/>
  <c r="H8830" i="106"/>
  <c r="G8830" i="106" s="1"/>
  <c r="H1394" i="106"/>
  <c r="H6648" i="106"/>
  <c r="G6648" i="106" s="1"/>
  <c r="H8070" i="106"/>
  <c r="G8070" i="106" s="1"/>
  <c r="H8354" i="106"/>
  <c r="G8354" i="106" s="1"/>
  <c r="H9338" i="106"/>
  <c r="G9338" i="106" s="1"/>
  <c r="H6178" i="106"/>
  <c r="H7211" i="106"/>
  <c r="G7211" i="106" s="1"/>
  <c r="H5560" i="106"/>
  <c r="G5560" i="106" s="1"/>
  <c r="H7868" i="106"/>
  <c r="G7868" i="106" s="1"/>
  <c r="H1833" i="106"/>
  <c r="H9273" i="106"/>
  <c r="G9273" i="106" s="1"/>
  <c r="H13" i="106"/>
  <c r="H9697" i="106"/>
  <c r="G9697" i="106" s="1"/>
  <c r="H8514" i="106"/>
  <c r="G8514" i="106" s="1"/>
  <c r="H8747" i="106"/>
  <c r="G8747" i="106" s="1"/>
  <c r="H7039" i="106"/>
  <c r="G7039" i="106" s="1"/>
  <c r="H7051" i="106"/>
  <c r="G7051" i="106" s="1"/>
  <c r="H7043" i="106"/>
  <c r="G7043" i="106" s="1"/>
  <c r="H6806" i="106"/>
  <c r="G6806" i="106" s="1"/>
  <c r="H1866" i="106"/>
  <c r="H6858" i="106"/>
  <c r="G6858" i="106" s="1"/>
  <c r="H21" i="106"/>
  <c r="H8452" i="106"/>
  <c r="G8452" i="106" s="1"/>
  <c r="H6399" i="106"/>
  <c r="G6399" i="106" s="1"/>
  <c r="H4393" i="106"/>
  <c r="G4393" i="106" s="1"/>
  <c r="H2014" i="106"/>
  <c r="G2014" i="106" s="1"/>
  <c r="H6325" i="106"/>
  <c r="G6325" i="106" s="1"/>
  <c r="H7869" i="106"/>
  <c r="G7869" i="106" s="1"/>
  <c r="H3626" i="106"/>
  <c r="G3626" i="106" s="1"/>
  <c r="H897" i="106"/>
  <c r="H9637" i="106"/>
  <c r="G9637" i="106" s="1"/>
  <c r="H8925" i="106"/>
  <c r="G8925" i="106" s="1"/>
  <c r="H6845" i="106"/>
  <c r="H9286" i="106"/>
  <c r="G9286" i="106" s="1"/>
  <c r="H968" i="106"/>
  <c r="H8546" i="106"/>
  <c r="G8546" i="106" s="1"/>
  <c r="H6937" i="106"/>
  <c r="G6937" i="106" s="1"/>
  <c r="H9279" i="106"/>
  <c r="G9279" i="106" s="1"/>
  <c r="H6248" i="106"/>
  <c r="G6248" i="106" s="1"/>
  <c r="H6799" i="106"/>
  <c r="G6799" i="106" s="1"/>
  <c r="H2827" i="106"/>
  <c r="G2827" i="106" s="1"/>
  <c r="H8773" i="106"/>
  <c r="G8773" i="106" s="1"/>
  <c r="H6730" i="106"/>
  <c r="G6730" i="106" s="1"/>
  <c r="H9744" i="106"/>
  <c r="G9744" i="106" s="1"/>
  <c r="H1278" i="106"/>
  <c r="G1278" i="106" s="1"/>
  <c r="H5783" i="106"/>
  <c r="G5783" i="106" s="1"/>
  <c r="H7260" i="106"/>
  <c r="G7260" i="106" s="1"/>
  <c r="H9005" i="106"/>
  <c r="G9005" i="106" s="1"/>
  <c r="H8991" i="106"/>
  <c r="G8991" i="106" s="1"/>
  <c r="H8040" i="106"/>
  <c r="G8040" i="106" s="1"/>
  <c r="H8758" i="106"/>
  <c r="G8758" i="106" s="1"/>
  <c r="H6949" i="106"/>
  <c r="G6949" i="106" s="1"/>
  <c r="H8499" i="106"/>
  <c r="G8499" i="106" s="1"/>
  <c r="H8559" i="106"/>
  <c r="G8559" i="106" s="1"/>
  <c r="H3727" i="106"/>
  <c r="G3727" i="106" s="1"/>
  <c r="H7001" i="106"/>
  <c r="G7001" i="106" s="1"/>
  <c r="H721" i="106"/>
  <c r="H4406" i="106"/>
  <c r="G4406" i="106" s="1"/>
  <c r="H5693" i="106"/>
  <c r="G5693" i="106" s="1"/>
  <c r="H9427" i="106"/>
  <c r="G9427" i="106" s="1"/>
  <c r="H8918" i="106"/>
  <c r="G8918" i="106" s="1"/>
  <c r="H9203" i="106"/>
  <c r="G9203" i="106" s="1"/>
  <c r="H962" i="106"/>
  <c r="H154" i="106"/>
  <c r="H8613" i="106"/>
  <c r="G8613" i="106" s="1"/>
  <c r="H1005" i="106"/>
  <c r="H6990" i="106"/>
  <c r="G6990" i="106" s="1"/>
  <c r="H74" i="106"/>
  <c r="H6082" i="106"/>
  <c r="H6718" i="106"/>
  <c r="G6718" i="106" s="1"/>
  <c r="H8476" i="106"/>
  <c r="G8476" i="106" s="1"/>
  <c r="H5708" i="106"/>
  <c r="G5708" i="106" s="1"/>
  <c r="H9249" i="106"/>
  <c r="G9249" i="106" s="1"/>
  <c r="H9144" i="106"/>
  <c r="G9144" i="106" s="1"/>
  <c r="H7589" i="106"/>
  <c r="G7589" i="106" s="1"/>
  <c r="H9603" i="106"/>
  <c r="G9603" i="106" s="1"/>
  <c r="H4887" i="106"/>
  <c r="G4887" i="106" s="1"/>
  <c r="H9134" i="106"/>
  <c r="G9134" i="106" s="1"/>
  <c r="H7807" i="106"/>
  <c r="G7807" i="106" s="1"/>
  <c r="H6672" i="106"/>
  <c r="G6672" i="106" s="1"/>
  <c r="H8656" i="106"/>
  <c r="G8656" i="106" s="1"/>
  <c r="H5853" i="106"/>
  <c r="G5853" i="106" s="1"/>
  <c r="H1871" i="106"/>
  <c r="H3650" i="106"/>
  <c r="G3650" i="106" s="1"/>
  <c r="H8322" i="106"/>
  <c r="G8322" i="106" s="1"/>
  <c r="H9097" i="106"/>
  <c r="G9097" i="106" s="1"/>
  <c r="H8539" i="106"/>
  <c r="G8539" i="106" s="1"/>
  <c r="H8689" i="106"/>
  <c r="H6788" i="106"/>
  <c r="G6788" i="106" s="1"/>
  <c r="H7886" i="106"/>
  <c r="H8491" i="106"/>
  <c r="G8491" i="106" s="1"/>
  <c r="H8572" i="106"/>
  <c r="G8572" i="106" s="1"/>
  <c r="H4881" i="106"/>
  <c r="G4881" i="106" s="1"/>
  <c r="H862" i="106"/>
  <c r="H4356" i="106"/>
  <c r="H9547" i="106"/>
  <c r="G9547" i="106" s="1"/>
  <c r="H9472" i="106"/>
  <c r="G9472" i="106" s="1"/>
  <c r="H7616" i="106"/>
  <c r="G7616" i="106" s="1"/>
  <c r="H846" i="106"/>
  <c r="H739" i="106"/>
  <c r="H1367" i="106"/>
  <c r="G1367" i="106" s="1"/>
  <c r="H3584" i="106"/>
  <c r="G3584" i="106" s="1"/>
  <c r="H7052" i="106"/>
  <c r="G7052" i="106" s="1"/>
  <c r="H6243" i="106"/>
  <c r="G6243" i="106" s="1"/>
  <c r="H1426" i="106"/>
  <c r="H2654" i="106"/>
  <c r="G2654" i="106" s="1"/>
  <c r="H8659" i="106"/>
  <c r="G8659" i="106" s="1"/>
  <c r="H8497" i="106"/>
  <c r="G8497" i="106" s="1"/>
  <c r="H9770" i="106"/>
  <c r="G9770" i="106" s="1"/>
  <c r="H6958" i="106"/>
  <c r="G6958" i="106" s="1"/>
  <c r="H3528" i="106"/>
  <c r="G3528" i="106" s="1"/>
  <c r="H8175" i="106"/>
  <c r="G8175" i="106" s="1"/>
  <c r="H7816" i="106"/>
  <c r="H4850" i="106"/>
  <c r="H9610" i="106"/>
  <c r="G9610" i="106" s="1"/>
  <c r="H8963" i="106"/>
  <c r="G8963" i="106" s="1"/>
  <c r="H9359" i="106"/>
  <c r="G9359" i="106" s="1"/>
  <c r="H9261" i="106"/>
  <c r="G9261" i="106" s="1"/>
  <c r="H9541" i="106"/>
  <c r="G9541" i="106" s="1"/>
  <c r="H5342" i="106"/>
  <c r="G5342" i="106" s="1"/>
  <c r="H9259" i="106"/>
  <c r="G9259" i="106" s="1"/>
  <c r="H8492" i="106"/>
  <c r="G8492" i="106" s="1"/>
  <c r="H6020" i="106"/>
  <c r="G6020" i="106" s="1"/>
  <c r="H5146" i="106"/>
  <c r="G5146" i="106" s="1"/>
  <c r="H7720" i="106"/>
  <c r="G7720" i="106" s="1"/>
  <c r="H8369" i="106"/>
  <c r="G8369" i="106" s="1"/>
  <c r="H7707" i="106"/>
  <c r="G7707" i="106" s="1"/>
  <c r="H8669" i="106"/>
  <c r="G8669" i="106" s="1"/>
  <c r="H6807" i="106"/>
  <c r="G6807" i="106" s="1"/>
  <c r="H8988" i="106"/>
  <c r="G8988" i="106" s="1"/>
  <c r="H8778" i="106"/>
  <c r="G8778" i="106" s="1"/>
  <c r="H8833" i="106"/>
  <c r="G8833" i="106" s="1"/>
  <c r="H7971" i="106"/>
  <c r="G7971" i="106" s="1"/>
  <c r="H7041" i="106"/>
  <c r="G7041" i="106" s="1"/>
  <c r="H6143" i="106"/>
  <c r="H6113" i="106"/>
  <c r="H8610" i="106"/>
  <c r="G8610" i="106" s="1"/>
  <c r="H206" i="106"/>
  <c r="H127" i="106"/>
  <c r="H7666" i="106"/>
  <c r="G7666" i="106" s="1"/>
  <c r="H7965" i="106"/>
  <c r="G7965" i="106" s="1"/>
  <c r="H7609" i="106"/>
  <c r="G7609" i="106" s="1"/>
  <c r="H8222" i="106"/>
  <c r="G8222" i="106" s="1"/>
  <c r="H8723" i="106"/>
  <c r="G8723" i="106" s="1"/>
  <c r="H9599" i="106"/>
  <c r="G9599" i="106" s="1"/>
  <c r="H5391" i="106"/>
  <c r="G5391" i="106" s="1"/>
  <c r="H9712" i="106"/>
  <c r="G9712" i="106" s="1"/>
  <c r="H6305" i="106"/>
  <c r="G6305" i="106" s="1"/>
  <c r="H9800" i="106"/>
  <c r="G9800" i="106" s="1"/>
  <c r="H1144" i="106"/>
  <c r="G1144" i="106" s="1"/>
  <c r="H7635" i="106"/>
  <c r="G7635" i="106" s="1"/>
  <c r="H3433" i="106"/>
  <c r="H7734" i="106"/>
  <c r="G7734" i="106" s="1"/>
  <c r="H724" i="106"/>
  <c r="H9350" i="106"/>
  <c r="G9350" i="106" s="1"/>
  <c r="H9557" i="106"/>
  <c r="G9557" i="106" s="1"/>
  <c r="H6970" i="106"/>
  <c r="H6370" i="106"/>
  <c r="G6370" i="106" s="1"/>
  <c r="H8225" i="106"/>
  <c r="G8225" i="106" s="1"/>
  <c r="H9742" i="106"/>
  <c r="G9742" i="106" s="1"/>
  <c r="H9609" i="106"/>
  <c r="G9609" i="106" s="1"/>
  <c r="H5583" i="106"/>
  <c r="G5583" i="106" s="1"/>
  <c r="H6628" i="106"/>
  <c r="G6628" i="106" s="1"/>
  <c r="H8807" i="106"/>
  <c r="G8807" i="106" s="1"/>
  <c r="H16" i="106"/>
  <c r="H8243" i="106"/>
  <c r="G8243" i="106" s="1"/>
  <c r="H7705" i="106"/>
  <c r="H1860" i="106"/>
  <c r="H3667" i="106"/>
  <c r="G3667" i="106" s="1"/>
  <c r="H6132" i="106"/>
  <c r="H8362" i="106"/>
  <c r="G8362" i="106" s="1"/>
  <c r="H8316" i="106"/>
  <c r="G8316" i="106" s="1"/>
  <c r="H4163" i="106"/>
  <c r="G4163" i="106" s="1"/>
  <c r="H8417" i="106"/>
  <c r="G8417" i="106" s="1"/>
  <c r="H9564" i="106"/>
  <c r="G9564" i="106" s="1"/>
  <c r="H6910" i="106"/>
  <c r="H8147" i="106"/>
  <c r="G8147" i="106" s="1"/>
  <c r="H6377" i="106"/>
  <c r="G6377" i="106" s="1"/>
  <c r="H4352" i="106"/>
  <c r="G4352" i="106" s="1"/>
  <c r="H7055" i="106"/>
  <c r="G7055" i="106" s="1"/>
  <c r="H9336" i="106"/>
  <c r="G9336" i="106" s="1"/>
  <c r="H8936" i="106"/>
  <c r="G8936" i="106" s="1"/>
  <c r="H7256" i="106"/>
  <c r="G7256" i="106" s="1"/>
  <c r="H6157" i="106"/>
  <c r="H6376" i="106"/>
  <c r="G6376" i="106" s="1"/>
  <c r="H8735" i="106"/>
  <c r="G8735" i="106" s="1"/>
  <c r="H9513" i="106"/>
  <c r="G9513" i="106" s="1"/>
  <c r="H966" i="106"/>
  <c r="H7620" i="106"/>
  <c r="G7620" i="106" s="1"/>
  <c r="H6254" i="106"/>
  <c r="G6254" i="106" s="1"/>
  <c r="H935" i="106"/>
  <c r="H747" i="106"/>
  <c r="H8397" i="106"/>
  <c r="G8397" i="106" s="1"/>
  <c r="H7011" i="106"/>
  <c r="G7011" i="106" s="1"/>
  <c r="H6216" i="106"/>
  <c r="H2996" i="106"/>
  <c r="G2996" i="106" s="1"/>
  <c r="H2022" i="106"/>
  <c r="H7660" i="106"/>
  <c r="G7660" i="106" s="1"/>
  <c r="H7108" i="106"/>
  <c r="G7108" i="106" s="1"/>
  <c r="H8076" i="106"/>
  <c r="G8076" i="106" s="1"/>
  <c r="H9426" i="106"/>
  <c r="G9426" i="106" s="1"/>
  <c r="H6911" i="106"/>
  <c r="G6911" i="106" s="1"/>
  <c r="H6153" i="106"/>
  <c r="H1868" i="106"/>
  <c r="H8562" i="106"/>
  <c r="G8562" i="106" s="1"/>
  <c r="H1364" i="106"/>
  <c r="H5430" i="106"/>
  <c r="G5430" i="106" s="1"/>
  <c r="H6079" i="106"/>
  <c r="H6322" i="106"/>
  <c r="G6322" i="106" s="1"/>
  <c r="H3008" i="106"/>
  <c r="G3008" i="106" s="1"/>
  <c r="H6903" i="106"/>
  <c r="G6903" i="106" s="1"/>
  <c r="H2817" i="106"/>
  <c r="G2817" i="106" s="1"/>
  <c r="H8602" i="106"/>
  <c r="G8602" i="106" s="1"/>
  <c r="H1410" i="106"/>
  <c r="H1876" i="106"/>
  <c r="H1432" i="106"/>
  <c r="H11" i="106"/>
  <c r="H5078" i="106"/>
  <c r="G5078" i="106" s="1"/>
  <c r="H6760" i="106"/>
  <c r="G6760" i="106" s="1"/>
  <c r="H7068" i="106"/>
  <c r="G7068" i="106" s="1"/>
  <c r="H2046" i="106"/>
  <c r="H9324" i="106"/>
  <c r="G9324" i="106" s="1"/>
  <c r="H1814" i="106"/>
  <c r="H5990" i="106"/>
  <c r="G5990" i="106" s="1"/>
  <c r="H9002" i="106"/>
  <c r="G9002" i="106" s="1"/>
  <c r="H6186" i="106"/>
  <c r="H4435" i="106"/>
  <c r="H1744" i="106"/>
  <c r="H6100" i="106"/>
  <c r="H8429" i="106"/>
  <c r="G8429" i="106" s="1"/>
  <c r="H7800" i="106"/>
  <c r="G7800" i="106" s="1"/>
  <c r="H778" i="106"/>
  <c r="H5276" i="106"/>
  <c r="H5345" i="106"/>
  <c r="G5345" i="106" s="1"/>
  <c r="H9289" i="106"/>
  <c r="G9289" i="106" s="1"/>
  <c r="H8912" i="106"/>
  <c r="G8912" i="106" s="1"/>
  <c r="H7750" i="106"/>
  <c r="G7750" i="106" s="1"/>
  <c r="H9127" i="106"/>
  <c r="G9127" i="106" s="1"/>
  <c r="H1322" i="106"/>
  <c r="G1322" i="106" s="1"/>
  <c r="H6853" i="106"/>
  <c r="G6853" i="106" s="1"/>
  <c r="H7788" i="106"/>
  <c r="G7788" i="106" s="1"/>
  <c r="H4189" i="106"/>
  <c r="G4189" i="106" s="1"/>
  <c r="H4364" i="106"/>
  <c r="G4364" i="106" s="1"/>
  <c r="H6954" i="106"/>
  <c r="H1777" i="106"/>
  <c r="H9117" i="106"/>
  <c r="G9117" i="106" s="1"/>
  <c r="H8738" i="106"/>
  <c r="G8738" i="106" s="1"/>
  <c r="H6670" i="106"/>
  <c r="G6670" i="106" s="1"/>
  <c r="H3480" i="106"/>
  <c r="H6893" i="106"/>
  <c r="G6893" i="106" s="1"/>
  <c r="H2033" i="106"/>
  <c r="H3053" i="106"/>
  <c r="H7259" i="106"/>
  <c r="G7259" i="106" s="1"/>
  <c r="H2951" i="106"/>
  <c r="G2951" i="106" s="1"/>
  <c r="H8630" i="106"/>
  <c r="G8630" i="106" s="1"/>
  <c r="H4098" i="106"/>
  <c r="G4098" i="106" s="1"/>
  <c r="H9719" i="106"/>
  <c r="G9719" i="106" s="1"/>
  <c r="H9295" i="106"/>
  <c r="G9295" i="106" s="1"/>
  <c r="H5494" i="106"/>
  <c r="G5494" i="106" s="1"/>
  <c r="H836" i="106"/>
  <c r="H9542" i="106"/>
  <c r="G9542" i="106" s="1"/>
  <c r="H6727" i="106"/>
  <c r="G6727" i="106" s="1"/>
  <c r="H1856" i="106"/>
  <c r="H3375" i="106"/>
  <c r="H8171" i="106"/>
  <c r="G8171" i="106" s="1"/>
  <c r="H8300" i="106"/>
  <c r="G8300" i="106" s="1"/>
  <c r="H9726" i="106"/>
  <c r="G9726" i="106" s="1"/>
  <c r="H8722" i="106"/>
  <c r="G8722" i="106" s="1"/>
  <c r="H8332" i="106"/>
  <c r="G8332" i="106" s="1"/>
  <c r="H106" i="106"/>
  <c r="H5399" i="106"/>
  <c r="G5399" i="106" s="1"/>
  <c r="H7591" i="106"/>
  <c r="G7591" i="106" s="1"/>
  <c r="H8162" i="106"/>
  <c r="G8162" i="106" s="1"/>
  <c r="H2031" i="106"/>
  <c r="H5507" i="106"/>
  <c r="H4337" i="106"/>
  <c r="G4337" i="106" s="1"/>
  <c r="H7206" i="106"/>
  <c r="G7206" i="106" s="1"/>
  <c r="H5987" i="106"/>
  <c r="G5987" i="106" s="1"/>
  <c r="H9511" i="106"/>
  <c r="G9511" i="106" s="1"/>
  <c r="H1533" i="106"/>
  <c r="G1533" i="106" s="1"/>
  <c r="H8635" i="106"/>
  <c r="G8635" i="106" s="1"/>
  <c r="H6242" i="106"/>
  <c r="G6242" i="106" s="1"/>
  <c r="H9320" i="106"/>
  <c r="G9320" i="106" s="1"/>
  <c r="H5703" i="106"/>
  <c r="G5703" i="106" s="1"/>
  <c r="H63" i="106"/>
  <c r="H9510" i="106"/>
  <c r="G9510" i="106" s="1"/>
  <c r="H7097" i="106"/>
  <c r="G7097" i="106" s="1"/>
  <c r="H3719" i="106"/>
  <c r="G3719" i="106" s="1"/>
  <c r="H9302" i="106"/>
  <c r="G9302" i="106" s="1"/>
  <c r="H7237" i="106"/>
  <c r="G7237" i="106" s="1"/>
  <c r="H8490" i="106"/>
  <c r="G8490" i="106" s="1"/>
  <c r="H8367" i="106"/>
  <c r="G8367" i="106" s="1"/>
  <c r="H7007" i="106"/>
  <c r="G7007" i="106" s="1"/>
  <c r="H7003" i="106"/>
  <c r="G7003" i="106" s="1"/>
  <c r="H2435" i="106"/>
  <c r="H9113" i="106"/>
  <c r="G9113" i="106" s="1"/>
  <c r="H9617" i="106"/>
  <c r="G9617" i="106" s="1"/>
  <c r="H3315" i="106"/>
  <c r="G3315" i="106" s="1"/>
  <c r="H6794" i="106"/>
  <c r="G6794" i="106" s="1"/>
  <c r="H6719" i="106"/>
  <c r="G6719" i="106" s="1"/>
  <c r="H6230" i="106"/>
  <c r="G6230" i="106" s="1"/>
  <c r="H9352" i="106"/>
  <c r="G9352" i="106" s="1"/>
  <c r="H4079" i="106"/>
  <c r="G4079" i="106" s="1"/>
  <c r="H6395" i="106"/>
  <c r="G6395" i="106" s="1"/>
  <c r="H6283" i="106"/>
  <c r="G6283" i="106" s="1"/>
  <c r="H3639" i="106"/>
  <c r="G3639" i="106" s="1"/>
  <c r="H7723" i="106"/>
  <c r="G7723" i="106" s="1"/>
  <c r="H5733" i="106"/>
  <c r="G5733" i="106" s="1"/>
  <c r="H8364" i="106"/>
  <c r="G8364" i="106" s="1"/>
  <c r="H7606" i="106"/>
  <c r="G7606" i="106" s="1"/>
  <c r="H5919" i="106"/>
  <c r="G5919" i="106" s="1"/>
  <c r="H5120" i="106"/>
  <c r="G5120" i="106" s="1"/>
  <c r="H6659" i="106"/>
  <c r="G6659" i="106" s="1"/>
  <c r="H8236" i="106"/>
  <c r="G8236" i="106" s="1"/>
  <c r="H9087" i="106"/>
  <c r="G9087" i="106" s="1"/>
  <c r="H2987" i="106"/>
  <c r="G2987" i="106" s="1"/>
  <c r="H8712" i="106"/>
  <c r="G8712" i="106" s="1"/>
  <c r="H6899" i="106"/>
  <c r="G6899" i="106" s="1"/>
  <c r="H6239" i="106"/>
  <c r="G6239" i="106" s="1"/>
  <c r="H1835" i="106"/>
  <c r="H8402" i="106"/>
  <c r="G8402" i="106" s="1"/>
  <c r="H5851" i="106"/>
  <c r="G5851" i="106" s="1"/>
  <c r="H9569" i="106"/>
  <c r="G9569" i="106" s="1"/>
  <c r="H8569" i="106"/>
  <c r="G8569" i="106" s="1"/>
  <c r="H8279" i="106"/>
  <c r="G8279" i="106" s="1"/>
  <c r="H6244" i="106"/>
  <c r="G6244" i="106" s="1"/>
  <c r="H1333" i="106"/>
  <c r="H773" i="106"/>
  <c r="H6294" i="106"/>
  <c r="G6294" i="106" s="1"/>
  <c r="H177" i="106"/>
  <c r="H5341" i="106"/>
  <c r="G5341" i="106" s="1"/>
  <c r="H2561" i="106"/>
  <c r="G2561" i="106" s="1"/>
  <c r="H7160" i="106"/>
  <c r="G7160" i="106" s="1"/>
  <c r="H3578" i="106"/>
  <c r="G3578" i="106" s="1"/>
  <c r="H704" i="106"/>
  <c r="H1230" i="106"/>
  <c r="G1230" i="106" s="1"/>
  <c r="H1378" i="106"/>
  <c r="G1378" i="106" s="1"/>
  <c r="H5615" i="106"/>
  <c r="H2948" i="106"/>
  <c r="H856" i="106"/>
  <c r="H9448" i="106"/>
  <c r="G9448" i="106" s="1"/>
  <c r="H958" i="106"/>
  <c r="H3481" i="106"/>
  <c r="H2837" i="106"/>
  <c r="G2837" i="106" s="1"/>
  <c r="H812" i="106"/>
  <c r="H723" i="106"/>
  <c r="H6619" i="106"/>
  <c r="G6619" i="106" s="1"/>
  <c r="H951" i="106"/>
  <c r="H5025" i="106"/>
  <c r="G5025" i="106" s="1"/>
  <c r="H9653" i="106"/>
  <c r="G9653" i="106" s="1"/>
  <c r="H5559" i="106"/>
  <c r="G5559" i="106" s="1"/>
  <c r="H8616" i="106"/>
  <c r="G8616" i="106" s="1"/>
  <c r="H8701" i="106"/>
  <c r="G8701" i="106" s="1"/>
  <c r="H8620" i="106"/>
  <c r="G8620" i="106" s="1"/>
  <c r="H2854" i="106"/>
  <c r="G2854" i="106" s="1"/>
  <c r="H5575" i="106"/>
  <c r="G5575" i="106" s="1"/>
  <c r="H7" i="106"/>
  <c r="G7" i="106" s="1"/>
  <c r="H2789" i="106"/>
  <c r="G2789" i="106" s="1"/>
  <c r="H2985" i="106"/>
  <c r="G2985" i="106" s="1"/>
  <c r="H5137" i="106"/>
  <c r="H5273" i="106"/>
  <c r="G5273" i="106" s="1"/>
  <c r="H95" i="106"/>
  <c r="H6188" i="106"/>
  <c r="H8318" i="106"/>
  <c r="G8318" i="106" s="1"/>
  <c r="H9095" i="106"/>
  <c r="G9095" i="106" s="1"/>
  <c r="H9607" i="106"/>
  <c r="G9607" i="106" s="1"/>
  <c r="H8266" i="106"/>
  <c r="G8266" i="106" s="1"/>
  <c r="H5914" i="106"/>
  <c r="G5914" i="106" s="1"/>
  <c r="H1000" i="106"/>
  <c r="H7208" i="106"/>
  <c r="G7208" i="106" s="1"/>
  <c r="H6641" i="106"/>
  <c r="G6641" i="106" s="1"/>
  <c r="H5121" i="106"/>
  <c r="G5121" i="106" s="1"/>
  <c r="H7024" i="106"/>
  <c r="H8509" i="106"/>
  <c r="G8509" i="106" s="1"/>
  <c r="H6391" i="106"/>
  <c r="G6391" i="106" s="1"/>
  <c r="H6388" i="106"/>
  <c r="G6388" i="106" s="1"/>
  <c r="H7991" i="106"/>
  <c r="G7991" i="106" s="1"/>
  <c r="H1522" i="106"/>
  <c r="G1522" i="106" s="1"/>
  <c r="H4333" i="106"/>
  <c r="G4333" i="106" s="1"/>
  <c r="H6359" i="106"/>
  <c r="G6359" i="106" s="1"/>
  <c r="H5922" i="106"/>
  <c r="H4112" i="106"/>
  <c r="G4112" i="106" s="1"/>
  <c r="H6871" i="106"/>
  <c r="G6871" i="106" s="1"/>
  <c r="H9751" i="106"/>
  <c r="G9751" i="106" s="1"/>
  <c r="H5510" i="106"/>
  <c r="G5510" i="106" s="1"/>
  <c r="H5515" i="106"/>
  <c r="G5515" i="106" s="1"/>
  <c r="H8619" i="106"/>
  <c r="G8619" i="106" s="1"/>
  <c r="H5337" i="106"/>
  <c r="G5337" i="106" s="1"/>
  <c r="H1243" i="106"/>
  <c r="H8232" i="106"/>
  <c r="G8232" i="106" s="1"/>
  <c r="H5991" i="106"/>
  <c r="H8824" i="106"/>
  <c r="G8824" i="106" s="1"/>
  <c r="H5070" i="106"/>
  <c r="G5070" i="106" s="1"/>
  <c r="H2612" i="106"/>
  <c r="G2612" i="106" s="1"/>
  <c r="H8700" i="106"/>
  <c r="H9576" i="106"/>
  <c r="G9576" i="106" s="1"/>
  <c r="H7258" i="106"/>
  <c r="G7258" i="106" s="1"/>
  <c r="H8330" i="106"/>
  <c r="G8330" i="106" s="1"/>
  <c r="H6324" i="106"/>
  <c r="G6324" i="106" s="1"/>
  <c r="H8609" i="106"/>
  <c r="G8609" i="106" s="1"/>
  <c r="H2799" i="106"/>
  <c r="G2799" i="106" s="1"/>
  <c r="H2570" i="106"/>
  <c r="G2570" i="106" s="1"/>
  <c r="H2040" i="106"/>
  <c r="H7706" i="106"/>
  <c r="G7706" i="106" s="1"/>
  <c r="H5355" i="106"/>
  <c r="G5355" i="106" s="1"/>
  <c r="H6776" i="106"/>
  <c r="G6776" i="106" s="1"/>
  <c r="H5563" i="106"/>
  <c r="G5563" i="106" s="1"/>
  <c r="H6812" i="106"/>
  <c r="G6812" i="106" s="1"/>
  <c r="H5872" i="106"/>
  <c r="G5872" i="106" s="1"/>
  <c r="H6238" i="106"/>
  <c r="G6238" i="106" s="1"/>
  <c r="H3673" i="106"/>
  <c r="G3673" i="106" s="1"/>
  <c r="H7710" i="106"/>
  <c r="H128" i="106"/>
  <c r="H7109" i="106"/>
  <c r="G7109" i="106" s="1"/>
  <c r="H6158" i="106"/>
  <c r="H3010" i="106"/>
  <c r="G3010" i="106" s="1"/>
  <c r="H6725" i="106"/>
  <c r="H6710" i="106"/>
  <c r="G6710" i="106" s="1"/>
  <c r="H1556" i="106"/>
  <c r="G1556" i="106" s="1"/>
  <c r="H5891" i="106"/>
  <c r="G5891" i="106" s="1"/>
  <c r="H5509" i="106"/>
  <c r="G5509" i="106" s="1"/>
  <c r="H2502" i="106"/>
  <c r="H6801" i="106"/>
  <c r="G6801" i="106" s="1"/>
  <c r="H9382" i="106"/>
  <c r="G9382" i="106" s="1"/>
  <c r="H3619" i="106"/>
  <c r="G3619" i="106" s="1"/>
  <c r="H3404" i="106"/>
  <c r="G3404" i="106" s="1"/>
  <c r="H8975" i="106"/>
  <c r="G8975" i="106" s="1"/>
  <c r="H6224" i="106"/>
  <c r="G6224" i="106" s="1"/>
  <c r="H8821" i="106"/>
  <c r="G8821" i="106" s="1"/>
  <c r="H5368" i="106"/>
  <c r="G5368" i="106" s="1"/>
  <c r="H9446" i="106"/>
  <c r="G9446" i="106" s="1"/>
  <c r="H6860" i="106"/>
  <c r="G6860" i="106" s="1"/>
  <c r="H8816" i="106"/>
  <c r="G8816" i="106" s="1"/>
  <c r="H7028" i="106"/>
  <c r="H1977" i="106"/>
  <c r="G1977" i="106" s="1"/>
  <c r="H5574" i="106"/>
  <c r="G5574" i="106" s="1"/>
  <c r="H9355" i="106"/>
  <c r="G9355" i="106" s="1"/>
  <c r="H1046" i="106"/>
  <c r="G1046" i="106" s="1"/>
  <c r="H8516" i="106"/>
  <c r="G8516" i="106" s="1"/>
  <c r="H849" i="106"/>
  <c r="H5381" i="106"/>
  <c r="G5381" i="106" s="1"/>
  <c r="H7050" i="106"/>
  <c r="G7050" i="106" s="1"/>
  <c r="H839" i="106"/>
  <c r="H9092" i="106"/>
  <c r="G9092" i="106" s="1"/>
  <c r="H8006" i="106"/>
  <c r="G8006" i="106" s="1"/>
  <c r="H1851" i="106"/>
  <c r="H9323" i="106"/>
  <c r="G9323" i="106" s="1"/>
  <c r="H5151" i="106"/>
  <c r="G5151" i="106" s="1"/>
  <c r="H3232" i="106"/>
  <c r="G3232" i="106" s="1"/>
  <c r="H7098" i="106"/>
  <c r="G7098" i="106" s="1"/>
  <c r="H852" i="106"/>
  <c r="H3373" i="106"/>
  <c r="H738" i="106"/>
  <c r="H9467" i="106"/>
  <c r="G9467" i="106" s="1"/>
  <c r="H6838" i="106"/>
  <c r="G6838" i="106" s="1"/>
  <c r="H8210" i="106"/>
  <c r="G8210" i="106" s="1"/>
  <c r="H8172" i="106"/>
  <c r="G8172" i="106" s="1"/>
  <c r="H952" i="106"/>
  <c r="H8951" i="106"/>
  <c r="H5565" i="106"/>
  <c r="G5565" i="106" s="1"/>
  <c r="H4942" i="106"/>
  <c r="G4942" i="106" s="1"/>
  <c r="H6748" i="106"/>
  <c r="G6748" i="106" s="1"/>
  <c r="H3234" i="106"/>
  <c r="H8678" i="106"/>
  <c r="G8678" i="106" s="1"/>
  <c r="H860" i="106"/>
  <c r="H8294" i="106"/>
  <c r="G8294" i="106" s="1"/>
  <c r="H5881" i="106"/>
  <c r="G5881" i="106" s="1"/>
  <c r="H6964" i="106"/>
  <c r="H8848" i="106"/>
  <c r="G8848" i="106" s="1"/>
  <c r="H5115" i="106"/>
  <c r="G5115" i="106" s="1"/>
  <c r="H7611" i="106"/>
  <c r="G7611" i="106" s="1"/>
  <c r="H4812" i="106"/>
  <c r="G4812" i="106" s="1"/>
  <c r="H5" i="106"/>
  <c r="H3577" i="106"/>
  <c r="G3577" i="106" s="1"/>
  <c r="H5876" i="106"/>
  <c r="G5876" i="106" s="1"/>
  <c r="H6640" i="106"/>
  <c r="G6640" i="106" s="1"/>
  <c r="H4083" i="106"/>
  <c r="G4083" i="106" s="1"/>
  <c r="H9708" i="106"/>
  <c r="G9708" i="106" s="1"/>
  <c r="H5995" i="106"/>
  <c r="G5995" i="106" s="1"/>
  <c r="H888" i="106"/>
  <c r="G888" i="106" s="1"/>
  <c r="H132" i="106"/>
  <c r="H8445" i="106"/>
  <c r="G8445" i="106" s="1"/>
  <c r="H1249" i="106"/>
  <c r="G1249" i="106" s="1"/>
  <c r="H949" i="106"/>
  <c r="H9384" i="106"/>
  <c r="G9384" i="106" s="1"/>
  <c r="H2090" i="106"/>
  <c r="G2090" i="106" s="1"/>
  <c r="H9204" i="106"/>
  <c r="G9204" i="106" s="1"/>
  <c r="H1816" i="106"/>
  <c r="H1538" i="106"/>
  <c r="G1538" i="106" s="1"/>
  <c r="H854" i="106"/>
  <c r="H6" i="106"/>
  <c r="G6" i="106" s="1"/>
  <c r="H6636" i="106"/>
  <c r="G6636" i="106" s="1"/>
  <c r="H8560" i="106"/>
  <c r="G8560" i="106" s="1"/>
  <c r="H2761" i="106"/>
  <c r="G2761" i="106" s="1"/>
  <c r="H8187" i="106"/>
  <c r="G8187" i="106" s="1"/>
  <c r="H5573" i="106"/>
  <c r="G5573" i="106" s="1"/>
  <c r="H5024" i="106"/>
  <c r="G5024" i="106" s="1"/>
  <c r="H1238" i="106"/>
  <c r="G1238" i="106" s="1"/>
  <c r="H7803" i="106"/>
  <c r="G7803" i="106" s="1"/>
  <c r="H4316" i="106"/>
  <c r="G4316" i="106" s="1"/>
  <c r="H6882" i="106"/>
  <c r="G6882" i="106" s="1"/>
  <c r="H2725" i="106"/>
  <c r="H2597" i="106"/>
  <c r="G2597" i="106" s="1"/>
  <c r="H6412" i="106"/>
  <c r="G6412" i="106" s="1"/>
  <c r="H7865" i="106"/>
  <c r="G7865" i="106" s="1"/>
  <c r="H8038" i="106"/>
  <c r="G8038" i="106" s="1"/>
  <c r="H9545" i="106"/>
  <c r="G9545" i="106" s="1"/>
  <c r="H164" i="106"/>
  <c r="H5689" i="106"/>
  <c r="G5689" i="106" s="1"/>
  <c r="H8597" i="106"/>
  <c r="G8597" i="106" s="1"/>
  <c r="H8600" i="106"/>
  <c r="G8600" i="106" s="1"/>
  <c r="H803" i="106"/>
  <c r="H9408" i="106"/>
  <c r="G9408" i="106" s="1"/>
  <c r="H7726" i="106"/>
  <c r="G7726" i="106" s="1"/>
  <c r="H1325" i="106"/>
  <c r="G1325" i="106" s="1"/>
  <c r="H1336" i="106"/>
  <c r="G1336" i="106" s="1"/>
  <c r="H6309" i="106"/>
  <c r="G6309" i="106" s="1"/>
  <c r="H1797" i="106"/>
  <c r="G1797" i="106" s="1"/>
  <c r="H5245" i="106"/>
  <c r="H1381" i="106"/>
  <c r="G1381" i="106" s="1"/>
  <c r="H911" i="106"/>
  <c r="H832" i="106"/>
  <c r="H3056" i="106"/>
  <c r="H8410" i="106"/>
  <c r="G8410" i="106" s="1"/>
  <c r="H1421" i="106"/>
  <c r="H6159" i="106"/>
  <c r="H6896" i="106"/>
  <c r="G6896" i="106" s="1"/>
  <c r="H9417" i="106"/>
  <c r="G9417" i="106" s="1"/>
  <c r="H4375" i="106"/>
  <c r="G4375" i="106" s="1"/>
  <c r="H857" i="106"/>
  <c r="H2860" i="106"/>
  <c r="H745" i="106"/>
  <c r="H8489" i="106"/>
  <c r="G8489" i="106" s="1"/>
  <c r="H2910" i="106"/>
  <c r="H1774" i="106"/>
  <c r="H7614" i="106"/>
  <c r="G7614" i="106" s="1"/>
  <c r="H850" i="106"/>
  <c r="H5904" i="106"/>
  <c r="G5904" i="106" s="1"/>
  <c r="H1219" i="106"/>
  <c r="H7790" i="106"/>
  <c r="G7790" i="106" s="1"/>
  <c r="H9561" i="106"/>
  <c r="G9561" i="106" s="1"/>
  <c r="H6625" i="106"/>
  <c r="G6625" i="106" s="1"/>
  <c r="H8344" i="106"/>
  <c r="G8344" i="106" s="1"/>
  <c r="H5607" i="106"/>
  <c r="G5607" i="106" s="1"/>
  <c r="H4114" i="106"/>
  <c r="G4114" i="106" s="1"/>
  <c r="H1260" i="106"/>
  <c r="H9169" i="106"/>
  <c r="H4170" i="106"/>
  <c r="H7613" i="106"/>
  <c r="G7613" i="106" s="1"/>
  <c r="H6925" i="106"/>
  <c r="G6925" i="106" s="1"/>
  <c r="H1373" i="106"/>
  <c r="G1373" i="106" s="1"/>
  <c r="H9462" i="106"/>
  <c r="G9462" i="106" s="1"/>
  <c r="H3491" i="106"/>
  <c r="G3491" i="106" s="1"/>
  <c r="H6747" i="106"/>
  <c r="G6747" i="106" s="1"/>
  <c r="H6649" i="106"/>
  <c r="G6649" i="106" s="1"/>
  <c r="H3374" i="106"/>
  <c r="H1752" i="106"/>
  <c r="H9168" i="106"/>
  <c r="H8416" i="106"/>
  <c r="G8416" i="106" s="1"/>
  <c r="H2979" i="106"/>
  <c r="G2979" i="106" s="1"/>
  <c r="H8404" i="106"/>
  <c r="G8404" i="106" s="1"/>
  <c r="H5505" i="106"/>
  <c r="G5505" i="106" s="1"/>
  <c r="H6835" i="106"/>
  <c r="G6835" i="106" s="1"/>
  <c r="H1029" i="106"/>
  <c r="H9823" i="106"/>
  <c r="G9823" i="106" s="1"/>
  <c r="H2797" i="106"/>
  <c r="G2797" i="106" s="1"/>
  <c r="H1246" i="106"/>
  <c r="G1246" i="106" s="1"/>
  <c r="H9325" i="106"/>
  <c r="G9325" i="106" s="1"/>
  <c r="H4107" i="106"/>
  <c r="G4107" i="106" s="1"/>
  <c r="H6246" i="106"/>
  <c r="G6246" i="106" s="1"/>
  <c r="H6104" i="106"/>
  <c r="H831" i="106"/>
  <c r="H8622" i="106"/>
  <c r="G8622" i="106" s="1"/>
  <c r="H6616" i="106"/>
  <c r="G6616" i="106" s="1"/>
  <c r="H1749" i="106"/>
  <c r="H19" i="106"/>
  <c r="H4132" i="106"/>
  <c r="G4132" i="106" s="1"/>
  <c r="H6728" i="106"/>
  <c r="G6728" i="106" s="1"/>
  <c r="H6144" i="106"/>
  <c r="H9463" i="106"/>
  <c r="G9463" i="106" s="1"/>
  <c r="H9601" i="106"/>
  <c r="G9601" i="106" s="1"/>
  <c r="H5333" i="106"/>
  <c r="G5333" i="106" s="1"/>
  <c r="H4883" i="106"/>
  <c r="G4883" i="106" s="1"/>
  <c r="H5927" i="106"/>
  <c r="G5927" i="106" s="1"/>
  <c r="H4948" i="106"/>
  <c r="G4948" i="106" s="1"/>
  <c r="H902" i="106"/>
  <c r="H200" i="106"/>
  <c r="H649" i="106"/>
  <c r="G649" i="106" s="1"/>
  <c r="H8155" i="106"/>
  <c r="G8155" i="106" s="1"/>
  <c r="H6092" i="106"/>
  <c r="H798" i="106"/>
  <c r="H3488" i="106"/>
  <c r="G3488" i="106" s="1"/>
  <c r="H9805" i="106"/>
  <c r="G9805" i="106" s="1"/>
  <c r="H1827" i="106"/>
  <c r="H9804" i="106"/>
  <c r="G9804" i="106" s="1"/>
  <c r="H8352" i="106"/>
  <c r="G8352" i="106" s="1"/>
  <c r="H4440" i="106"/>
  <c r="G4440" i="106" s="1"/>
  <c r="H2974" i="106"/>
  <c r="G2974" i="106" s="1"/>
  <c r="H9516" i="106"/>
  <c r="G9516" i="106" s="1"/>
  <c r="H5556" i="106"/>
  <c r="G5556" i="106" s="1"/>
  <c r="H1754" i="106"/>
  <c r="H6089" i="106"/>
  <c r="H3681" i="106"/>
  <c r="H5711" i="106"/>
  <c r="G5711" i="106" s="1"/>
  <c r="H780" i="106"/>
  <c r="H6904" i="106"/>
  <c r="H6669" i="106"/>
  <c r="G6669" i="106" s="1"/>
  <c r="H5346" i="106"/>
  <c r="G5346" i="106" s="1"/>
  <c r="H7794" i="106"/>
  <c r="G7794" i="106" s="1"/>
  <c r="H8965" i="106"/>
  <c r="G8965" i="106" s="1"/>
  <c r="H2984" i="106"/>
  <c r="G2984" i="106" s="1"/>
  <c r="H734" i="106"/>
  <c r="H4319" i="106"/>
  <c r="G4319" i="106" s="1"/>
  <c r="H4175" i="106"/>
  <c r="H805" i="106"/>
  <c r="H1993" i="106"/>
  <c r="G1993" i="106" s="1"/>
  <c r="H741" i="106"/>
  <c r="H761" i="106"/>
  <c r="H8436" i="106"/>
  <c r="G8436" i="106" s="1"/>
  <c r="H4351" i="106"/>
  <c r="G4351" i="106" s="1"/>
  <c r="H7231" i="106"/>
  <c r="G7231" i="106" s="1"/>
  <c r="H2950" i="106"/>
  <c r="G2950" i="106" s="1"/>
  <c r="H4335" i="106"/>
  <c r="G4335" i="106" s="1"/>
  <c r="H6105" i="106"/>
  <c r="H2717" i="106"/>
  <c r="H4171" i="106"/>
  <c r="H1520" i="106"/>
  <c r="G1520" i="106" s="1"/>
  <c r="H6620" i="106"/>
  <c r="G6620" i="106" s="1"/>
  <c r="H4075" i="106"/>
  <c r="G4075" i="106" s="1"/>
  <c r="H749" i="106"/>
  <c r="H5612" i="106"/>
  <c r="G5612" i="106" s="1"/>
  <c r="H9124" i="106"/>
  <c r="G9124" i="106" s="1"/>
  <c r="H4313" i="106"/>
  <c r="G4313" i="106" s="1"/>
  <c r="H8326" i="106"/>
  <c r="G8326" i="106" s="1"/>
  <c r="H5827" i="106"/>
  <c r="G5827" i="106" s="1"/>
  <c r="H1850" i="106"/>
  <c r="H2595" i="106"/>
  <c r="G2595" i="106" s="1"/>
  <c r="H843" i="106"/>
  <c r="H9528" i="106"/>
  <c r="G9528" i="106" s="1"/>
  <c r="H4802" i="106"/>
  <c r="G4802" i="106" s="1"/>
  <c r="H1028" i="106"/>
  <c r="H5122" i="106"/>
  <c r="G5122" i="106" s="1"/>
  <c r="H6680" i="106"/>
  <c r="G6680" i="106" s="1"/>
  <c r="H86" i="106"/>
  <c r="H1263" i="106"/>
  <c r="G1263" i="106" s="1"/>
  <c r="H1991" i="106"/>
  <c r="G1991" i="106" s="1"/>
  <c r="H3005" i="106"/>
  <c r="G3005" i="106" s="1"/>
  <c r="H6980" i="106"/>
  <c r="G6980" i="106" s="1"/>
  <c r="H6824" i="106"/>
  <c r="G6824" i="106" s="1"/>
  <c r="H8228" i="106"/>
  <c r="G8228" i="106" s="1"/>
  <c r="H5093" i="106"/>
  <c r="G5093" i="106" s="1"/>
  <c r="H7782" i="106"/>
  <c r="G7782" i="106" s="1"/>
  <c r="H820" i="106"/>
  <c r="H840" i="106"/>
  <c r="H7778" i="106"/>
  <c r="G7778" i="106" s="1"/>
  <c r="H5123" i="106"/>
  <c r="G5123" i="106" s="1"/>
  <c r="H9128" i="106"/>
  <c r="G9128" i="106" s="1"/>
  <c r="H4947" i="106"/>
  <c r="G4947" i="106" s="1"/>
  <c r="H3588" i="106"/>
  <c r="G3588" i="106" s="1"/>
  <c r="H717" i="106"/>
  <c r="H5077" i="106"/>
  <c r="G5077" i="106" s="1"/>
  <c r="H6263" i="106"/>
  <c r="G6263" i="106" s="1"/>
  <c r="H6337" i="106"/>
  <c r="H3722" i="106"/>
  <c r="G3722" i="106" s="1"/>
  <c r="H716" i="106"/>
  <c r="H8587" i="106"/>
  <c r="G8587" i="106" s="1"/>
  <c r="H8741" i="106"/>
  <c r="G8741" i="106" s="1"/>
  <c r="H6161" i="106"/>
  <c r="H8564" i="106"/>
  <c r="G8564" i="106" s="1"/>
  <c r="H5761" i="106"/>
  <c r="G5761" i="106" s="1"/>
  <c r="H1035" i="106"/>
  <c r="H1036" i="106"/>
  <c r="H9414" i="106"/>
  <c r="G9414" i="106" s="1"/>
  <c r="H3701" i="106"/>
  <c r="G3701" i="106" s="1"/>
  <c r="H8229" i="106"/>
  <c r="G8229" i="106" s="1"/>
  <c r="H6714" i="106"/>
  <c r="G6714" i="106" s="1"/>
  <c r="H2658" i="106"/>
  <c r="G2658" i="106" s="1"/>
  <c r="H9241" i="106"/>
  <c r="G9241" i="106" s="1"/>
  <c r="H8688" i="106"/>
  <c r="H4806" i="106"/>
  <c r="G4806" i="106" s="1"/>
  <c r="H9519" i="106"/>
  <c r="G9519" i="106" s="1"/>
  <c r="H6994" i="106"/>
  <c r="G6994" i="106" s="1"/>
  <c r="H9413" i="106"/>
  <c r="G9413" i="106" s="1"/>
  <c r="H6920" i="106"/>
  <c r="H7014" i="106"/>
  <c r="H7593" i="106"/>
  <c r="G7593" i="106" s="1"/>
  <c r="H3726" i="106"/>
  <c r="G3726" i="106" s="1"/>
  <c r="H9614" i="106"/>
  <c r="G9614" i="106" s="1"/>
  <c r="H8027" i="106"/>
  <c r="G8027" i="106" s="1"/>
  <c r="H6087" i="106"/>
  <c r="H7949" i="106"/>
  <c r="G7949" i="106" s="1"/>
  <c r="H6231" i="106"/>
  <c r="G6231" i="106" s="1"/>
  <c r="H8012" i="106"/>
  <c r="G8012" i="106" s="1"/>
  <c r="H9094" i="106"/>
  <c r="G9094" i="106" s="1"/>
  <c r="H8281" i="106"/>
  <c r="G8281" i="106" s="1"/>
  <c r="H9589" i="106"/>
  <c r="G9589" i="106" s="1"/>
  <c r="H6763" i="106"/>
  <c r="G6763" i="106" s="1"/>
  <c r="H9093" i="106"/>
  <c r="G9093" i="106" s="1"/>
  <c r="H7153" i="106"/>
  <c r="G7153" i="106" s="1"/>
  <c r="H3623" i="106"/>
  <c r="G3623" i="106" s="1"/>
  <c r="H8428" i="106"/>
  <c r="G8428" i="106" s="1"/>
  <c r="H7804" i="106"/>
  <c r="G7804" i="106" s="1"/>
  <c r="H8" i="106"/>
  <c r="G8" i="106" s="1"/>
  <c r="H9521" i="106"/>
  <c r="G9521" i="106" s="1"/>
  <c r="H9738" i="106"/>
  <c r="G9738" i="106" s="1"/>
  <c r="H8972" i="106"/>
  <c r="G8972" i="106" s="1"/>
  <c r="H6335" i="106"/>
  <c r="G6335" i="106" s="1"/>
  <c r="H8024" i="106"/>
  <c r="G8024" i="106" s="1"/>
  <c r="H796" i="106"/>
  <c r="H7063" i="106"/>
  <c r="G7063" i="106" s="1"/>
  <c r="H8463" i="106"/>
  <c r="G8463" i="106" s="1"/>
  <c r="H5106" i="106"/>
  <c r="G5106" i="106" s="1"/>
  <c r="H7870" i="106"/>
  <c r="H9797" i="106"/>
  <c r="G9797" i="106" s="1"/>
  <c r="H6403" i="106"/>
  <c r="G6403" i="106" s="1"/>
  <c r="H861" i="106"/>
  <c r="H8626" i="106"/>
  <c r="G8626" i="106" s="1"/>
  <c r="H5671" i="106"/>
  <c r="G5671" i="106" s="1"/>
  <c r="H2007" i="106"/>
  <c r="H8472" i="106"/>
  <c r="G8472" i="106" s="1"/>
  <c r="H5925" i="106"/>
  <c r="G5925" i="106" s="1"/>
  <c r="H3680" i="106"/>
  <c r="H6685" i="106"/>
  <c r="G6685" i="106" s="1"/>
  <c r="H8586" i="106"/>
  <c r="G8586" i="106" s="1"/>
  <c r="H9170" i="106"/>
  <c r="H2770" i="106"/>
  <c r="G2770" i="106" s="1"/>
  <c r="H4077" i="106"/>
  <c r="G4077" i="106" s="1"/>
  <c r="H6772" i="106"/>
  <c r="G6772" i="106" s="1"/>
  <c r="H7262" i="106"/>
  <c r="H9131" i="106"/>
  <c r="G9131" i="106" s="1"/>
  <c r="H5735" i="106"/>
  <c r="G5735" i="106" s="1"/>
  <c r="H8780" i="106"/>
  <c r="G8780" i="106" s="1"/>
  <c r="H3580" i="106"/>
  <c r="G3580" i="106" s="1"/>
  <c r="H5021" i="106"/>
  <c r="H102" i="106"/>
  <c r="H6905" i="106"/>
  <c r="G6905" i="106" s="1"/>
  <c r="H6985" i="106"/>
  <c r="G6985" i="106" s="1"/>
  <c r="H8142" i="106"/>
  <c r="G8142" i="106" s="1"/>
  <c r="H6146" i="106"/>
  <c r="H2976" i="106"/>
  <c r="G2976" i="106" s="1"/>
  <c r="H318" i="106"/>
  <c r="G318" i="106" s="1"/>
  <c r="H8943" i="106"/>
  <c r="G8943" i="106" s="1"/>
  <c r="H6808" i="106"/>
  <c r="G6808" i="106" s="1"/>
  <c r="H6109" i="106"/>
  <c r="H3579" i="106"/>
  <c r="G3579" i="106" s="1"/>
  <c r="H2719" i="106"/>
  <c r="H1781" i="106"/>
  <c r="G1781" i="106" s="1"/>
  <c r="H7838" i="106"/>
  <c r="G7838" i="106" s="1"/>
  <c r="H7240" i="106"/>
  <c r="G7240" i="106" s="1"/>
  <c r="H1233" i="106"/>
  <c r="G1233" i="106" s="1"/>
  <c r="H8634" i="106"/>
  <c r="G8634" i="106" s="1"/>
  <c r="H8340" i="106"/>
  <c r="G8340" i="106" s="1"/>
  <c r="H1385" i="106"/>
  <c r="G1385" i="106" s="1"/>
  <c r="H4338" i="106"/>
  <c r="G4338" i="106" s="1"/>
  <c r="H6187" i="106"/>
  <c r="H6850" i="106"/>
  <c r="G6850" i="106" s="1"/>
  <c r="H4442" i="106"/>
  <c r="G4442" i="106" s="1"/>
  <c r="H7602" i="106"/>
  <c r="G7602" i="106" s="1"/>
  <c r="H2826" i="106"/>
  <c r="G2826" i="106" s="1"/>
  <c r="H8916" i="106"/>
  <c r="H2988" i="106"/>
  <c r="G2988" i="106" s="1"/>
  <c r="H24" i="106"/>
  <c r="G24" i="106" s="1"/>
  <c r="H8518" i="106"/>
  <c r="G8518" i="106" s="1"/>
  <c r="H4445" i="106"/>
  <c r="G4445" i="106" s="1"/>
  <c r="H1511" i="106"/>
  <c r="G1511" i="106" s="1"/>
  <c r="H5108" i="106"/>
  <c r="G5108" i="106" s="1"/>
  <c r="H5131" i="106"/>
  <c r="H6343" i="106"/>
  <c r="G6343" i="106" s="1"/>
  <c r="H970" i="106"/>
  <c r="H5335" i="106"/>
  <c r="G5335" i="106" s="1"/>
  <c r="H9802" i="106"/>
  <c r="G9802" i="106" s="1"/>
  <c r="H1550" i="106"/>
  <c r="G1550" i="106" s="1"/>
  <c r="H4330" i="106"/>
  <c r="H6346" i="106"/>
  <c r="G6346" i="106" s="1"/>
  <c r="H789" i="106"/>
  <c r="H8538" i="106"/>
  <c r="G8538" i="106" s="1"/>
  <c r="H3620" i="106"/>
  <c r="G3620" i="106" s="1"/>
  <c r="H3682" i="106"/>
  <c r="H6351" i="106"/>
  <c r="G6351" i="106" s="1"/>
  <c r="H1657" i="106"/>
  <c r="H6626" i="106"/>
  <c r="G6626" i="106" s="1"/>
  <c r="H969" i="106"/>
  <c r="H5897" i="106"/>
  <c r="G5897" i="106" s="1"/>
  <c r="H3415" i="106"/>
  <c r="H6952" i="106"/>
  <c r="H7257" i="106"/>
  <c r="G7257" i="106" s="1"/>
  <c r="H8347" i="106"/>
  <c r="G8347" i="106" s="1"/>
  <c r="H6630" i="106"/>
  <c r="G6630" i="106" s="1"/>
  <c r="H7239" i="106"/>
  <c r="G7239" i="106" s="1"/>
  <c r="H7732" i="106"/>
  <c r="H1312" i="106"/>
  <c r="G1312" i="106" s="1"/>
  <c r="H8931" i="106"/>
  <c r="G8931" i="106" s="1"/>
  <c r="H9512" i="106"/>
  <c r="G9512" i="106" s="1"/>
  <c r="H4998" i="106"/>
  <c r="G4998" i="106" s="1"/>
  <c r="H1547" i="106"/>
  <c r="G1547" i="106" s="1"/>
  <c r="H2755" i="106"/>
  <c r="G2755" i="106" s="1"/>
  <c r="H5423" i="106"/>
  <c r="G5423" i="106" s="1"/>
  <c r="H5602" i="106"/>
  <c r="G5602" i="106" s="1"/>
  <c r="H1235" i="106"/>
  <c r="H6345" i="106"/>
  <c r="G6345" i="106" s="1"/>
  <c r="H6112" i="106"/>
  <c r="H963" i="106"/>
  <c r="H4793" i="106"/>
  <c r="G4793" i="106" s="1"/>
  <c r="H4326" i="106"/>
  <c r="G4326" i="106" s="1"/>
  <c r="H6724" i="106"/>
  <c r="G6724" i="106" s="1"/>
  <c r="H3385" i="106"/>
  <c r="H1342" i="106"/>
  <c r="G1342" i="106" s="1"/>
  <c r="H4446" i="106"/>
  <c r="G4446" i="106" s="1"/>
  <c r="H3271" i="106"/>
  <c r="H6787" i="106"/>
  <c r="G6787" i="106" s="1"/>
  <c r="H6114" i="106"/>
  <c r="H6084" i="106"/>
  <c r="H1339" i="106"/>
  <c r="H3627" i="106"/>
  <c r="G3627" i="106" s="1"/>
  <c r="H5424" i="106"/>
  <c r="G5424" i="106" s="1"/>
  <c r="H894" i="106"/>
  <c r="H9485" i="106"/>
  <c r="G9485" i="106" s="1"/>
  <c r="H1865" i="106"/>
  <c r="H8321" i="106"/>
  <c r="G8321" i="106" s="1"/>
  <c r="H9723" i="106"/>
  <c r="G9723" i="106" s="1"/>
  <c r="H730" i="106"/>
  <c r="H4790" i="106"/>
  <c r="H1369" i="106"/>
  <c r="G1369" i="106" s="1"/>
  <c r="H6310" i="106"/>
  <c r="G6310" i="106" s="1"/>
  <c r="H1521" i="106"/>
  <c r="G1521" i="106" s="1"/>
  <c r="H9532" i="106"/>
  <c r="G9532" i="106" s="1"/>
  <c r="H4353" i="106"/>
  <c r="G4353" i="106" s="1"/>
  <c r="H6906" i="106"/>
  <c r="H904" i="106"/>
  <c r="H2573" i="106"/>
  <c r="G2573" i="106" s="1"/>
  <c r="H6688" i="106"/>
  <c r="G6688" i="106" s="1"/>
  <c r="H2806" i="106"/>
  <c r="G2806" i="106" s="1"/>
  <c r="H8460" i="106"/>
  <c r="G8460" i="106" s="1"/>
  <c r="H1006" i="106"/>
  <c r="G1006" i="106" s="1"/>
  <c r="H6074" i="106"/>
  <c r="H6176" i="106"/>
  <c r="H8415" i="106"/>
  <c r="G8415" i="106" s="1"/>
  <c r="H7712" i="106"/>
  <c r="H1281" i="106"/>
  <c r="G1281" i="106" s="1"/>
  <c r="H1528" i="106"/>
  <c r="G1528" i="106" s="1"/>
  <c r="H1551" i="106"/>
  <c r="G1551" i="106" s="1"/>
  <c r="H7046" i="106"/>
  <c r="G7046" i="106" s="1"/>
  <c r="H8098" i="106"/>
  <c r="G8098" i="106" s="1"/>
  <c r="H2852" i="106"/>
  <c r="G2852" i="106" s="1"/>
  <c r="H4355" i="106"/>
  <c r="G4355" i="106" s="1"/>
  <c r="H2655" i="106"/>
  <c r="G2655" i="106" s="1"/>
  <c r="H6884" i="106"/>
  <c r="G6884" i="106" s="1"/>
  <c r="H959" i="106"/>
  <c r="H8754" i="106"/>
  <c r="G8754" i="106" s="1"/>
  <c r="H6260" i="106"/>
  <c r="G6260" i="106" s="1"/>
  <c r="H8298" i="106"/>
  <c r="G8298" i="106" s="1"/>
  <c r="H9749" i="106"/>
  <c r="G9749" i="106" s="1"/>
  <c r="H3076" i="106"/>
  <c r="G3076" i="106" s="1"/>
  <c r="H4391" i="106"/>
  <c r="G4391" i="106" s="1"/>
  <c r="H8286" i="106"/>
  <c r="G8286" i="106" s="1"/>
  <c r="H6717" i="106"/>
  <c r="G6717" i="106" s="1"/>
  <c r="H8685" i="106"/>
  <c r="G8685" i="106" s="1"/>
  <c r="H2569" i="106"/>
  <c r="G2569" i="106" s="1"/>
  <c r="H1643" i="106"/>
  <c r="H5339" i="106"/>
  <c r="G5339" i="106" s="1"/>
  <c r="H8850" i="106"/>
  <c r="G8850" i="106" s="1"/>
  <c r="H8525" i="106"/>
  <c r="G8525" i="106" s="1"/>
  <c r="H8839" i="106"/>
  <c r="G8839" i="106" s="1"/>
  <c r="H8391" i="106"/>
  <c r="G8391" i="106" s="1"/>
  <c r="H8312" i="106"/>
  <c r="G8312" i="106" s="1"/>
  <c r="H6705" i="106"/>
  <c r="G6705" i="106" s="1"/>
  <c r="H9524" i="106"/>
  <c r="G9524" i="106" s="1"/>
  <c r="H2013" i="106"/>
  <c r="H2091" i="106"/>
  <c r="G2091" i="106" s="1"/>
  <c r="H3644" i="106"/>
  <c r="G3644" i="106" s="1"/>
  <c r="H5092" i="106"/>
  <c r="G5092" i="106" s="1"/>
  <c r="H6830" i="106"/>
  <c r="G6830" i="106" s="1"/>
  <c r="H7056" i="106"/>
  <c r="G7056" i="106" s="1"/>
  <c r="H2008" i="106"/>
  <c r="G2008" i="106" s="1"/>
  <c r="H3" i="106"/>
  <c r="H6150" i="106"/>
  <c r="H9100" i="106"/>
  <c r="G9100" i="106" s="1"/>
  <c r="H5328" i="106"/>
  <c r="G5328" i="106" s="1"/>
  <c r="H9303" i="106"/>
  <c r="G9303" i="106" s="1"/>
  <c r="H2767" i="106"/>
  <c r="G2767" i="106" s="1"/>
  <c r="H4188" i="106"/>
  <c r="G4188" i="106" s="1"/>
  <c r="H7773" i="106"/>
  <c r="G7773" i="106" s="1"/>
  <c r="H4304" i="106"/>
  <c r="H6180" i="106"/>
  <c r="H7676" i="106"/>
  <c r="G7676" i="106" s="1"/>
  <c r="H71" i="106"/>
  <c r="H1010" i="106"/>
  <c r="H3449" i="106"/>
  <c r="H617" i="106"/>
  <c r="G617" i="106" s="1"/>
  <c r="H3446" i="106"/>
  <c r="H5882" i="106"/>
  <c r="G5882" i="106" s="1"/>
  <c r="H2764" i="106"/>
  <c r="G2764" i="106" s="1"/>
  <c r="H1429" i="106"/>
  <c r="H138" i="106"/>
  <c r="H9293" i="106"/>
  <c r="G9293" i="106" s="1"/>
  <c r="H6127" i="106"/>
  <c r="H1840" i="106"/>
  <c r="H3054" i="106"/>
  <c r="H9590" i="106"/>
  <c r="G9590" i="106" s="1"/>
  <c r="H6712" i="106"/>
  <c r="G6712" i="106" s="1"/>
  <c r="H1872" i="106"/>
  <c r="H7812" i="106"/>
  <c r="G7812" i="106" s="1"/>
  <c r="H3564" i="106"/>
  <c r="H7247" i="106"/>
  <c r="H2018" i="106"/>
  <c r="G2018" i="106" s="1"/>
  <c r="H2019" i="106"/>
  <c r="G2019" i="106" s="1"/>
  <c r="H8350" i="106"/>
  <c r="G8350" i="106" s="1"/>
  <c r="H1671" i="106"/>
  <c r="H972" i="106"/>
  <c r="H7652" i="106"/>
  <c r="G7652" i="106" s="1"/>
  <c r="H6289" i="106"/>
  <c r="G6289" i="106" s="1"/>
  <c r="H1272" i="106"/>
  <c r="G1272" i="106" s="1"/>
  <c r="H3700" i="106"/>
  <c r="G3700" i="106" s="1"/>
  <c r="H9814" i="106"/>
  <c r="G9814" i="106" s="1"/>
  <c r="H6766" i="106"/>
  <c r="G6766" i="106" s="1"/>
  <c r="H4303" i="106"/>
  <c r="H4215" i="106"/>
  <c r="G4215" i="106" s="1"/>
  <c r="H5090" i="106"/>
  <c r="G5090" i="106" s="1"/>
  <c r="H1450" i="106"/>
  <c r="G1450" i="106" s="1"/>
  <c r="H5057" i="106"/>
  <c r="G5057" i="106" s="1"/>
  <c r="H7718" i="106"/>
  <c r="H9380" i="106"/>
  <c r="G9380" i="106" s="1"/>
  <c r="H8645" i="106"/>
  <c r="G8645" i="106" s="1"/>
  <c r="H960" i="106"/>
  <c r="H12" i="106"/>
  <c r="H2912" i="106"/>
  <c r="H9696" i="106"/>
  <c r="G9696" i="106" s="1"/>
  <c r="H1747" i="106"/>
  <c r="H4105" i="106"/>
  <c r="G4105" i="106" s="1"/>
  <c r="H4265" i="106"/>
  <c r="H8238" i="106"/>
  <c r="G8238" i="106" s="1"/>
  <c r="H2760" i="106"/>
  <c r="G2760" i="106" s="1"/>
  <c r="H4439" i="106"/>
  <c r="G4439" i="106" s="1"/>
  <c r="H1251" i="106"/>
  <c r="H9464" i="106"/>
  <c r="G9464" i="106" s="1"/>
  <c r="H6968" i="106"/>
  <c r="H6894" i="106"/>
  <c r="G6894" i="106" s="1"/>
  <c r="H4379" i="106"/>
  <c r="G4379" i="106" s="1"/>
  <c r="H5568" i="106"/>
  <c r="G5568" i="106" s="1"/>
  <c r="H907" i="106"/>
  <c r="H7851" i="106"/>
  <c r="G7851" i="106" s="1"/>
  <c r="H6220" i="106"/>
  <c r="G6220" i="106" s="1"/>
  <c r="H8370" i="106"/>
  <c r="G8370" i="106" s="1"/>
  <c r="H1861" i="106"/>
  <c r="H5061" i="106"/>
  <c r="H8927" i="106"/>
  <c r="G8927" i="106" s="1"/>
  <c r="H9312" i="106"/>
  <c r="G9312" i="106" s="1"/>
  <c r="H1430" i="106"/>
  <c r="H6694" i="106"/>
  <c r="G6694" i="106" s="1"/>
  <c r="H7883" i="106"/>
  <c r="G7883" i="106" s="1"/>
  <c r="H3530" i="106"/>
  <c r="G3530" i="106" s="1"/>
  <c r="H6743" i="106"/>
  <c r="G6743" i="106" s="1"/>
  <c r="H5734" i="106"/>
  <c r="G5734" i="106" s="1"/>
  <c r="H953" i="106"/>
  <c r="H8650" i="106"/>
  <c r="G8650" i="106" s="1"/>
  <c r="H2050" i="106"/>
  <c r="G2050" i="106" s="1"/>
  <c r="H1345" i="106"/>
  <c r="H6942" i="106"/>
  <c r="G6942" i="106" s="1"/>
  <c r="H5442" i="106"/>
  <c r="G5442" i="106" s="1"/>
  <c r="H6362" i="106"/>
  <c r="G6362" i="106" s="1"/>
  <c r="H8008" i="106"/>
  <c r="G8008" i="106" s="1"/>
  <c r="H4154" i="106"/>
  <c r="G4154" i="106" s="1"/>
  <c r="H6301" i="106"/>
  <c r="G6301" i="106" s="1"/>
  <c r="H915" i="106"/>
  <c r="H1270" i="106"/>
  <c r="G1270" i="106" s="1"/>
  <c r="H3725" i="106"/>
  <c r="G3725" i="106" s="1"/>
  <c r="H204" i="106"/>
  <c r="H6177" i="106"/>
  <c r="H3629" i="106"/>
  <c r="G3629" i="106" s="1"/>
  <c r="H6140" i="106"/>
  <c r="H4993" i="106"/>
  <c r="H2730" i="106"/>
  <c r="H5750" i="106"/>
  <c r="G5750" i="106" s="1"/>
  <c r="H4362" i="106"/>
  <c r="G4362" i="106" s="1"/>
  <c r="H3077" i="106"/>
  <c r="G3077" i="106" s="1"/>
  <c r="H5499" i="106"/>
  <c r="G5499" i="106" s="1"/>
  <c r="H3451" i="106"/>
  <c r="H6321" i="106"/>
  <c r="G6321" i="106" s="1"/>
  <c r="H2949" i="106"/>
  <c r="G2949" i="106" s="1"/>
  <c r="H8444" i="106"/>
  <c r="G8444" i="106" s="1"/>
  <c r="H6890" i="106"/>
  <c r="G6890" i="106" s="1"/>
  <c r="H728" i="106"/>
  <c r="H7248" i="106"/>
  <c r="H1823" i="106"/>
  <c r="H4358" i="106"/>
  <c r="G4358" i="106" s="1"/>
  <c r="H4298" i="106"/>
  <c r="H9176" i="106"/>
  <c r="H150" i="106"/>
  <c r="H2796" i="106"/>
  <c r="G2796" i="106" s="1"/>
  <c r="H1011" i="106"/>
  <c r="H1250" i="106"/>
  <c r="H2012" i="106"/>
  <c r="G2012" i="106" s="1"/>
  <c r="H1326" i="106"/>
  <c r="G1326" i="106" s="1"/>
  <c r="H947" i="106"/>
  <c r="H1352" i="106"/>
  <c r="H1266" i="106"/>
  <c r="G1266" i="106" s="1"/>
  <c r="H5675" i="106"/>
  <c r="G5675" i="106" s="1"/>
  <c r="H1009" i="106"/>
  <c r="H8315" i="106"/>
  <c r="G8315" i="106" s="1"/>
  <c r="H5873" i="106"/>
  <c r="G5873" i="106" s="1"/>
  <c r="H5082" i="106"/>
  <c r="G5082" i="106" s="1"/>
  <c r="H5992" i="106"/>
  <c r="G5992" i="106" s="1"/>
  <c r="H6819" i="106"/>
  <c r="G6819" i="106" s="1"/>
  <c r="H6657" i="106"/>
  <c r="G6657" i="106" s="1"/>
  <c r="H8576" i="106"/>
  <c r="G8576" i="106" s="1"/>
  <c r="H5109" i="106"/>
  <c r="H5617" i="106"/>
  <c r="G5617" i="106" s="1"/>
  <c r="H1424" i="106"/>
  <c r="H6642" i="106"/>
  <c r="G6642" i="106" s="1"/>
  <c r="H8060" i="106"/>
  <c r="G8060" i="106" s="1"/>
  <c r="H781" i="106"/>
  <c r="H2727" i="106"/>
  <c r="H2092" i="106"/>
  <c r="G2092" i="106" s="1"/>
  <c r="H5278" i="106"/>
  <c r="G5278" i="106" s="1"/>
  <c r="H775" i="106"/>
  <c r="H2103" i="106"/>
  <c r="G2103" i="106" s="1"/>
  <c r="H3159" i="106"/>
  <c r="G3159" i="106" s="1"/>
  <c r="H826" i="106"/>
  <c r="H8949" i="106"/>
  <c r="H5351" i="106"/>
  <c r="G5351" i="106" s="1"/>
  <c r="H6704" i="106"/>
  <c r="G6704" i="106" s="1"/>
  <c r="H6111" i="106"/>
  <c r="H9520" i="106"/>
  <c r="G9520" i="106" s="1"/>
  <c r="H9716" i="106"/>
  <c r="G9716" i="106" s="1"/>
  <c r="H5726" i="106"/>
  <c r="H954" i="106"/>
  <c r="H1242" i="106"/>
  <c r="H914" i="106"/>
  <c r="H3658" i="106"/>
  <c r="G3658" i="106" s="1"/>
  <c r="H3622" i="106"/>
  <c r="G3622" i="106" s="1"/>
  <c r="H1978" i="106"/>
  <c r="G1978" i="106" s="1"/>
  <c r="H6095" i="106"/>
  <c r="H3576" i="106"/>
  <c r="G3576" i="106" s="1"/>
  <c r="H3685" i="106"/>
  <c r="H9216" i="106"/>
  <c r="H2808" i="106"/>
  <c r="G2808" i="106" s="1"/>
  <c r="H1523" i="106"/>
  <c r="G1523" i="106" s="1"/>
  <c r="H910" i="106"/>
  <c r="H4339" i="106"/>
  <c r="G4339" i="106" s="1"/>
  <c r="H117" i="106"/>
  <c r="H1259" i="106"/>
  <c r="H4" i="106"/>
  <c r="H1227" i="106"/>
  <c r="H5564" i="106"/>
  <c r="H8592" i="106"/>
  <c r="G8592" i="106" s="1"/>
  <c r="H5729" i="106"/>
  <c r="H8051" i="106"/>
  <c r="G8051" i="106" s="1"/>
  <c r="H6723" i="106"/>
  <c r="G6723" i="106" s="1"/>
  <c r="H9469" i="106"/>
  <c r="G9469" i="106" s="1"/>
  <c r="H7618" i="106"/>
  <c r="G7618" i="106" s="1"/>
  <c r="H1305" i="106"/>
  <c r="H7862" i="106"/>
  <c r="G7862" i="106" s="1"/>
  <c r="H5161" i="106"/>
  <c r="G5161" i="106" s="1"/>
  <c r="H3417" i="106"/>
  <c r="H5989" i="106"/>
  <c r="G5989" i="106" s="1"/>
  <c r="H5009" i="106"/>
  <c r="G5009" i="106" s="1"/>
  <c r="H5125" i="106"/>
  <c r="G5125" i="106" s="1"/>
  <c r="H9656" i="106"/>
  <c r="G9656" i="106" s="1"/>
  <c r="H2015" i="106"/>
  <c r="H3083" i="106"/>
  <c r="G3083" i="106" s="1"/>
  <c r="H5117" i="106"/>
  <c r="H7659" i="106"/>
  <c r="G7659" i="106" s="1"/>
  <c r="H2821" i="106"/>
  <c r="G2821" i="106" s="1"/>
  <c r="H5373" i="106"/>
  <c r="G5373" i="106" s="1"/>
  <c r="H5878" i="106"/>
  <c r="G5878" i="106" s="1"/>
  <c r="H1783" i="106"/>
  <c r="H3546" i="106"/>
  <c r="H9409" i="106"/>
  <c r="G9409" i="106" s="1"/>
  <c r="H7034" i="106"/>
  <c r="G7034" i="106" s="1"/>
  <c r="H2828" i="106"/>
  <c r="G2828" i="106" s="1"/>
  <c r="H9794" i="106"/>
  <c r="G9794" i="106" s="1"/>
  <c r="H4411" i="106"/>
  <c r="G4411" i="106" s="1"/>
  <c r="H6137" i="106"/>
  <c r="H5468" i="106"/>
  <c r="G5468" i="106" s="1"/>
  <c r="H9318" i="106"/>
  <c r="G9318" i="106" s="1"/>
  <c r="H889" i="106"/>
  <c r="H2822" i="106"/>
  <c r="G2822" i="106" s="1"/>
  <c r="H9349" i="106"/>
  <c r="G9349" i="106" s="1"/>
  <c r="H6953" i="106"/>
  <c r="G6953" i="106" s="1"/>
  <c r="H6617" i="106"/>
  <c r="G6617" i="106" s="1"/>
  <c r="H3369" i="106"/>
  <c r="H5719" i="106"/>
  <c r="G5719" i="106" s="1"/>
  <c r="H772" i="106"/>
  <c r="G772" i="106" s="1"/>
  <c r="H4081" i="106"/>
  <c r="G4081" i="106" s="1"/>
  <c r="H5020" i="106"/>
  <c r="G5020" i="106" s="1"/>
  <c r="H4377" i="106"/>
  <c r="G4377" i="106" s="1"/>
  <c r="H3721" i="106"/>
  <c r="G3721" i="106" s="1"/>
  <c r="H1380" i="106"/>
  <c r="G1380" i="106" s="1"/>
  <c r="H1775" i="106"/>
  <c r="H3631" i="106"/>
  <c r="G3631" i="106" s="1"/>
  <c r="H9146" i="106"/>
  <c r="G9146" i="106" s="1"/>
  <c r="H1004" i="106"/>
  <c r="G1004" i="106" s="1"/>
  <c r="H7608" i="106"/>
  <c r="G7608" i="106" s="1"/>
  <c r="H1776" i="106"/>
  <c r="H1836" i="106"/>
  <c r="H6233" i="106"/>
  <c r="G6233" i="106" s="1"/>
  <c r="H3386" i="106"/>
  <c r="H5652" i="106"/>
  <c r="G5652" i="106" s="1"/>
  <c r="H7784" i="106"/>
  <c r="G7784" i="106" s="1"/>
  <c r="H1829" i="106"/>
  <c r="H9450" i="106"/>
  <c r="G9450" i="106" s="1"/>
  <c r="H6700" i="106"/>
  <c r="G6700" i="106" s="1"/>
  <c r="H1526" i="106"/>
  <c r="G1526" i="106" s="1"/>
  <c r="H6124" i="106"/>
  <c r="H8767" i="106"/>
  <c r="G8767" i="106" s="1"/>
  <c r="H8999" i="106"/>
  <c r="G8999" i="106" s="1"/>
  <c r="H1282" i="106"/>
  <c r="G1282" i="106" s="1"/>
  <c r="H8759" i="106"/>
  <c r="G8759" i="106" s="1"/>
  <c r="H5778" i="106"/>
  <c r="G5778" i="106" s="1"/>
  <c r="H2989" i="106"/>
  <c r="G2989" i="106" s="1"/>
  <c r="H6924" i="106"/>
  <c r="H6142" i="106"/>
  <c r="H6397" i="106"/>
  <c r="G6397" i="106" s="1"/>
  <c r="H4190" i="106"/>
  <c r="G4190" i="106" s="1"/>
  <c r="H8194" i="106"/>
  <c r="G8194" i="106" s="1"/>
  <c r="H6931" i="106"/>
  <c r="H4373" i="106"/>
  <c r="G4373" i="106" s="1"/>
  <c r="H795" i="106"/>
  <c r="H6796" i="106"/>
  <c r="G6796" i="106" s="1"/>
  <c r="H3055" i="106"/>
  <c r="H5724" i="106"/>
  <c r="G5724" i="106" s="1"/>
  <c r="H1852" i="106"/>
  <c r="H6847" i="106"/>
  <c r="H7772" i="106"/>
  <c r="G7772" i="106" s="1"/>
  <c r="H2475" i="106"/>
  <c r="H5880" i="106"/>
  <c r="G5880" i="106" s="1"/>
  <c r="H9735" i="106"/>
  <c r="G9735" i="106" s="1"/>
  <c r="H2056" i="106"/>
  <c r="G2056" i="106" s="1"/>
  <c r="H3485" i="106"/>
  <c r="H2829" i="106"/>
  <c r="G2829" i="106" s="1"/>
  <c r="H3683" i="106"/>
  <c r="H8732" i="106"/>
  <c r="G8732" i="106" s="1"/>
  <c r="H2993" i="106"/>
  <c r="G2993" i="106" s="1"/>
  <c r="H3450" i="106"/>
  <c r="H1990" i="106"/>
  <c r="G1990" i="106" s="1"/>
  <c r="H1308" i="106"/>
  <c r="G1308" i="106" s="1"/>
  <c r="H726" i="106"/>
  <c r="H6844" i="106"/>
  <c r="H1969" i="106"/>
  <c r="G1969" i="106" s="1"/>
  <c r="H5566" i="106"/>
  <c r="G5566" i="106" s="1"/>
  <c r="H1685" i="106"/>
  <c r="H6364" i="106"/>
  <c r="G6364" i="106" s="1"/>
  <c r="H1034" i="106"/>
  <c r="H6782" i="106"/>
  <c r="G6782" i="106" s="1"/>
  <c r="H4300" i="106"/>
  <c r="H5095" i="106"/>
  <c r="H737" i="106"/>
  <c r="H6083" i="106"/>
  <c r="H3720" i="106"/>
  <c r="G3720" i="106" s="1"/>
  <c r="H6134" i="106"/>
  <c r="H8342" i="106"/>
  <c r="G8342" i="106" s="1"/>
  <c r="H6133" i="106"/>
  <c r="H1831" i="106"/>
  <c r="H8524" i="106"/>
  <c r="G8524" i="106" s="1"/>
  <c r="H5421" i="106"/>
  <c r="G5421" i="106" s="1"/>
  <c r="H9632" i="106"/>
  <c r="G9632" i="106" s="1"/>
  <c r="H3367" i="106"/>
  <c r="H5592" i="106"/>
  <c r="G5592" i="106" s="1"/>
  <c r="H8782" i="106"/>
  <c r="G8782" i="106" s="1"/>
  <c r="H4104" i="106"/>
  <c r="G4104" i="106" s="1"/>
  <c r="H8287" i="106"/>
  <c r="H197" i="106"/>
  <c r="H2016" i="106"/>
  <c r="H5768" i="106"/>
  <c r="G5768" i="106" s="1"/>
  <c r="H4811" i="106"/>
  <c r="G4811" i="106" s="1"/>
  <c r="H9003" i="106"/>
  <c r="G9003" i="106" s="1"/>
  <c r="H1145" i="106"/>
  <c r="G1145" i="106" s="1"/>
  <c r="H4344" i="106"/>
  <c r="G4344" i="106" s="1"/>
  <c r="H4263" i="106"/>
  <c r="H5879" i="106"/>
  <c r="G5879" i="106" s="1"/>
  <c r="H2533" i="106"/>
  <c r="H1786" i="106"/>
  <c r="G1786" i="106" s="1"/>
  <c r="H6315" i="106"/>
  <c r="G6315" i="106" s="1"/>
  <c r="H6229" i="106"/>
  <c r="G6229" i="106" s="1"/>
  <c r="H8102" i="106"/>
  <c r="H8566" i="106"/>
  <c r="G8566" i="106" s="1"/>
  <c r="H2991" i="106"/>
  <c r="G2991" i="106" s="1"/>
  <c r="H3547" i="106"/>
  <c r="H5916" i="106"/>
  <c r="G5916" i="106" s="1"/>
  <c r="H4944" i="106"/>
  <c r="G4944" i="106" s="1"/>
  <c r="H1615" i="106"/>
  <c r="H740" i="106"/>
  <c r="H8290" i="106"/>
  <c r="G8290" i="106" s="1"/>
  <c r="H782" i="106"/>
  <c r="H6169" i="106"/>
  <c r="H9588" i="106"/>
  <c r="G9588" i="106" s="1"/>
  <c r="H6147" i="106"/>
  <c r="H819" i="106"/>
  <c r="H797" i="106"/>
  <c r="H1839" i="106"/>
  <c r="H9444" i="106"/>
  <c r="G9444" i="106" s="1"/>
  <c r="H994" i="106"/>
  <c r="H8919" i="106"/>
  <c r="G8919" i="106" s="1"/>
  <c r="H25" i="106"/>
  <c r="G25" i="106" s="1"/>
  <c r="H1449" i="106"/>
  <c r="G1449" i="106" s="1"/>
  <c r="H6681" i="106"/>
  <c r="G6681" i="106" s="1"/>
  <c r="H4342" i="106"/>
  <c r="H8013" i="106"/>
  <c r="G8013" i="106" s="1"/>
  <c r="H4410" i="106"/>
  <c r="G4410" i="106" s="1"/>
  <c r="H9421" i="106"/>
  <c r="G9421" i="106" s="1"/>
  <c r="H1225" i="106"/>
  <c r="G1225" i="106" s="1"/>
  <c r="H121" i="106"/>
  <c r="H977" i="106"/>
  <c r="H5722" i="106"/>
  <c r="G5722" i="106" s="1"/>
  <c r="H9784" i="106"/>
  <c r="G9784" i="106" s="1"/>
  <c r="H7066" i="106"/>
  <c r="G7066" i="106" s="1"/>
  <c r="H1042" i="106"/>
  <c r="G1042" i="106" s="1"/>
  <c r="H8473" i="106"/>
  <c r="G8473" i="106" s="1"/>
  <c r="H6732" i="106"/>
  <c r="G6732" i="106" s="1"/>
  <c r="H779" i="106"/>
  <c r="H7760" i="106"/>
  <c r="G7760" i="106" s="1"/>
  <c r="H9164" i="106"/>
  <c r="H2609" i="106"/>
  <c r="G2609" i="106" s="1"/>
  <c r="H7598" i="106"/>
  <c r="G7598" i="106" s="1"/>
  <c r="H8640" i="106"/>
  <c r="G8640" i="106" s="1"/>
  <c r="H5105" i="106"/>
  <c r="H7651" i="106"/>
  <c r="G7651" i="106" s="1"/>
  <c r="H4407" i="106"/>
  <c r="G4407" i="106" s="1"/>
  <c r="H6936" i="106"/>
  <c r="H6855" i="106"/>
  <c r="G6855" i="106" s="1"/>
  <c r="H762" i="106"/>
  <c r="H9792" i="106"/>
  <c r="G9792" i="106" s="1"/>
  <c r="H3651" i="106"/>
  <c r="G3651" i="106" s="1"/>
  <c r="H926" i="106"/>
  <c r="H1026" i="106"/>
  <c r="H171" i="106"/>
  <c r="H1024" i="106"/>
  <c r="H9311" i="106"/>
  <c r="G9311" i="106" s="1"/>
  <c r="H7110" i="106"/>
  <c r="G7110" i="106" s="1"/>
  <c r="H2975" i="106"/>
  <c r="G2975" i="106" s="1"/>
  <c r="H7102" i="106"/>
  <c r="G7102" i="106" s="1"/>
  <c r="H1217" i="106"/>
  <c r="G1217" i="106" s="1"/>
  <c r="H124" i="106"/>
  <c r="H9006" i="106"/>
  <c r="G9006" i="106" s="1"/>
  <c r="H15" i="106"/>
  <c r="H2729" i="106"/>
  <c r="H918" i="106"/>
  <c r="H3420" i="106"/>
  <c r="H8055" i="106"/>
  <c r="G8055" i="106" s="1"/>
  <c r="H9104" i="106"/>
  <c r="G9104" i="106" s="1"/>
  <c r="H8139" i="106"/>
  <c r="G8139" i="106" s="1"/>
  <c r="H8148" i="106"/>
  <c r="G8148" i="106" s="1"/>
  <c r="H6304" i="106"/>
  <c r="G6304" i="106" s="1"/>
  <c r="H9796" i="106"/>
  <c r="G9796" i="106" s="1"/>
  <c r="H6259" i="106"/>
  <c r="G6259" i="106" s="1"/>
  <c r="H955" i="106"/>
  <c r="H9339" i="106"/>
  <c r="G9339" i="106" s="1"/>
  <c r="H4329" i="106"/>
  <c r="G4329" i="106" s="1"/>
  <c r="H923" i="106"/>
  <c r="H5022" i="106"/>
  <c r="G5022" i="106" s="1"/>
  <c r="H8241" i="106"/>
  <c r="G8241" i="106" s="1"/>
  <c r="H2890" i="106"/>
  <c r="H6792" i="106"/>
  <c r="G6792" i="106" s="1"/>
  <c r="H323" i="106"/>
  <c r="G323" i="106" s="1"/>
  <c r="H2856" i="106"/>
  <c r="G2856" i="106" s="1"/>
  <c r="H6400" i="106"/>
  <c r="G6400" i="106" s="1"/>
  <c r="H1534" i="106"/>
  <c r="G1534" i="106" s="1"/>
  <c r="H4408" i="106"/>
  <c r="G4408" i="106" s="1"/>
  <c r="H3686" i="106"/>
  <c r="H9622" i="106"/>
  <c r="G9622" i="106" s="1"/>
  <c r="H6329" i="106"/>
  <c r="G6329" i="106" s="1"/>
  <c r="H1222" i="106"/>
  <c r="G1222" i="106" s="1"/>
  <c r="H802" i="106"/>
  <c r="H7880" i="106"/>
  <c r="G7880" i="106" s="1"/>
  <c r="H9256" i="106"/>
  <c r="G9256" i="106" s="1"/>
  <c r="H430" i="106"/>
  <c r="H4814" i="106"/>
  <c r="G4814" i="106" s="1"/>
  <c r="H6842" i="106"/>
  <c r="H2716" i="106"/>
  <c r="H5521" i="106"/>
  <c r="G5521" i="106" s="1"/>
  <c r="H6996" i="106"/>
  <c r="G6996" i="106" s="1"/>
  <c r="H2945" i="106"/>
  <c r="G2945" i="106" s="1"/>
  <c r="H965" i="106"/>
  <c r="H1383" i="106"/>
  <c r="G1383" i="106" s="1"/>
  <c r="H9724" i="106"/>
  <c r="G9724" i="106" s="1"/>
  <c r="H8260" i="106"/>
  <c r="G8260" i="106" s="1"/>
  <c r="H4417" i="106"/>
  <c r="G4417" i="106" s="1"/>
  <c r="H1743" i="106"/>
  <c r="H3684" i="106"/>
  <c r="H4946" i="106"/>
  <c r="G4946" i="106" s="1"/>
  <c r="H3252" i="106"/>
  <c r="G3252" i="106" s="1"/>
  <c r="H3571" i="106"/>
  <c r="G3571" i="106" s="1"/>
  <c r="H5789" i="106"/>
  <c r="G5789" i="106" s="1"/>
  <c r="H616" i="106"/>
  <c r="G616" i="106" s="1"/>
  <c r="H8176" i="106"/>
  <c r="G8176" i="106" s="1"/>
  <c r="H5331" i="106"/>
  <c r="G5331" i="106" s="1"/>
  <c r="H8920" i="106"/>
  <c r="G8920" i="106" s="1"/>
  <c r="H6662" i="106"/>
  <c r="G6662" i="106" s="1"/>
  <c r="H5315" i="106"/>
  <c r="G5315" i="106" s="1"/>
  <c r="H746" i="106"/>
  <c r="H5071" i="106"/>
  <c r="G5071" i="106" s="1"/>
  <c r="H7806" i="106"/>
  <c r="G7806" i="106" s="1"/>
  <c r="H5623" i="106"/>
  <c r="G5623" i="106" s="1"/>
  <c r="H9272" i="106"/>
  <c r="G9272" i="106" s="1"/>
  <c r="H4078" i="106"/>
  <c r="G4078" i="106" s="1"/>
  <c r="H6407" i="106"/>
  <c r="G6407" i="106" s="1"/>
  <c r="H70" i="106"/>
  <c r="H1102" i="106"/>
  <c r="G1102" i="106" s="1"/>
  <c r="H6185" i="106"/>
  <c r="H3483" i="106"/>
  <c r="H14" i="106"/>
  <c r="H2978" i="106"/>
  <c r="G2978" i="106" s="1"/>
  <c r="H5163" i="106"/>
  <c r="G5163" i="106" s="1"/>
  <c r="H3656" i="106"/>
  <c r="G3656" i="106" s="1"/>
  <c r="H804" i="106"/>
  <c r="H182" i="106"/>
  <c r="H719" i="106"/>
  <c r="H2846" i="106"/>
  <c r="G2846" i="106" s="1"/>
  <c r="H4082" i="106"/>
  <c r="G4082" i="106" s="1"/>
  <c r="H8941" i="106"/>
  <c r="G8941" i="106" s="1"/>
  <c r="H9475" i="106"/>
  <c r="G9475" i="106" s="1"/>
  <c r="H5329" i="106"/>
  <c r="G5329" i="106" s="1"/>
  <c r="H1986" i="106"/>
  <c r="G1986" i="106" s="1"/>
  <c r="H9816" i="106"/>
  <c r="G9816" i="106" s="1"/>
  <c r="H6145" i="106"/>
  <c r="H8819" i="106"/>
  <c r="G8819" i="106" s="1"/>
  <c r="H8528" i="106"/>
  <c r="G8528" i="106" s="1"/>
  <c r="H8275" i="106"/>
  <c r="G8275" i="106" s="1"/>
  <c r="H103" i="106"/>
  <c r="H7621" i="106"/>
  <c r="G7621" i="106" s="1"/>
  <c r="H8204" i="106"/>
  <c r="G8204" i="106" s="1"/>
  <c r="H6663" i="106"/>
  <c r="G6663" i="106" s="1"/>
  <c r="H8018" i="106"/>
  <c r="G8018" i="106" s="1"/>
  <c r="H8196" i="106"/>
  <c r="G8196" i="106" s="1"/>
  <c r="H8561" i="106"/>
  <c r="G8561" i="106" s="1"/>
  <c r="H1280" i="106"/>
  <c r="G1280" i="106" s="1"/>
  <c r="H1285" i="106"/>
  <c r="G1285" i="106" s="1"/>
  <c r="H6033" i="106"/>
  <c r="H7680" i="106"/>
  <c r="G7680" i="106" s="1"/>
  <c r="H6076" i="106"/>
  <c r="H3568" i="106"/>
  <c r="G3568" i="106" s="1"/>
  <c r="H6983" i="106"/>
  <c r="G6983" i="106" s="1"/>
  <c r="H8396" i="106"/>
  <c r="G8396" i="106" s="1"/>
  <c r="H1428" i="106"/>
  <c r="G1428" i="106" s="1"/>
  <c r="H6327" i="106"/>
  <c r="G6327" i="106" s="1"/>
  <c r="H3259" i="106"/>
  <c r="G3259" i="106" s="1"/>
  <c r="H6141" i="106"/>
  <c r="H792" i="106"/>
  <c r="H8935" i="106"/>
  <c r="G8935" i="106" s="1"/>
  <c r="H8449" i="106"/>
  <c r="G8449" i="106" s="1"/>
  <c r="H9183" i="106"/>
  <c r="H8483" i="106"/>
  <c r="G8483" i="106" s="1"/>
  <c r="H8268" i="106"/>
  <c r="G8268" i="106" s="1"/>
  <c r="H8478" i="106"/>
  <c r="G8478" i="106" s="1"/>
  <c r="H1858" i="106"/>
  <c r="H6392" i="106"/>
  <c r="G6392" i="106" s="1"/>
  <c r="H893" i="106"/>
  <c r="H5277" i="106"/>
  <c r="H3616" i="106"/>
  <c r="G3616" i="106" s="1"/>
  <c r="H6128" i="106"/>
  <c r="H1824" i="106"/>
  <c r="H1049" i="106"/>
  <c r="H3728" i="106"/>
  <c r="H8252" i="106"/>
  <c r="G8252" i="106" s="1"/>
  <c r="H1405" i="106"/>
  <c r="H3296" i="106"/>
  <c r="G3296" i="106" s="1"/>
  <c r="H8366" i="106"/>
  <c r="G8366" i="106" s="1"/>
  <c r="H9638" i="106"/>
  <c r="G9638" i="106" s="1"/>
  <c r="H9101" i="106"/>
  <c r="G9101" i="106" s="1"/>
  <c r="H5670" i="106"/>
  <c r="G5670" i="106" s="1"/>
  <c r="H2600" i="106"/>
  <c r="G2600" i="106" s="1"/>
  <c r="H4264" i="106"/>
  <c r="H6148" i="106"/>
  <c r="H9387" i="106"/>
  <c r="G9387" i="106" s="1"/>
  <c r="H6926" i="106"/>
  <c r="H5222" i="106"/>
  <c r="G5222" i="106" s="1"/>
  <c r="H1985" i="106"/>
  <c r="G1985" i="106" s="1"/>
  <c r="H1265" i="106"/>
  <c r="G1265" i="106" s="1"/>
  <c r="H2756" i="106"/>
  <c r="G2756" i="106" s="1"/>
  <c r="H8529" i="106"/>
  <c r="G8529" i="106" s="1"/>
  <c r="H1314" i="106"/>
  <c r="G1314" i="106" s="1"/>
  <c r="H2037" i="106"/>
  <c r="H3618" i="106"/>
  <c r="G3618" i="106" s="1"/>
  <c r="H8947" i="106"/>
  <c r="G8947" i="106" s="1"/>
  <c r="H7724" i="106"/>
  <c r="G7724" i="106" s="1"/>
  <c r="H1845" i="106"/>
  <c r="H8802" i="106"/>
  <c r="G8802" i="106" s="1"/>
  <c r="H2838" i="106"/>
  <c r="G2838" i="106" s="1"/>
  <c r="H1443" i="106"/>
  <c r="H1047" i="106"/>
  <c r="G1047" i="106" s="1"/>
  <c r="H1802" i="106"/>
  <c r="G1802" i="106" s="1"/>
  <c r="H2568" i="106"/>
  <c r="G2568" i="106" s="1"/>
  <c r="H710" i="106"/>
  <c r="H5059" i="106"/>
  <c r="H2731" i="106"/>
  <c r="H1234" i="106"/>
  <c r="H2089" i="106"/>
  <c r="G2089" i="106" s="1"/>
  <c r="H5571" i="106"/>
  <c r="G5571" i="106" s="1"/>
  <c r="H5523" i="106"/>
  <c r="G5523" i="106" s="1"/>
  <c r="H5111" i="106"/>
  <c r="H7087" i="106"/>
  <c r="G7087" i="106" s="1"/>
  <c r="H8376" i="106"/>
  <c r="G8376" i="106" s="1"/>
  <c r="H979" i="106"/>
  <c r="H8178" i="106"/>
  <c r="G8178" i="106" s="1"/>
  <c r="H4413" i="106"/>
  <c r="H1021" i="106"/>
  <c r="H5516" i="106"/>
  <c r="G5516" i="106" s="1"/>
  <c r="H744" i="106"/>
  <c r="H6661" i="106"/>
  <c r="G6661" i="106" s="1"/>
  <c r="H4392" i="106"/>
  <c r="H183" i="106"/>
  <c r="H3081" i="106"/>
  <c r="G3081" i="106" s="1"/>
  <c r="H1857" i="106"/>
  <c r="H8044" i="106"/>
  <c r="G8044" i="106" s="1"/>
  <c r="H2841" i="106"/>
  <c r="G2841" i="106" s="1"/>
  <c r="H9644" i="106"/>
  <c r="G9644" i="106" s="1"/>
  <c r="H5554" i="106"/>
  <c r="G5554" i="106" s="1"/>
  <c r="H3366" i="106"/>
  <c r="H5905" i="106"/>
  <c r="G5905" i="106" s="1"/>
  <c r="H6673" i="106"/>
  <c r="G6673" i="106" s="1"/>
  <c r="H1358" i="106"/>
  <c r="H5084" i="106"/>
  <c r="G5084" i="106" s="1"/>
  <c r="H847" i="106"/>
  <c r="H8987" i="106"/>
  <c r="G8987" i="106" s="1"/>
  <c r="H3625" i="106"/>
  <c r="G3625" i="106" s="1"/>
  <c r="H6373" i="106"/>
  <c r="G6373" i="106" s="1"/>
  <c r="H1044" i="106"/>
  <c r="H799" i="106"/>
  <c r="H8703" i="106"/>
  <c r="H3723" i="106"/>
  <c r="H5777" i="106"/>
  <c r="G5777" i="106" s="1"/>
  <c r="H5535" i="106"/>
  <c r="G5535" i="106" s="1"/>
  <c r="H273" i="106"/>
  <c r="H1027" i="106"/>
  <c r="H6874" i="106"/>
  <c r="G6874" i="106" s="1"/>
  <c r="H4073" i="106"/>
  <c r="G4073" i="106" s="1"/>
  <c r="H6394" i="106"/>
  <c r="G6394" i="106" s="1"/>
  <c r="H8784" i="106"/>
  <c r="G8784" i="106" s="1"/>
  <c r="H3643" i="106"/>
  <c r="H8293" i="106"/>
  <c r="G8293" i="106" s="1"/>
  <c r="H5165" i="106"/>
  <c r="H1423" i="106"/>
  <c r="H895" i="106"/>
  <c r="H1321" i="106"/>
  <c r="G1321" i="106" s="1"/>
  <c r="H2820" i="106"/>
  <c r="G2820" i="106" s="1"/>
  <c r="H5736" i="106"/>
  <c r="G5736" i="106" s="1"/>
  <c r="H187" i="106"/>
  <c r="H4111" i="106"/>
  <c r="H1268" i="106"/>
  <c r="G1268" i="106" s="1"/>
  <c r="H8198" i="106"/>
  <c r="G8198" i="106" s="1"/>
  <c r="H7232" i="106"/>
  <c r="G7232" i="106" s="1"/>
  <c r="H6369" i="106"/>
  <c r="G6369" i="106" s="1"/>
  <c r="H6977" i="106"/>
  <c r="H4226" i="106"/>
  <c r="G4226" i="106" s="1"/>
  <c r="H9525" i="106"/>
  <c r="G9525" i="106" s="1"/>
  <c r="H9304" i="106"/>
  <c r="G9304" i="106" s="1"/>
  <c r="H3575" i="106"/>
  <c r="G3575" i="106" s="1"/>
  <c r="H8715" i="106"/>
  <c r="G8715" i="106" s="1"/>
  <c r="H651" i="106"/>
  <c r="G651" i="106" s="1"/>
  <c r="H5349" i="106"/>
  <c r="G5349" i="106" s="1"/>
  <c r="H6080" i="106"/>
  <c r="H1875" i="106"/>
  <c r="H8942" i="106"/>
  <c r="G8942" i="106" s="1"/>
  <c r="H3255" i="106"/>
  <c r="G3255" i="106" s="1"/>
  <c r="H1411" i="106"/>
  <c r="H9488" i="106"/>
  <c r="H703" i="106"/>
  <c r="H8666" i="106"/>
  <c r="G8666" i="106" s="1"/>
  <c r="H6745" i="106"/>
  <c r="G6745" i="106" s="1"/>
  <c r="B9724" i="106"/>
  <c r="B9722" i="106"/>
  <c r="B9720" i="106"/>
  <c r="B9718" i="106"/>
  <c r="B9716" i="106"/>
  <c r="B9708" i="106"/>
  <c r="B9709" i="106"/>
  <c r="B9710" i="106"/>
  <c r="B9711" i="106"/>
  <c r="B9712" i="106"/>
  <c r="B9713" i="106"/>
  <c r="B9714" i="106"/>
  <c r="B9707" i="106"/>
  <c r="L427" i="29" l="1"/>
  <c r="K419" i="29"/>
  <c r="B9717" i="106" s="1"/>
  <c r="K420" i="29"/>
  <c r="K421" i="29"/>
  <c r="B9719" i="106" s="1"/>
  <c r="K422" i="29"/>
  <c r="H423" i="29"/>
  <c r="K426" i="29"/>
  <c r="B9725" i="106" s="1"/>
  <c r="K425" i="29"/>
  <c r="B9723" i="106" s="1"/>
  <c r="K424" i="29"/>
  <c r="B9721" i="106" s="1"/>
  <c r="K373" i="29"/>
  <c r="B9715" i="106" s="1"/>
  <c r="K423" i="29" l="1"/>
  <c r="F179" i="34"/>
  <c r="B9699" i="106" l="1"/>
  <c r="G9699" i="106" s="1"/>
  <c r="B9683" i="106"/>
  <c r="G9683" i="106" s="1"/>
  <c r="B9684" i="106"/>
  <c r="G9684" i="106" s="1"/>
  <c r="B9686" i="106"/>
  <c r="G9686" i="106" s="1"/>
  <c r="B9688" i="106"/>
  <c r="B9691" i="106"/>
  <c r="G9691" i="106" s="1"/>
  <c r="B9700" i="106"/>
  <c r="G9700" i="106" s="1"/>
  <c r="B9701" i="106"/>
  <c r="G9701" i="106" s="1"/>
  <c r="B9702" i="106"/>
  <c r="G9702" i="106" s="1"/>
  <c r="B9703" i="106"/>
  <c r="G9703" i="106" s="1"/>
  <c r="B9704" i="106"/>
  <c r="B9705" i="106"/>
  <c r="B9692" i="106"/>
  <c r="G9692" i="106" s="1"/>
  <c r="B9694" i="106"/>
  <c r="G9694" i="106" s="1"/>
  <c r="B9695" i="106"/>
  <c r="G9695" i="106" s="1"/>
  <c r="B9696" i="106"/>
  <c r="B9697" i="106"/>
  <c r="B9685" i="106"/>
  <c r="G9685" i="106" s="1"/>
  <c r="B9687" i="106"/>
  <c r="G9687" i="106" s="1"/>
  <c r="B9689" i="106"/>
  <c r="L291" i="186" l="1"/>
  <c r="B9693" i="106"/>
  <c r="G9693" i="106" s="1"/>
  <c r="L290" i="186"/>
  <c r="L292" i="186"/>
  <c r="C37" i="184"/>
  <c r="K20" i="186"/>
  <c r="H20" i="186"/>
  <c r="G20" i="186"/>
  <c r="F20" i="186"/>
  <c r="D20" i="186"/>
  <c r="C20" i="186"/>
  <c r="H9698" i="106" a="1"/>
  <c r="H9706" i="106" a="1"/>
  <c r="H9690" i="106" a="1"/>
  <c r="H9706" i="106" l="1"/>
  <c r="H9690" i="106"/>
  <c r="H9698" i="106"/>
  <c r="B9706" i="106"/>
  <c r="B9690" i="106"/>
  <c r="B9698" i="106"/>
  <c r="B9206" i="106"/>
  <c r="B9205" i="106"/>
  <c r="B9204" i="106"/>
  <c r="B9203" i="106"/>
  <c r="G9690" i="106" l="1"/>
  <c r="G9698" i="106"/>
  <c r="G9706" i="106"/>
  <c r="B9628" i="106"/>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H1742" i="106" a="1"/>
  <c r="H1742" i="106" l="1"/>
  <c r="A17" i="183"/>
  <c r="A13" i="24" l="1"/>
  <c r="H2" i="106" a="1"/>
  <c r="H2" i="106" l="1"/>
  <c r="A48" i="24"/>
  <c r="D7" i="36" l="1"/>
  <c r="F6" i="182"/>
  <c r="L28" i="186"/>
  <c r="B9570" i="106" s="1"/>
  <c r="L29" i="186"/>
  <c r="L31" i="186"/>
  <c r="L32" i="186"/>
  <c r="L33" i="186"/>
  <c r="L34" i="186"/>
  <c r="B9605" i="106" s="1"/>
  <c r="L35" i="186"/>
  <c r="L36" i="186"/>
  <c r="L37" i="186"/>
  <c r="B9626" i="106" s="1"/>
  <c r="L13" i="186"/>
  <c r="L17" i="186"/>
  <c r="B9549" i="106" s="1"/>
  <c r="L18" i="186"/>
  <c r="B9556" i="106" s="1"/>
  <c r="L19" i="186"/>
  <c r="B9563" i="106" s="1"/>
  <c r="B9620" i="106"/>
  <c r="G9620" i="106" s="1"/>
  <c r="B9621" i="106"/>
  <c r="B9622" i="106"/>
  <c r="B9623" i="106"/>
  <c r="B9624" i="106"/>
  <c r="B9625" i="106"/>
  <c r="B9613" i="106"/>
  <c r="B9614" i="106"/>
  <c r="B9615" i="106"/>
  <c r="B9616" i="106"/>
  <c r="B9617" i="106"/>
  <c r="B9618" i="106"/>
  <c r="B9619" i="106"/>
  <c r="B9606" i="106"/>
  <c r="B9607" i="106"/>
  <c r="B9608" i="106"/>
  <c r="B9609" i="106"/>
  <c r="B9610" i="106"/>
  <c r="B9611" i="106"/>
  <c r="B9612" i="106"/>
  <c r="B9599" i="106"/>
  <c r="B9600" i="106"/>
  <c r="B9601" i="106"/>
  <c r="B9602" i="106"/>
  <c r="B9603" i="106"/>
  <c r="B9604" i="106"/>
  <c r="B9592" i="106"/>
  <c r="G9592" i="106" s="1"/>
  <c r="B9593" i="106"/>
  <c r="B9594" i="106"/>
  <c r="B9595" i="106"/>
  <c r="B9596" i="106"/>
  <c r="B9597" i="106"/>
  <c r="B9585" i="106"/>
  <c r="G9585" i="106" s="1"/>
  <c r="B9586" i="106"/>
  <c r="B9587" i="106"/>
  <c r="B9588" i="106"/>
  <c r="B9589" i="106"/>
  <c r="B9590" i="106"/>
  <c r="B9571" i="106"/>
  <c r="G9571" i="106" s="1"/>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591" i="106" a="1"/>
  <c r="H9626" i="106" a="1"/>
  <c r="H9577" i="106" a="1"/>
  <c r="H9598" i="106" a="1"/>
  <c r="H9626" i="106" l="1"/>
  <c r="G9626" i="106" s="1"/>
  <c r="H9598" i="106"/>
  <c r="B9598" i="106"/>
  <c r="H9591" i="106"/>
  <c r="B9591" i="106"/>
  <c r="H9577" i="106"/>
  <c r="B9577"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G9488" i="106" s="1"/>
  <c r="B9489" i="106"/>
  <c r="G9489" i="106" s="1"/>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G9276" i="106" s="1"/>
  <c r="B9277" i="106"/>
  <c r="G9277" i="106" s="1"/>
  <c r="B9278" i="106"/>
  <c r="G9278" i="106" s="1"/>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G9221" i="106" s="1"/>
  <c r="B9222" i="106"/>
  <c r="G9222" i="106" s="1"/>
  <c r="B9223" i="106"/>
  <c r="G9223" i="106" s="1"/>
  <c r="B9224" i="106"/>
  <c r="G9224" i="106" s="1"/>
  <c r="B9225" i="106"/>
  <c r="B9226" i="106"/>
  <c r="B9227" i="106"/>
  <c r="B9213" i="106"/>
  <c r="G9213" i="106" s="1"/>
  <c r="B9214" i="106"/>
  <c r="G9214" i="106" s="1"/>
  <c r="B9215" i="106"/>
  <c r="G9215" i="106" s="1"/>
  <c r="B9216" i="106"/>
  <c r="G9216" i="106" s="1"/>
  <c r="B9217" i="106"/>
  <c r="B9218" i="106"/>
  <c r="B9219" i="106"/>
  <c r="B9198" i="106"/>
  <c r="B9199" i="106"/>
  <c r="G9199" i="106" s="1"/>
  <c r="B9200" i="106"/>
  <c r="B9201" i="106"/>
  <c r="G9201" i="106" s="1"/>
  <c r="B9190" i="106"/>
  <c r="G9190" i="106" s="1"/>
  <c r="B9191" i="106"/>
  <c r="G9191" i="106" s="1"/>
  <c r="B9192" i="106"/>
  <c r="G9192" i="106" s="1"/>
  <c r="B9193" i="106"/>
  <c r="G9193" i="106" s="1"/>
  <c r="B9194" i="106"/>
  <c r="G9194" i="106" s="1"/>
  <c r="B9195" i="106"/>
  <c r="B9196" i="106"/>
  <c r="B9182" i="106"/>
  <c r="G9182" i="106" s="1"/>
  <c r="B9183" i="106"/>
  <c r="G9183" i="106" s="1"/>
  <c r="B9184" i="106"/>
  <c r="G9184" i="106" s="1"/>
  <c r="B9185" i="106"/>
  <c r="G9185" i="106" s="1"/>
  <c r="B9186" i="106"/>
  <c r="G9186" i="106" s="1"/>
  <c r="B9187" i="106"/>
  <c r="B9188" i="106"/>
  <c r="B9174" i="106"/>
  <c r="G9174" i="106" s="1"/>
  <c r="B9175" i="106"/>
  <c r="G9175" i="106" s="1"/>
  <c r="B9176" i="106"/>
  <c r="G9176" i="106" s="1"/>
  <c r="B9177" i="106"/>
  <c r="G9177" i="106" s="1"/>
  <c r="B9178" i="106"/>
  <c r="G9178" i="106" s="1"/>
  <c r="B9179" i="106"/>
  <c r="B9180" i="106"/>
  <c r="B9166" i="106"/>
  <c r="G9166" i="106" s="1"/>
  <c r="B9167" i="106"/>
  <c r="G9167" i="106" s="1"/>
  <c r="B9168" i="106"/>
  <c r="G9168" i="106" s="1"/>
  <c r="B9169" i="106"/>
  <c r="G9169" i="106" s="1"/>
  <c r="B9170" i="106"/>
  <c r="G9170" i="106" s="1"/>
  <c r="B9171" i="106"/>
  <c r="G9171" i="106" s="1"/>
  <c r="B9172" i="106"/>
  <c r="G9172" i="106" s="1"/>
  <c r="B9158" i="106"/>
  <c r="G9158" i="106" s="1"/>
  <c r="B9159" i="106"/>
  <c r="G9159" i="106" s="1"/>
  <c r="B9160" i="106"/>
  <c r="G9160" i="106" s="1"/>
  <c r="B9161" i="106"/>
  <c r="G9161" i="106" s="1"/>
  <c r="B9162" i="106"/>
  <c r="G9162" i="106" s="1"/>
  <c r="B9163" i="106"/>
  <c r="G9163" i="106" s="1"/>
  <c r="B9164" i="106"/>
  <c r="G9164" i="106" s="1"/>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8" i="186"/>
  <c r="B9110" i="106" s="1"/>
  <c r="J281" i="186"/>
  <c r="B9541" i="106" s="1"/>
  <c r="H281" i="186"/>
  <c r="B9540" i="106" s="1"/>
  <c r="G281" i="186"/>
  <c r="B9539" i="106" s="1"/>
  <c r="F281" i="186"/>
  <c r="L280" i="186"/>
  <c r="B9537" i="106" s="1"/>
  <c r="L279" i="186"/>
  <c r="B9532" i="106" s="1"/>
  <c r="L276" i="186"/>
  <c r="B9527" i="106" s="1"/>
  <c r="L275" i="186"/>
  <c r="B9519" i="106" s="1"/>
  <c r="L274" i="186"/>
  <c r="B9511" i="106" s="1"/>
  <c r="L271" i="186"/>
  <c r="B9503" i="106" s="1"/>
  <c r="L270" i="186"/>
  <c r="J263" i="186"/>
  <c r="B9486" i="106" s="1"/>
  <c r="H263" i="186"/>
  <c r="B9485" i="106" s="1"/>
  <c r="G263" i="186"/>
  <c r="B9484" i="106" s="1"/>
  <c r="F263" i="186"/>
  <c r="B9483" i="106" s="1"/>
  <c r="L262" i="186"/>
  <c r="B9482" i="106" s="1"/>
  <c r="L261" i="186"/>
  <c r="B9477" i="106" s="1"/>
  <c r="L258" i="186"/>
  <c r="B9472" i="106" s="1"/>
  <c r="L257" i="186"/>
  <c r="B9464" i="106" s="1"/>
  <c r="L256" i="186"/>
  <c r="B9456" i="106" s="1"/>
  <c r="L253" i="186"/>
  <c r="B9448" i="106" s="1"/>
  <c r="L252" i="186"/>
  <c r="B9440" i="106" s="1"/>
  <c r="J245" i="186"/>
  <c r="B9431" i="106" s="1"/>
  <c r="H245" i="186"/>
  <c r="B9430" i="106" s="1"/>
  <c r="G245" i="186"/>
  <c r="B9429" i="106" s="1"/>
  <c r="F245" i="186"/>
  <c r="L244" i="186"/>
  <c r="B9427" i="106" s="1"/>
  <c r="L243" i="186"/>
  <c r="B9422" i="106" s="1"/>
  <c r="L240" i="186"/>
  <c r="B9417" i="106" s="1"/>
  <c r="L239" i="186"/>
  <c r="B9409" i="106" s="1"/>
  <c r="L238" i="186"/>
  <c r="B9401" i="106" s="1"/>
  <c r="L235" i="186"/>
  <c r="B9393" i="106" s="1"/>
  <c r="L234" i="186"/>
  <c r="B9385" i="106" s="1"/>
  <c r="J227" i="186"/>
  <c r="B9376" i="106" s="1"/>
  <c r="H227" i="186"/>
  <c r="B9375" i="106" s="1"/>
  <c r="G227" i="186"/>
  <c r="B9374" i="106" s="1"/>
  <c r="F227" i="186"/>
  <c r="B9373" i="106" s="1"/>
  <c r="L226" i="186"/>
  <c r="B9372" i="106" s="1"/>
  <c r="L225" i="186"/>
  <c r="B9367" i="106" s="1"/>
  <c r="L222" i="186"/>
  <c r="B9362" i="106" s="1"/>
  <c r="L221" i="186"/>
  <c r="B9354" i="106" s="1"/>
  <c r="L220" i="186"/>
  <c r="B9346" i="106" s="1"/>
  <c r="L217" i="186"/>
  <c r="B9338" i="106" s="1"/>
  <c r="L216" i="186"/>
  <c r="B9330" i="106" s="1"/>
  <c r="J209" i="186"/>
  <c r="B9321" i="106" s="1"/>
  <c r="H209" i="186"/>
  <c r="B9320" i="106" s="1"/>
  <c r="G209" i="186"/>
  <c r="B9319" i="106" s="1"/>
  <c r="F209" i="186"/>
  <c r="L208" i="186"/>
  <c r="B9317" i="106" s="1"/>
  <c r="L207" i="186"/>
  <c r="B9312" i="106" s="1"/>
  <c r="L204" i="186"/>
  <c r="B9307" i="106" s="1"/>
  <c r="L203" i="186"/>
  <c r="B9299" i="106" s="1"/>
  <c r="L202" i="186"/>
  <c r="B9291" i="106" s="1"/>
  <c r="L199" i="186"/>
  <c r="L198" i="186"/>
  <c r="B9275" i="106" s="1"/>
  <c r="J191" i="186"/>
  <c r="B9266" i="106" s="1"/>
  <c r="H191" i="186"/>
  <c r="B9265" i="106" s="1"/>
  <c r="G191" i="186"/>
  <c r="B9264" i="106" s="1"/>
  <c r="F191" i="186"/>
  <c r="B9263" i="106" s="1"/>
  <c r="L190" i="186"/>
  <c r="B9262" i="106" s="1"/>
  <c r="L189" i="186"/>
  <c r="B9257" i="106" s="1"/>
  <c r="L186" i="186"/>
  <c r="B9252" i="106" s="1"/>
  <c r="L185" i="186"/>
  <c r="B9244" i="106" s="1"/>
  <c r="L184" i="186"/>
  <c r="B9236" i="106" s="1"/>
  <c r="L181" i="186"/>
  <c r="L180" i="186"/>
  <c r="J173" i="186"/>
  <c r="B9681" i="106" s="1"/>
  <c r="H173" i="186"/>
  <c r="B9680" i="106" s="1"/>
  <c r="G173" i="186"/>
  <c r="B9679" i="106" s="1"/>
  <c r="F173" i="186"/>
  <c r="B9678" i="106" s="1"/>
  <c r="L172" i="186"/>
  <c r="B9677" i="106" s="1"/>
  <c r="L171" i="186"/>
  <c r="B9672" i="106" s="1"/>
  <c r="L168" i="186"/>
  <c r="B9667" i="106" s="1"/>
  <c r="L167" i="186"/>
  <c r="B9659" i="106" s="1"/>
  <c r="L166" i="186"/>
  <c r="B9651" i="106" s="1"/>
  <c r="L163" i="186"/>
  <c r="B9643" i="106" s="1"/>
  <c r="L162" i="186"/>
  <c r="B9635" i="106" s="1"/>
  <c r="J137" i="186"/>
  <c r="H137" i="186"/>
  <c r="B9210" i="106" s="1"/>
  <c r="G137" i="186"/>
  <c r="F137" i="186"/>
  <c r="B9208" i="106" s="1"/>
  <c r="L136" i="186"/>
  <c r="B9207" i="106" s="1"/>
  <c r="L135" i="186"/>
  <c r="L132" i="186"/>
  <c r="L131" i="186"/>
  <c r="L130" i="186"/>
  <c r="L127" i="186"/>
  <c r="L126" i="186"/>
  <c r="J119" i="186"/>
  <c r="B9156" i="106" s="1"/>
  <c r="H119" i="186"/>
  <c r="B9155" i="106" s="1"/>
  <c r="G119" i="186"/>
  <c r="B9154" i="106" s="1"/>
  <c r="F119" i="186"/>
  <c r="B9153" i="106" s="1"/>
  <c r="L118" i="186"/>
  <c r="B9152" i="106" s="1"/>
  <c r="L117" i="186"/>
  <c r="B9147" i="106" s="1"/>
  <c r="L114" i="186"/>
  <c r="B9142" i="106" s="1"/>
  <c r="L113" i="186"/>
  <c r="B9134" i="106" s="1"/>
  <c r="L112" i="186"/>
  <c r="B9126" i="106" s="1"/>
  <c r="L109" i="186"/>
  <c r="B9118" i="106" s="1"/>
  <c r="H9211" i="106" a="1"/>
  <c r="H9165" i="106" a="1"/>
  <c r="H9197" i="106" a="1"/>
  <c r="H9173" i="106" a="1"/>
  <c r="H9228" i="106" a="1"/>
  <c r="H9495" i="106" a="1"/>
  <c r="H9181" i="106" a="1"/>
  <c r="H9220" i="106" a="1"/>
  <c r="H9209" i="106" a="1"/>
  <c r="H9283" i="106" a="1"/>
  <c r="H9202" i="106" a="1"/>
  <c r="H9189" i="106" a="1"/>
  <c r="H9495" i="106" l="1"/>
  <c r="B9495" i="106"/>
  <c r="G9577" i="106"/>
  <c r="H9283" i="106"/>
  <c r="B9283" i="106"/>
  <c r="H9220" i="106"/>
  <c r="H9228" i="106"/>
  <c r="B9220" i="106"/>
  <c r="B9228" i="106"/>
  <c r="H9211" i="106"/>
  <c r="G9211" i="106" s="1"/>
  <c r="B9211" i="106"/>
  <c r="H9202" i="106"/>
  <c r="H9209" i="106"/>
  <c r="B9202" i="106"/>
  <c r="B9209" i="106"/>
  <c r="H9189" i="106"/>
  <c r="H9197" i="106"/>
  <c r="H9181" i="106"/>
  <c r="B9189" i="106"/>
  <c r="B9197" i="106"/>
  <c r="B9181" i="106"/>
  <c r="H9173" i="106"/>
  <c r="H9165" i="106"/>
  <c r="B9173" i="106"/>
  <c r="B9165" i="106"/>
  <c r="G9598" i="106"/>
  <c r="G9591" i="106"/>
  <c r="L119" i="186"/>
  <c r="B9157" i="106" s="1"/>
  <c r="L173" i="186"/>
  <c r="B9682" i="106" s="1"/>
  <c r="L209" i="186"/>
  <c r="B9322" i="106" s="1"/>
  <c r="L245" i="186"/>
  <c r="B9432" i="106" s="1"/>
  <c r="L281" i="186"/>
  <c r="B9542" i="106" s="1"/>
  <c r="B9318" i="106"/>
  <c r="B9428" i="106"/>
  <c r="B9538" i="106"/>
  <c r="L137" i="186"/>
  <c r="L191" i="186"/>
  <c r="B9267" i="106" s="1"/>
  <c r="L227" i="186"/>
  <c r="B9377" i="106" s="1"/>
  <c r="L263" i="186"/>
  <c r="B9487" i="106" s="1"/>
  <c r="H9212" i="106" a="1"/>
  <c r="G9495" i="106" l="1"/>
  <c r="G9209" i="106"/>
  <c r="G9283" i="106"/>
  <c r="G9228" i="106"/>
  <c r="G9220" i="106"/>
  <c r="G9202" i="106"/>
  <c r="H9212" i="106"/>
  <c r="B9212" i="106"/>
  <c r="G9181" i="106"/>
  <c r="G9197" i="106"/>
  <c r="G9189" i="106"/>
  <c r="G9165" i="106"/>
  <c r="G9173" i="106"/>
  <c r="D31" i="28"/>
  <c r="G9212" i="106" l="1"/>
  <c r="B9102" i="106"/>
  <c r="B9101" i="106"/>
  <c r="B9100" i="106"/>
  <c r="D81" i="36" l="1" a="1"/>
  <c r="D81" i="36" s="1"/>
  <c r="A46" i="24" l="1"/>
  <c r="L254" i="29" l="1"/>
  <c r="B2723" i="106"/>
  <c r="G2723" i="106" s="1"/>
  <c r="B1485" i="106"/>
  <c r="B1421" i="106"/>
  <c r="G1421" i="106" s="1"/>
  <c r="B1420" i="106"/>
  <c r="G1420" i="106" s="1"/>
  <c r="K254" i="29"/>
  <c r="K253" i="29"/>
  <c r="K251" i="29"/>
  <c r="K250" i="29"/>
  <c r="K249" i="29"/>
  <c r="D254" i="29"/>
  <c r="H1422" i="106" a="1"/>
  <c r="H2724" i="106" a="1"/>
  <c r="H1486" i="106" a="1"/>
  <c r="H1485" i="106" a="1"/>
  <c r="H1484" i="106" a="1"/>
  <c r="H1484" i="106" l="1"/>
  <c r="H1422" i="106"/>
  <c r="H1486" i="106"/>
  <c r="H2724" i="106"/>
  <c r="H1485" i="106"/>
  <c r="G1485" i="106" s="1"/>
  <c r="B1484" i="106"/>
  <c r="B2724" i="106"/>
  <c r="D94" i="36"/>
  <c r="G2724" i="106" l="1"/>
  <c r="G1484" i="106"/>
  <c r="D4" i="36"/>
  <c r="B7783" i="106" l="1"/>
  <c r="B8525" i="106"/>
  <c r="B9098" i="106" l="1"/>
  <c r="G9098" i="106" s="1"/>
  <c r="C2" i="7" l="1"/>
  <c r="C89" i="4" l="1"/>
  <c r="H7945" i="106" a="1"/>
  <c r="H7945" i="106" l="1"/>
  <c r="B8693" i="106"/>
  <c r="B8694" i="106"/>
  <c r="B8695" i="106"/>
  <c r="B8698" i="106"/>
  <c r="B8700" i="106"/>
  <c r="G8700" i="106" s="1"/>
  <c r="B8701" i="106"/>
  <c r="B8703" i="106"/>
  <c r="G8703" i="106" s="1"/>
  <c r="B8708" i="106"/>
  <c r="B8709" i="106"/>
  <c r="B8710" i="106"/>
  <c r="B8713" i="106"/>
  <c r="B8715" i="106"/>
  <c r="B8716" i="106"/>
  <c r="B8718" i="106"/>
  <c r="B8723" i="106"/>
  <c r="B8724" i="106"/>
  <c r="B8725" i="106"/>
  <c r="B8729" i="106"/>
  <c r="B8730" i="106"/>
  <c r="B8732" i="106"/>
  <c r="B8737" i="106"/>
  <c r="B8738" i="106"/>
  <c r="B8739" i="106"/>
  <c r="B8742" i="106"/>
  <c r="B8744" i="106"/>
  <c r="B8745" i="106"/>
  <c r="B8747" i="106"/>
  <c r="B8752" i="106"/>
  <c r="B8753" i="106"/>
  <c r="B8754" i="106"/>
  <c r="B8756" i="106"/>
  <c r="B8758" i="106"/>
  <c r="B8759" i="106"/>
  <c r="B8761" i="106"/>
  <c r="B8766" i="106"/>
  <c r="B8767" i="106"/>
  <c r="B8768" i="106"/>
  <c r="B8770" i="106"/>
  <c r="B8772" i="106"/>
  <c r="B8773" i="106"/>
  <c r="B8775" i="106"/>
  <c r="B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G8910" i="106" s="1"/>
  <c r="B8911" i="106"/>
  <c r="G8911" i="106" s="1"/>
  <c r="B8912" i="106"/>
  <c r="B8913" i="106"/>
  <c r="B8914" i="106"/>
  <c r="G8914" i="106" s="1"/>
  <c r="B8916" i="106"/>
  <c r="G8916" i="106" s="1"/>
  <c r="B8917" i="106"/>
  <c r="G8917" i="106" s="1"/>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G8948" i="106" s="1"/>
  <c r="B8949" i="106"/>
  <c r="G8949" i="106" s="1"/>
  <c r="B8950" i="106"/>
  <c r="B8951" i="106"/>
  <c r="G8951" i="106" s="1"/>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9067" i="106" l="1"/>
  <c r="G9067" i="106" s="1"/>
  <c r="D39" i="186" l="1"/>
  <c r="L26" i="186"/>
  <c r="L25" i="186"/>
  <c r="B8785" i="106" s="1"/>
  <c r="L12" i="186"/>
  <c r="B8781" i="106"/>
  <c r="B8782" i="106"/>
  <c r="B9077" i="106"/>
  <c r="G9077" i="106" s="1"/>
  <c r="B9078" i="106"/>
  <c r="G9078" i="106" s="1"/>
  <c r="B9079" i="106"/>
  <c r="G9079" i="106" s="1"/>
  <c r="B9080" i="106"/>
  <c r="G9080" i="106" s="1"/>
  <c r="B9081" i="106"/>
  <c r="G9081" i="106" s="1"/>
  <c r="B9082" i="106"/>
  <c r="G9082" i="106" s="1"/>
  <c r="B9076" i="106"/>
  <c r="G9076" i="106" s="1"/>
  <c r="B9068" i="106"/>
  <c r="G9068" i="106" s="1"/>
  <c r="B9069" i="106"/>
  <c r="G9069" i="106" s="1"/>
  <c r="B9071" i="106"/>
  <c r="G9071" i="106" s="1"/>
  <c r="B9072" i="106"/>
  <c r="G9072" i="106" s="1"/>
  <c r="B9073" i="106"/>
  <c r="G9073" i="106" s="1"/>
  <c r="B9074" i="106"/>
  <c r="G9074" i="106" s="1"/>
  <c r="B8796" i="106"/>
  <c r="H8787" i="106" a="1"/>
  <c r="H8787" i="106" l="1"/>
  <c r="B8787" i="106"/>
  <c r="B8719" i="106"/>
  <c r="D41" i="186"/>
  <c r="B8780" i="106"/>
  <c r="L20" i="186"/>
  <c r="B8797" i="106"/>
  <c r="B8712" i="106"/>
  <c r="B8727" i="106"/>
  <c r="L288" i="186"/>
  <c r="L289" i="186"/>
  <c r="B8697" i="106"/>
  <c r="D92" i="36"/>
  <c r="H9083" i="106" a="1"/>
  <c r="H9075" i="106" a="1"/>
  <c r="H9083" i="106" l="1"/>
  <c r="B9083" i="106"/>
  <c r="H9075" i="106"/>
  <c r="G8787" i="106"/>
  <c r="L293" i="186"/>
  <c r="B9084" i="106" s="1"/>
  <c r="B9075" i="106"/>
  <c r="B8784" i="106"/>
  <c r="F192" i="34"/>
  <c r="B8692" i="106" s="1"/>
  <c r="H9084" i="106" a="1"/>
  <c r="G9083" i="106" l="1"/>
  <c r="H9084" i="106"/>
  <c r="G9084" i="106" s="1"/>
  <c r="G9075" i="106"/>
  <c r="B8689" i="106"/>
  <c r="G8689" i="106" s="1"/>
  <c r="B8688" i="106"/>
  <c r="G8688" i="106" s="1"/>
  <c r="L60" i="3"/>
  <c r="K60" i="3"/>
  <c r="J60" i="3"/>
  <c r="I60" i="3"/>
  <c r="H60" i="3"/>
  <c r="G60" i="3"/>
  <c r="F60" i="3"/>
  <c r="E60" i="3"/>
  <c r="D60" i="3"/>
  <c r="C60" i="3"/>
  <c r="L59" i="3"/>
  <c r="K59" i="3"/>
  <c r="J59" i="3"/>
  <c r="I59" i="3"/>
  <c r="H59" i="3"/>
  <c r="G59" i="3"/>
  <c r="F59" i="3"/>
  <c r="E59" i="3"/>
  <c r="N21" i="3" s="1"/>
  <c r="D59" i="3"/>
  <c r="C59" i="3"/>
  <c r="C50" i="3"/>
  <c r="C46" i="3"/>
  <c r="H7911" i="106" a="1"/>
  <c r="H7918" i="106" a="1"/>
  <c r="H7917" i="106" a="1"/>
  <c r="H7887" i="106" a="1"/>
  <c r="H7919" i="106" a="1"/>
  <c r="H7913" i="106" a="1"/>
  <c r="H7922" i="106" a="1"/>
  <c r="H7921" i="106" a="1"/>
  <c r="H7930" i="106" a="1"/>
  <c r="H7928" i="106" a="1"/>
  <c r="H7914" i="106" a="1"/>
  <c r="H7925" i="106" a="1"/>
  <c r="H7926" i="106" a="1"/>
  <c r="H8690" i="106" a="1"/>
  <c r="H280" i="106" a="1"/>
  <c r="H7912" i="106" a="1"/>
  <c r="H7927" i="106" a="1"/>
  <c r="H7923" i="106" a="1"/>
  <c r="H7915" i="106" a="1"/>
  <c r="H7929" i="106" a="1"/>
  <c r="H7920" i="106" a="1"/>
  <c r="H7924" i="106" a="1"/>
  <c r="H7916" i="106" a="1"/>
  <c r="H7923" i="106" l="1"/>
  <c r="H7918" i="106"/>
  <c r="H7926" i="106"/>
  <c r="H7917" i="106"/>
  <c r="H7920" i="106"/>
  <c r="H7929" i="106"/>
  <c r="H7912" i="106"/>
  <c r="H280" i="106"/>
  <c r="H7930" i="106"/>
  <c r="H8690" i="106"/>
  <c r="B8690" i="106"/>
  <c r="H7887" i="106"/>
  <c r="H7913" i="106"/>
  <c r="H7919" i="106"/>
  <c r="H7916" i="106"/>
  <c r="H7915" i="106"/>
  <c r="H7925" i="106"/>
  <c r="H7924" i="106"/>
  <c r="H7914" i="106"/>
  <c r="H7927" i="106"/>
  <c r="H7922" i="106"/>
  <c r="H7928" i="106"/>
  <c r="H7911" i="106"/>
  <c r="H7921" i="106"/>
  <c r="K42" i="186"/>
  <c r="B8778" i="106" s="1"/>
  <c r="H42" i="186"/>
  <c r="B8764" i="106" s="1"/>
  <c r="G42" i="186"/>
  <c r="B8750" i="106" s="1"/>
  <c r="F42" i="186"/>
  <c r="B8735" i="106" s="1"/>
  <c r="D42" i="186"/>
  <c r="B8721" i="106" s="1"/>
  <c r="C42" i="186"/>
  <c r="H8706" i="106" a="1"/>
  <c r="H8706" i="106" l="1"/>
  <c r="G8706" i="106" s="1"/>
  <c r="G8690" i="106"/>
  <c r="B8706" i="106"/>
  <c r="L42" i="186"/>
  <c r="J101" i="186"/>
  <c r="B9010" i="106" s="1"/>
  <c r="H101" i="186"/>
  <c r="B9009" i="106" s="1"/>
  <c r="G101" i="186"/>
  <c r="B9008" i="106" s="1"/>
  <c r="F101" i="186"/>
  <c r="B9007" i="106" s="1"/>
  <c r="L100" i="186"/>
  <c r="B9006" i="106" s="1"/>
  <c r="L99" i="186"/>
  <c r="B9001" i="106" s="1"/>
  <c r="L96" i="186"/>
  <c r="B8996" i="106" s="1"/>
  <c r="L95" i="186"/>
  <c r="B8988" i="106" s="1"/>
  <c r="L94" i="186"/>
  <c r="B8986" i="106" s="1"/>
  <c r="L91" i="186"/>
  <c r="B8978" i="106" s="1"/>
  <c r="L90" i="186"/>
  <c r="B8970" i="106" s="1"/>
  <c r="J83" i="186"/>
  <c r="H83" i="186"/>
  <c r="B8960" i="106" s="1"/>
  <c r="G83" i="186"/>
  <c r="F83" i="186"/>
  <c r="L82" i="186"/>
  <c r="B8957" i="106" s="1"/>
  <c r="L81" i="186"/>
  <c r="L78" i="186"/>
  <c r="B8947" i="106" s="1"/>
  <c r="L77" i="186"/>
  <c r="B8939" i="106" s="1"/>
  <c r="L76" i="186"/>
  <c r="B8931" i="106" s="1"/>
  <c r="L73" i="186"/>
  <c r="L72" i="186"/>
  <c r="J65" i="186"/>
  <c r="H65" i="186"/>
  <c r="G65" i="186"/>
  <c r="G300" i="186" s="1"/>
  <c r="F65" i="186"/>
  <c r="L64" i="186"/>
  <c r="B8847" i="106" s="1"/>
  <c r="L63" i="186"/>
  <c r="B8842" i="106" s="1"/>
  <c r="L60" i="186"/>
  <c r="B8837" i="106" s="1"/>
  <c r="L59" i="186"/>
  <c r="B8829" i="106" s="1"/>
  <c r="L58" i="186"/>
  <c r="B8821" i="106" s="1"/>
  <c r="L55" i="186"/>
  <c r="B8813" i="106" s="1"/>
  <c r="L54" i="186"/>
  <c r="B8805" i="106" s="1"/>
  <c r="K39" i="186"/>
  <c r="K41" i="186" s="1"/>
  <c r="H39" i="186"/>
  <c r="H41" i="186" s="1"/>
  <c r="G39" i="186"/>
  <c r="F39" i="186"/>
  <c r="F41" i="186" s="1"/>
  <c r="C39" i="186"/>
  <c r="L38" i="186"/>
  <c r="L27" i="186"/>
  <c r="B8788" i="106" s="1"/>
  <c r="H8959" i="106" a="1"/>
  <c r="H9086" i="106" a="1"/>
  <c r="H8961" i="106" a="1"/>
  <c r="H8923" i="106" a="1"/>
  <c r="H8952" i="106" a="1"/>
  <c r="H8793" i="106" a="1"/>
  <c r="H8915" i="106" a="1"/>
  <c r="H8704" i="106" a="1"/>
  <c r="H8958" i="106" a="1"/>
  <c r="H8790" i="106" a="1"/>
  <c r="H8958" i="106" l="1"/>
  <c r="B8958" i="106"/>
  <c r="H8790" i="106"/>
  <c r="B8790" i="106"/>
  <c r="H8961" i="106"/>
  <c r="B8961" i="106"/>
  <c r="H9086" i="106"/>
  <c r="H8959" i="106"/>
  <c r="H8952" i="106"/>
  <c r="B8959" i="106"/>
  <c r="B8952" i="106"/>
  <c r="H8923" i="106"/>
  <c r="B8923" i="106"/>
  <c r="H8915" i="106"/>
  <c r="B8915" i="106"/>
  <c r="H8704" i="106"/>
  <c r="C41" i="186"/>
  <c r="B8705" i="106" s="1"/>
  <c r="H8793" i="106"/>
  <c r="G8793" i="106" s="1"/>
  <c r="B8793" i="106"/>
  <c r="J300" i="186"/>
  <c r="B8748" i="106"/>
  <c r="G41" i="186"/>
  <c r="F300" i="186"/>
  <c r="H300" i="186"/>
  <c r="B8741" i="106"/>
  <c r="B8733" i="106"/>
  <c r="B8776" i="106"/>
  <c r="B8850" i="106"/>
  <c r="B8762" i="106"/>
  <c r="B8851" i="106"/>
  <c r="B8849" i="106"/>
  <c r="B9086" i="106"/>
  <c r="B8848" i="106"/>
  <c r="B8704" i="106"/>
  <c r="L83" i="186"/>
  <c r="L65" i="186"/>
  <c r="B8852" i="106" s="1"/>
  <c r="L101" i="186"/>
  <c r="B9011" i="106" s="1"/>
  <c r="L39" i="186"/>
  <c r="H9085" i="106" a="1"/>
  <c r="H8791" i="106" a="1"/>
  <c r="H8962" i="106" a="1"/>
  <c r="H9088" i="106" a="1"/>
  <c r="H8705" i="106" a="1"/>
  <c r="H9085" i="106" l="1"/>
  <c r="G8958" i="106"/>
  <c r="B9085" i="106"/>
  <c r="G8790" i="106"/>
  <c r="H9088" i="106"/>
  <c r="B9088" i="106"/>
  <c r="G8961" i="106"/>
  <c r="H8962" i="106"/>
  <c r="B8962" i="106"/>
  <c r="G8952" i="106"/>
  <c r="G8959" i="106"/>
  <c r="G9086" i="106"/>
  <c r="G8923" i="106"/>
  <c r="G8915" i="106"/>
  <c r="H8705" i="106"/>
  <c r="G8705" i="106" s="1"/>
  <c r="H8791" i="106"/>
  <c r="L41" i="186"/>
  <c r="G8704" i="106"/>
  <c r="L300" i="186"/>
  <c r="B9087" i="106"/>
  <c r="C43" i="186"/>
  <c r="C44" i="186" s="1"/>
  <c r="K43" i="186"/>
  <c r="K44" i="186" s="1"/>
  <c r="B8777" i="106"/>
  <c r="G43" i="186"/>
  <c r="G44" i="186" s="1"/>
  <c r="B8749" i="106"/>
  <c r="H43" i="186"/>
  <c r="H44" i="186" s="1"/>
  <c r="B8763" i="106"/>
  <c r="D43" i="186"/>
  <c r="B8722" i="106" s="1"/>
  <c r="B8720" i="106"/>
  <c r="D44" i="186"/>
  <c r="F43" i="186"/>
  <c r="F44" i="186" s="1"/>
  <c r="B8734" i="106"/>
  <c r="B8791" i="10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G8458" i="106" s="1"/>
  <c r="B8460" i="106"/>
  <c r="B8433" i="106"/>
  <c r="B8434" i="106"/>
  <c r="B8435" i="106"/>
  <c r="B8437" i="106"/>
  <c r="B8438" i="106"/>
  <c r="B8439" i="106"/>
  <c r="H9089" i="106" a="1"/>
  <c r="H8707" i="106" a="1"/>
  <c r="H8792" i="106" a="1"/>
  <c r="G9085" i="106" l="1"/>
  <c r="G8962" i="106"/>
  <c r="G9088" i="106"/>
  <c r="H9089" i="106"/>
  <c r="B9089" i="106"/>
  <c r="H8792" i="106"/>
  <c r="G8791" i="106"/>
  <c r="H8707" i="106"/>
  <c r="B8707" i="106"/>
  <c r="B8765" i="106"/>
  <c r="B8779" i="106"/>
  <c r="B8751" i="106"/>
  <c r="B8792" i="106"/>
  <c r="L43" i="186"/>
  <c r="B8736"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H8794" i="106" a="1"/>
  <c r="G9089" i="106" l="1"/>
  <c r="G8792" i="106"/>
  <c r="H8794" i="106"/>
  <c r="L44" i="186"/>
  <c r="D93" i="36" s="1"/>
  <c r="G8707" i="106"/>
  <c r="B8794" i="106"/>
  <c r="B8271" i="106"/>
  <c r="B8272" i="106"/>
  <c r="B8274" i="106"/>
  <c r="B8275" i="106"/>
  <c r="B8276" i="106"/>
  <c r="B8277" i="106"/>
  <c r="B8278" i="106"/>
  <c r="B8279" i="106"/>
  <c r="B8281" i="106"/>
  <c r="B8282" i="106"/>
  <c r="B8283" i="106"/>
  <c r="B8284" i="106"/>
  <c r="B8285" i="106"/>
  <c r="B8287" i="106"/>
  <c r="G8287" i="106" s="1"/>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G8267" i="106" s="1"/>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G8215" i="106" s="1"/>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G8164" i="106" s="1"/>
  <c r="B8114" i="106"/>
  <c r="G8114" i="106" s="1"/>
  <c r="B8102" i="106"/>
  <c r="G8102" i="106" s="1"/>
  <c r="B7945" i="106"/>
  <c r="G7945" i="106" s="1"/>
  <c r="G8794" i="106" l="1"/>
  <c r="B7943" i="106"/>
  <c r="G7943" i="106" s="1"/>
  <c r="B7921" i="106"/>
  <c r="G7921" i="106" s="1"/>
  <c r="B7922" i="106"/>
  <c r="G7922" i="106" s="1"/>
  <c r="B7923" i="106"/>
  <c r="G7923" i="106" s="1"/>
  <c r="B7924" i="106"/>
  <c r="G7924" i="106" s="1"/>
  <c r="B7925" i="106"/>
  <c r="G7925" i="106" s="1"/>
  <c r="B7926" i="106"/>
  <c r="G7926" i="106" s="1"/>
  <c r="B7927" i="106"/>
  <c r="G7927" i="106" s="1"/>
  <c r="B7928" i="106"/>
  <c r="G7928" i="106" s="1"/>
  <c r="B7929" i="106"/>
  <c r="G7929" i="106" s="1"/>
  <c r="B7930" i="106"/>
  <c r="G7930" i="106" s="1"/>
  <c r="B7912" i="106" l="1"/>
  <c r="G7912" i="106" s="1"/>
  <c r="B7913" i="106"/>
  <c r="G7913" i="106" s="1"/>
  <c r="B7914" i="106"/>
  <c r="G7914" i="106" s="1"/>
  <c r="B7915" i="106"/>
  <c r="G7915" i="106" s="1"/>
  <c r="B7916" i="106"/>
  <c r="G7916" i="106" s="1"/>
  <c r="B7917" i="106"/>
  <c r="G7917" i="106" s="1"/>
  <c r="B7918" i="106"/>
  <c r="G7918" i="106" s="1"/>
  <c r="B7919" i="106"/>
  <c r="G7919" i="106" s="1"/>
  <c r="B7920" i="106"/>
  <c r="G7920" i="106" s="1"/>
  <c r="B7911" i="106"/>
  <c r="G7911" i="106" s="1"/>
  <c r="B7887" i="106"/>
  <c r="G7887" i="106" s="1"/>
  <c r="B7886" i="106" l="1"/>
  <c r="G7886" i="106" s="1"/>
  <c r="B7785" i="106"/>
  <c r="J88" i="28" l="1"/>
  <c r="J85" i="28"/>
  <c r="H7757" i="106" a="1"/>
  <c r="H7756" i="106" a="1"/>
  <c r="H7757" i="106" l="1"/>
  <c r="H7756" i="106"/>
  <c r="J90" i="28"/>
  <c r="D28" i="36" s="1"/>
  <c r="H7758" i="106" a="1"/>
  <c r="H7758" i="106" l="1"/>
  <c r="D88" i="36" l="1"/>
  <c r="B7" i="24"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K360" i="29"/>
  <c r="B8624" i="106" s="1"/>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B8550" i="106" s="1"/>
  <c r="I344" i="29"/>
  <c r="B8502" i="106" s="1"/>
  <c r="H344" i="29"/>
  <c r="G344" i="29"/>
  <c r="B8362" i="106" s="1"/>
  <c r="F344" i="29"/>
  <c r="B8312" i="106" s="1"/>
  <c r="E344" i="29"/>
  <c r="B8254" i="106" s="1"/>
  <c r="D344" i="29"/>
  <c r="B8202" i="106" s="1"/>
  <c r="C344" i="29"/>
  <c r="B8151" i="106" s="1"/>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B8584" i="106" s="1"/>
  <c r="J35" i="29"/>
  <c r="I35" i="29"/>
  <c r="H35" i="29"/>
  <c r="G35" i="29"/>
  <c r="F35" i="29"/>
  <c r="E35" i="29"/>
  <c r="D35" i="29"/>
  <c r="C35" i="29"/>
  <c r="K33" i="29"/>
  <c r="C87" i="4"/>
  <c r="C84" i="5"/>
  <c r="A79" i="4"/>
  <c r="A81" i="4"/>
  <c r="K99" i="4"/>
  <c r="B8089" i="106" s="1"/>
  <c r="J99" i="4"/>
  <c r="H99" i="4"/>
  <c r="B8046" i="106" s="1"/>
  <c r="G99" i="4"/>
  <c r="B8027" i="106" s="1"/>
  <c r="F99" i="4"/>
  <c r="B8008" i="106" s="1"/>
  <c r="E99" i="4"/>
  <c r="B7991" i="106" s="1"/>
  <c r="D99" i="4"/>
  <c r="B7973" i="106" s="1"/>
  <c r="C99" i="4"/>
  <c r="A117" i="4"/>
  <c r="A91" i="4"/>
  <c r="A85" i="4"/>
  <c r="H8118" i="106" a="1"/>
  <c r="H7197" i="106" a="1"/>
  <c r="H8643" i="106" a="1"/>
  <c r="H8072" i="106" a="1"/>
  <c r="H7944" i="106" a="1"/>
  <c r="H8117" i="106" a="1"/>
  <c r="H8119" i="106" a="1"/>
  <c r="H7953" i="106" a="1"/>
  <c r="H8121" i="106" a="1"/>
  <c r="H8120" i="106" a="1"/>
  <c r="H8625" i="106" a="1"/>
  <c r="H8103" i="106" a="1"/>
  <c r="H7198" i="106" a="1"/>
  <c r="H8116" i="106" a="1"/>
  <c r="H8115" i="106" a="1"/>
  <c r="H7199" i="106" a="1"/>
  <c r="H8123" i="106" a="1"/>
  <c r="H8122" i="106" a="1"/>
  <c r="H8643" i="106" l="1"/>
  <c r="B8643" i="106"/>
  <c r="H8625" i="106"/>
  <c r="H7197" i="106"/>
  <c r="H7198" i="106"/>
  <c r="H7199" i="106"/>
  <c r="G12" i="184"/>
  <c r="H8115" i="106"/>
  <c r="B8115" i="106"/>
  <c r="H8120" i="106"/>
  <c r="H8123" i="106"/>
  <c r="H8121" i="106"/>
  <c r="H8122" i="106"/>
  <c r="G8122" i="106" s="1"/>
  <c r="H8119" i="106"/>
  <c r="H8118" i="106"/>
  <c r="G8118" i="106" s="1"/>
  <c r="B8120" i="106"/>
  <c r="B8123" i="106"/>
  <c r="B8121" i="106"/>
  <c r="B8122" i="106"/>
  <c r="B8119" i="106"/>
  <c r="B8118" i="106"/>
  <c r="H8117" i="106"/>
  <c r="B8117" i="106"/>
  <c r="H8116" i="106"/>
  <c r="B8116" i="106"/>
  <c r="H7953" i="106"/>
  <c r="B7953" i="106"/>
  <c r="H7944" i="106"/>
  <c r="H8103" i="106"/>
  <c r="B8103" i="106"/>
  <c r="H8072" i="106"/>
  <c r="B8072"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8294" i="106"/>
  <c r="C90" i="4"/>
  <c r="B7944" i="106"/>
  <c r="K397" i="29"/>
  <c r="K405" i="29"/>
  <c r="B8657" i="106" s="1"/>
  <c r="K413" i="29"/>
  <c r="B8665" i="106" s="1"/>
  <c r="H415" i="29"/>
  <c r="B7787" i="106" s="1"/>
  <c r="D387" i="29"/>
  <c r="F387" i="29"/>
  <c r="B8345" i="106" s="1"/>
  <c r="H387" i="29"/>
  <c r="J387" i="29"/>
  <c r="B8582" i="106" s="1"/>
  <c r="K369" i="29"/>
  <c r="B8629" i="106" s="1"/>
  <c r="C387" i="29"/>
  <c r="E387" i="29"/>
  <c r="G387" i="29"/>
  <c r="B8396" i="106" s="1"/>
  <c r="I387" i="29"/>
  <c r="B8534" i="106" s="1"/>
  <c r="K378" i="29"/>
  <c r="B8636" i="106" s="1"/>
  <c r="K385" i="29"/>
  <c r="B8642" i="106" s="1"/>
  <c r="K353" i="29"/>
  <c r="B8619" i="106" s="1"/>
  <c r="K344" i="29"/>
  <c r="H8459" i="106" a="1"/>
  <c r="H8288" i="106" a="1"/>
  <c r="H8237" i="106" a="1"/>
  <c r="H7946" i="106" a="1"/>
  <c r="H8186" i="106" a="1"/>
  <c r="H8459" i="106" l="1"/>
  <c r="B8459" i="106"/>
  <c r="H429" i="29"/>
  <c r="G8643" i="106"/>
  <c r="H8237" i="106"/>
  <c r="H8288" i="106"/>
  <c r="H8186" i="106"/>
  <c r="B8237" i="106"/>
  <c r="B8288" i="106"/>
  <c r="B8186" i="106"/>
  <c r="G8625" i="106"/>
  <c r="G8115" i="106"/>
  <c r="G8119" i="106"/>
  <c r="G8121" i="106"/>
  <c r="G8123" i="106"/>
  <c r="G8120" i="106"/>
  <c r="G8117" i="106"/>
  <c r="G8116" i="106"/>
  <c r="G7953" i="106"/>
  <c r="H7946" i="106"/>
  <c r="C91" i="4"/>
  <c r="G7944" i="106"/>
  <c r="G8103" i="106"/>
  <c r="G8072" i="106"/>
  <c r="J429" i="29"/>
  <c r="E429" i="29"/>
  <c r="I429" i="29"/>
  <c r="D429" i="29"/>
  <c r="B8612" i="106"/>
  <c r="J12" i="4"/>
  <c r="G429" i="29"/>
  <c r="C429" i="29"/>
  <c r="F429" i="29"/>
  <c r="B7947" i="106"/>
  <c r="B7946" i="106"/>
  <c r="K415" i="29"/>
  <c r="K387" i="29"/>
  <c r="H7947" i="106" a="1"/>
  <c r="H7219" i="106" a="1"/>
  <c r="H8644" i="106" a="1"/>
  <c r="H7215" i="106" a="1"/>
  <c r="H7214" i="106" a="1"/>
  <c r="H7216" i="106" a="1"/>
  <c r="H7219" i="106" l="1"/>
  <c r="G8459" i="106"/>
  <c r="H7214" i="106"/>
  <c r="H7215" i="106"/>
  <c r="H8644" i="106"/>
  <c r="H7216" i="106"/>
  <c r="G8186" i="106"/>
  <c r="K429" i="29"/>
  <c r="G8288" i="106"/>
  <c r="G8237" i="106"/>
  <c r="H7947" i="106"/>
  <c r="G7947" i="106" s="1"/>
  <c r="G7946" i="106"/>
  <c r="B8644" i="106"/>
  <c r="J13" i="4"/>
  <c r="B7788" i="106"/>
  <c r="F93" i="34"/>
  <c r="J15" i="4"/>
  <c r="D36" i="36"/>
  <c r="D38" i="36"/>
  <c r="A2" i="36"/>
  <c r="D3" i="36"/>
  <c r="D2" i="36"/>
  <c r="H7040" i="106" a="1"/>
  <c r="H7222" i="106" a="1"/>
  <c r="H7040" i="106" l="1"/>
  <c r="H7222" i="106"/>
  <c r="G31" i="12"/>
  <c r="G8644" i="106"/>
  <c r="D27" i="36"/>
  <c r="H4296" i="106" a="1"/>
  <c r="H4296" i="106" l="1"/>
  <c r="D26" i="36"/>
  <c r="H9" i="106" a="1"/>
  <c r="H9" i="106" l="1"/>
  <c r="A11" i="146"/>
  <c r="A25" i="184"/>
  <c r="A24" i="184"/>
  <c r="B20" i="184"/>
  <c r="I9" i="184"/>
  <c r="E9" i="184"/>
  <c r="B10" i="106" l="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8" i="183"/>
  <c r="F87" i="183"/>
  <c r="F80" i="183"/>
  <c r="F79" i="183"/>
  <c r="F72" i="183"/>
  <c r="F71" i="183"/>
  <c r="F64" i="183"/>
  <c r="F63" i="183"/>
  <c r="F56" i="183"/>
  <c r="F55" i="183"/>
  <c r="F48" i="183"/>
  <c r="F47" i="183"/>
  <c r="F40" i="183"/>
  <c r="F39" i="183"/>
  <c r="F32" i="183"/>
  <c r="F31" i="183"/>
  <c r="F24" i="183"/>
  <c r="F23"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F89" i="183" s="1"/>
  <c r="E88" i="183"/>
  <c r="E87" i="183"/>
  <c r="E86" i="183"/>
  <c r="F86" i="183" s="1"/>
  <c r="E85" i="183"/>
  <c r="F85" i="183" s="1"/>
  <c r="E84" i="183"/>
  <c r="F84" i="183" s="1"/>
  <c r="E83" i="183"/>
  <c r="F83" i="183" s="1"/>
  <c r="E82" i="183"/>
  <c r="F82" i="183" s="1"/>
  <c r="E81" i="183"/>
  <c r="F81" i="183" s="1"/>
  <c r="E80" i="183"/>
  <c r="E79" i="183"/>
  <c r="E78" i="183"/>
  <c r="F78" i="183" s="1"/>
  <c r="E77" i="183"/>
  <c r="F77" i="183" s="1"/>
  <c r="E76" i="183"/>
  <c r="F76" i="183" s="1"/>
  <c r="E75" i="183"/>
  <c r="F75" i="183" s="1"/>
  <c r="E74" i="183"/>
  <c r="F74" i="183" s="1"/>
  <c r="E73" i="183"/>
  <c r="F73" i="183" s="1"/>
  <c r="E72" i="183"/>
  <c r="E71" i="183"/>
  <c r="E70" i="183"/>
  <c r="F70" i="183" s="1"/>
  <c r="E69" i="183"/>
  <c r="F69" i="183" s="1"/>
  <c r="E68" i="183"/>
  <c r="F68" i="183" s="1"/>
  <c r="E67" i="183"/>
  <c r="F67" i="183" s="1"/>
  <c r="E66" i="183"/>
  <c r="F66" i="183" s="1"/>
  <c r="E65" i="183"/>
  <c r="F65" i="183" s="1"/>
  <c r="E64" i="183"/>
  <c r="E63" i="183"/>
  <c r="E62" i="183"/>
  <c r="F62" i="183" s="1"/>
  <c r="E61" i="183"/>
  <c r="F61" i="183" s="1"/>
  <c r="E60" i="183"/>
  <c r="F60" i="183" s="1"/>
  <c r="E59" i="183"/>
  <c r="F59" i="183" s="1"/>
  <c r="E58" i="183"/>
  <c r="F58" i="183" s="1"/>
  <c r="E57" i="183"/>
  <c r="F57" i="183" s="1"/>
  <c r="E56" i="183"/>
  <c r="E55" i="183"/>
  <c r="E54" i="183"/>
  <c r="F54" i="183" s="1"/>
  <c r="E53" i="183"/>
  <c r="F53" i="183" s="1"/>
  <c r="E52" i="183"/>
  <c r="F52" i="183" s="1"/>
  <c r="E51" i="183"/>
  <c r="F51" i="183" s="1"/>
  <c r="E50" i="183"/>
  <c r="F50" i="183" s="1"/>
  <c r="E49" i="183"/>
  <c r="F49" i="183" s="1"/>
  <c r="E48" i="183"/>
  <c r="E47" i="183"/>
  <c r="E46" i="183"/>
  <c r="F46" i="183" s="1"/>
  <c r="E45" i="183"/>
  <c r="F45" i="183" s="1"/>
  <c r="E44" i="183"/>
  <c r="F44" i="183" s="1"/>
  <c r="E43" i="183"/>
  <c r="F43" i="183" s="1"/>
  <c r="E42" i="183"/>
  <c r="F42" i="183" s="1"/>
  <c r="E41" i="183"/>
  <c r="F41" i="183" s="1"/>
  <c r="E40" i="183"/>
  <c r="E39" i="183"/>
  <c r="E38" i="183"/>
  <c r="F38" i="183" s="1"/>
  <c r="E37" i="183"/>
  <c r="F37" i="183" s="1"/>
  <c r="E36" i="183"/>
  <c r="F36" i="183" s="1"/>
  <c r="E35" i="183"/>
  <c r="F35" i="183" s="1"/>
  <c r="E34" i="183"/>
  <c r="F34" i="183" s="1"/>
  <c r="E33" i="183"/>
  <c r="F33" i="183" s="1"/>
  <c r="E32" i="183"/>
  <c r="E31" i="183"/>
  <c r="E30" i="183"/>
  <c r="F30" i="183" s="1"/>
  <c r="E29" i="183"/>
  <c r="F29" i="183" s="1"/>
  <c r="E28" i="183"/>
  <c r="F28" i="183" s="1"/>
  <c r="E27" i="183"/>
  <c r="F27" i="183" s="1"/>
  <c r="E26" i="183"/>
  <c r="F26" i="183" s="1"/>
  <c r="E25" i="183"/>
  <c r="F25" i="183" s="1"/>
  <c r="E24" i="183"/>
  <c r="E23" i="183"/>
  <c r="E22" i="183"/>
  <c r="F22" i="183" s="1"/>
  <c r="E21" i="183"/>
  <c r="F21" i="183" s="1"/>
  <c r="E20" i="183"/>
  <c r="E19" i="183"/>
  <c r="F19" i="183" s="1"/>
  <c r="F20" i="183" l="1"/>
  <c r="E144" i="183"/>
  <c r="B7883" i="106"/>
  <c r="B7882" i="106"/>
  <c r="B7880" i="106"/>
  <c r="B7817" i="106" l="1"/>
  <c r="G7817" i="106" s="1"/>
  <c r="B7816" i="106"/>
  <c r="G7816" i="106" s="1"/>
  <c r="D144" i="183" l="1"/>
  <c r="A145" i="183" s="1"/>
  <c r="F144" i="183" l="1"/>
  <c r="D87" i="36"/>
  <c r="E40" i="108" l="1"/>
  <c r="G40" i="108"/>
  <c r="D86" i="36"/>
  <c r="D85" i="36"/>
  <c r="H7818" i="106" a="1"/>
  <c r="H7819" i="106" a="1"/>
  <c r="H7819" i="106" l="1"/>
  <c r="H7818" i="106"/>
  <c r="B7819" i="106"/>
  <c r="B7818" i="106"/>
  <c r="D98" i="34"/>
  <c r="D200" i="34" s="1"/>
  <c r="G7818" i="106" l="1"/>
  <c r="G7819" i="106"/>
  <c r="F2" i="8"/>
  <c r="B2" i="24" l="1"/>
  <c r="B1" i="24"/>
  <c r="A1" i="24"/>
  <c r="A2" i="24"/>
  <c r="A2" i="146"/>
  <c r="A4" i="146"/>
  <c r="A5" i="146"/>
  <c r="A3" i="182"/>
  <c r="A1" i="34"/>
  <c r="L2" i="11"/>
  <c r="K2" i="11"/>
  <c r="J2" i="11"/>
  <c r="H2" i="11"/>
  <c r="C2" i="11"/>
  <c r="I2" i="11"/>
  <c r="F2" i="11"/>
  <c r="E2" i="11"/>
  <c r="D2" i="11"/>
  <c r="A24" i="12"/>
  <c r="A3" i="12"/>
  <c r="I45" i="8"/>
  <c r="H45" i="8"/>
  <c r="F45" i="8"/>
  <c r="E45" i="8"/>
  <c r="C2" i="8"/>
  <c r="E2" i="8"/>
  <c r="D2" i="8"/>
  <c r="B2" i="7"/>
  <c r="D2" i="7"/>
  <c r="E2" i="7"/>
  <c r="F2" i="7"/>
  <c r="M37" i="118"/>
  <c r="D7" i="37"/>
  <c r="I7" i="24" l="1"/>
  <c r="A3" i="24"/>
  <c r="B7234" i="106" l="1"/>
  <c r="D188" i="34" l="1"/>
  <c r="D187" i="34"/>
  <c r="C188" i="34"/>
  <c r="C187" i="34"/>
  <c r="F188" i="34"/>
  <c r="B8687" i="106" s="1"/>
  <c r="F187" i="34"/>
  <c r="B8686" i="106" s="1"/>
  <c r="B7810" i="106" l="1"/>
  <c r="B7809" i="106"/>
  <c r="B7808" i="106"/>
  <c r="B7807" i="106"/>
  <c r="B7814" i="106" l="1"/>
  <c r="B7813" i="106"/>
  <c r="B7812" i="106"/>
  <c r="B7811" i="106"/>
  <c r="B7806" i="106"/>
  <c r="B7805" i="106"/>
  <c r="B7804" i="106"/>
  <c r="B7803" i="106"/>
  <c r="B7802" i="106"/>
  <c r="B7801" i="106"/>
  <c r="B7800" i="106"/>
  <c r="B7799" i="106"/>
  <c r="B5194" i="106" l="1"/>
  <c r="G5194" i="106" s="1"/>
  <c r="F29" i="34" l="1"/>
  <c r="B7879"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9" i="36" s="1"/>
  <c r="K443" i="29" l="1"/>
  <c r="B3671" i="106" s="1"/>
  <c r="K442" i="29"/>
  <c r="B7792" i="106" s="1"/>
  <c r="K441" i="29"/>
  <c r="H444" i="29"/>
  <c r="B7235" i="106" s="1"/>
  <c r="K279" i="29"/>
  <c r="B7782" i="106" s="1"/>
  <c r="H164" i="29"/>
  <c r="B7051" i="106" s="1"/>
  <c r="K163" i="29"/>
  <c r="B7780" i="106" s="1"/>
  <c r="K162" i="29"/>
  <c r="B7778" i="106" s="1"/>
  <c r="K161" i="29"/>
  <c r="B7793" i="106"/>
  <c r="K137" i="29"/>
  <c r="B7774" i="106" s="1"/>
  <c r="B7791" i="106"/>
  <c r="B7789" i="106"/>
  <c r="B7781" i="106"/>
  <c r="B7779" i="106"/>
  <c r="B7777" i="106"/>
  <c r="B7776" i="106"/>
  <c r="B7775" i="106"/>
  <c r="B7773" i="106"/>
  <c r="B7772" i="106"/>
  <c r="K444" i="29" l="1"/>
  <c r="B3672" i="106" s="1"/>
  <c r="B7790" i="106"/>
  <c r="K15" i="4" l="1"/>
  <c r="K105" i="4" s="1"/>
  <c r="B8092" i="106" s="1"/>
  <c r="L444" i="29"/>
  <c r="B7794" i="106" l="1"/>
  <c r="J105" i="4"/>
  <c r="B8075" i="106" s="1"/>
  <c r="L282" i="29"/>
  <c r="D282" i="29"/>
  <c r="L164" i="29"/>
  <c r="K164" i="29"/>
  <c r="L141" i="29"/>
  <c r="H141" i="29"/>
  <c r="E141" i="29"/>
  <c r="E143" i="29" s="1"/>
  <c r="F60" i="34" l="1"/>
  <c r="B1321" i="106"/>
  <c r="E15" i="4"/>
  <c r="E105" i="4" s="1"/>
  <c r="B7993" i="106" s="1"/>
  <c r="B7771" i="106" l="1"/>
  <c r="B49" i="106" l="1"/>
  <c r="B47" i="106"/>
  <c r="B45" i="106"/>
  <c r="B44" i="106"/>
  <c r="B43" i="106"/>
  <c r="B42" i="106"/>
  <c r="B41" i="106"/>
  <c r="B40" i="106"/>
  <c r="B39" i="106"/>
  <c r="B48" i="106"/>
  <c r="B7865" i="106" l="1"/>
  <c r="B7767" i="106"/>
  <c r="B7766" i="106"/>
  <c r="B7764" i="106"/>
  <c r="B7763" i="106"/>
  <c r="B7762" i="106"/>
  <c r="B7756" i="106"/>
  <c r="G7756" i="106" s="1"/>
  <c r="K6" i="29"/>
  <c r="B7761" i="106" s="1"/>
  <c r="B7760" i="106"/>
  <c r="K12" i="12"/>
  <c r="K23" i="12"/>
  <c r="J12" i="12"/>
  <c r="J21" i="12"/>
  <c r="J23" i="12" s="1"/>
  <c r="B7727" i="106"/>
  <c r="B7732" i="106"/>
  <c r="G7732" i="106" s="1"/>
  <c r="B7724" i="106"/>
  <c r="D82" i="36"/>
  <c r="F178" i="34"/>
  <c r="B39" i="36"/>
  <c r="B49" i="36" s="1"/>
  <c r="B62" i="36" s="1"/>
  <c r="B72" i="36" s="1"/>
  <c r="B76" i="36" s="1"/>
  <c r="B80" i="36" s="1"/>
  <c r="B85" i="36" s="1"/>
  <c r="D79" i="36"/>
  <c r="C190" i="5"/>
  <c r="B4393" i="106" s="1"/>
  <c r="C200" i="5"/>
  <c r="C206" i="5"/>
  <c r="C212" i="5"/>
  <c r="C220" i="5"/>
  <c r="C224" i="5"/>
  <c r="C255" i="5"/>
  <c r="B7759" i="106"/>
  <c r="L131" i="29"/>
  <c r="L133" i="29" s="1"/>
  <c r="L143" i="29"/>
  <c r="L153" i="29"/>
  <c r="D84" i="36"/>
  <c r="K77" i="29"/>
  <c r="K134" i="29"/>
  <c r="B2803" i="106" s="1"/>
  <c r="K189" i="29"/>
  <c r="F62" i="34" s="1"/>
  <c r="B7831" i="106" s="1"/>
  <c r="K126" i="29"/>
  <c r="K69" i="29"/>
  <c r="K66" i="29"/>
  <c r="K61" i="29"/>
  <c r="K58" i="29"/>
  <c r="K53" i="29"/>
  <c r="B2" i="106"/>
  <c r="G2" i="106" s="1"/>
  <c r="B3" i="106"/>
  <c r="G3" i="106" s="1"/>
  <c r="B4" i="106"/>
  <c r="G4" i="106" s="1"/>
  <c r="B5" i="106"/>
  <c r="G5" i="106" s="1"/>
  <c r="B6" i="106"/>
  <c r="B7" i="106"/>
  <c r="B8" i="106"/>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B23" i="106"/>
  <c r="G23" i="106" s="1"/>
  <c r="B24" i="106"/>
  <c r="B25" i="106"/>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3" i="106"/>
  <c r="G273" i="106" s="1"/>
  <c r="B280" i="106"/>
  <c r="G280" i="106" s="1"/>
  <c r="B318" i="106"/>
  <c r="B319" i="106"/>
  <c r="B321" i="106"/>
  <c r="B322" i="106"/>
  <c r="B323" i="106"/>
  <c r="B430" i="106"/>
  <c r="G430" i="106" s="1"/>
  <c r="B498" i="106"/>
  <c r="B499" i="106"/>
  <c r="B616" i="106"/>
  <c r="B617" i="106"/>
  <c r="B618" i="106"/>
  <c r="B649" i="106"/>
  <c r="B650" i="106"/>
  <c r="B651" i="106"/>
  <c r="B703" i="106"/>
  <c r="G703" i="106" s="1"/>
  <c r="B704" i="106"/>
  <c r="G704" i="106" s="1"/>
  <c r="B710" i="106"/>
  <c r="G710" i="106" s="1"/>
  <c r="B714" i="106"/>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877" i="106"/>
  <c r="G877" i="106" s="1"/>
  <c r="B878" i="106"/>
  <c r="G878" i="106" s="1"/>
  <c r="B884" i="106"/>
  <c r="G884" i="106" s="1"/>
  <c r="B888" i="106"/>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B986" i="106"/>
  <c r="G986" i="106" s="1"/>
  <c r="B993" i="106"/>
  <c r="G993" i="106" s="1"/>
  <c r="B994" i="106"/>
  <c r="G994" i="106" s="1"/>
  <c r="B1000" i="106"/>
  <c r="G1000" i="106" s="1"/>
  <c r="B1004" i="106"/>
  <c r="B1005" i="106"/>
  <c r="G1005" i="106" s="1"/>
  <c r="B1006" i="106"/>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B1044" i="106"/>
  <c r="G1044" i="106" s="1"/>
  <c r="H86" i="29"/>
  <c r="H94" i="29"/>
  <c r="H102" i="29"/>
  <c r="B7010" i="106" s="1"/>
  <c r="B1046" i="106"/>
  <c r="B1047" i="106"/>
  <c r="B1049" i="106"/>
  <c r="G1049" i="106" s="1"/>
  <c r="H112" i="29"/>
  <c r="K16" i="29"/>
  <c r="K18" i="29"/>
  <c r="K12" i="29"/>
  <c r="B1102" i="106" s="1"/>
  <c r="K14" i="29"/>
  <c r="K15" i="29"/>
  <c r="K38" i="29"/>
  <c r="K39" i="29"/>
  <c r="K40" i="29"/>
  <c r="K41" i="29"/>
  <c r="K42" i="29"/>
  <c r="K43" i="29"/>
  <c r="K48" i="29"/>
  <c r="K51" i="29"/>
  <c r="K57" i="29"/>
  <c r="K62" i="29"/>
  <c r="K63" i="29"/>
  <c r="K64" i="29"/>
  <c r="K65" i="29"/>
  <c r="K70" i="29"/>
  <c r="K71" i="29"/>
  <c r="K72" i="29"/>
  <c r="K73" i="29"/>
  <c r="K75" i="29"/>
  <c r="K80" i="29"/>
  <c r="K81" i="29"/>
  <c r="K82" i="29"/>
  <c r="B2973" i="106" s="1"/>
  <c r="K83" i="29"/>
  <c r="B2974" i="106" s="1"/>
  <c r="K84" i="29"/>
  <c r="B2975" i="106" s="1"/>
  <c r="K85" i="29"/>
  <c r="B2976" i="106" s="1"/>
  <c r="K95" i="29"/>
  <c r="B6995" i="106" s="1"/>
  <c r="K96" i="29"/>
  <c r="B6997" i="106" s="1"/>
  <c r="K97" i="29"/>
  <c r="B6999" i="106" s="1"/>
  <c r="K98" i="29"/>
  <c r="B7001" i="106" s="1"/>
  <c r="K99" i="29"/>
  <c r="B7003" i="106" s="1"/>
  <c r="K100" i="29"/>
  <c r="B7005" i="106" s="1"/>
  <c r="K101" i="29"/>
  <c r="B7008" i="106" s="1"/>
  <c r="K103" i="29"/>
  <c r="B7013" i="106" s="1"/>
  <c r="K107" i="29"/>
  <c r="K108" i="29"/>
  <c r="B1145" i="106" s="1"/>
  <c r="K111" i="29"/>
  <c r="K109" i="29"/>
  <c r="B2793" i="106" s="1"/>
  <c r="K110" i="29"/>
  <c r="B2794" i="106" s="1"/>
  <c r="B1217" i="106"/>
  <c r="B1218" i="106"/>
  <c r="G1218" i="106" s="1"/>
  <c r="B1219" i="106"/>
  <c r="G1219" i="106" s="1"/>
  <c r="C131" i="29"/>
  <c r="B1222" i="106"/>
  <c r="C133" i="29"/>
  <c r="B1225" i="106"/>
  <c r="B1226" i="106"/>
  <c r="G1226" i="106" s="1"/>
  <c r="B1227" i="106"/>
  <c r="G1227" i="106" s="1"/>
  <c r="D131" i="29"/>
  <c r="B1230" i="106"/>
  <c r="B1233" i="106"/>
  <c r="B1234" i="106"/>
  <c r="G1234" i="106" s="1"/>
  <c r="B1235" i="106"/>
  <c r="G1235" i="106" s="1"/>
  <c r="E131" i="29"/>
  <c r="B1238" i="106"/>
  <c r="B1241" i="106"/>
  <c r="B1242" i="106"/>
  <c r="G1242" i="106" s="1"/>
  <c r="B1243" i="106"/>
  <c r="G1243" i="106" s="1"/>
  <c r="F131" i="29"/>
  <c r="B1246" i="106"/>
  <c r="B1249" i="106"/>
  <c r="B1250" i="106"/>
  <c r="G1250" i="106" s="1"/>
  <c r="B1251" i="106"/>
  <c r="G1251" i="106" s="1"/>
  <c r="B1252" i="106"/>
  <c r="G131" i="29"/>
  <c r="B1255" i="106"/>
  <c r="B1258" i="106"/>
  <c r="B1259" i="106"/>
  <c r="G1259" i="106" s="1"/>
  <c r="B1260" i="106"/>
  <c r="G1260" i="106" s="1"/>
  <c r="H131" i="29"/>
  <c r="B1263" i="106"/>
  <c r="H143" i="29"/>
  <c r="B1265" i="106" s="1"/>
  <c r="B1266" i="106"/>
  <c r="B1267" i="106"/>
  <c r="B1268" i="106"/>
  <c r="H151" i="29"/>
  <c r="H153" i="29" s="1"/>
  <c r="B1270" i="106" s="1"/>
  <c r="K127" i="29"/>
  <c r="K128" i="29"/>
  <c r="K130" i="29"/>
  <c r="B1275" i="106" s="1"/>
  <c r="K129" i="29"/>
  <c r="K132" i="29"/>
  <c r="B1278" i="106" s="1"/>
  <c r="K124" i="29"/>
  <c r="K138" i="29"/>
  <c r="K139" i="29"/>
  <c r="B2985" i="106" s="1"/>
  <c r="K140" i="29"/>
  <c r="B2986" i="106" s="1"/>
  <c r="K142" i="29"/>
  <c r="B2092" i="106" s="1"/>
  <c r="K146" i="29"/>
  <c r="K147" i="29"/>
  <c r="B1282" i="106" s="1"/>
  <c r="K150" i="29"/>
  <c r="B1283" i="106" s="1"/>
  <c r="K148" i="29"/>
  <c r="B2808" i="106" s="1"/>
  <c r="K149" i="29"/>
  <c r="B2809" i="106" s="1"/>
  <c r="K152" i="29"/>
  <c r="B7048" i="106" s="1"/>
  <c r="B1305" i="106"/>
  <c r="G1305" i="106" s="1"/>
  <c r="E176" i="29"/>
  <c r="B1308" i="106"/>
  <c r="B1309" i="106"/>
  <c r="B1310" i="106"/>
  <c r="G1310" i="106" s="1"/>
  <c r="B1311" i="106"/>
  <c r="H172" i="29"/>
  <c r="B1312" i="106" s="1"/>
  <c r="B1313" i="106"/>
  <c r="G1313" i="106" s="1"/>
  <c r="B1314" i="106"/>
  <c r="K167" i="29"/>
  <c r="B1322" i="106" s="1"/>
  <c r="K168" i="29"/>
  <c r="B1323" i="106" s="1"/>
  <c r="K173" i="29"/>
  <c r="K171" i="29"/>
  <c r="B1325" i="106" s="1"/>
  <c r="K169" i="29"/>
  <c r="B2816" i="106" s="1"/>
  <c r="K170" i="29"/>
  <c r="K174" i="29"/>
  <c r="K175" i="29"/>
  <c r="B1333" i="106"/>
  <c r="G1333" i="106" s="1"/>
  <c r="B1336" i="106"/>
  <c r="C188" i="29"/>
  <c r="B1339" i="106"/>
  <c r="G1339" i="106" s="1"/>
  <c r="B1342" i="106"/>
  <c r="D188" i="29"/>
  <c r="B1345" i="106"/>
  <c r="G1345" i="106" s="1"/>
  <c r="B1348" i="106"/>
  <c r="E188" i="29"/>
  <c r="E198" i="29"/>
  <c r="E200" i="29" s="1"/>
  <c r="B1352" i="106"/>
  <c r="G1352" i="106" s="1"/>
  <c r="B1355" i="106"/>
  <c r="F188" i="29"/>
  <c r="B1358" i="106"/>
  <c r="G1358" i="106" s="1"/>
  <c r="B1361" i="106"/>
  <c r="G188" i="29"/>
  <c r="B1364" i="106"/>
  <c r="G1364" i="106" s="1"/>
  <c r="B1367" i="106"/>
  <c r="H188" i="29"/>
  <c r="B1369" i="106"/>
  <c r="B1370" i="106"/>
  <c r="B1371" i="106"/>
  <c r="H208" i="29"/>
  <c r="H212" i="29" s="1"/>
  <c r="B1373" i="106" s="1"/>
  <c r="H198" i="29"/>
  <c r="K186" i="29"/>
  <c r="K187" i="29"/>
  <c r="B1378" i="106" s="1"/>
  <c r="K184" i="29"/>
  <c r="K192" i="29"/>
  <c r="B3005" i="106" s="1"/>
  <c r="K193" i="29"/>
  <c r="B3006" i="106" s="1"/>
  <c r="K194" i="29"/>
  <c r="B3007" i="106" s="1"/>
  <c r="K195" i="29"/>
  <c r="B3008" i="106" s="1"/>
  <c r="K196" i="29"/>
  <c r="B3009" i="106" s="1"/>
  <c r="K197" i="29"/>
  <c r="B3010" i="106" s="1"/>
  <c r="K199" i="29"/>
  <c r="B2837" i="106" s="1"/>
  <c r="K203" i="29"/>
  <c r="B1381" i="106" s="1"/>
  <c r="K204" i="29"/>
  <c r="B1382" i="106" s="1"/>
  <c r="K207" i="29"/>
  <c r="B1383" i="106" s="1"/>
  <c r="K205" i="29"/>
  <c r="B2839" i="106" s="1"/>
  <c r="K206" i="29"/>
  <c r="K209" i="29"/>
  <c r="B7066" i="106" s="1"/>
  <c r="K210" i="29"/>
  <c r="K211" i="29"/>
  <c r="B7068" i="106" s="1"/>
  <c r="B1394" i="106"/>
  <c r="G1394" i="106" s="1"/>
  <c r="B1400" i="106"/>
  <c r="G1400" i="106" s="1"/>
  <c r="B1404" i="106"/>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B1429" i="106"/>
  <c r="G1429" i="106" s="1"/>
  <c r="B1430" i="106"/>
  <c r="G1430" i="106" s="1"/>
  <c r="B1431" i="106"/>
  <c r="G1431" i="106" s="1"/>
  <c r="B1432" i="106"/>
  <c r="G1432" i="106" s="1"/>
  <c r="D267" i="29"/>
  <c r="B1435" i="106"/>
  <c r="B1436" i="106"/>
  <c r="B1437" i="106"/>
  <c r="G1437" i="106" s="1"/>
  <c r="B1438" i="106"/>
  <c r="G1438" i="106" s="1"/>
  <c r="B1440" i="106"/>
  <c r="G1440" i="106" s="1"/>
  <c r="D274" i="29"/>
  <c r="B1443" i="106"/>
  <c r="G1443" i="106" s="1"/>
  <c r="B1445" i="106"/>
  <c r="G1445" i="106" s="1"/>
  <c r="B1447" i="106"/>
  <c r="B1448" i="106"/>
  <c r="B1449" i="106"/>
  <c r="H290" i="29"/>
  <c r="B1450" i="106" s="1"/>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0" i="106" s="1"/>
  <c r="B7088" i="106"/>
  <c r="K256" i="29"/>
  <c r="K257" i="29"/>
  <c r="K260" i="29"/>
  <c r="K261" i="29"/>
  <c r="K262" i="29"/>
  <c r="K263" i="29"/>
  <c r="K264" i="29"/>
  <c r="K265" i="29"/>
  <c r="K266" i="29"/>
  <c r="K269" i="29"/>
  <c r="B1499" i="106" s="1"/>
  <c r="K270" i="29"/>
  <c r="B1500" i="106" s="1"/>
  <c r="K271" i="29"/>
  <c r="K272" i="29"/>
  <c r="K273" i="29"/>
  <c r="K275" i="29"/>
  <c r="K277" i="29"/>
  <c r="K285" i="29"/>
  <c r="K286" i="29"/>
  <c r="B1511" i="106" s="1"/>
  <c r="K289" i="29"/>
  <c r="B1512" i="106" s="1"/>
  <c r="K287" i="29"/>
  <c r="B2843" i="106" s="1"/>
  <c r="K288" i="29"/>
  <c r="B2844" i="106" s="1"/>
  <c r="K280" i="29"/>
  <c r="K281" i="29"/>
  <c r="B4164" i="106" s="1"/>
  <c r="B1517" i="106"/>
  <c r="B1520" i="106"/>
  <c r="C300" i="29"/>
  <c r="B1523" i="106"/>
  <c r="B1526" i="106"/>
  <c r="D300" i="29"/>
  <c r="B1527" i="106" s="1"/>
  <c r="B1529" i="106"/>
  <c r="B1532" i="106"/>
  <c r="E300" i="29"/>
  <c r="B1533" i="106" s="1"/>
  <c r="E307" i="29"/>
  <c r="B1535" i="106"/>
  <c r="B1538" i="106"/>
  <c r="F300" i="29"/>
  <c r="B1539" i="106" s="1"/>
  <c r="B1541" i="106"/>
  <c r="G1541" i="106" s="1"/>
  <c r="B1544" i="106"/>
  <c r="G300" i="29"/>
  <c r="B1547" i="106"/>
  <c r="B1550" i="106"/>
  <c r="H300" i="29"/>
  <c r="B1551" i="106" s="1"/>
  <c r="H307" i="29"/>
  <c r="B7113" i="106" s="1"/>
  <c r="K298" i="29"/>
  <c r="K299" i="29"/>
  <c r="B1556" i="106" s="1"/>
  <c r="K303" i="29"/>
  <c r="K304" i="29"/>
  <c r="K305" i="29"/>
  <c r="K306" i="29"/>
  <c r="B3715" i="106" s="1"/>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B1781" i="106"/>
  <c r="B1782" i="106"/>
  <c r="G1782" i="106" s="1"/>
  <c r="B1783" i="106"/>
  <c r="G1783" i="106" s="1"/>
  <c r="B1784" i="106"/>
  <c r="G1784" i="106" s="1"/>
  <c r="B1786" i="106"/>
  <c r="C19" i="7"/>
  <c r="F4" i="7"/>
  <c r="F5" i="7"/>
  <c r="F6" i="7"/>
  <c r="F7" i="7"/>
  <c r="F8" i="7"/>
  <c r="F10" i="7"/>
  <c r="B1795" i="106" s="1"/>
  <c r="F9" i="7"/>
  <c r="B1797" i="106" s="1"/>
  <c r="F11" i="7"/>
  <c r="F12" i="7"/>
  <c r="F14" i="7"/>
  <c r="F15" i="7"/>
  <c r="B1802" i="106" s="1"/>
  <c r="B1806" i="106"/>
  <c r="G1806" i="106" s="1"/>
  <c r="B1807" i="106"/>
  <c r="G1807" i="106" s="1"/>
  <c r="B1808" i="106"/>
  <c r="G1808" i="106" s="1"/>
  <c r="B1809" i="106"/>
  <c r="G1809" i="106" s="1"/>
  <c r="B1810" i="106"/>
  <c r="G1810" i="106" s="1"/>
  <c r="B1811" i="106"/>
  <c r="B1813" i="106"/>
  <c r="B1814" i="106"/>
  <c r="G1814" i="106" s="1"/>
  <c r="B1815" i="106"/>
  <c r="G1815" i="106" s="1"/>
  <c r="B1816" i="106"/>
  <c r="G1816" i="106" s="1"/>
  <c r="B1818" i="106"/>
  <c r="E19" i="7"/>
  <c r="B1823" i="106"/>
  <c r="G1823" i="106" s="1"/>
  <c r="B1824" i="106"/>
  <c r="G1824" i="106" s="1"/>
  <c r="B1825" i="106"/>
  <c r="G1825" i="106" s="1"/>
  <c r="B1826" i="106"/>
  <c r="G1826" i="106" s="1"/>
  <c r="B1827" i="106"/>
  <c r="G1827" i="106" s="1"/>
  <c r="B1828" i="106"/>
  <c r="G1828" i="106" s="1"/>
  <c r="B1829" i="106"/>
  <c r="G1829" i="106" s="1"/>
  <c r="B1830" i="106"/>
  <c r="G1830" i="106" s="1"/>
  <c r="C15" i="8"/>
  <c r="B1831" i="106" s="1"/>
  <c r="G1831" i="106" s="1"/>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5" i="106" s="1"/>
  <c r="G1845" i="106" s="1"/>
  <c r="B1846" i="106"/>
  <c r="G1846" i="106" s="1"/>
  <c r="B1847" i="106"/>
  <c r="G1847" i="106" s="1"/>
  <c r="B1848" i="106"/>
  <c r="G1848" i="106" s="1"/>
  <c r="D21" i="8"/>
  <c r="B1849" i="106" s="1"/>
  <c r="G1849" i="106" s="1"/>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59" i="106" s="1"/>
  <c r="G1859" i="106" s="1"/>
  <c r="B1860" i="106"/>
  <c r="G1860" i="106" s="1"/>
  <c r="B1861" i="106"/>
  <c r="G1861" i="106" s="1"/>
  <c r="B1862" i="106"/>
  <c r="G1862" i="106" s="1"/>
  <c r="E21" i="8"/>
  <c r="B1864" i="106"/>
  <c r="G1864" i="106" s="1"/>
  <c r="F6" i="8"/>
  <c r="H28" i="118" s="1"/>
  <c r="F7" i="8"/>
  <c r="B1866" i="106" s="1"/>
  <c r="G1866" i="106" s="1"/>
  <c r="F12" i="8"/>
  <c r="B1867" i="106" s="1"/>
  <c r="G1867" i="106" s="1"/>
  <c r="F11" i="8"/>
  <c r="B1868" i="106" s="1"/>
  <c r="G1868" i="106" s="1"/>
  <c r="F8" i="8"/>
  <c r="B1869" i="106" s="1"/>
  <c r="G1869" i="106" s="1"/>
  <c r="F9" i="8"/>
  <c r="B1870" i="106" s="1"/>
  <c r="G1870" i="106" s="1"/>
  <c r="F10" i="8"/>
  <c r="B1871" i="106" s="1"/>
  <c r="G1871" i="106" s="1"/>
  <c r="F14" i="8"/>
  <c r="B1872" i="106" s="1"/>
  <c r="G1872" i="106" s="1"/>
  <c r="F13" i="8"/>
  <c r="B3686" i="106" s="1"/>
  <c r="G3686" i="106" s="1"/>
  <c r="F17" i="8"/>
  <c r="B1874" i="106" s="1"/>
  <c r="G1874" i="106" s="1"/>
  <c r="F18" i="8"/>
  <c r="B1875" i="106" s="1"/>
  <c r="G1875" i="106" s="1"/>
  <c r="F20" i="8"/>
  <c r="B1876" i="106" s="1"/>
  <c r="G1876" i="106" s="1"/>
  <c r="F19" i="8"/>
  <c r="F23" i="8"/>
  <c r="B1878" i="106" s="1"/>
  <c r="G1878" i="106" s="1"/>
  <c r="B1937" i="106"/>
  <c r="G1937" i="106" s="1"/>
  <c r="B1938" i="106"/>
  <c r="G1938" i="106" s="1"/>
  <c r="B1946" i="106"/>
  <c r="B1969" i="106"/>
  <c r="B1970" i="106"/>
  <c r="G1970" i="106" s="1"/>
  <c r="B1971" i="106"/>
  <c r="B1972" i="106"/>
  <c r="H12" i="12"/>
  <c r="B1977" i="106"/>
  <c r="B1978" i="106"/>
  <c r="H23" i="12"/>
  <c r="B1982" i="106"/>
  <c r="B1983" i="106"/>
  <c r="B1984" i="106"/>
  <c r="B1985" i="106"/>
  <c r="B1986" i="106"/>
  <c r="I12" i="12"/>
  <c r="B1988" i="106" s="1"/>
  <c r="B1990" i="106"/>
  <c r="B1991" i="106"/>
  <c r="B1993" i="106"/>
  <c r="B2006" i="106"/>
  <c r="G2006" i="106" s="1"/>
  <c r="B2007" i="106"/>
  <c r="G2007" i="106" s="1"/>
  <c r="B2008" i="106"/>
  <c r="B2009" i="106"/>
  <c r="G2009" i="106" s="1"/>
  <c r="B2010" i="106"/>
  <c r="G2010" i="106" s="1"/>
  <c r="B2012" i="106"/>
  <c r="B2013" i="106"/>
  <c r="G2013" i="106" s="1"/>
  <c r="B2014" i="106"/>
  <c r="B2015" i="106"/>
  <c r="G2015" i="106" s="1"/>
  <c r="B2016" i="106"/>
  <c r="G2016" i="106" s="1"/>
  <c r="D16" i="11"/>
  <c r="B2018" i="106"/>
  <c r="B2019" i="106"/>
  <c r="B2020" i="106"/>
  <c r="B2021" i="106"/>
  <c r="B2022" i="106"/>
  <c r="G2022" i="106" s="1"/>
  <c r="E16" i="11"/>
  <c r="F8" i="11"/>
  <c r="F10" i="11"/>
  <c r="B2026" i="106" s="1"/>
  <c r="F12" i="11"/>
  <c r="F13" i="11"/>
  <c r="B2031" i="106"/>
  <c r="G2031" i="106" s="1"/>
  <c r="B2032" i="106"/>
  <c r="B2033" i="106"/>
  <c r="G2033" i="106" s="1"/>
  <c r="B2034" i="106"/>
  <c r="G2034" i="106" s="1"/>
  <c r="H16" i="11"/>
  <c r="B2037" i="106"/>
  <c r="G2037" i="106" s="1"/>
  <c r="B2038" i="106"/>
  <c r="B2039" i="106"/>
  <c r="G2039" i="106" s="1"/>
  <c r="B2040" i="106"/>
  <c r="G2040" i="106" s="1"/>
  <c r="I16" i="11"/>
  <c r="B2043" i="106"/>
  <c r="B2044" i="106"/>
  <c r="B2045" i="106"/>
  <c r="B2046" i="106"/>
  <c r="G2046" i="106" s="1"/>
  <c r="J16" i="11"/>
  <c r="K8" i="11"/>
  <c r="K10" i="11"/>
  <c r="B2050" i="106" s="1"/>
  <c r="K12" i="11"/>
  <c r="K13" i="11"/>
  <c r="B2089" i="106"/>
  <c r="B2090" i="106"/>
  <c r="I47" i="4"/>
  <c r="B2103" i="106" s="1"/>
  <c r="I48" i="4"/>
  <c r="B2105" i="106"/>
  <c r="B2433" i="106"/>
  <c r="G2433" i="106" s="1"/>
  <c r="B2435" i="106"/>
  <c r="G2435" i="106" s="1"/>
  <c r="B2473" i="106"/>
  <c r="G2473" i="106" s="1"/>
  <c r="B2475" i="106"/>
  <c r="G2475" i="106" s="1"/>
  <c r="B2502" i="106"/>
  <c r="G2502" i="106" s="1"/>
  <c r="B2533" i="106"/>
  <c r="G2533" i="106" s="1"/>
  <c r="B2561" i="106"/>
  <c r="B2573" i="106"/>
  <c r="B2600" i="106"/>
  <c r="B2612" i="106"/>
  <c r="B2635" i="106"/>
  <c r="B2661" i="106"/>
  <c r="B2716" i="106"/>
  <c r="G2716" i="106" s="1"/>
  <c r="B2717" i="106"/>
  <c r="G2717" i="106" s="1"/>
  <c r="B2718" i="106"/>
  <c r="G2718" i="106" s="1"/>
  <c r="B2719" i="106"/>
  <c r="G2719" i="106" s="1"/>
  <c r="B2720" i="106"/>
  <c r="G2720" i="106" s="1"/>
  <c r="B2721" i="106"/>
  <c r="G2721" i="106" s="1"/>
  <c r="B2722" i="106"/>
  <c r="B2725" i="106"/>
  <c r="G2725" i="106" s="1"/>
  <c r="B2726" i="106"/>
  <c r="G2726" i="106" s="1"/>
  <c r="B2727" i="106"/>
  <c r="G2727" i="106" s="1"/>
  <c r="B2728" i="106"/>
  <c r="G2728" i="106" s="1"/>
  <c r="B2729" i="106"/>
  <c r="G2729" i="106" s="1"/>
  <c r="B2730" i="106"/>
  <c r="G2730" i="106" s="1"/>
  <c r="F4" i="8"/>
  <c r="B2731" i="106" s="1"/>
  <c r="G2731" i="106" s="1"/>
  <c r="F25" i="8"/>
  <c r="B2732" i="106" s="1"/>
  <c r="G2732" i="106" s="1"/>
  <c r="B2755" i="106"/>
  <c r="B2756" i="106"/>
  <c r="B2758" i="106"/>
  <c r="B2760" i="106"/>
  <c r="B2761" i="106"/>
  <c r="B2764" i="106"/>
  <c r="B2767" i="106"/>
  <c r="B2770" i="106"/>
  <c r="B2789" i="106"/>
  <c r="B2790" i="106"/>
  <c r="B2792" i="106"/>
  <c r="B2795" i="106"/>
  <c r="B2796" i="106"/>
  <c r="B2797" i="106"/>
  <c r="B2798" i="106"/>
  <c r="B2799" i="106"/>
  <c r="B2800" i="106"/>
  <c r="B2804" i="106"/>
  <c r="B2805" i="106"/>
  <c r="B2806" i="106"/>
  <c r="B2810" i="106"/>
  <c r="B2811" i="106"/>
  <c r="B2815" i="106"/>
  <c r="B2817" i="106"/>
  <c r="B2818" i="106"/>
  <c r="B2819" i="106"/>
  <c r="B2820" i="106"/>
  <c r="B2822" i="106"/>
  <c r="B2823" i="106"/>
  <c r="B2824" i="106"/>
  <c r="B2825" i="106"/>
  <c r="B2827" i="106"/>
  <c r="B2829" i="106"/>
  <c r="B2830" i="106"/>
  <c r="B2834" i="106"/>
  <c r="B2838" i="106"/>
  <c r="B2841" i="106"/>
  <c r="B2842" i="106"/>
  <c r="B2846" i="106"/>
  <c r="B2852" i="106"/>
  <c r="B2853" i="106"/>
  <c r="B2854" i="106"/>
  <c r="B2856" i="106"/>
  <c r="B2858" i="106"/>
  <c r="B2860" i="106"/>
  <c r="G2860"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B2947" i="106"/>
  <c r="G2947" i="106" s="1"/>
  <c r="B2948" i="106"/>
  <c r="G2948" i="106" s="1"/>
  <c r="B2949" i="106"/>
  <c r="B2950" i="106"/>
  <c r="B2951" i="106"/>
  <c r="B2952" i="106"/>
  <c r="B2953" i="106"/>
  <c r="G2953" i="106" s="1"/>
  <c r="B2954" i="106"/>
  <c r="G2954" i="106" s="1"/>
  <c r="B2955" i="106"/>
  <c r="B2956" i="106"/>
  <c r="B2957" i="106"/>
  <c r="B2958" i="106"/>
  <c r="B2977" i="106"/>
  <c r="B2978" i="106"/>
  <c r="B2979" i="106"/>
  <c r="B2987" i="106"/>
  <c r="B2988" i="106"/>
  <c r="B2989" i="106"/>
  <c r="B2990" i="106"/>
  <c r="B2991" i="106"/>
  <c r="B2992" i="106"/>
  <c r="B2993" i="106"/>
  <c r="B2994" i="106"/>
  <c r="B2995" i="106"/>
  <c r="B2996" i="106"/>
  <c r="B2997" i="106"/>
  <c r="B2998" i="106"/>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B3077" i="106"/>
  <c r="B3078" i="106"/>
  <c r="B3080" i="106"/>
  <c r="G3080" i="106" s="1"/>
  <c r="B3081" i="106"/>
  <c r="B3082" i="106"/>
  <c r="B3083" i="106"/>
  <c r="B3159" i="106"/>
  <c r="H51" i="4"/>
  <c r="B3168" i="106" s="1"/>
  <c r="B3226" i="106"/>
  <c r="G3226" i="106" s="1"/>
  <c r="C44" i="4"/>
  <c r="B3228" i="106"/>
  <c r="C76" i="4"/>
  <c r="B3232" i="106"/>
  <c r="D44" i="4"/>
  <c r="B3234" i="106"/>
  <c r="G3234" i="106" s="1"/>
  <c r="D76" i="4"/>
  <c r="B3249" i="106"/>
  <c r="F44" i="4"/>
  <c r="B3251" i="106"/>
  <c r="F76" i="4"/>
  <c r="B3255" i="106"/>
  <c r="G44" i="4"/>
  <c r="B3257" i="106"/>
  <c r="G76" i="4"/>
  <c r="B3271" i="106"/>
  <c r="G3271" i="106" s="1"/>
  <c r="E37" i="4"/>
  <c r="B6283" i="106" s="1"/>
  <c r="E38" i="4"/>
  <c r="E39" i="4"/>
  <c r="E40" i="4"/>
  <c r="B3273" i="106"/>
  <c r="G3273" i="106" s="1"/>
  <c r="E76" i="4"/>
  <c r="B3293" i="106"/>
  <c r="H41" i="4"/>
  <c r="B3295" i="106"/>
  <c r="H76" i="4"/>
  <c r="B3314" i="106"/>
  <c r="I44" i="4"/>
  <c r="B3319" i="106"/>
  <c r="G3319" i="106" s="1"/>
  <c r="B3320" i="106"/>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6" i="106"/>
  <c r="B3488" i="106"/>
  <c r="B3490" i="106"/>
  <c r="B3491" i="106"/>
  <c r="B3517" i="106"/>
  <c r="G3517" i="106" s="1"/>
  <c r="B3528" i="106"/>
  <c r="B3529" i="106"/>
  <c r="B3530" i="106"/>
  <c r="B3531" i="106"/>
  <c r="B3532" i="106"/>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B3576" i="106"/>
  <c r="B3577" i="106"/>
  <c r="B3578" i="106"/>
  <c r="B3579" i="106"/>
  <c r="B3580" i="106"/>
  <c r="B3581" i="106"/>
  <c r="K44" i="4"/>
  <c r="B3583" i="106"/>
  <c r="K52" i="4"/>
  <c r="B3700" i="106" s="1"/>
  <c r="K53" i="4"/>
  <c r="B3587" i="106"/>
  <c r="G3587" i="106" s="1"/>
  <c r="B3588" i="106"/>
  <c r="B3615" i="106"/>
  <c r="B3616" i="106"/>
  <c r="C437" i="29"/>
  <c r="B3617" i="106" s="1"/>
  <c r="B3618" i="106"/>
  <c r="C439" i="29"/>
  <c r="B3622" i="106"/>
  <c r="B3623" i="106"/>
  <c r="D437" i="29"/>
  <c r="B3624" i="106" s="1"/>
  <c r="B3625" i="106"/>
  <c r="B3629" i="106"/>
  <c r="B3630" i="106"/>
  <c r="E437" i="29"/>
  <c r="B3632" i="106"/>
  <c r="B3636" i="106"/>
  <c r="B3637" i="106"/>
  <c r="F437" i="29"/>
  <c r="B3639" i="106"/>
  <c r="B3643" i="106"/>
  <c r="G3643" i="106" s="1"/>
  <c r="B3644" i="106"/>
  <c r="G437" i="29"/>
  <c r="B3646" i="106"/>
  <c r="B3650" i="106"/>
  <c r="B3651" i="106"/>
  <c r="H437" i="29"/>
  <c r="B3652" i="106" s="1"/>
  <c r="B3653" i="106"/>
  <c r="B3655" i="106"/>
  <c r="H449" i="29"/>
  <c r="B3656" i="106" s="1"/>
  <c r="K435" i="29"/>
  <c r="K436" i="29"/>
  <c r="B3667" i="106" s="1"/>
  <c r="K438" i="29"/>
  <c r="B3669" i="106" s="1"/>
  <c r="K447" i="29"/>
  <c r="B3673" i="106" s="1"/>
  <c r="K448" i="29"/>
  <c r="B7237" i="106" s="1"/>
  <c r="K450" i="29"/>
  <c r="B7239" i="106" s="1"/>
  <c r="K451" i="29"/>
  <c r="B7744" i="106" s="1"/>
  <c r="B3680" i="106"/>
  <c r="G3680" i="106" s="1"/>
  <c r="B3681" i="106"/>
  <c r="G3681" i="106" s="1"/>
  <c r="B3682" i="106"/>
  <c r="G3682" i="106" s="1"/>
  <c r="B3683" i="106"/>
  <c r="G3683" i="106" s="1"/>
  <c r="B3684" i="106"/>
  <c r="G3684" i="106" s="1"/>
  <c r="B3685" i="106"/>
  <c r="G3685" i="106" s="1"/>
  <c r="B3696" i="106"/>
  <c r="B3697" i="106"/>
  <c r="B3719" i="106"/>
  <c r="B3720" i="106"/>
  <c r="B3721" i="106"/>
  <c r="B3725" i="106"/>
  <c r="F13" i="7"/>
  <c r="B3726" i="106" s="1"/>
  <c r="B3727" i="106"/>
  <c r="B3728" i="106"/>
  <c r="G3728" i="106" s="1"/>
  <c r="B4072" i="106"/>
  <c r="B4073" i="106"/>
  <c r="B4074" i="106"/>
  <c r="B4075" i="106"/>
  <c r="B4076" i="106"/>
  <c r="B4077" i="106"/>
  <c r="B4078" i="106"/>
  <c r="B4079" i="106"/>
  <c r="B4080" i="106"/>
  <c r="B4081" i="106"/>
  <c r="B4082" i="106"/>
  <c r="B4083" i="106"/>
  <c r="B4084" i="106"/>
  <c r="B4098" i="106"/>
  <c r="B4104" i="106"/>
  <c r="B4105" i="106"/>
  <c r="F17" i="7"/>
  <c r="B4106" i="106" s="1"/>
  <c r="F18" i="7"/>
  <c r="B4107" i="106" s="1"/>
  <c r="B4108" i="106"/>
  <c r="B4109" i="106"/>
  <c r="B4111" i="106"/>
  <c r="G4111" i="106" s="1"/>
  <c r="B4112" i="106"/>
  <c r="B4113" i="106"/>
  <c r="B4114" i="106"/>
  <c r="B4115" i="106"/>
  <c r="B4116" i="106"/>
  <c r="B4119" i="106"/>
  <c r="C18" i="4"/>
  <c r="D18" i="4"/>
  <c r="F18" i="4"/>
  <c r="H18" i="4"/>
  <c r="K18" i="4"/>
  <c r="B4163" i="106"/>
  <c r="I46" i="8"/>
  <c r="I47" i="8"/>
  <c r="I48" i="8"/>
  <c r="I49" i="8"/>
  <c r="I50" i="8"/>
  <c r="I51" i="8"/>
  <c r="I52" i="8"/>
  <c r="I53" i="8"/>
  <c r="I54" i="8"/>
  <c r="I55" i="8"/>
  <c r="I56" i="8"/>
  <c r="I57" i="8"/>
  <c r="I58" i="8"/>
  <c r="I59" i="8"/>
  <c r="I60" i="8"/>
  <c r="I61" i="8"/>
  <c r="I62" i="8"/>
  <c r="I63" i="8"/>
  <c r="B4170" i="106"/>
  <c r="G4170" i="106" s="1"/>
  <c r="B4171" i="106"/>
  <c r="G4171" i="106" s="1"/>
  <c r="E18" i="4"/>
  <c r="G18" i="4"/>
  <c r="B4175" i="106"/>
  <c r="G4175" i="106" s="1"/>
  <c r="B4177" i="106"/>
  <c r="B4178" i="106"/>
  <c r="B4179" i="106"/>
  <c r="B4187" i="106"/>
  <c r="B4188" i="106"/>
  <c r="B4189" i="106"/>
  <c r="B4190" i="106"/>
  <c r="B4197" i="106"/>
  <c r="B4198" i="106"/>
  <c r="B4199" i="106"/>
  <c r="B4200" i="106"/>
  <c r="B4201" i="106"/>
  <c r="B4208" i="106"/>
  <c r="B4209" i="106"/>
  <c r="B4213" i="106"/>
  <c r="B4215" i="106"/>
  <c r="B4225" i="106"/>
  <c r="B4226" i="106"/>
  <c r="B4228" i="106"/>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B4308" i="106"/>
  <c r="B4309" i="106"/>
  <c r="B4310" i="106"/>
  <c r="B4311" i="106"/>
  <c r="B4312" i="106"/>
  <c r="B4313" i="106"/>
  <c r="B4314" i="106"/>
  <c r="B4315" i="106"/>
  <c r="B4316" i="106"/>
  <c r="B4319" i="106"/>
  <c r="B4320" i="106"/>
  <c r="B4325" i="106"/>
  <c r="B4326" i="106"/>
  <c r="B4327" i="106"/>
  <c r="B4328" i="106"/>
  <c r="B4329" i="106"/>
  <c r="B4330" i="106"/>
  <c r="G4330" i="106" s="1"/>
  <c r="B4331" i="106"/>
  <c r="B4332" i="106"/>
  <c r="B4333" i="106"/>
  <c r="B4334" i="106"/>
  <c r="B4335" i="106"/>
  <c r="B4336" i="106"/>
  <c r="B4337" i="106"/>
  <c r="B4338" i="106"/>
  <c r="B4339" i="106"/>
  <c r="B4340" i="106"/>
  <c r="B4341" i="106"/>
  <c r="B4342" i="106"/>
  <c r="G4342" i="106" s="1"/>
  <c r="B4343" i="106"/>
  <c r="B4344" i="106"/>
  <c r="B4349" i="106"/>
  <c r="B4350" i="106"/>
  <c r="B4351" i="106"/>
  <c r="B4352" i="106"/>
  <c r="B4353" i="106"/>
  <c r="B4354" i="106"/>
  <c r="B4356" i="106"/>
  <c r="G4356" i="106" s="1"/>
  <c r="B4357" i="106"/>
  <c r="B4358" i="106"/>
  <c r="B4359" i="106"/>
  <c r="B4360" i="106"/>
  <c r="G4360" i="106" s="1"/>
  <c r="B4362" i="106"/>
  <c r="B4363" i="106"/>
  <c r="B4364" i="106"/>
  <c r="B4366" i="106"/>
  <c r="B4367" i="106"/>
  <c r="B4368" i="106"/>
  <c r="B4373" i="106"/>
  <c r="B4374" i="106"/>
  <c r="B4375" i="106"/>
  <c r="B4376" i="106"/>
  <c r="B4377" i="106"/>
  <c r="B4378" i="106"/>
  <c r="B4379" i="106"/>
  <c r="B4380" i="106"/>
  <c r="B4389" i="106"/>
  <c r="B4390" i="106"/>
  <c r="B4391" i="106"/>
  <c r="B4392" i="106"/>
  <c r="G4392" i="106" s="1"/>
  <c r="B4405" i="106"/>
  <c r="G4405" i="106" s="1"/>
  <c r="B4406" i="106"/>
  <c r="B4407" i="106"/>
  <c r="B4408" i="106"/>
  <c r="B4413" i="106"/>
  <c r="G4413" i="106" s="1"/>
  <c r="B4414" i="106"/>
  <c r="B4415" i="106"/>
  <c r="B4416" i="106"/>
  <c r="G4416" i="106" s="1"/>
  <c r="B4417" i="106"/>
  <c r="B4418" i="106"/>
  <c r="B4419" i="106"/>
  <c r="B4435" i="106"/>
  <c r="G4435" i="106" s="1"/>
  <c r="B4444" i="106"/>
  <c r="B4445" i="106"/>
  <c r="B4446" i="106"/>
  <c r="B4759" i="106"/>
  <c r="B4769" i="106"/>
  <c r="B4790" i="106"/>
  <c r="G4790" i="106" s="1"/>
  <c r="B4791" i="106"/>
  <c r="G4791" i="106" s="1"/>
  <c r="B4792" i="106"/>
  <c r="B4793" i="106"/>
  <c r="B4794" i="106"/>
  <c r="B4795" i="106"/>
  <c r="B4797" i="106"/>
  <c r="B4799" i="106"/>
  <c r="B4800" i="106"/>
  <c r="B4802" i="106"/>
  <c r="B4803" i="106"/>
  <c r="B4804" i="106"/>
  <c r="B4806" i="106"/>
  <c r="B4808" i="106"/>
  <c r="B4809" i="106"/>
  <c r="B4811" i="106"/>
  <c r="B4812" i="106"/>
  <c r="B4814" i="106"/>
  <c r="B4850" i="106"/>
  <c r="G4850" i="106" s="1"/>
  <c r="B4851" i="106"/>
  <c r="B4853" i="106"/>
  <c r="B4862" i="106"/>
  <c r="B4863" i="106"/>
  <c r="B4866" i="106"/>
  <c r="B4880" i="106"/>
  <c r="B4881" i="106"/>
  <c r="B4882" i="106"/>
  <c r="B4883" i="106"/>
  <c r="B4884" i="106"/>
  <c r="B4887" i="106"/>
  <c r="B4913" i="106"/>
  <c r="B4914" i="106"/>
  <c r="B4915" i="106"/>
  <c r="B4916" i="106"/>
  <c r="B4917" i="106"/>
  <c r="B4918" i="106"/>
  <c r="B4920" i="106"/>
  <c r="B4942" i="106"/>
  <c r="B4943" i="106"/>
  <c r="B4944" i="106"/>
  <c r="B4945" i="106"/>
  <c r="B4946" i="106"/>
  <c r="B4947" i="106"/>
  <c r="B4993" i="106"/>
  <c r="G4993" i="106" s="1"/>
  <c r="H32" i="37"/>
  <c r="B5010" i="106"/>
  <c r="B5011" i="106"/>
  <c r="B5012" i="106"/>
  <c r="B5020" i="106"/>
  <c r="B5021" i="106"/>
  <c r="G5021" i="106" s="1"/>
  <c r="B5022" i="106"/>
  <c r="B5024" i="106"/>
  <c r="B5025" i="106"/>
  <c r="B5054" i="106"/>
  <c r="B5055" i="106"/>
  <c r="B5056" i="106"/>
  <c r="B5057" i="106"/>
  <c r="B5058" i="106"/>
  <c r="B5059" i="106"/>
  <c r="G5059" i="106" s="1"/>
  <c r="B5061" i="106"/>
  <c r="G5061" i="106" s="1"/>
  <c r="B5062" i="106"/>
  <c r="B5063" i="106"/>
  <c r="B5065" i="106"/>
  <c r="B5066" i="106"/>
  <c r="G5066" i="106" s="1"/>
  <c r="B5067" i="106"/>
  <c r="B5068" i="106"/>
  <c r="B5070" i="106"/>
  <c r="B5071" i="106"/>
  <c r="B5072" i="106"/>
  <c r="B5073" i="106"/>
  <c r="G5073" i="106" s="1"/>
  <c r="B5074" i="106"/>
  <c r="B5075" i="106"/>
  <c r="B5076" i="106"/>
  <c r="B5077" i="106"/>
  <c r="B5078" i="106"/>
  <c r="B5079" i="106"/>
  <c r="B5080" i="106"/>
  <c r="B5081" i="106"/>
  <c r="B5082" i="106"/>
  <c r="B5083" i="106"/>
  <c r="B5084" i="106"/>
  <c r="B5086" i="106"/>
  <c r="G5086" i="106" s="1"/>
  <c r="B5087" i="106"/>
  <c r="B5089" i="106"/>
  <c r="B5090" i="106"/>
  <c r="B5091" i="106"/>
  <c r="B5092" i="106"/>
  <c r="B5093" i="106"/>
  <c r="B5095" i="106"/>
  <c r="G5095" i="106" s="1"/>
  <c r="B5096" i="106"/>
  <c r="G5096" i="106" s="1"/>
  <c r="B5097" i="106"/>
  <c r="B5098" i="106"/>
  <c r="B5099" i="106"/>
  <c r="G5099" i="106" s="1"/>
  <c r="B5101" i="106"/>
  <c r="G5101" i="106" s="1"/>
  <c r="B5102" i="106"/>
  <c r="B5103" i="106"/>
  <c r="B5104" i="106"/>
  <c r="G5104" i="106" s="1"/>
  <c r="B5105" i="106"/>
  <c r="G5105" i="106" s="1"/>
  <c r="B5106" i="106"/>
  <c r="B5107" i="106"/>
  <c r="B5108" i="106"/>
  <c r="B5109" i="106"/>
  <c r="G5109" i="106" s="1"/>
  <c r="B5111" i="106"/>
  <c r="G5111" i="106" s="1"/>
  <c r="B5112" i="106"/>
  <c r="G5112" i="106" s="1"/>
  <c r="B5113" i="106"/>
  <c r="B5114" i="106"/>
  <c r="B5115" i="106"/>
  <c r="B5116" i="106"/>
  <c r="G5116" i="106" s="1"/>
  <c r="B5117" i="106"/>
  <c r="G5117" i="106" s="1"/>
  <c r="B5120" i="106"/>
  <c r="B5121" i="106"/>
  <c r="B5122" i="106"/>
  <c r="B5124" i="106"/>
  <c r="G5124" i="106" s="1"/>
  <c r="B5125" i="106"/>
  <c r="B5131" i="106"/>
  <c r="G5131" i="106" s="1"/>
  <c r="B5132" i="106"/>
  <c r="B5133" i="106"/>
  <c r="B5135" i="106"/>
  <c r="G5135" i="106" s="1"/>
  <c r="B5137" i="106"/>
  <c r="G5137" i="106" s="1"/>
  <c r="B5140" i="106"/>
  <c r="B5146" i="106"/>
  <c r="B5150" i="106"/>
  <c r="G5150" i="106" s="1"/>
  <c r="B5151" i="106"/>
  <c r="B5161" i="106"/>
  <c r="B5162" i="106"/>
  <c r="B5165" i="106"/>
  <c r="G5165" i="106" s="1"/>
  <c r="B5166" i="106"/>
  <c r="G5166" i="106" s="1"/>
  <c r="B5169" i="106"/>
  <c r="B5173" i="106"/>
  <c r="B5175" i="106"/>
  <c r="B5179" i="106"/>
  <c r="B5185" i="106"/>
  <c r="B5192" i="106"/>
  <c r="B5222" i="106"/>
  <c r="B5228" i="106"/>
  <c r="B5229" i="106"/>
  <c r="B5231" i="106"/>
  <c r="B5237" i="106"/>
  <c r="G5237" i="106" s="1"/>
  <c r="B5238" i="106"/>
  <c r="B5239" i="106"/>
  <c r="G5239" i="106" s="1"/>
  <c r="B5240" i="106"/>
  <c r="G5240" i="106" s="1"/>
  <c r="B5241" i="106"/>
  <c r="G5241" i="106" s="1"/>
  <c r="B5245" i="106"/>
  <c r="G5245" i="106" s="1"/>
  <c r="B5246" i="106"/>
  <c r="B5253" i="106"/>
  <c r="B5254" i="106"/>
  <c r="B5272" i="106"/>
  <c r="G5272" i="106" s="1"/>
  <c r="B5273" i="106"/>
  <c r="B5276" i="106"/>
  <c r="G5276" i="106" s="1"/>
  <c r="B5277" i="106"/>
  <c r="G5277" i="106" s="1"/>
  <c r="B5278" i="106"/>
  <c r="B5299" i="106"/>
  <c r="B5308" i="106"/>
  <c r="B5310" i="106"/>
  <c r="G5310" i="106" s="1"/>
  <c r="B5313" i="106"/>
  <c r="B5315" i="106"/>
  <c r="B5326" i="106"/>
  <c r="G5326" i="106" s="1"/>
  <c r="B5328" i="106"/>
  <c r="B5329" i="106"/>
  <c r="B5330" i="106"/>
  <c r="B5331" i="106"/>
  <c r="B5333" i="106"/>
  <c r="B5334" i="106"/>
  <c r="B5335" i="106"/>
  <c r="B5336" i="106"/>
  <c r="B5338" i="106"/>
  <c r="G5338" i="106" s="1"/>
  <c r="B5339" i="106"/>
  <c r="B5341" i="106"/>
  <c r="B5342" i="106"/>
  <c r="B5343" i="106"/>
  <c r="B5344" i="106"/>
  <c r="B5345" i="106"/>
  <c r="B5347" i="106"/>
  <c r="G5347" i="106" s="1"/>
  <c r="B5348" i="106"/>
  <c r="B5349" i="106"/>
  <c r="B5350" i="106"/>
  <c r="B5351" i="106"/>
  <c r="B5352" i="106"/>
  <c r="G5352" i="106" s="1"/>
  <c r="B5355" i="106"/>
  <c r="B5356" i="106"/>
  <c r="B5357" i="106"/>
  <c r="B5359" i="106"/>
  <c r="G5359" i="106" s="1"/>
  <c r="B5360" i="106"/>
  <c r="B5366" i="106"/>
  <c r="B5368" i="106"/>
  <c r="B5372" i="106"/>
  <c r="B5373" i="106"/>
  <c r="B5382" i="106"/>
  <c r="B5385" i="106"/>
  <c r="B5389" i="106"/>
  <c r="B5391" i="106"/>
  <c r="B5393" i="106"/>
  <c r="B5399" i="106"/>
  <c r="B5420" i="106"/>
  <c r="B5422" i="106"/>
  <c r="B5424" i="106"/>
  <c r="B5429" i="106"/>
  <c r="B5430" i="106"/>
  <c r="B5437" i="106"/>
  <c r="B5438" i="106"/>
  <c r="B5456" i="106"/>
  <c r="B5457" i="106"/>
  <c r="B5460" i="106"/>
  <c r="B5461" i="106"/>
  <c r="B5462" i="106"/>
  <c r="B5483" i="106"/>
  <c r="B5492" i="106"/>
  <c r="B5494" i="106"/>
  <c r="B5496" i="106"/>
  <c r="B5507" i="106"/>
  <c r="G5507" i="106" s="1"/>
  <c r="B5509" i="106"/>
  <c r="B5510" i="106"/>
  <c r="B5512" i="106"/>
  <c r="B5513" i="106"/>
  <c r="B5514" i="106"/>
  <c r="B5515" i="106"/>
  <c r="B5517" i="106"/>
  <c r="G5517" i="106" s="1"/>
  <c r="B5518" i="106"/>
  <c r="B5520" i="106"/>
  <c r="B5521" i="106"/>
  <c r="B5522" i="106"/>
  <c r="B5523" i="106"/>
  <c r="B5526" i="106"/>
  <c r="B5527" i="106"/>
  <c r="B5551" i="106"/>
  <c r="G5551" i="106" s="1"/>
  <c r="B5553" i="106"/>
  <c r="B5554" i="106"/>
  <c r="B5556" i="106"/>
  <c r="B5557" i="106"/>
  <c r="B5558" i="106"/>
  <c r="B5559" i="106"/>
  <c r="B5561" i="106"/>
  <c r="B5562" i="106"/>
  <c r="B5563" i="106"/>
  <c r="B5564" i="106"/>
  <c r="G5564" i="106" s="1"/>
  <c r="B5565" i="106"/>
  <c r="B5566" i="106"/>
  <c r="B5567" i="106"/>
  <c r="B5568" i="106"/>
  <c r="B5569" i="106"/>
  <c r="B5570" i="106"/>
  <c r="B5571" i="106"/>
  <c r="B5572" i="106"/>
  <c r="B5573" i="106"/>
  <c r="B5574" i="106"/>
  <c r="B5575" i="106"/>
  <c r="B5576" i="106"/>
  <c r="B5578" i="106"/>
  <c r="G5578" i="106" s="1"/>
  <c r="B5579" i="106"/>
  <c r="B5581" i="106"/>
  <c r="B5582" i="106"/>
  <c r="B5583" i="106"/>
  <c r="B5584" i="106"/>
  <c r="G5584" i="106" s="1"/>
  <c r="B5587" i="106"/>
  <c r="B5588" i="106"/>
  <c r="B5589" i="106"/>
  <c r="B5591" i="106"/>
  <c r="B5592" i="106"/>
  <c r="B5598" i="106"/>
  <c r="B5599" i="106"/>
  <c r="B5600" i="106"/>
  <c r="B5602" i="106"/>
  <c r="B5604" i="106"/>
  <c r="B5607" i="106"/>
  <c r="B5613" i="106"/>
  <c r="G5613" i="106" s="1"/>
  <c r="B5615" i="106"/>
  <c r="G5615" i="106" s="1"/>
  <c r="B5617" i="106"/>
  <c r="B5623" i="106"/>
  <c r="B5625" i="106"/>
  <c r="B5652" i="106"/>
  <c r="B5657" i="106"/>
  <c r="B5662" i="106"/>
  <c r="B5663" i="106"/>
  <c r="B5670" i="106"/>
  <c r="B5671" i="106"/>
  <c r="B5689" i="106"/>
  <c r="B5690" i="106"/>
  <c r="B5693" i="106"/>
  <c r="B5694" i="106"/>
  <c r="B5695" i="106"/>
  <c r="B5703" i="106"/>
  <c r="B5706" i="106"/>
  <c r="B5708" i="106"/>
  <c r="B5719" i="106"/>
  <c r="B5720" i="106"/>
  <c r="B5721" i="106"/>
  <c r="G5721" i="106" s="1"/>
  <c r="B5722" i="106"/>
  <c r="B5724" i="106"/>
  <c r="B5725" i="106"/>
  <c r="B5726" i="106"/>
  <c r="G5726" i="106" s="1"/>
  <c r="B5727" i="106"/>
  <c r="B5729" i="106"/>
  <c r="G5729" i="106" s="1"/>
  <c r="B5730" i="106"/>
  <c r="B5732" i="106"/>
  <c r="B5733" i="106"/>
  <c r="B5734" i="106"/>
  <c r="B5736" i="106"/>
  <c r="B5737" i="106"/>
  <c r="B5738" i="106"/>
  <c r="B5740" i="106"/>
  <c r="B5741" i="106"/>
  <c r="B5747" i="106"/>
  <c r="B5752" i="106"/>
  <c r="B5753" i="106"/>
  <c r="B5755" i="106"/>
  <c r="B5761" i="106"/>
  <c r="B5763" i="106"/>
  <c r="B5777" i="106"/>
  <c r="B5783" i="106"/>
  <c r="B5788" i="106"/>
  <c r="B5789" i="106"/>
  <c r="B5796" i="106"/>
  <c r="B5797" i="106"/>
  <c r="B5815" i="106"/>
  <c r="B5816" i="106"/>
  <c r="B5819" i="106"/>
  <c r="B5820" i="106"/>
  <c r="B5821" i="106"/>
  <c r="B5842" i="106"/>
  <c r="B5851" i="106"/>
  <c r="B5853" i="106"/>
  <c r="B5856" i="106"/>
  <c r="B5858" i="106"/>
  <c r="B5869" i="106"/>
  <c r="B5870" i="106"/>
  <c r="B5872" i="106"/>
  <c r="B5873" i="106"/>
  <c r="B5874" i="106"/>
  <c r="B5875" i="106"/>
  <c r="B5877" i="106"/>
  <c r="B5878" i="106"/>
  <c r="B5880" i="106"/>
  <c r="B5881" i="106"/>
  <c r="B5882" i="106"/>
  <c r="B5883" i="106"/>
  <c r="B5905" i="106"/>
  <c r="B5914" i="106"/>
  <c r="B5915" i="106"/>
  <c r="B5917" i="106"/>
  <c r="B5918" i="106"/>
  <c r="B5919" i="106"/>
  <c r="B5920" i="106"/>
  <c r="B5922" i="106"/>
  <c r="G5922" i="106" s="1"/>
  <c r="B5923" i="106"/>
  <c r="B5925" i="106"/>
  <c r="B5927" i="106"/>
  <c r="B5983" i="106"/>
  <c r="G5983" i="106" s="1"/>
  <c r="B5984" i="106"/>
  <c r="B5986" i="106"/>
  <c r="B5987" i="106"/>
  <c r="B5988" i="106"/>
  <c r="B5989" i="106"/>
  <c r="B5991" i="106"/>
  <c r="G5991" i="106" s="1"/>
  <c r="B5992" i="106"/>
  <c r="B5994" i="106"/>
  <c r="B5995" i="106"/>
  <c r="B5996" i="106"/>
  <c r="B5998" i="106"/>
  <c r="B5999" i="106"/>
  <c r="B6029" i="106"/>
  <c r="G6029" i="106" s="1"/>
  <c r="B6033" i="106"/>
  <c r="G6033" i="106" s="1"/>
  <c r="B6072" i="106"/>
  <c r="G6072" i="106" s="1"/>
  <c r="B6074" i="106"/>
  <c r="G6074" i="106" s="1"/>
  <c r="B6075" i="106"/>
  <c r="G6075" i="106" s="1"/>
  <c r="B6076" i="106"/>
  <c r="G6076" i="106" s="1"/>
  <c r="F27" i="8"/>
  <c r="B6077" i="106" s="1"/>
  <c r="G6077" i="106" s="1"/>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A6101" i="106"/>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B6230" i="106"/>
  <c r="B6231" i="106"/>
  <c r="B6232" i="106"/>
  <c r="B6233" i="106"/>
  <c r="B6234" i="106"/>
  <c r="B6235" i="106"/>
  <c r="J44" i="4"/>
  <c r="B6237" i="106"/>
  <c r="B6238" i="106"/>
  <c r="B6239" i="106"/>
  <c r="B6240" i="106"/>
  <c r="B6241" i="106"/>
  <c r="B6242" i="106"/>
  <c r="B6243" i="106"/>
  <c r="B6244" i="106"/>
  <c r="B6245" i="106"/>
  <c r="B6246" i="106"/>
  <c r="B6247" i="106"/>
  <c r="B6248" i="106"/>
  <c r="B6249" i="106"/>
  <c r="B6250" i="106"/>
  <c r="B6251" i="106"/>
  <c r="B6252" i="106"/>
  <c r="B6253" i="106"/>
  <c r="B6254" i="106"/>
  <c r="B6255" i="106"/>
  <c r="B6256" i="106"/>
  <c r="B6257" i="106"/>
  <c r="B6258" i="106"/>
  <c r="J76" i="4"/>
  <c r="B6262" i="106"/>
  <c r="G6262" i="106" s="1"/>
  <c r="B6263" i="106"/>
  <c r="B6284" i="106"/>
  <c r="B6287" i="106"/>
  <c r="B6288" i="106"/>
  <c r="B6289" i="106"/>
  <c r="B6290" i="106"/>
  <c r="B6291" i="106"/>
  <c r="B6292" i="106"/>
  <c r="B6293" i="106"/>
  <c r="B6294" i="106"/>
  <c r="B6295" i="106"/>
  <c r="G6295" i="106" s="1"/>
  <c r="B6296" i="106"/>
  <c r="G6296" i="106" s="1"/>
  <c r="B6297" i="106"/>
  <c r="B6298" i="106"/>
  <c r="B6300" i="106"/>
  <c r="B6301" i="106"/>
  <c r="B6302" i="106"/>
  <c r="B6303" i="106"/>
  <c r="B6305" i="106"/>
  <c r="B6306" i="106"/>
  <c r="B6307" i="106"/>
  <c r="B6308" i="106"/>
  <c r="B6309" i="106"/>
  <c r="B6310" i="106"/>
  <c r="B6311" i="106"/>
  <c r="B6312" i="106"/>
  <c r="B6313" i="106"/>
  <c r="B6314" i="106"/>
  <c r="G6314" i="106" s="1"/>
  <c r="B6315" i="106"/>
  <c r="B6317" i="106"/>
  <c r="B6318" i="106"/>
  <c r="B6319" i="106"/>
  <c r="B6320" i="106"/>
  <c r="B6321" i="106"/>
  <c r="B6322" i="106"/>
  <c r="B6323" i="106"/>
  <c r="G6323" i="106" s="1"/>
  <c r="B6324" i="106"/>
  <c r="B6325" i="106"/>
  <c r="B6326" i="106"/>
  <c r="B6327" i="106"/>
  <c r="B6328" i="106"/>
  <c r="B6329" i="106"/>
  <c r="B6330" i="106"/>
  <c r="B6331" i="106"/>
  <c r="B6332" i="106"/>
  <c r="B6333" i="106"/>
  <c r="B6334" i="106"/>
  <c r="B6335" i="106"/>
  <c r="B6336" i="106"/>
  <c r="B6337" i="106"/>
  <c r="G6337" i="106" s="1"/>
  <c r="B6338" i="106"/>
  <c r="B6339" i="106"/>
  <c r="B6340" i="106"/>
  <c r="B6341" i="106"/>
  <c r="B6342" i="106"/>
  <c r="B6343" i="106"/>
  <c r="B6344" i="106"/>
  <c r="B6345" i="106"/>
  <c r="B6346" i="106"/>
  <c r="B6347" i="106"/>
  <c r="B6348" i="106"/>
  <c r="B6351" i="106"/>
  <c r="B6353" i="106"/>
  <c r="B6354" i="106"/>
  <c r="B6356" i="106"/>
  <c r="B6357" i="106"/>
  <c r="B6358" i="106"/>
  <c r="B6359" i="106"/>
  <c r="B6360" i="106"/>
  <c r="B6361" i="106"/>
  <c r="B6362" i="106"/>
  <c r="B6363" i="106"/>
  <c r="B6364" i="106"/>
  <c r="B6365" i="106"/>
  <c r="B6366" i="106"/>
  <c r="B6367" i="106"/>
  <c r="B6368" i="106"/>
  <c r="B6369" i="106"/>
  <c r="B6370" i="106"/>
  <c r="B6371" i="106"/>
  <c r="B6372" i="106"/>
  <c r="B6373" i="106"/>
  <c r="B6374" i="106"/>
  <c r="B6375" i="106"/>
  <c r="B6376" i="106"/>
  <c r="B6377" i="106"/>
  <c r="B6378" i="106"/>
  <c r="B6379" i="106"/>
  <c r="B6386" i="106"/>
  <c r="B6387" i="106"/>
  <c r="B6388" i="106"/>
  <c r="B6389" i="106"/>
  <c r="B6390" i="106"/>
  <c r="B6391" i="106"/>
  <c r="B6392" i="106"/>
  <c r="B6393" i="106"/>
  <c r="B6396" i="106"/>
  <c r="B6397" i="106"/>
  <c r="B6399" i="106"/>
  <c r="B6400" i="106"/>
  <c r="B6401" i="106"/>
  <c r="B6402" i="106"/>
  <c r="B6403" i="106"/>
  <c r="B6404" i="106"/>
  <c r="B6405" i="106"/>
  <c r="B6406" i="106"/>
  <c r="B6412" i="106"/>
  <c r="B6413" i="106"/>
  <c r="B6612" i="106"/>
  <c r="B6613" i="106"/>
  <c r="B6614" i="106"/>
  <c r="B6615" i="106"/>
  <c r="B6616" i="106"/>
  <c r="B6617" i="106"/>
  <c r="B6618" i="106"/>
  <c r="B6619" i="106"/>
  <c r="B6620" i="106"/>
  <c r="B6621" i="106"/>
  <c r="B6622" i="106"/>
  <c r="B6623" i="106"/>
  <c r="B6624" i="106"/>
  <c r="B6625" i="106"/>
  <c r="B6626" i="106"/>
  <c r="B6627" i="106"/>
  <c r="B6628" i="106"/>
  <c r="B6629" i="106"/>
  <c r="B6630" i="106"/>
  <c r="B6631" i="106"/>
  <c r="B6632" i="106"/>
  <c r="B6633" i="106"/>
  <c r="B6634" i="106"/>
  <c r="B6635" i="106"/>
  <c r="B6636" i="106"/>
  <c r="B6637" i="106"/>
  <c r="B6638" i="106"/>
  <c r="B6639" i="106"/>
  <c r="B6640" i="106"/>
  <c r="B6641" i="106"/>
  <c r="B6642" i="106"/>
  <c r="B6643" i="106"/>
  <c r="B6644" i="106"/>
  <c r="B6645" i="106"/>
  <c r="B6646" i="106"/>
  <c r="B6647" i="106"/>
  <c r="B6648" i="106"/>
  <c r="B6649" i="106"/>
  <c r="B6650" i="106"/>
  <c r="B6651" i="106"/>
  <c r="B6652" i="106"/>
  <c r="B6653" i="106"/>
  <c r="B6654" i="106"/>
  <c r="B6655" i="106"/>
  <c r="B6656" i="106"/>
  <c r="B6657" i="106"/>
  <c r="B6658" i="106"/>
  <c r="B6659" i="106"/>
  <c r="B6660" i="106"/>
  <c r="B6661" i="106"/>
  <c r="B6662" i="106"/>
  <c r="B6663" i="106"/>
  <c r="B6664" i="106"/>
  <c r="B6665" i="106"/>
  <c r="B6666" i="106"/>
  <c r="B6667" i="106"/>
  <c r="B6668" i="106"/>
  <c r="B6669" i="106"/>
  <c r="B6670" i="106"/>
  <c r="B6671" i="106"/>
  <c r="B6672" i="106"/>
  <c r="B6673" i="106"/>
  <c r="B6674" i="106"/>
  <c r="B6675" i="106"/>
  <c r="B6676" i="106"/>
  <c r="B6677" i="106"/>
  <c r="B6678" i="106"/>
  <c r="B6679" i="106"/>
  <c r="B6680" i="106"/>
  <c r="B6681" i="106"/>
  <c r="B6682" i="106"/>
  <c r="B6683" i="106"/>
  <c r="B6684" i="106"/>
  <c r="B6685" i="106"/>
  <c r="B6686" i="106"/>
  <c r="B6687" i="106"/>
  <c r="B6688" i="106"/>
  <c r="B6689" i="106"/>
  <c r="B6690" i="106"/>
  <c r="B6691" i="106"/>
  <c r="B6692" i="106"/>
  <c r="B6693" i="106"/>
  <c r="B6694" i="106"/>
  <c r="B6695" i="106"/>
  <c r="B6696" i="106"/>
  <c r="B6697" i="106"/>
  <c r="B6698" i="106"/>
  <c r="B6699" i="106"/>
  <c r="B6700" i="106"/>
  <c r="B6701" i="106"/>
  <c r="B6702" i="106"/>
  <c r="B6703" i="106"/>
  <c r="B6704" i="106"/>
  <c r="B6705" i="106"/>
  <c r="B6706" i="106"/>
  <c r="B6707" i="106"/>
  <c r="B6708" i="106"/>
  <c r="B6709" i="106"/>
  <c r="B6710" i="106"/>
  <c r="B6711" i="106"/>
  <c r="B6712" i="106"/>
  <c r="B6713" i="106"/>
  <c r="B6714" i="106"/>
  <c r="B6715" i="106"/>
  <c r="B6716" i="106"/>
  <c r="B6717" i="106"/>
  <c r="B6718" i="106"/>
  <c r="B6719" i="106"/>
  <c r="B6720" i="106"/>
  <c r="B6721" i="106"/>
  <c r="B6722" i="106"/>
  <c r="B6723" i="106"/>
  <c r="B6724" i="106"/>
  <c r="B6725" i="106"/>
  <c r="G6725" i="106" s="1"/>
  <c r="B6726" i="106"/>
  <c r="B6727" i="106"/>
  <c r="B6728" i="106"/>
  <c r="B6729" i="106"/>
  <c r="B6730" i="106"/>
  <c r="B6731" i="106"/>
  <c r="B6732" i="106"/>
  <c r="B6733" i="106"/>
  <c r="B6734" i="106"/>
  <c r="B6735" i="106"/>
  <c r="B6736" i="106"/>
  <c r="B6737" i="106"/>
  <c r="B6738" i="106"/>
  <c r="B6739" i="106"/>
  <c r="B6740" i="106"/>
  <c r="B6741" i="106"/>
  <c r="B6742" i="106"/>
  <c r="B6743" i="106"/>
  <c r="B6744" i="106"/>
  <c r="B6745" i="106"/>
  <c r="B6746" i="106"/>
  <c r="B6747" i="106"/>
  <c r="B6748" i="106"/>
  <c r="B6749" i="106"/>
  <c r="B6750" i="106"/>
  <c r="B6751" i="106"/>
  <c r="B6752" i="106"/>
  <c r="B6753" i="106"/>
  <c r="B6754" i="106"/>
  <c r="B6755" i="106"/>
  <c r="B6756" i="106"/>
  <c r="B6757" i="106"/>
  <c r="B6758" i="106"/>
  <c r="B6759" i="106"/>
  <c r="B6760" i="106"/>
  <c r="B6761" i="106"/>
  <c r="B6762" i="106"/>
  <c r="B6763" i="106"/>
  <c r="B6764" i="106"/>
  <c r="B6765" i="106"/>
  <c r="B6766" i="106"/>
  <c r="B6767" i="106"/>
  <c r="B6768" i="106"/>
  <c r="B6769" i="106"/>
  <c r="B6770" i="106"/>
  <c r="B6771" i="106"/>
  <c r="B6772" i="106"/>
  <c r="B6773" i="106"/>
  <c r="B6774" i="106"/>
  <c r="B6775" i="106"/>
  <c r="B6776" i="106"/>
  <c r="B6777" i="106"/>
  <c r="B6778" i="106"/>
  <c r="B6779" i="106"/>
  <c r="B6780" i="106"/>
  <c r="B6781" i="106"/>
  <c r="B6782" i="106"/>
  <c r="B6783" i="106"/>
  <c r="B6784" i="106"/>
  <c r="B6785" i="106"/>
  <c r="B6786" i="106"/>
  <c r="B6787" i="106"/>
  <c r="B6788" i="106"/>
  <c r="B6789" i="106"/>
  <c r="B6790" i="106"/>
  <c r="B6791" i="106"/>
  <c r="B6792" i="106"/>
  <c r="B6793" i="106"/>
  <c r="B6794" i="106"/>
  <c r="B6795" i="106"/>
  <c r="B6796" i="106"/>
  <c r="B6797" i="106"/>
  <c r="B6798" i="106"/>
  <c r="B6799" i="106"/>
  <c r="B6800" i="106"/>
  <c r="B6801" i="106"/>
  <c r="B6802" i="106"/>
  <c r="B6803" i="106"/>
  <c r="B6804" i="106"/>
  <c r="B6805" i="106"/>
  <c r="B6806" i="106"/>
  <c r="B6807" i="106"/>
  <c r="B6808" i="106"/>
  <c r="B6809" i="106"/>
  <c r="B6810" i="106"/>
  <c r="B6811" i="106"/>
  <c r="B6812" i="106"/>
  <c r="B6813" i="106"/>
  <c r="B6814" i="106"/>
  <c r="B6815" i="106"/>
  <c r="B6816" i="106"/>
  <c r="B6817" i="106"/>
  <c r="B6818" i="106"/>
  <c r="B6819" i="106"/>
  <c r="B6820" i="106"/>
  <c r="B6821" i="106"/>
  <c r="B6822" i="106"/>
  <c r="B6823" i="106"/>
  <c r="B6824" i="106"/>
  <c r="B6825" i="106"/>
  <c r="B6826" i="106"/>
  <c r="B6827" i="106"/>
  <c r="B6828" i="106"/>
  <c r="B6829" i="106"/>
  <c r="B6830" i="106"/>
  <c r="B6842" i="106"/>
  <c r="G6842" i="106" s="1"/>
  <c r="B6843" i="106"/>
  <c r="G6843" i="106" s="1"/>
  <c r="B6844" i="106"/>
  <c r="G6844" i="106" s="1"/>
  <c r="B6845" i="106"/>
  <c r="G6845" i="106" s="1"/>
  <c r="K7" i="29"/>
  <c r="B6847" i="106"/>
  <c r="G6847" i="106" s="1"/>
  <c r="B6848" i="106"/>
  <c r="G6848" i="106" s="1"/>
  <c r="B6849" i="106"/>
  <c r="B6850" i="106"/>
  <c r="K9" i="29"/>
  <c r="B6852" i="106"/>
  <c r="G6852" i="106" s="1"/>
  <c r="B6853" i="106"/>
  <c r="B6854" i="106"/>
  <c r="B6855" i="106"/>
  <c r="K11" i="29"/>
  <c r="B6856" i="106" s="1"/>
  <c r="B6857" i="106"/>
  <c r="B6858" i="106"/>
  <c r="B6859" i="106"/>
  <c r="G6859" i="106" s="1"/>
  <c r="B6860" i="106"/>
  <c r="B6861" i="106"/>
  <c r="B6862" i="106"/>
  <c r="B6863" i="106"/>
  <c r="G6863" i="106" s="1"/>
  <c r="B6864" i="106"/>
  <c r="B6865" i="106"/>
  <c r="G6865" i="106" s="1"/>
  <c r="B6866" i="106"/>
  <c r="B6867" i="106"/>
  <c r="G6867" i="106" s="1"/>
  <c r="B6868" i="106"/>
  <c r="K17" i="29"/>
  <c r="B6870" i="106"/>
  <c r="G6870" i="106" s="1"/>
  <c r="B6871" i="106"/>
  <c r="B6872" i="106"/>
  <c r="G6872" i="106" s="1"/>
  <c r="B6873" i="106"/>
  <c r="B6874" i="106"/>
  <c r="K20" i="29"/>
  <c r="B6876" i="106"/>
  <c r="K21" i="29"/>
  <c r="B6877" i="106" s="1"/>
  <c r="B6878" i="106"/>
  <c r="K22" i="29"/>
  <c r="B6879" i="106" s="1"/>
  <c r="B6880" i="106"/>
  <c r="K23" i="29"/>
  <c r="B6881" i="106" s="1"/>
  <c r="B6882" i="106"/>
  <c r="K24" i="29"/>
  <c r="B6884" i="106"/>
  <c r="K25" i="29"/>
  <c r="B6885" i="106" s="1"/>
  <c r="B6886" i="106"/>
  <c r="K26" i="29"/>
  <c r="B6887" i="106" s="1"/>
  <c r="B6888" i="106"/>
  <c r="K27" i="29"/>
  <c r="B6889" i="106" s="1"/>
  <c r="B6890" i="106"/>
  <c r="K28" i="29"/>
  <c r="B6892" i="106"/>
  <c r="K29" i="29"/>
  <c r="B6893" i="106" s="1"/>
  <c r="B6894" i="106"/>
  <c r="K30" i="29"/>
  <c r="B6895" i="106" s="1"/>
  <c r="B6896" i="106"/>
  <c r="K31" i="29"/>
  <c r="B6897" i="106" s="1"/>
  <c r="B6898" i="106"/>
  <c r="K32" i="29"/>
  <c r="B6902" i="106"/>
  <c r="G6902" i="106" s="1"/>
  <c r="B6903" i="106"/>
  <c r="B6904" i="106"/>
  <c r="G6904" i="106" s="1"/>
  <c r="B6905" i="106"/>
  <c r="B6906" i="106"/>
  <c r="G6906" i="106" s="1"/>
  <c r="B6907" i="106"/>
  <c r="B6908" i="106"/>
  <c r="G6908" i="106" s="1"/>
  <c r="B6909" i="106"/>
  <c r="B6910" i="106"/>
  <c r="G6910" i="106" s="1"/>
  <c r="B6911" i="106"/>
  <c r="B6912" i="106"/>
  <c r="G6912" i="106" s="1"/>
  <c r="B6913" i="106"/>
  <c r="I44" i="29"/>
  <c r="J44" i="29"/>
  <c r="B6916" i="106"/>
  <c r="G6916" i="106" s="1"/>
  <c r="B6917" i="106"/>
  <c r="G6917" i="106" s="1"/>
  <c r="B6918" i="106"/>
  <c r="G6918" i="106" s="1"/>
  <c r="B6919" i="106"/>
  <c r="G6919" i="106" s="1"/>
  <c r="B6920" i="106"/>
  <c r="G6920" i="106" s="1"/>
  <c r="B6921" i="106"/>
  <c r="G6921" i="106" s="1"/>
  <c r="I49" i="29"/>
  <c r="J49" i="29"/>
  <c r="B6924" i="106"/>
  <c r="G6924" i="106" s="1"/>
  <c r="B6925" i="106"/>
  <c r="B6926" i="106"/>
  <c r="G6926" i="106" s="1"/>
  <c r="B6927" i="106"/>
  <c r="B6928" i="106"/>
  <c r="G6928" i="106" s="1"/>
  <c r="B6929" i="106"/>
  <c r="B6930" i="106"/>
  <c r="G6930" i="106" s="1"/>
  <c r="B6931" i="106"/>
  <c r="G6931" i="106" s="1"/>
  <c r="B6932" i="106"/>
  <c r="G6932" i="106" s="1"/>
  <c r="B6933" i="106"/>
  <c r="G6933" i="106" s="1"/>
  <c r="B6934" i="106"/>
  <c r="G6934" i="106" s="1"/>
  <c r="B6935" i="106"/>
  <c r="G6935" i="106" s="1"/>
  <c r="B6936" i="106"/>
  <c r="G6936" i="106" s="1"/>
  <c r="B6937" i="106"/>
  <c r="K54" i="29"/>
  <c r="I55" i="29"/>
  <c r="J55" i="29"/>
  <c r="B6942" i="106"/>
  <c r="B6943" i="106"/>
  <c r="B6944" i="106"/>
  <c r="B6945" i="106"/>
  <c r="I59" i="29"/>
  <c r="J59" i="29"/>
  <c r="B6948" i="106"/>
  <c r="G6948" i="106" s="1"/>
  <c r="B6949" i="106"/>
  <c r="B6950" i="106"/>
  <c r="G6950" i="106" s="1"/>
  <c r="B6951" i="106"/>
  <c r="B6952" i="106"/>
  <c r="G6952" i="106" s="1"/>
  <c r="B6953" i="106"/>
  <c r="B6954" i="106"/>
  <c r="G6954" i="106" s="1"/>
  <c r="B6955" i="106"/>
  <c r="B6956" i="106"/>
  <c r="G6956" i="106" s="1"/>
  <c r="B6957" i="106"/>
  <c r="B6958" i="106"/>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B6974" i="106"/>
  <c r="B6977" i="106"/>
  <c r="G6977" i="106" s="1"/>
  <c r="B6978" i="106"/>
  <c r="B6979" i="106"/>
  <c r="K87" i="29"/>
  <c r="B6980" i="106" s="1"/>
  <c r="B6981" i="106"/>
  <c r="G6981" i="106" s="1"/>
  <c r="K88" i="29"/>
  <c r="B6983" i="106"/>
  <c r="K89" i="29"/>
  <c r="B6984" i="106" s="1"/>
  <c r="B6985" i="106"/>
  <c r="K90" i="29"/>
  <c r="B6986" i="106" s="1"/>
  <c r="B6987" i="106"/>
  <c r="K91" i="29"/>
  <c r="B6988" i="106" s="1"/>
  <c r="B6989" i="106"/>
  <c r="K92" i="29"/>
  <c r="B6990" i="106" s="1"/>
  <c r="B6991" i="106"/>
  <c r="K93" i="29"/>
  <c r="B6992" i="106" s="1"/>
  <c r="B6993" i="106"/>
  <c r="B6994" i="106"/>
  <c r="B6996" i="106"/>
  <c r="B6998" i="106"/>
  <c r="B7000" i="106"/>
  <c r="B7002" i="106"/>
  <c r="B7004" i="106"/>
  <c r="B7006" i="106"/>
  <c r="B7007" i="106"/>
  <c r="B7009" i="106"/>
  <c r="B7012" i="106"/>
  <c r="B7014" i="106"/>
  <c r="G7014" i="106" s="1"/>
  <c r="K113" i="29"/>
  <c r="B7020" i="106"/>
  <c r="B7021" i="106"/>
  <c r="B7022" i="106"/>
  <c r="B7023" i="106"/>
  <c r="B7024" i="106"/>
  <c r="G7024" i="106" s="1"/>
  <c r="B7025" i="106"/>
  <c r="B7026" i="106"/>
  <c r="G7026" i="106" s="1"/>
  <c r="B7027" i="106"/>
  <c r="B7028" i="106"/>
  <c r="G7028" i="106" s="1"/>
  <c r="B7029" i="106"/>
  <c r="B7030" i="106"/>
  <c r="I131" i="29"/>
  <c r="I133" i="29" s="1"/>
  <c r="J131" i="29"/>
  <c r="B7032" i="106" s="1"/>
  <c r="B7033" i="106"/>
  <c r="B7034" i="106"/>
  <c r="J133" i="29"/>
  <c r="B7036" i="106" s="1"/>
  <c r="B7037" i="106"/>
  <c r="B7038" i="106"/>
  <c r="B7041" i="106"/>
  <c r="B7042" i="106"/>
  <c r="G7042" i="106" s="1"/>
  <c r="B7043" i="106"/>
  <c r="B7044" i="106"/>
  <c r="B7045" i="106"/>
  <c r="B7047" i="106"/>
  <c r="B7055" i="106"/>
  <c r="B7056" i="106"/>
  <c r="B7057" i="106"/>
  <c r="G7057" i="106" s="1"/>
  <c r="B7058" i="106"/>
  <c r="B7059" i="106"/>
  <c r="B7060" i="106"/>
  <c r="I188" i="29"/>
  <c r="J188" i="29"/>
  <c r="B7063" i="106"/>
  <c r="B7064" i="106"/>
  <c r="B7065" i="106"/>
  <c r="B7067" i="106"/>
  <c r="J214" i="29"/>
  <c r="B7071" i="106"/>
  <c r="G7071" i="106" s="1"/>
  <c r="B7073" i="106"/>
  <c r="G7073" i="106" s="1"/>
  <c r="B7075" i="106"/>
  <c r="B7077" i="106"/>
  <c r="G7077" i="106" s="1"/>
  <c r="B7079" i="106"/>
  <c r="B7087" i="106"/>
  <c r="B7097" i="106"/>
  <c r="B7098" i="106"/>
  <c r="B7099" i="106"/>
  <c r="B7100" i="106"/>
  <c r="I300" i="29"/>
  <c r="B7101" i="106" s="1"/>
  <c r="J300" i="29"/>
  <c r="B7102" i="106" s="1"/>
  <c r="B7103" i="106"/>
  <c r="B7104" i="106"/>
  <c r="B7105" i="106"/>
  <c r="B7106" i="106"/>
  <c r="B7107" i="106"/>
  <c r="B7108" i="106"/>
  <c r="B7109" i="106"/>
  <c r="B7110" i="106"/>
  <c r="B7111" i="106"/>
  <c r="B7112" i="106"/>
  <c r="B7116" i="106"/>
  <c r="B7117" i="106"/>
  <c r="B7118" i="106"/>
  <c r="G7118" i="106" s="1"/>
  <c r="B7119" i="106"/>
  <c r="B7120" i="106"/>
  <c r="B7121" i="106"/>
  <c r="B7122" i="106"/>
  <c r="B7123" i="106"/>
  <c r="K363" i="29"/>
  <c r="B7152" i="106"/>
  <c r="B7153" i="106"/>
  <c r="B7154" i="106"/>
  <c r="B7155" i="106"/>
  <c r="B7156" i="106"/>
  <c r="B7157" i="106"/>
  <c r="B7158" i="106"/>
  <c r="B7159" i="106"/>
  <c r="K364" i="29"/>
  <c r="B7197" i="106"/>
  <c r="G7197" i="106" s="1"/>
  <c r="B7201" i="106"/>
  <c r="B7202" i="106"/>
  <c r="B7203" i="106"/>
  <c r="B7204" i="106"/>
  <c r="B7206" i="106"/>
  <c r="K418" i="29"/>
  <c r="B7207" i="106" s="1"/>
  <c r="B7208" i="106"/>
  <c r="B7210" i="106"/>
  <c r="B7211" i="106"/>
  <c r="B7224" i="106"/>
  <c r="B7225" i="106"/>
  <c r="B7226" i="106"/>
  <c r="B7227" i="106"/>
  <c r="I437" i="29"/>
  <c r="J437" i="29"/>
  <c r="B7229" i="106" s="1"/>
  <c r="B7230" i="106"/>
  <c r="B7231" i="106"/>
  <c r="B7236" i="106"/>
  <c r="B7238" i="106"/>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B7254" i="106"/>
  <c r="B7255" i="106"/>
  <c r="B7256" i="106"/>
  <c r="B7257" i="106"/>
  <c r="B7258" i="106"/>
  <c r="B7259" i="106"/>
  <c r="B7260" i="106"/>
  <c r="B7261" i="106"/>
  <c r="G7261" i="106" s="1"/>
  <c r="B7262" i="106"/>
  <c r="G7262" i="106" s="1"/>
  <c r="B7263" i="106"/>
  <c r="G7263" i="106" s="1"/>
  <c r="B7264" i="106"/>
  <c r="G7264" i="106" s="1"/>
  <c r="B7265" i="106"/>
  <c r="G7265" i="106" s="1"/>
  <c r="B7266" i="106"/>
  <c r="G7266" i="106" s="1"/>
  <c r="B7588" i="106"/>
  <c r="B7590" i="106"/>
  <c r="B7591" i="106"/>
  <c r="B7592" i="106"/>
  <c r="K3" i="11"/>
  <c r="B7593" i="106" s="1"/>
  <c r="B7595" i="106"/>
  <c r="B7596" i="106"/>
  <c r="B7597" i="106"/>
  <c r="F6" i="11"/>
  <c r="B7599" i="106"/>
  <c r="B7600" i="106"/>
  <c r="B7601" i="106"/>
  <c r="K6" i="11"/>
  <c r="B7602" i="106" s="1"/>
  <c r="B7604" i="106"/>
  <c r="B7605" i="106"/>
  <c r="B7606" i="106"/>
  <c r="F9" i="11"/>
  <c r="B7607" i="106" s="1"/>
  <c r="B7608" i="106"/>
  <c r="B7609" i="106"/>
  <c r="B7610" i="106"/>
  <c r="K9" i="11"/>
  <c r="B7611" i="106" s="1"/>
  <c r="B7613" i="106"/>
  <c r="B7614" i="106"/>
  <c r="B7615" i="106"/>
  <c r="F14" i="11"/>
  <c r="B7617" i="106"/>
  <c r="B7618" i="106"/>
  <c r="B7619" i="106"/>
  <c r="K14" i="11"/>
  <c r="B7620" i="106" s="1"/>
  <c r="B7634" i="106"/>
  <c r="B7635" i="106"/>
  <c r="B7636" i="106"/>
  <c r="B7637" i="106"/>
  <c r="B7649" i="106"/>
  <c r="B7650" i="106"/>
  <c r="B7651" i="106"/>
  <c r="B7652" i="106"/>
  <c r="B7653" i="106"/>
  <c r="B7654" i="106"/>
  <c r="B7655" i="106"/>
  <c r="B7656" i="106"/>
  <c r="B7657" i="106"/>
  <c r="B7658" i="106"/>
  <c r="B7659" i="106"/>
  <c r="B7660" i="106"/>
  <c r="B7661" i="106"/>
  <c r="B7662" i="106"/>
  <c r="B7663" i="106"/>
  <c r="B7664" i="106"/>
  <c r="B7665" i="106"/>
  <c r="B7666" i="106"/>
  <c r="B7667" i="106"/>
  <c r="B7668" i="106"/>
  <c r="B7669" i="106"/>
  <c r="B7670" i="106"/>
  <c r="B7671" i="106"/>
  <c r="B7672" i="106"/>
  <c r="G7672" i="106" s="1"/>
  <c r="B7673" i="106"/>
  <c r="B7674" i="106"/>
  <c r="B7675" i="106"/>
  <c r="B7676" i="106"/>
  <c r="B7677" i="106"/>
  <c r="B7678" i="106"/>
  <c r="G7678" i="106" s="1"/>
  <c r="B7679" i="106"/>
  <c r="B7680" i="106"/>
  <c r="B7681" i="106"/>
  <c r="B7682" i="106"/>
  <c r="B7683" i="106"/>
  <c r="B7684" i="106"/>
  <c r="G7684" i="106" s="1"/>
  <c r="B7685" i="106"/>
  <c r="B7704" i="106"/>
  <c r="B7705" i="106"/>
  <c r="G7705" i="106" s="1"/>
  <c r="B7706" i="106"/>
  <c r="B7707" i="106"/>
  <c r="B7708" i="106"/>
  <c r="B7709" i="106"/>
  <c r="B7710" i="106"/>
  <c r="G7710" i="106" s="1"/>
  <c r="B7711" i="106"/>
  <c r="B7712" i="106"/>
  <c r="G7712" i="106" s="1"/>
  <c r="B7713" i="106"/>
  <c r="B7714" i="106"/>
  <c r="B7715" i="106"/>
  <c r="B7716" i="106"/>
  <c r="B7718" i="106"/>
  <c r="G7718" i="106" s="1"/>
  <c r="B7719" i="106"/>
  <c r="G7719" i="106" s="1"/>
  <c r="B7720" i="106"/>
  <c r="B7721" i="106"/>
  <c r="B7722" i="106"/>
  <c r="B7723" i="106"/>
  <c r="B7726" i="106"/>
  <c r="B7729" i="106"/>
  <c r="B7733" i="106"/>
  <c r="B7734" i="106"/>
  <c r="B7735" i="106"/>
  <c r="B7736" i="106"/>
  <c r="B7743" i="106"/>
  <c r="B7746" i="106"/>
  <c r="B7747" i="106"/>
  <c r="B7748" i="106"/>
  <c r="B7749" i="106"/>
  <c r="B7750" i="106"/>
  <c r="B7751" i="106"/>
  <c r="B7752" i="106"/>
  <c r="B7753" i="106"/>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1" i="106" s="1"/>
  <c r="C31" i="34"/>
  <c r="D31" i="34"/>
  <c r="F31" i="34"/>
  <c r="B7822" i="106" s="1"/>
  <c r="C32" i="34"/>
  <c r="D32" i="34"/>
  <c r="F32" i="34"/>
  <c r="B7823"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F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B7838" i="106" s="1"/>
  <c r="C123" i="34"/>
  <c r="D123" i="34"/>
  <c r="F123" i="34"/>
  <c r="B7839" i="106" s="1"/>
  <c r="C124" i="34"/>
  <c r="D124" i="34"/>
  <c r="F124" i="34"/>
  <c r="D125" i="34"/>
  <c r="D126" i="34"/>
  <c r="D127" i="34"/>
  <c r="C128" i="34"/>
  <c r="D128" i="34"/>
  <c r="F128" i="34"/>
  <c r="C129" i="34"/>
  <c r="D129" i="34"/>
  <c r="F129" i="34"/>
  <c r="B7843" i="106" s="1"/>
  <c r="C130" i="34"/>
  <c r="D130" i="34"/>
  <c r="F130" i="34"/>
  <c r="D131" i="34"/>
  <c r="C132" i="34"/>
  <c r="D132" i="34"/>
  <c r="F132" i="34"/>
  <c r="C133" i="34"/>
  <c r="D133" i="34"/>
  <c r="F133" i="34"/>
  <c r="B7846" i="106" s="1"/>
  <c r="C134" i="34"/>
  <c r="D134" i="34"/>
  <c r="F134" i="34"/>
  <c r="B7847" i="106" s="1"/>
  <c r="C135" i="34"/>
  <c r="D135" i="34"/>
  <c r="F135" i="34"/>
  <c r="B7848" i="106" s="1"/>
  <c r="C136" i="34"/>
  <c r="D136" i="34"/>
  <c r="F136" i="34"/>
  <c r="B7849" i="106" s="1"/>
  <c r="C137" i="34"/>
  <c r="D137" i="34"/>
  <c r="F137" i="34"/>
  <c r="B7850" i="106" s="1"/>
  <c r="C138" i="34"/>
  <c r="D138" i="34"/>
  <c r="F138" i="34"/>
  <c r="B7851" i="106" s="1"/>
  <c r="C139" i="34"/>
  <c r="D139" i="34"/>
  <c r="F139" i="34"/>
  <c r="B7852" i="106" s="1"/>
  <c r="C140" i="34"/>
  <c r="D140" i="34"/>
  <c r="F140" i="34"/>
  <c r="C141" i="34"/>
  <c r="F141" i="34"/>
  <c r="C142" i="34"/>
  <c r="D142" i="34"/>
  <c r="F142" i="34"/>
  <c r="D143" i="34"/>
  <c r="D144" i="34"/>
  <c r="D145" i="34"/>
  <c r="D146" i="34"/>
  <c r="D147" i="34"/>
  <c r="C148" i="34"/>
  <c r="D148" i="34"/>
  <c r="F148" i="34"/>
  <c r="C149" i="34"/>
  <c r="D149" i="34"/>
  <c r="F149" i="34"/>
  <c r="C150" i="34"/>
  <c r="D150" i="34"/>
  <c r="F150" i="34"/>
  <c r="B7861" i="106" s="1"/>
  <c r="C151" i="34"/>
  <c r="D151" i="34"/>
  <c r="F151" i="34"/>
  <c r="B7862" i="106" s="1"/>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B7868" i="106" s="1"/>
  <c r="C183" i="34"/>
  <c r="D183" i="34"/>
  <c r="F183" i="34"/>
  <c r="B7869" i="106" s="1"/>
  <c r="C184" i="34"/>
  <c r="D184" i="34"/>
  <c r="B7870" i="106"/>
  <c r="G7870" i="106" s="1"/>
  <c r="C186" i="34"/>
  <c r="D186" i="34"/>
  <c r="F186" i="34"/>
  <c r="B7871" i="106" s="1"/>
  <c r="C189" i="34"/>
  <c r="D189" i="34"/>
  <c r="F189" i="34"/>
  <c r="C190" i="34"/>
  <c r="D190" i="34"/>
  <c r="F190" i="34"/>
  <c r="C191" i="34"/>
  <c r="D191" i="34"/>
  <c r="F191" i="34"/>
  <c r="F200" i="34"/>
  <c r="F3" i="11"/>
  <c r="B7589" i="106" s="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29" i="29" s="1"/>
  <c r="L437" i="29"/>
  <c r="L439" i="29" s="1"/>
  <c r="L449" i="29"/>
  <c r="L452" i="29" s="1"/>
  <c r="D12" i="5"/>
  <c r="E12" i="5"/>
  <c r="F12" i="5"/>
  <c r="G12" i="5"/>
  <c r="H12" i="5"/>
  <c r="B5871" i="106" s="1"/>
  <c r="I12" i="5"/>
  <c r="B5916" i="106" s="1"/>
  <c r="J12" i="5"/>
  <c r="K12" i="5"/>
  <c r="C18" i="5"/>
  <c r="D18" i="5"/>
  <c r="B5337" i="106" s="1"/>
  <c r="E18" i="5"/>
  <c r="B5516" i="106" s="1"/>
  <c r="F18" i="5"/>
  <c r="B5560" i="106" s="1"/>
  <c r="G18" i="5"/>
  <c r="H18" i="5"/>
  <c r="B5876" i="106" s="1"/>
  <c r="I18" i="5"/>
  <c r="B5921" i="106" s="1"/>
  <c r="J18" i="5"/>
  <c r="B6304" i="106" s="1"/>
  <c r="K18" i="5"/>
  <c r="B5990" i="106" s="1"/>
  <c r="C40" i="5"/>
  <c r="F63" i="5"/>
  <c r="C67" i="5"/>
  <c r="D67" i="5"/>
  <c r="E67" i="5"/>
  <c r="F67" i="5"/>
  <c r="G67" i="5"/>
  <c r="H67" i="5"/>
  <c r="B5879" i="106" s="1"/>
  <c r="I67" i="5"/>
  <c r="J67" i="5"/>
  <c r="K67" i="5"/>
  <c r="C83" i="5"/>
  <c r="D83" i="5"/>
  <c r="B5346" i="106" s="1"/>
  <c r="C95" i="5"/>
  <c r="C110" i="5"/>
  <c r="D110" i="5"/>
  <c r="E110" i="5"/>
  <c r="B5524" i="106" s="1"/>
  <c r="F110" i="5"/>
  <c r="G110" i="5"/>
  <c r="B5735" i="106" s="1"/>
  <c r="H110" i="5"/>
  <c r="I110" i="5"/>
  <c r="B5928" i="106" s="1"/>
  <c r="J110" i="5"/>
  <c r="K110" i="5"/>
  <c r="B5997" i="106" s="1"/>
  <c r="C117" i="5"/>
  <c r="B5123" i="106" s="1"/>
  <c r="D117" i="5"/>
  <c r="B5358" i="106" s="1"/>
  <c r="F117" i="5"/>
  <c r="B5590" i="106" s="1"/>
  <c r="G117" i="5"/>
  <c r="B5739" i="106" s="1"/>
  <c r="C124" i="5"/>
  <c r="D124" i="5"/>
  <c r="E124" i="5"/>
  <c r="B5532" i="106" s="1"/>
  <c r="F124" i="5"/>
  <c r="B5597" i="106" s="1"/>
  <c r="F134" i="5"/>
  <c r="B5612" i="106" s="1"/>
  <c r="F157" i="5"/>
  <c r="G124" i="5"/>
  <c r="B5746" i="106" s="1"/>
  <c r="H124" i="5"/>
  <c r="B5891" i="106" s="1"/>
  <c r="J124" i="5"/>
  <c r="B6355" i="106" s="1"/>
  <c r="K124" i="5"/>
  <c r="B6004" i="106" s="1"/>
  <c r="C134" i="5"/>
  <c r="D134" i="5"/>
  <c r="B5367" i="106" s="1"/>
  <c r="C143" i="5"/>
  <c r="D143" i="5"/>
  <c r="B5381" i="106" s="1"/>
  <c r="G143" i="5"/>
  <c r="B5750" i="106" s="1"/>
  <c r="G147" i="5"/>
  <c r="B5754" i="106" s="1"/>
  <c r="G157" i="5"/>
  <c r="B4355" i="106" s="1"/>
  <c r="C147" i="5"/>
  <c r="B5163" i="106" s="1"/>
  <c r="C157" i="5"/>
  <c r="B5176" i="106" s="1"/>
  <c r="D157" i="5"/>
  <c r="B5392" i="106" s="1"/>
  <c r="E171" i="5"/>
  <c r="H171" i="5"/>
  <c r="B5897" i="106" s="1"/>
  <c r="I171" i="5"/>
  <c r="B4361" i="106" s="1"/>
  <c r="J171" i="5"/>
  <c r="B6394" i="106" s="1"/>
  <c r="K171" i="5"/>
  <c r="B4998" i="106" s="1"/>
  <c r="C177" i="5"/>
  <c r="B5223" i="106" s="1"/>
  <c r="D177" i="5"/>
  <c r="B5421" i="106" s="1"/>
  <c r="E177" i="5"/>
  <c r="B4370" i="106" s="1"/>
  <c r="F177" i="5"/>
  <c r="B5653" i="106" s="1"/>
  <c r="G177" i="5"/>
  <c r="B5778" i="106" s="1"/>
  <c r="H177" i="5"/>
  <c r="I177" i="5"/>
  <c r="B4371" i="106" s="1"/>
  <c r="J177" i="5"/>
  <c r="B6398" i="106" s="1"/>
  <c r="K177" i="5"/>
  <c r="B4949" i="106" s="1"/>
  <c r="C183" i="5"/>
  <c r="B5230" i="106" s="1"/>
  <c r="D183" i="5"/>
  <c r="B5423" i="106" s="1"/>
  <c r="F183" i="5"/>
  <c r="B5656" i="106" s="1"/>
  <c r="G183" i="5"/>
  <c r="B5782" i="106" s="1"/>
  <c r="H183" i="5"/>
  <c r="B5906" i="106" s="1"/>
  <c r="K183" i="5"/>
  <c r="B6014" i="106" s="1"/>
  <c r="D190" i="5"/>
  <c r="F190" i="5"/>
  <c r="G190" i="5"/>
  <c r="G200" i="5"/>
  <c r="B6407" i="106" s="1"/>
  <c r="B5258" i="106"/>
  <c r="D206" i="5"/>
  <c r="B5442" i="106" s="1"/>
  <c r="F206" i="5"/>
  <c r="B5675" i="106" s="1"/>
  <c r="G206" i="5"/>
  <c r="B5801" i="106" s="1"/>
  <c r="D212" i="5"/>
  <c r="B4410" i="106" s="1"/>
  <c r="F212" i="5"/>
  <c r="B4411" i="106" s="1"/>
  <c r="G212" i="5"/>
  <c r="B4412" i="106" s="1"/>
  <c r="D220" i="5"/>
  <c r="B5468" i="106" s="1"/>
  <c r="F220" i="5"/>
  <c r="B5701" i="106" s="1"/>
  <c r="G220" i="5"/>
  <c r="B5827" i="106" s="1"/>
  <c r="D224" i="5"/>
  <c r="B5486" i="106" s="1"/>
  <c r="G224" i="5"/>
  <c r="B5845" i="106" s="1"/>
  <c r="G255" i="5"/>
  <c r="B6835" i="106" s="1"/>
  <c r="B6831" i="106"/>
  <c r="D255" i="5"/>
  <c r="B6832" i="106" s="1"/>
  <c r="E255" i="5"/>
  <c r="F255" i="5"/>
  <c r="B6834" i="106" s="1"/>
  <c r="H255" i="5"/>
  <c r="H270" i="5" s="1"/>
  <c r="B4439" i="106" s="1"/>
  <c r="J255" i="5"/>
  <c r="J270" i="5" s="1"/>
  <c r="B7039" i="106" s="1"/>
  <c r="K255" i="5"/>
  <c r="K270" i="5" s="1"/>
  <c r="B4440" i="106" s="1"/>
  <c r="G14" i="4"/>
  <c r="B2631" i="106"/>
  <c r="D7" i="118"/>
  <c r="D8" i="118"/>
  <c r="D9" i="118"/>
  <c r="H14" i="118"/>
  <c r="H19" i="118"/>
  <c r="H24" i="118"/>
  <c r="H33" i="118"/>
  <c r="D23" i="37"/>
  <c r="H6901" i="106" a="1"/>
  <c r="H1121" i="106" a="1"/>
  <c r="H6286" i="106" a="1"/>
  <c r="H1337" i="106" a="1"/>
  <c r="H5244" i="106" a="1"/>
  <c r="H1492" i="106" a="1"/>
  <c r="H5731" i="106" a="1"/>
  <c r="H107" i="106" a="1"/>
  <c r="H1356" i="106" a="1"/>
  <c r="H1464" i="106" a="1"/>
  <c r="H1792" i="106" a="1"/>
  <c r="H2051" i="106" a="1"/>
  <c r="H3233" i="106" a="1"/>
  <c r="H2607" i="106" a="1"/>
  <c r="H1821" i="106" a="1"/>
  <c r="H1793" i="106" a="1"/>
  <c r="H6846" i="106" a="1"/>
  <c r="H957" i="106" a="1"/>
  <c r="H201" i="106" a="1"/>
  <c r="H5993" i="106" a="1"/>
  <c r="H2971" i="106" a="1"/>
  <c r="H1789" i="106" a="1"/>
  <c r="H841" i="106" a="1"/>
  <c r="H1109" i="106" a="1"/>
  <c r="H5365" i="106" a="1"/>
  <c r="H1800" i="106" a="1"/>
  <c r="H1791" i="106" a="1"/>
  <c r="H1488" i="106" a="1"/>
  <c r="H5353" i="106" a="1"/>
  <c r="H7061" i="106" a="1"/>
  <c r="H1092" i="106" a="1"/>
  <c r="H5110" i="106" a="1"/>
  <c r="H137" i="106" a="1"/>
  <c r="H1124" i="106" a="1"/>
  <c r="H186" i="106" a="1"/>
  <c r="H1237" i="106" a="1"/>
  <c r="H1328" i="106" a="1"/>
  <c r="H3563" i="106" a="1"/>
  <c r="H1122" i="106" a="1"/>
  <c r="H155" i="106" a="1"/>
  <c r="H5616" i="106" a="1"/>
  <c r="H2886" i="106" a="1"/>
  <c r="H892" i="106" a="1"/>
  <c r="H7035" i="106" a="1"/>
  <c r="H1458" i="106" a="1"/>
  <c r="H1501" i="106" a="1"/>
  <c r="H1553" i="106" a="1"/>
  <c r="H7078" i="106" a="1"/>
  <c r="H3379" i="106" a="1"/>
  <c r="H6869" i="106" a="1"/>
  <c r="H5085" i="106" a="1"/>
  <c r="H1343" i="106" a="1"/>
  <c r="H7860" i="106" a="1"/>
  <c r="H834" i="106" a="1"/>
  <c r="H909" i="106" a="1"/>
  <c r="H1442" i="106" a="1"/>
  <c r="H917" i="106" a="1"/>
  <c r="H729" i="106" a="1"/>
  <c r="H6960" i="106" a="1"/>
  <c r="H903" i="106" a="1"/>
  <c r="H6226" i="106" a="1"/>
  <c r="H5511" i="106" a="1"/>
  <c r="H1760" i="106" a="1"/>
  <c r="H1262" i="106" a="1"/>
  <c r="H7798" i="106" a="1"/>
  <c r="H725" i="106" a="1"/>
  <c r="H7124" i="106" a="1"/>
  <c r="H1509" i="106" a="1"/>
  <c r="H1475" i="106" a="1"/>
  <c r="H1019" i="106" a="1"/>
  <c r="H743" i="106" a="1"/>
  <c r="H961" i="106" a="1"/>
  <c r="H1473" i="106" a="1"/>
  <c r="H1496" i="106" a="1"/>
  <c r="H1799" i="106" a="1"/>
  <c r="H7837" i="106" a="1"/>
  <c r="H776" i="106" a="1"/>
  <c r="H5519" i="106" a="1"/>
  <c r="H1368" i="106" a="1"/>
  <c r="H3390" i="106" a="1"/>
  <c r="H1468" i="106" a="1"/>
  <c r="H2908" i="106" a="1"/>
  <c r="H2079" i="106" a="1"/>
  <c r="H1790" i="106" a="1"/>
  <c r="H3550" i="106" a="1"/>
  <c r="H1274" i="106" a="1"/>
  <c r="H2027" i="106" a="1"/>
  <c r="H1125" i="106" a="1"/>
  <c r="H1118" i="106" a="1"/>
  <c r="H209" i="106" a="1"/>
  <c r="H2017" i="106" a="1"/>
  <c r="H1110" i="106" a="1"/>
  <c r="H129" i="106" a="1"/>
  <c r="H7070" i="106" a="1"/>
  <c r="H1794" i="106" a="1"/>
  <c r="H790" i="106" a="1"/>
  <c r="H1375" i="106" a="1"/>
  <c r="H2722" i="106" a="1"/>
  <c r="H2023" i="106" a="1"/>
  <c r="H1798" i="106" a="1"/>
  <c r="H1119" i="106" a="1"/>
  <c r="H5884" i="106" a="1"/>
  <c r="H1223" i="106" a="1"/>
  <c r="H5302" i="106" a="1"/>
  <c r="H1025" i="106" a="1"/>
  <c r="H2024" i="106" a="1"/>
  <c r="H1545" i="106" a="1"/>
  <c r="H4396" i="106" a="1"/>
  <c r="H6959" i="106" a="1"/>
  <c r="H75" i="106" a="1"/>
  <c r="H2052" i="106" a="1"/>
  <c r="H167" i="106" a="1"/>
  <c r="H783" i="106" a="1"/>
  <c r="H1469" i="106" a="1"/>
  <c r="H1324" i="106" a="1"/>
  <c r="H2893" i="106" a="1"/>
  <c r="H1487" i="106" a="1"/>
  <c r="H3060" i="106" a="1"/>
  <c r="H6971" i="106" a="1"/>
  <c r="H1051" i="106" a="1"/>
  <c r="H1116" i="106" a="1"/>
  <c r="H1132" i="106" a="1"/>
  <c r="H1111" i="106" a="1"/>
  <c r="H4129" i="106" a="1"/>
  <c r="H2972" i="106" a="1"/>
  <c r="H5723" i="106" a="1"/>
  <c r="H1471" i="106" a="1"/>
  <c r="H1041" i="106" a="1"/>
  <c r="H1107" i="106" a="1"/>
  <c r="H1008" i="106" a="1"/>
  <c r="H5094" i="106" a="1"/>
  <c r="H1115" i="106" a="1"/>
  <c r="H1504" i="106" a="1"/>
  <c r="H7874" i="106" a="1"/>
  <c r="H6285" i="106" a="1"/>
  <c r="H6316" i="106" a="1"/>
  <c r="H2035" i="106" a="1"/>
  <c r="H6941" i="106" a="1"/>
  <c r="H787" i="106" a="1"/>
  <c r="H1502" i="106" a="1"/>
  <c r="H1015" i="106" a="1"/>
  <c r="H6914" i="106" a="1"/>
  <c r="H5130" i="106" a="1"/>
  <c r="H1126" i="106" a="1"/>
  <c r="H6922" i="106" a="1"/>
  <c r="H6915" i="106" a="1"/>
  <c r="H3235" i="106" a="1"/>
  <c r="H5340" i="106" a="1"/>
  <c r="H751" i="106" a="1"/>
  <c r="H848" i="106" a="1"/>
  <c r="H7844" i="106" a="1"/>
  <c r="H1103" i="106" a="1"/>
  <c r="H1142" i="106" a="1"/>
  <c r="H1229" i="106" a="1"/>
  <c r="H6851" i="106" a="1"/>
  <c r="H3389" i="106" a="1"/>
  <c r="H1327" i="106" a="1"/>
  <c r="H5100" i="106" a="1"/>
  <c r="H1105" i="106" a="1"/>
  <c r="H5728" i="106" a="1"/>
  <c r="H1133" i="106" a="1"/>
  <c r="H964" i="106" a="1"/>
  <c r="H4994" i="106" a="1"/>
  <c r="H5577" i="106" a="1"/>
  <c r="H3447" i="106" a="1"/>
  <c r="H867" i="106" a="1"/>
  <c r="H178" i="106" a="1"/>
  <c r="H1134" i="106" a="1"/>
  <c r="H5580" i="106" a="1"/>
  <c r="H5258" i="106" a="1"/>
  <c r="H6993" i="106" a="1"/>
  <c r="H6923" i="106" a="1"/>
  <c r="H5284" i="106" a="1"/>
  <c r="H120" i="106" a="1"/>
  <c r="H1112" i="106" a="1"/>
  <c r="H1137" i="106" a="1"/>
  <c r="H1114" i="106" a="1"/>
  <c r="H975" i="106" a="1"/>
  <c r="H5118" i="106" a="1"/>
  <c r="H1425" i="106" a="1"/>
  <c r="H1104" i="106" a="1"/>
  <c r="H735" i="106" a="1"/>
  <c r="H1495" i="106" a="1"/>
  <c r="H1975" i="106" a="1"/>
  <c r="H6972" i="106" a="1"/>
  <c r="H6287" i="106" a="1"/>
  <c r="H5332" i="106" a="1"/>
  <c r="H1408" i="106" a="1"/>
  <c r="H1494" i="106" a="1"/>
  <c r="H3274" i="106" a="1"/>
  <c r="H89" i="106" a="1"/>
  <c r="H7829" i="106" a="1"/>
  <c r="H1306" i="106" a="1"/>
  <c r="H5555" i="106" a="1"/>
  <c r="H801" i="106" a="1"/>
  <c r="H7015" i="106" a="1"/>
  <c r="H1128" i="106" a="1"/>
  <c r="H6982" i="106" a="1"/>
  <c r="H1474" i="106" a="1"/>
  <c r="H3666" i="106" a="1"/>
  <c r="H2025" i="106" a="1"/>
  <c r="H5985" i="106" a="1"/>
  <c r="H732" i="106" a="1"/>
  <c r="H3063" i="106" a="1"/>
  <c r="H1470" i="106" a="1"/>
  <c r="H1434" i="106" a="1"/>
  <c r="H7031" i="106" a="1"/>
  <c r="H4266" i="106" a="1"/>
  <c r="H5924" i="106" a="1"/>
  <c r="H2787" i="106" a="1"/>
  <c r="H1140" i="106" a="1"/>
  <c r="H1129" i="106" a="1"/>
  <c r="H1507" i="106" a="1"/>
  <c r="H1091" i="106" a="1"/>
  <c r="H1478" i="106" a="1"/>
  <c r="H6938" i="106" a="1"/>
  <c r="H1273" i="106" a="1"/>
  <c r="H5585" i="106" a="1"/>
  <c r="H2047" i="106" a="1"/>
  <c r="H6122" i="106" a="1"/>
  <c r="H1491" i="106" a="1"/>
  <c r="H2104" i="106" a="1"/>
  <c r="H7872" i="106" a="1"/>
  <c r="H1349" i="106" a="1"/>
  <c r="H1980" i="106" a="1"/>
  <c r="H1476" i="106" a="1"/>
  <c r="H1245" i="106" a="1"/>
  <c r="H2049" i="106" a="1"/>
  <c r="H7866" i="106" a="1"/>
  <c r="H5159" i="106" a="1"/>
  <c r="H2914" i="106" a="1"/>
  <c r="H7072" i="106" a="1"/>
  <c r="H4409" i="106" a="1"/>
  <c r="H950" i="106" a="1"/>
  <c r="H967" i="106" a="1"/>
  <c r="H906" i="106" a="1"/>
  <c r="H6947" i="106" a="1"/>
  <c r="H6900" i="106" a="1"/>
  <c r="H1493" i="106" a="1"/>
  <c r="H793" i="106" a="1"/>
  <c r="H1481" i="106" a="1"/>
  <c r="H6299" i="106" a="1"/>
  <c r="H1477" i="106" a="1"/>
  <c r="H1254" i="106" a="1"/>
  <c r="H1033" i="106" a="1"/>
  <c r="H6940" i="106" a="1"/>
  <c r="H1127" i="106" a="1"/>
  <c r="H7867" i="106" a="1"/>
  <c r="H845" i="106" a="1"/>
  <c r="H1135" i="106" a="1"/>
  <c r="H859" i="106" a="1"/>
  <c r="H7717" i="106" a="1"/>
  <c r="H718" i="106" a="1"/>
  <c r="H7062" i="106" a="1"/>
  <c r="H7074" i="106" a="1"/>
  <c r="H2041" i="106" a="1"/>
  <c r="H3378" i="106" a="1"/>
  <c r="H3388" i="106" a="1"/>
  <c r="H3452" i="106" a="1"/>
  <c r="H7853" i="106" a="1"/>
  <c r="H5145" i="106" a="1"/>
  <c r="H2028" i="106" a="1"/>
  <c r="H899" i="106" a="1"/>
  <c r="H1108" i="106" a="1"/>
  <c r="H983" i="106" a="1"/>
  <c r="H2011" i="106" a="1"/>
  <c r="H5088" i="106" a="1"/>
  <c r="H1415" i="106" a="1"/>
  <c r="H3227" i="106" a="1"/>
  <c r="H809" i="106" a="1"/>
  <c r="H3645" i="106" a="1"/>
  <c r="H1221" i="106" a="1"/>
  <c r="H851" i="106" a="1"/>
  <c r="H6946" i="106" a="1"/>
  <c r="H1419" i="106" a="1"/>
  <c r="H7076" i="106" a="1"/>
  <c r="H3486" i="106" a="1"/>
  <c r="H7859" i="106" a="1"/>
  <c r="H925" i="106" a="1"/>
  <c r="H7873" i="106" a="1"/>
  <c r="H1098" i="106" a="1"/>
  <c r="H1362" i="106" a="1"/>
  <c r="H1480" i="106" a="1"/>
  <c r="H5069" i="106" a="1"/>
  <c r="H1147" i="106" a="1"/>
  <c r="H6189" i="106" a="1"/>
  <c r="H1482" i="106" a="1"/>
  <c r="H1490" i="106" a="1"/>
  <c r="H1022" i="106" a="1"/>
  <c r="H2908" i="106" l="1"/>
  <c r="H2893" i="106"/>
  <c r="H2914" i="106"/>
  <c r="I56" i="3"/>
  <c r="L53" i="3"/>
  <c r="L56" i="3"/>
  <c r="H7798" i="106"/>
  <c r="B7798" i="106"/>
  <c r="H7717" i="106"/>
  <c r="B7717" i="106"/>
  <c r="H1980" i="106"/>
  <c r="B1980" i="106"/>
  <c r="H1975" i="106"/>
  <c r="H2047" i="106"/>
  <c r="B2047" i="106"/>
  <c r="H2041" i="106"/>
  <c r="B2041" i="106"/>
  <c r="H2023" i="106"/>
  <c r="B2023" i="106"/>
  <c r="H2017" i="106"/>
  <c r="B2017" i="106"/>
  <c r="H1821" i="106"/>
  <c r="B1821" i="106"/>
  <c r="H3447" i="106"/>
  <c r="B3447" i="106"/>
  <c r="H1800" i="106"/>
  <c r="B1800" i="106"/>
  <c r="H1799" i="106"/>
  <c r="B1799" i="106"/>
  <c r="H1798" i="106"/>
  <c r="B1798" i="106"/>
  <c r="H1794" i="106"/>
  <c r="B1794" i="106"/>
  <c r="H1793" i="106"/>
  <c r="B1793" i="106"/>
  <c r="H1792" i="106"/>
  <c r="B1792" i="106"/>
  <c r="H1791" i="106"/>
  <c r="B1791" i="106"/>
  <c r="H1790" i="106"/>
  <c r="H1789" i="106"/>
  <c r="B1790" i="106"/>
  <c r="B1789" i="106"/>
  <c r="H4266" i="106"/>
  <c r="B4266" i="106"/>
  <c r="H4994" i="106"/>
  <c r="B4994" i="106"/>
  <c r="H2052" i="106"/>
  <c r="B2052" i="106"/>
  <c r="H2051" i="106"/>
  <c r="B2051" i="106"/>
  <c r="H2049" i="106"/>
  <c r="H2035" i="106"/>
  <c r="B2049" i="106"/>
  <c r="B2035" i="106"/>
  <c r="H3452" i="106"/>
  <c r="B3452" i="106"/>
  <c r="H2028" i="106"/>
  <c r="B2028" i="106"/>
  <c r="H2027" i="106"/>
  <c r="B2027" i="106"/>
  <c r="H2025" i="106"/>
  <c r="B2025" i="106"/>
  <c r="H2011" i="106"/>
  <c r="H2024" i="106"/>
  <c r="B2011" i="106"/>
  <c r="B2024" i="106"/>
  <c r="H7124" i="106"/>
  <c r="H3666" i="106"/>
  <c r="H3645" i="106"/>
  <c r="B3666" i="106"/>
  <c r="G439" i="29"/>
  <c r="H1553" i="106"/>
  <c r="H1545" i="106"/>
  <c r="B1545" i="106"/>
  <c r="H2607" i="106"/>
  <c r="H1509" i="106"/>
  <c r="B1509" i="106"/>
  <c r="H1507" i="106"/>
  <c r="B1507" i="106"/>
  <c r="H1502" i="106"/>
  <c r="H1501" i="106"/>
  <c r="H1442" i="106"/>
  <c r="H1504" i="106"/>
  <c r="B1502" i="106"/>
  <c r="B1501" i="106"/>
  <c r="B1442" i="106"/>
  <c r="B1504" i="106"/>
  <c r="H1492" i="106"/>
  <c r="H1496" i="106"/>
  <c r="H1495" i="106"/>
  <c r="H1494" i="106"/>
  <c r="G1494" i="106" s="1"/>
  <c r="H1493" i="106"/>
  <c r="G1493" i="106" s="1"/>
  <c r="B1492" i="106"/>
  <c r="B1496" i="106"/>
  <c r="B1495" i="106"/>
  <c r="B1494" i="106"/>
  <c r="B1493" i="106"/>
  <c r="H1491" i="106"/>
  <c r="H1490" i="106"/>
  <c r="H1434" i="106"/>
  <c r="B1491" i="106"/>
  <c r="B1434" i="106"/>
  <c r="H1425" i="106"/>
  <c r="H1488" i="106"/>
  <c r="H1487" i="106"/>
  <c r="B1425" i="106"/>
  <c r="B1488" i="106"/>
  <c r="B1487" i="106"/>
  <c r="H1480" i="106"/>
  <c r="H1419" i="106"/>
  <c r="H1481" i="106"/>
  <c r="H1482" i="106"/>
  <c r="B1480" i="106"/>
  <c r="B1419" i="106"/>
  <c r="B1481" i="106"/>
  <c r="B1482" i="106"/>
  <c r="H1478" i="106"/>
  <c r="H1415" i="106"/>
  <c r="H1477" i="106"/>
  <c r="H1476" i="106"/>
  <c r="H1475" i="106"/>
  <c r="H1474" i="106"/>
  <c r="G1474" i="106" s="1"/>
  <c r="H1473" i="106"/>
  <c r="B1478" i="106"/>
  <c r="B1477" i="106"/>
  <c r="B1476" i="106"/>
  <c r="B1475" i="106"/>
  <c r="B1474" i="106"/>
  <c r="H3390" i="106"/>
  <c r="H1471" i="106"/>
  <c r="H7078" i="106"/>
  <c r="H1470" i="106"/>
  <c r="H7076" i="106"/>
  <c r="H1469" i="106"/>
  <c r="H1468" i="106"/>
  <c r="H1464" i="106"/>
  <c r="G1464" i="106" s="1"/>
  <c r="H1458" i="106"/>
  <c r="B3390" i="106"/>
  <c r="B1471" i="106"/>
  <c r="B7078" i="106"/>
  <c r="B1470" i="106"/>
  <c r="F69" i="34"/>
  <c r="B1469" i="106"/>
  <c r="B1468" i="106"/>
  <c r="B1464" i="106"/>
  <c r="B1458" i="106"/>
  <c r="H1408" i="106"/>
  <c r="H3063" i="106"/>
  <c r="H7074" i="106"/>
  <c r="H3389" i="106"/>
  <c r="G3389" i="106" s="1"/>
  <c r="H7072" i="106"/>
  <c r="H3388" i="106"/>
  <c r="G3388" i="106" s="1"/>
  <c r="B3063" i="106"/>
  <c r="F68" i="34"/>
  <c r="B3389" i="106"/>
  <c r="F67" i="34"/>
  <c r="B3388" i="106"/>
  <c r="H7061" i="106"/>
  <c r="H1375" i="106"/>
  <c r="H1349" i="106"/>
  <c r="H1362" i="106"/>
  <c r="H7062" i="106"/>
  <c r="H1343" i="106"/>
  <c r="H1356" i="106"/>
  <c r="H7070" i="106"/>
  <c r="H1368" i="106"/>
  <c r="H1337" i="106"/>
  <c r="B7061" i="106"/>
  <c r="B1375" i="106"/>
  <c r="B1349" i="106"/>
  <c r="B1362" i="106"/>
  <c r="B7062" i="106"/>
  <c r="B7070" i="106"/>
  <c r="I214" i="29"/>
  <c r="B1368" i="106"/>
  <c r="H6286" i="106"/>
  <c r="B6286" i="106"/>
  <c r="H6285" i="106"/>
  <c r="B6285" i="106"/>
  <c r="H1327" i="106"/>
  <c r="H1324" i="106"/>
  <c r="B1324" i="106"/>
  <c r="H1306" i="106"/>
  <c r="H1328" i="106"/>
  <c r="B1328" i="106"/>
  <c r="H6287" i="106"/>
  <c r="G6287" i="106" s="1"/>
  <c r="H44" i="4"/>
  <c r="H3235" i="106"/>
  <c r="H2104" i="106"/>
  <c r="H3233" i="106"/>
  <c r="B2104" i="106"/>
  <c r="D113" i="4"/>
  <c r="H7035" i="106"/>
  <c r="H1274" i="106"/>
  <c r="H1262" i="106"/>
  <c r="H1237" i="106"/>
  <c r="H1273" i="106"/>
  <c r="H1223" i="106"/>
  <c r="H1245" i="106"/>
  <c r="H1221" i="106"/>
  <c r="H7031" i="106"/>
  <c r="H1254" i="106"/>
  <c r="H1229" i="106"/>
  <c r="H3486" i="106"/>
  <c r="G3486" i="106" s="1"/>
  <c r="B7035" i="106"/>
  <c r="B1274" i="106"/>
  <c r="B1221" i="106"/>
  <c r="B7031" i="106"/>
  <c r="H7015" i="106"/>
  <c r="B7015" i="106"/>
  <c r="H1147" i="106"/>
  <c r="H1051" i="106"/>
  <c r="B1147" i="106"/>
  <c r="B1051" i="106"/>
  <c r="H6982" i="106"/>
  <c r="H6993" i="106"/>
  <c r="G6993" i="106" s="1"/>
  <c r="B6982" i="106"/>
  <c r="K94" i="29"/>
  <c r="H2079" i="106"/>
  <c r="B2079" i="106"/>
  <c r="H2972" i="106"/>
  <c r="H2971" i="106"/>
  <c r="H2787" i="106"/>
  <c r="B2972" i="106"/>
  <c r="B2971" i="106"/>
  <c r="B2787" i="106"/>
  <c r="H7829" i="106"/>
  <c r="H1142" i="106"/>
  <c r="B7829" i="106"/>
  <c r="H1140" i="106"/>
  <c r="H925" i="106"/>
  <c r="H751" i="106"/>
  <c r="H983" i="106"/>
  <c r="H867" i="106"/>
  <c r="G867" i="106" s="1"/>
  <c r="H809" i="106"/>
  <c r="G809" i="106" s="1"/>
  <c r="H6972" i="106"/>
  <c r="G6972" i="106" s="1"/>
  <c r="H1041" i="106"/>
  <c r="H1132" i="106"/>
  <c r="H6971" i="106"/>
  <c r="H1137" i="106"/>
  <c r="H1135" i="106"/>
  <c r="H1134" i="106"/>
  <c r="H1133" i="106"/>
  <c r="B925" i="106"/>
  <c r="B751" i="106"/>
  <c r="B983" i="106"/>
  <c r="B867" i="106"/>
  <c r="B809" i="106"/>
  <c r="B6972" i="106"/>
  <c r="B1041" i="106"/>
  <c r="B6971" i="106"/>
  <c r="H1128" i="106"/>
  <c r="H1127" i="106"/>
  <c r="H1126" i="106"/>
  <c r="H1129" i="106"/>
  <c r="H6960" i="106"/>
  <c r="B6960" i="106"/>
  <c r="H6959" i="106"/>
  <c r="H975" i="106"/>
  <c r="H859" i="106"/>
  <c r="H801" i="106"/>
  <c r="H1033" i="106"/>
  <c r="H1124" i="106"/>
  <c r="H1125" i="106"/>
  <c r="H917" i="106"/>
  <c r="G917" i="106" s="1"/>
  <c r="H743" i="106"/>
  <c r="B6959" i="106"/>
  <c r="B975" i="106"/>
  <c r="B859" i="106"/>
  <c r="B801" i="106"/>
  <c r="B1033" i="106"/>
  <c r="B917" i="106"/>
  <c r="B743" i="106"/>
  <c r="H1025" i="106"/>
  <c r="H1122" i="106"/>
  <c r="H6947" i="106"/>
  <c r="H1121" i="106"/>
  <c r="H6946" i="106"/>
  <c r="H909" i="106"/>
  <c r="H735" i="106"/>
  <c r="H967" i="106"/>
  <c r="G967" i="106" s="1"/>
  <c r="H851" i="106"/>
  <c r="H793" i="106"/>
  <c r="B1025" i="106"/>
  <c r="E14" i="184"/>
  <c r="H14" i="184" s="1"/>
  <c r="B6947" i="106"/>
  <c r="B6946" i="106"/>
  <c r="B909" i="106"/>
  <c r="B735" i="106"/>
  <c r="B967" i="106"/>
  <c r="B851" i="106"/>
  <c r="B793" i="106"/>
  <c r="H906" i="106"/>
  <c r="H6941" i="106"/>
  <c r="H964" i="106"/>
  <c r="H848" i="106"/>
  <c r="H790" i="106"/>
  <c r="G790" i="106" s="1"/>
  <c r="H6940" i="106"/>
  <c r="G6940" i="106" s="1"/>
  <c r="H1022" i="106"/>
  <c r="G1022" i="106" s="1"/>
  <c r="H6938" i="106"/>
  <c r="G6938" i="106" s="1"/>
  <c r="H1118" i="106"/>
  <c r="H732" i="106"/>
  <c r="H1119" i="106"/>
  <c r="H2722" i="106"/>
  <c r="G2722" i="106" s="1"/>
  <c r="B906" i="106"/>
  <c r="B6941" i="106"/>
  <c r="B964" i="106"/>
  <c r="B848" i="106"/>
  <c r="B790" i="106"/>
  <c r="B6940" i="106"/>
  <c r="B1022" i="106"/>
  <c r="B6938" i="106"/>
  <c r="B1118" i="106"/>
  <c r="B732" i="106"/>
  <c r="E12" i="184"/>
  <c r="E13" i="184"/>
  <c r="H13" i="184" s="1"/>
  <c r="H729" i="106"/>
  <c r="H1115" i="106"/>
  <c r="H1114" i="106"/>
  <c r="H6923" i="106"/>
  <c r="H6922" i="106"/>
  <c r="H903" i="106"/>
  <c r="H961" i="106"/>
  <c r="H845" i="106"/>
  <c r="H787" i="106"/>
  <c r="H1116" i="106"/>
  <c r="H1019" i="106"/>
  <c r="B1115" i="106"/>
  <c r="B6923" i="106"/>
  <c r="B6922" i="106"/>
  <c r="B961" i="106"/>
  <c r="B787" i="106"/>
  <c r="B1116" i="106"/>
  <c r="H1111" i="106"/>
  <c r="H899" i="106"/>
  <c r="H1110" i="106"/>
  <c r="H957" i="106"/>
  <c r="G957" i="106" s="1"/>
  <c r="H841" i="106"/>
  <c r="G841" i="106" s="1"/>
  <c r="H783" i="106"/>
  <c r="G783" i="106" s="1"/>
  <c r="H1109" i="106"/>
  <c r="G1109" i="106" s="1"/>
  <c r="H1015" i="106"/>
  <c r="H6915" i="106"/>
  <c r="H1108" i="106"/>
  <c r="H6914" i="106"/>
  <c r="H1107" i="106"/>
  <c r="H725" i="106"/>
  <c r="H1112" i="106"/>
  <c r="G1112" i="106" s="1"/>
  <c r="B1111" i="106"/>
  <c r="B899" i="106"/>
  <c r="B1110" i="106"/>
  <c r="B957" i="106"/>
  <c r="B841" i="106"/>
  <c r="B783" i="106"/>
  <c r="B1109" i="106"/>
  <c r="B1015" i="106"/>
  <c r="B1108" i="106"/>
  <c r="B725" i="106"/>
  <c r="B1112" i="106"/>
  <c r="H1092" i="106"/>
  <c r="H1098" i="106"/>
  <c r="H1105" i="106"/>
  <c r="H3379" i="106"/>
  <c r="G3379" i="106" s="1"/>
  <c r="H6869" i="106"/>
  <c r="G6869" i="106" s="1"/>
  <c r="B1092" i="106"/>
  <c r="B1098" i="106"/>
  <c r="B1105" i="106"/>
  <c r="B3379" i="106"/>
  <c r="B6869" i="106"/>
  <c r="H1104" i="106"/>
  <c r="B1104" i="106"/>
  <c r="H1103" i="106"/>
  <c r="B1103" i="106"/>
  <c r="H3060" i="106"/>
  <c r="B3060" i="106"/>
  <c r="H6851" i="106"/>
  <c r="B6851" i="106"/>
  <c r="H3378" i="106"/>
  <c r="B3378" i="106"/>
  <c r="H6846" i="106"/>
  <c r="F34" i="34"/>
  <c r="H1008" i="106"/>
  <c r="H834" i="106"/>
  <c r="H950" i="106"/>
  <c r="H892" i="106"/>
  <c r="H6901" i="106"/>
  <c r="H6900" i="106"/>
  <c r="B1008" i="106"/>
  <c r="B834" i="106"/>
  <c r="B950" i="106"/>
  <c r="B892" i="106"/>
  <c r="B6901" i="106"/>
  <c r="B6900" i="106"/>
  <c r="H776" i="106"/>
  <c r="B776" i="106"/>
  <c r="H718" i="106"/>
  <c r="H1091" i="106"/>
  <c r="B1091" i="106"/>
  <c r="H3274" i="106"/>
  <c r="H3227" i="106"/>
  <c r="C113" i="4"/>
  <c r="H7874" i="106"/>
  <c r="B7874" i="106"/>
  <c r="H7873" i="106"/>
  <c r="B7873" i="106"/>
  <c r="H7872" i="106"/>
  <c r="B7872" i="106"/>
  <c r="H7867" i="106"/>
  <c r="B7867" i="106"/>
  <c r="H7866" i="106"/>
  <c r="B7866" i="106"/>
  <c r="H5302" i="106"/>
  <c r="B5302" i="106"/>
  <c r="H7860" i="106"/>
  <c r="B7860" i="106"/>
  <c r="H7859" i="106"/>
  <c r="B7859" i="106"/>
  <c r="H5284" i="106"/>
  <c r="B5284" i="106"/>
  <c r="H4409" i="106"/>
  <c r="B4409" i="106"/>
  <c r="H5258" i="106"/>
  <c r="G5258" i="106" s="1"/>
  <c r="H5244" i="106"/>
  <c r="B5244" i="106"/>
  <c r="H7853" i="106"/>
  <c r="B7853" i="106"/>
  <c r="H4129" i="106"/>
  <c r="H5616" i="106"/>
  <c r="H7844" i="106"/>
  <c r="B7844" i="106"/>
  <c r="H5159" i="106"/>
  <c r="B5159" i="106"/>
  <c r="H5145" i="106"/>
  <c r="B5145" i="106"/>
  <c r="H5365" i="106"/>
  <c r="B5365" i="106"/>
  <c r="H5130" i="106"/>
  <c r="B5130" i="106"/>
  <c r="H5585" i="106"/>
  <c r="B5585" i="106"/>
  <c r="H5884" i="106"/>
  <c r="B5884" i="106"/>
  <c r="H5353" i="106"/>
  <c r="B5353" i="106"/>
  <c r="H7837" i="106"/>
  <c r="H5118" i="106"/>
  <c r="B7837" i="106"/>
  <c r="B5118" i="106"/>
  <c r="H5110" i="106"/>
  <c r="B5110" i="106"/>
  <c r="H5100" i="106"/>
  <c r="B5100" i="106"/>
  <c r="H5094" i="106"/>
  <c r="F114" i="34"/>
  <c r="H5993" i="106"/>
  <c r="B5993" i="106"/>
  <c r="H6316" i="106"/>
  <c r="H5924" i="106"/>
  <c r="B5924" i="106"/>
  <c r="H5731" i="106"/>
  <c r="B5731" i="106"/>
  <c r="H5580" i="106"/>
  <c r="B5580" i="106"/>
  <c r="H5519" i="106"/>
  <c r="B5519" i="106"/>
  <c r="H5340" i="106"/>
  <c r="B5340" i="106"/>
  <c r="H5088" i="106"/>
  <c r="B5088" i="106"/>
  <c r="H5577" i="106"/>
  <c r="B5577" i="106"/>
  <c r="H5085" i="106"/>
  <c r="B5085" i="106"/>
  <c r="H5728" i="106"/>
  <c r="B5728" i="106"/>
  <c r="H5069" i="106"/>
  <c r="B5069" i="106"/>
  <c r="H5723" i="106"/>
  <c r="B5723" i="106"/>
  <c r="H5985" i="106"/>
  <c r="B5985" i="106"/>
  <c r="H6299" i="106"/>
  <c r="H5555" i="106"/>
  <c r="H5511" i="106"/>
  <c r="H5332" i="106"/>
  <c r="B5555" i="106"/>
  <c r="B5511" i="106"/>
  <c r="B5332" i="106"/>
  <c r="H137" i="106"/>
  <c r="E56" i="3"/>
  <c r="H186" i="106"/>
  <c r="G56" i="3"/>
  <c r="H3563" i="106"/>
  <c r="K56" i="3"/>
  <c r="H6189" i="106"/>
  <c r="J56" i="3"/>
  <c r="B7907" i="106" s="1"/>
  <c r="H209" i="106"/>
  <c r="H56" i="3"/>
  <c r="H167" i="106"/>
  <c r="F56" i="3"/>
  <c r="B7903" i="106" s="1"/>
  <c r="H120" i="106"/>
  <c r="D56" i="3"/>
  <c r="B7901" i="106" s="1"/>
  <c r="H89" i="106"/>
  <c r="C56" i="3"/>
  <c r="B7900" i="106" s="1"/>
  <c r="H3550" i="106"/>
  <c r="K53" i="3"/>
  <c r="H6122" i="106"/>
  <c r="J53" i="3"/>
  <c r="B7895" i="106" s="1"/>
  <c r="H2886" i="106"/>
  <c r="I53" i="3"/>
  <c r="B7894" i="106" s="1"/>
  <c r="H201" i="106"/>
  <c r="H53" i="3"/>
  <c r="B7893" i="106" s="1"/>
  <c r="H178" i="106"/>
  <c r="G53" i="3"/>
  <c r="H155" i="106"/>
  <c r="F53" i="3"/>
  <c r="B7891" i="106" s="1"/>
  <c r="H129" i="106"/>
  <c r="E53" i="3"/>
  <c r="B7890" i="106" s="1"/>
  <c r="H107" i="106"/>
  <c r="D53" i="3"/>
  <c r="B7889" i="106" s="1"/>
  <c r="H75" i="106"/>
  <c r="C53" i="3"/>
  <c r="H6226" i="106"/>
  <c r="H1760" i="106"/>
  <c r="B1760" i="106"/>
  <c r="H4396" i="106"/>
  <c r="I64" i="8"/>
  <c r="L23" i="37"/>
  <c r="B3687" i="106"/>
  <c r="G3687" i="106" s="1"/>
  <c r="B1863" i="106"/>
  <c r="G1863" i="106" s="1"/>
  <c r="B1835" i="106"/>
  <c r="G1835" i="106" s="1"/>
  <c r="D25" i="37"/>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F56" i="34"/>
  <c r="B7830" i="106" s="1"/>
  <c r="B7076" i="106"/>
  <c r="B7074" i="106"/>
  <c r="B7072" i="106"/>
  <c r="H452" i="29"/>
  <c r="B7240" i="106" s="1"/>
  <c r="B1272" i="106"/>
  <c r="B1137" i="106"/>
  <c r="F37" i="108"/>
  <c r="D37" i="108"/>
  <c r="B1134" i="106"/>
  <c r="G35" i="108"/>
  <c r="E35" i="108"/>
  <c r="B1128" i="106"/>
  <c r="G30" i="108"/>
  <c r="E30" i="108"/>
  <c r="B1126" i="106"/>
  <c r="F28" i="108"/>
  <c r="E28" i="108"/>
  <c r="E15" i="184"/>
  <c r="H15" i="184" s="1"/>
  <c r="F26" i="108"/>
  <c r="D26" i="108"/>
  <c r="G33" i="108"/>
  <c r="E33" i="108"/>
  <c r="C14" i="4"/>
  <c r="G39" i="108"/>
  <c r="E39" i="108"/>
  <c r="B6259" i="106"/>
  <c r="J115" i="4"/>
  <c r="B8082" i="106" s="1"/>
  <c r="B4173" i="106"/>
  <c r="E108" i="4"/>
  <c r="B7996" i="106" s="1"/>
  <c r="B4132" i="106"/>
  <c r="H108" i="4"/>
  <c r="B8051" i="106" s="1"/>
  <c r="B4130" i="106"/>
  <c r="D108" i="4"/>
  <c r="B7980" i="106" s="1"/>
  <c r="B3582" i="106"/>
  <c r="K113" i="4"/>
  <c r="B8098" i="106" s="1"/>
  <c r="B3258" i="106"/>
  <c r="G115" i="4"/>
  <c r="B8039" i="106" s="1"/>
  <c r="B3256" i="106"/>
  <c r="G113" i="4"/>
  <c r="B8038" i="106" s="1"/>
  <c r="F77" i="4"/>
  <c r="F115" i="4"/>
  <c r="B8019" i="106" s="1"/>
  <c r="B3250" i="106"/>
  <c r="F113" i="4"/>
  <c r="B8018" i="106" s="1"/>
  <c r="B3229" i="106"/>
  <c r="C115" i="4"/>
  <c r="B7965" i="106" s="1"/>
  <c r="B6236" i="106"/>
  <c r="J113" i="4"/>
  <c r="B8081" i="106" s="1"/>
  <c r="B6226" i="106"/>
  <c r="J108" i="4"/>
  <c r="B4174" i="106"/>
  <c r="G108" i="4"/>
  <c r="B8035" i="106" s="1"/>
  <c r="B4133" i="106"/>
  <c r="K108" i="4"/>
  <c r="B8095" i="106" s="1"/>
  <c r="B4131" i="106"/>
  <c r="F108" i="4"/>
  <c r="B8015" i="106" s="1"/>
  <c r="B4129" i="106"/>
  <c r="C108" i="4"/>
  <c r="B3315" i="106"/>
  <c r="I113" i="4"/>
  <c r="B8064" i="106" s="1"/>
  <c r="B3296" i="106"/>
  <c r="H115" i="4"/>
  <c r="B8055" i="106" s="1"/>
  <c r="B3274" i="106"/>
  <c r="E115" i="4"/>
  <c r="B3235" i="106"/>
  <c r="D115" i="4"/>
  <c r="A7244" i="106"/>
  <c r="B2914" i="106"/>
  <c r="G2914" i="106" s="1"/>
  <c r="B7909" i="106"/>
  <c r="B6189" i="106"/>
  <c r="B3563" i="106"/>
  <c r="B7908" i="106"/>
  <c r="B2908" i="106"/>
  <c r="G2908" i="106" s="1"/>
  <c r="B7906" i="106"/>
  <c r="B7902" i="106"/>
  <c r="B89" i="106"/>
  <c r="B7905" i="106"/>
  <c r="B7904" i="106"/>
  <c r="B2893" i="106"/>
  <c r="G2893" i="106" s="1"/>
  <c r="B7897" i="106"/>
  <c r="B2886" i="106"/>
  <c r="B129" i="106"/>
  <c r="B6122" i="106"/>
  <c r="B3550" i="106"/>
  <c r="B7896" i="106"/>
  <c r="B201" i="106"/>
  <c r="B178" i="106"/>
  <c r="B7892" i="106"/>
  <c r="B155" i="106"/>
  <c r="B107" i="106"/>
  <c r="B75" i="106"/>
  <c r="B7888" i="106"/>
  <c r="K365" i="29"/>
  <c r="F71" i="34"/>
  <c r="F36" i="34"/>
  <c r="B7826" i="106" s="1"/>
  <c r="F70" i="34"/>
  <c r="F50" i="34"/>
  <c r="F37" i="34"/>
  <c r="B7827" i="106" s="1"/>
  <c r="B6846" i="106"/>
  <c r="K35" i="29"/>
  <c r="C111" i="5"/>
  <c r="B5119" i="106" s="1"/>
  <c r="C112" i="5"/>
  <c r="B2568" i="106"/>
  <c r="D104" i="4"/>
  <c r="B7976" i="106" s="1"/>
  <c r="B2607" i="106"/>
  <c r="G104" i="4"/>
  <c r="B2556" i="106"/>
  <c r="C104" i="4"/>
  <c r="E16" i="184"/>
  <c r="H16" i="184" s="1"/>
  <c r="H12" i="184"/>
  <c r="F42" i="34"/>
  <c r="B7214" i="106"/>
  <c r="G7214" i="106" s="1"/>
  <c r="B7160" i="106"/>
  <c r="B7124" i="106"/>
  <c r="E17" i="184"/>
  <c r="H17" i="184" s="1"/>
  <c r="B1122" i="106"/>
  <c r="B1124" i="106"/>
  <c r="J23" i="37"/>
  <c r="L454" i="29"/>
  <c r="F19" i="7"/>
  <c r="F46" i="34"/>
  <c r="F38" i="34"/>
  <c r="H114" i="29"/>
  <c r="J77" i="4"/>
  <c r="B3645" i="106"/>
  <c r="K76" i="4"/>
  <c r="L13" i="11"/>
  <c r="K188" i="29"/>
  <c r="G214" i="29"/>
  <c r="L5" i="11"/>
  <c r="J439" i="29"/>
  <c r="J454" i="29" s="1"/>
  <c r="B7243" i="106" s="1"/>
  <c r="J41" i="3"/>
  <c r="B1306" i="106"/>
  <c r="E178" i="29"/>
  <c r="D17" i="7"/>
  <c r="D9" i="7"/>
  <c r="D11" i="37"/>
  <c r="H29" i="118"/>
  <c r="K28" i="118" s="1"/>
  <c r="O27" i="118" s="1"/>
  <c r="O29" i="118" s="1"/>
  <c r="N22" i="3"/>
  <c r="F14" i="4"/>
  <c r="B7725" i="106"/>
  <c r="F49" i="34"/>
  <c r="F44" i="34"/>
  <c r="D35" i="36"/>
  <c r="B4085" i="106"/>
  <c r="K41" i="3"/>
  <c r="L15" i="11"/>
  <c r="M20" i="3" s="1"/>
  <c r="B3252" i="106"/>
  <c r="I24" i="12"/>
  <c r="B3647" i="106"/>
  <c r="G454" i="29"/>
  <c r="D5" i="4"/>
  <c r="L309" i="29"/>
  <c r="K437" i="29"/>
  <c r="F21" i="8"/>
  <c r="K24" i="12"/>
  <c r="B3619" i="106"/>
  <c r="C454" i="29"/>
  <c r="F41" i="34"/>
  <c r="F35" i="34"/>
  <c r="F66" i="34"/>
  <c r="F45" i="34"/>
  <c r="K282" i="29"/>
  <c r="B3722" i="106" s="1"/>
  <c r="B1408" i="106"/>
  <c r="B1327" i="106"/>
  <c r="F61" i="34"/>
  <c r="D12" i="7"/>
  <c r="B1744" i="106"/>
  <c r="G1744" i="106" s="1"/>
  <c r="F147" i="34"/>
  <c r="D13" i="7"/>
  <c r="I172" i="5"/>
  <c r="B4214" i="106" s="1"/>
  <c r="B5094" i="106"/>
  <c r="D4" i="7"/>
  <c r="F126" i="34"/>
  <c r="G5" i="4"/>
  <c r="F144" i="34"/>
  <c r="G171" i="5"/>
  <c r="G172" i="5"/>
  <c r="B5776" i="106" s="1"/>
  <c r="B5768" i="106"/>
  <c r="D111" i="5"/>
  <c r="I271" i="5"/>
  <c r="B4394" i="106"/>
  <c r="G111" i="5"/>
  <c r="B5064" i="106"/>
  <c r="G5064" i="106" s="1"/>
  <c r="F131" i="34"/>
  <c r="C171" i="5"/>
  <c r="F143" i="34"/>
  <c r="B7854" i="106" s="1"/>
  <c r="D5" i="7"/>
  <c r="K172" i="5"/>
  <c r="K6" i="4" s="1"/>
  <c r="J271" i="5"/>
  <c r="B7052" i="106" s="1"/>
  <c r="D15" i="7"/>
  <c r="K271" i="5"/>
  <c r="B6020" i="106" s="1"/>
  <c r="F146" i="34"/>
  <c r="H172" i="5"/>
  <c r="D11" i="7"/>
  <c r="H111" i="5"/>
  <c r="E111" i="5"/>
  <c r="B5525" i="106" s="1"/>
  <c r="D7" i="7"/>
  <c r="F152" i="34"/>
  <c r="F171" i="5"/>
  <c r="C41" i="3"/>
  <c r="H292" i="29"/>
  <c r="B1452" i="106" s="1"/>
  <c r="B4154" i="106"/>
  <c r="H176" i="29"/>
  <c r="B2821" i="106"/>
  <c r="H439" i="29"/>
  <c r="B3654" i="106" s="1"/>
  <c r="K172" i="29"/>
  <c r="K176" i="29" s="1"/>
  <c r="E104" i="29"/>
  <c r="B7221" i="106"/>
  <c r="K141" i="29"/>
  <c r="K86" i="29"/>
  <c r="B83" i="36"/>
  <c r="D18" i="7"/>
  <c r="F125" i="34"/>
  <c r="F127" i="34"/>
  <c r="B7842" i="106" s="1"/>
  <c r="F111" i="5"/>
  <c r="J111" i="5"/>
  <c r="J172" i="5"/>
  <c r="G10" i="12" s="1"/>
  <c r="B9097" i="106" s="1"/>
  <c r="F115" i="34"/>
  <c r="F145" i="34"/>
  <c r="D14" i="7"/>
  <c r="F5" i="4"/>
  <c r="C5" i="4"/>
  <c r="B6838" i="106"/>
  <c r="B6837" i="106"/>
  <c r="B6836" i="106"/>
  <c r="D171" i="5"/>
  <c r="B5616" i="106"/>
  <c r="K111" i="5"/>
  <c r="F16" i="11"/>
  <c r="B2029" i="106" s="1"/>
  <c r="F48" i="34"/>
  <c r="F40" i="34"/>
  <c r="B7198" i="106"/>
  <c r="G7198" i="106" s="1"/>
  <c r="B7215" i="106"/>
  <c r="G7215" i="106" s="1"/>
  <c r="B6899" i="106"/>
  <c r="F51" i="34"/>
  <c r="B6883" i="106"/>
  <c r="F43" i="34"/>
  <c r="B7209" i="106"/>
  <c r="B6891" i="106"/>
  <c r="F47" i="34"/>
  <c r="B6875" i="106"/>
  <c r="F39" i="34"/>
  <c r="B3701" i="106"/>
  <c r="K449" i="29"/>
  <c r="B3674" i="106" s="1"/>
  <c r="D439" i="29"/>
  <c r="D454" i="29" s="1"/>
  <c r="B3627" i="106" s="1"/>
  <c r="I76" i="4"/>
  <c r="L41" i="3"/>
  <c r="I41" i="3"/>
  <c r="K16" i="11"/>
  <c r="H309" i="29"/>
  <c r="B1552" i="106" s="1"/>
  <c r="E309" i="29"/>
  <c r="B1534" i="106" s="1"/>
  <c r="D309" i="29"/>
  <c r="B1528" i="106" s="1"/>
  <c r="B1510" i="106"/>
  <c r="K290" i="29"/>
  <c r="K233" i="29"/>
  <c r="B1350" i="106"/>
  <c r="E214" i="29"/>
  <c r="B1262" i="106"/>
  <c r="H133" i="29"/>
  <c r="B1237" i="106"/>
  <c r="E133" i="29"/>
  <c r="B1144" i="106"/>
  <c r="K112" i="29"/>
  <c r="B120" i="106"/>
  <c r="D41" i="3"/>
  <c r="B1132" i="106"/>
  <c r="B7757" i="106"/>
  <c r="G7757" i="106" s="1"/>
  <c r="B1337" i="106"/>
  <c r="C214" i="29"/>
  <c r="B1223" i="106"/>
  <c r="C155" i="29"/>
  <c r="B167" i="106"/>
  <c r="F41" i="3"/>
  <c r="B1129" i="106"/>
  <c r="L3" i="11"/>
  <c r="B7594" i="106" s="1"/>
  <c r="L9" i="11"/>
  <c r="B7612" i="106" s="1"/>
  <c r="L10" i="11"/>
  <c r="B2056" i="106" s="1"/>
  <c r="D10" i="7"/>
  <c r="D16" i="7"/>
  <c r="B3445" i="106" s="1"/>
  <c r="B19" i="7"/>
  <c r="D8" i="7"/>
  <c r="B4433" i="106"/>
  <c r="I7" i="4"/>
  <c r="F270" i="5"/>
  <c r="B5711" i="106" s="1"/>
  <c r="B4395" i="106"/>
  <c r="B4948" i="106"/>
  <c r="H271" i="5"/>
  <c r="H7" i="4" s="1"/>
  <c r="L214" i="29"/>
  <c r="L104" i="29"/>
  <c r="B1119" i="106"/>
  <c r="K55" i="29"/>
  <c r="B729" i="106"/>
  <c r="C76" i="29"/>
  <c r="B1114" i="106"/>
  <c r="K49" i="29"/>
  <c r="F177" i="34"/>
  <c r="B7864" i="106" s="1"/>
  <c r="B7598" i="106"/>
  <c r="L6" i="11"/>
  <c r="B7603" i="106" s="1"/>
  <c r="E270" i="5"/>
  <c r="B6833" i="106"/>
  <c r="G270" i="5"/>
  <c r="B4396" i="106"/>
  <c r="B5535" i="106"/>
  <c r="E172" i="5"/>
  <c r="I111" i="5"/>
  <c r="L276" i="29"/>
  <c r="L292" i="29" s="1"/>
  <c r="L76" i="29"/>
  <c r="K34" i="29"/>
  <c r="B718" i="106"/>
  <c r="B7616" i="106"/>
  <c r="L14" i="11"/>
  <c r="B7621" i="106" s="1"/>
  <c r="B7228" i="106"/>
  <c r="I439" i="29"/>
  <c r="I454" i="29" s="1"/>
  <c r="B7213" i="106"/>
  <c r="B7200" i="106"/>
  <c r="B7217" i="106"/>
  <c r="B7212" i="106"/>
  <c r="B7219" i="106"/>
  <c r="G7219" i="106" s="1"/>
  <c r="B7199" i="106"/>
  <c r="G7199" i="106" s="1"/>
  <c r="B7216" i="106"/>
  <c r="G7216" i="106" s="1"/>
  <c r="B6915" i="106"/>
  <c r="J76" i="29"/>
  <c r="D270" i="5"/>
  <c r="B5499" i="106" s="1"/>
  <c r="J309" i="29"/>
  <c r="B7115" i="106" s="1"/>
  <c r="I309" i="29"/>
  <c r="B7114" i="106" s="1"/>
  <c r="J155" i="29"/>
  <c r="B7050" i="106" s="1"/>
  <c r="I155" i="29"/>
  <c r="B6914" i="106"/>
  <c r="I76" i="29"/>
  <c r="B3631" i="106"/>
  <c r="E439" i="29"/>
  <c r="E44" i="4"/>
  <c r="B3233" i="106"/>
  <c r="D77" i="4"/>
  <c r="B3227" i="106"/>
  <c r="C77" i="4"/>
  <c r="B1975" i="106"/>
  <c r="H24" i="12"/>
  <c r="B1865" i="106"/>
  <c r="G1865" i="106" s="1"/>
  <c r="F15" i="8"/>
  <c r="K307" i="29"/>
  <c r="B4097" i="106"/>
  <c r="B1553" i="106"/>
  <c r="K300" i="29"/>
  <c r="G309" i="29"/>
  <c r="F309" i="29"/>
  <c r="B1540" i="106" s="1"/>
  <c r="B1521" i="106"/>
  <c r="C309" i="29"/>
  <c r="B1522" i="106" s="1"/>
  <c r="K274" i="29"/>
  <c r="K258" i="29"/>
  <c r="K247" i="29"/>
  <c r="B1473" i="106"/>
  <c r="K242" i="29"/>
  <c r="K208" i="29"/>
  <c r="B2840" i="106"/>
  <c r="B1379" i="106"/>
  <c r="B1125" i="106"/>
  <c r="K67" i="29"/>
  <c r="B1121" i="106"/>
  <c r="K59" i="29"/>
  <c r="K452" i="29"/>
  <c r="B3638" i="106"/>
  <c r="F439" i="29"/>
  <c r="F454" i="29" s="1"/>
  <c r="B3620" i="106"/>
  <c r="B3294" i="106"/>
  <c r="H77" i="4"/>
  <c r="G77" i="4"/>
  <c r="L12" i="11"/>
  <c r="M19" i="3" s="1"/>
  <c r="L8" i="11"/>
  <c r="M17" i="3" s="1"/>
  <c r="B1490" i="106"/>
  <c r="K267" i="29"/>
  <c r="B1486" i="106"/>
  <c r="G1486" i="106" s="1"/>
  <c r="B1415" i="106"/>
  <c r="D276" i="29"/>
  <c r="H200" i="29"/>
  <c r="B2826" i="106"/>
  <c r="B1326" i="106"/>
  <c r="B2984" i="106"/>
  <c r="B1254" i="106"/>
  <c r="G133" i="29"/>
  <c r="K102" i="29"/>
  <c r="B7011" i="106" s="1"/>
  <c r="B1133" i="106"/>
  <c r="K74" i="29"/>
  <c r="B1019" i="106"/>
  <c r="H76" i="29"/>
  <c r="B845" i="106"/>
  <c r="E76" i="29"/>
  <c r="B1142" i="106"/>
  <c r="K198" i="29"/>
  <c r="B1356" i="106"/>
  <c r="F214" i="29"/>
  <c r="B1343" i="106"/>
  <c r="D214" i="29"/>
  <c r="B1281" i="106"/>
  <c r="K151" i="29"/>
  <c r="B1273" i="106"/>
  <c r="K131" i="29"/>
  <c r="B1264" i="106"/>
  <c r="H155" i="29"/>
  <c r="B1245" i="106"/>
  <c r="F133" i="29"/>
  <c r="B1229" i="106"/>
  <c r="D133" i="29"/>
  <c r="B1107" i="106"/>
  <c r="K44" i="29"/>
  <c r="H104" i="29"/>
  <c r="G76" i="29"/>
  <c r="B903" i="106"/>
  <c r="F76" i="29"/>
  <c r="D76" i="29"/>
  <c r="B209" i="106"/>
  <c r="H41" i="3"/>
  <c r="B186" i="106"/>
  <c r="G41" i="3"/>
  <c r="B137" i="106"/>
  <c r="E41" i="3"/>
  <c r="L155" i="29"/>
  <c r="C270" i="5"/>
  <c r="J24" i="12"/>
  <c r="B7728" i="106"/>
  <c r="H4268" i="106" a="1"/>
  <c r="H5586" i="106" a="1"/>
  <c r="H6022" i="106" a="1"/>
  <c r="H1351" i="106" a="1"/>
  <c r="H2915" i="106" a="1"/>
  <c r="H139" i="106" a="1"/>
  <c r="H6023" i="106" a="1"/>
  <c r="H3236" i="106" a="1"/>
  <c r="H1344" i="106" a="1"/>
  <c r="H1444" i="106" a="1"/>
  <c r="H3648" i="106" a="1"/>
  <c r="H985" i="106" a="1"/>
  <c r="H3230" i="106" a="1"/>
  <c r="H1498" i="106" a="1"/>
  <c r="H1329" i="106" a="1"/>
  <c r="H1149" i="106" a="1"/>
  <c r="H1489" i="106" a="1"/>
  <c r="H281" i="106" a="1"/>
  <c r="H7903" i="106" a="1"/>
  <c r="H5642" i="106" a="1"/>
  <c r="H1948" i="106" a="1"/>
  <c r="H2057" i="106" a="1"/>
  <c r="H1239" i="106" a="1"/>
  <c r="H9096" i="106" a="1"/>
  <c r="H3316" i="106" a="1"/>
  <c r="H7904" i="106" a="1"/>
  <c r="H3294" i="106" a="1"/>
  <c r="H1307" i="106" a="1"/>
  <c r="H1506" i="106" a="1"/>
  <c r="H7855" i="106" a="1"/>
  <c r="H6024" i="106" a="1"/>
  <c r="H7824" i="106" a="1"/>
  <c r="H1762" i="106" a="1"/>
  <c r="H7845" i="106" a="1"/>
  <c r="H8078" i="106" a="1"/>
  <c r="H7893" i="106" a="1"/>
  <c r="H3566" i="106" a="1"/>
  <c r="H2086" i="106" a="1"/>
  <c r="H7891" i="106" a="1"/>
  <c r="H7857" i="106" a="1"/>
  <c r="H3647" i="106" a="1"/>
  <c r="H2055" i="106" a="1"/>
  <c r="H2053" i="106" a="1"/>
  <c r="H7836" i="106" a="1"/>
  <c r="H3272" i="106" a="1"/>
  <c r="H3445" i="106" a="1"/>
  <c r="H7889" i="106" a="1"/>
  <c r="H272" i="106" a="1"/>
  <c r="H1479" i="106" a="1"/>
  <c r="H7858" i="106" a="1"/>
  <c r="H7906" i="106" a="1"/>
  <c r="H1117" i="106" a="1"/>
  <c r="H6976" i="106" a="1"/>
  <c r="H6975" i="106" a="1"/>
  <c r="H1472" i="106" a="1"/>
  <c r="H7897" i="106" a="1"/>
  <c r="H2054" i="106" a="1"/>
  <c r="H1363" i="106" a="1"/>
  <c r="H2556" i="106" a="1"/>
  <c r="H2788" i="106" a="1"/>
  <c r="H7909" i="106" a="1"/>
  <c r="H2087" i="106" a="1"/>
  <c r="H1765" i="106" a="1"/>
  <c r="H7888" i="106" a="1"/>
  <c r="H7907" i="106" a="1"/>
  <c r="H1247" i="106" a="1"/>
  <c r="H1271" i="106" a="1"/>
  <c r="H6350" i="106" a="1"/>
  <c r="H7961" i="106" a="1"/>
  <c r="H1224" i="106" a="1"/>
  <c r="H7069" i="106" a="1"/>
  <c r="H274" i="106" a="1"/>
  <c r="H1113" i="106" a="1"/>
  <c r="H1043" i="106" a="1"/>
  <c r="H8124" i="106" a="1"/>
  <c r="H7900" i="106" a="1"/>
  <c r="H1546" i="106" a="1"/>
  <c r="H4102" i="106" a="1"/>
  <c r="H7892" i="106" a="1"/>
  <c r="H1981" i="106" a="1"/>
  <c r="H7825" i="106" a="1"/>
  <c r="H1045" i="106" a="1"/>
  <c r="H7983" i="106" a="1"/>
  <c r="H2911" i="106" a="1"/>
  <c r="H4103" i="106" a="1"/>
  <c r="H8000" i="106" a="1"/>
  <c r="H5525" i="106" a="1"/>
  <c r="H7840" i="106" a="1"/>
  <c r="H8104" i="106" a="1"/>
  <c r="H1757" i="106" a="1"/>
  <c r="H7908" i="106" a="1"/>
  <c r="H7856" i="106" a="1"/>
  <c r="H188" i="106" a="1"/>
  <c r="H1766" i="106" a="1"/>
  <c r="H7894" i="106" a="1"/>
  <c r="H122" i="106" a="1"/>
  <c r="H1123" i="106" a="1"/>
  <c r="H1761" i="106" a="1"/>
  <c r="H7863" i="106" a="1"/>
  <c r="H1231" i="106" a="1"/>
  <c r="H7896" i="106" a="1"/>
  <c r="H7205" i="106" a="1"/>
  <c r="H1357" i="106" a="1"/>
  <c r="H1770" i="106" a="1"/>
  <c r="H5119" i="106" a="1"/>
  <c r="H7828" i="106" a="1"/>
  <c r="H169" i="106" a="1"/>
  <c r="H6026" i="106" a="1"/>
  <c r="H7902" i="106" a="1"/>
  <c r="H7905" i="106" a="1"/>
  <c r="H3457" i="106" a="1"/>
  <c r="H7964" i="106" a="1"/>
  <c r="H1759" i="106" a="1"/>
  <c r="H1315" i="106" a="1"/>
  <c r="H5410" i="106" a="1"/>
  <c r="H1758" i="106" a="1"/>
  <c r="H1767" i="106" a="1"/>
  <c r="H1131" i="106" a="1"/>
  <c r="H1557" i="106" a="1"/>
  <c r="H1106" i="106" a="1"/>
  <c r="H1768" i="106" a="1"/>
  <c r="H753" i="106" a="1"/>
  <c r="H1256" i="106" a="1"/>
  <c r="H7957" i="106" a="1"/>
  <c r="H5861" i="106" a="1"/>
  <c r="H1805" i="106" a="1"/>
  <c r="H5354" i="106" a="1"/>
  <c r="H211" i="106" a="1"/>
  <c r="H1120" i="106" a="1"/>
  <c r="H1379" i="106" a="1"/>
  <c r="H1338" i="106" a="1"/>
  <c r="H5212" i="106" a="1"/>
  <c r="H2862" i="106" a="1"/>
  <c r="H7901" i="106" a="1"/>
  <c r="H6214" i="106" a="1"/>
  <c r="H811" i="106" a="1"/>
  <c r="H869" i="106" a="1"/>
  <c r="H7841" i="106" a="1"/>
  <c r="H1763" i="106" a="1"/>
  <c r="H7049" i="106" a="1"/>
  <c r="H3668" i="106" a="1"/>
  <c r="H927" i="106" a="1"/>
  <c r="H3724" i="106" a="1"/>
  <c r="H1277" i="106" a="1"/>
  <c r="H3297" i="106" a="1"/>
  <c r="H7890" i="106" a="1"/>
  <c r="H7984" i="106" a="1"/>
  <c r="H7016" i="106" a="1"/>
  <c r="H2029" i="106" a="1"/>
  <c r="H4169" i="106" a="1"/>
  <c r="H1264" i="106" a="1"/>
  <c r="H91" i="106" a="1"/>
  <c r="H1483" i="106" a="1"/>
  <c r="H2058" i="106" a="1"/>
  <c r="H7895" i="106" a="1"/>
  <c r="H7731" i="106" a="1"/>
  <c r="H1139" i="106" a="1"/>
  <c r="H8031" i="106" a="1"/>
  <c r="H5318" i="106" a="1"/>
  <c r="H7909" i="106" l="1"/>
  <c r="G7909" i="106" s="1"/>
  <c r="H7897" i="106"/>
  <c r="H7906" i="106"/>
  <c r="G7906" i="106" s="1"/>
  <c r="H2915" i="106"/>
  <c r="L62" i="3"/>
  <c r="G7897" i="106"/>
  <c r="G7798" i="106"/>
  <c r="H7731" i="106"/>
  <c r="G7717" i="106"/>
  <c r="G1980" i="106"/>
  <c r="H1981" i="106"/>
  <c r="G1975" i="106"/>
  <c r="G2047" i="106"/>
  <c r="H274" i="106"/>
  <c r="B274" i="106"/>
  <c r="G2041" i="106"/>
  <c r="H272" i="106"/>
  <c r="G2025" i="106"/>
  <c r="B272" i="106"/>
  <c r="G2023" i="106"/>
  <c r="H2862" i="106"/>
  <c r="M23" i="3"/>
  <c r="M40" i="3" s="1"/>
  <c r="B2862" i="106"/>
  <c r="G2017" i="106"/>
  <c r="G1821" i="106"/>
  <c r="G3447" i="106"/>
  <c r="G1800" i="106"/>
  <c r="G1799" i="106"/>
  <c r="G4266" i="106"/>
  <c r="G1798" i="106"/>
  <c r="G1794" i="106"/>
  <c r="G1793" i="106"/>
  <c r="G1792" i="106"/>
  <c r="G1791" i="106"/>
  <c r="H1805" i="106"/>
  <c r="G4994" i="106"/>
  <c r="B1805" i="106"/>
  <c r="G1789" i="106"/>
  <c r="G1790" i="106"/>
  <c r="H4268" i="106"/>
  <c r="H281" i="106"/>
  <c r="B4268" i="106"/>
  <c r="B281" i="106"/>
  <c r="H4169" i="106"/>
  <c r="G2052" i="106"/>
  <c r="G2051" i="106"/>
  <c r="H2053" i="106"/>
  <c r="B2053" i="106"/>
  <c r="G2035" i="106"/>
  <c r="G2049" i="106"/>
  <c r="H3457" i="106"/>
  <c r="B3457" i="106"/>
  <c r="G3452" i="106"/>
  <c r="H2058" i="106"/>
  <c r="B2058" i="106"/>
  <c r="G2028" i="106"/>
  <c r="H2057" i="106"/>
  <c r="B2057" i="106"/>
  <c r="G2027" i="106"/>
  <c r="H2055" i="106"/>
  <c r="B2055" i="106"/>
  <c r="H2054" i="106"/>
  <c r="H2029" i="106"/>
  <c r="G2029" i="106" s="1"/>
  <c r="B2054" i="106"/>
  <c r="L16" i="11"/>
  <c r="G2024" i="106"/>
  <c r="G2011" i="106"/>
  <c r="G7124" i="106"/>
  <c r="H7205" i="106"/>
  <c r="H3648" i="106"/>
  <c r="H3647" i="106"/>
  <c r="G3647" i="106" s="1"/>
  <c r="H3668" i="106"/>
  <c r="B3648" i="106"/>
  <c r="G3645" i="106"/>
  <c r="G3666" i="106"/>
  <c r="H1557" i="106"/>
  <c r="H1546" i="106"/>
  <c r="G1545" i="106"/>
  <c r="B1546" i="106"/>
  <c r="G1553" i="106"/>
  <c r="H8031" i="106"/>
  <c r="B8031" i="106"/>
  <c r="G1509" i="106"/>
  <c r="G2607" i="106"/>
  <c r="G1507" i="106"/>
  <c r="H1506" i="106"/>
  <c r="B1506" i="106"/>
  <c r="G1504" i="106"/>
  <c r="G1442" i="106"/>
  <c r="G1501" i="106"/>
  <c r="G1502" i="106"/>
  <c r="G1495" i="106"/>
  <c r="G1496" i="106"/>
  <c r="G1492" i="106"/>
  <c r="H1498" i="106"/>
  <c r="B1498" i="106"/>
  <c r="G1434" i="106"/>
  <c r="G1490" i="106"/>
  <c r="G1491" i="106"/>
  <c r="H1489" i="106"/>
  <c r="B1489" i="106"/>
  <c r="G1487" i="106"/>
  <c r="G1488" i="106"/>
  <c r="G1425" i="106"/>
  <c r="H1483" i="106"/>
  <c r="G1482" i="106"/>
  <c r="G1481" i="106"/>
  <c r="G1419" i="106"/>
  <c r="B1483" i="106"/>
  <c r="G1480" i="106"/>
  <c r="H1444" i="106"/>
  <c r="H1479" i="106"/>
  <c r="D292" i="29"/>
  <c r="G1473" i="106"/>
  <c r="G1475" i="106"/>
  <c r="G1476" i="106"/>
  <c r="G1477" i="106"/>
  <c r="G1415" i="106"/>
  <c r="G1478" i="106"/>
  <c r="G1468" i="106"/>
  <c r="G1469" i="106"/>
  <c r="G7076" i="106"/>
  <c r="G1470" i="106"/>
  <c r="G7078" i="106"/>
  <c r="G1471" i="106"/>
  <c r="G1458" i="106"/>
  <c r="G3390" i="106"/>
  <c r="H1472" i="106"/>
  <c r="G7072" i="106"/>
  <c r="G7074" i="106"/>
  <c r="G3063" i="106"/>
  <c r="G1408" i="106"/>
  <c r="H1357" i="106"/>
  <c r="H1351" i="106"/>
  <c r="G1351" i="106" s="1"/>
  <c r="H1363" i="106"/>
  <c r="H1379" i="106"/>
  <c r="G1379" i="106" s="1"/>
  <c r="H1338" i="106"/>
  <c r="H1344" i="106"/>
  <c r="G1344" i="106" s="1"/>
  <c r="H7069" i="106"/>
  <c r="G7069" i="106" s="1"/>
  <c r="B1357" i="106"/>
  <c r="B1351" i="106"/>
  <c r="G7070" i="106"/>
  <c r="G1356" i="106"/>
  <c r="F13" i="4"/>
  <c r="G1343" i="106"/>
  <c r="G7062" i="106"/>
  <c r="B1338" i="106"/>
  <c r="G1362" i="106"/>
  <c r="G1349" i="106"/>
  <c r="B1344" i="106"/>
  <c r="G1337" i="106"/>
  <c r="G1375" i="106"/>
  <c r="B7069" i="106"/>
  <c r="G1368" i="106"/>
  <c r="G7061" i="106"/>
  <c r="G6286" i="106"/>
  <c r="G6285" i="106"/>
  <c r="G1327" i="106"/>
  <c r="H1315" i="106"/>
  <c r="H178" i="29"/>
  <c r="G1324" i="106"/>
  <c r="H1329" i="106"/>
  <c r="H1307" i="106"/>
  <c r="K178" i="29"/>
  <c r="B1307" i="106"/>
  <c r="G1328" i="106"/>
  <c r="G1306" i="106"/>
  <c r="H3297" i="106"/>
  <c r="H3294" i="106"/>
  <c r="G3294" i="106" s="1"/>
  <c r="H113" i="4"/>
  <c r="H7984" i="106"/>
  <c r="B7984" i="106"/>
  <c r="G3235" i="106"/>
  <c r="H3236" i="106"/>
  <c r="H3316" i="106"/>
  <c r="H7983" i="106"/>
  <c r="I115" i="4"/>
  <c r="B7983" i="106"/>
  <c r="G3233" i="106"/>
  <c r="G2104" i="106"/>
  <c r="H1247" i="106"/>
  <c r="H1264" i="106"/>
  <c r="G1264" i="106" s="1"/>
  <c r="H1271" i="106"/>
  <c r="H7049" i="106"/>
  <c r="H1277" i="106"/>
  <c r="G1277" i="106" s="1"/>
  <c r="H1256" i="106"/>
  <c r="H1224" i="106"/>
  <c r="G1224" i="106" s="1"/>
  <c r="H1231" i="106"/>
  <c r="H1239" i="106"/>
  <c r="G1221" i="106"/>
  <c r="G1245" i="106"/>
  <c r="B1271" i="106"/>
  <c r="G1223" i="106"/>
  <c r="F59" i="34"/>
  <c r="G1273" i="106"/>
  <c r="G1237" i="106"/>
  <c r="B1277" i="106"/>
  <c r="B1224" i="106"/>
  <c r="G1229" i="106"/>
  <c r="G1262" i="106"/>
  <c r="G1254" i="106"/>
  <c r="G1274" i="106"/>
  <c r="G7031" i="106"/>
  <c r="G7035" i="106"/>
  <c r="G7015" i="106"/>
  <c r="H7016" i="106"/>
  <c r="H1149" i="106"/>
  <c r="B7016" i="106"/>
  <c r="G1051" i="106"/>
  <c r="G1147" i="106"/>
  <c r="H2087" i="106"/>
  <c r="B2087" i="106"/>
  <c r="G6982" i="106"/>
  <c r="H1045" i="106"/>
  <c r="B1045" i="106"/>
  <c r="G2079" i="106"/>
  <c r="H2788" i="106"/>
  <c r="H2086" i="106"/>
  <c r="B2788" i="106"/>
  <c r="G2787" i="106"/>
  <c r="B2086" i="106"/>
  <c r="G2971" i="106"/>
  <c r="G2972" i="106"/>
  <c r="H7957" i="106"/>
  <c r="H2556" i="106"/>
  <c r="G2556" i="106" s="1"/>
  <c r="B7957" i="106"/>
  <c r="G1142" i="106"/>
  <c r="G7829" i="106"/>
  <c r="G1140" i="106"/>
  <c r="H1139" i="106"/>
  <c r="G1041" i="106"/>
  <c r="G1132" i="106"/>
  <c r="G1133" i="106"/>
  <c r="B1139" i="106"/>
  <c r="G1134" i="106"/>
  <c r="G1135" i="106"/>
  <c r="G983" i="106"/>
  <c r="G1137" i="106"/>
  <c r="G751" i="106"/>
  <c r="G6971" i="106"/>
  <c r="G925" i="106"/>
  <c r="G6960" i="106"/>
  <c r="G1129" i="106"/>
  <c r="G1126" i="106"/>
  <c r="G1127" i="106"/>
  <c r="G1128" i="106"/>
  <c r="H1131" i="106"/>
  <c r="G1125" i="106"/>
  <c r="G1124" i="106"/>
  <c r="G1033" i="106"/>
  <c r="B1131" i="106"/>
  <c r="G801" i="106"/>
  <c r="G859" i="106"/>
  <c r="G975" i="106"/>
  <c r="G743" i="106"/>
  <c r="G6959" i="106"/>
  <c r="H1123" i="106"/>
  <c r="G735" i="106"/>
  <c r="G909" i="106"/>
  <c r="G6946" i="106"/>
  <c r="G1121" i="106"/>
  <c r="G6947" i="106"/>
  <c r="G793" i="106"/>
  <c r="G1122" i="106"/>
  <c r="G851" i="106"/>
  <c r="G1025" i="106"/>
  <c r="H1120" i="106"/>
  <c r="G848" i="106"/>
  <c r="G1119" i="106"/>
  <c r="G964" i="106"/>
  <c r="G732" i="106"/>
  <c r="G6941" i="106"/>
  <c r="G1118" i="106"/>
  <c r="G906" i="106"/>
  <c r="H1117" i="106"/>
  <c r="G845" i="106"/>
  <c r="G961" i="106"/>
  <c r="G903" i="106"/>
  <c r="G6922" i="106"/>
  <c r="G6923" i="106"/>
  <c r="G1019" i="106"/>
  <c r="G1114" i="106"/>
  <c r="G1116" i="106"/>
  <c r="G1115" i="106"/>
  <c r="G787" i="106"/>
  <c r="G729" i="106"/>
  <c r="H1113" i="106"/>
  <c r="H869" i="106"/>
  <c r="H753" i="106"/>
  <c r="H1043" i="106"/>
  <c r="H6976" i="106"/>
  <c r="H6975" i="106"/>
  <c r="H811" i="106"/>
  <c r="H985" i="106"/>
  <c r="H927" i="106"/>
  <c r="G1015" i="106"/>
  <c r="E117" i="29"/>
  <c r="G725" i="106"/>
  <c r="J117" i="29"/>
  <c r="G1107" i="106"/>
  <c r="I117" i="29"/>
  <c r="G6914" i="106"/>
  <c r="G1110" i="106"/>
  <c r="D117" i="29"/>
  <c r="G117" i="29"/>
  <c r="B8130" i="106" s="1"/>
  <c r="G1108" i="106"/>
  <c r="G899" i="106"/>
  <c r="F117" i="29"/>
  <c r="B8129" i="106" s="1"/>
  <c r="G6915" i="106"/>
  <c r="G1111" i="106"/>
  <c r="H7828" i="106"/>
  <c r="B7828" i="106"/>
  <c r="G1105" i="106"/>
  <c r="G1098" i="106"/>
  <c r="G1092" i="106"/>
  <c r="G1104" i="106"/>
  <c r="G1103" i="106"/>
  <c r="G3060" i="106"/>
  <c r="H7825" i="106"/>
  <c r="B7825" i="106"/>
  <c r="G6851" i="106"/>
  <c r="G892" i="106"/>
  <c r="G6900" i="106"/>
  <c r="G3378" i="106"/>
  <c r="H7824" i="106"/>
  <c r="G950" i="106"/>
  <c r="B7824" i="106"/>
  <c r="G6846" i="106"/>
  <c r="G6901" i="106"/>
  <c r="G834" i="106"/>
  <c r="G1008" i="106"/>
  <c r="G776" i="106"/>
  <c r="H1106" i="106"/>
  <c r="H8124" i="106"/>
  <c r="B8124" i="106"/>
  <c r="G1091" i="106"/>
  <c r="G718" i="106"/>
  <c r="H8000" i="106"/>
  <c r="B8000" i="106"/>
  <c r="G3274" i="106"/>
  <c r="H3272" i="106"/>
  <c r="E113" i="4"/>
  <c r="H7964" i="106"/>
  <c r="H3230" i="106"/>
  <c r="B7964" i="106"/>
  <c r="G3227" i="106"/>
  <c r="G7874" i="106"/>
  <c r="G7873" i="106"/>
  <c r="G7872" i="106"/>
  <c r="G7867" i="106"/>
  <c r="G7866" i="106"/>
  <c r="H7863" i="106"/>
  <c r="B7863" i="106"/>
  <c r="G5302" i="106"/>
  <c r="G7860" i="106"/>
  <c r="G7859" i="106"/>
  <c r="G5284" i="106"/>
  <c r="H7858" i="106"/>
  <c r="B7858" i="106"/>
  <c r="G4409" i="106"/>
  <c r="H7857" i="106"/>
  <c r="B7857" i="106"/>
  <c r="H5318" i="106"/>
  <c r="H7856" i="106"/>
  <c r="B7856" i="106"/>
  <c r="G5244" i="106"/>
  <c r="H5410" i="106"/>
  <c r="B5410" i="106"/>
  <c r="G7853" i="106"/>
  <c r="H7961" i="106"/>
  <c r="B7961" i="106"/>
  <c r="G4129" i="106"/>
  <c r="H7845" i="106"/>
  <c r="H5642" i="106"/>
  <c r="B7845" i="106"/>
  <c r="B5642" i="106"/>
  <c r="G5616" i="106"/>
  <c r="G7844" i="106"/>
  <c r="H7841" i="106"/>
  <c r="B7841" i="106"/>
  <c r="G5159" i="106"/>
  <c r="H5212" i="106"/>
  <c r="H7840" i="106"/>
  <c r="B7840" i="106"/>
  <c r="G5145" i="106"/>
  <c r="G5365" i="106"/>
  <c r="G5130" i="106"/>
  <c r="G5585" i="106"/>
  <c r="H6023" i="106"/>
  <c r="H4" i="4"/>
  <c r="G5884" i="106"/>
  <c r="G5353" i="106"/>
  <c r="G5118" i="106"/>
  <c r="G7837" i="106"/>
  <c r="G5110" i="106"/>
  <c r="H7836" i="106"/>
  <c r="B7836" i="106"/>
  <c r="G5100" i="106"/>
  <c r="G5094" i="106"/>
  <c r="G5993" i="106"/>
  <c r="H1948" i="106"/>
  <c r="B1948" i="106"/>
  <c r="G6316" i="106"/>
  <c r="H6024" i="106"/>
  <c r="I4" i="4"/>
  <c r="G5924" i="106"/>
  <c r="G5731" i="106"/>
  <c r="G5580" i="106"/>
  <c r="G5519" i="106"/>
  <c r="G5340" i="106"/>
  <c r="G5088" i="106"/>
  <c r="G5577" i="106"/>
  <c r="G5085" i="106"/>
  <c r="G5728" i="106"/>
  <c r="G5069" i="106"/>
  <c r="H6022" i="106"/>
  <c r="G4" i="4"/>
  <c r="G5723" i="106"/>
  <c r="H6026" i="106"/>
  <c r="K4" i="4"/>
  <c r="G5985" i="106"/>
  <c r="H9096" i="106"/>
  <c r="H6350" i="106"/>
  <c r="J4" i="4"/>
  <c r="G6299" i="106"/>
  <c r="H5586" i="106"/>
  <c r="H5354" i="106"/>
  <c r="H5525" i="106"/>
  <c r="G5525" i="106" s="1"/>
  <c r="F4" i="4"/>
  <c r="B2589" i="106" s="1"/>
  <c r="G5332" i="106"/>
  <c r="G5511" i="106"/>
  <c r="D4" i="4"/>
  <c r="G5555" i="106"/>
  <c r="H2911" i="106"/>
  <c r="I62" i="3"/>
  <c r="H7902" i="106"/>
  <c r="G7902" i="106" s="1"/>
  <c r="H139" i="106"/>
  <c r="E62" i="3"/>
  <c r="G137" i="106"/>
  <c r="H188" i="106"/>
  <c r="H7904" i="106"/>
  <c r="G7904" i="106" s="1"/>
  <c r="G62" i="3"/>
  <c r="G186" i="106"/>
  <c r="H7908" i="106"/>
  <c r="G7908" i="106" s="1"/>
  <c r="H3566" i="106"/>
  <c r="K62" i="3"/>
  <c r="G3563" i="106"/>
  <c r="H7907" i="106"/>
  <c r="G7907" i="106" s="1"/>
  <c r="H6214" i="106"/>
  <c r="G6189" i="106"/>
  <c r="H211" i="106"/>
  <c r="H7905" i="106"/>
  <c r="G7905" i="106" s="1"/>
  <c r="H62" i="3"/>
  <c r="G209" i="106"/>
  <c r="H169" i="106"/>
  <c r="H7903" i="106"/>
  <c r="G7903" i="106" s="1"/>
  <c r="F62" i="3"/>
  <c r="G167" i="106"/>
  <c r="H122" i="106"/>
  <c r="H7901" i="106"/>
  <c r="G7901" i="106" s="1"/>
  <c r="D62" i="3"/>
  <c r="G120" i="106"/>
  <c r="H91" i="106"/>
  <c r="H7900" i="106"/>
  <c r="G7900" i="106" s="1"/>
  <c r="G89" i="106"/>
  <c r="H7896" i="106"/>
  <c r="G7896" i="106" s="1"/>
  <c r="G3550" i="106"/>
  <c r="H7895" i="106"/>
  <c r="G7895" i="106" s="1"/>
  <c r="G6122" i="106"/>
  <c r="H7894" i="106"/>
  <c r="G7894" i="106" s="1"/>
  <c r="G2886" i="106"/>
  <c r="H7893" i="106"/>
  <c r="G7893" i="106" s="1"/>
  <c r="G201" i="106"/>
  <c r="H7892" i="106"/>
  <c r="G7892" i="106" s="1"/>
  <c r="G178" i="106"/>
  <c r="H7891" i="106"/>
  <c r="G7891" i="106" s="1"/>
  <c r="G155" i="106"/>
  <c r="H7890" i="106"/>
  <c r="G7890" i="106" s="1"/>
  <c r="G129" i="106"/>
  <c r="H7889" i="106"/>
  <c r="G7889" i="106" s="1"/>
  <c r="G107" i="106"/>
  <c r="H7888" i="106"/>
  <c r="G7888" i="106" s="1"/>
  <c r="G75" i="106"/>
  <c r="H8078" i="106"/>
  <c r="B8078" i="106"/>
  <c r="G6226" i="106"/>
  <c r="H4103" i="106"/>
  <c r="H1768" i="106"/>
  <c r="H1770" i="106"/>
  <c r="H3724" i="106"/>
  <c r="H1767" i="106"/>
  <c r="H3445" i="106"/>
  <c r="G3445" i="106" s="1"/>
  <c r="H4102" i="106"/>
  <c r="G4102" i="106" s="1"/>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G12" i="12"/>
  <c r="D57" i="36"/>
  <c r="J62" i="3"/>
  <c r="B91" i="106"/>
  <c r="C62" i="3"/>
  <c r="G21" i="108"/>
  <c r="E21" i="108"/>
  <c r="G19" i="108"/>
  <c r="E19" i="108"/>
  <c r="G22" i="108"/>
  <c r="E22" i="108"/>
  <c r="G23" i="108"/>
  <c r="E23" i="108"/>
  <c r="J17" i="4"/>
  <c r="G24" i="108"/>
  <c r="E24" i="108"/>
  <c r="B3259" i="106"/>
  <c r="G116" i="4"/>
  <c r="B8040" i="106" s="1"/>
  <c r="B3230" i="106"/>
  <c r="C116" i="4"/>
  <c r="B3584" i="106"/>
  <c r="K115" i="4"/>
  <c r="B8099" i="106" s="1"/>
  <c r="B6260" i="106"/>
  <c r="J116" i="4"/>
  <c r="B8083" i="106" s="1"/>
  <c r="B3297" i="106"/>
  <c r="H116" i="4"/>
  <c r="B3253" i="106"/>
  <c r="F116" i="4"/>
  <c r="B8020" i="106" s="1"/>
  <c r="B3236" i="106"/>
  <c r="D116" i="4"/>
  <c r="D50" i="36"/>
  <c r="B6214" i="106"/>
  <c r="A7245" i="106"/>
  <c r="B7233" i="106"/>
  <c r="F41" i="108"/>
  <c r="G43" i="108" s="1"/>
  <c r="H117" i="29"/>
  <c r="L116" i="29"/>
  <c r="L117" i="29"/>
  <c r="B753" i="106"/>
  <c r="C117" i="29"/>
  <c r="E4" i="4"/>
  <c r="C4" i="4"/>
  <c r="B2595" i="106"/>
  <c r="F104" i="4"/>
  <c r="B8011" i="106" s="1"/>
  <c r="B2594" i="106"/>
  <c r="F103" i="4"/>
  <c r="B3406" i="106"/>
  <c r="F95" i="4"/>
  <c r="B8004" i="106" s="1"/>
  <c r="B3568" i="106"/>
  <c r="K96" i="4"/>
  <c r="B8086" i="106" s="1"/>
  <c r="B3404" i="106"/>
  <c r="D95" i="4"/>
  <c r="B7969" i="106" s="1"/>
  <c r="B2655" i="106"/>
  <c r="H97" i="4"/>
  <c r="B8044" i="106" s="1"/>
  <c r="B4442" i="106"/>
  <c r="I97" i="4"/>
  <c r="B8060" i="106" s="1"/>
  <c r="B3403" i="106"/>
  <c r="C95" i="4"/>
  <c r="B7949" i="106" s="1"/>
  <c r="B3407" i="106"/>
  <c r="G95" i="4"/>
  <c r="B8023" i="106" s="1"/>
  <c r="K77" i="4"/>
  <c r="N23" i="3"/>
  <c r="E454" i="29"/>
  <c r="B3633" i="106"/>
  <c r="B7218" i="106"/>
  <c r="F94" i="34"/>
  <c r="B7884" i="106" s="1"/>
  <c r="B7220" i="106"/>
  <c r="F95" i="34"/>
  <c r="B7885" i="106" s="1"/>
  <c r="H19" i="184"/>
  <c r="L20" i="184" s="1"/>
  <c r="E19" i="184"/>
  <c r="G6" i="4"/>
  <c r="C116" i="29"/>
  <c r="D41" i="108"/>
  <c r="E43" i="108" s="1"/>
  <c r="B1363" i="106"/>
  <c r="F65" i="34"/>
  <c r="I26" i="12"/>
  <c r="B7739" i="106" s="1"/>
  <c r="B1994" i="106"/>
  <c r="B1315" i="106"/>
  <c r="F196" i="34"/>
  <c r="B3566" i="106"/>
  <c r="D58" i="36"/>
  <c r="B7731" i="106"/>
  <c r="K26" i="12"/>
  <c r="B1877" i="106"/>
  <c r="G1877" i="106" s="1"/>
  <c r="H23" i="37"/>
  <c r="B3626" i="106"/>
  <c r="F73" i="34"/>
  <c r="G15" i="4"/>
  <c r="B3668" i="106"/>
  <c r="K439" i="29"/>
  <c r="H454" i="29"/>
  <c r="B3658" i="106" s="1"/>
  <c r="B5912" i="106"/>
  <c r="I6" i="4"/>
  <c r="K7" i="4"/>
  <c r="F172" i="5"/>
  <c r="F271" i="5"/>
  <c r="F7" i="4" s="1"/>
  <c r="D271" i="5"/>
  <c r="D7" i="4" s="1"/>
  <c r="D97" i="4" s="1"/>
  <c r="B7971" i="106" s="1"/>
  <c r="D19" i="7"/>
  <c r="H272" i="5"/>
  <c r="B6022" i="106"/>
  <c r="B2601" i="106"/>
  <c r="J7" i="4"/>
  <c r="B6012" i="106"/>
  <c r="B6023" i="106"/>
  <c r="B5354" i="106"/>
  <c r="B2562" i="106"/>
  <c r="B5904" i="106"/>
  <c r="H6" i="4"/>
  <c r="B5212" i="106"/>
  <c r="C172" i="5"/>
  <c r="B7758" i="106"/>
  <c r="G7758" i="106" s="1"/>
  <c r="K104" i="29"/>
  <c r="B169" i="106"/>
  <c r="D53" i="36"/>
  <c r="B1513" i="106"/>
  <c r="G16" i="4"/>
  <c r="B2911" i="106"/>
  <c r="D56" i="36"/>
  <c r="B3316" i="106"/>
  <c r="I77" i="4"/>
  <c r="B3571" i="106"/>
  <c r="B6026" i="106"/>
  <c r="D172" i="5"/>
  <c r="B5586" i="106"/>
  <c r="B122" i="106"/>
  <c r="D51" i="36"/>
  <c r="B1149" i="106"/>
  <c r="K114" i="29"/>
  <c r="B1239" i="106"/>
  <c r="E155" i="29"/>
  <c r="B1472" i="106"/>
  <c r="G12" i="4"/>
  <c r="B2915" i="106"/>
  <c r="G2915" i="106" s="1"/>
  <c r="D59" i="36"/>
  <c r="B7205" i="106"/>
  <c r="B6395" i="106"/>
  <c r="J6" i="4"/>
  <c r="B6218" i="106"/>
  <c r="B6350" i="106"/>
  <c r="J272" i="5"/>
  <c r="K272" i="5"/>
  <c r="B5318" i="106"/>
  <c r="C271" i="5"/>
  <c r="B927" i="106"/>
  <c r="F116" i="29"/>
  <c r="B985" i="106"/>
  <c r="G116" i="29"/>
  <c r="B1113" i="106"/>
  <c r="K76" i="29"/>
  <c r="D155" i="29"/>
  <c r="B1231" i="106"/>
  <c r="F155" i="29"/>
  <c r="B1247" i="106"/>
  <c r="K153" i="29"/>
  <c r="B7046" i="106"/>
  <c r="K200" i="29"/>
  <c r="B2835" i="106"/>
  <c r="G155" i="29"/>
  <c r="B1256" i="106"/>
  <c r="B1329" i="106"/>
  <c r="E16" i="4"/>
  <c r="B1444" i="106"/>
  <c r="B1446" i="106"/>
  <c r="B1123" i="106"/>
  <c r="K133" i="29"/>
  <c r="K212" i="29"/>
  <c r="B4155" i="106"/>
  <c r="K309" i="29"/>
  <c r="B1557" i="106"/>
  <c r="H13" i="4"/>
  <c r="B1873" i="106"/>
  <c r="G1873" i="106" s="1"/>
  <c r="F23" i="37"/>
  <c r="B1981" i="106"/>
  <c r="H26" i="12"/>
  <c r="B3272" i="106"/>
  <c r="E77" i="4"/>
  <c r="B6975" i="106"/>
  <c r="I116" i="29"/>
  <c r="B7049" i="106"/>
  <c r="B6024" i="106"/>
  <c r="I272" i="5"/>
  <c r="G271" i="5"/>
  <c r="B5861" i="106"/>
  <c r="B7745" i="106"/>
  <c r="E271" i="5"/>
  <c r="B1120" i="106"/>
  <c r="B7730" i="106"/>
  <c r="J26" i="12"/>
  <c r="B7740" i="106" s="1"/>
  <c r="B139" i="106"/>
  <c r="D52" i="36"/>
  <c r="B188" i="106"/>
  <c r="D54" i="36"/>
  <c r="B211" i="106"/>
  <c r="D55" i="36"/>
  <c r="B811" i="106"/>
  <c r="D116" i="29"/>
  <c r="E116" i="29"/>
  <c r="B869" i="106"/>
  <c r="B1043" i="106"/>
  <c r="H116" i="29"/>
  <c r="K143" i="29"/>
  <c r="F57" i="34" s="1"/>
  <c r="B2091" i="106"/>
  <c r="H214" i="29"/>
  <c r="B2828" i="106"/>
  <c r="B3640" i="106"/>
  <c r="B3641" i="106"/>
  <c r="K16" i="4"/>
  <c r="K106" i="4" s="1"/>
  <c r="B8093" i="106" s="1"/>
  <c r="B7241" i="106"/>
  <c r="K276" i="29"/>
  <c r="B1479" i="106"/>
  <c r="B2100" i="106"/>
  <c r="H15" i="4"/>
  <c r="B3634" i="106"/>
  <c r="B4169" i="106"/>
  <c r="N36" i="3"/>
  <c r="J116" i="29"/>
  <c r="B6976" i="106"/>
  <c r="B7222" i="106"/>
  <c r="G7222" i="106" s="1"/>
  <c r="B7242" i="106"/>
  <c r="B7232" i="106"/>
  <c r="B1106" i="106"/>
  <c r="C12" i="4"/>
  <c r="B5542" i="106"/>
  <c r="E6" i="4"/>
  <c r="E96" i="4" s="1"/>
  <c r="B7988" i="106" s="1"/>
  <c r="B1117" i="106"/>
  <c r="B5913" i="106"/>
  <c r="H8126" i="106" a="1"/>
  <c r="H5944" i="106" a="1"/>
  <c r="H1374" i="106" a="1"/>
  <c r="H3317" i="106" a="1"/>
  <c r="H6218" i="106" a="1"/>
  <c r="H283" i="106" a="1"/>
  <c r="H755" i="106" a="1"/>
  <c r="H8135" i="106" a="1"/>
  <c r="H7875" i="106" a="1"/>
  <c r="H2554" i="106" a="1"/>
  <c r="H1257" i="106" a="1"/>
  <c r="H1232" i="106" a="1"/>
  <c r="H8130" i="106" a="1"/>
  <c r="H8127" i="106" a="1"/>
  <c r="H8010" i="106" a="1"/>
  <c r="H6021" i="106" a="1"/>
  <c r="H7939" i="106" a="1"/>
  <c r="H7937" i="106" a="1"/>
  <c r="H7936" i="106" a="1"/>
  <c r="H5221" i="106" a="1"/>
  <c r="H277" i="106" a="1"/>
  <c r="H1141" i="106" a="1"/>
  <c r="H987" i="106" a="1"/>
  <c r="H7940" i="106" a="1"/>
  <c r="H7999" i="106" a="1"/>
  <c r="H7018" i="106" a="1"/>
  <c r="H1446" i="106" a="1"/>
  <c r="H3275" i="106" a="1"/>
  <c r="H813" i="106" a="1"/>
  <c r="H7985" i="106" a="1"/>
  <c r="H2657" i="106" a="1"/>
  <c r="H2549" i="106" a="1"/>
  <c r="H3670" i="106" a="1"/>
  <c r="H1052" i="106" a="1"/>
  <c r="H1773" i="106" a="1"/>
  <c r="H8065" i="106" a="1"/>
  <c r="H6225" i="106" a="1"/>
  <c r="H1316" i="106" a="1"/>
  <c r="H8054" i="106" a="1"/>
  <c r="H1279" i="106" a="1"/>
  <c r="H7017" i="106" a="1"/>
  <c r="H3223" i="106" a="1"/>
  <c r="H278" i="106" a="1"/>
  <c r="H5913" i="106" a="1"/>
  <c r="H2562" i="106" a="1"/>
  <c r="H929" i="106" a="1"/>
  <c r="H7931" i="106" a="1"/>
  <c r="H1248" i="106" a="1"/>
  <c r="H8131" i="106" a="1"/>
  <c r="H7966" i="106" a="1"/>
  <c r="H7019" i="106" a="1"/>
  <c r="H5867" i="106" a="1"/>
  <c r="H7738" i="106" a="1"/>
  <c r="H7934" i="106" a="1"/>
  <c r="H8056" i="106" a="1"/>
  <c r="H1143" i="106" a="1"/>
  <c r="H2059" i="106" a="1"/>
  <c r="H1330" i="106" a="1"/>
  <c r="H1240" i="106" a="1"/>
  <c r="H7741" i="106" a="1"/>
  <c r="H2605" i="106" a="1"/>
  <c r="H2632" i="106" a="1"/>
  <c r="H7935" i="106" a="1"/>
  <c r="H7932" i="106" a="1"/>
  <c r="H282" i="106" a="1"/>
  <c r="H7053" i="106" a="1"/>
  <c r="H7933" i="106" a="1"/>
  <c r="H2594" i="106" a="1"/>
  <c r="H2589" i="106" a="1"/>
  <c r="H5419" i="106" a="1"/>
  <c r="H1558" i="106" a="1"/>
  <c r="H2628" i="106" a="1"/>
  <c r="H1951" i="106" a="1"/>
  <c r="H8128" i="106" a="1"/>
  <c r="H2601" i="106" a="1"/>
  <c r="H8132" i="106" a="1"/>
  <c r="H8129" i="106" a="1"/>
  <c r="H3567" i="106" a="1"/>
  <c r="H7938" i="106" a="1"/>
  <c r="H2653" i="106" a="1"/>
  <c r="H5324" i="106" a="1"/>
  <c r="H5651" i="106" a="1"/>
  <c r="H8133" i="106" a="1"/>
  <c r="H1508" i="106" a="1"/>
  <c r="H871" i="106" a="1"/>
  <c r="H7940" i="106" l="1"/>
  <c r="H278" i="106"/>
  <c r="B7940" i="106"/>
  <c r="G7940" i="106" s="1"/>
  <c r="M61" i="3"/>
  <c r="B278" i="106"/>
  <c r="M41" i="3"/>
  <c r="H7741" i="106"/>
  <c r="B7741" i="106"/>
  <c r="G7731" i="106"/>
  <c r="G272" i="106"/>
  <c r="G1981" i="106"/>
  <c r="H7738" i="106"/>
  <c r="B7738" i="106"/>
  <c r="G274" i="106"/>
  <c r="G2862" i="106"/>
  <c r="H277" i="106"/>
  <c r="M54" i="3"/>
  <c r="B277" i="106"/>
  <c r="G1805" i="106"/>
  <c r="G4268" i="106"/>
  <c r="H282" i="106"/>
  <c r="G281" i="106"/>
  <c r="N54" i="3"/>
  <c r="H283" i="106"/>
  <c r="G4169" i="106"/>
  <c r="G2053" i="106"/>
  <c r="G3457" i="106"/>
  <c r="G2058" i="106"/>
  <c r="G2057" i="106"/>
  <c r="G2055" i="106"/>
  <c r="H2059" i="106"/>
  <c r="B2059" i="106"/>
  <c r="G2054" i="106"/>
  <c r="H6225" i="106"/>
  <c r="G7205" i="106"/>
  <c r="H3670" i="106"/>
  <c r="G3668" i="106"/>
  <c r="K454" i="29"/>
  <c r="G3648" i="106"/>
  <c r="H2657" i="106"/>
  <c r="H1558" i="106"/>
  <c r="G1546" i="106"/>
  <c r="B1558" i="106"/>
  <c r="G1557" i="106"/>
  <c r="G8031" i="106"/>
  <c r="G1506" i="106"/>
  <c r="G1498" i="106"/>
  <c r="G1489" i="106"/>
  <c r="G1483" i="106"/>
  <c r="H1446" i="106"/>
  <c r="G1446" i="106" s="1"/>
  <c r="H1508" i="106"/>
  <c r="G1479" i="106"/>
  <c r="G1444" i="106"/>
  <c r="H2605" i="106"/>
  <c r="G1472" i="106"/>
  <c r="H8010" i="106"/>
  <c r="H2594" i="106"/>
  <c r="G2594" i="106" s="1"/>
  <c r="H1374" i="106"/>
  <c r="B8010" i="106"/>
  <c r="G1338" i="106"/>
  <c r="B1374" i="106"/>
  <c r="G1363" i="106"/>
  <c r="G1357" i="106"/>
  <c r="H1316" i="106"/>
  <c r="B1316" i="106"/>
  <c r="G1315" i="106"/>
  <c r="H2632" i="106"/>
  <c r="H1330" i="106"/>
  <c r="E106" i="4"/>
  <c r="F10" i="34"/>
  <c r="G1307" i="106"/>
  <c r="G1329" i="106"/>
  <c r="H8056" i="106"/>
  <c r="H8054" i="106"/>
  <c r="B8056" i="106"/>
  <c r="B8054" i="106"/>
  <c r="G3297" i="106"/>
  <c r="G7984" i="106"/>
  <c r="H7985" i="106"/>
  <c r="H8065" i="106"/>
  <c r="H3317" i="106"/>
  <c r="B7985" i="106"/>
  <c r="B8065" i="106"/>
  <c r="G7983" i="106"/>
  <c r="G3316" i="106"/>
  <c r="G3236" i="106"/>
  <c r="H1248" i="106"/>
  <c r="H1232" i="106"/>
  <c r="H1257" i="106"/>
  <c r="H1279" i="106"/>
  <c r="H1240" i="106"/>
  <c r="B1248" i="106"/>
  <c r="G1231" i="106"/>
  <c r="B1232" i="106"/>
  <c r="G1256" i="106"/>
  <c r="F58" i="34"/>
  <c r="G7049" i="106"/>
  <c r="G1271" i="106"/>
  <c r="B1240" i="106"/>
  <c r="G1239" i="106"/>
  <c r="G1247" i="106"/>
  <c r="H7017" i="106"/>
  <c r="G1149" i="106"/>
  <c r="G7016" i="106"/>
  <c r="G2087" i="106"/>
  <c r="G1045" i="106"/>
  <c r="H1143" i="106"/>
  <c r="F53" i="34"/>
  <c r="G2086" i="106"/>
  <c r="G2788" i="106"/>
  <c r="G7957" i="106"/>
  <c r="G1139" i="106"/>
  <c r="G1131" i="106"/>
  <c r="G1123" i="106"/>
  <c r="G1120" i="106"/>
  <c r="G1117" i="106"/>
  <c r="H1141" i="106"/>
  <c r="H8132" i="106"/>
  <c r="H8135" i="106"/>
  <c r="H8129" i="106"/>
  <c r="G8129" i="106" s="1"/>
  <c r="H8133" i="106"/>
  <c r="H8130" i="106"/>
  <c r="G8130" i="106" s="1"/>
  <c r="H8128" i="106"/>
  <c r="H8127" i="106"/>
  <c r="G985" i="106"/>
  <c r="G811" i="106"/>
  <c r="B8135" i="106"/>
  <c r="G6975" i="106"/>
  <c r="G6976" i="106"/>
  <c r="B8132" i="106"/>
  <c r="G1043" i="106"/>
  <c r="G753" i="106"/>
  <c r="B8133" i="106"/>
  <c r="G869" i="106"/>
  <c r="B8127" i="106"/>
  <c r="B8128" i="106"/>
  <c r="G927" i="106"/>
  <c r="G1113" i="106"/>
  <c r="G7828" i="106"/>
  <c r="G7825" i="106"/>
  <c r="G7824" i="106"/>
  <c r="H1052" i="106"/>
  <c r="H8131" i="106"/>
  <c r="H7019" i="106"/>
  <c r="H987" i="106"/>
  <c r="H7018" i="106"/>
  <c r="H871" i="106"/>
  <c r="H929" i="106"/>
  <c r="B1052" i="106"/>
  <c r="B8131" i="106"/>
  <c r="B7019" i="106"/>
  <c r="B871" i="106"/>
  <c r="B929" i="106"/>
  <c r="H813" i="106"/>
  <c r="B813" i="106"/>
  <c r="H755" i="106"/>
  <c r="H2554" i="106"/>
  <c r="H8126" i="106"/>
  <c r="B755" i="106"/>
  <c r="B8126" i="106"/>
  <c r="G8124" i="106"/>
  <c r="G1106" i="106"/>
  <c r="G8000" i="106"/>
  <c r="H3275" i="106"/>
  <c r="H7999" i="106"/>
  <c r="B7999" i="106"/>
  <c r="G3272" i="106"/>
  <c r="H7966" i="106"/>
  <c r="B7966" i="106"/>
  <c r="G3230" i="106"/>
  <c r="G7964" i="106"/>
  <c r="G7863" i="106"/>
  <c r="G7858" i="106"/>
  <c r="G7857" i="106"/>
  <c r="H5324" i="106"/>
  <c r="G7856" i="106"/>
  <c r="G5318" i="106"/>
  <c r="G5410" i="106"/>
  <c r="G7961" i="106"/>
  <c r="H5651" i="106"/>
  <c r="G5642" i="106"/>
  <c r="G7845" i="106"/>
  <c r="G7841" i="106"/>
  <c r="G7840" i="106"/>
  <c r="G5212" i="106"/>
  <c r="H5419" i="106"/>
  <c r="H5221" i="106"/>
  <c r="H5913" i="106"/>
  <c r="G5913" i="106" s="1"/>
  <c r="H2653" i="106"/>
  <c r="H273" i="5"/>
  <c r="H94" i="4"/>
  <c r="G6023" i="106"/>
  <c r="G7836" i="106"/>
  <c r="G1948" i="106"/>
  <c r="H3223" i="106"/>
  <c r="H5944" i="106"/>
  <c r="I94" i="4"/>
  <c r="G6024" i="106"/>
  <c r="H2601" i="106"/>
  <c r="G2601" i="106" s="1"/>
  <c r="G94" i="4"/>
  <c r="G6022" i="106"/>
  <c r="H6021" i="106"/>
  <c r="H3567" i="106"/>
  <c r="K94" i="4"/>
  <c r="G6026" i="106"/>
  <c r="H1951" i="106"/>
  <c r="H6218" i="106"/>
  <c r="G6218" i="106" s="1"/>
  <c r="H7053" i="106"/>
  <c r="B1951" i="106"/>
  <c r="J94" i="4"/>
  <c r="G6350" i="106"/>
  <c r="J273" i="5"/>
  <c r="G9096" i="106"/>
  <c r="H2562" i="106"/>
  <c r="G2562" i="106" s="1"/>
  <c r="H2628" i="106"/>
  <c r="H2589" i="106"/>
  <c r="G2589" i="106" s="1"/>
  <c r="D94" i="4"/>
  <c r="E94" i="4"/>
  <c r="F94" i="4"/>
  <c r="G5354" i="106"/>
  <c r="G5586" i="106"/>
  <c r="H7937" i="106"/>
  <c r="B7937" i="106"/>
  <c r="G2911" i="106"/>
  <c r="H7933" i="106"/>
  <c r="B7933" i="106"/>
  <c r="G139" i="106"/>
  <c r="H7935" i="106"/>
  <c r="B7935" i="106"/>
  <c r="G188" i="106"/>
  <c r="H7939" i="106"/>
  <c r="B7939" i="106"/>
  <c r="G3566" i="106"/>
  <c r="H7938" i="106"/>
  <c r="B7938" i="106"/>
  <c r="G6214" i="106"/>
  <c r="H7936" i="106"/>
  <c r="B7936" i="106"/>
  <c r="G211" i="106"/>
  <c r="H7934" i="106"/>
  <c r="B7934" i="106"/>
  <c r="G169" i="106"/>
  <c r="H7932" i="106"/>
  <c r="B7932" i="106"/>
  <c r="G122" i="106"/>
  <c r="H7931" i="106"/>
  <c r="B7931" i="106"/>
  <c r="G91"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3" i="5"/>
  <c r="C94" i="4"/>
  <c r="B2549" i="106"/>
  <c r="J106" i="4"/>
  <c r="B8076" i="106" s="1"/>
  <c r="C102" i="4"/>
  <c r="B6224" i="106"/>
  <c r="G16" i="12"/>
  <c r="F13" i="34"/>
  <c r="B3585" i="106"/>
  <c r="K116" i="4"/>
  <c r="B8100" i="106" s="1"/>
  <c r="B3317" i="106"/>
  <c r="I116" i="4"/>
  <c r="H103" i="4"/>
  <c r="H17" i="4"/>
  <c r="B3275" i="106"/>
  <c r="E116" i="4"/>
  <c r="A7246" i="106"/>
  <c r="B282" i="106"/>
  <c r="B7899" i="106"/>
  <c r="K117" i="29"/>
  <c r="B1143" i="106"/>
  <c r="B6021" i="106"/>
  <c r="K273" i="5"/>
  <c r="B5944" i="106"/>
  <c r="I273" i="5"/>
  <c r="C272" i="5"/>
  <c r="B2628" i="106"/>
  <c r="B2658" i="106"/>
  <c r="H105" i="4"/>
  <c r="B8049" i="106" s="1"/>
  <c r="B7040" i="106"/>
  <c r="G7040" i="106" s="1"/>
  <c r="J103" i="4"/>
  <c r="B2605" i="106"/>
  <c r="G102" i="4"/>
  <c r="B2609" i="106"/>
  <c r="G106" i="4"/>
  <c r="B8033" i="106" s="1"/>
  <c r="B6030" i="106"/>
  <c r="G105" i="4"/>
  <c r="B8032" i="106" s="1"/>
  <c r="B2654" i="106"/>
  <c r="H96" i="4"/>
  <c r="B8043" i="106" s="1"/>
  <c r="B6220" i="106"/>
  <c r="J97" i="4"/>
  <c r="B8070" i="106" s="1"/>
  <c r="B2592" i="106"/>
  <c r="F97" i="4"/>
  <c r="B8006" i="106" s="1"/>
  <c r="B5009" i="106"/>
  <c r="I96" i="4"/>
  <c r="B8059" i="106" s="1"/>
  <c r="B6219" i="106"/>
  <c r="J96" i="4"/>
  <c r="B8069" i="106" s="1"/>
  <c r="B3716" i="106"/>
  <c r="K97" i="4"/>
  <c r="B8087" i="106" s="1"/>
  <c r="B2602" i="106"/>
  <c r="G96" i="4"/>
  <c r="B8024" i="106" s="1"/>
  <c r="F25" i="37"/>
  <c r="D272" i="5"/>
  <c r="E41" i="108"/>
  <c r="E44" i="108" s="1"/>
  <c r="E45" i="108" s="1"/>
  <c r="J19" i="4"/>
  <c r="G41" i="108"/>
  <c r="G44" i="108" s="1"/>
  <c r="G45" i="108" s="1"/>
  <c r="K13" i="4"/>
  <c r="B3670" i="106"/>
  <c r="F272" i="5"/>
  <c r="B5505" i="106"/>
  <c r="B5717" i="106"/>
  <c r="F6" i="4"/>
  <c r="B5651" i="106"/>
  <c r="B2653" i="106"/>
  <c r="H8" i="4"/>
  <c r="F8" i="4"/>
  <c r="D8" i="146" s="1"/>
  <c r="B5221" i="106"/>
  <c r="C6" i="4"/>
  <c r="J8" i="4"/>
  <c r="K310" i="29"/>
  <c r="K116" i="29"/>
  <c r="C15" i="4"/>
  <c r="B7053" i="106"/>
  <c r="K430" i="29"/>
  <c r="B7017" i="106"/>
  <c r="C16" i="4"/>
  <c r="B5419" i="106"/>
  <c r="D6" i="4"/>
  <c r="B3567" i="106"/>
  <c r="K8" i="4"/>
  <c r="B2629" i="106"/>
  <c r="B2554" i="106"/>
  <c r="B4432" i="106"/>
  <c r="E7" i="4"/>
  <c r="E272" i="5"/>
  <c r="K155" i="29"/>
  <c r="B1279" i="106"/>
  <c r="D13" i="4"/>
  <c r="B2632" i="106"/>
  <c r="E17" i="4"/>
  <c r="B1330" i="106"/>
  <c r="B1257" i="106"/>
  <c r="B987" i="106"/>
  <c r="F54" i="34"/>
  <c r="B5324" i="106"/>
  <c r="C7" i="4"/>
  <c r="H38" i="37"/>
  <c r="B283" i="106"/>
  <c r="N37" i="3"/>
  <c r="B3676" i="106"/>
  <c r="K455" i="29"/>
  <c r="B1508" i="106"/>
  <c r="K292" i="29"/>
  <c r="G13" i="4"/>
  <c r="B3572" i="106"/>
  <c r="B1280" i="106"/>
  <c r="D15" i="4"/>
  <c r="B5867" i="106"/>
  <c r="G272" i="5"/>
  <c r="G7" i="4"/>
  <c r="B3223" i="106"/>
  <c r="I8" i="4"/>
  <c r="B7018" i="106"/>
  <c r="F55" i="34"/>
  <c r="F17" i="11"/>
  <c r="B2657" i="106"/>
  <c r="B1385" i="106"/>
  <c r="F16" i="4"/>
  <c r="B1380" i="106"/>
  <c r="F63" i="34"/>
  <c r="F15" i="4"/>
  <c r="F105" i="4" s="1"/>
  <c r="B8012" i="106" s="1"/>
  <c r="K214" i="29"/>
  <c r="B1285" i="106"/>
  <c r="D16" i="4"/>
  <c r="B1141" i="106"/>
  <c r="C13" i="4"/>
  <c r="B2565" i="106"/>
  <c r="H8112" i="106" a="1"/>
  <c r="H1150" i="106" a="1"/>
  <c r="H8134" i="106" a="1"/>
  <c r="H1953" i="106" a="1"/>
  <c r="H8022" i="106" a="1"/>
  <c r="H3224" i="106" a="1"/>
  <c r="H2593" i="106" a="1"/>
  <c r="H8001" i="106" a="1"/>
  <c r="H3569" i="106" a="1"/>
  <c r="H7987" i="106" a="1"/>
  <c r="H7994" i="106" a="1"/>
  <c r="H6227" i="106" a="1"/>
  <c r="H4995" i="106" a="1"/>
  <c r="H7955" i="106" a="1"/>
  <c r="H2552" i="106" a="1"/>
  <c r="H2606" i="106" a="1"/>
  <c r="H3676" i="106" a="1"/>
  <c r="H8068" i="106" a="1"/>
  <c r="H5506" i="106" a="1"/>
  <c r="H7948" i="106" a="1"/>
  <c r="H1559" i="106" a="1"/>
  <c r="H7968" i="106" a="1"/>
  <c r="H7223" i="106" a="1"/>
  <c r="H5550" i="106" a="1"/>
  <c r="H8110" i="106" a="1"/>
  <c r="H8691" i="106" a="1"/>
  <c r="H7898" i="106" a="1"/>
  <c r="H2564" i="106" a="1"/>
  <c r="H2659" i="106" a="1"/>
  <c r="H3570" i="106" a="1"/>
  <c r="H2558" i="106" a="1"/>
  <c r="H285" i="106" a="1"/>
  <c r="H2633" i="106" a="1"/>
  <c r="H1386" i="106" a="1"/>
  <c r="H2567" i="106" a="1"/>
  <c r="H2603" i="106" a="1"/>
  <c r="H7899" i="106" a="1"/>
  <c r="H8113" i="106" a="1"/>
  <c r="H5325" i="106" a="1"/>
  <c r="H8105" i="106" a="1"/>
  <c r="H8074" i="106" a="1"/>
  <c r="H5868" i="106" a="1"/>
  <c r="H1515" i="106" a="1"/>
  <c r="H8048" i="106" a="1"/>
  <c r="H2591" i="106" a="1"/>
  <c r="H6221" i="106" a="1"/>
  <c r="H8003" i="106" a="1"/>
  <c r="H8066" i="106" a="1"/>
  <c r="H3679" i="106" a="1"/>
  <c r="H2557" i="106" a="1"/>
  <c r="H8058" i="106" a="1"/>
  <c r="H1286" i="106" a="1"/>
  <c r="H8042" i="106" a="1"/>
  <c r="H8111" i="106" a="1"/>
  <c r="H2656" i="106" a="1"/>
  <c r="H5718" i="106" a="1"/>
  <c r="H8029" i="106" a="1"/>
  <c r="H2551" i="106" a="1"/>
  <c r="H2555" i="106" a="1"/>
  <c r="H279" i="106" a="1"/>
  <c r="H7622" i="106" a="1"/>
  <c r="H8085" i="106" a="1"/>
  <c r="G278" i="106" l="1"/>
  <c r="H279" i="106"/>
  <c r="H8691" i="106"/>
  <c r="B279" i="106"/>
  <c r="M62" i="3"/>
  <c r="B8691" i="106"/>
  <c r="D60" i="36"/>
  <c r="G7741" i="106"/>
  <c r="G7738" i="106"/>
  <c r="H7898" i="106"/>
  <c r="B7898" i="106"/>
  <c r="G277" i="106"/>
  <c r="H7899" i="106"/>
  <c r="G7899" i="106" s="1"/>
  <c r="G282" i="106"/>
  <c r="H285" i="106"/>
  <c r="H4995" i="106"/>
  <c r="N58" i="3"/>
  <c r="G283" i="106"/>
  <c r="G2059" i="106"/>
  <c r="H1953" i="106"/>
  <c r="H8074" i="106"/>
  <c r="G23" i="12"/>
  <c r="B8074" i="106"/>
  <c r="H3570" i="106"/>
  <c r="H3676" i="106"/>
  <c r="G3676" i="106" s="1"/>
  <c r="K17" i="4"/>
  <c r="G3670" i="106"/>
  <c r="H8048" i="106"/>
  <c r="H2659" i="106"/>
  <c r="B8048" i="106"/>
  <c r="G1558" i="106"/>
  <c r="H107" i="4"/>
  <c r="G2657" i="106"/>
  <c r="H2606" i="106"/>
  <c r="G103" i="4"/>
  <c r="G1508" i="106"/>
  <c r="H1515" i="106"/>
  <c r="H8029" i="106"/>
  <c r="F12" i="34"/>
  <c r="B8029" i="106"/>
  <c r="G2605" i="106"/>
  <c r="H1386" i="106"/>
  <c r="G1374" i="106"/>
  <c r="F11" i="34"/>
  <c r="G8010" i="106"/>
  <c r="G1316" i="106"/>
  <c r="H2633" i="106"/>
  <c r="H7994" i="106"/>
  <c r="E107" i="4"/>
  <c r="B7994" i="106"/>
  <c r="G1330" i="106"/>
  <c r="G2632" i="106"/>
  <c r="G8054" i="106"/>
  <c r="G8056" i="106"/>
  <c r="H8066" i="106"/>
  <c r="G3317" i="106"/>
  <c r="B8066" i="106"/>
  <c r="G8065" i="106"/>
  <c r="G7985" i="106"/>
  <c r="H1286" i="106"/>
  <c r="H2567" i="106"/>
  <c r="G1240" i="106"/>
  <c r="G1279" i="106"/>
  <c r="G1257" i="106"/>
  <c r="G1232" i="106"/>
  <c r="D103" i="4"/>
  <c r="G1248" i="106"/>
  <c r="H2558" i="106"/>
  <c r="G7017" i="106"/>
  <c r="H2557" i="106"/>
  <c r="G1143" i="106"/>
  <c r="G8133" i="106"/>
  <c r="G8128" i="106"/>
  <c r="G8127" i="106"/>
  <c r="H2555" i="106"/>
  <c r="G8135" i="106"/>
  <c r="G8132" i="106"/>
  <c r="G1141" i="106"/>
  <c r="G871" i="106"/>
  <c r="G929" i="106"/>
  <c r="H7622" i="106"/>
  <c r="G7018" i="106"/>
  <c r="G987" i="106"/>
  <c r="G7019" i="106"/>
  <c r="G8131" i="106"/>
  <c r="G1052" i="106"/>
  <c r="G813" i="106"/>
  <c r="H8134" i="106"/>
  <c r="H1150" i="106"/>
  <c r="H7955" i="106"/>
  <c r="B1150" i="106"/>
  <c r="G8126" i="106"/>
  <c r="G2554" i="106"/>
  <c r="B7955" i="106"/>
  <c r="G755" i="106"/>
  <c r="H8001" i="106"/>
  <c r="B8001" i="106"/>
  <c r="G7999" i="106"/>
  <c r="G3275" i="106"/>
  <c r="G7966" i="106"/>
  <c r="H2552" i="106"/>
  <c r="C97" i="4"/>
  <c r="G5324" i="106"/>
  <c r="H2591" i="106"/>
  <c r="G5651" i="106"/>
  <c r="H2564" i="106"/>
  <c r="G5419" i="106"/>
  <c r="H2551" i="106"/>
  <c r="G5221" i="106"/>
  <c r="H2656" i="106"/>
  <c r="H8042" i="106"/>
  <c r="H8110" i="106"/>
  <c r="H1559" i="106"/>
  <c r="G1559" i="106" s="1"/>
  <c r="H98" i="4"/>
  <c r="B8042" i="106"/>
  <c r="B8110" i="106"/>
  <c r="G2653" i="106"/>
  <c r="B1559" i="106"/>
  <c r="G6021" i="106"/>
  <c r="H3224" i="106"/>
  <c r="H8058" i="106"/>
  <c r="H8111" i="106"/>
  <c r="I98" i="4"/>
  <c r="B8058" i="106"/>
  <c r="G5944" i="106"/>
  <c r="B8111" i="106"/>
  <c r="G3223" i="106"/>
  <c r="H8022" i="106"/>
  <c r="B8022" i="106"/>
  <c r="H8113" i="106"/>
  <c r="H3569" i="106"/>
  <c r="H8085" i="106"/>
  <c r="H3679" i="106"/>
  <c r="B8113" i="106"/>
  <c r="K98" i="4"/>
  <c r="B8085" i="106"/>
  <c r="B3679" i="106"/>
  <c r="G3567" i="106"/>
  <c r="H8112" i="106"/>
  <c r="H8068" i="106"/>
  <c r="H7223" i="106"/>
  <c r="H6221" i="106"/>
  <c r="G6221" i="106" s="1"/>
  <c r="B8112" i="106"/>
  <c r="B8068" i="106"/>
  <c r="B7223" i="106"/>
  <c r="G7053" i="106"/>
  <c r="B6221" i="106"/>
  <c r="J20" i="4"/>
  <c r="G1951" i="106"/>
  <c r="H5550" i="106"/>
  <c r="H5506" i="106"/>
  <c r="H8003" i="106"/>
  <c r="H5718" i="106"/>
  <c r="H7987" i="106"/>
  <c r="G7987" i="106" s="1"/>
  <c r="H7968" i="106"/>
  <c r="G7968" i="106" s="1"/>
  <c r="H2593" i="106"/>
  <c r="E273" i="5"/>
  <c r="D273" i="5"/>
  <c r="B8003" i="106"/>
  <c r="B7987" i="106"/>
  <c r="B7968" i="106"/>
  <c r="G2628" i="106"/>
  <c r="G7937" i="106"/>
  <c r="G7933" i="106"/>
  <c r="G7935" i="106"/>
  <c r="G7939" i="106"/>
  <c r="G7938" i="106"/>
  <c r="G7936" i="106"/>
  <c r="G7934" i="106"/>
  <c r="G7932" i="106"/>
  <c r="G7931" i="106"/>
  <c r="H6227" i="106"/>
  <c r="G1773" i="106"/>
  <c r="H2603" i="106"/>
  <c r="H5868" i="106"/>
  <c r="G97" i="4"/>
  <c r="G7875" i="106"/>
  <c r="G273" i="5"/>
  <c r="G5867" i="106"/>
  <c r="H5325" i="106"/>
  <c r="H7948" i="106"/>
  <c r="H8105" i="106"/>
  <c r="B8105" i="106"/>
  <c r="G2549" i="106"/>
  <c r="B5506" i="106"/>
  <c r="B7948" i="106"/>
  <c r="G46" i="12"/>
  <c r="B4296" i="106"/>
  <c r="G4296" i="106" s="1"/>
  <c r="B1953" i="106"/>
  <c r="K119" i="29"/>
  <c r="B8134" i="106"/>
  <c r="A7247" i="106"/>
  <c r="F96" i="34"/>
  <c r="B5718" i="106"/>
  <c r="F273" i="5"/>
  <c r="B2570" i="106"/>
  <c r="D106" i="4"/>
  <c r="B7978" i="106" s="1"/>
  <c r="B2597" i="106"/>
  <c r="F106" i="4"/>
  <c r="B8013" i="106" s="1"/>
  <c r="B2569" i="106"/>
  <c r="D105" i="4"/>
  <c r="B7977" i="106" s="1"/>
  <c r="B3570" i="106"/>
  <c r="K103" i="4"/>
  <c r="B6225" i="106"/>
  <c r="G6225" i="106" s="1"/>
  <c r="J107" i="4"/>
  <c r="B2555" i="106"/>
  <c r="C103" i="4"/>
  <c r="B6227" i="106"/>
  <c r="J109" i="4"/>
  <c r="B2558" i="106"/>
  <c r="C106" i="4"/>
  <c r="B2557" i="106"/>
  <c r="C105" i="4"/>
  <c r="B4441" i="106"/>
  <c r="E97" i="4"/>
  <c r="B7989" i="106" s="1"/>
  <c r="B2564" i="106"/>
  <c r="D96" i="4"/>
  <c r="B2551" i="106"/>
  <c r="C96" i="4"/>
  <c r="J10" i="4"/>
  <c r="J98" i="4"/>
  <c r="F10" i="4"/>
  <c r="F98" i="4"/>
  <c r="B2591" i="106"/>
  <c r="F96" i="4"/>
  <c r="B2593" i="106"/>
  <c r="D8" i="4"/>
  <c r="B2656" i="106"/>
  <c r="H10" i="4"/>
  <c r="K156" i="29"/>
  <c r="F9" i="34"/>
  <c r="F8" i="34"/>
  <c r="K10" i="4"/>
  <c r="B3569" i="106"/>
  <c r="B1386" i="106"/>
  <c r="K215" i="29"/>
  <c r="H19" i="4"/>
  <c r="B2659" i="106"/>
  <c r="H20" i="4"/>
  <c r="B7622" i="106"/>
  <c r="I17" i="11"/>
  <c r="K293" i="29"/>
  <c r="B5868" i="106"/>
  <c r="B3573" i="106"/>
  <c r="K19" i="4"/>
  <c r="K20" i="4"/>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B6228" i="106"/>
  <c r="J78" i="4"/>
  <c r="H1516" i="106" a="1"/>
  <c r="H2610" i="106" a="1"/>
  <c r="H4142" i="106" a="1"/>
  <c r="H8030" i="106" a="1"/>
  <c r="H4123" i="106" a="1"/>
  <c r="H286" i="106" a="1"/>
  <c r="H7910" i="106" a="1"/>
  <c r="H2660" i="106" a="1"/>
  <c r="H6261" i="106" a="1"/>
  <c r="H8007" i="106" a="1"/>
  <c r="H1387" i="106" a="1"/>
  <c r="H8045" i="106" a="1"/>
  <c r="H7995" i="106" a="1"/>
  <c r="H2604" i="106" a="1"/>
  <c r="H1287" i="106" a="1"/>
  <c r="H8005" i="106" a="1"/>
  <c r="H6223" i="106" a="1"/>
  <c r="H8107" i="106" a="1"/>
  <c r="H2630" i="106" a="1"/>
  <c r="H2559" i="106" a="1"/>
  <c r="H1331" i="106" a="1"/>
  <c r="H3225" i="106" a="1"/>
  <c r="H8071" i="106" a="1"/>
  <c r="H7623" i="106" a="1"/>
  <c r="H8109" i="106" a="1"/>
  <c r="H2598" i="106" a="1"/>
  <c r="H7958" i="106" a="1"/>
  <c r="H7959" i="106" a="1"/>
  <c r="H1955" i="106" a="1"/>
  <c r="H8025" i="106" a="1"/>
  <c r="H4128" i="106" a="1"/>
  <c r="H2571" i="106" a="1"/>
  <c r="H8061" i="106" a="1"/>
  <c r="H3573" i="106" a="1"/>
  <c r="H8091" i="106" a="1"/>
  <c r="H2553" i="106" a="1"/>
  <c r="H8079" i="106" a="1"/>
  <c r="H7951" i="106" a="1"/>
  <c r="H8077" i="106" a="1"/>
  <c r="H7950" i="106" a="1"/>
  <c r="H1151" i="106" a="1"/>
  <c r="H7975" i="106" a="1"/>
  <c r="H4125" i="106" a="1"/>
  <c r="H4126" i="106" a="1"/>
  <c r="H4139" i="106" a="1"/>
  <c r="H7832" i="106" a="1"/>
  <c r="H3574" i="106" a="1"/>
  <c r="H8088" i="106" a="1"/>
  <c r="H6228" i="106" a="1"/>
  <c r="H8108" i="106" a="1"/>
  <c r="H7941" i="106" a="1"/>
  <c r="H2566" i="106" a="1"/>
  <c r="H9099" i="106" a="1"/>
  <c r="H4136" i="106" a="1"/>
  <c r="H8106" i="106" a="1"/>
  <c r="H8050" i="106" a="1"/>
  <c r="H8136" i="106" a="1"/>
  <c r="H7956" i="106" a="1"/>
  <c r="H7970" i="106" a="1"/>
  <c r="H7941" i="106" l="1"/>
  <c r="B7941" i="106"/>
  <c r="G8691" i="106"/>
  <c r="G279" i="106"/>
  <c r="G4995" i="106"/>
  <c r="G7898" i="106"/>
  <c r="H7910" i="106"/>
  <c r="H286" i="106"/>
  <c r="B7910" i="106"/>
  <c r="G285" i="106"/>
  <c r="H1955" i="106"/>
  <c r="H8077" i="106"/>
  <c r="H9099" i="106"/>
  <c r="B8077" i="106"/>
  <c r="G8074" i="106"/>
  <c r="G1953" i="106"/>
  <c r="H8091" i="106"/>
  <c r="H3573" i="106"/>
  <c r="G3573" i="106" s="1"/>
  <c r="H4142" i="106"/>
  <c r="B8091" i="106"/>
  <c r="K107" i="4"/>
  <c r="G3570" i="106"/>
  <c r="H8050" i="106"/>
  <c r="H4139" i="106"/>
  <c r="B8050" i="106"/>
  <c r="G2659" i="106"/>
  <c r="G8048" i="106"/>
  <c r="H8030" i="106"/>
  <c r="B8030" i="106"/>
  <c r="G2606" i="106"/>
  <c r="H2610" i="106"/>
  <c r="G107" i="4"/>
  <c r="G8029" i="106"/>
  <c r="G1515" i="106"/>
  <c r="H2598" i="106"/>
  <c r="F107" i="4"/>
  <c r="G1386" i="106"/>
  <c r="H4136" i="106"/>
  <c r="H7995" i="106"/>
  <c r="B7995" i="106"/>
  <c r="G7994" i="106"/>
  <c r="G2633" i="106"/>
  <c r="G8066" i="106"/>
  <c r="H7975" i="106"/>
  <c r="H2571" i="106"/>
  <c r="B7975" i="106"/>
  <c r="G2567" i="106"/>
  <c r="D107" i="4"/>
  <c r="G1286" i="106"/>
  <c r="H7959" i="106"/>
  <c r="B7959" i="106"/>
  <c r="G2558" i="106"/>
  <c r="H7958" i="106"/>
  <c r="B7958" i="106"/>
  <c r="G2557" i="106"/>
  <c r="H7956" i="106"/>
  <c r="B7956" i="106"/>
  <c r="G2555" i="106"/>
  <c r="H7623" i="106"/>
  <c r="H7832" i="106"/>
  <c r="B7832" i="106"/>
  <c r="G7622" i="106"/>
  <c r="H2559" i="106"/>
  <c r="G7955" i="106"/>
  <c r="G1150" i="106"/>
  <c r="G8134" i="106"/>
  <c r="G8001" i="106"/>
  <c r="H7951" i="106"/>
  <c r="B7951" i="106"/>
  <c r="G2552" i="106"/>
  <c r="H8005" i="106"/>
  <c r="B8005" i="106"/>
  <c r="G2591" i="106"/>
  <c r="H7970" i="106"/>
  <c r="B7970" i="106"/>
  <c r="G2564" i="106"/>
  <c r="H7950" i="106"/>
  <c r="B7950" i="106"/>
  <c r="G2551" i="106"/>
  <c r="H8045" i="106"/>
  <c r="H4125" i="106"/>
  <c r="H2660" i="106"/>
  <c r="B8045" i="106"/>
  <c r="G8110" i="106"/>
  <c r="H110" i="4"/>
  <c r="G8042" i="106"/>
  <c r="G2656" i="106"/>
  <c r="H8061" i="106"/>
  <c r="H3225" i="106"/>
  <c r="H4126" i="106"/>
  <c r="B8061" i="106"/>
  <c r="I110" i="4"/>
  <c r="G8111" i="106"/>
  <c r="G8058" i="106"/>
  <c r="G3224" i="106"/>
  <c r="G8022" i="106"/>
  <c r="H8088" i="106"/>
  <c r="H3574" i="106"/>
  <c r="H4128" i="106"/>
  <c r="B8088" i="106"/>
  <c r="G3679" i="106"/>
  <c r="K110" i="4"/>
  <c r="G8085" i="106"/>
  <c r="G3569" i="106"/>
  <c r="G8113" i="106"/>
  <c r="H8071" i="106"/>
  <c r="H6228" i="106"/>
  <c r="G6228" i="106" s="1"/>
  <c r="H6261" i="106"/>
  <c r="B8071" i="106"/>
  <c r="G7223" i="106"/>
  <c r="J110" i="4"/>
  <c r="G8068" i="106"/>
  <c r="G8112" i="106"/>
  <c r="H8107" i="106"/>
  <c r="H1387" i="106"/>
  <c r="H8108" i="106"/>
  <c r="H2566" i="106"/>
  <c r="G2566" i="106" s="1"/>
  <c r="H1331" i="106"/>
  <c r="H2630" i="106"/>
  <c r="H8007" i="106"/>
  <c r="H1287" i="106"/>
  <c r="H4123" i="106"/>
  <c r="H8106" i="106"/>
  <c r="B8107" i="106"/>
  <c r="B1387" i="106"/>
  <c r="G2593" i="106"/>
  <c r="B8108" i="106"/>
  <c r="G5718" i="106"/>
  <c r="B1331" i="106"/>
  <c r="G8003" i="106"/>
  <c r="E98" i="4"/>
  <c r="B8007" i="106"/>
  <c r="G5506" i="106"/>
  <c r="B1287" i="106"/>
  <c r="G8105" i="106"/>
  <c r="B8106" i="106"/>
  <c r="G5550" i="106"/>
  <c r="H8079" i="106"/>
  <c r="H6223" i="106"/>
  <c r="B8079" i="106"/>
  <c r="G6227"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G47" i="12"/>
  <c r="D91" i="36" s="1"/>
  <c r="B9099" i="106"/>
  <c r="A7248" i="106"/>
  <c r="B4136" i="106"/>
  <c r="E109" i="4"/>
  <c r="B4142" i="106"/>
  <c r="K109" i="4"/>
  <c r="B4139" i="106"/>
  <c r="H109" i="4"/>
  <c r="B4126" i="106"/>
  <c r="I100" i="4"/>
  <c r="B4128" i="106"/>
  <c r="K100" i="4"/>
  <c r="B4125" i="106"/>
  <c r="H100" i="4"/>
  <c r="C8" i="146"/>
  <c r="D98" i="4"/>
  <c r="B4123" i="106"/>
  <c r="F100"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D10" i="146" s="1"/>
  <c r="F19" i="4"/>
  <c r="B2598" i="106"/>
  <c r="F20" i="4"/>
  <c r="B2571" i="106"/>
  <c r="D19" i="4"/>
  <c r="C9" i="146"/>
  <c r="K78" i="4"/>
  <c r="B3574" i="106"/>
  <c r="J81" i="4"/>
  <c r="B6261" i="106"/>
  <c r="H2572" i="106" a="1"/>
  <c r="H2634" i="106" a="1"/>
  <c r="H8063" i="106" a="1"/>
  <c r="H8073" i="106" a="1"/>
  <c r="H8034" i="106" a="1"/>
  <c r="H7820" i="106" a="1"/>
  <c r="H8009" i="106" a="1"/>
  <c r="H8080" i="106" a="1"/>
  <c r="H8096" i="106" a="1"/>
  <c r="H7952" i="106" a="1"/>
  <c r="H7979" i="106" a="1"/>
  <c r="H1956" i="106" a="1"/>
  <c r="H7990" i="106" a="1"/>
  <c r="H3586" i="106" a="1"/>
  <c r="H7972" i="106" a="1"/>
  <c r="H8014" i="106" a="1"/>
  <c r="H4137" i="106" a="1"/>
  <c r="H3318" i="106" a="1"/>
  <c r="H7997" i="106" a="1"/>
  <c r="H8047" i="106" a="1"/>
  <c r="H8053" i="106" a="1"/>
  <c r="H7629" i="106" a="1"/>
  <c r="H8097" i="106" a="1"/>
  <c r="H4121" i="106" a="1"/>
  <c r="H6264" i="106" a="1"/>
  <c r="H4134" i="106" a="1"/>
  <c r="H4138" i="106" a="1"/>
  <c r="H8090" i="106" a="1"/>
  <c r="H4120" i="106" a="1"/>
  <c r="H3298" i="106" a="1"/>
  <c r="H7942" i="106" a="1"/>
  <c r="H2611" i="106" a="1"/>
  <c r="H8094" i="106" a="1"/>
  <c r="H7960" i="106" a="1"/>
  <c r="H2560" i="106" a="1"/>
  <c r="H8026" i="106" a="1"/>
  <c r="H8062" i="106" a="1"/>
  <c r="H4122" i="106" a="1"/>
  <c r="H3237" i="106" a="1"/>
  <c r="H8052" i="106" a="1"/>
  <c r="H2599" i="106" a="1"/>
  <c r="H4135" i="106" a="1"/>
  <c r="H4124" i="106" a="1"/>
  <c r="G7941" i="106" l="1"/>
  <c r="H7942" i="106"/>
  <c r="G286" i="106"/>
  <c r="B7942" i="106"/>
  <c r="G7910" i="106"/>
  <c r="G1955" i="106"/>
  <c r="G9099" i="106"/>
  <c r="G8077" i="106"/>
  <c r="H8094" i="106"/>
  <c r="H8096" i="106"/>
  <c r="B8094" i="106"/>
  <c r="G4142" i="106"/>
  <c r="B8096" i="106"/>
  <c r="G8091" i="106"/>
  <c r="H8052" i="106"/>
  <c r="B8052" i="106"/>
  <c r="G4139" i="106"/>
  <c r="G8050" i="106"/>
  <c r="G8030" i="106"/>
  <c r="H8034" i="106"/>
  <c r="H4138" i="106"/>
  <c r="B8034" i="106"/>
  <c r="G2610" i="106"/>
  <c r="H4137" i="106"/>
  <c r="H8014" i="106"/>
  <c r="B8014" i="106"/>
  <c r="G2598" i="106"/>
  <c r="H7997" i="106"/>
  <c r="B7997" i="106"/>
  <c r="G7995" i="106"/>
  <c r="G4136" i="106"/>
  <c r="H7979" i="106"/>
  <c r="H4135" i="106"/>
  <c r="B7979" i="106"/>
  <c r="G2571" i="106"/>
  <c r="G7975" i="106"/>
  <c r="G7959" i="106"/>
  <c r="G7958" i="106"/>
  <c r="G7956" i="106"/>
  <c r="H7629" i="106"/>
  <c r="G7832" i="106"/>
  <c r="G7623" i="106"/>
  <c r="H7820" i="106"/>
  <c r="H7960" i="106"/>
  <c r="G2559" i="106"/>
  <c r="G7951" i="106"/>
  <c r="C10" i="146"/>
  <c r="H4134" i="106"/>
  <c r="G8005" i="106"/>
  <c r="G7970" i="106"/>
  <c r="G7950" i="106"/>
  <c r="H8053" i="106"/>
  <c r="H8047" i="106"/>
  <c r="H3298" i="106"/>
  <c r="B8053" i="106"/>
  <c r="B8047" i="106"/>
  <c r="G2660" i="106"/>
  <c r="G4125" i="106"/>
  <c r="G8045" i="106"/>
  <c r="H8063" i="106"/>
  <c r="H8062" i="106"/>
  <c r="H3318" i="106"/>
  <c r="B8063" i="106"/>
  <c r="G4126" i="106"/>
  <c r="B8062" i="106"/>
  <c r="G3225" i="106"/>
  <c r="G8061" i="106"/>
  <c r="G1287" i="106"/>
  <c r="G8007" i="106"/>
  <c r="H8097" i="106"/>
  <c r="H3586" i="106"/>
  <c r="H8090" i="106"/>
  <c r="B8097" i="106"/>
  <c r="B8090" i="106"/>
  <c r="G4128" i="106"/>
  <c r="G3574" i="106"/>
  <c r="G8088" i="106"/>
  <c r="H8080" i="106"/>
  <c r="H6264" i="106"/>
  <c r="B8080" i="106"/>
  <c r="G6261" i="106"/>
  <c r="J117" i="4"/>
  <c r="G8071" i="106"/>
  <c r="H4121" i="106"/>
  <c r="H8009" i="106"/>
  <c r="H2572" i="106"/>
  <c r="H4122" i="106"/>
  <c r="H2634" i="106"/>
  <c r="H7990" i="106"/>
  <c r="H3237" i="106"/>
  <c r="H2599" i="106"/>
  <c r="H7972" i="106"/>
  <c r="G2630" i="106"/>
  <c r="G1331" i="106"/>
  <c r="B8009" i="106"/>
  <c r="G8108" i="106"/>
  <c r="E110" i="4"/>
  <c r="B7990" i="106"/>
  <c r="G8106" i="106"/>
  <c r="G1387" i="106"/>
  <c r="F110" i="4"/>
  <c r="B7972" i="106"/>
  <c r="G4123" i="106"/>
  <c r="G8107" i="106"/>
  <c r="H8073" i="106"/>
  <c r="G6223" i="106"/>
  <c r="B8073" i="106"/>
  <c r="G8079"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C110" i="4"/>
  <c r="B1956" i="106"/>
  <c r="G26" i="12"/>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B3586" i="106"/>
  <c r="K81" i="4"/>
  <c r="F78" i="4"/>
  <c r="B2599" i="106"/>
  <c r="B3318" i="106"/>
  <c r="I81" i="4"/>
  <c r="K17" i="118"/>
  <c r="B3298" i="106"/>
  <c r="H81" i="4"/>
  <c r="B7629" i="106"/>
  <c r="F198" i="34"/>
  <c r="H17" i="37"/>
  <c r="G78" i="4"/>
  <c r="B2611" i="106"/>
  <c r="B2560" i="106"/>
  <c r="C78" i="4"/>
  <c r="B10" i="146"/>
  <c r="F9" i="146"/>
  <c r="E78" i="4"/>
  <c r="B2634" i="106"/>
  <c r="D70" i="36"/>
  <c r="J82" i="4"/>
  <c r="B6264" i="106"/>
  <c r="D81" i="4"/>
  <c r="B3237" i="106"/>
  <c r="H7835" i="106" a="1"/>
  <c r="H3260" i="106" a="1"/>
  <c r="H8017" i="106" a="1"/>
  <c r="H8028" i="106" a="1"/>
  <c r="H3231" i="106" a="1"/>
  <c r="H7954" i="106" a="1"/>
  <c r="H7962" i="106" a="1"/>
  <c r="H7982" i="106" a="1"/>
  <c r="H6272" i="106" a="1"/>
  <c r="H7963" i="106" a="1"/>
  <c r="H7998" i="106" a="1"/>
  <c r="H3321" i="106" a="1"/>
  <c r="H7974" i="106" a="1"/>
  <c r="H7833" i="106" a="1"/>
  <c r="H7737" i="106" a="1"/>
  <c r="H8036" i="106" a="1"/>
  <c r="H3254" i="106" a="1"/>
  <c r="H1642" i="106" a="1"/>
  <c r="H1698" i="106" a="1"/>
  <c r="H7981" i="106" a="1"/>
  <c r="H8084" i="106" a="1"/>
  <c r="H8037" i="106" a="1"/>
  <c r="H3589" i="106" a="1"/>
  <c r="H8016" i="106" a="1"/>
  <c r="H7992" i="106" a="1"/>
  <c r="H3276" i="106" a="1"/>
  <c r="H7835" i="106" l="1"/>
  <c r="B7835" i="106"/>
  <c r="G7942" i="106"/>
  <c r="G8096" i="106"/>
  <c r="G8094" i="106"/>
  <c r="G8052" i="106"/>
  <c r="H8036" i="106"/>
  <c r="B8036" i="106"/>
  <c r="G4138" i="106"/>
  <c r="G8034" i="106"/>
  <c r="H8016" i="106"/>
  <c r="B8016" i="106"/>
  <c r="G8014" i="106"/>
  <c r="G4137" i="106"/>
  <c r="G7997" i="106"/>
  <c r="H7981" i="106"/>
  <c r="G4135" i="106"/>
  <c r="B7981" i="106"/>
  <c r="G7979" i="106"/>
  <c r="G7629" i="106"/>
  <c r="H7833" i="106"/>
  <c r="G7960" i="106"/>
  <c r="G7820" i="106"/>
  <c r="G6264" i="106"/>
  <c r="H7962" i="106"/>
  <c r="B7962" i="106"/>
  <c r="G4134" i="106"/>
  <c r="H1698" i="106"/>
  <c r="H117" i="4"/>
  <c r="B8057" i="106" s="1"/>
  <c r="G3298" i="106"/>
  <c r="G8047" i="106"/>
  <c r="G8053" i="106"/>
  <c r="H3321" i="106"/>
  <c r="I117" i="4"/>
  <c r="B8067" i="106" s="1"/>
  <c r="G3318" i="106"/>
  <c r="G8062" i="106"/>
  <c r="G8063" i="106"/>
  <c r="G2599" i="106"/>
  <c r="H3589" i="106"/>
  <c r="G8090" i="106"/>
  <c r="K117" i="4"/>
  <c r="B8101" i="106" s="1"/>
  <c r="G3586" i="106"/>
  <c r="G8097" i="106"/>
  <c r="H8084" i="106"/>
  <c r="B8084" i="106"/>
  <c r="G8080" i="106"/>
  <c r="H1642" i="106"/>
  <c r="H7982" i="106"/>
  <c r="H7998" i="106"/>
  <c r="H7974" i="106"/>
  <c r="H7992" i="106"/>
  <c r="G7992" i="106" s="1"/>
  <c r="H3276" i="106"/>
  <c r="H3254" i="106"/>
  <c r="H8017" i="106"/>
  <c r="D117" i="4"/>
  <c r="B7986" i="106" s="1"/>
  <c r="G3237" i="106"/>
  <c r="B7982" i="106"/>
  <c r="B7998" i="106"/>
  <c r="G7990" i="106"/>
  <c r="B7974" i="106"/>
  <c r="G2634" i="106"/>
  <c r="G4122" i="106"/>
  <c r="B7992" i="106"/>
  <c r="G2572" i="106"/>
  <c r="B8017" i="106"/>
  <c r="G8009" i="106"/>
  <c r="F10" i="146"/>
  <c r="G7972" i="106"/>
  <c r="G4121"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A7250" i="106"/>
  <c r="F197" i="34"/>
  <c r="B7833" i="106"/>
  <c r="B3276" i="106"/>
  <c r="E81" i="4"/>
  <c r="B3231" i="106"/>
  <c r="C81" i="4"/>
  <c r="B1698" i="106"/>
  <c r="H82" i="4"/>
  <c r="D68" i="36"/>
  <c r="J20" i="118"/>
  <c r="O16" i="118"/>
  <c r="K20" i="118"/>
  <c r="F81" i="4"/>
  <c r="B3254" i="106"/>
  <c r="G81" i="4"/>
  <c r="B3260" i="106"/>
  <c r="B3321" i="106"/>
  <c r="I82" i="4"/>
  <c r="D69" i="36"/>
  <c r="E11" i="146"/>
  <c r="B3589" i="106"/>
  <c r="D71" i="36"/>
  <c r="K82" i="4"/>
  <c r="J83" i="4"/>
  <c r="B6272" i="106"/>
  <c r="D82" i="4"/>
  <c r="B1642" i="106"/>
  <c r="D64" i="36"/>
  <c r="C11" i="146"/>
  <c r="H6271" i="106" a="1"/>
  <c r="H8067" i="106" a="1"/>
  <c r="H1628" i="106" a="1"/>
  <c r="H6266" i="106" a="1"/>
  <c r="H6273" i="106" a="1"/>
  <c r="H4297" i="106" a="1"/>
  <c r="H6270" i="106" a="1"/>
  <c r="H1684" i="106" a="1"/>
  <c r="H1670" i="106" a="1"/>
  <c r="H8101" i="106" a="1"/>
  <c r="H1656" i="106" a="1"/>
  <c r="H8057" i="106" a="1"/>
  <c r="H7986" i="106" a="1"/>
  <c r="H7876" i="106" a="1"/>
  <c r="H6281" i="106" a="1"/>
  <c r="G7835" i="106" l="1"/>
  <c r="G8036" i="106"/>
  <c r="G8016" i="106"/>
  <c r="G7981" i="106"/>
  <c r="G7833" i="106"/>
  <c r="G7962" i="106"/>
  <c r="G1698" i="106"/>
  <c r="G3254" i="106"/>
  <c r="H8057" i="106"/>
  <c r="G8057" i="106" s="1"/>
  <c r="G3321" i="106"/>
  <c r="G3589" i="106"/>
  <c r="H8067" i="106"/>
  <c r="G8067" i="106" s="1"/>
  <c r="G1642" i="106"/>
  <c r="G8017" i="106"/>
  <c r="H8101" i="106"/>
  <c r="G8101" i="106" s="1"/>
  <c r="G8084" i="106"/>
  <c r="G7982" i="106"/>
  <c r="H1670" i="106"/>
  <c r="H1656" i="106"/>
  <c r="H7986" i="106"/>
  <c r="G7986" i="106" s="1"/>
  <c r="G3276" i="106"/>
  <c r="G7974" i="106"/>
  <c r="G7998" i="106"/>
  <c r="F117" i="4"/>
  <c r="E117" i="4"/>
  <c r="H4297" i="106"/>
  <c r="B4297" i="106"/>
  <c r="G7737" i="106"/>
  <c r="H1684" i="106"/>
  <c r="H7876" i="106"/>
  <c r="G117" i="4"/>
  <c r="B8041" i="106" s="1"/>
  <c r="B7876" i="106"/>
  <c r="G8028" i="106"/>
  <c r="G8037" i="106"/>
  <c r="G3260" i="106"/>
  <c r="H1628" i="106"/>
  <c r="G7963" i="106"/>
  <c r="C117" i="4"/>
  <c r="B7967" i="106" s="1"/>
  <c r="G3231" i="106"/>
  <c r="H6266" i="106"/>
  <c r="H6281" i="106"/>
  <c r="H6271" i="106"/>
  <c r="H6270" i="106"/>
  <c r="H6273" i="106"/>
  <c r="B6281" i="106"/>
  <c r="G6272" i="106"/>
  <c r="A7251" i="106"/>
  <c r="J17" i="37"/>
  <c r="F199" i="34"/>
  <c r="H12" i="118"/>
  <c r="K12" i="118" s="1"/>
  <c r="O11" i="118" s="1"/>
  <c r="O13" i="118" s="1"/>
  <c r="O17" i="118"/>
  <c r="O20" i="118" s="1"/>
  <c r="B6273" i="106"/>
  <c r="K83" i="4"/>
  <c r="H83" i="4"/>
  <c r="B6270" i="106"/>
  <c r="B11" i="146"/>
  <c r="C82" i="4"/>
  <c r="D63" i="36"/>
  <c r="B1628" i="106"/>
  <c r="E82" i="4"/>
  <c r="B1656" i="106"/>
  <c r="D65" i="36"/>
  <c r="I83" i="4"/>
  <c r="B6271" i="106"/>
  <c r="G82" i="4"/>
  <c r="D67" i="36"/>
  <c r="B1684" i="106"/>
  <c r="B1670" i="106"/>
  <c r="F82" i="4"/>
  <c r="D11" i="146"/>
  <c r="D66" i="36"/>
  <c r="B6266" i="106"/>
  <c r="D83" i="4"/>
  <c r="H7967" i="106" a="1"/>
  <c r="H6282" i="106" a="1"/>
  <c r="H6265" i="106" a="1"/>
  <c r="H6275" i="106" a="1"/>
  <c r="H4267" i="106" a="1"/>
  <c r="H6279" i="106" a="1"/>
  <c r="H6268" i="106" a="1"/>
  <c r="H7877" i="106" a="1"/>
  <c r="H8021" i="106" a="1"/>
  <c r="H6280" i="106" a="1"/>
  <c r="H8002" i="106" a="1"/>
  <c r="H8041" i="106" a="1"/>
  <c r="H6267" i="106" a="1"/>
  <c r="H6269" i="106" a="1"/>
  <c r="G1670" i="106" l="1"/>
  <c r="G4297" i="106"/>
  <c r="G1656" i="106"/>
  <c r="H8002" i="106"/>
  <c r="H8021" i="106"/>
  <c r="B8002" i="106"/>
  <c r="B8021" i="106"/>
  <c r="G1684" i="106"/>
  <c r="G1628" i="106"/>
  <c r="H7877" i="106"/>
  <c r="H8041" i="106"/>
  <c r="G8041" i="106" s="1"/>
  <c r="G7876" i="106"/>
  <c r="G6281" i="106"/>
  <c r="H7967" i="106"/>
  <c r="G7967" i="106" s="1"/>
  <c r="H6267" i="106"/>
  <c r="H6279" i="106"/>
  <c r="H6275" i="106"/>
  <c r="H6268" i="106"/>
  <c r="H6269" i="106"/>
  <c r="H6280" i="106"/>
  <c r="H6265" i="106"/>
  <c r="H6282" i="106"/>
  <c r="H4267" i="106"/>
  <c r="B6279" i="106"/>
  <c r="B6275" i="106"/>
  <c r="B6280" i="106"/>
  <c r="B6282" i="106"/>
  <c r="G6270" i="106"/>
  <c r="B4267" i="106"/>
  <c r="G6273" i="106"/>
  <c r="G6271" i="106"/>
  <c r="G6266" i="106"/>
  <c r="A7252" i="106"/>
  <c r="F201" i="34"/>
  <c r="B7877" i="106"/>
  <c r="O35" i="118"/>
  <c r="O37" i="118" s="1"/>
  <c r="F11" i="146"/>
  <c r="C12" i="146" s="1"/>
  <c r="B6267" i="106"/>
  <c r="E83" i="4"/>
  <c r="B6268" i="106"/>
  <c r="F83" i="4"/>
  <c r="B6269" i="106"/>
  <c r="G83" i="4"/>
  <c r="C83" i="4"/>
  <c r="B6265" i="106"/>
  <c r="H7878" i="106" a="1"/>
  <c r="H6278" i="106" a="1"/>
  <c r="H6277" i="106" a="1"/>
  <c r="H6276" i="106" a="1"/>
  <c r="H6274" i="106" a="1"/>
  <c r="G8021" i="106" l="1"/>
  <c r="G8002" i="106"/>
  <c r="G6275" i="106"/>
  <c r="G6280" i="106"/>
  <c r="G6279" i="106"/>
  <c r="H7878" i="106"/>
  <c r="B7878" i="106"/>
  <c r="G7877" i="106"/>
  <c r="G6282" i="106"/>
  <c r="H6278" i="106"/>
  <c r="H6277" i="106"/>
  <c r="H6276" i="106"/>
  <c r="H6274" i="106"/>
  <c r="G6268" i="106"/>
  <c r="B6278" i="106"/>
  <c r="B6277" i="106"/>
  <c r="B6276" i="106"/>
  <c r="B6274" i="106"/>
  <c r="G4267" i="106"/>
  <c r="G6265" i="106"/>
  <c r="G6269" i="106"/>
  <c r="G6267" i="106"/>
  <c r="A7253" i="106"/>
  <c r="D31" i="36"/>
  <c r="J23" i="24" s="1"/>
  <c r="G7878" i="106" l="1"/>
  <c r="G6274" i="106"/>
  <c r="G6276" i="106"/>
  <c r="G6277" i="106"/>
  <c r="G62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9"/>
            <color indexed="81"/>
            <rFont val="Tahoma"/>
            <family val="2"/>
          </rPr>
          <t>GASB Statement No. 87; all leases (both operational and capital) should be reflected on this line.</t>
        </r>
      </text>
    </comment>
    <comment ref="A38" authorId="3" shapeId="0" xr:uid="{1B2605FD-E434-48E4-A31D-A3CC253B4F99}">
      <text>
        <r>
          <rPr>
            <sz val="9"/>
            <color indexed="81"/>
            <rFont val="Tahoma"/>
            <family val="2"/>
          </rPr>
          <t xml:space="preserve">GASB Statement No. 87; all leases (both operational and capital) should be reflected on this line.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<sst xmlns="http://schemas.openxmlformats.org/spreadsheetml/2006/main" count="26711" uniqueCount="8201">
  <si>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</si>
  <si>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</si>
  <si>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</si>
  <si>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</si>
  <si>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</si>
  <si>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</si>
  <si>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</si>
  <si>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</si>
  <si>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</si>
  <si>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</si>
  <si>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</si>
  <si>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</si>
  <si>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</si>
  <si>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</si>
  <si>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</si>
  <si>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</si>
  <si>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</si>
  <si>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</si>
  <si>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</si>
  <si>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</si>
  <si>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</si>
  <si>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</si>
  <si>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</si>
  <si>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</si>
  <si>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</si>
  <si>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</si>
  <si>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</si>
  <si>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</si>
  <si>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</si>
  <si>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</si>
  <si>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</si>
  <si>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</si>
  <si>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</si>
  <si>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</si>
  <si>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</si>
  <si>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</si>
  <si>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</si>
  <si>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</si>
  <si>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</si>
  <si>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</si>
  <si>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</si>
  <si>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</si>
  <si>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</si>
  <si>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</si>
  <si>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</si>
  <si>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</si>
  <si>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</si>
  <si>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</si>
  <si>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</si>
  <si>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</si>
  <si>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</si>
  <si>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</si>
  <si>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</si>
  <si>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</si>
  <si>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</si>
  <si>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</si>
  <si>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</si>
  <si>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</si>
  <si>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</si>
  <si>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</si>
  <si>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</si>
  <si>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</si>
  <si>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</si>
  <si>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</si>
  <si>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</si>
  <si>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</si>
  <si>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</si>
  <si>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</si>
  <si>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</si>
  <si>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</si>
  <si>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</si>
  <si>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</si>
  <si>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</si>
  <si>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</si>
  <si>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</si>
  <si>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</si>
  <si>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</si>
  <si>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</si>
  <si>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</si>
  <si>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</si>
  <si>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</si>
  <si>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</si>
  <si>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</si>
  <si>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</si>
  <si>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</si>
  <si>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</si>
  <si>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</si>
  <si>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</si>
  <si>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</si>
  <si>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</si>
  <si>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</si>
  <si>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</si>
  <si>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</si>
  <si>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</si>
  <si>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</si>
  <si>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</si>
  <si>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</si>
  <si>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</si>
  <si>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</si>
  <si>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</si>
  <si>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</si>
  <si>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</si>
  <si>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</si>
  <si>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</si>
  <si>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</si>
  <si>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</si>
  <si>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</si>
  <si>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</si>
  <si>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</si>
  <si>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</si>
  <si>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</si>
  <si>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</si>
  <si>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</si>
  <si>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</si>
  <si>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</si>
  <si>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</si>
  <si>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</si>
  <si>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</si>
  <si>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</si>
  <si>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</si>
  <si>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</si>
  <si>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</si>
  <si>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</si>
  <si>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</si>
  <si>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</si>
  <si>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</si>
  <si>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</si>
  <si>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</si>
  <si>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</si>
  <si>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</si>
  <si>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</si>
  <si>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</si>
  <si>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</si>
  <si>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</si>
  <si>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</si>
  <si>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</si>
  <si>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</si>
  <si>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</si>
  <si>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</si>
  <si>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</si>
  <si>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</si>
  <si>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</si>
  <si>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</si>
  <si>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</si>
  <si>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</si>
  <si>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</si>
  <si>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</si>
  <si>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</si>
  <si>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</si>
  <si>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</si>
  <si>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</si>
  <si>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</si>
  <si>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</si>
  <si>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</si>
  <si>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</si>
  <si>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</si>
  <si>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</si>
  <si>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</si>
  <si>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</si>
  <si>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</si>
  <si>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</si>
  <si>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</si>
  <si>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</si>
  <si>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</si>
  <si>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</si>
  <si>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</si>
  <si>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</si>
  <si>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</si>
  <si>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</si>
  <si>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</si>
  <si>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</si>
  <si>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</si>
  <si>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</si>
  <si>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</si>
  <si>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</si>
  <si>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</si>
  <si>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</si>
  <si>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</si>
  <si>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</si>
  <si>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</si>
  <si>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</si>
  <si>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</si>
  <si>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</si>
  <si>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</si>
  <si>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</si>
  <si>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</si>
  <si>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</si>
  <si>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</si>
  <si>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</si>
  <si>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</si>
  <si>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</si>
  <si>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</si>
  <si>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</si>
  <si>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</si>
  <si>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</si>
  <si>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</si>
  <si>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</si>
  <si>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</si>
  <si>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</si>
  <si>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</si>
  <si>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</si>
  <si>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</si>
  <si>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</si>
  <si>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</si>
  <si>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</si>
  <si>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</si>
  <si>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</si>
  <si>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</si>
  <si>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</si>
  <si>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</si>
  <si>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</si>
  <si>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</si>
  <si>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</si>
  <si>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</si>
  <si>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</si>
  <si>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</si>
  <si>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</si>
  <si>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</si>
  <si>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</si>
  <si>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</si>
  <si>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</si>
  <si>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</si>
  <si>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</si>
  <si>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</si>
  <si>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</si>
  <si>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</si>
  <si>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</si>
  <si>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</si>
  <si>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</si>
  <si>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</si>
  <si>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</si>
  <si>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</si>
  <si>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</si>
  <si>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</si>
  <si>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</si>
  <si>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</si>
  <si>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</si>
  <si>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</si>
  <si>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</si>
  <si>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</si>
  <si>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</si>
  <si>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</si>
  <si>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</si>
  <si>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</si>
  <si>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</si>
  <si>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</si>
  <si>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</si>
  <si>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</si>
  <si>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</si>
  <si>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</si>
  <si>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</si>
  <si>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</si>
  <si>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</si>
  <si>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</si>
  <si>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</si>
  <si>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</si>
  <si>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</si>
  <si>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</si>
  <si>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</si>
  <si>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</si>
  <si>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</si>
  <si>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</si>
  <si>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</si>
  <si>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</si>
  <si>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</si>
  <si>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</si>
  <si>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</si>
  <si>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</si>
  <si>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</si>
  <si>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</si>
  <si>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</si>
  <si>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</si>
  <si>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</si>
  <si>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</si>
  <si>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</si>
  <si>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</si>
  <si>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</si>
  <si>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</si>
  <si>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</si>
  <si>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</si>
  <si>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</si>
  <si>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</si>
  <si>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</si>
  <si>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</si>
  <si>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</si>
  <si>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</si>
  <si>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</si>
  <si>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</si>
  <si>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</si>
  <si>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</si>
  <si>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</si>
  <si>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</si>
  <si>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</si>
  <si>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</si>
  <si>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</si>
  <si>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</si>
  <si>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</si>
  <si>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</si>
  <si>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</si>
  <si>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</si>
  <si>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</si>
  <si>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</si>
  <si>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</si>
  <si>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</si>
  <si>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</si>
  <si>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</si>
  <si>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</si>
  <si>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</si>
  <si>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</si>
  <si>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</si>
  <si>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</si>
  <si>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</si>
  <si>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</si>
  <si>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</si>
  <si>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</si>
  <si>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</si>
  <si>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</si>
  <si>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</si>
  <si>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</si>
  <si>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</si>
  <si>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</si>
  <si>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</si>
  <si>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</si>
  <si>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</si>
  <si>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</si>
  <si>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</si>
  <si>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</si>
  <si>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</si>
  <si>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</si>
  <si>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</si>
  <si>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</si>
  <si>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</si>
  <si>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</si>
  <si>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</si>
  <si>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</si>
  <si>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</si>
  <si>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</si>
  <si>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</si>
  <si>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</si>
  <si>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</si>
  <si>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</si>
  <si>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</si>
  <si>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</si>
  <si>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</si>
  <si>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</si>
  <si>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</si>
  <si>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</si>
  <si>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</si>
  <si>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</si>
  <si>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</si>
  <si>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</si>
  <si>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</si>
  <si>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</si>
  <si>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</si>
  <si>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</si>
  <si>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</si>
  <si>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</si>
  <si>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</si>
  <si>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</si>
  <si>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</si>
  <si>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</si>
  <si>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</si>
  <si>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</si>
  <si>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</si>
  <si>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</si>
  <si>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</si>
  <si>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</si>
  <si>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</si>
  <si>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</si>
  <si>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</si>
  <si>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</si>
  <si>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</si>
  <si>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</si>
  <si>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</si>
  <si>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</si>
  <si>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</si>
  <si>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</si>
  <si>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</si>
  <si>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</si>
  <si>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</si>
  <si>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</si>
  <si>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</si>
  <si>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</si>
  <si>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</si>
  <si>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</si>
  <si>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</si>
  <si>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</si>
  <si>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</si>
  <si>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</si>
  <si>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</si>
  <si>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</si>
  <si>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</si>
  <si>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</si>
  <si>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</si>
  <si>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</si>
  <si>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</si>
  <si>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</si>
  <si>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</si>
  <si>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</si>
  <si>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</si>
  <si>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</si>
  <si>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</si>
  <si>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</si>
  <si>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</si>
  <si>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</si>
  <si>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</si>
  <si>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</si>
  <si>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</si>
  <si>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</si>
  <si>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</si>
  <si>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</si>
  <si>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</si>
  <si>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</si>
  <si>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</si>
  <si>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</si>
  <si>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</si>
  <si>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</si>
  <si>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</si>
  <si>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</si>
  <si>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</si>
  <si>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</si>
  <si>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</si>
  <si>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</si>
  <si>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</si>
  <si>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</si>
  <si>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</si>
  <si>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</si>
  <si>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</si>
  <si>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</si>
  <si>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</si>
  <si>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</si>
  <si>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</si>
  <si>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</si>
  <si>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</si>
  <si>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</si>
  <si>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</si>
  <si>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</si>
  <si>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</si>
  <si>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</si>
  <si>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</si>
  <si>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</si>
  <si>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</si>
  <si>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</si>
  <si>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</si>
  <si>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</si>
  <si>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</si>
  <si>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</si>
  <si>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</si>
  <si>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</si>
  <si>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</si>
  <si>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</si>
  <si>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</si>
  <si>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</si>
  <si>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</si>
  <si>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</si>
  <si>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</si>
  <si>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</si>
  <si>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</si>
  <si>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</si>
  <si>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</si>
  <si>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</si>
  <si>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</si>
  <si>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</si>
  <si>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</si>
  <si>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</si>
  <si>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</si>
  <si>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</si>
  <si>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</si>
  <si>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</si>
  <si>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</si>
  <si>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</si>
  <si>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</si>
  <si>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</si>
  <si>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</si>
  <si>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</si>
  <si>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</si>
  <si>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</si>
  <si>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</si>
  <si>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</si>
  <si>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</si>
  <si>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</si>
  <si>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</si>
  <si>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</si>
  <si>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</si>
  <si>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</si>
  <si>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</si>
  <si>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</si>
  <si>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</si>
  <si>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</si>
  <si>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</si>
  <si>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</si>
  <si>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</si>
  <si>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</si>
  <si>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</si>
  <si>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</si>
  <si>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</si>
  <si>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</si>
  <si>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</si>
  <si>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</si>
  <si>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</si>
  <si>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</si>
  <si>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</si>
  <si>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</si>
  <si>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</si>
  <si>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</si>
  <si>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</si>
  <si>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</si>
  <si>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</si>
  <si>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</si>
  <si>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</si>
  <si>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</si>
  <si>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</si>
  <si>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</si>
  <si>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</si>
  <si>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</si>
  <si>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</si>
  <si>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</si>
  <si>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</si>
  <si>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</si>
  <si>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</si>
  <si>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</si>
  <si>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</si>
  <si>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</si>
  <si>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</si>
  <si>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</si>
  <si>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</si>
  <si>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</si>
  <si>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</si>
  <si>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</si>
  <si>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</si>
  <si>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</si>
  <si>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</si>
  <si>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</si>
  <si>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</si>
  <si>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</si>
  <si>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</si>
  <si>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</si>
  <si>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</si>
  <si>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</si>
  <si>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</si>
  <si>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</si>
  <si>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</si>
  <si>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</si>
  <si>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</si>
  <si>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</si>
  <si>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</si>
  <si>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</si>
  <si>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</si>
  <si>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</si>
  <si>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</si>
  <si>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</si>
  <si>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</si>
  <si>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</si>
  <si>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</si>
  <si>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</si>
  <si>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</si>
  <si>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</si>
  <si>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</si>
  <si>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</si>
  <si>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</si>
  <si>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</si>
  <si>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</si>
  <si>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</si>
  <si>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</si>
  <si>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</si>
  <si>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</si>
  <si>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</si>
  <si>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</si>
  <si>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</si>
  <si>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</si>
  <si>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</si>
  <si>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</si>
  <si>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</si>
  <si>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</si>
  <si>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</si>
  <si>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</si>
  <si>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</si>
  <si>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</si>
  <si>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</si>
  <si>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</si>
  <si>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</si>
  <si>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</si>
  <si>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</si>
  <si>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</si>
  <si>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</si>
  <si>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</si>
  <si>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</si>
  <si>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</si>
  <si>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</si>
  <si>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</si>
  <si>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</si>
  <si>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</si>
  <si>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</si>
  <si>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</si>
  <si>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</si>
  <si>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</si>
  <si>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</si>
  <si>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</si>
  <si>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</si>
  <si>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</si>
  <si>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</si>
  <si>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</si>
  <si>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</si>
  <si>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</si>
  <si>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</si>
  <si>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</si>
  <si>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</si>
  <si>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</si>
  <si>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</si>
  <si>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</si>
  <si>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</si>
  <si>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</si>
  <si>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</si>
  <si>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</si>
  <si>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</si>
  <si>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</si>
  <si>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</si>
  <si>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</si>
  <si>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</si>
  <si>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</si>
  <si>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</si>
  <si>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</si>
  <si>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</si>
  <si>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</si>
  <si>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</si>
  <si>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</si>
  <si>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</si>
  <si>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</si>
  <si>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</si>
  <si>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</si>
  <si>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</si>
  <si>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</si>
  <si>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</si>
  <si>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</si>
  <si>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</si>
  <si>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</si>
  <si>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</si>
  <si>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</si>
  <si>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</si>
  <si>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</si>
  <si>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</si>
  <si>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</si>
  <si>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</si>
  <si>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</si>
  <si>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</si>
  <si>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</si>
  <si>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</si>
  <si>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</si>
  <si>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</si>
  <si>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</si>
  <si>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</si>
  <si>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</si>
  <si>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</si>
  <si>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</si>
  <si>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</si>
  <si>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</si>
  <si>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</si>
  <si>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</si>
  <si>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</si>
  <si>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</si>
  <si>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</si>
  <si>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</si>
  <si>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</si>
  <si>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</si>
  <si>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</si>
  <si>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</si>
  <si>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</si>
  <si>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</si>
  <si>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</si>
  <si>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</si>
  <si>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</si>
  <si>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</si>
  <si>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</si>
  <si>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</si>
  <si>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</si>
  <si>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</si>
  <si>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</si>
  <si>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</si>
  <si>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</si>
  <si>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</si>
  <si>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</si>
  <si>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</si>
  <si>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</si>
  <si>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</si>
  <si>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</si>
  <si>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</si>
  <si>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</si>
  <si>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</si>
  <si>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</si>
  <si>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</si>
  <si>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</si>
  <si>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</si>
  <si>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</si>
  <si>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</si>
  <si>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</si>
  <si>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</si>
  <si>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</si>
  <si>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</si>
  <si>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</si>
  <si>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</si>
  <si>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</si>
  <si>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</si>
  <si>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</si>
  <si>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</si>
  <si>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</si>
  <si>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</si>
  <si>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</si>
  <si>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</si>
  <si>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</si>
  <si>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</si>
  <si>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</si>
  <si>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</si>
  <si>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</si>
  <si>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</si>
  <si>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</si>
  <si>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</si>
  <si>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</si>
  <si>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</si>
  <si>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</si>
  <si>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</si>
  <si>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</si>
  <si>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</si>
  <si>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</si>
  <si>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</si>
  <si>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</si>
  <si>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</si>
  <si>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</si>
  <si>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</si>
  <si>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</si>
  <si>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</si>
  <si>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</si>
  <si>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</si>
  <si>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</si>
  <si>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</si>
  <si>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</si>
  <si>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</si>
  <si>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</si>
  <si>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</si>
  <si>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</si>
  <si>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</si>
  <si>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</si>
  <si>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</si>
  <si>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</si>
  <si>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</si>
  <si>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</si>
  <si>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</si>
  <si>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</si>
  <si>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</si>
  <si>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</si>
  <si>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</si>
  <si>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</si>
  <si>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</si>
  <si>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</si>
  <si>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</si>
  <si>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</si>
  <si>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</si>
  <si>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</si>
  <si>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</si>
  <si>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</si>
  <si>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</si>
  <si>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</si>
  <si>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</si>
  <si>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</si>
  <si>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</si>
  <si>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</si>
  <si>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</si>
  <si>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</si>
  <si>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</si>
  <si>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</si>
  <si>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</si>
  <si>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</si>
  <si>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</si>
  <si>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</si>
  <si>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</si>
  <si>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</si>
  <si>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</si>
  <si>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</si>
  <si>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</si>
  <si>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</si>
  <si>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</si>
  <si>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</si>
  <si>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</si>
  <si>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</si>
  <si>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</si>
  <si>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</si>
  <si>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</si>
  <si>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</si>
  <si>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</si>
  <si>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</si>
  <si>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</si>
  <si>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</si>
  <si>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</si>
  <si>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</si>
  <si>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</si>
  <si>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</si>
  <si>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</si>
  <si>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</si>
  <si>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</si>
  <si>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</si>
  <si>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</si>
  <si>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</si>
  <si>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</si>
  <si>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</si>
  <si>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</si>
  <si>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</si>
  <si>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</si>
  <si>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</si>
  <si>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</si>
  <si>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</si>
  <si>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</si>
  <si>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</si>
  <si>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</si>
  <si>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</si>
  <si>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</si>
  <si>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</si>
  <si>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</si>
  <si>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</si>
  <si>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</si>
  <si>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</si>
  <si>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</si>
  <si>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</si>
  <si>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</si>
  <si>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</si>
  <si>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</si>
  <si>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</si>
  <si>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</si>
  <si>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</si>
  <si>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</si>
  <si>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</si>
  <si>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</si>
  <si>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</si>
  <si>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</si>
  <si>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</si>
  <si>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</si>
  <si>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</si>
  <si>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</si>
  <si>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</si>
  <si>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</si>
  <si>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</si>
  <si>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</si>
  <si>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</si>
  <si>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</si>
  <si>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</si>
  <si>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</si>
  <si>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</si>
  <si>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</si>
  <si>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</si>
  <si>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</si>
  <si>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</si>
  <si>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</si>
  <si>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</si>
  <si>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</si>
  <si>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</si>
  <si>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</si>
  <si>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</si>
  <si>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</si>
  <si>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</si>
  <si>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</si>
  <si>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</si>
  <si>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</si>
  <si>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</si>
  <si>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</si>
  <si>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</si>
  <si>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</si>
  <si>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</si>
  <si>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</si>
  <si>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</si>
  <si>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</si>
  <si>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</si>
  <si>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</si>
  <si>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</si>
  <si>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</si>
  <si>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</si>
  <si>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</si>
  <si>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</si>
  <si>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</si>
  <si>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</si>
  <si>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</si>
  <si>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</si>
  <si>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</si>
  <si>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</si>
  <si>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</si>
  <si>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</si>
  <si>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</si>
  <si>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</si>
  <si>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</si>
  <si>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</si>
  <si>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</si>
  <si>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</si>
  <si>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</si>
  <si>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</si>
  <si>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</si>
  <si>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</si>
  <si>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</si>
  <si>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</si>
  <si>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</si>
  <si>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</si>
  <si>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</si>
  <si>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</si>
  <si>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</si>
  <si>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</si>
  <si>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</si>
  <si>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</si>
  <si>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</si>
  <si>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</si>
  <si>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</si>
  <si>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</si>
  <si>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</si>
  <si>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</si>
  <si>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</si>
  <si>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</si>
  <si>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</si>
  <si>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</si>
  <si>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</si>
  <si>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</si>
  <si>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</si>
  <si>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</si>
  <si>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</si>
  <si>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</si>
  <si>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</si>
  <si>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</si>
  <si>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</si>
  <si>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</si>
  <si>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</si>
  <si>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</si>
  <si>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</si>
  <si>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</si>
  <si>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</si>
  <si>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</si>
  <si>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</si>
  <si>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</si>
  <si>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</si>
  <si>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</si>
  <si>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</si>
  <si>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</si>
  <si>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</si>
  <si>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</si>
  <si>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</si>
  <si>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</si>
  <si>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</si>
  <si>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</si>
  <si>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</si>
  <si>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</si>
  <si>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</si>
  <si>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</si>
  <si>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</si>
  <si>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</si>
  <si>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</si>
  <si>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</si>
  <si>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</si>
  <si>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</si>
  <si>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</si>
  <si>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</si>
  <si>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</si>
  <si>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</si>
  <si>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</si>
  <si>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</si>
  <si>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</si>
  <si>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</si>
  <si>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</si>
  <si>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</si>
  <si>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</si>
  <si>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</si>
  <si>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</si>
  <si>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</si>
  <si>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</si>
  <si>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</si>
  <si>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</si>
  <si>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</si>
  <si>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</si>
  <si>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</si>
  <si>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</si>
  <si>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</si>
  <si>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</si>
  <si>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</si>
  <si>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</si>
  <si>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</si>
  <si>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</si>
  <si>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</si>
  <si>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</si>
  <si>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</si>
  <si>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</si>
  <si>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</si>
  <si>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</si>
  <si>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</si>
  <si>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</si>
  <si>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</si>
  <si>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</si>
  <si>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</si>
  <si>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</si>
  <si>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</si>
  <si>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</si>
  <si>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</si>
  <si>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</si>
  <si>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</si>
  <si>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</si>
  <si>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</si>
  <si>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</si>
  <si>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</si>
  <si>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</si>
  <si>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</si>
  <si>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</si>
  <si>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</si>
  <si>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</si>
  <si>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</si>
  <si>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</si>
  <si>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</si>
  <si>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</si>
  <si>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</si>
  <si>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</si>
  <si>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</si>
  <si>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</si>
  <si>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</si>
  <si>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</si>
  <si>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</si>
  <si>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</si>
  <si>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</si>
  <si>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</si>
  <si>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</si>
  <si>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</si>
  <si>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</si>
  <si>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</si>
  <si>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</si>
  <si>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</si>
  <si>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</si>
  <si>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</si>
  <si>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</si>
  <si>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</si>
  <si>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</si>
  <si>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</si>
  <si>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</si>
  <si>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</si>
  <si>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</si>
  <si>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</si>
  <si>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</si>
  <si>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</si>
  <si>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</si>
  <si>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</si>
  <si>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</si>
  <si>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</si>
  <si>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</si>
  <si>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</si>
  <si>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</si>
  <si>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</si>
  <si>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</si>
  <si>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</si>
  <si>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</si>
  <si>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</si>
  <si>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</si>
  <si>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</si>
  <si>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</si>
  <si>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</si>
  <si>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</si>
  <si>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</si>
  <si>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</si>
  <si>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</si>
  <si>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</si>
  <si>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</si>
  <si>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</si>
  <si>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</si>
  <si>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</si>
  <si>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</si>
  <si>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</si>
  <si>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</si>
  <si>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</si>
  <si>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</si>
  <si>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</si>
  <si>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</si>
  <si>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</si>
  <si>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</si>
  <si>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</si>
  <si>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</si>
  <si>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</si>
  <si>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</si>
  <si>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</si>
  <si>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</si>
  <si>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</si>
  <si>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</si>
  <si>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</si>
  <si>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</si>
  <si>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</si>
  <si>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</si>
  <si>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</si>
  <si>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</si>
  <si>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</si>
  <si>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</si>
  <si>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</si>
  <si>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</si>
  <si>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</si>
  <si>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</si>
  <si>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</si>
  <si>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</si>
  <si>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</si>
  <si>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</si>
  <si>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</si>
  <si>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</si>
  <si>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</si>
  <si>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</si>
  <si>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</si>
  <si>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</si>
  <si>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</si>
  <si>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</si>
  <si>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</si>
  <si>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</si>
  <si>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</si>
  <si>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</si>
  <si>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</si>
  <si>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</si>
  <si>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</si>
  <si>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</si>
  <si>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</si>
  <si>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</si>
  <si>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</si>
  <si>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</si>
  <si>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</si>
  <si>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</si>
  <si>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</si>
  <si>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</si>
  <si>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</si>
  <si>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</si>
  <si>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</si>
  <si>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</si>
  <si>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</si>
  <si>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</si>
  <si>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</si>
  <si>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</si>
  <si>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</si>
  <si>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</si>
  <si>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</si>
  <si>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</si>
  <si>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</si>
  <si>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</si>
  <si>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</si>
  <si>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</si>
  <si>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</si>
  <si>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</si>
  <si>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</si>
  <si>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</si>
  <si>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</si>
  <si>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</si>
  <si>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</si>
  <si>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</si>
  <si>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</si>
  <si>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</si>
  <si>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</si>
  <si>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</si>
  <si>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</si>
  <si>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</si>
  <si>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</si>
  <si>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</si>
  <si>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</si>
  <si>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</si>
  <si>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</si>
  <si>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</si>
  <si>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</si>
  <si>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</si>
  <si>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</si>
  <si>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</si>
  <si>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</si>
  <si>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</si>
  <si>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</si>
  <si>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</si>
  <si>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</si>
  <si>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</si>
  <si>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</si>
  <si>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</si>
  <si>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</si>
  <si>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</si>
  <si>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</si>
  <si>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</si>
  <si>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</si>
  <si>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</si>
  <si>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</si>
  <si>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</si>
  <si>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</si>
  <si>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</si>
  <si>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</si>
  <si>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</si>
  <si>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</si>
  <si>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</si>
  <si>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</si>
  <si>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</si>
  <si>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</si>
  <si>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</si>
  <si>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</si>
  <si>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</si>
  <si>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</si>
  <si>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</si>
  <si>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</si>
  <si>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</si>
  <si>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</si>
  <si>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</si>
  <si>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</si>
  <si>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</si>
  <si>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</si>
  <si>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</si>
  <si>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</si>
  <si>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</si>
  <si>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</si>
  <si>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</si>
  <si>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</si>
  <si>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</si>
  <si>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</si>
  <si>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</si>
  <si>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</si>
  <si>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</si>
  <si>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</si>
  <si>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</si>
  <si>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</si>
  <si>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</si>
  <si>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</si>
  <si>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</si>
  <si>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</si>
  <si>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</si>
  <si>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</si>
  <si>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</si>
  <si>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</si>
  <si>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</si>
  <si>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</si>
  <si>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</si>
  <si>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</si>
  <si>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</si>
  <si>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</si>
  <si>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</si>
  <si>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</si>
  <si>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</si>
  <si>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</si>
  <si>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</si>
  <si>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</si>
  <si>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</si>
  <si>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</si>
  <si>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</si>
  <si>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</si>
  <si>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</si>
  <si>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</si>
  <si>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</si>
  <si>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</si>
  <si>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</si>
  <si>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t xml:space="preserve">5. </t>
  </si>
  <si>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</si>
  <si>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</si>
  <si>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</si>
  <si>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</si>
  <si>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</si>
  <si>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</si>
  <si>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</si>
  <si>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</si>
  <si>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</si>
  <si>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</si>
  <si>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</si>
  <si>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</si>
  <si>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</si>
  <si>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</si>
  <si>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</si>
  <si>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</si>
  <si>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</si>
  <si>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</si>
  <si>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</si>
  <si>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</si>
  <si>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</si>
  <si>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</si>
  <si>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</si>
  <si>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</si>
  <si>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</si>
  <si>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</si>
  <si>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</si>
  <si>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</si>
  <si>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</si>
  <si>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</si>
  <si>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</si>
  <si>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</si>
  <si>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</si>
  <si>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</si>
  <si>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</si>
  <si>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</si>
  <si>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</si>
  <si>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</si>
  <si>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</si>
  <si>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</si>
  <si>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</si>
  <si>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</si>
  <si>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</si>
  <si>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</si>
  <si>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</si>
  <si>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</si>
  <si>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</si>
  <si>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</si>
  <si>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</si>
  <si>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</si>
  <si>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</si>
  <si>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</si>
  <si>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</si>
  <si>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</si>
  <si>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</si>
  <si>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</si>
  <si>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</si>
  <si>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</si>
  <si>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</si>
  <si>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</si>
  <si>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</si>
  <si>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</si>
  <si>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</si>
  <si>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</si>
  <si>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</si>
  <si>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</si>
  <si>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</si>
  <si>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</si>
  <si>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</si>
  <si>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</si>
  <si>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</si>
  <si>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</si>
  <si>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</si>
  <si>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</si>
  <si>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</si>
  <si>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</si>
  <si>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</si>
  <si>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</si>
  <si>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</si>
  <si>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</si>
  <si>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</si>
  <si>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</si>
  <si>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</si>
  <si>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</si>
  <si>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</si>
  <si>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</si>
  <si>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</si>
  <si>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</si>
  <si>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</si>
  <si>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</si>
  <si>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</si>
  <si>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</si>
  <si>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</si>
  <si>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</si>
  <si>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</si>
  <si>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</si>
  <si>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</si>
  <si>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</si>
  <si>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</si>
  <si>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</si>
  <si>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</si>
  <si>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</si>
  <si>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</si>
  <si>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</si>
  <si>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</si>
  <si>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</si>
  <si>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</si>
  <si>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</si>
  <si>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</si>
  <si>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</si>
  <si>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</si>
  <si>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</si>
  <si>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</si>
  <si>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</si>
  <si>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</si>
  <si>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</si>
  <si>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</si>
  <si>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</si>
  <si>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</si>
  <si>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</si>
  <si>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</si>
  <si>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</si>
  <si>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</si>
  <si>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</si>
  <si>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</si>
  <si>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</si>
  <si>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</si>
  <si>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</si>
  <si>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</si>
  <si>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</si>
  <si>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</si>
  <si>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</si>
  <si>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</si>
  <si>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</si>
  <si>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</si>
  <si>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</si>
  <si>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</si>
  <si>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</si>
  <si>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</si>
  <si>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</si>
  <si>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</si>
  <si>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</si>
  <si>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</si>
  <si>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</si>
  <si>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</si>
  <si>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</si>
  <si>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</si>
  <si>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</si>
  <si>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</si>
  <si>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</si>
  <si>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</si>
  <si>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</si>
  <si>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</si>
  <si>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</si>
  <si>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</si>
  <si>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</si>
  <si>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</si>
  <si>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</si>
  <si>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</si>
  <si>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</si>
  <si>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</si>
  <si>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</si>
  <si>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</si>
  <si>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</si>
  <si>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</si>
  <si>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</si>
  <si>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</si>
  <si>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</si>
  <si>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</si>
  <si>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</si>
  <si>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</si>
  <si>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</si>
  <si>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</si>
  <si>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</si>
  <si>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</si>
  <si>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</si>
  <si>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</si>
  <si>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</si>
  <si>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</si>
  <si>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</si>
  <si>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</si>
  <si>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</si>
  <si>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</si>
  <si>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</si>
  <si>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</si>
  <si>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</si>
  <si>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</si>
  <si>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</si>
  <si>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</si>
  <si>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</si>
  <si>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</si>
  <si>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</si>
  <si>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</si>
  <si>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</si>
  <si>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</si>
  <si>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</si>
  <si>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</si>
  <si>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</si>
  <si>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</si>
  <si>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</si>
  <si>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</si>
  <si>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</si>
  <si>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</si>
  <si>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</si>
  <si>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</si>
  <si>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</si>
  <si>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</si>
  <si>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</si>
  <si>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</si>
  <si>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</si>
  <si>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</si>
  <si>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</si>
  <si>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</si>
  <si>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</si>
  <si>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</si>
  <si>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</si>
  <si>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</si>
  <si>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</si>
  <si>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</si>
  <si>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</si>
  <si>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</si>
  <si>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</si>
  <si>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</si>
  <si>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</si>
  <si>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</si>
  <si>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</si>
  <si>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</si>
  <si>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</si>
  <si>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</si>
  <si>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</si>
  <si>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</si>
  <si>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</si>
  <si>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</si>
  <si>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</si>
  <si>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</si>
  <si>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</si>
  <si>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</si>
  <si>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</si>
  <si>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</si>
  <si>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</si>
  <si>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</si>
  <si>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</si>
  <si>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</si>
  <si>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</si>
  <si>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</si>
  <si>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</si>
  <si>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</si>
  <si>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</si>
  <si>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</si>
  <si>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</si>
  <si>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</si>
  <si>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</si>
  <si>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</si>
  <si>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</si>
  <si>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</si>
  <si>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</si>
  <si>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</si>
  <si>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</si>
  <si>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</si>
  <si>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</si>
  <si>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</si>
  <si>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</si>
  <si>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</si>
  <si>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</si>
  <si>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</si>
  <si>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</si>
  <si>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</si>
  <si>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</si>
  <si>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</si>
  <si>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</si>
  <si>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</si>
  <si>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</si>
  <si>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</si>
  <si>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</si>
  <si>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</si>
  <si>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</si>
  <si>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</si>
  <si>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</si>
  <si>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</si>
  <si>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</si>
  <si>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</si>
  <si>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</si>
  <si>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</si>
  <si>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</si>
  <si>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</si>
  <si>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</si>
  <si>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</si>
  <si>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</si>
  <si>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</si>
  <si>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</si>
  <si>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</si>
  <si>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</si>
  <si>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</si>
  <si>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</si>
  <si>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</si>
  <si>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</si>
  <si>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</si>
  <si>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</si>
  <si>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</si>
  <si>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</si>
  <si>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</si>
  <si>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</si>
  <si>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</si>
  <si>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</si>
  <si>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</si>
  <si>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</si>
  <si>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</si>
  <si>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</si>
  <si>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</si>
  <si>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</si>
  <si>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</si>
  <si>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</si>
  <si>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</si>
  <si>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</si>
  <si>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</si>
  <si>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</si>
  <si>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</si>
  <si>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</si>
  <si>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</si>
  <si>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</si>
  <si>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</si>
  <si>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</si>
  <si>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</si>
  <si>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</si>
  <si>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</si>
  <si>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</si>
  <si>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</si>
  <si>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</si>
  <si>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</si>
  <si>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</si>
  <si>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</si>
  <si>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</si>
  <si>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</si>
  <si>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</si>
  <si>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</si>
  <si>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</si>
  <si>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</si>
  <si>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</si>
  <si>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</si>
  <si>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</si>
  <si>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</si>
  <si>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</si>
  <si>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</si>
  <si>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</si>
  <si>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</si>
  <si>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</si>
  <si>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</si>
  <si>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</si>
  <si>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</si>
  <si>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</si>
  <si>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</si>
  <si>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</si>
  <si>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</si>
  <si>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</si>
  <si>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</si>
  <si>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</si>
  <si>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</si>
  <si>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</si>
  <si>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</si>
  <si>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</si>
  <si>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</si>
  <si>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</si>
  <si>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</si>
  <si>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</si>
  <si>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</si>
  <si>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</si>
  <si>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</si>
  <si>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</si>
  <si>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</si>
  <si>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</si>
  <si>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</si>
  <si>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</si>
  <si>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</si>
  <si>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</si>
  <si>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</si>
  <si>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</si>
  <si>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</si>
  <si>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</si>
  <si>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</si>
  <si>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</si>
  <si>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</si>
  <si>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</si>
  <si>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</si>
  <si>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</si>
  <si>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</si>
  <si>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</si>
  <si>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</si>
  <si>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</si>
  <si>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</si>
  <si>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</si>
  <si>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</si>
  <si>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</si>
  <si>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</si>
  <si>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</si>
  <si>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</si>
  <si>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</si>
  <si>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</si>
  <si>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</si>
  <si>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</si>
  <si>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</si>
  <si>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</si>
  <si>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</si>
  <si>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</si>
  <si>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</si>
  <si>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</si>
  <si>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</si>
  <si>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</si>
  <si>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</si>
  <si>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</si>
  <si>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</si>
  <si>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</si>
  <si>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</si>
  <si>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</si>
  <si>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</si>
  <si>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</si>
  <si>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</si>
  <si>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</si>
  <si>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</si>
  <si>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</si>
  <si>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</si>
  <si>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</si>
  <si>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</si>
  <si>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</si>
  <si>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</si>
  <si>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</si>
  <si>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</si>
  <si>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</si>
  <si>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</si>
  <si>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</si>
  <si>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</si>
  <si>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</si>
  <si>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</si>
  <si>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</si>
  <si>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</si>
  <si>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</si>
  <si>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</si>
  <si>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</si>
  <si>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</si>
  <si>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</si>
  <si>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</si>
  <si>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</si>
  <si>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</si>
  <si>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</si>
  <si>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</si>
  <si>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</si>
  <si>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</si>
  <si>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</si>
  <si>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</si>
  <si>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</si>
  <si>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</si>
  <si>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</si>
  <si>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</si>
  <si>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</si>
  <si>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</si>
  <si>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</si>
  <si>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</si>
  <si>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</si>
  <si>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</si>
  <si>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</si>
  <si>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</si>
  <si>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</si>
  <si>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</si>
  <si>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</si>
  <si>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</si>
  <si>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</si>
  <si>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</si>
  <si>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</si>
  <si>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</si>
  <si>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</si>
  <si>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</si>
  <si>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</si>
  <si>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</si>
  <si>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</si>
  <si>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</si>
  <si>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</si>
  <si>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</si>
  <si>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</si>
  <si>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</si>
  <si>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</si>
  <si>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</si>
  <si>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</si>
  <si>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</si>
  <si>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</si>
  <si>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</si>
  <si>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</si>
  <si>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</si>
  <si>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</si>
  <si>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</si>
  <si>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</si>
  <si>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</si>
  <si>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</si>
  <si>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</si>
  <si>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</si>
  <si>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</si>
  <si>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</si>
  <si>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</si>
  <si>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</si>
  <si>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</si>
  <si>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</si>
  <si>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</si>
  <si>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</si>
  <si>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</si>
  <si>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</si>
  <si>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</si>
  <si>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</si>
  <si>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</si>
  <si>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</si>
  <si>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</si>
  <si>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</si>
  <si>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</si>
  <si>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</si>
  <si>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</si>
  <si>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</si>
  <si>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</si>
  <si>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</si>
  <si>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</si>
  <si>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</si>
  <si>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</si>
  <si>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</si>
  <si>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L422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</si>
  <si>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</si>
  <si>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</si>
  <si>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</si>
  <si>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</si>
  <si>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</si>
  <si>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</si>
  <si>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</si>
  <si>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</si>
  <si>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</si>
  <si>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</si>
  <si>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</si>
  <si>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</si>
  <si>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</si>
  <si>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</si>
  <si>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L387, Col K - (G+I)</t>
  </si>
  <si>
    <t>Expenditures 16-24, L414, Col K</t>
  </si>
  <si>
    <t>Expenditures 16-24, L422, Col G</t>
  </si>
  <si>
    <t>Expenditures 16-24, L422, Col I</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</si>
  <si>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</si>
  <si>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</si>
  <si>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</si>
  <si>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</si>
  <si>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</si>
  <si>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</si>
  <si>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</si>
  <si>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</si>
  <si>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</si>
  <si>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</si>
  <si>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</si>
  <si>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</si>
  <si>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</si>
  <si>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</si>
  <si>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</si>
  <si>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</si>
  <si>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</si>
  <si>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</si>
  <si>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</si>
  <si>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</si>
  <si>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</si>
  <si>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</si>
  <si>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</si>
  <si>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</si>
  <si>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</si>
  <si>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</si>
  <si>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</si>
  <si>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</si>
  <si>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</si>
  <si>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</si>
  <si>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</si>
  <si>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</si>
  <si>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</si>
  <si>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</si>
  <si>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</si>
  <si>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</si>
  <si>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</si>
  <si>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</si>
  <si>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</si>
  <si>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</si>
  <si>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</si>
  <si>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</si>
  <si>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</si>
  <si>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</si>
  <si>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</si>
  <si>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</si>
  <si>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</si>
  <si>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</si>
  <si>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</si>
  <si>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</si>
  <si>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</si>
  <si>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</si>
  <si>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</si>
  <si>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</si>
  <si>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</si>
  <si>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</si>
  <si>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</si>
  <si>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</si>
  <si>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</si>
  <si>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</si>
  <si>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</si>
  <si>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</si>
  <si>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</si>
  <si>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</si>
  <si>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</si>
  <si>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</si>
  <si>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</si>
  <si>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</si>
  <si>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</si>
  <si>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</si>
  <si>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</si>
  <si>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</si>
  <si>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</si>
  <si>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</si>
  <si>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</si>
  <si>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</si>
  <si>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</si>
  <si>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</si>
  <si>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</si>
  <si>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</si>
  <si>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</si>
  <si>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</si>
  <si>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</si>
  <si>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</si>
  <si>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</si>
  <si>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</si>
  <si>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</si>
  <si>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</si>
  <si>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</si>
  <si>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</si>
  <si>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</si>
  <si>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</si>
  <si>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</si>
  <si>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</si>
  <si>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</si>
  <si>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</si>
  <si>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</si>
  <si>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</si>
  <si>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</si>
  <si>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</si>
  <si>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</si>
  <si>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</si>
  <si>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</si>
  <si>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</si>
  <si>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</si>
  <si>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</si>
  <si>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</si>
  <si>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</si>
  <si>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</si>
  <si>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</si>
  <si>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</si>
  <si>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</si>
  <si>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</si>
  <si>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</si>
  <si>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</si>
  <si>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</si>
  <si>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</si>
  <si>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</si>
  <si>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</si>
  <si>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</si>
  <si>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</si>
  <si>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</si>
  <si>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</si>
  <si>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</si>
  <si>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</si>
  <si>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</si>
  <si>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</si>
  <si>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</si>
  <si>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</si>
  <si>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</si>
  <si>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</si>
  <si>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</si>
  <si>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</si>
  <si>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</si>
  <si>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</si>
  <si>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</si>
  <si>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</si>
  <si>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</si>
  <si>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</si>
  <si>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</si>
  <si>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</si>
  <si>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</si>
  <si>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</si>
  <si>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</si>
  <si>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</si>
  <si>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</si>
  <si>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</si>
  <si>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</si>
  <si>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</si>
  <si>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</si>
  <si>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</si>
  <si>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</si>
  <si>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</si>
  <si>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</si>
  <si>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</si>
  <si>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</si>
  <si>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</si>
  <si>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</si>
  <si>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</si>
  <si>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</si>
  <si>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</si>
  <si>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</si>
  <si>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</si>
  <si>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</si>
  <si>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</si>
  <si>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</si>
  <si>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</si>
  <si>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</si>
  <si>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</si>
  <si>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</si>
  <si>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</si>
  <si>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</si>
  <si>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</si>
  <si>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</si>
  <si>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</si>
  <si>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</si>
  <si>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</si>
  <si>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</si>
  <si>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</si>
  <si>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</si>
  <si>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</si>
  <si>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</si>
  <si>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</si>
  <si>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</si>
  <si>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</si>
  <si>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</si>
  <si>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</si>
  <si>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</si>
  <si>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</si>
  <si>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</si>
  <si>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</si>
  <si>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</si>
  <si>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</si>
  <si>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</si>
  <si>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</si>
  <si>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</si>
  <si>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</si>
  <si>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</si>
  <si>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</si>
  <si>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</si>
  <si>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</si>
  <si>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</si>
  <si>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</si>
  <si>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</si>
  <si>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</si>
  <si>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</si>
  <si>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</si>
  <si>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</si>
  <si>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</si>
  <si>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</si>
  <si>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</si>
  <si>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</si>
  <si>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Northfield Twp HSD 225</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</si>
  <si>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</si>
  <si>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</si>
  <si>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</si>
  <si>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</si>
  <si>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</si>
  <si>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</si>
  <si>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</si>
  <si>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</si>
  <si>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</si>
  <si>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</si>
  <si>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</si>
  <si>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</si>
  <si>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</si>
  <si>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</si>
  <si>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</si>
  <si>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</si>
  <si>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</si>
  <si>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</si>
  <si>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</si>
  <si>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</si>
  <si>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</si>
  <si>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</si>
  <si>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</si>
  <si>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</si>
  <si>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</si>
  <si>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</si>
  <si>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</si>
  <si>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</si>
  <si>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</si>
  <si>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</si>
  <si>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</si>
  <si>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</si>
  <si>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</si>
  <si>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</si>
  <si>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</si>
  <si>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</si>
  <si>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</si>
  <si>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</si>
  <si>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</si>
  <si>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</si>
  <si>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</si>
  <si>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</si>
  <si>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</si>
  <si>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</si>
  <si>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</si>
  <si>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</si>
  <si>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</si>
  <si>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</si>
  <si>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</si>
  <si>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</si>
  <si>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</si>
  <si>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</si>
  <si>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</si>
  <si>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</si>
  <si>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</si>
  <si>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</si>
  <si>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</si>
  <si>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</si>
  <si>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</si>
  <si>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</si>
  <si>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</si>
  <si>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</si>
  <si>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</si>
  <si>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</si>
  <si>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</si>
  <si>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</si>
  <si>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</si>
  <si>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</si>
  <si>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</si>
  <si>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</si>
  <si>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</si>
  <si>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</si>
  <si>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</si>
  <si>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</si>
  <si>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</si>
  <si>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</si>
  <si>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</si>
  <si>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</si>
  <si>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</si>
  <si>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</si>
  <si>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</si>
  <si>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</si>
  <si>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</si>
  <si>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</si>
  <si>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</si>
  <si>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</si>
  <si>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</si>
  <si>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</si>
  <si>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</si>
  <si>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</si>
  <si>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</si>
  <si>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</si>
  <si>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</si>
  <si>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</si>
  <si>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</si>
  <si>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</si>
  <si>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</si>
  <si>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</si>
  <si>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</si>
  <si>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</si>
  <si>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</si>
  <si>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</si>
  <si>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</si>
  <si>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</si>
  <si>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</si>
  <si>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</si>
  <si>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</si>
  <si>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</si>
  <si>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</si>
  <si>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</si>
  <si>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</si>
  <si>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</si>
  <si>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</si>
  <si>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</si>
  <si>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</si>
  <si>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</si>
  <si>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</si>
  <si>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</si>
  <si>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</si>
  <si>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</si>
  <si>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</si>
  <si>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</si>
  <si>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</si>
  <si>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</si>
  <si>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</si>
  <si>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</si>
  <si>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</si>
  <si>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</si>
  <si>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</si>
  <si>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</si>
  <si>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</si>
  <si>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</si>
  <si>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</si>
  <si>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</si>
  <si>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</si>
  <si>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</si>
  <si>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</si>
  <si>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</si>
  <si>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</si>
  <si>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</si>
  <si>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</si>
  <si>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</si>
  <si>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</si>
  <si>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</si>
  <si>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</si>
  <si>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</si>
  <si>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</si>
  <si>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</si>
  <si>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</si>
  <si>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</si>
  <si>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</si>
  <si>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</si>
  <si>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</si>
  <si>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</si>
  <si>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</si>
  <si>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</si>
  <si>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</si>
  <si>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</si>
  <si>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</si>
  <si>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</si>
  <si>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</si>
  <si>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</si>
  <si>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</si>
  <si>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</si>
  <si>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</si>
  <si>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</si>
  <si>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</si>
  <si>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</si>
  <si>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</si>
  <si>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</si>
  <si>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</si>
  <si>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</si>
  <si>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</si>
  <si>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</si>
  <si>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</si>
  <si>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</si>
  <si>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</si>
  <si>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</si>
  <si>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</si>
  <si>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</si>
  <si>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</si>
  <si>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</si>
  <si>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</si>
  <si>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</si>
  <si>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</si>
  <si>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</si>
  <si>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</si>
  <si>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</si>
  <si>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</si>
  <si>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</si>
  <si>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</si>
  <si>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</si>
  <si>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</si>
  <si>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</si>
  <si>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</si>
  <si>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</si>
  <si>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</si>
  <si>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</si>
  <si>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</si>
  <si>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</si>
  <si>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</si>
  <si>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</si>
  <si>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</si>
  <si>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</si>
  <si>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</si>
  <si>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</si>
  <si>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</si>
  <si>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</si>
  <si>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</si>
  <si>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</si>
  <si>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</si>
  <si>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</si>
  <si>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</si>
  <si>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</si>
  <si>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</si>
  <si>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</si>
  <si>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</si>
  <si>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</si>
  <si>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</si>
  <si>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</si>
  <si>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</si>
  <si>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</si>
  <si>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</si>
  <si>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</si>
  <si>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</si>
  <si>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</si>
  <si>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</si>
  <si>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</si>
  <si>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</si>
  <si>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</si>
  <si>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</si>
  <si>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</si>
  <si>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</si>
  <si>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</si>
  <si>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</si>
  <si>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</si>
  <si>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</si>
  <si>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</si>
  <si>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</si>
  <si>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</si>
  <si>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</si>
  <si>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</si>
  <si>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</si>
  <si>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</si>
  <si>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</si>
  <si>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</si>
  <si>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</si>
  <si>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</si>
  <si>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</si>
  <si>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</si>
  <si>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</si>
  <si>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</si>
  <si>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</si>
  <si>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</si>
  <si>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</si>
  <si>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</si>
  <si>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</si>
  <si>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</si>
  <si>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</si>
  <si>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</si>
  <si>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</si>
  <si>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</si>
  <si>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</si>
  <si>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</si>
  <si>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</si>
  <si>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</si>
  <si>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</si>
  <si>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</si>
  <si>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</si>
  <si>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</si>
  <si>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</si>
  <si>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</si>
  <si>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</si>
  <si>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</si>
  <si>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</si>
  <si>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</si>
  <si>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</si>
  <si>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</si>
  <si>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</si>
  <si>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</si>
  <si>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</si>
  <si>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</si>
  <si>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</si>
  <si>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</si>
  <si>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</si>
  <si>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</si>
  <si>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</si>
  <si>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</si>
  <si>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</si>
  <si>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</si>
  <si>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</si>
  <si>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</si>
  <si>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</si>
  <si>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</si>
  <si>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</si>
  <si>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</si>
  <si>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</si>
  <si>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</si>
  <si>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</si>
  <si>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</si>
  <si>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</si>
  <si>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</si>
  <si>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</si>
  <si>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</si>
  <si>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</si>
  <si>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</si>
  <si>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</si>
  <si>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</si>
  <si>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</si>
  <si>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</si>
  <si>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</si>
  <si>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</si>
  <si>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</si>
  <si>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</si>
  <si>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</si>
  <si>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</si>
  <si>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</si>
  <si>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</si>
  <si>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</si>
  <si>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</si>
  <si>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</si>
  <si>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</si>
  <si>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</si>
  <si>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</si>
  <si>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</si>
  <si>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</si>
  <si>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</si>
  <si>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</si>
  <si>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</si>
  <si>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</si>
  <si>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</si>
  <si>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</si>
  <si>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</si>
  <si>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</si>
  <si>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</si>
  <si>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</si>
  <si>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</si>
  <si>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</si>
  <si>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</si>
  <si>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</si>
  <si>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</si>
  <si>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</si>
  <si>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</si>
  <si>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</si>
  <si>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</si>
  <si>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</si>
  <si>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</si>
  <si>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</si>
  <si>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</si>
  <si>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</si>
  <si>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</si>
  <si>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</si>
  <si>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</si>
  <si>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</si>
  <si>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</si>
  <si>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</si>
  <si>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</si>
  <si>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</si>
  <si>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</si>
  <si>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</si>
  <si>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</si>
  <si>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</si>
  <si>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</si>
  <si>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</si>
  <si>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</si>
  <si>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</si>
  <si>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</si>
  <si>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</si>
  <si>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</si>
  <si>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</si>
  <si>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</si>
  <si>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</si>
  <si>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</si>
  <si>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</si>
  <si>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</si>
  <si>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</si>
  <si>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</si>
  <si>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</si>
  <si>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</si>
  <si>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</si>
  <si>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</si>
  <si>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</si>
  <si>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</si>
  <si>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</si>
  <si>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</si>
  <si>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</si>
  <si>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</si>
  <si>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</si>
  <si>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</si>
  <si>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</si>
  <si>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</si>
  <si>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</si>
  <si>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</si>
  <si>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</si>
  <si>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</si>
  <si>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</si>
  <si>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</si>
  <si>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</si>
  <si>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</si>
  <si>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</si>
  <si>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</si>
  <si>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</si>
  <si>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</si>
  <si>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</si>
  <si>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</si>
  <si>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</si>
  <si>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</si>
  <si>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</si>
  <si>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</si>
  <si>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</si>
  <si>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</si>
  <si>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</si>
  <si>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</si>
  <si>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</si>
  <si>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</si>
  <si>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</si>
  <si>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</si>
  <si>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</si>
  <si>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</si>
  <si>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</si>
  <si>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</si>
  <si>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</si>
  <si>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</si>
  <si>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</si>
  <si>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</si>
  <si>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</si>
  <si>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</si>
  <si>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</si>
  <si>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</si>
  <si>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</si>
  <si>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</si>
  <si>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</si>
  <si>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</si>
  <si>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</si>
  <si>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</si>
  <si>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</si>
  <si>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</si>
  <si>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</si>
  <si>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</si>
  <si>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</si>
  <si>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</si>
  <si>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</si>
  <si>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</si>
  <si>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</si>
  <si>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</si>
  <si>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</si>
  <si>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</si>
  <si>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</si>
  <si>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</si>
  <si>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</si>
  <si>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</si>
  <si>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</si>
  <si>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</si>
  <si>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</si>
  <si>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</si>
  <si>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</si>
  <si>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</si>
  <si>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</si>
  <si>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</si>
  <si>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</si>
  <si>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</si>
  <si>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</si>
  <si>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</si>
  <si>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</si>
  <si>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</si>
  <si>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</si>
  <si>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</si>
  <si>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</si>
  <si>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</si>
  <si>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</si>
  <si>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</si>
  <si>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</si>
  <si>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</si>
  <si>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</si>
  <si>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</si>
  <si>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</si>
  <si>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</si>
  <si>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</si>
  <si>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</si>
  <si>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</si>
  <si>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</si>
  <si>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</si>
  <si>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</si>
  <si>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</si>
  <si>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</si>
  <si>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</si>
  <si>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</si>
  <si>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</si>
  <si>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</si>
  <si>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</si>
  <si>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</si>
  <si>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</si>
  <si>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</si>
  <si>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</si>
  <si>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</si>
  <si>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</si>
  <si>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</si>
  <si>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</si>
  <si>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</si>
  <si>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</si>
  <si>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</si>
  <si>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</si>
  <si>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</si>
  <si>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</si>
  <si>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</si>
  <si>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</si>
  <si>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</si>
  <si>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</si>
  <si>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</si>
  <si>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</si>
  <si>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</si>
  <si>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</si>
  <si>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</si>
  <si>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</si>
  <si>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</si>
  <si>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</si>
  <si>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</si>
  <si>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</si>
  <si>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</si>
  <si>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</si>
  <si>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</si>
  <si>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</si>
  <si>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</si>
  <si>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</si>
  <si>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</si>
  <si>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</si>
  <si>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</si>
  <si>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</si>
  <si>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</si>
  <si>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</si>
  <si>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</si>
  <si>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</si>
  <si>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</si>
  <si>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</si>
  <si>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</si>
  <si>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</si>
  <si>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</si>
  <si>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</si>
  <si>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</si>
  <si>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</si>
  <si>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</si>
  <si>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</si>
  <si>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</si>
  <si>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</si>
  <si>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</si>
  <si>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</si>
  <si>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</si>
  <si>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</si>
  <si>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</si>
  <si>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</si>
  <si>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</si>
  <si>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</si>
  <si>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</si>
  <si>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</si>
  <si>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</si>
  <si>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</si>
  <si>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</si>
  <si>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</si>
  <si>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</si>
  <si>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</si>
  <si>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</si>
  <si>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</si>
  <si>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</si>
  <si>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</si>
  <si>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</si>
  <si>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</si>
  <si>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</si>
  <si>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</si>
  <si>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</si>
  <si>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</si>
  <si>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</si>
  <si>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</si>
  <si>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</si>
  <si>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</si>
  <si>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</si>
  <si>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</si>
  <si>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</si>
  <si>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</si>
  <si>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</si>
  <si>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</si>
  <si>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</si>
  <si>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</si>
  <si>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</si>
  <si>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</si>
  <si>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</si>
  <si>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</si>
  <si>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</si>
  <si>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</si>
  <si>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</si>
  <si>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</si>
  <si>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</si>
  <si>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</si>
  <si>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</si>
  <si>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</si>
  <si>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</si>
  <si>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</si>
  <si>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</si>
  <si>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</si>
  <si>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</si>
  <si>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</si>
  <si>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</si>
  <si>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</si>
  <si>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</si>
  <si>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</si>
  <si>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</si>
  <si>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</si>
  <si>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</si>
  <si>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</si>
  <si>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</si>
  <si>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</si>
  <si>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</si>
  <si>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</si>
  <si>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</si>
  <si>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</si>
  <si>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</si>
  <si>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</si>
  <si>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</si>
  <si>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</si>
  <si>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</si>
  <si>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</si>
  <si>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</si>
  <si>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</si>
  <si>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</si>
  <si>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</si>
  <si>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</si>
  <si>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</si>
  <si>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</si>
  <si>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</si>
  <si>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</si>
  <si>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</si>
  <si>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</si>
  <si>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</si>
  <si>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</si>
  <si>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</si>
  <si>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</si>
  <si>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</si>
  <si>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</si>
  <si>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</si>
  <si>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</si>
  <si>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</si>
  <si>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</si>
  <si>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</si>
  <si>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</si>
  <si>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</si>
  <si>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</si>
  <si>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</si>
  <si>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</si>
  <si>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</si>
  <si>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</si>
  <si>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</si>
  <si>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</si>
  <si>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</si>
  <si>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</si>
  <si>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</si>
  <si>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</si>
  <si>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</si>
  <si>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</si>
  <si>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</si>
  <si>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</si>
  <si>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</si>
  <si>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</si>
  <si>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</si>
  <si>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</si>
  <si>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</si>
  <si>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</si>
  <si>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</si>
  <si>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</si>
  <si>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</si>
  <si>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</si>
  <si>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</si>
  <si>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</si>
  <si>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</si>
  <si>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</si>
  <si>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</si>
  <si>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</si>
  <si>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</si>
  <si>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</si>
  <si>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</si>
  <si>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</si>
  <si>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</si>
  <si>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</si>
  <si>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</si>
  <si>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</si>
  <si>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</si>
  <si>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</si>
  <si>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</si>
  <si>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</si>
  <si>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</si>
  <si>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</si>
  <si>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</si>
  <si>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</si>
  <si>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</si>
  <si>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</si>
  <si>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</si>
  <si>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</si>
  <si>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</si>
  <si>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</si>
  <si>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</si>
  <si>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</si>
  <si>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</si>
  <si>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</si>
  <si>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</si>
  <si>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</si>
  <si>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</si>
  <si>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</si>
  <si>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</si>
  <si>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</si>
  <si>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</si>
  <si>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</si>
  <si>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</si>
  <si>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</si>
  <si>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</si>
  <si>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</si>
  <si>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</si>
  <si>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</si>
  <si>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</si>
  <si>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</si>
  <si>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</si>
  <si>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</si>
  <si>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</si>
  <si>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</si>
  <si>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</si>
  <si>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</si>
  <si>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</si>
  <si>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</si>
  <si>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</si>
  <si>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</si>
  <si>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</si>
  <si>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</si>
  <si>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</si>
  <si>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</si>
  <si>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</si>
  <si>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</si>
  <si>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</si>
  <si>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</si>
  <si>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</si>
  <si>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</si>
  <si>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</si>
  <si>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</si>
  <si>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</si>
  <si>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</si>
  <si>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</si>
  <si>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</si>
  <si>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</si>
  <si>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</si>
  <si>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</si>
  <si>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</si>
  <si>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</si>
  <si>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</si>
  <si>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</si>
  <si>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</si>
  <si>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</si>
  <si>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</si>
  <si>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</si>
  <si>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</si>
  <si>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</si>
  <si>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</si>
  <si>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</si>
  <si>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</si>
  <si>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</si>
  <si>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</si>
  <si>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</si>
  <si>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</si>
  <si>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</si>
  <si>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</si>
  <si>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</si>
  <si>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</si>
  <si>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</si>
  <si>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</si>
  <si>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</si>
  <si>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</si>
  <si>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</si>
  <si>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</si>
  <si>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</si>
  <si>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</si>
  <si>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</si>
  <si>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</si>
  <si>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</si>
  <si>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</si>
  <si>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</si>
  <si>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</si>
  <si>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</si>
  <si>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</si>
  <si>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</si>
  <si>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</si>
  <si>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</si>
  <si>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</si>
  <si>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</si>
  <si>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</si>
  <si>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</si>
  <si>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</si>
  <si>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</si>
  <si>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</si>
  <si>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</si>
  <si>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</si>
  <si>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</si>
  <si>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</si>
  <si>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</si>
  <si>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</si>
  <si>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</si>
  <si>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</si>
  <si>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</si>
  <si>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</si>
  <si>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</si>
  <si>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</si>
  <si>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</si>
  <si>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</si>
  <si>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</si>
  <si>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</si>
  <si>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</si>
  <si>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</si>
  <si>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</si>
  <si>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</si>
  <si>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</si>
  <si>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</si>
  <si>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</si>
  <si>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</si>
  <si>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</si>
  <si>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</si>
  <si>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</si>
  <si>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</si>
  <si>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</si>
  <si>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</si>
  <si>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</si>
  <si>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</si>
  <si>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</si>
  <si>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</si>
  <si>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</si>
  <si>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</si>
  <si>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</si>
  <si>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</si>
  <si>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</si>
  <si>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</si>
  <si>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</si>
  <si>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</si>
  <si>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</si>
  <si>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</si>
  <si>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</si>
  <si>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</si>
  <si>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</si>
  <si>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</si>
  <si>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</si>
  <si>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</si>
  <si>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</si>
  <si>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</si>
  <si>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</si>
  <si>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</si>
  <si>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</si>
  <si>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</si>
  <si>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</si>
  <si>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</si>
  <si>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</si>
  <si>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</si>
  <si>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</si>
  <si>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</si>
  <si>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</si>
  <si>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</si>
  <si>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</si>
  <si>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</si>
  <si>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</si>
  <si>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</si>
  <si>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</si>
  <si>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</si>
  <si>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</si>
  <si>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</si>
  <si>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</si>
  <si>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</si>
  <si>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</si>
  <si>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</si>
  <si>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</si>
  <si>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</si>
  <si>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</si>
  <si>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</si>
  <si>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</si>
  <si>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</si>
  <si>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</si>
  <si>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</si>
  <si>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</si>
  <si>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</si>
  <si>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</si>
  <si>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</si>
  <si>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</si>
  <si>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</si>
  <si>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</si>
  <si>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</si>
  <si>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</si>
  <si>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</si>
  <si>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</si>
  <si>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</si>
  <si>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</si>
  <si>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</si>
  <si>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</si>
  <si>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</si>
  <si>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</si>
  <si>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</si>
  <si>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</si>
  <si>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</si>
  <si>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</si>
  <si>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</si>
  <si>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</si>
  <si>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</si>
  <si>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</si>
  <si>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</si>
  <si>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</si>
  <si>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</si>
  <si>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</si>
  <si>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</si>
  <si>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</si>
  <si>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</si>
  <si>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</si>
  <si>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</si>
  <si>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</si>
  <si>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</si>
  <si>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</si>
  <si>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</si>
  <si>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</si>
  <si>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</si>
  <si>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</si>
  <si>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</si>
  <si>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</si>
  <si>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</si>
  <si>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</si>
  <si>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</si>
  <si>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</si>
  <si>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</si>
  <si>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</si>
  <si>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</si>
  <si>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</si>
  <si>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</si>
  <si>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</si>
  <si>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</si>
  <si>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</si>
  <si>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</si>
  <si>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</si>
  <si>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</si>
  <si>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</si>
  <si>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</si>
  <si>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</si>
  <si>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</si>
  <si>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</si>
  <si>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</si>
  <si>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</si>
  <si>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</si>
  <si>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</si>
  <si>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</si>
  <si>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</si>
  <si>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</si>
  <si>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</si>
  <si>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</si>
  <si>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</si>
  <si>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</si>
  <si>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</si>
  <si>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</si>
  <si>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</si>
  <si>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</si>
  <si>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</si>
  <si>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</si>
  <si>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</si>
  <si>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</si>
  <si>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</si>
  <si>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</si>
  <si>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</si>
  <si>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</si>
  <si>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</si>
  <si>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</si>
  <si>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</si>
  <si>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</si>
  <si>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</si>
  <si>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</si>
  <si>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</si>
  <si>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</si>
  <si>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</si>
  <si>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</si>
  <si>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</si>
  <si>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</si>
  <si>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</si>
  <si>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</si>
  <si>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</si>
  <si>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</si>
  <si>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</si>
  <si>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</si>
  <si>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</si>
  <si>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</si>
  <si>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</si>
  <si>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</si>
  <si>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</si>
  <si>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</si>
  <si>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</si>
  <si>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</si>
  <si>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</si>
  <si>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</si>
  <si>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</si>
  <si>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</si>
  <si>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</si>
  <si>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</si>
  <si>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</si>
  <si>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</si>
  <si>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</si>
  <si>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</si>
  <si>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</si>
  <si>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</si>
  <si>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</si>
  <si>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</si>
  <si>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</si>
  <si>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</si>
  <si>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</si>
  <si>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</si>
  <si>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</si>
  <si>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</si>
  <si>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</si>
  <si>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</si>
  <si>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</si>
  <si>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</si>
  <si>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</si>
  <si>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</si>
  <si>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</si>
  <si>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</si>
  <si>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</si>
  <si>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</si>
  <si>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</si>
  <si>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</si>
  <si>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</si>
  <si>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</si>
  <si>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</si>
  <si>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</si>
  <si>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</si>
  <si>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</si>
  <si>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</si>
  <si>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</si>
  <si>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</si>
  <si>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</si>
  <si>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</si>
  <si>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</si>
  <si>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</si>
  <si>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</si>
  <si>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</si>
  <si>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</si>
  <si>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</si>
  <si>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</si>
  <si>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</si>
  <si>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</si>
  <si>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</si>
  <si>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</si>
  <si>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</si>
  <si>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</si>
  <si>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</si>
  <si>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</si>
  <si>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</si>
  <si>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</si>
  <si>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</si>
  <si>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</si>
  <si>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</si>
  <si>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</si>
  <si>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</si>
  <si>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</si>
  <si>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</si>
  <si>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</si>
  <si>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</si>
  <si>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</si>
  <si>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</si>
  <si>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</si>
  <si>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</si>
  <si>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</si>
  <si>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</si>
  <si>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</si>
  <si>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</si>
  <si>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</si>
  <si>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</si>
  <si>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</si>
  <si>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</si>
  <si>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</si>
  <si>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</si>
  <si>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</si>
  <si>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</si>
  <si>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</si>
  <si>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</si>
  <si>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</si>
  <si>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</si>
  <si>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</si>
  <si>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</si>
  <si>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</si>
  <si>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</si>
  <si>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</si>
  <si>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</si>
  <si>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</si>
  <si>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</si>
  <si>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</si>
  <si>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</si>
  <si>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</si>
  <si>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</si>
  <si>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</si>
  <si>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</si>
  <si>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</si>
  <si>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</si>
  <si>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</si>
  <si>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</si>
  <si>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</si>
  <si>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</si>
  <si>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</si>
  <si>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</si>
  <si>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</si>
  <si>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</si>
  <si>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</si>
  <si>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</si>
  <si>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</si>
  <si>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</si>
  <si>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</si>
  <si>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</si>
  <si>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</si>
  <si>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</si>
  <si>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</si>
  <si>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</si>
  <si>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</si>
  <si>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</si>
  <si>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</si>
  <si>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</si>
  <si>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</si>
  <si>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</si>
  <si>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</si>
  <si>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</si>
  <si>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</si>
  <si>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</si>
  <si>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</si>
  <si>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</si>
  <si>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</si>
  <si>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</si>
  <si>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</si>
  <si>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</si>
  <si>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</si>
  <si>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</si>
  <si>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</si>
  <si>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</si>
  <si>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</si>
  <si>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</si>
  <si>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</si>
  <si>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</si>
  <si>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</si>
  <si>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</si>
  <si>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</si>
  <si>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</si>
  <si>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</si>
  <si>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</si>
  <si>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</si>
  <si>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</si>
  <si>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</si>
  <si>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</si>
  <si>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</si>
  <si>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</si>
  <si>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</si>
  <si>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</si>
  <si>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</si>
  <si>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</si>
  <si>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</si>
  <si>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</si>
  <si>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</si>
  <si>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</si>
  <si>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</si>
  <si>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</si>
  <si>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</si>
  <si>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</si>
  <si>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</si>
  <si>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</si>
  <si>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</si>
  <si>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</si>
  <si>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</si>
  <si>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</si>
  <si>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</si>
  <si>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</si>
  <si>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</si>
  <si>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</si>
  <si>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</si>
  <si>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</si>
  <si>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</si>
  <si>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</si>
  <si>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</si>
  <si>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</si>
  <si>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</si>
  <si>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</si>
  <si>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</si>
  <si>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</si>
  <si>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</si>
  <si>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</si>
  <si>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</si>
  <si>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</si>
  <si>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</si>
  <si>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</si>
  <si>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</si>
  <si>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</si>
  <si>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</si>
  <si>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</si>
  <si>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</si>
  <si>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</si>
  <si>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</si>
  <si>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</si>
  <si>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</si>
  <si>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</si>
  <si>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</si>
  <si>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</si>
  <si>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</si>
  <si>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</si>
  <si>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</si>
  <si>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</si>
  <si>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</si>
  <si>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</si>
  <si>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</si>
  <si>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</si>
  <si>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</si>
  <si>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</si>
  <si>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</si>
  <si>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</si>
  <si>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</si>
  <si>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</si>
  <si>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</si>
  <si>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</si>
  <si>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</si>
  <si>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</si>
  <si>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</si>
  <si>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</si>
  <si>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</si>
  <si>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</si>
  <si>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</si>
  <si>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</si>
  <si>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</si>
  <si>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</si>
  <si>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</si>
  <si>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</si>
  <si>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</si>
  <si>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</si>
  <si>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</si>
  <si>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</si>
  <si>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</si>
  <si>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</si>
  <si>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</si>
  <si>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</si>
  <si>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</si>
  <si>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</si>
  <si>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</si>
  <si>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</si>
  <si>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</si>
  <si>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</si>
  <si>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</si>
  <si>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</si>
  <si>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</si>
  <si>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</si>
  <si>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</si>
  <si>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</si>
  <si>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</si>
  <si>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</si>
  <si>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</si>
  <si>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</si>
  <si>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</si>
  <si>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</si>
  <si>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</si>
  <si>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</si>
  <si>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</si>
  <si>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</si>
  <si>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</si>
  <si>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</si>
  <si>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</si>
  <si>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</si>
  <si>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</si>
  <si>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</si>
  <si>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</si>
  <si>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</si>
  <si>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</si>
  <si>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</si>
  <si>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</si>
  <si>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</si>
  <si>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</si>
  <si>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</si>
  <si>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</si>
  <si>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</si>
  <si>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</si>
  <si>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</si>
  <si>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</si>
  <si>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</si>
  <si>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</si>
  <si>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</si>
  <si>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</si>
  <si>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</si>
  <si>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</si>
  <si>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</si>
  <si>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</si>
  <si>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</si>
  <si>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</si>
  <si>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</si>
  <si>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</si>
  <si>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</si>
  <si>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</si>
  <si>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</si>
  <si>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</si>
  <si>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</si>
  <si>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</si>
  <si>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</si>
  <si>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</si>
  <si>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</si>
  <si>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</si>
  <si>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</si>
  <si>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</si>
  <si>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</si>
  <si>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</si>
  <si>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</si>
  <si>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</si>
  <si>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</si>
  <si>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</si>
  <si>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</si>
  <si>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</si>
  <si>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</si>
  <si>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</si>
  <si>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</si>
  <si>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</si>
  <si>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</si>
  <si>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</si>
  <si>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</si>
  <si>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</si>
  <si>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</si>
  <si>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</si>
  <si>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</si>
  <si>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</si>
  <si>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</si>
  <si>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</si>
  <si>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</si>
  <si>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</si>
  <si>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</si>
  <si>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</si>
  <si>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</si>
  <si>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</si>
  <si>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</si>
  <si>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</si>
  <si>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</si>
  <si>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</si>
  <si>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</si>
  <si>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</si>
  <si>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</si>
  <si>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</si>
  <si>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</si>
  <si>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</si>
  <si>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</si>
  <si>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</si>
  <si>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</si>
  <si>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</si>
  <si>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</si>
  <si>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</si>
  <si>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</si>
  <si>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</si>
  <si>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</si>
  <si>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</si>
  <si>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</si>
  <si>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</si>
  <si>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</si>
  <si>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</si>
  <si>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</si>
  <si>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</si>
  <si>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</si>
  <si>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</si>
  <si>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</si>
  <si>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</si>
  <si>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</si>
  <si>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</si>
  <si>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</si>
  <si>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</si>
  <si>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</si>
  <si>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</si>
  <si>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</si>
  <si>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</si>
  <si>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</si>
  <si>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</si>
  <si>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</si>
  <si>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</si>
  <si>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</si>
  <si>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</si>
  <si>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</si>
  <si>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</si>
  <si>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</si>
  <si>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</si>
  <si>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</si>
  <si>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</si>
  <si>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</si>
  <si>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</si>
  <si>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</si>
  <si>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</si>
  <si>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</si>
  <si>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</si>
  <si>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</si>
  <si>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</si>
  <si>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</si>
  <si>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</si>
  <si>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</si>
  <si>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</si>
  <si>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</si>
  <si>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</si>
  <si>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</si>
  <si>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</si>
  <si>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</si>
  <si>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</si>
  <si>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</si>
  <si>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</si>
  <si>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</si>
  <si>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</si>
  <si>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</si>
  <si>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</si>
  <si>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</si>
  <si>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</si>
  <si>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</si>
  <si>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</si>
  <si>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</si>
  <si>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</si>
  <si>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</si>
  <si>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</si>
  <si>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</si>
  <si>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</si>
  <si>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</si>
  <si>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</si>
  <si>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</si>
  <si>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</si>
  <si>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</si>
  <si>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</si>
  <si>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</si>
  <si>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</si>
  <si>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</si>
  <si>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</si>
  <si>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</si>
  <si>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</si>
  <si>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</si>
  <si>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</si>
  <si>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</si>
  <si>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</si>
  <si>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</si>
  <si>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</si>
  <si>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</si>
  <si>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</si>
  <si>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</si>
  <si>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</si>
  <si>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</si>
  <si>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</si>
  <si>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</si>
  <si>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</si>
  <si>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</si>
  <si>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</si>
  <si>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</si>
  <si>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</si>
  <si>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</si>
  <si>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</si>
  <si>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</si>
  <si>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</si>
  <si>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</si>
  <si>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</si>
  <si>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</si>
  <si>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</si>
  <si>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</si>
  <si>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</si>
  <si>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</si>
  <si>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</si>
  <si>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</si>
  <si>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</si>
  <si>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</si>
  <si>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</si>
  <si>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</si>
  <si>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</si>
  <si>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</si>
  <si>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</si>
  <si>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</si>
  <si>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</si>
  <si>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</si>
  <si>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</si>
  <si>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</si>
  <si>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</si>
  <si>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</si>
  <si>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</si>
  <si>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</si>
  <si>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</si>
  <si>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</si>
  <si>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</si>
  <si>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</si>
  <si>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</si>
  <si>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</si>
  <si>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</si>
  <si>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</si>
  <si>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</si>
  <si>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</si>
  <si>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</si>
  <si>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</si>
  <si>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</si>
  <si>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</si>
  <si>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</si>
  <si>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</si>
  <si>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</si>
  <si>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</si>
  <si>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</si>
  <si>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</si>
  <si>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</si>
  <si>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</si>
  <si>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</si>
  <si>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</si>
  <si>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</si>
  <si>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</si>
  <si>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</si>
  <si>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</si>
  <si>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</si>
  <si>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</si>
  <si>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</si>
  <si>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</si>
  <si>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</si>
  <si>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</si>
  <si>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</si>
  <si>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</si>
  <si>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</si>
  <si>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</si>
  <si>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</si>
  <si>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</si>
  <si>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</si>
  <si>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</si>
  <si>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</si>
  <si>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</si>
  <si>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</si>
  <si>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</si>
  <si>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</si>
  <si>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</si>
  <si>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</si>
  <si>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</si>
  <si>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</si>
  <si>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</si>
  <si>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</si>
  <si>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</si>
  <si>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</si>
  <si>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</si>
  <si>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</si>
  <si>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</si>
  <si>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</si>
  <si>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</si>
  <si>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</si>
  <si>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</si>
  <si>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</si>
  <si>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</si>
  <si>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</si>
  <si>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</si>
  <si>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</si>
  <si>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</si>
  <si>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</si>
  <si>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</si>
  <si>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</si>
  <si>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</si>
  <si>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</si>
  <si>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</si>
  <si>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</si>
  <si>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</si>
  <si>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</si>
  <si>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</si>
  <si>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</si>
  <si>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</si>
  <si>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</si>
  <si>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</si>
  <si>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</si>
  <si>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</si>
  <si>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</si>
  <si>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</si>
  <si>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</si>
  <si>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</si>
  <si>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</si>
  <si>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</si>
  <si>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</si>
  <si>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</si>
  <si>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</si>
  <si>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</si>
  <si>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</si>
  <si>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</si>
  <si>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</si>
  <si>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</si>
  <si>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</si>
  <si>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</si>
  <si>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</si>
  <si>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</si>
  <si>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</si>
  <si>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</si>
  <si>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</si>
  <si>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</si>
  <si>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</si>
  <si>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</si>
  <si>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</si>
  <si>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</si>
  <si>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</si>
  <si>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</si>
  <si>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</si>
  <si>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</si>
  <si>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</si>
  <si>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</si>
  <si>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</si>
  <si>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</si>
  <si>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</si>
  <si>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</si>
  <si>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</si>
  <si>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</si>
  <si>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</si>
  <si>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</si>
  <si>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</si>
  <si>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</si>
  <si>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</si>
  <si>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</si>
  <si>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</si>
  <si>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</si>
  <si>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</si>
  <si>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</si>
  <si>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</si>
  <si>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</si>
  <si>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</si>
  <si>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</si>
  <si>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</si>
  <si>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</si>
  <si>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</si>
  <si>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</si>
  <si>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</si>
  <si>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</si>
  <si>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</si>
  <si>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</si>
  <si>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</si>
  <si>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</si>
  <si>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</si>
  <si>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</si>
  <si>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</si>
  <si>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</si>
  <si>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</si>
  <si>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</si>
  <si>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</si>
  <si>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</si>
  <si>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</si>
  <si>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</si>
  <si>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</si>
  <si>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</si>
  <si>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</si>
  <si>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</si>
  <si>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</si>
  <si>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</si>
  <si>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</si>
  <si>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</si>
  <si>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</si>
  <si>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</si>
  <si>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</si>
  <si>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</si>
  <si>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</si>
  <si>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</si>
  <si>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</si>
  <si>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</si>
  <si>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</si>
  <si>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</si>
  <si>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</si>
  <si>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</si>
  <si>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</si>
  <si>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</si>
  <si>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</si>
  <si>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</si>
  <si>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</si>
  <si>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</si>
  <si>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</si>
  <si>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</si>
  <si>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</si>
  <si>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</si>
  <si>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</si>
  <si>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</si>
  <si>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</si>
  <si>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</si>
  <si>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</si>
  <si>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</si>
  <si>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</si>
  <si>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</si>
  <si>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</si>
  <si>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</si>
  <si>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</si>
  <si>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</si>
  <si>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</si>
  <si>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</si>
  <si>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</si>
  <si>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</si>
  <si>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</si>
  <si>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</si>
  <si>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</si>
  <si>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</si>
  <si>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</si>
  <si>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</si>
  <si>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</si>
  <si>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</si>
  <si>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</si>
  <si>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</si>
  <si>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</si>
  <si>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</si>
  <si>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</si>
  <si>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</si>
  <si>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</si>
  <si>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</si>
  <si>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</si>
  <si>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</si>
  <si>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</si>
  <si>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</si>
  <si>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</si>
  <si>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</si>
  <si>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</si>
  <si>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</si>
  <si>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</si>
  <si>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</si>
  <si>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</si>
  <si>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</si>
  <si>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</si>
  <si>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</si>
  <si>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</si>
  <si>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</si>
  <si>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</si>
  <si>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</si>
  <si>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</si>
  <si>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</si>
  <si>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</si>
  <si>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</si>
  <si>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</si>
  <si>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</si>
  <si>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</si>
  <si>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</si>
  <si>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</si>
  <si>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</si>
  <si>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</si>
  <si>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</si>
  <si>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</si>
  <si>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</si>
  <si>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</si>
  <si>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</si>
  <si>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</si>
  <si>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</si>
  <si>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</si>
  <si>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</si>
  <si>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</si>
  <si>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</si>
  <si>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</si>
  <si>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</si>
  <si>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</si>
  <si>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</si>
  <si>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</si>
  <si>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</si>
  <si>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</si>
  <si>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</si>
  <si>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</si>
  <si>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</si>
  <si>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</si>
  <si>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</si>
  <si>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</si>
  <si>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</si>
  <si>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</si>
  <si>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</si>
  <si>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</si>
  <si>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</si>
  <si>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</si>
  <si>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</si>
  <si>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</si>
  <si>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</si>
  <si>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</si>
  <si>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</si>
  <si>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</si>
  <si>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</si>
  <si>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</si>
  <si>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</si>
  <si>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</si>
  <si>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</si>
  <si>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</si>
  <si>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</si>
  <si>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</si>
  <si>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</si>
  <si>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</si>
  <si>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</si>
  <si>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</si>
  <si>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</si>
  <si>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</si>
  <si>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</si>
  <si>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</si>
  <si>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</si>
  <si>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</si>
  <si>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</si>
  <si>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</si>
  <si>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</si>
  <si>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</si>
  <si>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</si>
  <si>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</si>
  <si>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</si>
  <si>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</si>
  <si>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</si>
  <si>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</si>
  <si>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</si>
  <si>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</si>
  <si>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</si>
  <si>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</si>
  <si>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</si>
  <si>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</si>
  <si>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</si>
  <si>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</si>
  <si>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</si>
  <si>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</si>
  <si>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</si>
  <si>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</si>
  <si>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</si>
  <si>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</si>
  <si>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</si>
  <si>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</si>
  <si>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</si>
  <si>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</si>
  <si>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</si>
  <si>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</si>
  <si>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01-001-0010-26_AFR22 Payson CUSD 1</t>
  </si>
  <si>
    <t>01-001-0020-26_AFR22 Liberty CUSD 2</t>
  </si>
  <si>
    <t>01-001-0030-26_AFR22 Central CUSD 3</t>
  </si>
  <si>
    <t>01-001-0040-26_AFR22 CUSD 4</t>
  </si>
  <si>
    <t>01-001-1720-22_AFR22 Quincy SD 172</t>
  </si>
  <si>
    <t>01-005-0010-26_AFR22 Brown County CUSD 1</t>
  </si>
  <si>
    <t>01-009-0150-26_AFR22 Beardstown CUSD 15</t>
  </si>
  <si>
    <t>01-009-0640-26_AFR22 Virginia CUSD 64</t>
  </si>
  <si>
    <t>01-009-2620-26_AFR22 A-C Central CUSD 262</t>
  </si>
  <si>
    <t>01-069-0010-26_AFR22 Franklin CUSD 1</t>
  </si>
  <si>
    <t>01-069-0060-26_AFR22 Waverly CUSD 6</t>
  </si>
  <si>
    <t>01-069-0110-26_AFR22 Meredosia-Chambersburg CUSD 11</t>
  </si>
  <si>
    <t>01-069-0270-26_AFR22 Triopia CUSD 27</t>
  </si>
  <si>
    <t>01-069-1170-22_AFR22 Jacksonville SD 117</t>
  </si>
  <si>
    <t>01-075-0030-26_AFR22 Pleasant Hill CUSD 3</t>
  </si>
  <si>
    <t>01-075-0040-26_AFR22 Griggsville-Perry CUSD 4</t>
  </si>
  <si>
    <t>01-075-0100-26_AFR22 Pikeland CUSD 10</t>
  </si>
  <si>
    <t>01-075-0120-26_AFR22 Western CUSD 12</t>
  </si>
  <si>
    <t>01-086-0010-26_AFR22 Winchester CUSD 1</t>
  </si>
  <si>
    <t>01-086-0020-26_AFR22 Scott-Morgan CUSD 2</t>
  </si>
  <si>
    <t>03-003-0010-26_AFR22 Mulberry Grove CUSD 1</t>
  </si>
  <si>
    <t>03-003-0020-26_AFR22 Bond County CUSD 2</t>
  </si>
  <si>
    <t>03-011-0010-26_AFR22 Morrisonville CUSD 1</t>
  </si>
  <si>
    <t>03-011-0030-26_AFR22 Taylorville CUSD 3</t>
  </si>
  <si>
    <t>03-011-0040-26_AFR22 Edinburg CUSD 4</t>
  </si>
  <si>
    <t>03-011-0080-26_AFR22 Pana CUSD 8</t>
  </si>
  <si>
    <t>03-011-0140-24_AFR22 South Fork SD 14</t>
  </si>
  <si>
    <t>03-025-0100-26_AFR22 Altamont CUSD 10</t>
  </si>
  <si>
    <t>03-025-0200-26_AFR22 Beecher City CUSD 20</t>
  </si>
  <si>
    <t>03-025-0300-26_AFR22 Dieterich CUSD 30</t>
  </si>
  <si>
    <t>03-025-0400-26_AFR22 Effingham CUSD 40</t>
  </si>
  <si>
    <t>03-025-0500-26_AFR22 Teutopolis CUSD 50</t>
  </si>
  <si>
    <t>03-026-2010-26_AFR22 Brownstown CUSD 201</t>
  </si>
  <si>
    <t>03-026-2020-26_AFR22 St Elmo CUSD 202</t>
  </si>
  <si>
    <t>03-026-2030-26_AFR22 Vandalia CUSD 203</t>
  </si>
  <si>
    <t>03-026-2040-26_AFR22 Ramsey CUSD 204</t>
  </si>
  <si>
    <t>03-068-0020-26_AFR22 Panhandle CUSD 2</t>
  </si>
  <si>
    <t>03-068-0030-26_AFR22 Hillsboro CUSD 3</t>
  </si>
  <si>
    <t>03-068-0120-26_AFR22 Litchfield CUSD 12</t>
  </si>
  <si>
    <t>03-068-0220-26_AFR22 Nokomis CUSD 22</t>
  </si>
  <si>
    <t>04-004-1000-26_AFR22 Belvidere CUSD 100</t>
  </si>
  <si>
    <t>04-004-2000-26_AFR22 North Boone CUSD 200</t>
  </si>
  <si>
    <t>04-101-1220-22_AFR22 Harlem UD 122</t>
  </si>
  <si>
    <t>04-101-1310-04_AFR22 Kinnikinnick CCSD 131</t>
  </si>
  <si>
    <t>04-101-1330-04_AFR22 Prairie Hill CCSD 133</t>
  </si>
  <si>
    <t>04-101-1340-04_AFR22 Shirland CCSD 134</t>
  </si>
  <si>
    <t>04-101-1400-04_AFR22 Rockton SD 140</t>
  </si>
  <si>
    <t>04-101-2050-25_AFR22 Rockford SD 205</t>
  </si>
  <si>
    <t>04-101-2070-16_AFR22 Hononegah CHD 207</t>
  </si>
  <si>
    <t>04-101-3200-26_AFR22 County of Winnebago SD 320</t>
  </si>
  <si>
    <t>04-101-3210-26_AFR22 Pecatonica CUSD 321</t>
  </si>
  <si>
    <t>04-101-3220-26_AFR22 Durand CUSD 322</t>
  </si>
  <si>
    <t>04-101-3230-26_AFR22 Winnebago CUSD 323</t>
  </si>
  <si>
    <t>05-016-0150-04_AFR22 Palatine CCSD 15</t>
  </si>
  <si>
    <t>05-016-0210-04_AFR22 Wheeling CCSD 21</t>
  </si>
  <si>
    <t>05-016-0230-02_AFR22 Prospect Heights SD 23</t>
  </si>
  <si>
    <t>05-016-0250-02_AFR22 Arlington Heights SD 25</t>
  </si>
  <si>
    <t>05-016-0260-02_AFR22 River Trails SD 26</t>
  </si>
  <si>
    <t>05-016-0270-02_AFR22 Northbrook ESD 27</t>
  </si>
  <si>
    <t>05-016-0280-02_AFR22 Northbrook SD 28</t>
  </si>
  <si>
    <t>05-016-0290-02_AFR22 Sunset Ridge SD 29</t>
  </si>
  <si>
    <t>05-016-0300-02_AFR22 Northbrook/Glenview SD 30</t>
  </si>
  <si>
    <t>05-016-0310-02_AFR22 West Northfield SD 31</t>
  </si>
  <si>
    <t>05-016-0340-04_AFR22 Glenview CCSD 34</t>
  </si>
  <si>
    <t>05-016-0350-02_AFR22 Glencoe SD 35</t>
  </si>
  <si>
    <t>05-016-0360-02_AFR22 Winnetka SD 36</t>
  </si>
  <si>
    <t>05-016-0370-02_AFR22 Avoca SD 37</t>
  </si>
  <si>
    <t>05-016-0380-02_AFR22 Kenilworth SD 38</t>
  </si>
  <si>
    <t>05-016-0390-02_AFR22 Wilmette SD 39</t>
  </si>
  <si>
    <t>05-016-0540-04_AFR22 Schaumburg CCSD 54</t>
  </si>
  <si>
    <t>05-016-0570-02_AFR22 Mount Prospect SD 57</t>
  </si>
  <si>
    <t>05-016-0590-04_AFR22 Comm Cons SD 59</t>
  </si>
  <si>
    <t>05-016-0620-04_AFR22 CCSD 62</t>
  </si>
  <si>
    <t>05-016-0630-02_AFR22 East Maine SD 63</t>
  </si>
  <si>
    <t>05-016-0640-04_AFR22 Park Ridge CCSD 64</t>
  </si>
  <si>
    <t>05-016-0650-04_AFR22 Evanston CCSD 65</t>
  </si>
  <si>
    <t>05-016-0670-02_AFR22 Golf ESD 67</t>
  </si>
  <si>
    <t>05-016-0680-02_AFR22 Skokie SD 68</t>
  </si>
  <si>
    <t>05-016-0690-02_AFR22 Skokie SD 69</t>
  </si>
  <si>
    <t>05-016-0700-02_AFR22 Morton Grove SD 70</t>
  </si>
  <si>
    <t>05-016-0710-02_AFR22 Niles ESD 71</t>
  </si>
  <si>
    <t>05-016-0720-02_AFR22 Fairview SD 72</t>
  </si>
  <si>
    <t>05-016-0730-02_AFR22 East Prairie SD 73</t>
  </si>
  <si>
    <t>05-016-0735-02_AFR22 Skokie SD 73-5</t>
  </si>
  <si>
    <t>05-016-0740-02_AFR22 Lincolnwood SD 74</t>
  </si>
  <si>
    <t>05-016-2020-17_AFR22 Evanston Twp HSD 202</t>
  </si>
  <si>
    <t>05-016-2030-17_AFR22 New Trier Twp HSD 203</t>
  </si>
  <si>
    <t>05-016-2070-17_AFR22 Maine Township HSD 207</t>
  </si>
  <si>
    <t>05-016-2110-17_AFR22 Township HSD 211</t>
  </si>
  <si>
    <t>05-016-2140-17_AFR22 Township HSD 214</t>
  </si>
  <si>
    <t>05-016-2190-17_AFR22 Niles Twp HSD 219</t>
  </si>
  <si>
    <t>05-016-2250-17_AFR22 Northfield Twp HSD 225</t>
  </si>
  <si>
    <t>06-016-0780-02_AFR22 Rosemont ESD 78</t>
  </si>
  <si>
    <t>06-016-0790-02_AFR22 Pennoyer SD 79</t>
  </si>
  <si>
    <t>06-016-0800-02_AFR22 Norridge SD 80</t>
  </si>
  <si>
    <t>06-016-0810-02_AFR22 Schiller Park SD 81</t>
  </si>
  <si>
    <t>06-016-0830-02_AFR22 Mannheim SD 83</t>
  </si>
  <si>
    <t>06-016-0840-02_AFR22 Franklin Park SD 84</t>
  </si>
  <si>
    <t>06-016-0845-02_AFR22 Rhodes SD 84-5</t>
  </si>
  <si>
    <t>06-016-0855-02_AFR22 River Grove SD 85-5</t>
  </si>
  <si>
    <t>06-016-0860-02_AFR22 Union Ridge SD 86</t>
  </si>
  <si>
    <t>06-016-0870-02_AFR22 Berkeley SD 87</t>
  </si>
  <si>
    <t>06-016-0880-02_AFR22 Bellwood SD 88</t>
  </si>
  <si>
    <t>06-016-0890-02_AFR22 Maywood-Melrose Park-Broadview 89</t>
  </si>
  <si>
    <t>06-016-0900-02_AFR22 River Forest SD 90</t>
  </si>
  <si>
    <t>06-016-0910-02_AFR22 Forest Park SD 91</t>
  </si>
  <si>
    <t>06-016-0920-02_AFR22 Lindop SD 92</t>
  </si>
  <si>
    <t>06-016-0925-02_AFR22 Westchester SD 92-5</t>
  </si>
  <si>
    <t>06-016-0930-02_AFR22 Hillside SD 93</t>
  </si>
  <si>
    <t>06-016-0940-02_AFR22 Komarek SD 94</t>
  </si>
  <si>
    <t>06-016-0950-02_AFR22 Brookfield Lagrange Park SD 95</t>
  </si>
  <si>
    <t>06-016-0960-02_AFR22 Riverside SD 96</t>
  </si>
  <si>
    <t>06-016-0970-02_AFR22 Oak Park ESD 97</t>
  </si>
  <si>
    <t>06-016-0980-02_AFR22 Berwyn North SD 98</t>
  </si>
  <si>
    <t>06-016-0990-02_AFR22 Cicero SD 99</t>
  </si>
  <si>
    <t>06-016-1000-02_AFR22 Berwyn South SD 100</t>
  </si>
  <si>
    <t>06-016-1010-02_AFR22 Western Springs SD 101</t>
  </si>
  <si>
    <t>06-016-1020-02_AFR22 La Grange SD 102</t>
  </si>
  <si>
    <t>06-016-1030-02_AFR22 Lyons SD 103</t>
  </si>
  <si>
    <t>06-016-1050-02_AFR22 La Grange SD 105 South</t>
  </si>
  <si>
    <t>06-016-1060-02_AFR22 LaGrange Highlands SD 106</t>
  </si>
  <si>
    <t>06-016-1070-02_AFR22 Pleasantdale SD 107</t>
  </si>
  <si>
    <t>06-016-2000-13_AFR22 Oak Park - River Forest SD 200</t>
  </si>
  <si>
    <t>06-016-2010-17_AFR22 J S Morton HSD 201</t>
  </si>
  <si>
    <t>06-016-2040-17_AFR22 Lyons Twp HSD 204</t>
  </si>
  <si>
    <t>06-016-2080-17_AFR22 Riverside-Brookfield Twp SD 208</t>
  </si>
  <si>
    <t>06-016-2090-17_AFR22 Proviso Twp HSD 209</t>
  </si>
  <si>
    <t>06-016-2120-16_AFR22 Leyden CHSD 212</t>
  </si>
  <si>
    <t>06-016-2340-16_AFR22 Ridgewood CHSD 234</t>
  </si>
  <si>
    <t>06-016-4010-26_AFR22 Elmwood Park CUSD 401</t>
  </si>
  <si>
    <t>07-016-1040-02_AFR22 Summit SD 104</t>
  </si>
  <si>
    <t>07-016-1080-02_AFR22 Willow Springs SD 108</t>
  </si>
  <si>
    <t>07-016-1090-02_AFR22 Indian Springs SD 109</t>
  </si>
  <si>
    <t>07-016-1100-02_AFR22 Central Stickney SD 110</t>
  </si>
  <si>
    <t>07-016-1110-02_AFR22 Burbank SD 111</t>
  </si>
  <si>
    <t>07-016-1170-02_AFR22 North Palos SD 117</t>
  </si>
  <si>
    <t>07-016-1180-04_AFR22 Palos CCSD 118</t>
  </si>
  <si>
    <t>07-016-1220-02_AFR22 Ridgeland SD 122</t>
  </si>
  <si>
    <t>07-016-1230-02_AFR22 Oak Lawn-Hometown SD 123</t>
  </si>
  <si>
    <t>07-016-1240-02_AFR22 Evergreen Park ESD 124</t>
  </si>
  <si>
    <t>07-016-1250-02_AFR22 Atwood Heights SD 125</t>
  </si>
  <si>
    <t>07-016-1260-02_AFR22 Alsip-Hazlgrn-Oaklwn SD 126</t>
  </si>
  <si>
    <t>07-016-1270-02_AFR22 Worth SD 127</t>
  </si>
  <si>
    <t>07-016-1275-02_AFR22 Chicago Ridge SD 127-5</t>
  </si>
  <si>
    <t>07-016-1280-02_AFR22 Palos Heights SD 128</t>
  </si>
  <si>
    <t>07-016-1300-02_AFR22 Cook County SD 130</t>
  </si>
  <si>
    <t>07-016-1320-02_AFR22 Calumet Public SD 132</t>
  </si>
  <si>
    <t>07-016-1330-02_AFR22 Gen George Patton SD 133</t>
  </si>
  <si>
    <t>07-016-1350-02_AFR22 Orland SD 135</t>
  </si>
  <si>
    <t>07-016-1400-02_AFR22 Kirby SD 140</t>
  </si>
  <si>
    <t>07-016-1420-02_AFR22 Forest Ridge SD 142</t>
  </si>
  <si>
    <t>07-016-1430-02_AFR22 Midlothian SD 143</t>
  </si>
  <si>
    <t>07-016-1435-02_AFR22 Posen-Robbins ESD 143-5</t>
  </si>
  <si>
    <t>07-016-1440-02_AFR22 Prairie-Hills ESD 144</t>
  </si>
  <si>
    <t>07-016-1450-02_AFR22 Arbor Park SD 145</t>
  </si>
  <si>
    <t>07-016-1460-04_AFR22 CCSD 146</t>
  </si>
  <si>
    <t>07-016-1470-02_AFR22 W Harvey-Dixmoor PSD 147</t>
  </si>
  <si>
    <t>07-016-1480-02_AFR22 Dolton SD 148</t>
  </si>
  <si>
    <t>07-016-1490-02_AFR22 Dolton SD 149</t>
  </si>
  <si>
    <t>07-016-1500-02_AFR22 South Holland SD 150</t>
  </si>
  <si>
    <t>07-016-1510-02_AFR22 South Holland SD 151</t>
  </si>
  <si>
    <t>07-016-1520-02_AFR22 Harvey SD 152</t>
  </si>
  <si>
    <t>07-016-1525-02_AFR22 Hazel Crest SD 152-5</t>
  </si>
  <si>
    <t>07-016-1530-02_AFR22 Homewood SD 153</t>
  </si>
  <si>
    <t>07-016-1540-02_AFR22 Thornton SD 154</t>
  </si>
  <si>
    <t>07-016-1545-02_AFR22 Burnham SD 154-5</t>
  </si>
  <si>
    <t>07-016-1550-02_AFR22 Calumet City SD 155</t>
  </si>
  <si>
    <t>07-016-1560-02_AFR22 Lincoln ESD 156</t>
  </si>
  <si>
    <t>07-016-1570-02_AFR22 Hoover-Schrum Memorial SD 157</t>
  </si>
  <si>
    <t>07-016-1580-02_AFR22 Lansing SD 158</t>
  </si>
  <si>
    <t>07-016-1590-02_AFR22 ESD 159</t>
  </si>
  <si>
    <t>07-016-1600-02_AFR22 Country Club Hills SD 160</t>
  </si>
  <si>
    <t>07-016-1610-02_AFR22 Flossmoor SD 161</t>
  </si>
  <si>
    <t>07-016-1620-02_AFR22 Matteson ESD 162</t>
  </si>
  <si>
    <t>07-016-1630-02_AFR22 Park Forest SD 163</t>
  </si>
  <si>
    <t>07-016-1670-02_AFR22 Brookwood SD 167</t>
  </si>
  <si>
    <t>07-016-1680-04_AFR22 CCSD 168</t>
  </si>
  <si>
    <t>07-016-1690-02_AFR22 Ford Heights SD 169</t>
  </si>
  <si>
    <t>07-016-1700-02_AFR22 Chicago Heights SD 170</t>
  </si>
  <si>
    <t>07-016-1710-02_AFR22 Sunnybrook SD 171</t>
  </si>
  <si>
    <t>07-016-1720-02_AFR22 Sandridge SD 172</t>
  </si>
  <si>
    <t>07-016-1940-02_AFR22 Steger SD 194</t>
  </si>
  <si>
    <t>07-016-2050-17_AFR22 Thornton Twp HSD 205</t>
  </si>
  <si>
    <t>07-016-2060-17_AFR22 Bloom Twp HSD 206</t>
  </si>
  <si>
    <t>07-016-2100-17_AFR22 Lemont Twp HSD 210</t>
  </si>
  <si>
    <t>07-016-2150-17_AFR22 Thornton Fractional Twp HSD 215</t>
  </si>
  <si>
    <t>07-016-2170-16_AFR22 Argo CHSD 217</t>
  </si>
  <si>
    <t>07-016-2180-16_AFR22 CHSD 218</t>
  </si>
  <si>
    <t>07-016-2200-17_AFR22 Reavis Twp HSD 220</t>
  </si>
  <si>
    <t>07-016-2270-17_AFR22 Rich Twp HSD 227</t>
  </si>
  <si>
    <t>07-016-2280-16_AFR22 Bremen CHSD 228</t>
  </si>
  <si>
    <t>07-016-2290-16_AFR22 Oak Lawn CHSD 229</t>
  </si>
  <si>
    <t>07-016-2300-13_AFR22 Cons HSD 230</t>
  </si>
  <si>
    <t>07-016-2310-16_AFR22 Evergreen Park CHSD 231</t>
  </si>
  <si>
    <t>07-016-2330-16_AFR22 Homewood Flossmoor CHSD 233</t>
  </si>
  <si>
    <t>08-008-3080-26_AFR22 Eastland CUSD 308</t>
  </si>
  <si>
    <t>08-008-3140-26_AFR22 West Carroll CUSD 314</t>
  </si>
  <si>
    <t>08-008-3990-26_AFR22 Chadwick-Milledgeville CUSD 399</t>
  </si>
  <si>
    <t>08-043-1190-22_AFR22 East Dubuque USD 119</t>
  </si>
  <si>
    <t>08-043-1200-22_AFR22 Galena USD 120</t>
  </si>
  <si>
    <t>08-043-2050-26_AFR22 Warren CUSD 205</t>
  </si>
  <si>
    <t>08-043-2060-26_AFR22 Stockton CUSD 206</t>
  </si>
  <si>
    <t>08-043-2100-26_AFR22 River Ridge CUSD 210</t>
  </si>
  <si>
    <t>08-043-2110-26_AFR22 Scales Mound CUSD 211</t>
  </si>
  <si>
    <t>08-089-1450-22_AFR22 Freeport SD 145</t>
  </si>
  <si>
    <t>08-089-2000-26_AFR22 Pearl City CUSD 200</t>
  </si>
  <si>
    <t>08-089-2010-26_AFR22 Dakota CUSD 201</t>
  </si>
  <si>
    <t>08-089-2020-26_AFR22 Lena Winslow CUSD 202</t>
  </si>
  <si>
    <t>08-089-2030-26_AFR22 Orangeville CUSD 203</t>
  </si>
  <si>
    <t>09-010-0010-26_AFR22 Fisher CUSD 1</t>
  </si>
  <si>
    <t>09-010-0030-26_AFR22 Mahomet-Seymour CUSD 3</t>
  </si>
  <si>
    <t>09-010-0040-26_AFR22 Champaign CUSD 4</t>
  </si>
  <si>
    <t>09-010-0070-26_AFR22 Tolono CUSD 7</t>
  </si>
  <si>
    <t>09-010-0080-26_AFR22 Heritage CUSD 8</t>
  </si>
  <si>
    <t>09-010-1160-22_AFR22 Urbana SD 116</t>
  </si>
  <si>
    <t>09-010-1300-04_AFR22 Thomasboro CCSD 130</t>
  </si>
  <si>
    <t>09-010-1370-02_AFR22 Rantoul City SD 137</t>
  </si>
  <si>
    <t>09-010-1420-04_AFR22 Ludlow CCSD 142</t>
  </si>
  <si>
    <t>09-010-1690-04_AFR22 St Joseph CCSD 169</t>
  </si>
  <si>
    <t>09-010-1880-04_AFR22 Gifford CCSD 188</t>
  </si>
  <si>
    <t>09-010-1930-17_AFR22 Rantoul Township HSD 193</t>
  </si>
  <si>
    <t>09-010-1970-04_AFR22 Prairieview-Ogden CCSD 197</t>
  </si>
  <si>
    <t>09-010-3050-16_AFR22 St Joseph Ogden CHSD 305</t>
  </si>
  <si>
    <t>09-027-0050-26_AFR22 Gibson City-Melvin-Sibley CUSD 5</t>
  </si>
  <si>
    <t>09-027-0100-26_AFR22 Paxton-Buckley-Loda CUD 10</t>
  </si>
  <si>
    <t>11-015-0010-26_AFR22 Charleston CUSD 1</t>
  </si>
  <si>
    <t>11-015-0020-26_AFR22 Mattoon CUSD 2</t>
  </si>
  <si>
    <t>11-015-0050-26_AFR22 Oakland CUSD 5</t>
  </si>
  <si>
    <t>11-018-0030-26_AFR22 Neoga CUSD 3</t>
  </si>
  <si>
    <t>11-018-0770-26_AFR22 Cumberland CUSD 77</t>
  </si>
  <si>
    <t>11-021-3010-26_AFR22 Tuscola CUSD 301</t>
  </si>
  <si>
    <t>11-021-3020-26_AFR22 Villa Grove CUSD 302</t>
  </si>
  <si>
    <t>11-021-3050-26_AFR22 Arthur CUSD 305</t>
  </si>
  <si>
    <t>11-021-3060-26_AFR22 Arcola CUSD 306</t>
  </si>
  <si>
    <t>11-023-0010-26_AFR22 Shiloh CUSD 1</t>
  </si>
  <si>
    <t>11-023-0030-26_AFR22 Kansas CUSD 3</t>
  </si>
  <si>
    <t>11-023-0040-26_AFR22 Paris CUSD 4</t>
  </si>
  <si>
    <t>11-023-0060-26_AFR22 Edgar County CUD 6</t>
  </si>
  <si>
    <t>11-023-0950-25_AFR22 Paris-Union SD 95</t>
  </si>
  <si>
    <t>11-070-3000-26_AFR22 Sullivan CUSD 300</t>
  </si>
  <si>
    <t>11-070-3020-26_AFR22 Okaw Valley CUSD 302</t>
  </si>
  <si>
    <t>11-087-0010-26_AFR22 Windsor CUSD 1</t>
  </si>
  <si>
    <t>11-087-0040-26_AFR22 Shelbyville CUSD 4</t>
  </si>
  <si>
    <t>11-087-0210-26_AFR22 Central A &amp; M CUD 21</t>
  </si>
  <si>
    <t>12-013-0100-26_AFR22 Clay City CUSD 10</t>
  </si>
  <si>
    <t>12-013-0250-26_AFR22 North Clay CUSD 25</t>
  </si>
  <si>
    <t>12-013-0350-26_AFR22 Flora CUSD 35</t>
  </si>
  <si>
    <t>12-017-0010-26_AFR22 Hutsonville CUSD 1</t>
  </si>
  <si>
    <t>12-017-0020-26_AFR22 Robinson CUSD 2</t>
  </si>
  <si>
    <t>12-017-0030-26_AFR22 Palestine CUSD 3</t>
  </si>
  <si>
    <t>12-017-0040-26_AFR22 Oblong CUSD 4</t>
  </si>
  <si>
    <t>12-040-0010-26_AFR22 Jasper County CUD 1</t>
  </si>
  <si>
    <t>12-051-0100-26_AFR22 Red Hill CUSD 10</t>
  </si>
  <si>
    <t>12-051-0200-26_AFR22 Lawrence County CUD 20</t>
  </si>
  <si>
    <t>12-080-0010-26_AFR22 Richland County CUSD 1</t>
  </si>
  <si>
    <t>13-014-0010-26_AFR22 Carlyle CUSD 1</t>
  </si>
  <si>
    <t>13-014-0030-26_AFR22 Wesclin CUSD 3</t>
  </si>
  <si>
    <t>13-014-0120-04_AFR22 Breese ESD 12</t>
  </si>
  <si>
    <t>13-014-0210-02_AFR22 Aviston SD 21</t>
  </si>
  <si>
    <t>13-014-0460-02_AFR22 Willow Grove SD 46</t>
  </si>
  <si>
    <t>13-014-0570-02_AFR22 Bartelso SD 57</t>
  </si>
  <si>
    <t>13-014-0600-02_AFR22 Germantown SD 60</t>
  </si>
  <si>
    <t>13-014-0620-02_AFR22 Damiansville SD 62</t>
  </si>
  <si>
    <t>13-014-0630-02_AFR22 Albers SD 63</t>
  </si>
  <si>
    <t>13-014-0710-16_AFR22 Central CHSD 71</t>
  </si>
  <si>
    <t>13-014-1415-02_AFR22 St Rose SD 14-15</t>
  </si>
  <si>
    <t>13-014-1860-02_AFR22 North Wamac SD 186</t>
  </si>
  <si>
    <t>13-041-0010-26_AFR22 Waltonville CUSD 1</t>
  </si>
  <si>
    <t>13-041-0020-04_AFR22 Rome CCSD 2</t>
  </si>
  <si>
    <t>13-041-0030-04_AFR22 Field CCSD 3</t>
  </si>
  <si>
    <t>13-041-0050-04_AFR22 Opdyke-Belle-Rive CCSD 5</t>
  </si>
  <si>
    <t>13-041-0060-04_AFR22 Grand Prairie CCSD 6</t>
  </si>
  <si>
    <t>13-041-0120-04_AFR22 McClellan CCSD 12</t>
  </si>
  <si>
    <t>13-041-0790-02_AFR22 Summersville SD 79</t>
  </si>
  <si>
    <t>13-041-0800-02_AFR22 Mount Vernon SD 80</t>
  </si>
  <si>
    <t>13-041-0820-02_AFR22 Bethel SD 82</t>
  </si>
  <si>
    <t>13-041-0990-04_AFR22 Farrington CCSD 99</t>
  </si>
  <si>
    <t>13-041-1780-04_AFR22 Spring Garden Community Consolidated School District 178</t>
  </si>
  <si>
    <t>13-041-2010-17_AFR22 Mt Vernon Twp HSD 201</t>
  </si>
  <si>
    <t>13-041-2090-27_AFR22 Woodlawn Unit School District 209</t>
  </si>
  <si>
    <t>13-041-3180-27_AFR22 Bluford Unit School District 318</t>
  </si>
  <si>
    <t>13-058-0010-03_AFR22 Raccoon Cons SD 1</t>
  </si>
  <si>
    <t>13-058-0020-03_AFR22 Kell Cons SD 2</t>
  </si>
  <si>
    <t>13-058-0070-04_AFR22 Iuka CCSD 7</t>
  </si>
  <si>
    <t>13-058-0100-04_AFR22 Selmaville CCSD 10</t>
  </si>
  <si>
    <t>13-058-1000-26_AFR22 Patoka CUSD 100</t>
  </si>
  <si>
    <t>13-058-1110-02_AFR22 Salem SD 111</t>
  </si>
  <si>
    <t>13-058-1330-02_AFR22 Central City SD 133</t>
  </si>
  <si>
    <t>13-058-1350-02_AFR22 Centralia SD 135</t>
  </si>
  <si>
    <t>13-058-2000-17_AFR22 Centralia HSD 200</t>
  </si>
  <si>
    <t>13-058-4010-26_AFR22 South Central CUD 401</t>
  </si>
  <si>
    <t>13-058-5010-26_AFR22 Sandoval CUSD 501</t>
  </si>
  <si>
    <t>13-058-6000-16_AFR22 Salem CHSD 600</t>
  </si>
  <si>
    <t>13-058-7220-26_AFR22 Odin PSD 722</t>
  </si>
  <si>
    <t>13-095-0010-04_AFR22 Oakdale CCSD 1</t>
  </si>
  <si>
    <t>13-095-0100-26_AFR22 West Washington Co CUD 10</t>
  </si>
  <si>
    <t>13-095-0110-04_AFR22 Irvington CCSD 11</t>
  </si>
  <si>
    <t>13-095-0150-04_AFR22 Ashley CCSD 15</t>
  </si>
  <si>
    <t>13-095-0490-04_AFR22 Nashville CCSD 49</t>
  </si>
  <si>
    <t>13-095-0990-16_AFR22 Nashville CHSD 99</t>
  </si>
  <si>
    <t>15-016-2990-25_AFR22 City of Chicago SD 299</t>
  </si>
  <si>
    <t>16-019-4240-26_AFR22 Genoa Kingston CUSD 424</t>
  </si>
  <si>
    <t>16-019-4250-26_AFR22 Indian Creek CUSD 425</t>
  </si>
  <si>
    <t>16-019-4260-26_AFR22 Hiawatha CUSD 426</t>
  </si>
  <si>
    <t>16-019-4270-26_AFR22 Sycamore CUSD 427</t>
  </si>
  <si>
    <t>16-019-4280-26_AFR22 DeKalb CUSD 428</t>
  </si>
  <si>
    <t>16-019-4290-26_AFR22 Hinckley Big Rock CUSD 429</t>
  </si>
  <si>
    <t>16-019-4300-26_AFR22 Sandwich CUSD 430</t>
  </si>
  <si>
    <t>16-019-4320-26_AFR22 Somonauk CUSD 432</t>
  </si>
  <si>
    <t>17-020-0150-26_AFR22 Clinton CUSD 15</t>
  </si>
  <si>
    <t>17-020-0180-26_AFR22 Blue Ridge CUSD 18</t>
  </si>
  <si>
    <t>17-053-0050-26_AFR22 Woodland CUSD 5</t>
  </si>
  <si>
    <t>17-053-0080-26_AFR22 Prairie Central CUSD 8</t>
  </si>
  <si>
    <t>17-053-0740-27_AFR22 Flanagan-Cornell Dist 74</t>
  </si>
  <si>
    <t>17-053-0900-17_AFR22 Pontiac Twp HSD 90</t>
  </si>
  <si>
    <t>17-053-2300-17_AFR22 Dwight Twp HSD 230</t>
  </si>
  <si>
    <t>17-053-2320-02_AFR22 Dwight Common SD 232</t>
  </si>
  <si>
    <t>17-053-4250-04_AFR22 Rooks Creek CCSD 425</t>
  </si>
  <si>
    <t>17-053-4260-04_AFR22 Cornell CCSD 426</t>
  </si>
  <si>
    <t>17-053-4290-04_AFR22 Pontiac CCSD 429</t>
  </si>
  <si>
    <t>17-053-4350-04_AFR22 Odell CCSD 435</t>
  </si>
  <si>
    <t>17-053-4380-04_AFR22 Saunemin CCSD 438</t>
  </si>
  <si>
    <t>17-054-0210-26_AFR22 Hartsburg Emden CUSD 21</t>
  </si>
  <si>
    <t>17-054-0230-26_AFR22 Mt Pulaski CUSD 23</t>
  </si>
  <si>
    <t>17-054-0270-02_AFR22 Lincoln ESD 27</t>
  </si>
  <si>
    <t>17-054-0610-04_AFR22 Chester-East Lincoln CCSD 61</t>
  </si>
  <si>
    <t>17-054-0880-02_AFR22 New Holland-Middletown ED 88</t>
  </si>
  <si>
    <t>17-054-0920-04_AFR22 West Lincoln-Broadwell ESD 92</t>
  </si>
  <si>
    <t>17-054-4040-16_AFR22 Lincoln CHSD 404</t>
  </si>
  <si>
    <t>17-064-0020-26_AFR22 LeRoy CUSD 2</t>
  </si>
  <si>
    <t>17-064-0030-26_AFR22 Tri Valley CUSD 3</t>
  </si>
  <si>
    <t>17-064-0040-26_AFR22 Heyworth CUSD 4</t>
  </si>
  <si>
    <t>17-064-0050-26_AFR22 McLean County USD 5</t>
  </si>
  <si>
    <t>17-064-0070-26_AFR22 Lexington CUSD 7</t>
  </si>
  <si>
    <t>17-064-0160-26_AFR22 Olympia CUSD 16</t>
  </si>
  <si>
    <t>17-064-0190-26_AFR22 Ridgeview CUSD 19</t>
  </si>
  <si>
    <t>17-064-0870-25_AFR22 Bloomington SD 87</t>
  </si>
  <si>
    <t>19-022-0020-02_AFR22 Bensenville SD 2</t>
  </si>
  <si>
    <t>19-022-0040-02_AFR22 Addison SD 4</t>
  </si>
  <si>
    <t>19-022-0070-02_AFR22 Wood Dale SD 7</t>
  </si>
  <si>
    <t>19-022-0100-02_AFR22 Itasca SD 10</t>
  </si>
  <si>
    <t>19-022-0110-02_AFR22 Medinah SD 11</t>
  </si>
  <si>
    <t>19-022-0120-02_AFR22 Roselle SD 12</t>
  </si>
  <si>
    <t>19-022-0130-02_AFR22 Bloomingdale SD 13</t>
  </si>
  <si>
    <t>19-022-0150-02_AFR22 Marquardt SD 15</t>
  </si>
  <si>
    <t>19-022-0160-02_AFR22 Queen Bee SD 16</t>
  </si>
  <si>
    <t>19-022-0200-02_AFR22 Keeneyville SD 20</t>
  </si>
  <si>
    <t>19-022-0250-02_AFR22 Benjamin SD 25</t>
  </si>
  <si>
    <t>19-022-0330-02_AFR22 West Chicago ESD 33</t>
  </si>
  <si>
    <t>19-022-0340-02_AFR22 Winfield SD 34</t>
  </si>
  <si>
    <t>19-022-0410-02_AFR22 Glen Ellyn SD 41</t>
  </si>
  <si>
    <t>19-022-0440-02_AFR22 Lombard SD 44</t>
  </si>
  <si>
    <t>19-022-0450-02_AFR22 SD 45 DuPage County</t>
  </si>
  <si>
    <t>19-022-0480-02_AFR22 Salt Creek SD 48</t>
  </si>
  <si>
    <t>19-022-0530-02_AFR22 Butler SD 53</t>
  </si>
  <si>
    <t>19-022-0580-02_AFR22 Downers Grove GSD 58</t>
  </si>
  <si>
    <t>19-022-0600-02_AFR22 Maercker SD 60</t>
  </si>
  <si>
    <t>19-022-0610-02_AFR22 Darien SD 61</t>
  </si>
  <si>
    <t>19-022-0620-02_AFR22 Gower SD 62</t>
  </si>
  <si>
    <t>19-022-0630-02_AFR22 Cass SD 63</t>
  </si>
  <si>
    <t>19-022-0660-02_AFR22 Center Cass SD 66</t>
  </si>
  <si>
    <t>19-022-0680-02_AFR22 Woodridge SD 68</t>
  </si>
  <si>
    <t>19-022-0860-17_AFR22 Hinsdale Twp HSD 86</t>
  </si>
  <si>
    <t>19-022-0870-17_AFR22 Glenbard Twp HSD 87</t>
  </si>
  <si>
    <t>19-022-0880-16_AFR22 DuPage HSD 88</t>
  </si>
  <si>
    <t>19-022-0890-04_AFR22 CCSD 89</t>
  </si>
  <si>
    <t>19-022-0930-04_AFR22 CCSD 93</t>
  </si>
  <si>
    <t>19-022-0940-16_AFR22 CHSD 94</t>
  </si>
  <si>
    <t>19-022-0990-16_AFR22 CHSD 99</t>
  </si>
  <si>
    <t>19-022-1000-16_AFR22 Fenton CHSD 100</t>
  </si>
  <si>
    <t>19-022-1080-16_AFR22 Lake Park CHSD 108</t>
  </si>
  <si>
    <t>19-022-1800-04_AFR22 CCSD 180</t>
  </si>
  <si>
    <t>19-022-1810-04_AFR22 Hinsdale CCSD 181</t>
  </si>
  <si>
    <t>19-022-2000-26_AFR22 CUSD 200</t>
  </si>
  <si>
    <t>19-022-2010-26_AFR22 CUSD 201</t>
  </si>
  <si>
    <t>19-022-2020-26_AFR22 Lisle CUSD 202</t>
  </si>
  <si>
    <t>19-022-2030-26_AFR22 Naperville CUSD 203</t>
  </si>
  <si>
    <t>19-022-2040-26_AFR22 Indian Prairie CUSD 204</t>
  </si>
  <si>
    <t>19-022-2050-26_AFR22 Elmhurst SD 205</t>
  </si>
  <si>
    <t>20-024-0010-26_AFR22 Edwards County CUSD 1</t>
  </si>
  <si>
    <t>20-030-0070-26_AFR22 Gallatin CUSD 7</t>
  </si>
  <si>
    <t>20-033-0100-26_AFR22 Hamilton Co CUSD 10</t>
  </si>
  <si>
    <t>20-035-0010-26_AFR22 Hardin County CUSD 1</t>
  </si>
  <si>
    <t>20-076-0010-26_AFR22 Pope Co CUD 1</t>
  </si>
  <si>
    <t>20-083-0010-26_AFR22 Galatia CUSD 1</t>
  </si>
  <si>
    <t>20-083-0020-26_AFR22 Carrier Mills-Stonefort CUSD 2</t>
  </si>
  <si>
    <t>20-083-0030-26_AFR22 Harrisburg CUSD 3</t>
  </si>
  <si>
    <t>20-083-0040-26_AFR22 Eldorado CUSD 4</t>
  </si>
  <si>
    <t>20-093-0170-24_AFR22 Allendale CCSD 17</t>
  </si>
  <si>
    <t>20-093-3480-26_AFR22 Wabash CUSD 348</t>
  </si>
  <si>
    <t>20-096-0060-04_AFR22 New Hope CCSD 6</t>
  </si>
  <si>
    <t>20-096-0140-04_AFR22 Geff CCSD 14</t>
  </si>
  <si>
    <t>20-096-0170-04_AFR22 Jasper CCSD 17</t>
  </si>
  <si>
    <t>20-096-1000-26_AFR22 Wayne City CUSD 100</t>
  </si>
  <si>
    <t>20-096-1120-04_AFR22 Fairfield PSD 112</t>
  </si>
  <si>
    <t>20-096-2000-26_AFR22 North Wayne CUSD 200</t>
  </si>
  <si>
    <t>20-096-2250-16_AFR22 Fairfield Comm H S Dist 225</t>
  </si>
  <si>
    <t>20-097-0010-26_AFR22 Grayville CUSD 1</t>
  </si>
  <si>
    <t>20-097-0030-26_AFR22 Norris City-Omaha-Enfield CUSD 3</t>
  </si>
  <si>
    <t>20-097-0050-26_AFR22 Carmi-White County CUSD 5</t>
  </si>
  <si>
    <t>21-028-0470-04_AFR22 Benton CCSD 47</t>
  </si>
  <si>
    <t>21-028-0910-04_AFR22 Akin CCSD 91</t>
  </si>
  <si>
    <t>21-028-0990-26_AFR22 Christopher USD 99</t>
  </si>
  <si>
    <t>21-028-1030-13_AFR22 Benton Cons HSD 103</t>
  </si>
  <si>
    <t>21-028-1150-04_AFR22 Ewing Northern CCSD 115</t>
  </si>
  <si>
    <t>21-028-1680-26_AFR22 Frankfort CUSD 168</t>
  </si>
  <si>
    <t>21-028-1740-26_AFR22 Thompsonville CUSD 174</t>
  </si>
  <si>
    <t>21-028-1880-26_AFR22 Zeigler-Royalton CUSD 188</t>
  </si>
  <si>
    <t>21-028-1960-26_AFR22 Sesser-Valier CUSD 196</t>
  </si>
  <si>
    <t>21-044-0010-26_AFR22 Goreville CUD 1</t>
  </si>
  <si>
    <t>21-044-0320-03_AFR22 New Simpson Hill SD 32</t>
  </si>
  <si>
    <t>21-044-0430-03_AFR22 Buncombe Cons SD 43</t>
  </si>
  <si>
    <t>21-044-0550-02_AFR22 Vienna SD 55</t>
  </si>
  <si>
    <t>21-044-0640-02_AFR22 Cypress SD 64</t>
  </si>
  <si>
    <t>21-044-1330-17_AFR22 Vienna HSD 133</t>
  </si>
  <si>
    <t>21-061-0010-26_AFR22 Massac UD 1</t>
  </si>
  <si>
    <t>21-061-0380-26_AFR22 Joppa-Maple Grove UD 38</t>
  </si>
  <si>
    <t>21-100-0010-26_AFR22 Johnston City CUSD 1</t>
  </si>
  <si>
    <t>21-100-0020-26_AFR22 Marion CUSD 2</t>
  </si>
  <si>
    <t>21-100-0030-26_AFR22 Crab Orchard CUSD 3</t>
  </si>
  <si>
    <t>21-100-0040-26_AFR22 Herrin CUSD 4</t>
  </si>
  <si>
    <t>21-100-0050-26_AFR22 Carterville CUSD 5</t>
  </si>
  <si>
    <t>24-032-0010-26_AFR22 Coal City CUSD 1</t>
  </si>
  <si>
    <t>24-032-0540-02_AFR22 Morris SD 54</t>
  </si>
  <si>
    <t>24-032-0730-17_AFR22 Gardner S Wilmington Twp HSD 73</t>
  </si>
  <si>
    <t>24-032-0740-03_AFR22 South Wilmington CCSD 74</t>
  </si>
  <si>
    <t>24-032-0750-02_AFR22 Braceville SD 75</t>
  </si>
  <si>
    <t>24-032-1010-16_AFR22 Morris CHSD 101</t>
  </si>
  <si>
    <t>24-032-1110-16_AFR22 Minooka CHSD 111</t>
  </si>
  <si>
    <t>24-032-2010-04_AFR22 Minooka CCSD 201</t>
  </si>
  <si>
    <t>24-047-0180-16_AFR22 Newark CHSD 18</t>
  </si>
  <si>
    <t>24-047-0660-04_AFR22 Newark CCSD 66</t>
  </si>
  <si>
    <t>24-047-0880-26_AFR22 Plano CUSD 88</t>
  </si>
  <si>
    <t>24-047-0900-04_AFR22 Lisbon CCSD 90</t>
  </si>
  <si>
    <t>24-047-1150-26_AFR22 Yorkville CUSD 115</t>
  </si>
  <si>
    <t>24-047-3080-26_AFR22 CUSD 308</t>
  </si>
  <si>
    <t>26-029-0010-26_AFR22 Astoria CUSD 1</t>
  </si>
  <si>
    <t>26-029-0020-26_AFR22 V I T CUSD 2</t>
  </si>
  <si>
    <t>26-029-0030-26_AFR22 CUSD 3 Fulton County</t>
  </si>
  <si>
    <t>26-029-0040-26_AFR22 Spoon River Valley CUSD 4</t>
  </si>
  <si>
    <t>26-029-0660-25_AFR22 Canton Union SD 66</t>
  </si>
  <si>
    <t>26-029-0970-26_AFR22 Lewistown CUSD 97</t>
  </si>
  <si>
    <t>26-034-3070-16_AFR22 Illini West H S Dist 307</t>
  </si>
  <si>
    <t>26-034-3160-26_AFR22 Warsaw CUSD 316</t>
  </si>
  <si>
    <t>26-034-3170-04_AFR22 Carthage ESD 317</t>
  </si>
  <si>
    <t>26-034-3250-26_AFR22 Nauvoo-Colusa CUSD 325</t>
  </si>
  <si>
    <t>26-034-3270-04_AFR22 Dallas ESD 327</t>
  </si>
  <si>
    <t>26-034-3280-24_AFR22 Hamilton CCSD 328</t>
  </si>
  <si>
    <t>26-034-3370-26_AFR22 Southeastern CUSD 337</t>
  </si>
  <si>
    <t>26-034-3470-04_AFR22 La Harpe CSD 347</t>
  </si>
  <si>
    <t>26-062-1030-26_AFR22 West Prairie CUSD 103</t>
  </si>
  <si>
    <t>26-062-1700-26_AFR22 Bushnell Prairie City CUSD 170</t>
  </si>
  <si>
    <t>26-062-1850-26_AFR22 Macomb CUSD 185</t>
  </si>
  <si>
    <t>26-085-0050-26_AFR22 Schuyler-Industry CUSD 5</t>
  </si>
  <si>
    <t>28-006-0170-04_AFR22 Ohio CCSD 17</t>
  </si>
  <si>
    <t>28-006-0840-04_AFR22 Malden CCSD 84</t>
  </si>
  <si>
    <t>28-006-0940-04_AFR22 Ladd CCSD 94</t>
  </si>
  <si>
    <t>28-006-0980-02_AFR22 Dalzell SD 98</t>
  </si>
  <si>
    <t>28-006-0990-04_AFR22 Spring Valley CCSD 99</t>
  </si>
  <si>
    <t>28-006-1030-22_AFR22 DePue USD 103</t>
  </si>
  <si>
    <t>28-006-1150-02_AFR22 Princeton ESD 115</t>
  </si>
  <si>
    <t>28-006-3030-26_AFR22 La Moille CUSD 303</t>
  </si>
  <si>
    <t>28-006-3400-26_AFR22 Bureau Valley CUSD 340</t>
  </si>
  <si>
    <t>28-006-5000-15_AFR22 Princeton HSD 500</t>
  </si>
  <si>
    <t>28-006-5020-17_AFR22 Hall HSD 502</t>
  </si>
  <si>
    <t>28-006-5050-16_AFR22 Ohio CHSD 505</t>
  </si>
  <si>
    <t>28-037-1900-02_AFR22 Colona SD 190</t>
  </si>
  <si>
    <t>28-037-2230-26_AFR22 Orion CUSD 223</t>
  </si>
  <si>
    <t>28-037-2240-26_AFR22 Galva CUSD 224</t>
  </si>
  <si>
    <t>28-037-2250-26_AFR22 AlWood CUSD 225</t>
  </si>
  <si>
    <t>28-037-2260-26_AFR22 Annawan CUSD 226</t>
  </si>
  <si>
    <t>28-037-2270-26_AFR22 Cambridge CUSD 227</t>
  </si>
  <si>
    <t>28-037-2280-26_AFR22 Geneseo CUSD 228</t>
  </si>
  <si>
    <t>28-037-2290-26_AFR22 Kewanee CUSD 229</t>
  </si>
  <si>
    <t>28-037-2300-26_AFR22 Wethersfield CUSD 230</t>
  </si>
  <si>
    <t>28-088-0010-26_AFR22 Bradford CUSD 1</t>
  </si>
  <si>
    <t>28-088-1000-26_AFR22 Stark County CUSD 100</t>
  </si>
  <si>
    <t>30-002-0010-22_AFR22 Cairo USD 1</t>
  </si>
  <si>
    <t>30-002-0050-26_AFR22 Egyptian CUSD 5</t>
  </si>
  <si>
    <t>30-039-0860-03_AFR22 DeSoto Cons SD 86</t>
  </si>
  <si>
    <t>30-039-0950-02_AFR22 Carbondale ESD 95</t>
  </si>
  <si>
    <t>30-039-1300-04_AFR22 Giant City CCSD 130</t>
  </si>
  <si>
    <t>30-039-1400-04_AFR22 Unity Point CCSD 140</t>
  </si>
  <si>
    <t>30-039-1650-16_AFR22 Carbondale CHSD 165</t>
  </si>
  <si>
    <t>30-039-1760-26_AFR22 Trico CUSD 176</t>
  </si>
  <si>
    <t>30-039-1860-26_AFR22 Murphysboro CUSD 186</t>
  </si>
  <si>
    <t>30-039-1960-26_AFR22 Elverado CUSD 196</t>
  </si>
  <si>
    <t>30-073-0050-02_AFR22 Tamaroa School Dist 5</t>
  </si>
  <si>
    <t>30-073-0500-02_AFR22 Pinckneyville SD 50</t>
  </si>
  <si>
    <t>30-073-1010-16_AFR22 Pinckneyville CHSD 101</t>
  </si>
  <si>
    <t>30-073-2040-04_AFR22 CCSD 204</t>
  </si>
  <si>
    <t>30-073-3000-26_AFR22 Du Quoin CUSD 300</t>
  </si>
  <si>
    <t>30-077-1000-26_AFR22 Century CUSD 100</t>
  </si>
  <si>
    <t>30-077-1010-26_AFR22 Meridian CUSD 101</t>
  </si>
  <si>
    <t>30-091-0160-04_AFR22 Lick Creek CCSD 16</t>
  </si>
  <si>
    <t>30-091-0170-22_AFR22 Cobden SUD 17</t>
  </si>
  <si>
    <t>30-091-0370-04_AFR22 Anna CCSD 37</t>
  </si>
  <si>
    <t>30-091-0430-04_AFR22 County of Union Sch Dist No43</t>
  </si>
  <si>
    <t>30-091-0660-22_AFR22 Dongola USD 66</t>
  </si>
  <si>
    <t>30-091-0810-16_AFR22 Anna Jonesboro CHSD 81</t>
  </si>
  <si>
    <t>30-091-0840-26_AFR22 Shawnee CUSD 84</t>
  </si>
  <si>
    <t>31-045-0460-22_AFR22 SD U-46</t>
  </si>
  <si>
    <t>31-045-1010-22_AFR22 Batavia USD 101</t>
  </si>
  <si>
    <t>31-045-1290-22_AFR22 Aurora West USD 129</t>
  </si>
  <si>
    <t>31-045-1310-22_AFR22 Aurora East USD 131</t>
  </si>
  <si>
    <t>31-045-3000-26_AFR22 CUSD 300</t>
  </si>
  <si>
    <t>31-045-3010-26_AFR22 Central CUSD 301</t>
  </si>
  <si>
    <t>31-045-3020-26_AFR22 Kaneland CUSD 302</t>
  </si>
  <si>
    <t>31-045-3030-26_AFR22 St Charles CUSD 303</t>
  </si>
  <si>
    <t>31-045-3040-26_AFR22 Geneva CUSD 304</t>
  </si>
  <si>
    <t>32-038-0030-26_AFR22 Donovan CUSD 3</t>
  </si>
  <si>
    <t>32-038-0040-26_AFR22 Central CUSD 4</t>
  </si>
  <si>
    <t>32-038-0060-26_AFR22 Cissna Park CUSD 6</t>
  </si>
  <si>
    <t>32-038-0090-26_AFR22 Iroquois County CUSD 9</t>
  </si>
  <si>
    <t>32-038-0100-26_AFR22 Iroquois West CUSD 10</t>
  </si>
  <si>
    <t>32-038-1240-26_AFR22 Milford Area Public Schools District 124</t>
  </si>
  <si>
    <t>32-038-2490-26_AFR22 Crescent Iroquois CUSD 249</t>
  </si>
  <si>
    <t>32-046-0010-26_AFR22 Momence CUSD 1</t>
  </si>
  <si>
    <t>32-046-0020-26_AFR22 Herscher CUSD 2</t>
  </si>
  <si>
    <t>32-046-0050-26_AFR22 Manteno CUSD 5</t>
  </si>
  <si>
    <t>32-046-0060-26_AFR22 Grant Park CUSD 6</t>
  </si>
  <si>
    <t>32-046-0530-02_AFR22 Bourbonnais SD 53</t>
  </si>
  <si>
    <t>32-046-0610-02_AFR22 Bradley SD 61</t>
  </si>
  <si>
    <t>32-046-1110-25_AFR22 Kankakee SD 111</t>
  </si>
  <si>
    <t>32-046-2560-04_AFR22 St Anne CCSD 256</t>
  </si>
  <si>
    <t>32-046-2580-04_AFR22 St George CCSD 258</t>
  </si>
  <si>
    <t>32-046-2590-04_AFR22 Pembroke CCSD 259</t>
  </si>
  <si>
    <t>32-046-3020-16_AFR22 St Anne CHSD 302</t>
  </si>
  <si>
    <t>32-046-3070-16_AFR22 Bradley Bourbonnais CHSD 307</t>
  </si>
  <si>
    <t>33-036-2350-26_AFR22 West Central CUSD 235</t>
  </si>
  <si>
    <t>33-048-2020-26_AFR22 Knoxville CUSD 202</t>
  </si>
  <si>
    <t>33-048-2050-26_AFR22 Galesburg CUSD 205</t>
  </si>
  <si>
    <t>33-048-2080-26_AFR22 R O W V A CUSD 208</t>
  </si>
  <si>
    <t>33-048-2100-26_AFR22 Williamsfield CUSD 210</t>
  </si>
  <si>
    <t>33-048-2760-26_AFR22 Abingdon-Avon CUSD 276</t>
  </si>
  <si>
    <t>33-066-4040-26_AFR22 Mercer County School District 404</t>
  </si>
  <si>
    <t>33-094-2380-26_AFR22 Monmouth-Roseville CUSD 238</t>
  </si>
  <si>
    <t>33-094-3040-26_AFR22 United CUSD 304</t>
  </si>
  <si>
    <t>34-049-0010-02_AFR22 Winthrop Harbor SD 1</t>
  </si>
  <si>
    <t>34-049-0030-04_AFR22 Beach Park CCSD 3</t>
  </si>
  <si>
    <t>34-049-0060-02_AFR22 Zion ESD 6</t>
  </si>
  <si>
    <t>34-049-0240-04_AFR22 Millburn CCSD 24</t>
  </si>
  <si>
    <t>34-049-0330-02_AFR22 Emmons SD 33</t>
  </si>
  <si>
    <t>34-049-0340-04_AFR22 Antioch CCSD 34</t>
  </si>
  <si>
    <t>34-049-0360-02_AFR22 Grass Lake SD 36</t>
  </si>
  <si>
    <t>34-049-0370-02_AFR22 Gavin SD 37</t>
  </si>
  <si>
    <t>34-049-0380-02_AFR22 Big Hollow SD 38</t>
  </si>
  <si>
    <t>34-049-0410-04_AFR22 Lake Villa CCSD 41</t>
  </si>
  <si>
    <t>34-049-0460-04_AFR22 Grayslake CCSD 46</t>
  </si>
  <si>
    <t>34-049-0500-04_AFR22 Woodland CCSD 50</t>
  </si>
  <si>
    <t>34-049-0560-02_AFR22 Gurnee SD 56</t>
  </si>
  <si>
    <t>34-049-0600-26_AFR22 Waukegan CUSD 60</t>
  </si>
  <si>
    <t>34-049-0650-02_AFR22 Lake Bluff ESD 65</t>
  </si>
  <si>
    <t>34-049-0670-05_AFR22 Lake Forest SD 67</t>
  </si>
  <si>
    <t>34-049-0680-02_AFR22 Oak Grove SD 68 Green Oaks</t>
  </si>
  <si>
    <t>34-049-0700-02_AFR22 Libertyville SD 70</t>
  </si>
  <si>
    <t>34-049-0720-02_AFR22 Rondout SD 72</t>
  </si>
  <si>
    <t>34-049-0730-04_AFR22 Hawthorn CCSD 73</t>
  </si>
  <si>
    <t>34-049-0750-02_AFR22 Mundelein ESD 75</t>
  </si>
  <si>
    <t>34-049-0760-02_AFR22 Diamond Lake SD 76</t>
  </si>
  <si>
    <t>34-049-0790-02_AFR22 Fremont SD 79</t>
  </si>
  <si>
    <t>34-049-0950-26_AFR22 Lake Zurich CUSD 95</t>
  </si>
  <si>
    <t>34-049-0960-04_AFR22 Kildeer Countryside CCSD 96</t>
  </si>
  <si>
    <t>34-049-1020-04_AFR22 Aptakisic-Tripp CCSD 102</t>
  </si>
  <si>
    <t>34-049-1030-02_AFR22 Lincolnshire-Prairieview SD 103</t>
  </si>
  <si>
    <t>34-049-1060-02_AFR22 Bannockburn SD 106</t>
  </si>
  <si>
    <t>34-049-1090-02_AFR22 Deerfield SD 109</t>
  </si>
  <si>
    <t>34-049-1120-02_AFR22 North Shore SD 112</t>
  </si>
  <si>
    <t>34-049-1130-17_AFR22 Twp HSD 113</t>
  </si>
  <si>
    <t>34-049-1140-02_AFR22 Fox Lake GSD 114</t>
  </si>
  <si>
    <t>34-049-1150-16_AFR22 Lake Forest CHSD 115</t>
  </si>
  <si>
    <t>34-049-1160-26_AFR22 Round Lake CUSD 116</t>
  </si>
  <si>
    <t>34-049-1170-16_AFR22 CHSD 117</t>
  </si>
  <si>
    <t>34-049-1180-26_AFR22 Wauconda CUSD 118</t>
  </si>
  <si>
    <t>34-049-1200-13_AFR22 Mundelein Cons HSD 120</t>
  </si>
  <si>
    <t>34-049-1210-17_AFR22 Warren Twp HSD 121</t>
  </si>
  <si>
    <t>34-049-1240-16_AFR22 Grant CHSD 124</t>
  </si>
  <si>
    <t>34-049-1250-13_AFR22 Adlai E Stevenson HSD 125</t>
  </si>
  <si>
    <t>34-049-1260-17_AFR22 Zion-Benton Twp HSD 126</t>
  </si>
  <si>
    <t>34-049-1270-16_AFR22 Grayslake CHSD 127</t>
  </si>
  <si>
    <t>34-049-1280-16_AFR22 CHSD 128</t>
  </si>
  <si>
    <t>34-049-1870-26_AFR22 North Chicago SD 187</t>
  </si>
  <si>
    <t>34-049-2200-26_AFR22 Barrington CUSD 220</t>
  </si>
  <si>
    <t>35-050-0010-26_AFR22 Leland CUSD 1</t>
  </si>
  <si>
    <t>35-050-0020-26_AFR22 Serena CUSD 2</t>
  </si>
  <si>
    <t>35-050-0090-26_AFR22 Earlville CUSD 9</t>
  </si>
  <si>
    <t>35-050-0400-17_AFR22 Streator Twp HSD 40</t>
  </si>
  <si>
    <t>35-050-0440-02_AFR22 Streator ESD 44</t>
  </si>
  <si>
    <t>35-050-0650-04_AFR22 Allen-Otter Creek CCSD 65</t>
  </si>
  <si>
    <t>35-050-0790-04_AFR22 Tonica CCSD 79</t>
  </si>
  <si>
    <t>35-050-0820-04_AFR22 Deer Park CCSD 82</t>
  </si>
  <si>
    <t>35-050-0950-04_AFR22 Grand Ridge CCSD 95</t>
  </si>
  <si>
    <t>35-050-1200-17_AFR22 La Salle-Peru Twp HSD 120</t>
  </si>
  <si>
    <t>35-050-1220-02_AFR22 La Salle ESD 122</t>
  </si>
  <si>
    <t>35-050-1240-02_AFR22 Peru ESD 124</t>
  </si>
  <si>
    <t>35-050-1250-02_AFR22 Oglesby ESD 125</t>
  </si>
  <si>
    <t>35-050-1400-17_AFR22 Ottawa Twp HSD 140</t>
  </si>
  <si>
    <t>35-050-1410-02_AFR22 Ottawa ESD 141</t>
  </si>
  <si>
    <t>35-050-1500-02_AFR22 Marseilles ESD 150</t>
  </si>
  <si>
    <t>35-050-1600-17_AFR22 Seneca Twp HSD 160</t>
  </si>
  <si>
    <t>35-050-1700-04_AFR22 Seneca CCSD 170</t>
  </si>
  <si>
    <t>35-050-0175-04_AFR22 Dimmick Community Consolidated SD #175</t>
  </si>
  <si>
    <t>35-050-1850-04_AFR22 Waltham CCSD 185</t>
  </si>
  <si>
    <t>35-050-1950-04_AFR22 Wallace CCSD 195</t>
  </si>
  <si>
    <t>35-050-2100-04_AFR22 Miller Twp CCSD 210</t>
  </si>
  <si>
    <t>35-050-2300-04_AFR22 Rutland CCSD 230</t>
  </si>
  <si>
    <t>35-050-2800-17_AFR22 Mendota Twp HSD 280</t>
  </si>
  <si>
    <t>35-050-2890-04_AFR22 Mendota CCSD 289</t>
  </si>
  <si>
    <t>35-050-4250-26_AFR22 Lostant CUSD 425</t>
  </si>
  <si>
    <t>35-059-0050-26_AFR22 Henry-Senachwine CUSD 5</t>
  </si>
  <si>
    <t>35-059-0070-26_AFR22 Midland CUSD 7</t>
  </si>
  <si>
    <t>35-078-5350-26_AFR22 Putnam County CUSD 535</t>
  </si>
  <si>
    <t>39-055-0010-26_AFR22 Argenta-Oreana CUSD 1</t>
  </si>
  <si>
    <t>39-055-0020-26_AFR22 Maroa Forsyth CUSD 2</t>
  </si>
  <si>
    <t>39-055-0030-26_AFR22 Mt Zion CUSD 3</t>
  </si>
  <si>
    <t>39-055-0090-26_AFR22 Sangamon Valley CUSD 9</t>
  </si>
  <si>
    <t>39-055-0110-26_AFR22 Warrensburg-Latham CUSD 11</t>
  </si>
  <si>
    <t>39-055-0150-26_AFR22 Meridian CUSD 15</t>
  </si>
  <si>
    <t>39-055-0610-25_AFR22 Decatur SD 61</t>
  </si>
  <si>
    <t>39-074-0050-26_AFR22 Bement CUSD 5</t>
  </si>
  <si>
    <t>39-074-0250-26_AFR22 Monticello CUSD 25</t>
  </si>
  <si>
    <t>39-074-0570-26_AFR22 Deland-Weldon CUSD 57</t>
  </si>
  <si>
    <t>39-074-1000-26_AFR22 Cerro Gordo CUSD 100</t>
  </si>
  <si>
    <t>40-007-0400-26_AFR22 Calhoun CUSD 40</t>
  </si>
  <si>
    <t>40-007-0420-26_AFR22 Brussels CUSD 42</t>
  </si>
  <si>
    <t>40-031-0010-26_AFR22 Carrollton CUSD 1</t>
  </si>
  <si>
    <t>40-031-0030-26_AFR22 North Greene CUSD 3</t>
  </si>
  <si>
    <t>40-031-0100-26_AFR22 Greenfield CUSD 10</t>
  </si>
  <si>
    <t>40-042-1000-26_AFR22 Jersey CUSD 100</t>
  </si>
  <si>
    <t>40-056-0010-26_AFR22 Carlinville CUSD 1</t>
  </si>
  <si>
    <t>40-056-0020-26_AFR22 Northwestern CUSD 2</t>
  </si>
  <si>
    <t>40-056-0050-26_AFR22 Mount Olive CUSD 5</t>
  </si>
  <si>
    <t>40-056-0060-26_AFR22 Staunton CUSD 6</t>
  </si>
  <si>
    <t>40-056-0070-26_AFR22 Gillespie CUSD 7</t>
  </si>
  <si>
    <t>40-056-0080-26_AFR22 Bunker Hill CUSD 8</t>
  </si>
  <si>
    <t>40-056-0090-26_AFR22 Southwestern CUSD 9</t>
  </si>
  <si>
    <t>40-056-0340-26_AFR22 North Mac CUSD 34</t>
  </si>
  <si>
    <t>41-057-0010-26_AFR22 Roxana CUSD 1</t>
  </si>
  <si>
    <t>41-057-0020-26_AFR22 Triad CUSD 2</t>
  </si>
  <si>
    <t>41-057-0030-26_AFR22 Venice CUSD 3</t>
  </si>
  <si>
    <t>41-057-0050-26_AFR22 Highland CUSD 5</t>
  </si>
  <si>
    <t>41-057-0070-26_AFR22 Edwardsville CUSD 7</t>
  </si>
  <si>
    <t>41-057-0080-26_AFR22 Bethalto CUSD 8</t>
  </si>
  <si>
    <t>41-057-0090-26_AFR22 Granite City CUSD 9</t>
  </si>
  <si>
    <t>41-057-0100-26_AFR22 Collinsville CUSD 10</t>
  </si>
  <si>
    <t>41-057-0110-26_AFR22 Alton CUSD 11</t>
  </si>
  <si>
    <t>41-057-0120-26_AFR22 Madison CUSD 12</t>
  </si>
  <si>
    <t>41-057-0130-02_AFR22 East Alton SD 13</t>
  </si>
  <si>
    <t>41-057-0140-16_AFR22 East Alton-Wood River CHSD 14</t>
  </si>
  <si>
    <t>41-057-0150-03_AFR22 Wood River-Hartford ESD 15</t>
  </si>
  <si>
    <t>44-063-0020-03_AFR22 Nippersink SD 2</t>
  </si>
  <si>
    <t>44-063-0030-03_AFR22 Fox River Grove Cons SD 3</t>
  </si>
  <si>
    <t>44-063-0120-26_AFR22 Johnsburg CUSD 12</t>
  </si>
  <si>
    <t>44-063-0150-04_AFR22 McHenry CCSD 15</t>
  </si>
  <si>
    <t>44-063-0180-04_AFR22 Riley CCSD 18</t>
  </si>
  <si>
    <t>44-063-0190-24_AFR22 Alden Hebron SD 19</t>
  </si>
  <si>
    <t>44-063-0260-04_AFR22 Cary CCSD 26</t>
  </si>
  <si>
    <t>44-063-0360-02_AFR22 Harrison SD 36</t>
  </si>
  <si>
    <t>44-063-0460-03_AFR22 Prairie Grove CSD 46</t>
  </si>
  <si>
    <t>44-063-0470-04_AFR22 Crystal Lake CCSD 47</t>
  </si>
  <si>
    <t>44-063-0500-26_AFR22 Harvard CUSD 50</t>
  </si>
  <si>
    <t>44-063-1540-16_AFR22 Marengo CHSD 154</t>
  </si>
  <si>
    <t>44-063-1550-16_AFR22 CHSD 155</t>
  </si>
  <si>
    <t>44-063-1560-16_AFR22 McHenry CHSD 156</t>
  </si>
  <si>
    <t>44-063-1570-16_AFR22 Richmond-Burton CHSD 157</t>
  </si>
  <si>
    <t>44-063-1580-22_AFR22 Huntley Community School District 158</t>
  </si>
  <si>
    <t>44-063-1650-03_AFR22 Marengo-Union E Cons D 165</t>
  </si>
  <si>
    <t>44-063-2000-26_AFR22 Woodstock CUSD 200</t>
  </si>
  <si>
    <t>45-067-0030-26_AFR22 Valmeyer CUSD 3</t>
  </si>
  <si>
    <t>45-067-0040-26_AFR22 Columbia CUSD 4</t>
  </si>
  <si>
    <t>45-067-0050-26_AFR22 Waterloo CUSD 5</t>
  </si>
  <si>
    <t>45-079-0010-22_AFR22 Coulterville USD 1</t>
  </si>
  <si>
    <t>45-079-1220-19_AFR22 Chester N HSD 122</t>
  </si>
  <si>
    <t>45-079-1320-26_AFR22 Red Bud CUSD 132</t>
  </si>
  <si>
    <t>45-079-1340-04_AFR22 Prairie Du Rocher CCSD 134</t>
  </si>
  <si>
    <t>45-079-1380-26_AFR22 Steeleville CUSD 138</t>
  </si>
  <si>
    <t>45-079-1390-26_AFR22 Chester CUSD 139</t>
  </si>
  <si>
    <t>45-079-1400-26_AFR22 Sparta CUSD 140</t>
  </si>
  <si>
    <t>47-052-1700-22_AFR22 Dixon USD 170</t>
  </si>
  <si>
    <t>47-052-2200-02_AFR22 Steward ESD 220</t>
  </si>
  <si>
    <t>47-052-2710-26_AFR22 Paw Paw CUSD 271</t>
  </si>
  <si>
    <t>47-052-2720-26_AFR22 Amboy CUSD 272</t>
  </si>
  <si>
    <t>47-052-2750-26_AFR22 Ashton-Franklin Center CUSD 275</t>
  </si>
  <si>
    <t>47-071-1440-03_AFR22 Kings Cons SD 144</t>
  </si>
  <si>
    <t>47-071-1610-04_AFR22 Creston CCSD 161</t>
  </si>
  <si>
    <t>47-071-2120-17_AFR22 Rochelle Twp HSD 212</t>
  </si>
  <si>
    <t>47-071-2200-26_AFR22 Oregon CUSD 220</t>
  </si>
  <si>
    <t>47-071-2210-26_AFR22 Forrestville Valley CUSD 221</t>
  </si>
  <si>
    <t>47-071-2220-26_AFR22 Polo CUSD 222</t>
  </si>
  <si>
    <t>47-071-2230-26_AFR22 Meridian CUSD 223</t>
  </si>
  <si>
    <t>47-071-2260-26_AFR22 Byron CUSD 226</t>
  </si>
  <si>
    <t>47-071-2310-04_AFR22 Rochelle CCSD 231</t>
  </si>
  <si>
    <t>47-071-2690-04_AFR22 Eswood CCSD 269</t>
  </si>
  <si>
    <t>47-098-0010-26_AFR22 Erie CUSD 1</t>
  </si>
  <si>
    <t>47-098-0020-26_AFR22 River Bend CUSD 2</t>
  </si>
  <si>
    <t>47-098-0030-26_AFR22 Prophetstown-Lyndon-Tampico CUSD3</t>
  </si>
  <si>
    <t>47-098-0050-26_AFR22 Sterling CUSD 5</t>
  </si>
  <si>
    <t>47-098-0060-26_AFR22 Morrison CUSD 6</t>
  </si>
  <si>
    <t>47-098-0130-02_AFR22 Rock Falls ESD 13</t>
  </si>
  <si>
    <t>47-098-0200-02_AFR22 East Coloma - Nelson CESD 20</t>
  </si>
  <si>
    <t>47-098-1450-04_AFR22 Montmorency CCSD 145</t>
  </si>
  <si>
    <t>47-098-3010-17_AFR22 Rock Falls Twp HSD 301</t>
  </si>
  <si>
    <t>48-072-0620-02_AFR22 Pleasant Valley SD 62</t>
  </si>
  <si>
    <t>48-072-0630-02_AFR22 Norwood ESD 63</t>
  </si>
  <si>
    <t>48-072-0660-02_AFR22 Bartonville SD 66</t>
  </si>
  <si>
    <t>48-072-0680-02_AFR22 Oak Grove SD 68  Bartonville</t>
  </si>
  <si>
    <t>48-072-0690-02_AFR22 Pleasant Hill SD 69</t>
  </si>
  <si>
    <t>48-072-0700-02_AFR22 Monroe SD 70</t>
  </si>
  <si>
    <t>48-072-1500-25_AFR22 Peoria SD 150</t>
  </si>
  <si>
    <t>48-072-2650-26_AFR22 Farmington Central CUSD 265</t>
  </si>
  <si>
    <t>48-072-3090-26_AFR22 Brimfield CUSD 309</t>
  </si>
  <si>
    <t>48-072-3100-16_AFR22 Limestone CHSD 310</t>
  </si>
  <si>
    <t>48-072-3160-04_AFR22 Limestone Walters CCSD 316</t>
  </si>
  <si>
    <t>48-072-3210-26_AFR22 Il Valley Central USD 321</t>
  </si>
  <si>
    <t>48-072-3220-26_AFR22 Elmwood CUSD 322</t>
  </si>
  <si>
    <t>48-072-3230-26_AFR22 Dunlap CUSD 323</t>
  </si>
  <si>
    <t>48-072-3250-26_AFR22 Peoria Heights CUSD 325</t>
  </si>
  <si>
    <t>48-072-3260-26_AFR22 Princeville CUSD 326</t>
  </si>
  <si>
    <t>48-072-3270-26_AFR22 Illini Bluffs CUSD 327</t>
  </si>
  <si>
    <t>48-072-3280-03_AFR22 Hollis Cons SD 328</t>
  </si>
  <si>
    <t>49-081-0290-02_AFR22 Hampton SD 29</t>
  </si>
  <si>
    <t>49-081-0300-17_AFR22 United Twp HSD 30</t>
  </si>
  <si>
    <t>49-081-0340-02_AFR22 Silvis SD 34</t>
  </si>
  <si>
    <t>49-081-0360-02_AFR22 Carbon Cliff-Barstow SD 36</t>
  </si>
  <si>
    <t>49-081-0370-02_AFR22 East Moline SD 37</t>
  </si>
  <si>
    <t>49-081-0400-22_AFR22 Moline-Coal Valley CUSD 40</t>
  </si>
  <si>
    <t>49-081-0410-25_AFR22 Rock Island SD 41</t>
  </si>
  <si>
    <t>49-081-1000-26_AFR22 Riverdale CUSD 100</t>
  </si>
  <si>
    <t>49-081-2000-26_AFR22 Sherrard CUSD 200</t>
  </si>
  <si>
    <t>49-081-3000-26_AFR22 Rockridge CUSD 300</t>
  </si>
  <si>
    <t>50-082-0090-26_AFR22 Lebanon CUSD 9</t>
  </si>
  <si>
    <t>50-082-0190-26_AFR22 Mascoutah CUD 19</t>
  </si>
  <si>
    <t>50-082-0300-03_AFR22 St Libory Cons SD 30</t>
  </si>
  <si>
    <t>50-082-0400-26_AFR22 Marissa CUSD 40</t>
  </si>
  <si>
    <t>50-082-0600-26_AFR22 New Athens CUSD 60</t>
  </si>
  <si>
    <t>50-082-0700-04_AFR22 Freeburg CCSD 70</t>
  </si>
  <si>
    <t>50-082-0770-16_AFR22 Freeburg CHSD 77</t>
  </si>
  <si>
    <t>50-082-0850-02_AFR22 Shiloh Village SD 85</t>
  </si>
  <si>
    <t>50-082-0900-04_AFR22 O Fallon CCSD 90</t>
  </si>
  <si>
    <t>50-082-1040-02_AFR22 Central SD 104</t>
  </si>
  <si>
    <t>50-082-1050-02_AFR22 Pontiac-W Holliday SD 105</t>
  </si>
  <si>
    <t>50-082-1100-04_AFR22 Grant CCSD 110</t>
  </si>
  <si>
    <t>50-082-1130-02_AFR22 Wolf Branch SD 113</t>
  </si>
  <si>
    <t>50-082-1150-02_AFR22 Whiteside SD 115</t>
  </si>
  <si>
    <t>50-082-1160-02_AFR22 High Mount SD 116</t>
  </si>
  <si>
    <t>50-082-1180-02_AFR22 Belleville SD 118</t>
  </si>
  <si>
    <t>50-082-1190-02_AFR22 Belle Valley SD 119</t>
  </si>
  <si>
    <t>50-082-1300-04_AFR22 Smithton CCSD 130</t>
  </si>
  <si>
    <t>50-082-1600-04_AFR22 Millstadt CCSD 160</t>
  </si>
  <si>
    <t>50-082-1750-02_AFR22 Harmony Emge SD 175</t>
  </si>
  <si>
    <t>50-082-1810-02_AFR22 Signal Hill SD 181</t>
  </si>
  <si>
    <t>50-082-1870-26_AFR22 Cahokia CUSD 187</t>
  </si>
  <si>
    <t>50-082-1880-22_AFR22 Brooklyn UD 188</t>
  </si>
  <si>
    <t>50-082-1890-22_AFR22 East St Louis SD 189</t>
  </si>
  <si>
    <t>50-082-1960-26_AFR22 Dupo CUSD 196</t>
  </si>
  <si>
    <t>50-082-2010-17_AFR22 Belleville Twp HSD 201</t>
  </si>
  <si>
    <t>50-082-2030-17_AFR22 O Fallon Twp HSD 203</t>
  </si>
  <si>
    <t>51-065-2000-26_AFR22 Greenview CUSD 200</t>
  </si>
  <si>
    <t>51-065-2020-26_AFR22 Porta CUSD 202</t>
  </si>
  <si>
    <t>51-065-2130-26_AFR22 Athens CUSD 213</t>
  </si>
  <si>
    <t>51-084-0010-26_AFR22 Tri City CUSD 1</t>
  </si>
  <si>
    <t>51-084-0050-26_AFR22 Ball Chatham CUSD 5</t>
  </si>
  <si>
    <t>51-084-0080-26_AFR22 Pleasant Plains CUSD 8</t>
  </si>
  <si>
    <t>51-084-0100-26_AFR22 Auburn CUSD 10</t>
  </si>
  <si>
    <t>51-084-0110-26_AFR22 Pawnee CUSD 11</t>
  </si>
  <si>
    <t>51-084-0140-26_AFR22 Riverton CUSD 14</t>
  </si>
  <si>
    <t>51-084-0150-26_AFR22 Williamsville CUSD 15</t>
  </si>
  <si>
    <t>51-084-0160-26_AFR22 New Berlin CUSD 16</t>
  </si>
  <si>
    <t>51-084-1860-25_AFR22 Springfield SD 186</t>
  </si>
  <si>
    <t>53-060-1260-26_AFR22 Havana CUSD 126</t>
  </si>
  <si>
    <t>53-060-1890-26_AFR22 Illini Central CUSD 189</t>
  </si>
  <si>
    <t>53-060-1910-26_AFR22 Midwest Central CUSD 191</t>
  </si>
  <si>
    <t>53-090-0500-02_AFR22 District 50 Schools</t>
  </si>
  <si>
    <t>53-090-0510-02_AFR22 Central SD 51</t>
  </si>
  <si>
    <t>53-090-0520-02_AFR22 Washington SD 52</t>
  </si>
  <si>
    <t>53-090-0760-02_AFR22 Creve Coeur SD 76</t>
  </si>
  <si>
    <t>53-090-0850-02_AFR22 Robein SD 85</t>
  </si>
  <si>
    <t>53-090-0860-02_AFR22 East Peoria SD 86</t>
  </si>
  <si>
    <t>53-090-0980-02_AFR22 Rankin CSD 98</t>
  </si>
  <si>
    <t>53-090-1020-02_AFR22 N Pekin &amp; Marquette Hght SD 102</t>
  </si>
  <si>
    <t>53-090-1080-02_AFR22 Pekin PSD 108</t>
  </si>
  <si>
    <t>53-090-1370-02_AFR22 South Pekin SD 137</t>
  </si>
  <si>
    <t>53-090-3030-16_AFR22 Pekin CSD 303</t>
  </si>
  <si>
    <t>53-090-3080-16_AFR22 Washington CHSD 308</t>
  </si>
  <si>
    <t>53-090-3090-16_AFR22 East Peoria CHSD 309</t>
  </si>
  <si>
    <t>53-090-6060-04_AFR22 Spring Lake CCSD 606</t>
  </si>
  <si>
    <t>53-090-7010-26_AFR22 Deer Creek-Mackinaw CUSD 701</t>
  </si>
  <si>
    <t>53-090-7020-26_AFR22 Tremont CUSD 702</t>
  </si>
  <si>
    <t>53-090-7030-26_AFR22 Delavan CUSD 703</t>
  </si>
  <si>
    <t>53-090-7090-26_AFR22 Morton CUSD 709</t>
  </si>
  <si>
    <t>53-102-0010-04_AFR22 Metamora CCSD 1</t>
  </si>
  <si>
    <t>53-102-0020-04_AFR22 Riverview CCSD 2</t>
  </si>
  <si>
    <t>53-102-0060-26_AFR22 Fieldcrest CUSD 6</t>
  </si>
  <si>
    <t>53-102-0110-26_AFR22 El Paso-Gridley CUSD 11</t>
  </si>
  <si>
    <t>53-102-0210-26_AFR22 Lowpoint-Washburn CUSD 21</t>
  </si>
  <si>
    <t>53-102-0600-26_AFR22 Roanoke Benson CUSD 60</t>
  </si>
  <si>
    <t>53-102-0690-02_AFR22 Germantown Hills SD 69</t>
  </si>
  <si>
    <t>53-102-1220-17_AFR22 County of Woodford School</t>
  </si>
  <si>
    <t>53-102-1400-26_AFR22 Eureka CUD 140</t>
  </si>
  <si>
    <t>54-092-0010-26_AFR22 Bismarck Henning CUSD</t>
  </si>
  <si>
    <t>54-092-0020-26_AFR22 Westville CUSD 2</t>
  </si>
  <si>
    <t>54-092-0040-26_AFR22 Georgetown-Ridge Farm CUD 4</t>
  </si>
  <si>
    <t>54-092-0070-26_AFR22 Rossville-Alvin CUSD 7</t>
  </si>
  <si>
    <t>54-092-0100-26_AFR22 Potomac CUSD 10</t>
  </si>
  <si>
    <t>54-092-0110-26_AFR22 Hoopeston Area CUSD 11</t>
  </si>
  <si>
    <t>54-092-0610-03_AFR22 Armstrong-Ellis Cons SD 61</t>
  </si>
  <si>
    <t>54-092-0760-26_AFR22 Oakwood CUSD 76</t>
  </si>
  <si>
    <t>54-092-1180-24_AFR22 Danville CCSD 118</t>
  </si>
  <si>
    <t>54-092-2250-17_AFR22 Armstrong Twp HSD 225</t>
  </si>
  <si>
    <t>54-092-5120-26_AFR22 Salt Fork Community Unit District  512</t>
  </si>
  <si>
    <t>56-099-0170-02_AFR22 Channahon SD 17</t>
  </si>
  <si>
    <t>56-099-0810-02_AFR22 Union SD 81</t>
  </si>
  <si>
    <t>56-099-0840-02_AFR22 Rockdale SD 84</t>
  </si>
  <si>
    <t>56-099-0860-05_AFR22 Joliet PSD 86</t>
  </si>
  <si>
    <t>56-099-0880-02_AFR22 Chaney-Monge SD 88</t>
  </si>
  <si>
    <t>56-099-0890-02_AFR22 Fairmont SD 89</t>
  </si>
  <si>
    <t>56-099-0900-02_AFR22 Taft SD 90</t>
  </si>
  <si>
    <t>56-099-0910-02_AFR22 Lockport SD 91</t>
  </si>
  <si>
    <t>56-099-0920-02_AFR22 Will County SD 92</t>
  </si>
  <si>
    <t>56-099-1140-02_AFR22 Manhattan SD 114</t>
  </si>
  <si>
    <t>56-099-1220-02_AFR22 New Lenox SD 122</t>
  </si>
  <si>
    <t>56-099-1590-02_AFR22 Mokena SD 159</t>
  </si>
  <si>
    <t>56-099-1610-02_AFR22 Summit Hill SD 161</t>
  </si>
  <si>
    <t>56-099-2020-22_AFR22 Plainfield SD 202</t>
  </si>
  <si>
    <t>56-099-2030-04_AFR22 Elwood CCSD 203</t>
  </si>
  <si>
    <t>56-099-2040-17_AFR22 Joliet Twp HSD 204</t>
  </si>
  <si>
    <t>56-099-2050-17_AFR22 Lockport Twp HSD 205</t>
  </si>
  <si>
    <t>56-099-2100-16_AFR22 Lincoln Way CHSD 210</t>
  </si>
  <si>
    <t>07-016-113A-02_AFR22 Lemont-Bromberek CSD 113A</t>
  </si>
  <si>
    <t>11-012-002C-26_AFR22 Marshall CUSD 2C</t>
  </si>
  <si>
    <t>11-012-003C-26_AFR22 Martinsville CUSD 3C</t>
  </si>
  <si>
    <t>11-012-004C-26_AFR22 Casey-Westfield CUSD 4C</t>
  </si>
  <si>
    <t>11-087-003A-26_AFR22 Cowden-Herrick CUSD 3A</t>
  </si>
  <si>
    <t>11-087-005A-26_AFR22 Stewardson-Strasburg CUD 5A</t>
  </si>
  <si>
    <t>17-053-006J-26_AFR22 Tri Point CUSD 6-J</t>
  </si>
  <si>
    <t>24-032-002C-02_AFR22 Mazon-Verona-Kinsman ESD 2C</t>
  </si>
  <si>
    <t>24-032-024C-04_AFR22 Nettle Creek CCSD 24C</t>
  </si>
  <si>
    <t>24-032-060C-04_AFR22 Saratoga CCSD 60C</t>
  </si>
  <si>
    <t>24-032-072C-04_AFR22 Gardner CCSD 72C</t>
  </si>
  <si>
    <t>51-084-003A-26_AFR22 Rochester CUSD 3A</t>
  </si>
  <si>
    <t>56-099-030C-04_AFR22 Troy CCSD 30C</t>
  </si>
  <si>
    <t>56-099-033C-04_AFR22 Homer CCSD 33C</t>
  </si>
  <si>
    <t>56-099-070C-04_AFR22 Laraway CCSD 70C</t>
  </si>
  <si>
    <t>56-099-088A-02_AFR22 Richland GSD 88A</t>
  </si>
  <si>
    <t>56-099-157C-04_AFR22 Frankfort CCSD 157C</t>
  </si>
  <si>
    <t>56-099-200U-26_AFR22 Beecher CUSD 200U</t>
  </si>
  <si>
    <t>56-099-201U-26_AFR22 Crete Monee CUSD 201U</t>
  </si>
  <si>
    <t>56-099-207U-26_AFR22 Peotone CUSD 207U</t>
  </si>
  <si>
    <t>56-099-209U-26_AFR22 Wilmington CUSD 209U</t>
  </si>
  <si>
    <t>56-099-255U-26_AFR22 Reed Custer CUSD 255U</t>
  </si>
  <si>
    <t>56-099-365U-26_AFR22 Valley View CUSD 365U</t>
  </si>
  <si>
    <t>01-001-1720-41_AFR22 Quincy Area Voc Ctr</t>
  </si>
  <si>
    <t>01-001-1720-46_AFR22 West Central Regional System</t>
  </si>
  <si>
    <t>01-001-1720-61_AFR22 Spec Educ Assoc of Adams County</t>
  </si>
  <si>
    <t>01-009-7000-45_AFR22 Two Rivers Career Educ System</t>
  </si>
  <si>
    <t>01-069-8010-60_AFR22 Four Rivers Spec Educ Dist</t>
  </si>
  <si>
    <t>03-011-8020-60_AFR22 NPT Special Education Coop</t>
  </si>
  <si>
    <t>03-011-8010-60_AFR22 Mid-State Spec Educ Jnt Agr</t>
  </si>
  <si>
    <t>03-026-2030-41_AFR22 Okaw Area Vocational Center</t>
  </si>
  <si>
    <t>03-026-7410-45_AFR22 Bond Fayette Effingham EFE 410</t>
  </si>
  <si>
    <t>04-000-0000-46_AFR22 Career Educ Assoc of N Central IL</t>
  </si>
  <si>
    <t>04-101-1400-61_AFR22 Winnebago County Spec Educ Coop</t>
  </si>
  <si>
    <t>05-016-0390-61_AFR22 Wilmette Community Sp Ed Agreement</t>
  </si>
  <si>
    <t>05-016-0650-61_AFR22 Evanston Dists 65/202 Jnt Agr</t>
  </si>
  <si>
    <t>05-016-2070-46_AFR22 North Suburban Educ Reg for Voc</t>
  </si>
  <si>
    <t>05-016-2140-46_AFR22 Northwest Educational Council for Student Success</t>
  </si>
  <si>
    <t>05-016-8050-60_AFR22 NW Suburban Spec Educ Org</t>
  </si>
  <si>
    <t>05-016-8070-60_AFR22 Niles Twp District for Spec Educ</t>
  </si>
  <si>
    <t>06-016-0830-61_AFR22 Leyden Area Spec Educ Coop</t>
  </si>
  <si>
    <t>06-016-2040-61_AFR22 Lagrange Area Dept Spec Ed-Ladse</t>
  </si>
  <si>
    <t>06-016-2120-46_AFR22 Des Plaines Valley EFE</t>
  </si>
  <si>
    <t>06-016-8030-60_AFR22 Proviso Area Exceptional Child</t>
  </si>
  <si>
    <t>07-016-1275-61_AFR22 Eisenhower Cooperative</t>
  </si>
  <si>
    <t>07-016-1420-61_AFR22 Southwest Cook Coop Spec Ed</t>
  </si>
  <si>
    <t>07-016-1500-61_AFR22 Exc Children Have Opportunities</t>
  </si>
  <si>
    <t>07-016-2180-46_AFR22 Moraine Area Career System</t>
  </si>
  <si>
    <t>07-016-2280-46_AFR22 Career Development System</t>
  </si>
  <si>
    <t>07-016-7900-45_AFR22 Career Preparation Network</t>
  </si>
  <si>
    <t>07-016-8020-60_AFR22 Speed SEJA #802</t>
  </si>
  <si>
    <t>07-016-8060-60_AFR22 A E R O  Spec Educ Coop</t>
  </si>
  <si>
    <t>08-000-0000-46_AFR22 Eagle Ridge Vocational Del Sys</t>
  </si>
  <si>
    <t>08-043-2100-61_AFR22 Northwest Sp Ed Cooperative</t>
  </si>
  <si>
    <t>08-043-7900-40_AFR22 Jo Daviess Carroll CTE Academy</t>
  </si>
  <si>
    <t>08-089-7230-45_AFR22 Career &amp; Tech Educ Consortium</t>
  </si>
  <si>
    <t>09-010-0080-46_AFR22 Educ for Employment Sys 330</t>
  </si>
  <si>
    <t>09-010-8010-60_AFR22 Rural Champaign Co Spec Ed Coop</t>
  </si>
  <si>
    <t>09-027-0050-61_AFR22 Ford Special Education Coop</t>
  </si>
  <si>
    <t>11-015-7350-45_AFR22 Eastern IL EFE System</t>
  </si>
  <si>
    <t>11-015-8010-60_AFR22 Eastern IL Area of Spec Educ</t>
  </si>
  <si>
    <t>11-023-8000-80_AFR22 Paris Cooperative High School</t>
  </si>
  <si>
    <t>12-000-0000-46_AFR22 Twin Rivers Career &amp; Tech Ed Sys</t>
  </si>
  <si>
    <t>12-013-0350-46_AFR22 Clay/Jasper/Richland/N Wayne RDS</t>
  </si>
  <si>
    <t>12-017-8010-60_AFR22 South Eastern Sp Ed Program</t>
  </si>
  <si>
    <t>13-000-0000-41_AFR22 Mt Vernon Area Voc Center</t>
  </si>
  <si>
    <t>13-000-0000-46_AFR22 Marion/Clinton/Wash Co CTES</t>
  </si>
  <si>
    <t>13-000-0000-47_AFR22 Rend Lake Area Reg Del System</t>
  </si>
  <si>
    <t>13-041-8010-60_AFR22 Franklin-Jefferson Co Sp Ed Dist</t>
  </si>
  <si>
    <t>13-058-8010-60_AFR22 Kaskaskia Spec Educ District</t>
  </si>
  <si>
    <t>15-016-2250-61_AFR22 IL Spec Ed Charter Coop</t>
  </si>
  <si>
    <t>16-000-0000-46_AFR22 Kishwaukee Educ Consortium</t>
  </si>
  <si>
    <t>16-019-4270-61_AFR22 Northwestern Illinois Assn</t>
  </si>
  <si>
    <t>16-019-4300-40_AFR22 Indian Valley Area Voc Ctr</t>
  </si>
  <si>
    <t>17-053-0000-61_AFR22 Livingston Co Spec Services Unit</t>
  </si>
  <si>
    <t>17-053-0900-41_AFR22 Livingston Area Career Cntr</t>
  </si>
  <si>
    <t>17-053-0900-46_AFR22 Livingston Area Educ for Employ</t>
  </si>
  <si>
    <t>17-054-4040-41_AFR22 Lincolnland Technical Ed Ctr</t>
  </si>
  <si>
    <t>17-054-4040-46_AFR22 Lincolnland Reg Del System</t>
  </si>
  <si>
    <t>17-064-0070-61_AFR22 Tri-County Spec Educ Assoc</t>
  </si>
  <si>
    <t>17-064-0870-41_AFR22 Bloomington Area Career Center</t>
  </si>
  <si>
    <t>17-064-0870-46_AFR22 McLean/Dewitt Reg Voc System</t>
  </si>
  <si>
    <t>19-022-0150-61_AFR22 Coop Assoc for Spec Educ</t>
  </si>
  <si>
    <t>19-022-5020-46_AFR22 DuPage Area Occup Educ Sys</t>
  </si>
  <si>
    <t>19-022-8020-60_AFR22 North DuPage Sp Ed Cooperative</t>
  </si>
  <si>
    <t>19-022-8030-60_AFR22 School Assn For Special Educ</t>
  </si>
  <si>
    <t>20-000-0000-46_AFR22 Ohio &amp; Wabash Valley Reg Voc Sys</t>
  </si>
  <si>
    <t>20-097-8010-60_AFR22 Wabash &amp; Ohio Valley Sp Ed Dist</t>
  </si>
  <si>
    <t>21-100-8010-46_AFR22 Williamson Co CTE System</t>
  </si>
  <si>
    <t>21-100-8010-60_AFR22 Williamson Co Spec Educ District</t>
  </si>
  <si>
    <t>24-032-1010-61_AFR22 Grundy County Spec Educ Coop</t>
  </si>
  <si>
    <t>24-032-7900-40_AFR22 Grundy Area Vocational Center</t>
  </si>
  <si>
    <t>24-047-0880-61_AFR22 Plano Area Special Ed Coop</t>
  </si>
  <si>
    <t>26-000-0000-46_AFR22 Western Area Career System 265</t>
  </si>
  <si>
    <t>26-062-0000-61_AFR22 West Central IL Spec Educ Coop</t>
  </si>
  <si>
    <t>28-037-8010-60_AFR22 Henry-Stark County Spec Ed Dist</t>
  </si>
  <si>
    <t>30-000-0000-46_AFR22 Jackson/Perry Co Reg Del System</t>
  </si>
  <si>
    <t>30-002-7480-45_AFR22 Five County Reg Voc System</t>
  </si>
  <si>
    <t>30-039-1860-61_AFR22 Tri-County Sp Ed Jnt Agreement</t>
  </si>
  <si>
    <t>30-077-8010-60_AFR22 Jamp Spec Educ Services</t>
  </si>
  <si>
    <t>31-000-0000-46_AFR22 Valley Educ for Employ System</t>
  </si>
  <si>
    <t>31-045-3010-46_AFR22 Northern Kane Co Reg Voc System</t>
  </si>
  <si>
    <t>31-045-3020-41_AFR22 Fox Valley Career Center</t>
  </si>
  <si>
    <t>31-045-3030-61_AFR22 Mid-Valley Special Ed Coop</t>
  </si>
  <si>
    <t>32-000-0000-40_AFR22 Kankakee Area Career Center</t>
  </si>
  <si>
    <t>32-000-0000-46_AFR22 Kankakee Area Reg Voc Ed System</t>
  </si>
  <si>
    <t>32-000-0000-47_AFR22 Iroquois Area Reg Del System</t>
  </si>
  <si>
    <t>32-038-8010-60_AFR22 Iroquois Special Education</t>
  </si>
  <si>
    <t>32-046-8500-60_AFR22 Kankakee Area Spec Educ Coop</t>
  </si>
  <si>
    <t>33-048-2050-41_AFR22 Galesburg Area Voc Ctr</t>
  </si>
  <si>
    <t>33-048-8010-60_AFR22 Knox Warren Special Education Districts</t>
  </si>
  <si>
    <t>33-094-7290-45_AFR22 Delabar CTE System</t>
  </si>
  <si>
    <t>34-049-7900-40_AFR22 Lake Co High Schools Tech Campus</t>
  </si>
  <si>
    <t>34-049-8010-60_AFR22 Exceptional Learners</t>
  </si>
  <si>
    <t>34-049-8040-60_AFR22 Northern Suburban Spec Ed Dist</t>
  </si>
  <si>
    <t>34-049-8250-60_AFR22 Spec Educ Dist Lake County/Sedol</t>
  </si>
  <si>
    <t>35-050-0000-61_AFR22 LaSalle Putnam Alliance</t>
  </si>
  <si>
    <t>35-050-1200-40_AFR22 La Salle-Peru Area Career Ctr</t>
  </si>
  <si>
    <t>35-050-7200-45_AFR22 Starved Rock for Voc Tech Ed</t>
  </si>
  <si>
    <t>35-059-0050-61_AFR22 BMP Tri County Special Ed Coop</t>
  </si>
  <si>
    <t>39-000-0000-46_AFR22 Heartland Region</t>
  </si>
  <si>
    <t>39-055-0610-61_AFR22 Macon-Piatt Spec Educ Jnt Agr</t>
  </si>
  <si>
    <t>40-000-0000-46_AFR22 Central Ill Rural Region</t>
  </si>
  <si>
    <t>40-056-8010-60_AFR22 South Macoupin Association</t>
  </si>
  <si>
    <t>41-057-0090-61_AFR22 Madison Co Reg I Spec Educ Coop</t>
  </si>
  <si>
    <t>41-057-0100-41_AFR22 Collinsville Area Career Ctr</t>
  </si>
  <si>
    <t>41-057-7450-45_AFR22 Madison Co Career &amp; Tech Ed Sys</t>
  </si>
  <si>
    <t>41-057-8010-60_AFR22 Region III Spec Ed Coop</t>
  </si>
  <si>
    <t>44-000-0000-46_AFR22 McHenry Co Coop for Employ Educ</t>
  </si>
  <si>
    <t>44-063-8010-60_AFR22 Spec Ed Dist of McHenry Co-Sedom</t>
  </si>
  <si>
    <t>45-000-0000-40_AFR22 Career Center of Southern IL</t>
  </si>
  <si>
    <t>45-000-0000-46_AFR22 Okaw Regional Voc System</t>
  </si>
  <si>
    <t>45-079-1320-61_AFR22 Perandoe Spec Educ District</t>
  </si>
  <si>
    <t>47-052-1700-61_AFR22 Lee County Spec Educ Assoc</t>
  </si>
  <si>
    <t>47-071-8010-60_AFR22 Ogle Co Education Cooperative</t>
  </si>
  <si>
    <t>47-098-0000-61_AFR22 Bi-County Special Educ Coop</t>
  </si>
  <si>
    <t>47-098-0050-46_AFR22 Whiteside Regional Voc System</t>
  </si>
  <si>
    <t>48-000-0000-46_AFR22 Peoria Educ Reg for Empl Traing</t>
  </si>
  <si>
    <t>48-072-0000-61_AFR22 Spec Educ Assoc of Peoria County</t>
  </si>
  <si>
    <t>49-081-0300-41_AFR22 United Twp Area Career Ctr</t>
  </si>
  <si>
    <t>49-081-0300-46_AFR22 Quad City Career and Tech Ed Cons</t>
  </si>
  <si>
    <t>49-081-8650-60_AFR22 Black Hawk Area Sp Ed District</t>
  </si>
  <si>
    <t>50-082-1890-61_AFR22 E St Louis Area Joint Agreement</t>
  </si>
  <si>
    <t>50-082-7460-45_AFR22 Southwestern Illinois Career &amp; Technical Education System</t>
  </si>
  <si>
    <t>50-082-7470-45_AFR22 ESL Regional Vocational System</t>
  </si>
  <si>
    <t>50-082-8010-60_AFR22 Belleville Area Special Services</t>
  </si>
  <si>
    <t>51-084-0100-61_AFR22 Sangamon Area Spec Ed Dist</t>
  </si>
  <si>
    <t>51-084-7310-45_AFR22 Regional Office of Car/Tech Educ</t>
  </si>
  <si>
    <t>51-084-7900-40_AFR22 Capital Area Career Center</t>
  </si>
  <si>
    <t>53-000-0000-46_AFR22 Tazewell Co Area EFE RDS</t>
  </si>
  <si>
    <t>53-090-3090-61_AFR22 Tazewell-Mason Cntys Sp Ed Assoc</t>
  </si>
  <si>
    <t>53-102-8010-60_AFR22 Woodford Cty Special Ed Assoc</t>
  </si>
  <si>
    <t>53-102-7210-45_AFR22 Central IL Voc Ed Coop</t>
  </si>
  <si>
    <t>54-092-7400-45_AFR22 Vermilion Voc Ed Deliver System</t>
  </si>
  <si>
    <t>54-092-8000-80_AFR22 Bismarck Henning Rossville Alvin Cooperative High School</t>
  </si>
  <si>
    <t>54-092-8010-60_AFR22 Vermilion Assoc for Spec Educ</t>
  </si>
  <si>
    <t>56-000-0000-40_AFR22 Wilco Area Career Center</t>
  </si>
  <si>
    <t>56-099-0880-61_AFR22 Lockport Area Spec Educ Coop</t>
  </si>
  <si>
    <t>56-099-7110-45_AFR22 Three Rivers EFE System</t>
  </si>
  <si>
    <t>56-099-8430-60_AFR22 Lincoln-Way Area Spec Ed JA Dist</t>
  </si>
  <si>
    <t>56-099-030C-61_AFR22 S Will Co Coop for Spec Ed</t>
  </si>
  <si>
    <t>04-004-0000-51_AFR22 Boone Winnebago Regional Alternative School</t>
  </si>
  <si>
    <t>28-006-0000-00_AFR22 Behavior Disorder Program</t>
  </si>
  <si>
    <t>31-045-1290-61_AFR22 Hope Wall Joint Agreement</t>
  </si>
  <si>
    <t>GEER II (only) (CRRSA) (FRIS SUBPROGRAM CODE: GO, RC, JK)</t>
  </si>
  <si>
    <t>ESSER II (only) (CRRSA Act) (FRIS SUB PROGRAM CODES: E2, FG, SE, PM, CP, D2)</t>
  </si>
  <si>
    <t>ARP Homeless I (ARP) (FRIS SUBPROGRAM CODE: HM, HL)</t>
  </si>
  <si>
    <t xml:space="preserve">Note: A PDF (of the Audit Questionnaire) with signature is acceptable for this page. Enter the location on signature line e.g. PDF in Opinion Page with signature </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</si>
  <si>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</si>
  <si>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</si>
  <si>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</si>
  <si>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ARP Child Nutrition (ARP) (FRIS SUBPROGRAM CODE: BT, SC)</t>
  </si>
  <si>
    <t>Name of School District/Joint Agreement (use drop-down arrow to locate district, RCDT will populate):</t>
  </si>
  <si>
    <t>28-35</t>
  </si>
  <si>
    <t>37-39</t>
  </si>
  <si>
    <t xml:space="preserve">      Note:  In Windows 7 and above, files can be saved in Adobe Acrobat (*.pdf) and embedded even if you do not have the software. </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</si>
  <si>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</si>
  <si>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</si>
  <si>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</si>
  <si>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</si>
  <si>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</si>
  <si>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</si>
  <si>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</si>
  <si>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</si>
  <si>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</si>
  <si>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</si>
  <si>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</si>
  <si>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</si>
  <si>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</si>
  <si>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</si>
  <si>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</si>
  <si>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 xml:space="preserve">Page 28-35:  CARES CRRSA ARP Schedule - Revenue 4998 listed on schedule must equal Revenue 4998 listed on Revenue tab </t>
  </si>
  <si>
    <t>Page 28-35:  CARES CRRSA ARP Schedule -check box yes or no if district/joint agreement received/expended funds</t>
  </si>
  <si>
    <t>Annual Financial Report (AFR) Instructions</t>
  </si>
  <si>
    <t>Submit electronic AFR directly to ISBE via IWAS -School District Financial Reports system (for auditor use only)</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</si>
  <si>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</si>
  <si>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</si>
  <si>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</si>
  <si>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</si>
  <si>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</si>
  <si>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</si>
  <si>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</si>
  <si>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</si>
  <si>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</si>
  <si>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</si>
  <si>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</si>
  <si>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</si>
  <si>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</si>
  <si>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</si>
  <si>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</si>
  <si>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</si>
  <si>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</si>
  <si>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Total Long-Term Debt (Principal) Retired (P19, Cell H174) must = Debt Service - Long-Term Debt (Principal) Retired (P26, Cell H49).</t>
  </si>
  <si>
    <t>Page 7: "On behalf" payments to the Educational Fund</t>
  </si>
  <si>
    <t xml:space="preserve">Page 27:  Rest Tax Levies-Tort Im 27, G31 (Total Tort Expenditures) minus (G36 through G45) must equal 0 </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</si>
  <si>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</si>
  <si>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</si>
  <si>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</si>
  <si>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</si>
  <si>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</si>
  <si>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</si>
  <si>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</si>
  <si>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</si>
  <si>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</si>
  <si>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</si>
  <si>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</si>
  <si>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</si>
  <si>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</si>
  <si>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</si>
  <si>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</si>
  <si>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 xml:space="preserve">  •  School district/joint Agreement entities must verify the qualifications of the auditing firm by requesting the most current peer review report and the</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</si>
  <si>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</si>
  <si>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For the listed mandated categorical (Revenue Code (3100, 3120, 3500, 3510, 3950) that were vouchered prior to June 30, but not released until after year end</t>
  </si>
  <si>
    <t xml:space="preserve"> as reported in ISBE Financial Reimbursement Information System (FRIS), enter the amounts that were accrued in the chart below.</t>
  </si>
  <si>
    <t>•  School district/joint Agreement entities must verify the qualifications of the auditing firm by requesting the most current peer review report and the corresponding acceptance</t>
  </si>
  <si>
    <t>Required to be completed for school districts only.</t>
  </si>
  <si>
    <t xml:space="preserve">Information page 3 and by the timing of mandated categorical payments.  Final score </t>
  </si>
  <si>
    <t>CRRSA Child Nutrition (CRRSA) (FRIS SUBPROGRAM CODE: SN)</t>
  </si>
  <si>
    <t>CRRSA Child Nutrition (CRRSA)</t>
  </si>
  <si>
    <t xml:space="preserve">Expenditure Section O:    </t>
  </si>
  <si>
    <t xml:space="preserve">Cover Page:   The Accounting Basis must be Cash or Accrual.  Choose School District or Joint Agreement.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</si>
  <si>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</si>
  <si>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</si>
  <si>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</si>
  <si>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</si>
  <si>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</si>
  <si>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</si>
  <si>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</si>
  <si>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</si>
  <si>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</si>
  <si>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</si>
  <si>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</si>
  <si>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</si>
  <si>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</si>
  <si>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</si>
  <si>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</si>
  <si>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</si>
  <si>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</si>
  <si>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</si>
  <si>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</si>
  <si>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</si>
  <si>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Part A:  GASB 87 Leases Only</t>
  </si>
  <si>
    <t>Did the school district/joint agreement receive/expend CARES, CRRSA, or ARP Federal Stimulus Funds in FY 2023?</t>
  </si>
  <si>
    <t>CARES, CRRSA, and ARP SCHEDULE  - FY 2023</t>
  </si>
  <si>
    <r>
      <t xml:space="preserve">Section A is for revenue recognized in FY 2023 reported on the FY 2023 AFR for FY 2020, FY 2021 and/or FY 2022 EXPENDITURES claimed on July 1, 2022, through June 30, 2023, FRIS grant expenditure reports </t>
    </r>
    <r>
      <rPr>
        <b/>
        <sz val="11"/>
        <color rgb="FFFF0000"/>
        <rFont val="Calibri"/>
        <family val="2"/>
        <scheme val="minor"/>
      </rPr>
      <t>for expenditures reported in the prior year FY 2020, FY 2021, and/or FY 2022 AFR.</t>
    </r>
  </si>
  <si>
    <t>Section B is for revenue recognized in FY 2023 reported on the FY 2023 AFR and for FY 2023 EXPENDITURES claimed on July 1, 2022, through June 30, 2023, FRIS grant expenditure reports and reported in the FY 2023 AFR.</t>
  </si>
  <si>
    <t>Review of the July 1, 2022 through June 30, 2023 FRIS Expenditures reports may assist in determining the expenditures to use below.</t>
  </si>
  <si>
    <t>Revenues 10-15, L215, Col D,F</t>
  </si>
  <si>
    <t>Revenues 10-15, L225, Col D</t>
  </si>
  <si>
    <t>Revenues 10-15, L219, Col C,D,F,G</t>
  </si>
  <si>
    <t>Revenues 10-15, L222, Col C,D,G</t>
  </si>
  <si>
    <t>Revenue Adjustments (C225 thru J254)</t>
  </si>
  <si>
    <t>Revenues 10-15, L256, Col C</t>
  </si>
  <si>
    <t>Revenues 10-15, L257, Col C,D,F,G</t>
  </si>
  <si>
    <t>Revenues 10-15, L259, Col C,F,G</t>
  </si>
  <si>
    <t>Revenues 10-15, L268, Col C,D,F,G</t>
  </si>
  <si>
    <t>Revenues 10-15, L269, Col C,D,F,G</t>
  </si>
  <si>
    <r>
      <t xml:space="preserve">Under Reports, open the FY 2023 Special Education Funding Allocation Calculation Details </t>
    </r>
    <r>
      <rPr>
        <b/>
        <sz val="8"/>
        <rFont val="Calibri"/>
        <family val="2"/>
      </rPr>
      <t>and</t>
    </r>
    <r>
      <rPr>
        <sz val="8"/>
        <rFont val="Calibri"/>
        <family val="2"/>
      </rPr>
      <t xml:space="preserve"> the FY 2023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192 and 193.</t>
    </r>
  </si>
  <si>
    <t>FY23 PCTC OEPP</t>
  </si>
  <si>
    <t>Internal Services (10, 50, and 80 -2570)</t>
  </si>
  <si>
    <t>ESSER III (only) (ARP) (FRIS SUBPROGRAM CODE: E3, CO, C3, D3, EB, ES, PM, S3)</t>
  </si>
  <si>
    <t>ARP IDEA (ARP) (FRIS SUBPROGRAM CODE: ID, EI, PS, CE)</t>
  </si>
  <si>
    <t>ESSER II (only) (CRRSA Act) (FRIS SUB PROGRAM CODES: E2, FG, SE, PM, CP, D2, HT, ST)</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</si>
  <si>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</si>
  <si>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</si>
  <si>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</si>
  <si>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</si>
  <si>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</si>
  <si>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</si>
  <si>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</si>
  <si>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</si>
  <si>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</si>
  <si>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</si>
  <si>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</si>
  <si>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</si>
  <si>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</si>
  <si>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</si>
  <si>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</si>
  <si>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</si>
  <si>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</si>
  <si>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</si>
  <si>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</si>
  <si>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</si>
  <si>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</si>
  <si>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</si>
  <si>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</si>
  <si>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</si>
  <si>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</si>
  <si>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</si>
  <si>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</si>
  <si>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</si>
  <si>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</si>
  <si>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</si>
  <si>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</si>
  <si>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</si>
  <si>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</si>
  <si>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</si>
  <si>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</si>
  <si>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</si>
  <si>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</si>
  <si>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</si>
  <si>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</si>
  <si>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</si>
  <si>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</si>
  <si>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</si>
  <si>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</si>
  <si>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</si>
  <si>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</si>
  <si>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</si>
  <si>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</si>
  <si>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</si>
  <si>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</si>
  <si>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</si>
  <si>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</si>
  <si>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</si>
  <si>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</si>
  <si>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</si>
  <si>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</si>
  <si>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</si>
  <si>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</si>
  <si>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</si>
  <si>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</si>
  <si>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</si>
  <si>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</si>
  <si>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</si>
  <si>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</si>
  <si>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</si>
  <si>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</si>
  <si>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</si>
  <si>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</si>
  <si>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</si>
  <si>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</si>
  <si>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</si>
  <si>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</si>
  <si>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</si>
  <si>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</si>
  <si>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</si>
  <si>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</si>
  <si>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</si>
  <si>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</si>
  <si>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</si>
  <si>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</si>
  <si>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</si>
  <si>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</si>
  <si>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</si>
  <si>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</si>
  <si>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</si>
  <si>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</si>
  <si>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</si>
  <si>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</si>
  <si>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</si>
  <si>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</si>
  <si>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</si>
  <si>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</si>
  <si>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</si>
  <si>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</si>
  <si>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</si>
  <si>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</si>
  <si>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</si>
  <si>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</si>
  <si>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</si>
  <si>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</si>
  <si>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</si>
  <si>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</si>
  <si>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</si>
  <si>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</si>
  <si>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</si>
  <si>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</si>
  <si>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</si>
  <si>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</si>
  <si>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</si>
  <si>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</si>
  <si>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</si>
  <si>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</si>
  <si>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</si>
  <si>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</si>
  <si>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</si>
  <si>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</si>
  <si>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</si>
  <si>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</si>
  <si>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</si>
  <si>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</si>
  <si>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</si>
  <si>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</si>
  <si>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</si>
  <si>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</si>
  <si>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</si>
  <si>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</si>
  <si>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</si>
  <si>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</si>
  <si>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</si>
  <si>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</si>
  <si>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</si>
  <si>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</si>
  <si>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</si>
  <si>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</si>
  <si>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</si>
  <si>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</si>
  <si>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</si>
  <si>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</si>
  <si>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</si>
  <si>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</si>
  <si>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</si>
  <si>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</si>
  <si>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</si>
  <si>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</si>
  <si>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</si>
  <si>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</si>
  <si>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</si>
  <si>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</si>
  <si>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</si>
  <si>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</si>
  <si>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</si>
  <si>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</si>
  <si>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</si>
  <si>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</si>
  <si>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</si>
  <si>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</si>
  <si>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</si>
  <si>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</si>
  <si>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</si>
  <si>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</si>
  <si>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</si>
  <si>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</si>
  <si>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</si>
  <si>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</si>
  <si>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</si>
  <si>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</si>
  <si>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</si>
  <si>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</si>
  <si>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</si>
  <si>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</si>
  <si>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</si>
  <si>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</si>
  <si>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</si>
  <si>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</si>
  <si>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</si>
  <si>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</si>
  <si>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</si>
  <si>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</si>
  <si>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</si>
  <si>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</si>
  <si>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</si>
  <si>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</si>
  <si>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</si>
  <si>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</si>
  <si>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</si>
  <si>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</si>
  <si>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</si>
  <si>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</si>
  <si>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</si>
  <si>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</si>
  <si>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</si>
  <si>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</si>
  <si>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</si>
  <si>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</si>
  <si>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</si>
  <si>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</si>
  <si>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</si>
  <si>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</si>
  <si>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</si>
  <si>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</si>
  <si>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</si>
  <si>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</si>
  <si>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</si>
  <si>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</si>
  <si>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</si>
  <si>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</si>
  <si>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</si>
  <si>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</si>
  <si>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</si>
  <si>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</si>
  <si>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</si>
  <si>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</si>
  <si>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</si>
  <si>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</si>
  <si>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</si>
  <si>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</si>
  <si>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</si>
  <si>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</si>
  <si>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</si>
  <si>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</si>
  <si>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</si>
  <si>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</si>
  <si>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</si>
  <si>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</si>
  <si>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</si>
  <si>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</si>
  <si>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</si>
  <si>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</si>
  <si>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</si>
  <si>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</si>
  <si>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</si>
  <si>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</si>
  <si>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</si>
  <si>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</si>
  <si>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</si>
  <si>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</si>
  <si>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</si>
  <si>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</si>
  <si>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</si>
  <si>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</si>
  <si>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</si>
  <si>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</si>
  <si>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</si>
  <si>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</si>
  <si>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</si>
  <si>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</si>
  <si>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</si>
  <si>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</si>
  <si>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</si>
  <si>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</si>
  <si>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</si>
  <si>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</si>
  <si>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</si>
  <si>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</si>
  <si>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</si>
  <si>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</si>
  <si>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</si>
  <si>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</si>
  <si>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</si>
  <si>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</si>
  <si>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</si>
  <si>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</si>
  <si>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</si>
  <si>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</si>
  <si>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</si>
  <si>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</si>
  <si>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</si>
  <si>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</si>
  <si>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</si>
  <si>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</si>
  <si>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</si>
  <si>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</si>
  <si>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</si>
  <si>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</si>
  <si>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</si>
  <si>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</si>
  <si>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</si>
  <si>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</si>
  <si>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</si>
  <si>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</si>
  <si>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</si>
  <si>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</si>
  <si>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</si>
  <si>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</si>
  <si>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</si>
  <si>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</si>
  <si>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</si>
  <si>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</si>
  <si>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</si>
  <si>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</si>
  <si>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</si>
  <si>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</si>
  <si>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</si>
  <si>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</si>
  <si>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</si>
  <si>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</si>
  <si>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</si>
  <si>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</si>
  <si>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</si>
  <si>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</si>
  <si>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</si>
  <si>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</si>
  <si>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</si>
  <si>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</si>
  <si>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</si>
  <si>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</si>
  <si>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</si>
  <si>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</si>
  <si>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</si>
  <si>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</si>
  <si>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</si>
  <si>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</si>
  <si>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</si>
  <si>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</si>
  <si>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</si>
  <si>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</si>
  <si>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</si>
  <si>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</si>
  <si>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</si>
  <si>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</si>
  <si>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</si>
  <si>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</si>
  <si>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</si>
  <si>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</si>
  <si>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</si>
  <si>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</si>
  <si>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</si>
  <si>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</si>
  <si>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</si>
  <si>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</si>
  <si>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</si>
  <si>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</si>
  <si>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</si>
  <si>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</si>
  <si>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</si>
  <si>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</si>
  <si>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</si>
  <si>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</si>
  <si>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</si>
  <si>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</si>
  <si>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</si>
  <si>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</si>
  <si>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</si>
  <si>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</si>
  <si>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</si>
  <si>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</si>
  <si>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</si>
  <si>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</si>
  <si>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</si>
  <si>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</si>
  <si>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</si>
  <si>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</si>
  <si>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</si>
  <si>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</si>
  <si>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</si>
  <si>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</si>
  <si>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</si>
  <si>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</si>
  <si>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</si>
  <si>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</si>
  <si>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</si>
  <si>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</si>
  <si>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</si>
  <si>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</si>
  <si>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</si>
  <si>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</si>
  <si>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</si>
  <si>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</si>
  <si>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</si>
  <si>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</si>
  <si>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</si>
  <si>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</si>
  <si>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</si>
  <si>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</si>
  <si>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</si>
  <si>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</si>
  <si>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</si>
  <si>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</si>
  <si>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</si>
  <si>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</si>
  <si>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</si>
  <si>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</si>
  <si>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</si>
  <si>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</si>
  <si>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</si>
  <si>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</si>
  <si>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</si>
  <si>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</si>
  <si>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</si>
  <si>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</si>
  <si>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</si>
  <si>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</si>
  <si>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</si>
  <si>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</si>
  <si>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</si>
  <si>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</si>
  <si>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</si>
  <si>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</si>
  <si>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</si>
  <si>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</si>
  <si>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</si>
  <si>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</si>
  <si>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</si>
  <si>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</si>
  <si>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</si>
  <si>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</si>
  <si>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</si>
  <si>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</si>
  <si>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</si>
  <si>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</si>
  <si>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</si>
  <si>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</si>
  <si>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</si>
  <si>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</si>
  <si>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</si>
  <si>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</si>
  <si>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</si>
  <si>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</si>
  <si>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</si>
  <si>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</si>
  <si>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</si>
  <si>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</si>
  <si>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</si>
  <si>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</si>
  <si>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</si>
  <si>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</si>
  <si>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</si>
  <si>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</si>
  <si>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</si>
  <si>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</si>
  <si>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</si>
  <si>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</si>
  <si>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</si>
  <si>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</si>
  <si>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</si>
  <si>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</si>
  <si>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</si>
  <si>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</si>
  <si>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</si>
  <si>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</si>
  <si>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</si>
  <si>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</si>
  <si>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</si>
  <si>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</si>
  <si>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</si>
  <si>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</si>
  <si>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</si>
  <si>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</si>
  <si>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</si>
  <si>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</si>
  <si>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</si>
  <si>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</si>
  <si>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</si>
  <si>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</si>
  <si>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</si>
  <si>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</si>
  <si>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</si>
  <si>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</si>
  <si>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</si>
  <si>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</si>
  <si>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</si>
  <si>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</si>
  <si>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</si>
  <si>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</si>
  <si>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</si>
  <si>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</si>
  <si>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</si>
  <si>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</si>
  <si>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</si>
  <si>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</si>
  <si>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</si>
  <si>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</si>
  <si>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</si>
  <si>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</si>
  <si>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</si>
  <si>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</si>
  <si>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</si>
  <si>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</si>
  <si>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</si>
  <si>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</si>
  <si>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</si>
  <si>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</si>
  <si>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</si>
  <si>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</si>
  <si>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</si>
  <si>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</si>
  <si>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</si>
  <si>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</si>
  <si>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</si>
  <si>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</si>
  <si>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</si>
  <si>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</si>
  <si>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</si>
  <si>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</si>
  <si>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</si>
  <si>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</si>
  <si>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</si>
  <si>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</si>
  <si>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</si>
  <si>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</si>
  <si>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</si>
  <si>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</si>
  <si>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</si>
  <si>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</si>
  <si>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</si>
  <si>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</si>
  <si>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</si>
  <si>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</si>
  <si>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</si>
  <si>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</si>
  <si>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</si>
  <si>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</si>
  <si>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</si>
  <si>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</si>
  <si>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</si>
  <si>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</si>
  <si>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</si>
  <si>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</si>
  <si>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</si>
  <si>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</si>
  <si>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</si>
  <si>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</si>
  <si>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</si>
  <si>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</si>
  <si>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</si>
  <si>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</si>
  <si>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</si>
  <si>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</si>
  <si>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</si>
  <si>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</si>
  <si>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</si>
  <si>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</si>
  <si>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</si>
  <si>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</si>
  <si>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</si>
  <si>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</si>
  <si>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</si>
  <si>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</si>
  <si>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</si>
  <si>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</si>
  <si>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</si>
  <si>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</si>
  <si>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</si>
  <si>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</si>
  <si>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</si>
  <si>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</si>
  <si>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</si>
  <si>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</si>
  <si>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</si>
  <si>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</si>
  <si>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</si>
  <si>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</si>
  <si>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</si>
  <si>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</si>
  <si>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</si>
  <si>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</si>
  <si>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</si>
  <si>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</si>
  <si>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</si>
  <si>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</si>
  <si>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</si>
  <si>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</si>
  <si>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</si>
  <si>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</si>
  <si>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</si>
  <si>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</si>
  <si>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</si>
  <si>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</si>
  <si>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</si>
  <si>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</si>
  <si>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</si>
  <si>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</si>
  <si>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</si>
  <si>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</si>
  <si>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</si>
  <si>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</si>
  <si>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</si>
  <si>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</si>
  <si>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</si>
  <si>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</si>
  <si>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</si>
  <si>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</si>
  <si>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</si>
  <si>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</si>
  <si>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</si>
  <si>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</si>
  <si>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</si>
  <si>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</si>
  <si>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</si>
  <si>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</si>
  <si>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</si>
  <si>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</si>
  <si>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</si>
  <si>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</si>
  <si>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</si>
  <si>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</si>
  <si>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</si>
  <si>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</si>
  <si>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</si>
  <si>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</si>
  <si>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</si>
  <si>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</si>
  <si>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</si>
  <si>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</si>
  <si>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</si>
  <si>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</si>
  <si>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</si>
  <si>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</si>
  <si>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</si>
  <si>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</si>
  <si>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</si>
  <si>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</si>
  <si>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</si>
  <si>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</si>
  <si>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</si>
  <si>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</si>
  <si>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</si>
  <si>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</si>
  <si>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</si>
  <si>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</si>
  <si>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</si>
  <si>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</si>
  <si>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</si>
  <si>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</si>
  <si>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</si>
  <si>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</si>
  <si>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</si>
  <si>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</si>
  <si>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</si>
  <si>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</si>
  <si>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</si>
  <si>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</si>
  <si>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</si>
  <si>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</si>
  <si>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</si>
  <si>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</si>
  <si>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</si>
  <si>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</si>
  <si>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</si>
  <si>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</si>
  <si>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</si>
  <si>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</si>
  <si>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</si>
  <si>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</si>
  <si>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</si>
  <si>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</si>
  <si>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</si>
  <si>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</si>
  <si>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</si>
  <si>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</si>
  <si>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</si>
  <si>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</si>
  <si>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</si>
  <si>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</si>
  <si>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</si>
  <si>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</si>
  <si>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</si>
  <si>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</si>
  <si>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</si>
  <si>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</si>
  <si>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</si>
  <si>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</si>
  <si>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</si>
  <si>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</si>
  <si>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</si>
  <si>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</si>
  <si>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</si>
  <si>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</si>
  <si>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</si>
  <si>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</si>
  <si>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</si>
  <si>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</si>
  <si>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</si>
  <si>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</si>
  <si>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</si>
  <si>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</si>
  <si>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</si>
  <si>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</si>
  <si>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</si>
  <si>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</si>
  <si>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</si>
  <si>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</si>
  <si>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</si>
  <si>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</si>
  <si>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</si>
  <si>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</si>
  <si>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</si>
  <si>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</si>
  <si>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</si>
  <si>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</si>
  <si>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</si>
  <si>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</si>
  <si>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</si>
  <si>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</si>
  <si>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</si>
  <si>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</si>
  <si>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</si>
  <si>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</si>
  <si>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</si>
  <si>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</si>
  <si>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</si>
  <si>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</si>
  <si>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</si>
  <si>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</si>
  <si>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</si>
  <si>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</si>
  <si>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</si>
  <si>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</si>
  <si>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</si>
  <si>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</si>
  <si>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</si>
  <si>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</si>
  <si>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</si>
  <si>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</si>
  <si>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</si>
  <si>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</si>
  <si>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</si>
  <si>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</si>
  <si>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</si>
  <si>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</si>
  <si>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</si>
  <si>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</si>
  <si>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</si>
  <si>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</si>
  <si>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</si>
  <si>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</si>
  <si>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</si>
  <si>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</si>
  <si>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</si>
  <si>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</si>
  <si>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</si>
  <si>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</si>
  <si>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</si>
  <si>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</si>
  <si>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</si>
  <si>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</si>
  <si>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</si>
  <si>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</si>
  <si>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</si>
  <si>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</si>
  <si>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</si>
  <si>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</si>
  <si>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</si>
  <si>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</si>
  <si>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</si>
  <si>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</si>
  <si>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</si>
  <si>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</si>
  <si>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</si>
  <si>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</si>
  <si>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</si>
  <si>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</si>
  <si>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</si>
  <si>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</si>
  <si>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</si>
  <si>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</si>
  <si>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</si>
  <si>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</si>
  <si>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</si>
  <si>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</si>
  <si>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</si>
  <si>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</si>
  <si>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</si>
  <si>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</si>
  <si>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</si>
  <si>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</si>
  <si>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</si>
  <si>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</si>
  <si>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</si>
  <si>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</si>
  <si>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</si>
  <si>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</si>
  <si>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</si>
  <si>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</si>
  <si>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</si>
  <si>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</si>
  <si>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</si>
  <si>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</si>
  <si>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</si>
  <si>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</si>
  <si>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</si>
  <si>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</si>
  <si>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</si>
  <si>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</si>
  <si>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</si>
  <si>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</si>
  <si>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</si>
  <si>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</si>
  <si>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</si>
  <si>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</si>
  <si>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</si>
  <si>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</si>
  <si>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</si>
  <si>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</si>
  <si>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</si>
  <si>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</si>
  <si>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</si>
  <si>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</si>
  <si>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</si>
  <si>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</si>
  <si>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</si>
  <si>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</si>
  <si>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</si>
  <si>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</si>
  <si>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</si>
  <si>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</si>
  <si>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</si>
  <si>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</si>
  <si>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</si>
  <si>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</si>
  <si>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</si>
  <si>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</si>
  <si>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</si>
  <si>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</si>
  <si>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</si>
  <si>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</si>
  <si>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</si>
  <si>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</si>
  <si>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</si>
  <si>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</si>
  <si>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</si>
  <si>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</si>
  <si>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</si>
  <si>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</si>
  <si>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</si>
  <si>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</si>
  <si>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</si>
  <si>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</si>
  <si>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</si>
  <si>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</si>
  <si>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</si>
  <si>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</si>
  <si>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</si>
  <si>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</si>
  <si>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</si>
  <si>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</si>
  <si>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</si>
  <si>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</si>
  <si>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</si>
  <si>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</si>
  <si>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</si>
  <si>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</si>
  <si>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</si>
  <si>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</si>
  <si>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</si>
  <si>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</si>
  <si>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</si>
  <si>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</si>
  <si>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</si>
  <si>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</si>
  <si>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</si>
  <si>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</si>
  <si>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</si>
  <si>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</si>
  <si>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</si>
  <si>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</si>
  <si>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</si>
  <si>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</si>
  <si>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</si>
  <si>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</si>
  <si>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</si>
  <si>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</si>
  <si>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</si>
  <si>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</si>
  <si>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</si>
  <si>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</si>
  <si>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</si>
  <si>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</si>
  <si>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</si>
  <si>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</si>
  <si>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</si>
  <si>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</si>
  <si>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</si>
  <si>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</si>
  <si>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</si>
  <si>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</si>
  <si>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</si>
  <si>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</si>
  <si>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</si>
  <si>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</si>
  <si>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</si>
  <si>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</si>
  <si>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</si>
  <si>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</si>
  <si>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</si>
  <si>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</si>
  <si>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</si>
  <si>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</si>
  <si>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</si>
  <si>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</si>
  <si>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</si>
  <si>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</si>
  <si>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</si>
  <si>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</si>
  <si>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</si>
  <si>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</si>
  <si>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</si>
  <si>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</si>
  <si>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</si>
  <si>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</si>
  <si>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</si>
  <si>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</si>
  <si>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</si>
  <si>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</si>
  <si>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</si>
  <si>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</si>
  <si>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</si>
  <si>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</si>
  <si>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</si>
  <si>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</si>
  <si>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</si>
  <si>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</si>
  <si>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</si>
  <si>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</si>
  <si>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</si>
  <si>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</si>
  <si>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</si>
  <si>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</si>
  <si>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</si>
  <si>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</si>
  <si>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</si>
  <si>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</si>
  <si>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</si>
  <si>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</si>
  <si>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</si>
  <si>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</si>
  <si>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</si>
  <si>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</si>
  <si>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</si>
  <si>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</si>
  <si>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</si>
  <si>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</si>
  <si>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</si>
  <si>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</si>
  <si>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</si>
  <si>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</si>
  <si>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</si>
  <si>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</si>
  <si>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</si>
  <si>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</si>
  <si>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</si>
  <si>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</si>
  <si>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</si>
  <si>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</si>
  <si>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</si>
  <si>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</si>
  <si>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</si>
  <si>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</si>
  <si>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</si>
  <si>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</si>
  <si>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</si>
  <si>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</si>
  <si>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</si>
  <si>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</si>
  <si>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</si>
  <si>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</si>
  <si>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</si>
  <si>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</si>
  <si>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</si>
  <si>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</si>
  <si>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</si>
  <si>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</si>
  <si>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</si>
  <si>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</si>
  <si>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</si>
  <si>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</si>
  <si>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</si>
  <si>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</si>
  <si>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</si>
  <si>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</si>
  <si>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</si>
  <si>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</si>
  <si>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</si>
  <si>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</si>
  <si>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</si>
  <si>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</si>
  <si>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</si>
  <si>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</si>
  <si>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</si>
  <si>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</si>
  <si>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</si>
  <si>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</si>
  <si>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</si>
  <si>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</si>
  <si>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</si>
  <si>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</si>
  <si>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</si>
  <si>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</si>
  <si>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</si>
  <si>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</si>
  <si>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</si>
  <si>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</si>
  <si>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</si>
  <si>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</si>
  <si>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</si>
  <si>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</si>
  <si>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</si>
  <si>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</si>
  <si>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</si>
  <si>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</si>
  <si>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</si>
  <si>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</si>
  <si>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</si>
  <si>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</si>
  <si>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</si>
  <si>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</si>
  <si>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</si>
  <si>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</si>
  <si>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</si>
  <si>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</si>
  <si>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</si>
  <si>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</si>
  <si>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</si>
  <si>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</si>
  <si>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</si>
  <si>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</si>
  <si>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</si>
  <si>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</si>
  <si>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</si>
  <si>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</si>
  <si>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</si>
  <si>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</si>
  <si>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</si>
  <si>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</si>
  <si>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</si>
  <si>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</si>
  <si>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</si>
  <si>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</si>
  <si>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</si>
  <si>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</si>
  <si>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</si>
  <si>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</si>
  <si>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</si>
  <si>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</si>
  <si>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</si>
  <si>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</si>
  <si>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</si>
  <si>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</si>
  <si>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</si>
  <si>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</si>
  <si>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</si>
  <si>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</si>
  <si>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</si>
  <si>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</si>
  <si>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</si>
  <si>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</si>
  <si>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</si>
  <si>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</si>
  <si>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</si>
  <si>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</si>
  <si>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</si>
  <si>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</si>
  <si>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</si>
  <si>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</si>
  <si>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</si>
  <si>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</si>
  <si>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</si>
  <si>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</si>
  <si>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</si>
  <si>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</si>
  <si>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</si>
  <si>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</si>
  <si>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</si>
  <si>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</si>
  <si>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</si>
  <si>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</si>
  <si>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</si>
  <si>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</si>
  <si>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</si>
  <si>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</si>
  <si>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</si>
  <si>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</si>
  <si>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</si>
  <si>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</si>
  <si>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</si>
  <si>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</si>
  <si>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</si>
  <si>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</si>
  <si>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</si>
  <si>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</si>
  <si>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</si>
  <si>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</si>
  <si>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</si>
  <si>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</si>
  <si>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</si>
  <si>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</si>
  <si>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</si>
  <si>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</si>
  <si>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</si>
  <si>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</si>
  <si>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</si>
  <si>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</si>
  <si>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</si>
  <si>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</si>
  <si>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</si>
  <si>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</si>
  <si>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</si>
  <si>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</si>
  <si>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</si>
  <si>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</si>
  <si>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</si>
  <si>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</si>
  <si>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</si>
  <si>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</si>
  <si>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</si>
  <si>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</si>
  <si>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</si>
  <si>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</si>
  <si>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</si>
  <si>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</si>
  <si>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</si>
  <si>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</si>
  <si>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</si>
  <si>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</si>
  <si>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</si>
  <si>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</si>
  <si>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</si>
  <si>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</si>
  <si>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</si>
  <si>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</si>
  <si>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</si>
  <si>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</si>
  <si>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</si>
  <si>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</si>
  <si>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</si>
  <si>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</si>
  <si>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</si>
  <si>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</si>
  <si>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</si>
  <si>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</si>
  <si>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</si>
  <si>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</si>
  <si>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</si>
  <si>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</si>
  <si>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</si>
  <si>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</si>
  <si>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</si>
  <si>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</si>
  <si>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</si>
  <si>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</si>
  <si>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</si>
  <si>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</si>
  <si>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</si>
  <si>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</si>
  <si>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</si>
  <si>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</si>
  <si>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</si>
  <si>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</si>
  <si>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</si>
  <si>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</si>
  <si>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</si>
  <si>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</si>
  <si>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</si>
  <si>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</si>
  <si>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</si>
  <si>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</si>
  <si>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</si>
  <si>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</si>
  <si>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</si>
  <si>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</si>
  <si>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</si>
  <si>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</si>
  <si>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</si>
  <si>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</si>
  <si>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</si>
  <si>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</si>
  <si>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</si>
  <si>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</si>
  <si>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</si>
  <si>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</si>
  <si>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</si>
  <si>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</si>
  <si>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</si>
  <si>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</si>
  <si>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</si>
  <si>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</si>
  <si>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</si>
  <si>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</si>
  <si>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</si>
  <si>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</si>
  <si>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</si>
  <si>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</si>
  <si>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</si>
  <si>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</si>
  <si>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</si>
  <si>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</si>
  <si>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</si>
  <si>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</si>
  <si>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</si>
  <si>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</si>
  <si>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</si>
  <si>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</si>
  <si>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</si>
  <si>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</si>
  <si>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</si>
  <si>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</si>
  <si>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</si>
  <si>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</si>
  <si>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</si>
  <si>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</si>
  <si>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</si>
  <si>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</si>
  <si>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</si>
  <si>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</si>
  <si>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</si>
  <si>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</si>
  <si>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</si>
  <si>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</si>
  <si>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</si>
  <si>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</si>
  <si>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</si>
  <si>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</si>
  <si>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</si>
  <si>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</si>
  <si>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</si>
  <si>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</si>
  <si>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</si>
  <si>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</si>
  <si>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</si>
  <si>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</si>
  <si>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</si>
  <si>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</si>
  <si>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</si>
  <si>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</si>
  <si>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</si>
  <si>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</si>
  <si>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</si>
  <si>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</si>
  <si>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</si>
  <si>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</si>
  <si>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</si>
  <si>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</si>
  <si>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</si>
  <si>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</si>
  <si>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</si>
  <si>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</si>
  <si>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</si>
  <si>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</si>
  <si>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</si>
  <si>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</si>
  <si>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</si>
  <si>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</si>
  <si>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</si>
  <si>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</si>
  <si>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</si>
  <si>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</si>
  <si>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</si>
  <si>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</si>
  <si>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</si>
  <si>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</si>
  <si>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</si>
  <si>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</si>
  <si>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</si>
  <si>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</si>
  <si>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</si>
  <si>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</si>
  <si>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</si>
  <si>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</si>
  <si>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</si>
  <si>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</si>
  <si>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</si>
  <si>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</si>
  <si>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</si>
  <si>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</si>
  <si>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</si>
  <si>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</si>
  <si>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</si>
  <si>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</si>
  <si>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</si>
  <si>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</si>
  <si>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</si>
  <si>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</si>
  <si>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</si>
  <si>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</si>
  <si>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</si>
  <si>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</si>
  <si>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</si>
  <si>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</si>
  <si>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</si>
  <si>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</si>
  <si>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</si>
  <si>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</si>
  <si>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</si>
  <si>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</si>
  <si>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</si>
  <si>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</si>
  <si>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</si>
  <si>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</si>
  <si>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</si>
  <si>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</si>
  <si>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</si>
  <si>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</si>
  <si>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</si>
  <si>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</si>
  <si>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</si>
  <si>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</si>
  <si>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</si>
  <si>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</si>
  <si>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</si>
  <si>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</si>
  <si>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</si>
  <si>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</si>
  <si>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</si>
  <si>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</si>
  <si>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</si>
  <si>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</si>
  <si>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</si>
  <si>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</si>
  <si>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</si>
  <si>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</si>
  <si>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</si>
  <si>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</si>
  <si>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</si>
  <si>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</si>
  <si>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</si>
  <si>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</si>
  <si>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</si>
  <si>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</si>
  <si>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</si>
  <si>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</si>
  <si>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</si>
  <si>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</si>
  <si>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</si>
  <si>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</si>
  <si>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</si>
  <si>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</si>
  <si>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</si>
  <si>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</si>
  <si>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</si>
  <si>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</si>
  <si>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</si>
  <si>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</si>
  <si>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</si>
  <si>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</si>
  <si>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</si>
  <si>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</si>
  <si>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</si>
  <si>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</si>
  <si>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</si>
  <si>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</si>
  <si>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</si>
  <si>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</si>
  <si>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</si>
  <si>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</si>
  <si>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</si>
  <si>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</si>
  <si>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</si>
  <si>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</si>
  <si>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</si>
  <si>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</si>
  <si>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</si>
  <si>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</si>
  <si>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</si>
  <si>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</si>
  <si>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</si>
  <si>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</si>
  <si>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</si>
  <si>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</si>
  <si>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</si>
  <si>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</si>
  <si>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</si>
  <si>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</si>
  <si>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</si>
  <si>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</si>
  <si>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</si>
  <si>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</si>
  <si>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</si>
  <si>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</si>
  <si>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</si>
  <si>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</si>
  <si>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</si>
  <si>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</si>
  <si>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</si>
  <si>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</si>
  <si>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</si>
  <si>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</si>
  <si>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</si>
  <si>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</si>
  <si>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</si>
  <si>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</si>
  <si>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</si>
  <si>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</si>
  <si>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</si>
  <si>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</si>
  <si>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</si>
  <si>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</si>
  <si>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</si>
  <si>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</si>
  <si>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</si>
  <si>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</si>
  <si>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</si>
  <si>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</si>
  <si>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</si>
  <si>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</si>
  <si>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</si>
  <si>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</si>
  <si>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</si>
  <si>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</si>
  <si>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</si>
  <si>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</si>
  <si>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</si>
  <si>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</si>
  <si>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</si>
  <si>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</si>
  <si>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</si>
  <si>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</si>
  <si>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</si>
  <si>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</si>
  <si>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</si>
  <si>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</si>
  <si>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</si>
  <si>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</si>
  <si>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</si>
  <si>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</si>
  <si>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</si>
  <si>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</si>
  <si>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</si>
  <si>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</si>
  <si>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</si>
  <si>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</si>
  <si>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</si>
  <si>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</si>
  <si>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</si>
  <si>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</si>
  <si>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</si>
  <si>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</si>
  <si>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</si>
  <si>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</si>
  <si>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</si>
  <si>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</si>
  <si>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</si>
  <si>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</si>
  <si>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</si>
  <si>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</si>
  <si>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</si>
  <si>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</si>
  <si>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</si>
  <si>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</si>
  <si>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</si>
  <si>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</si>
  <si>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</si>
  <si>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</si>
  <si>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</si>
  <si>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</si>
  <si>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</si>
  <si>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</si>
  <si>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</si>
  <si>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</si>
  <si>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</si>
  <si>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</si>
  <si>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</si>
  <si>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</si>
  <si>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</si>
  <si>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</si>
  <si>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</si>
  <si>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</si>
  <si>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</si>
  <si>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</si>
  <si>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</si>
  <si>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</si>
  <si>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</si>
  <si>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</si>
  <si>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</si>
  <si>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</si>
  <si>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</si>
  <si>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</si>
  <si>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</si>
  <si>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</si>
  <si>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</si>
  <si>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</si>
  <si>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</si>
  <si>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</si>
  <si>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</si>
  <si>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</si>
  <si>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</si>
  <si>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</si>
  <si>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</si>
  <si>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</si>
  <si>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</si>
  <si>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</si>
  <si>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</si>
  <si>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</si>
  <si>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</si>
  <si>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</si>
  <si>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</si>
  <si>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</si>
  <si>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</si>
  <si>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</si>
  <si>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</si>
  <si>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</si>
  <si>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</si>
  <si>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</si>
  <si>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</si>
  <si>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</si>
  <si>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</si>
  <si>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</si>
  <si>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</si>
  <si>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</si>
  <si>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</si>
  <si>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</si>
  <si>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</si>
  <si>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</si>
  <si>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</si>
  <si>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</si>
  <si>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</si>
  <si>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</si>
  <si>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</si>
  <si>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</si>
  <si>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</si>
  <si>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</si>
  <si>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</si>
  <si>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</si>
  <si>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</si>
  <si>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</si>
  <si>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</si>
  <si>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</si>
  <si>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</si>
  <si>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</si>
  <si>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</si>
  <si>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</si>
  <si>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</si>
  <si>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</si>
  <si>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</si>
  <si>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</si>
  <si>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</si>
  <si>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</si>
  <si>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</si>
  <si>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</si>
  <si>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</si>
  <si>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</si>
  <si>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</si>
  <si>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</si>
  <si>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</si>
  <si>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</si>
  <si>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</si>
  <si>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</si>
  <si>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</si>
  <si>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</si>
  <si>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</si>
  <si>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</si>
  <si>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</si>
  <si>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</si>
  <si>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</si>
  <si>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</si>
  <si>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</si>
  <si>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</si>
  <si>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</si>
  <si>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</si>
  <si>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</si>
  <si>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</si>
  <si>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</si>
  <si>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</si>
  <si>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</si>
  <si>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</si>
  <si>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</si>
  <si>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</si>
  <si>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</si>
  <si>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</si>
  <si>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</si>
  <si>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</si>
  <si>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</si>
  <si>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</si>
  <si>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</si>
  <si>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</si>
  <si>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</si>
  <si>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</si>
  <si>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</si>
  <si>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</si>
  <si>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</si>
  <si>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</si>
  <si>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</si>
  <si>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</si>
  <si>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</si>
  <si>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</si>
  <si>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</si>
  <si>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</si>
  <si>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</si>
  <si>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</si>
  <si>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</si>
  <si>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</si>
  <si>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</si>
  <si>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</si>
  <si>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</si>
  <si>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</si>
  <si>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</si>
  <si>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</si>
  <si>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</si>
  <si>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</si>
  <si>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</si>
  <si>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</si>
  <si>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</si>
  <si>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</si>
  <si>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</si>
  <si>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</si>
  <si>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</si>
  <si>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</si>
  <si>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</si>
  <si>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</si>
  <si>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</si>
  <si>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</si>
  <si>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</si>
  <si>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</si>
  <si>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</si>
  <si>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</si>
  <si>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</si>
  <si>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</si>
  <si>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</si>
  <si>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</si>
  <si>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</si>
  <si>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</si>
  <si>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</si>
  <si>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</si>
  <si>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</si>
  <si>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</si>
  <si>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</si>
  <si>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</si>
  <si>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</si>
  <si>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</si>
  <si>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</si>
  <si>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</si>
  <si>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</si>
  <si>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</si>
  <si>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</si>
  <si>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</si>
  <si>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</si>
  <si>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</si>
  <si>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</si>
  <si>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</si>
  <si>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</si>
  <si>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</si>
  <si>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</si>
  <si>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</si>
  <si>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</si>
  <si>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</si>
  <si>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</si>
  <si>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</si>
  <si>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</si>
  <si>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</si>
  <si>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</si>
  <si>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</si>
  <si>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</si>
  <si>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</si>
  <si>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</si>
  <si>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</si>
  <si>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</si>
  <si>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</si>
  <si>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</si>
  <si>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</si>
  <si>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</si>
  <si>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</si>
  <si>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</si>
  <si>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</si>
  <si>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</si>
  <si>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</si>
  <si>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</si>
  <si>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</si>
  <si>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</si>
  <si>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</si>
  <si>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</si>
  <si>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</si>
  <si>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</si>
  <si>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</si>
  <si>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</si>
  <si>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</si>
  <si>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</si>
  <si>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</si>
  <si>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</si>
  <si>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</si>
  <si>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</si>
  <si>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</si>
  <si>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</si>
  <si>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</si>
  <si>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</si>
  <si>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</si>
  <si>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</si>
  <si>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</si>
  <si>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</si>
  <si>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</si>
  <si>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</si>
  <si>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</si>
  <si>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</si>
  <si>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</si>
  <si>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</si>
  <si>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</si>
  <si>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</si>
  <si>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</si>
  <si>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</si>
  <si>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</si>
  <si>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</si>
  <si>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</si>
  <si>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</si>
  <si>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</si>
  <si>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</si>
  <si>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</si>
  <si>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</si>
  <si>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</si>
  <si>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</si>
  <si>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</si>
  <si>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</si>
  <si>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</si>
  <si>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</si>
  <si>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</si>
  <si>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</si>
  <si>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</si>
  <si>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</si>
  <si>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</si>
  <si>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</si>
  <si>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</si>
  <si>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</si>
  <si>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</si>
  <si>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</si>
  <si>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</si>
  <si>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</si>
  <si>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</si>
  <si>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</si>
  <si>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</si>
  <si>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</si>
  <si>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</si>
  <si>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</si>
  <si>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</si>
  <si>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</si>
  <si>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</si>
  <si>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</si>
  <si>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</si>
  <si>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</si>
  <si>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</si>
  <si>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</si>
  <si>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</si>
  <si>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</si>
  <si>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</si>
  <si>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</si>
  <si>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</si>
  <si>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</si>
  <si>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</si>
  <si>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</si>
  <si>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</si>
  <si>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</si>
  <si>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</si>
  <si>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</si>
  <si>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</si>
  <si>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</si>
  <si>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</si>
  <si>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</si>
  <si>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</si>
  <si>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</si>
  <si>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</si>
  <si>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</si>
  <si>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</si>
  <si>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</si>
  <si>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</si>
  <si>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</si>
  <si>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</si>
  <si>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</si>
  <si>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</si>
  <si>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</si>
  <si>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</si>
  <si>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</si>
  <si>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</si>
  <si>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</si>
  <si>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</si>
  <si>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</si>
  <si>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</si>
  <si>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</si>
  <si>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</si>
  <si>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</si>
  <si>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</si>
  <si>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</si>
  <si>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</si>
  <si>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</si>
  <si>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</si>
  <si>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</si>
  <si>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</si>
  <si>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</si>
  <si>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</si>
  <si>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</si>
  <si>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</si>
  <si>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</si>
  <si>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</si>
  <si>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</si>
  <si>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</si>
  <si>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</si>
  <si>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</si>
  <si>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</si>
  <si>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</si>
  <si>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</si>
  <si>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</si>
  <si>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</si>
  <si>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</si>
  <si>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</si>
  <si>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</si>
  <si>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</si>
  <si>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</si>
  <si>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</si>
  <si>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</si>
  <si>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</si>
  <si>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</si>
  <si>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</si>
  <si>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</si>
  <si>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</si>
  <si>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</si>
  <si>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</si>
  <si>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</si>
  <si>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</si>
  <si>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</si>
  <si>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</si>
  <si>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</si>
  <si>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</si>
  <si>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</si>
  <si>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</si>
  <si>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</si>
  <si>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</si>
  <si>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</si>
  <si>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</si>
  <si>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</si>
  <si>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</si>
  <si>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</si>
  <si>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</si>
  <si>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</si>
  <si>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</si>
  <si>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</si>
  <si>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</si>
  <si>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</si>
  <si>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</si>
  <si>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</si>
  <si>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</si>
  <si>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</si>
  <si>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</si>
  <si>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</si>
  <si>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</si>
  <si>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</si>
  <si>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</si>
  <si>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</si>
  <si>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</si>
  <si>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</si>
  <si>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</si>
  <si>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</si>
  <si>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</si>
  <si>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</si>
  <si>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</si>
  <si>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</si>
  <si>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</si>
  <si>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</si>
  <si>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</si>
  <si>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</si>
  <si>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</si>
  <si>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</si>
  <si>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</si>
  <si>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</si>
  <si>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</si>
  <si>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</si>
  <si>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</si>
  <si>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</si>
  <si>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</si>
  <si>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</si>
  <si>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</si>
  <si>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</si>
  <si>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</si>
  <si>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</si>
  <si>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</si>
  <si>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</si>
  <si>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</si>
  <si>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</si>
  <si>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</si>
  <si>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</si>
  <si>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</si>
  <si>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</si>
  <si>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</si>
  <si>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</si>
  <si>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</si>
  <si>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</si>
  <si>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</si>
  <si>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</si>
  <si>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</si>
  <si>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</si>
  <si>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</si>
  <si>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</si>
  <si>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</si>
  <si>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</si>
  <si>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</si>
  <si>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</si>
  <si>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</si>
  <si>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</si>
  <si>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</si>
  <si>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</si>
  <si>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</si>
  <si>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</si>
  <si>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</si>
  <si>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</si>
  <si>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</si>
  <si>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</si>
  <si>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</si>
  <si>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</si>
  <si>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</si>
  <si>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</si>
  <si>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</si>
  <si>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</si>
  <si>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</si>
  <si>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</si>
  <si>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</si>
  <si>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</si>
  <si>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</si>
  <si>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</si>
  <si>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</si>
  <si>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</si>
  <si>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</si>
  <si>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</si>
  <si>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</si>
  <si>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</si>
  <si>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</si>
  <si>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</si>
  <si>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</si>
  <si>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</si>
  <si>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</si>
  <si>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</si>
  <si>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</si>
  <si>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</si>
  <si>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</si>
  <si>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</si>
  <si>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</si>
  <si>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</si>
  <si>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</si>
  <si>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</si>
  <si>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</si>
  <si>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</si>
  <si>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</si>
  <si>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</si>
  <si>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</si>
  <si>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</si>
  <si>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</si>
  <si>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</si>
  <si>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</si>
  <si>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</si>
  <si>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</si>
  <si>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</si>
  <si>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</si>
  <si>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</si>
  <si>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</si>
  <si>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</si>
  <si>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</si>
  <si>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</si>
  <si>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</si>
  <si>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</si>
  <si>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</si>
  <si>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</si>
  <si>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</si>
  <si>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</si>
  <si>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</si>
  <si>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</si>
  <si>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</si>
  <si>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</si>
  <si>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</si>
  <si>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</si>
  <si>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</si>
  <si>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</si>
  <si>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</si>
  <si>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</si>
  <si>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</si>
  <si>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</si>
  <si>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</si>
  <si>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</si>
  <si>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</si>
  <si>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</si>
  <si>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</si>
  <si>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</si>
  <si>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</si>
  <si>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</si>
  <si>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</si>
  <si>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</si>
  <si>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</si>
  <si>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</si>
  <si>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</si>
  <si>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</si>
  <si>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</si>
  <si>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</si>
  <si>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</si>
  <si>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</si>
  <si>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</si>
  <si>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</si>
  <si>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</si>
  <si>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</si>
  <si>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</si>
  <si>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</si>
  <si>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</si>
  <si>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</si>
  <si>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</si>
  <si>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</si>
  <si>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</si>
  <si>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</si>
  <si>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</si>
  <si>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</si>
  <si>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</si>
  <si>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</si>
  <si>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</si>
  <si>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</si>
  <si>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</si>
  <si>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</si>
  <si>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</si>
  <si>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</si>
  <si>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</si>
  <si>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</si>
  <si>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</si>
  <si>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</si>
  <si>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</si>
  <si>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</si>
  <si>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</si>
  <si>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</si>
  <si>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</si>
  <si>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</si>
  <si>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</si>
  <si>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</si>
  <si>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</si>
  <si>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</si>
  <si>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</si>
  <si>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</si>
  <si>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</si>
  <si>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</si>
  <si>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</si>
  <si>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</si>
  <si>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</si>
  <si>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</si>
  <si>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</si>
  <si>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</si>
  <si>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</si>
  <si>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</si>
  <si>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</si>
  <si>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</si>
  <si>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</si>
  <si>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</si>
  <si>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</si>
  <si>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</si>
  <si>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</si>
  <si>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</si>
  <si>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</si>
  <si>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</si>
  <si>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</si>
  <si>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</si>
  <si>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</si>
  <si>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</si>
  <si>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</si>
  <si>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</si>
  <si>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</si>
  <si>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</si>
  <si>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</si>
  <si>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</si>
  <si>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</si>
  <si>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</si>
  <si>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</si>
  <si>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</si>
  <si>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</si>
  <si>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</si>
  <si>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</si>
  <si>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</si>
  <si>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</si>
  <si>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</si>
  <si>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</si>
  <si>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</si>
  <si>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</si>
  <si>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</si>
  <si>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</si>
  <si>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</si>
  <si>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</si>
  <si>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</si>
  <si>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</si>
  <si>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</si>
  <si>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</si>
  <si>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</si>
  <si>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</si>
  <si>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</si>
  <si>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</si>
  <si>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</si>
  <si>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</si>
  <si>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</si>
  <si>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</si>
  <si>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</si>
  <si>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</si>
  <si>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</si>
  <si>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</si>
  <si>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</si>
  <si>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</si>
  <si>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</si>
  <si>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</si>
  <si>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</si>
  <si>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</si>
  <si>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</si>
  <si>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</si>
  <si>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</si>
  <si>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</si>
  <si>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</si>
  <si>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</si>
  <si>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</si>
  <si>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</si>
  <si>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</si>
  <si>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</si>
  <si>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</si>
  <si>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</si>
  <si>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</si>
  <si>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</si>
  <si>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</si>
  <si>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</si>
  <si>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</si>
  <si>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</si>
  <si>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</si>
  <si>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</si>
  <si>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</si>
  <si>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</si>
  <si>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</si>
  <si>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</si>
  <si>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</si>
  <si>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</si>
  <si>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</si>
  <si>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</si>
  <si>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</si>
  <si>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</si>
  <si>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</si>
  <si>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</si>
  <si>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</si>
  <si>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</si>
  <si>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</si>
  <si>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</si>
  <si>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</si>
  <si>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</si>
  <si>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</si>
  <si>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</si>
  <si>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</si>
  <si>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</si>
  <si>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</si>
  <si>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</si>
  <si>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</si>
  <si>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</si>
  <si>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</si>
  <si>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</si>
  <si>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</si>
  <si>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</si>
  <si>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</si>
  <si>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</si>
  <si>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</si>
  <si>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</si>
  <si>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</si>
  <si>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</si>
  <si>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</si>
  <si>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</si>
  <si>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</si>
  <si>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</si>
  <si>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</si>
  <si>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</si>
  <si>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</si>
  <si>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</si>
  <si>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</si>
  <si>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</si>
  <si>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</si>
  <si>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</si>
  <si>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</si>
  <si>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</si>
  <si>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</si>
  <si>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</si>
  <si>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</si>
  <si>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</si>
  <si>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</si>
  <si>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</si>
  <si>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</si>
  <si>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</si>
  <si>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</si>
  <si>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</si>
  <si>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</si>
  <si>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</si>
  <si>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</si>
  <si>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</si>
  <si>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</si>
  <si>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</si>
  <si>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</si>
  <si>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</si>
  <si>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</si>
  <si>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</si>
  <si>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</si>
  <si>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</si>
  <si>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</si>
  <si>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</si>
  <si>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</si>
  <si>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</si>
  <si>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</si>
  <si>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</si>
  <si>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</si>
  <si>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</si>
  <si>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</si>
  <si>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</si>
  <si>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</si>
  <si>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</si>
  <si>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</si>
  <si>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</si>
  <si>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</si>
  <si>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</si>
  <si>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</si>
  <si>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</si>
  <si>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</si>
  <si>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</si>
  <si>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</si>
  <si>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</si>
  <si>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</si>
  <si>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</si>
  <si>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</si>
  <si>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</si>
  <si>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</si>
  <si>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</si>
  <si>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</si>
  <si>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</si>
  <si>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</si>
  <si>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</si>
  <si>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</si>
  <si>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</si>
  <si>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</si>
  <si>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</si>
  <si>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</si>
  <si>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</si>
  <si>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</si>
  <si>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</si>
  <si>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</si>
  <si>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</si>
  <si>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</si>
  <si>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</si>
  <si>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</si>
  <si>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</si>
  <si>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</si>
  <si>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</si>
  <si>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</si>
  <si>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</si>
  <si>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</si>
  <si>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</si>
  <si>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</si>
  <si>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</si>
  <si>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</si>
  <si>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</si>
  <si>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</si>
  <si>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</si>
  <si>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</si>
  <si>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</si>
  <si>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</si>
  <si>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</si>
  <si>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</si>
  <si>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</si>
  <si>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</si>
  <si>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</si>
  <si>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</si>
  <si>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</si>
  <si>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</si>
  <si>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</si>
  <si>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</si>
  <si>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</si>
  <si>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</si>
  <si>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</si>
  <si>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</si>
  <si>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</si>
  <si>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</si>
  <si>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</si>
  <si>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</si>
  <si>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</si>
  <si>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</si>
  <si>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</si>
  <si>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</si>
  <si>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</si>
  <si>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</si>
  <si>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</si>
  <si>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</si>
  <si>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</si>
  <si>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</si>
  <si>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</si>
  <si>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</si>
  <si>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</si>
  <si>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</si>
  <si>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</si>
  <si>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</si>
  <si>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</si>
  <si>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</si>
  <si>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</si>
  <si>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</si>
  <si>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</si>
  <si>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</si>
  <si>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</si>
  <si>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</si>
  <si>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</si>
  <si>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</si>
  <si>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</si>
  <si>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</si>
  <si>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</si>
  <si>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</si>
  <si>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</si>
  <si>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</si>
  <si>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</si>
  <si>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</si>
  <si>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</si>
  <si>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</si>
  <si>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</si>
  <si>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</si>
  <si>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</si>
  <si>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</si>
  <si>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</si>
  <si>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</si>
  <si>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</si>
  <si>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</si>
  <si>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</si>
  <si>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</si>
  <si>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</si>
  <si>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</si>
  <si>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</si>
  <si>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</si>
  <si>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</si>
  <si>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</si>
  <si>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</si>
  <si>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</si>
  <si>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</si>
  <si>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</si>
  <si>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</si>
  <si>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</si>
  <si>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</si>
  <si>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</si>
  <si>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</si>
  <si>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</si>
  <si>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</si>
  <si>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</si>
  <si>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</si>
  <si>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</si>
  <si>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</si>
  <si>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</si>
  <si>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</si>
  <si>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</si>
  <si>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</si>
  <si>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</si>
  <si>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</si>
  <si>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</si>
  <si>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</si>
  <si>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</si>
  <si>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</si>
  <si>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</si>
  <si>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</si>
  <si>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</si>
  <si>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</si>
  <si>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</si>
  <si>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</si>
  <si>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</si>
  <si>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</si>
  <si>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</si>
  <si>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</si>
  <si>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</si>
  <si>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</si>
  <si>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</si>
  <si>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</si>
  <si>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</si>
  <si>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</si>
  <si>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</si>
  <si>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</si>
  <si>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</si>
  <si>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</si>
  <si>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</si>
  <si>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</si>
  <si>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</si>
  <si>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</si>
  <si>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</si>
  <si>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</si>
  <si>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</si>
  <si>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</si>
  <si>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</si>
  <si>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</si>
  <si>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</si>
  <si>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</si>
  <si>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</si>
  <si>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</si>
  <si>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</si>
  <si>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</si>
  <si>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</si>
  <si>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</si>
  <si>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</si>
  <si>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</si>
  <si>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</si>
  <si>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</si>
  <si>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</si>
  <si>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</si>
  <si>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</si>
  <si>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</si>
  <si>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</si>
  <si>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</si>
  <si>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</si>
  <si>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</si>
  <si>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</si>
  <si>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</si>
  <si>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</si>
  <si>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</si>
  <si>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</si>
  <si>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</si>
  <si>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</si>
  <si>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</si>
  <si>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</si>
  <si>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</si>
  <si>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</si>
  <si>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</si>
  <si>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</si>
  <si>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</si>
  <si>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</si>
  <si>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</si>
  <si>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</si>
  <si>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</si>
  <si>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</si>
  <si>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</si>
  <si>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</si>
  <si>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</si>
  <si>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</si>
  <si>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</si>
  <si>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</si>
  <si>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</si>
  <si>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</si>
  <si>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</si>
  <si>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</si>
  <si>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</si>
  <si>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</si>
  <si>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</si>
  <si>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</si>
  <si>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</si>
  <si>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</si>
  <si>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</si>
  <si>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</si>
  <si>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</si>
  <si>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</si>
  <si>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</si>
  <si>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</si>
  <si>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</si>
  <si>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</si>
  <si>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</si>
  <si>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</si>
  <si>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</si>
  <si>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</si>
  <si>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</si>
  <si>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</si>
  <si>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</si>
  <si>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</si>
  <si>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</si>
  <si>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</si>
  <si>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</si>
  <si>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</si>
  <si>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</si>
  <si>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</si>
  <si>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</si>
  <si>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</si>
  <si>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</si>
  <si>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</si>
  <si>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</si>
  <si>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</si>
  <si>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</si>
  <si>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</si>
  <si>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</si>
  <si>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</si>
  <si>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</si>
  <si>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</si>
  <si>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</si>
  <si>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</si>
  <si>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</si>
  <si>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</si>
  <si>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</si>
  <si>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</si>
  <si>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</si>
  <si>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</si>
  <si>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</si>
  <si>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</si>
  <si>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</si>
  <si>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</si>
  <si>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</si>
  <si>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</si>
  <si>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</si>
  <si>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</si>
  <si>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</si>
  <si>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</si>
  <si>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</si>
  <si>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</si>
  <si>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</si>
  <si>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</si>
  <si>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</si>
  <si>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</si>
  <si>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</si>
  <si>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</si>
  <si>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</si>
  <si>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</si>
  <si>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</si>
  <si>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</si>
  <si>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</si>
  <si>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</si>
  <si>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</si>
  <si>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</si>
  <si>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</si>
  <si>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</si>
  <si>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</si>
  <si>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</si>
  <si>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</si>
  <si>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</si>
  <si>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</si>
  <si>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</si>
  <si>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</si>
  <si>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</si>
  <si>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</si>
  <si>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</si>
  <si>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</si>
  <si>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</si>
  <si>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</si>
  <si>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</si>
  <si>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</si>
  <si>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</si>
  <si>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</si>
  <si>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</si>
  <si>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</si>
  <si>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</si>
  <si>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</si>
  <si>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</si>
  <si>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</si>
  <si>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</si>
  <si>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</si>
  <si>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</si>
  <si>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</si>
  <si>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</si>
  <si>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</si>
  <si>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</si>
  <si>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</si>
  <si>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</si>
  <si>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</si>
  <si>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</si>
  <si>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</si>
  <si>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</si>
  <si>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</si>
  <si>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</si>
  <si>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</si>
  <si>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</si>
  <si>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</si>
  <si>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</si>
  <si>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</si>
  <si>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</si>
  <si>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</si>
  <si>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</si>
  <si>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</si>
  <si>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</si>
  <si>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</si>
  <si>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</si>
  <si>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</si>
  <si>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</si>
  <si>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</si>
  <si>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</si>
  <si>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</si>
  <si>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</si>
  <si>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</si>
  <si>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</si>
  <si>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</si>
  <si>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</si>
  <si>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</si>
  <si>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</si>
  <si>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</si>
  <si>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</si>
  <si>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</si>
  <si>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</si>
  <si>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</si>
  <si>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</si>
  <si>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</si>
  <si>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</si>
  <si>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</si>
  <si>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</si>
  <si>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</si>
  <si>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</si>
  <si>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</si>
  <si>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</si>
  <si>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</si>
  <si>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</si>
  <si>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</si>
  <si>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</si>
  <si>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</si>
  <si>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</si>
  <si>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</si>
  <si>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</si>
  <si>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</si>
  <si>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</si>
  <si>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</si>
  <si>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</si>
  <si>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</si>
  <si>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</si>
  <si>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</si>
  <si>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</si>
  <si>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</si>
  <si>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</si>
  <si>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</si>
  <si>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</si>
  <si>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</si>
  <si>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</si>
  <si>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</si>
  <si>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</si>
  <si>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</si>
  <si>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</si>
  <si>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</si>
  <si>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</si>
  <si>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</si>
  <si>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</si>
  <si>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</si>
  <si>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</si>
  <si>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</si>
  <si>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</si>
  <si>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</si>
  <si>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</si>
  <si>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</si>
  <si>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</si>
  <si>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</si>
  <si>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</si>
  <si>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</si>
  <si>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</si>
  <si>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</si>
  <si>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</si>
  <si>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</si>
  <si>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</si>
  <si>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</si>
  <si>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</si>
  <si>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</si>
  <si>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</si>
  <si>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</si>
  <si>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</si>
  <si>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</si>
  <si>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</si>
  <si>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</si>
  <si>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</si>
  <si>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</si>
  <si>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</si>
  <si>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</si>
  <si>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</si>
  <si>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</si>
  <si>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</si>
  <si>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</si>
  <si>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</si>
  <si>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</si>
  <si>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</si>
  <si>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</si>
  <si>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</si>
  <si>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</si>
  <si>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</si>
  <si>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</si>
  <si>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</si>
  <si>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</si>
  <si>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</si>
  <si>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</si>
  <si>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</si>
  <si>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</si>
  <si>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</si>
  <si>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</si>
  <si>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</si>
  <si>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</si>
  <si>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</si>
  <si>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</si>
  <si>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</si>
  <si>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</si>
  <si>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</si>
  <si>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</si>
  <si>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</si>
  <si>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</si>
  <si>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</si>
  <si>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</si>
  <si>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</si>
  <si>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</si>
  <si>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</si>
  <si>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</si>
  <si>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L25</t>
  </si>
  <si>
    <t>L26</t>
  </si>
  <si>
    <t>L27</t>
  </si>
  <si>
    <t>L42</t>
  </si>
  <si>
    <t>L43</t>
  </si>
  <si>
    <t>L54</t>
  </si>
  <si>
    <t>L55</t>
  </si>
  <si>
    <t>L58</t>
  </si>
  <si>
    <t>L63</t>
  </si>
  <si>
    <t>L64</t>
  </si>
  <si>
    <t>L65</t>
  </si>
  <si>
    <t>L72</t>
  </si>
  <si>
    <t>L73</t>
  </si>
  <si>
    <t>L76</t>
  </si>
  <si>
    <t>L77</t>
  </si>
  <si>
    <t>L78</t>
  </si>
  <si>
    <t>L81</t>
  </si>
  <si>
    <t>G82</t>
  </si>
  <si>
    <t>J82</t>
  </si>
  <si>
    <t>L82</t>
  </si>
  <si>
    <t>G83</t>
  </si>
  <si>
    <t>J83</t>
  </si>
  <si>
    <t>L83</t>
  </si>
  <si>
    <t>D90</t>
  </si>
  <si>
    <t>E90</t>
  </si>
  <si>
    <t>G90</t>
  </si>
  <si>
    <t>I90</t>
  </si>
  <si>
    <t>J90</t>
  </si>
  <si>
    <t>L90</t>
  </si>
  <si>
    <t>D91</t>
  </si>
  <si>
    <t>E91</t>
  </si>
  <si>
    <t>G91</t>
  </si>
  <si>
    <t>I91</t>
  </si>
  <si>
    <t>J91</t>
  </si>
  <si>
    <t>L91</t>
  </si>
  <si>
    <t>L94</t>
  </si>
  <si>
    <t>L95</t>
  </si>
  <si>
    <t>L96</t>
  </si>
  <si>
    <t>L99</t>
  </si>
  <si>
    <t>L100</t>
  </si>
  <si>
    <t>L101</t>
  </si>
  <si>
    <t>D288</t>
  </si>
  <si>
    <t>E288</t>
  </si>
  <si>
    <t>F288</t>
  </si>
  <si>
    <t>G288</t>
  </si>
  <si>
    <t>I288</t>
  </si>
  <si>
    <t>J288</t>
  </si>
  <si>
    <t>L288</t>
  </si>
  <si>
    <t>D289</t>
  </si>
  <si>
    <t>E289</t>
  </si>
  <si>
    <t>F289</t>
  </si>
  <si>
    <t>G289</t>
  </si>
  <si>
    <t>I289</t>
  </si>
  <si>
    <t>J289</t>
  </si>
  <si>
    <t>L289</t>
  </si>
  <si>
    <t>L293</t>
  </si>
  <si>
    <t>L300</t>
  </si>
  <si>
    <t>E95</t>
  </si>
  <si>
    <t>I95</t>
  </si>
  <si>
    <t>J95</t>
  </si>
  <si>
    <t>G45</t>
  </si>
  <si>
    <t>E391</t>
  </si>
  <si>
    <t>E392</t>
  </si>
  <si>
    <t>E415</t>
  </si>
  <si>
    <t>I108</t>
  </si>
  <si>
    <t>L108</t>
  </si>
  <si>
    <t>L109</t>
  </si>
  <si>
    <t>D112</t>
  </si>
  <si>
    <t>E112</t>
  </si>
  <si>
    <t>F112</t>
  </si>
  <si>
    <t>G112</t>
  </si>
  <si>
    <t>I112</t>
  </si>
  <si>
    <t>J112</t>
  </si>
  <si>
    <t>L112</t>
  </si>
  <si>
    <t>L113</t>
  </si>
  <si>
    <t>E114</t>
  </si>
  <si>
    <t>I114</t>
  </si>
  <si>
    <t>J114</t>
  </si>
  <si>
    <t>L114</t>
  </si>
  <si>
    <t>F118</t>
  </si>
  <si>
    <t>G118</t>
  </si>
  <si>
    <t>H118</t>
  </si>
  <si>
    <t>J118</t>
  </si>
  <si>
    <t>L118</t>
  </si>
  <si>
    <t>F119</t>
  </si>
  <si>
    <t>G119</t>
  </si>
  <si>
    <t>H119</t>
  </si>
  <si>
    <t>J119</t>
  </si>
  <si>
    <t>L119</t>
  </si>
  <si>
    <t>L126</t>
  </si>
  <si>
    <t>L127</t>
  </si>
  <si>
    <t>D130</t>
  </si>
  <si>
    <t>E130</t>
  </si>
  <si>
    <t>H130</t>
  </si>
  <si>
    <t>J130</t>
  </si>
  <si>
    <t>L130</t>
  </si>
  <si>
    <t>L131</t>
  </si>
  <si>
    <t>L132</t>
  </si>
  <si>
    <t>G135</t>
  </si>
  <si>
    <t>H135</t>
  </si>
  <si>
    <t>J135</t>
  </si>
  <si>
    <t>L135</t>
  </si>
  <si>
    <t>H136</t>
  </si>
  <si>
    <t>J136</t>
  </si>
  <si>
    <t>L136</t>
  </si>
  <si>
    <t>J137</t>
  </si>
  <si>
    <t>L137</t>
  </si>
  <si>
    <t>E180</t>
  </si>
  <si>
    <t>G180</t>
  </si>
  <si>
    <t>I180</t>
  </si>
  <si>
    <t>J180</t>
  </si>
  <si>
    <t>L180</t>
  </si>
  <si>
    <t>E181</t>
  </si>
  <si>
    <t>I181</t>
  </si>
  <si>
    <t>J181</t>
  </si>
  <si>
    <t>L181</t>
  </si>
  <si>
    <t>L184</t>
  </si>
  <si>
    <t>D185</t>
  </si>
  <si>
    <t>E185</t>
  </si>
  <si>
    <t>F185</t>
  </si>
  <si>
    <t>G185</t>
  </si>
  <si>
    <t>H185</t>
  </si>
  <si>
    <t>I185</t>
  </si>
  <si>
    <t>J185</t>
  </si>
  <si>
    <t>L185</t>
  </si>
  <si>
    <t>L186</t>
  </si>
  <si>
    <t>L189</t>
  </si>
  <si>
    <t>H190</t>
  </si>
  <si>
    <t>J190</t>
  </si>
  <si>
    <t>L190</t>
  </si>
  <si>
    <t>G191</t>
  </si>
  <si>
    <t>H191</t>
  </si>
  <si>
    <t>J191</t>
  </si>
  <si>
    <t>L191</t>
  </si>
  <si>
    <t>D198</t>
  </si>
  <si>
    <t>F198</t>
  </si>
  <si>
    <t>G198</t>
  </si>
  <si>
    <t>I198</t>
  </si>
  <si>
    <t>J198</t>
  </si>
  <si>
    <t>L198</t>
  </si>
  <si>
    <t>D199</t>
  </si>
  <si>
    <t>I199</t>
  </si>
  <si>
    <t>J199</t>
  </si>
  <si>
    <t>L199</t>
  </si>
  <si>
    <t>E202</t>
  </si>
  <si>
    <t>H202</t>
  </si>
  <si>
    <t>I202</t>
  </si>
  <si>
    <t>J202</t>
  </si>
  <si>
    <t>L202</t>
  </si>
  <si>
    <t>E203</t>
  </si>
  <si>
    <t>I203</t>
  </si>
  <si>
    <t>J203</t>
  </si>
  <si>
    <t>L203</t>
  </si>
  <si>
    <t>E204</t>
  </si>
  <si>
    <t>I204</t>
  </si>
  <si>
    <t>J204</t>
  </si>
  <si>
    <t>L204</t>
  </si>
  <si>
    <t>F207</t>
  </si>
  <si>
    <t>G207</t>
  </si>
  <si>
    <t>J207</t>
  </si>
  <si>
    <t>L207</t>
  </si>
  <si>
    <t>J208</t>
  </si>
  <si>
    <t>L208</t>
  </si>
  <si>
    <t>F209</t>
  </si>
  <si>
    <t>G209</t>
  </si>
  <si>
    <t>J209</t>
  </si>
  <si>
    <t>L209</t>
  </si>
  <si>
    <t>E216</t>
  </si>
  <si>
    <t>H216</t>
  </si>
  <si>
    <t>I216</t>
  </si>
  <si>
    <t>J216</t>
  </si>
  <si>
    <t>L216</t>
  </si>
  <si>
    <t>E217</t>
  </si>
  <si>
    <t>H217</t>
  </si>
  <si>
    <t>I217</t>
  </si>
  <si>
    <t>J217</t>
  </si>
  <si>
    <t>L217</t>
  </si>
  <si>
    <t>E220</t>
  </si>
  <si>
    <t>H220</t>
  </si>
  <si>
    <t>I220</t>
  </si>
  <si>
    <t>J220</t>
  </si>
  <si>
    <t>L220</t>
  </si>
  <si>
    <t>E221</t>
  </si>
  <si>
    <t>F221</t>
  </si>
  <si>
    <t>G221</t>
  </si>
  <si>
    <t>H221</t>
  </si>
  <si>
    <t>I221</t>
  </si>
  <si>
    <t>J221</t>
  </si>
  <si>
    <t>L221</t>
  </si>
  <si>
    <t>E222</t>
  </si>
  <si>
    <t>F222</t>
  </si>
  <si>
    <t>H222</t>
  </si>
  <si>
    <t>I222</t>
  </si>
  <si>
    <t>J222</t>
  </si>
  <si>
    <t>L222</t>
  </si>
  <si>
    <t>F225</t>
  </si>
  <si>
    <t>H225</t>
  </si>
  <si>
    <t>J225</t>
  </si>
  <si>
    <t>L225</t>
  </si>
  <si>
    <t>L226</t>
  </si>
  <si>
    <t>H227</t>
  </si>
  <si>
    <t>J227</t>
  </si>
  <si>
    <t>L227</t>
  </si>
  <si>
    <t>I234</t>
  </si>
  <si>
    <t>L234</t>
  </si>
  <si>
    <t>I235</t>
  </si>
  <si>
    <t>L235</t>
  </si>
  <si>
    <t>I238</t>
  </si>
  <si>
    <t>L238</t>
  </si>
  <si>
    <t>I239</t>
  </si>
  <si>
    <t>L239</t>
  </si>
  <si>
    <t>I240</t>
  </si>
  <si>
    <t>L240</t>
  </si>
  <si>
    <t>L243</t>
  </si>
  <si>
    <t>L244</t>
  </si>
  <si>
    <t>L245</t>
  </si>
  <si>
    <t>I252</t>
  </si>
  <si>
    <t>L252</t>
  </si>
  <si>
    <t>I253</t>
  </si>
  <si>
    <t>L253</t>
  </si>
  <si>
    <t>E256</t>
  </si>
  <si>
    <t>F256</t>
  </si>
  <si>
    <t>G256</t>
  </si>
  <si>
    <t>H256</t>
  </si>
  <si>
    <t>I256</t>
  </si>
  <si>
    <t>J256</t>
  </si>
  <si>
    <t>L256</t>
  </si>
  <si>
    <t>E257</t>
  </si>
  <si>
    <t>H257</t>
  </si>
  <si>
    <t>I257</t>
  </si>
  <si>
    <t>J257</t>
  </si>
  <si>
    <t>L257</t>
  </si>
  <si>
    <t>E258</t>
  </si>
  <si>
    <t>H258</t>
  </si>
  <si>
    <t>I258</t>
  </si>
  <si>
    <t>J258</t>
  </si>
  <si>
    <t>L258</t>
  </si>
  <si>
    <t>H261</t>
  </si>
  <si>
    <t>J261</t>
  </si>
  <si>
    <t>L261</t>
  </si>
  <si>
    <t>H262</t>
  </si>
  <si>
    <t>J262</t>
  </si>
  <si>
    <t>L262</t>
  </si>
  <si>
    <t>F263</t>
  </si>
  <si>
    <t>G263</t>
  </si>
  <si>
    <t>H263</t>
  </si>
  <si>
    <t>J263</t>
  </si>
  <si>
    <t>L263</t>
  </si>
  <si>
    <t>I270</t>
  </si>
  <si>
    <t>L270</t>
  </si>
  <si>
    <t>L271</t>
  </si>
  <si>
    <t>E274</t>
  </si>
  <si>
    <t>F274</t>
  </si>
  <si>
    <t>G274</t>
  </si>
  <si>
    <t>H274</t>
  </si>
  <si>
    <t>I274</t>
  </si>
  <si>
    <t>J274</t>
  </si>
  <si>
    <t>L274</t>
  </si>
  <si>
    <t>E275</t>
  </si>
  <si>
    <t>F275</t>
  </si>
  <si>
    <t>G275</t>
  </si>
  <si>
    <t>H275</t>
  </si>
  <si>
    <t>I275</t>
  </si>
  <si>
    <t>J275</t>
  </si>
  <si>
    <t>L275</t>
  </si>
  <si>
    <t>E276</t>
  </si>
  <si>
    <t>F276</t>
  </si>
  <si>
    <t>G276</t>
  </si>
  <si>
    <t>H276</t>
  </si>
  <si>
    <t>I276</t>
  </si>
  <si>
    <t>J276</t>
  </si>
  <si>
    <t>L276</t>
  </si>
  <si>
    <t>F279</t>
  </si>
  <si>
    <t>G279</t>
  </si>
  <si>
    <t>H279</t>
  </si>
  <si>
    <t>J279</t>
  </si>
  <si>
    <t>L279</t>
  </si>
  <si>
    <t>F280</t>
  </si>
  <si>
    <t>G280</t>
  </si>
  <si>
    <t>H280</t>
  </si>
  <si>
    <t>J280</t>
  </si>
  <si>
    <t>L280</t>
  </si>
  <si>
    <t>F281</t>
  </si>
  <si>
    <t>G281</t>
  </si>
  <si>
    <t>H281</t>
  </si>
  <si>
    <t>J281</t>
  </si>
  <si>
    <t>L281</t>
  </si>
  <si>
    <t>L17</t>
  </si>
  <si>
    <t>L18</t>
  </si>
  <si>
    <t>L19</t>
  </si>
  <si>
    <t>L28</t>
  </si>
  <si>
    <t>L29</t>
  </si>
  <si>
    <t>L32</t>
  </si>
  <si>
    <t>L35</t>
  </si>
  <si>
    <t>L36</t>
  </si>
  <si>
    <t>D37</t>
  </si>
  <si>
    <t>H37</t>
  </si>
  <si>
    <t>K37</t>
  </si>
  <si>
    <t>L37</t>
  </si>
  <si>
    <t>E162</t>
  </si>
  <si>
    <t>I162</t>
  </si>
  <si>
    <t>J162</t>
  </si>
  <si>
    <t>L162</t>
  </si>
  <si>
    <t>E163</t>
  </si>
  <si>
    <t>I163</t>
  </si>
  <si>
    <t>J163</t>
  </si>
  <si>
    <t>L163</t>
  </si>
  <si>
    <t>D166</t>
  </si>
  <si>
    <t>E166</t>
  </si>
  <si>
    <t>G166</t>
  </si>
  <si>
    <t>H166</t>
  </si>
  <si>
    <t>I166</t>
  </si>
  <si>
    <t>J166</t>
  </si>
  <si>
    <t>L166</t>
  </si>
  <si>
    <t>D167</t>
  </si>
  <si>
    <t>E167</t>
  </si>
  <si>
    <t>G167</t>
  </si>
  <si>
    <t>I167</t>
  </si>
  <si>
    <t>J167</t>
  </si>
  <si>
    <t>L167</t>
  </si>
  <si>
    <t>E168</t>
  </si>
  <si>
    <t>F168</t>
  </si>
  <si>
    <t>G168</t>
  </si>
  <si>
    <t>I168</t>
  </si>
  <si>
    <t>J168</t>
  </si>
  <si>
    <t>L168</t>
  </si>
  <si>
    <t>L171</t>
  </si>
  <si>
    <t>L172</t>
  </si>
  <si>
    <t>F173</t>
  </si>
  <si>
    <t>G173</t>
  </si>
  <si>
    <t>J173</t>
  </si>
  <si>
    <t>L173</t>
  </si>
  <si>
    <t>D290</t>
  </si>
  <si>
    <t>E290</t>
  </si>
  <si>
    <t>F290</t>
  </si>
  <si>
    <t>G290</t>
  </si>
  <si>
    <t>I290</t>
  </si>
  <si>
    <t>J290</t>
  </si>
  <si>
    <t>L290</t>
  </si>
  <si>
    <t>D291</t>
  </si>
  <si>
    <t>E291</t>
  </si>
  <si>
    <t>F291</t>
  </si>
  <si>
    <t>G291</t>
  </si>
  <si>
    <t>H291</t>
  </si>
  <si>
    <t>I291</t>
  </si>
  <si>
    <t>J291</t>
  </si>
  <si>
    <t>L291</t>
  </si>
  <si>
    <t>E292</t>
  </si>
  <si>
    <t>F292</t>
  </si>
  <si>
    <t>G292</t>
  </si>
  <si>
    <t>I292</t>
  </si>
  <si>
    <t>J292</t>
  </si>
  <si>
    <t>L292</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</si>
  <si>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</si>
  <si>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</si>
  <si>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</si>
  <si>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</si>
  <si>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</si>
  <si>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</si>
  <si>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</si>
  <si>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</si>
  <si>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</si>
  <si>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</si>
  <si>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</si>
  <si>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</si>
  <si>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</si>
  <si>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</si>
  <si>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</si>
  <si>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</si>
  <si>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</si>
  <si>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</si>
  <si>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</si>
  <si>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</si>
  <si>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</si>
  <si>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D144</t>
  </si>
  <si>
    <t>E144</t>
  </si>
  <si>
    <t>G144</t>
  </si>
  <si>
    <t>H144</t>
  </si>
  <si>
    <t>I144</t>
  </si>
  <si>
    <t>J144</t>
  </si>
  <si>
    <t>L144</t>
  </si>
  <si>
    <t>D145</t>
  </si>
  <si>
    <t>E145</t>
  </si>
  <si>
    <t>H145</t>
  </si>
  <si>
    <t>I145</t>
  </si>
  <si>
    <t>J145</t>
  </si>
  <si>
    <t>L145</t>
  </si>
  <si>
    <t>D148</t>
  </si>
  <si>
    <t>E148</t>
  </si>
  <si>
    <t>G148</t>
  </si>
  <si>
    <t>I148</t>
  </si>
  <si>
    <t>J148</t>
  </si>
  <si>
    <t>L148</t>
  </si>
  <si>
    <t>E149</t>
  </si>
  <si>
    <t>I149</t>
  </si>
  <si>
    <t>J149</t>
  </si>
  <si>
    <t>L149</t>
  </si>
  <si>
    <t>E150</t>
  </si>
  <si>
    <t>G150</t>
  </si>
  <si>
    <t>I150</t>
  </si>
  <si>
    <t>J150</t>
  </si>
  <si>
    <t>L150</t>
  </si>
  <si>
    <t>F153</t>
  </si>
  <si>
    <t>G153</t>
  </si>
  <si>
    <t>J153</t>
  </si>
  <si>
    <t>L153</t>
  </si>
  <si>
    <t>H154</t>
  </si>
  <si>
    <t>J154</t>
  </si>
  <si>
    <t>L154</t>
  </si>
  <si>
    <t>L155</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</si>
  <si>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</si>
  <si>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</si>
  <si>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</si>
  <si>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</si>
  <si>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</si>
  <si>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</si>
  <si>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</si>
  <si>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</si>
  <si>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</si>
  <si>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</si>
  <si>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</si>
  <si>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</si>
  <si>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</si>
  <si>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</si>
  <si>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</si>
  <si>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</si>
  <si>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</si>
  <si>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</si>
  <si>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</si>
  <si>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</si>
  <si>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</si>
  <si>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</si>
  <si>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</si>
  <si>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</si>
  <si>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</si>
  <si>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</si>
  <si>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</si>
  <si>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</si>
  <si>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</si>
  <si>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</si>
  <si>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</si>
  <si>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</si>
  <si>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</si>
  <si>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</si>
  <si>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</si>
  <si>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</si>
  <si>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</si>
  <si>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</si>
  <si>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</si>
  <si>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</si>
  <si>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</si>
  <si>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</si>
  <si>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</si>
  <si>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</si>
  <si>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</si>
  <si>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</si>
  <si>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B29"x","Yes",IF('Aud Quest 2'</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</si>
  <si>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</si>
  <si>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</si>
  <si>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</si>
  <si>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</si>
  <si>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</si>
  <si>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</si>
  <si>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</si>
  <si>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</si>
  <si>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</si>
  <si>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</si>
  <si>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</si>
  <si>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</si>
  <si>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</si>
  <si>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</si>
  <si>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</si>
  <si>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</si>
  <si>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</si>
  <si>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</si>
  <si>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</si>
  <si>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</si>
  <si>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</si>
  <si>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</si>
  <si>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</si>
  <si>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</si>
  <si>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</si>
  <si>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</si>
  <si>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</si>
  <si>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</si>
  <si>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A54)</t>
  </si>
  <si>
    <t>D82</t>
  </si>
  <si>
    <t>I82</t>
  </si>
  <si>
    <t>I83</t>
  </si>
  <si>
    <t>J85</t>
  </si>
  <si>
    <t>J88</t>
  </si>
  <si>
    <t>C263</t>
  </si>
  <si>
    <t>C209</t>
  </si>
  <si>
    <t>D209</t>
  </si>
  <si>
    <t>IF(Aud Quest 2</t>
  </si>
  <si>
    <t>Aud Quest 2</t>
  </si>
  <si>
    <t>(Aud Quest 2</t>
  </si>
  <si>
    <t>IF(FP Info 3</t>
  </si>
  <si>
    <t>(FP Info 3</t>
  </si>
  <si>
    <t>ICR Computation 41</t>
  </si>
  <si>
    <t>FP Info 3</t>
  </si>
  <si>
    <t>Sheet</t>
  </si>
  <si>
    <t>Cell</t>
  </si>
  <si>
    <t>% Change in fund balance</t>
  </si>
  <si>
    <t>X</t>
  </si>
  <si>
    <t>Kane</t>
  </si>
  <si>
    <t>335 E. Chicago Street</t>
  </si>
  <si>
    <t>Elgin, IL</t>
  </si>
  <si>
    <t>info@u-46.org</t>
  </si>
  <si>
    <t>60120-6543</t>
  </si>
  <si>
    <t>RSM US LLP</t>
  </si>
  <si>
    <t>John George</t>
  </si>
  <si>
    <t>30 South Wacker Drive</t>
  </si>
  <si>
    <t>Chicago</t>
  </si>
  <si>
    <t>IL</t>
  </si>
  <si>
    <t>312-634-4402</t>
  </si>
  <si>
    <t>065024892</t>
  </si>
  <si>
    <t>john.george@rsmus.com</t>
  </si>
  <si>
    <t>Dr. Suzanne Johnson, Superintendent</t>
  </si>
  <si>
    <t>847-888-5000, ext. 5080</t>
  </si>
  <si>
    <t>SuzanneJohnson@u-46.org</t>
  </si>
  <si>
    <t>See PDF on Opinion Page for Signature</t>
  </si>
  <si>
    <t>Ed-Instruction-Puchased Services</t>
  </si>
  <si>
    <t>10-1000-300</t>
  </si>
  <si>
    <t>BLACK ROCKET PRODUCTIONS, LLC</t>
  </si>
  <si>
    <t>BOYS &amp; GIRLS CLUB OF ELGIN</t>
  </si>
  <si>
    <t>CARE SOLACE INC</t>
  </si>
  <si>
    <t>CDW GOVERNMENT, LLC</t>
  </si>
  <si>
    <t>CITY OF ELGIN, ILLINOIS</t>
  </si>
  <si>
    <t>KIDZTOPROS INC</t>
  </si>
  <si>
    <t>LEARNING A-Z</t>
  </si>
  <si>
    <t>LEARNING SERVICES  INTERNATIONAL</t>
  </si>
  <si>
    <t>LEARNING SERVICES  INTERNATIONAL, INC.</t>
  </si>
  <si>
    <t>NEWS 2 YOU</t>
  </si>
  <si>
    <t>NEXTWAVESTEM LLC</t>
  </si>
  <si>
    <t>PREMIER IL ELGIN EAST LLC</t>
  </si>
  <si>
    <t>PREMIER IL ELGIN WEST LLC</t>
  </si>
  <si>
    <t>PROXIMITY LEARNING, INC.</t>
  </si>
  <si>
    <t>RIGHT AT SCHOOL, LLC</t>
  </si>
  <si>
    <t>SIDE STREET STUDIO ARTS. NFP</t>
  </si>
  <si>
    <t>STREAMWOOD PARK DISTRICT</t>
  </si>
  <si>
    <t>TAYLOR FAMILY YMCA</t>
  </si>
  <si>
    <t>THREE FIRES COUNCIL, INC. BOY SCOUTS OF AMERICA #127</t>
  </si>
  <si>
    <t>VILLAGE OF SO ELGIN</t>
  </si>
  <si>
    <t>Ed-Instruction-Supplies</t>
  </si>
  <si>
    <t>10-1000-400</t>
  </si>
  <si>
    <t>CUSTOM EDUCATION SOLUTIONS</t>
  </si>
  <si>
    <t>EDUKIT INC.</t>
  </si>
  <si>
    <t>JOHNSON CONTROLS FIRE PROTECTION LP</t>
  </si>
  <si>
    <t>LAKESHORE LEARNING MATERIALS</t>
  </si>
  <si>
    <t>LENOVO INC.</t>
  </si>
  <si>
    <t>OFFICE DEPOT</t>
  </si>
  <si>
    <t>PRINT LOOP</t>
  </si>
  <si>
    <t>REALLY GOOD STUFF, INC.</t>
  </si>
  <si>
    <t>SCHOLASTIC INC</t>
  </si>
  <si>
    <t>SCHOOL SPECIALTY, LLC</t>
  </si>
  <si>
    <t>WAREHOUSE DIRECT, INC.</t>
  </si>
  <si>
    <t>Ed-SS: Pupils-Puchased Services</t>
  </si>
  <si>
    <t>10-2100-300</t>
  </si>
  <si>
    <t>AMN HEALTHCARE INC</t>
  </si>
  <si>
    <t>ARLINGDALE HEALTHCARE INC</t>
  </si>
  <si>
    <t>CAREERSTAFF UNLIMITED, LLC</t>
  </si>
  <si>
    <t>CHERYL LIPKIE</t>
  </si>
  <si>
    <t>COMMUNITY THERAPY CORP</t>
  </si>
  <si>
    <t>EVERYDAY SPEECH, LLC</t>
  </si>
  <si>
    <t>FOXHIRE, LLC</t>
  </si>
  <si>
    <t>GENEVA HEARING SERVICES,PC</t>
  </si>
  <si>
    <t>GORBOLD BEHAVIORAL CONSULTING INC</t>
  </si>
  <si>
    <t>JOYCE GRONEWOLD</t>
  </si>
  <si>
    <t>KB BILINGUAL SERVICES</t>
  </si>
  <si>
    <t>MARIA T. RODRIGUEZ</t>
  </si>
  <si>
    <t>MAXIM HEALTHCARE SERVICES</t>
  </si>
  <si>
    <t>NOVO STAFFING LLC</t>
  </si>
  <si>
    <t>SUNBELT STAFFING LLC</t>
  </si>
  <si>
    <t>TANAMA SPEECH AND LANGUAGE LLC</t>
  </si>
  <si>
    <t>THE STEPPING STONES GROUP</t>
  </si>
  <si>
    <t>THERAPY CARE LTD</t>
  </si>
  <si>
    <t>THERAPY TRAVELERS</t>
  </si>
  <si>
    <t>VIRTUOSO EDUCATION CONSULTING, LLC</t>
  </si>
  <si>
    <t>Ed-SS: Pupils-Supplies</t>
  </si>
  <si>
    <t>10-2100-400</t>
  </si>
  <si>
    <t>PEARSON ASSESSMENTS</t>
  </si>
  <si>
    <t>SUPER DUPER SCHOOL CO</t>
  </si>
  <si>
    <t>TOBII DYNAVOX LLC</t>
  </si>
  <si>
    <t>Ed-SS: Instructional Staff-Puchased Services</t>
  </si>
  <si>
    <t>10-2200-300</t>
  </si>
  <si>
    <t>CENTER FOR TEACHING FOR BILITERACY, LLC</t>
  </si>
  <si>
    <t>DRC/CTB</t>
  </si>
  <si>
    <t>EASTER SEALS METROPOLITAN</t>
  </si>
  <si>
    <t>HOUGHTON MIFFLIN HARCOURT PUBLISHING CO</t>
  </si>
  <si>
    <t>ILLINOIS STATE UNIVERSITY</t>
  </si>
  <si>
    <t>MUSIC EDUCATION CONSULTANTS, INC.</t>
  </si>
  <si>
    <t>ROOSEVELT UNIVERSITY</t>
  </si>
  <si>
    <t>Ed-SS: Instructional Staff-Supplies</t>
  </si>
  <si>
    <t>10-2200-400</t>
  </si>
  <si>
    <t>FOLLETT SCHOOL SOLUTIONS INC</t>
  </si>
  <si>
    <t>TALENT ASSESSMENT INC.</t>
  </si>
  <si>
    <t>Ed-SS: School Admin-Supplies</t>
  </si>
  <si>
    <t>10-2400-400</t>
  </si>
  <si>
    <t>ALPHA PRIME COMMUNICATIONS</t>
  </si>
  <si>
    <t>Ed-SS: Planning, Research, Development, &amp; Evaluation Services-Puchased Services</t>
  </si>
  <si>
    <t>10-2620-300</t>
  </si>
  <si>
    <t>EVALUATION SOLUTIONS INC</t>
  </si>
  <si>
    <t>Ed-SS: Other SS-Puchased Services</t>
  </si>
  <si>
    <t>10-2900-300</t>
  </si>
  <si>
    <t>HANOVER PARK PARK DISTRICT</t>
  </si>
  <si>
    <t>x</t>
  </si>
  <si>
    <t>Northern Kane County Regional Career and Technical Education System</t>
  </si>
  <si>
    <t>GO Capital Appreciation School Bonds, Series 2003B</t>
  </si>
  <si>
    <t>General Obligation Limited School Bonds, Series 2015A</t>
  </si>
  <si>
    <t>Taxable GO Ltd. Refunding School Bonds, Series 2015B</t>
  </si>
  <si>
    <t>GO Refunding School Bonds, Series 2015D</t>
  </si>
  <si>
    <t>General Obligation Limited Refunding School Bonds, Series 2021</t>
  </si>
  <si>
    <t>2007 6.2M Debt Certificates</t>
  </si>
  <si>
    <t>2017 0.5M Debt Certificate</t>
  </si>
  <si>
    <t>1, 3</t>
  </si>
  <si>
    <t>Debt Certificates</t>
  </si>
  <si>
    <t>2022 Taxable General Obligation Refunding School Bonds</t>
  </si>
  <si>
    <t>No barriers to implementation, check mark in column E is to indicate that the service will be shared in FY24.</t>
  </si>
  <si>
    <t>Tab 26 - $12.1M other difference is the amount refunded via a bond refunding and is shown as an other financing use vs. principal payments on the financial statements</t>
  </si>
  <si>
    <t>Tab 26 - the $1 difference is due to rounding for the AFR and was needed so the total retired column would agree to principal payments in the debt service fund</t>
  </si>
  <si>
    <t>Tab 10-15 - Rev source 1790 - Parking Permits, Athletic Participation Fees, Yearbook Fees, Academy Fees - General, Locks</t>
  </si>
  <si>
    <t>"Revenues 10-15" Fund 10/Acct 1890 = Driver Ed Textbooks</t>
  </si>
  <si>
    <t>"Revenues 10-15" Fund 10/Acct 1819 = Technology fees lost equipment</t>
  </si>
  <si>
    <t>"Revenues 10-15" Fund 10/Acct 1999 = Other local revenues and fees</t>
  </si>
  <si>
    <t>"Revenues 10-15" Fund 20/Acct 1999 = E-Rate Program Funding, Plant Ops Keys/FOBs</t>
  </si>
  <si>
    <t>"Revenues 10-15" Fund 40/Acct 1999 = Reimbursement</t>
  </si>
  <si>
    <t>"Revenues 10-15" Acct 1993 = Recycling Receipts</t>
  </si>
  <si>
    <t>"Revenues 10-15" Fund 10/Acct 3999 = Kane ROE ALOP Program, State Fund Grants, After School Programs, After Schools Grant</t>
  </si>
  <si>
    <t>"Revenues 10-15" Fund 20/Acct 3999 = School Maintenance Grant</t>
  </si>
  <si>
    <t>"Revenues 10-15" Fund 10/Acct 4399 = Title I - School Improvement &amp; Accountability</t>
  </si>
  <si>
    <t>"Revenues 10-15" Fund 10/Acct 4799 = VE Perkins Title IIc Secondary</t>
  </si>
  <si>
    <t>"Revenues 10-15" Fund 10/Acct 4998 = ROE ARP, IDEA ARP, CARES Digital Equity, ESSER II &amp; III, ARP - McKinney-Vento Homeless</t>
  </si>
  <si>
    <t>"Expenditures 16-24" Fund 10/Function 2190 = Salaries, benefits, purchased services, and supplies related to supervision of students during non classroom hours</t>
  </si>
  <si>
    <t>"Expenditures 16-24" Fund 10/Function 2490 = Administrator salaries, benefits, purchased services, and supplies related to administrators' offices</t>
  </si>
  <si>
    <t>"Expenditures 16-24" Fund 10/Function 2900 = Tuition Reimbursement, other tech &amp; professional services, food commodities, technical salaries</t>
  </si>
  <si>
    <t>"Expenditures 16-24" Fund 50/Function 2190 = Benefits related to supervision of students during non classroom hours</t>
  </si>
  <si>
    <t>"Expenditures 16-24" Fund 50/Function 2490 = Administrator benefits</t>
  </si>
  <si>
    <t>"Expenditures 16-24" Fund 50/Function 2900 = Technical staff benefits</t>
  </si>
  <si>
    <t>"Expenditures 16-24" Fund 80/Function 2900 = Legal services, other tech &amp; professional services, judgments &amp; awards, workers compensation</t>
  </si>
  <si>
    <t>"CARES CRRSA ARP 28-35" other ARP revenue in section B is ESSER III grant funds the District received from its ROE vs. from ISBE</t>
  </si>
  <si>
    <t>"Expenditures 16-24" Fund 10/Function 5150 = payments for subscription based information technology arrangements</t>
  </si>
  <si>
    <t>"Expenditures 16-24" Fund 10/Function 5200 = interest payments for subscription based information technology arrangements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</si>
</sst>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 numFmtId="179" formatCode="mmmm\ d\,\ yyyy"/>
    <numFmt numFmtId="180" formatCode="#,##0_);\(#,##0\);&quot;–     &quot;"/>
    <numFmt numFmtId="181" formatCode="#,##0\ ;\(#,##0\);\-\ \ \ \ \ "/>
    <numFmt numFmtId="182" formatCode="#,##0\ ;\(#,##0\);\–\ \ \ \ \ "/>
    <numFmt numFmtId="183" formatCode="#,##0_);\(#,##0\);&quot;–   &quot;"/>
    <numFmt numFmtId="184" formatCode="#.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00_);\(#,##0.00\);&quot;–       &quot;"/>
    <numFmt numFmtId="195" formatCode="#,###,_);\(#,###,\);&quot;–   &quot;"/>
    <numFmt numFmtId="196" formatCode="#,##0_);\(#,##0\);&quot;—      &quot;"/>
    <numFmt numFmtId="197" formatCode="#,###,_);\(#,###,\);&quot;–  &quot;\ \ \ \ \ "/>
    <numFmt numFmtId="198" formatCode="#,##0.00;\(#,##0.00\)"/>
    <numFmt numFmtId="199" formatCode="###0.0%;\(###0.0%\)"/>
    <numFmt numFmtId="200" formatCode="[$-409]d\-mmm\-yy;@"/>
    <numFmt numFmtId="201" formatCode="0.00%_);\(0.00%\)"/>
    <numFmt numFmtId="202" formatCode="General_)"/>
  </numFmts>
  <fonts count="3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color theme="1"/>
      <name val="Arial"/>
      <family val="2"/>
    </font>
    <font>
      <b/>
      <sz val="8"/>
      <color rgb="FF000000"/>
      <name val="Arial"/>
      <family val="2"/>
    </font>
    <font>
      <sz val="8"/>
      <color rgb="FF000000"/>
      <name val="Arial"/>
      <family val="2"/>
    </font>
    <font>
      <b/>
      <sz val="8"/>
      <color theme="1"/>
      <name val="Arial"/>
      <family val="2"/>
    </font>
    <font>
      <sz val="8"/>
      <color theme="1"/>
      <name val="Arial"/>
      <family val="2"/>
    </font>
    <font>
      <sz val="11"/>
      <color rgb="FF9C6500"/>
      <name val="Calibri"/>
      <family val="2"/>
      <scheme val="minor"/>
    </font>
    <font>
      <sz val="7"/>
      <color rgb="FF000000"/>
      <name val="Arial"/>
      <family val="2"/>
    </font>
    <font>
      <b/>
      <sz val="9"/>
      <color rgb="FF000000"/>
      <name val="Arial"/>
      <family val="2"/>
    </font>
    <font>
      <b/>
      <sz val="7"/>
      <color rgb="FF000000"/>
      <name val="Arial"/>
      <family val="2"/>
    </font>
    <font>
      <b/>
      <sz val="7"/>
      <color rgb="FF0058CD"/>
      <name val="Courier New"/>
      <family val="3"/>
    </font>
    <font>
      <b/>
      <sz val="7"/>
      <color rgb="FF0000FF"/>
      <name val="Courier New"/>
      <family val="3"/>
    </font>
    <font>
      <b/>
      <sz val="7"/>
      <color rgb="FFEA4855"/>
      <name val="Arial"/>
      <family val="2"/>
    </font>
    <font>
      <b/>
      <sz val="7"/>
      <color rgb="FF00BEA3"/>
      <name val="Times New Roman"/>
      <family val="1"/>
    </font>
    <font>
      <b/>
      <i/>
      <sz val="9"/>
      <color rgb="FF000000"/>
      <name val="Times New Roman"/>
      <family val="1"/>
    </font>
    <font>
      <b/>
      <i/>
      <sz val="7"/>
      <color rgb="FFFF0000"/>
      <name val="Arial"/>
      <family val="2"/>
    </font>
    <font>
      <b/>
      <sz val="9"/>
      <color rgb="FF800080"/>
      <name val="Arial"/>
      <family val="2"/>
    </font>
    <font>
      <b/>
      <sz val="7"/>
      <color rgb="FF000000"/>
      <name val="Times New Roman"/>
      <family val="1"/>
    </font>
    <font>
      <b/>
      <sz val="7"/>
      <color rgb="FF6435A2"/>
      <name val="Courier New"/>
      <family val="3"/>
    </font>
    <font>
      <sz val="9"/>
      <color rgb="FF000000"/>
      <name val="Segoe UI"/>
      <family val="2"/>
    </font>
    <font>
      <b/>
      <sz val="7"/>
      <color rgb="FFFF9900"/>
      <name val="Arial"/>
      <family val="2"/>
    </font>
    <font>
      <b/>
      <sz val="7"/>
      <color rgb="FF3E97C1"/>
      <name val="Arial"/>
      <family val="2"/>
    </font>
    <font>
      <b/>
      <sz val="7"/>
      <color rgb="FF803600"/>
      <name val="Arial"/>
      <family val="2"/>
    </font>
    <font>
      <b/>
      <sz val="7"/>
      <color rgb="FF9B22DD"/>
      <name val="Arial"/>
      <family val="2"/>
    </font>
    <font>
      <sz val="10"/>
      <color rgb="FF000000"/>
      <name val="Courier New"/>
      <family val="3"/>
    </font>
    <font>
      <sz val="8"/>
      <color rgb="FFFF0000"/>
      <name val="Arial"/>
      <family val="2"/>
    </font>
    <font>
      <sz val="12"/>
      <name val="Tms Rmn"/>
    </font>
    <font>
      <b/>
      <sz val="12"/>
      <name val="Tms Rmn"/>
    </font>
    <font>
      <sz val="1"/>
      <color indexed="8"/>
      <name val="Courier"/>
      <family val="3"/>
    </font>
    <font>
      <b/>
      <sz val="1"/>
      <color indexed="8"/>
      <name val="Courier"/>
      <family val="3"/>
    </font>
    <font>
      <u/>
      <sz val="10"/>
      <color indexed="12"/>
      <name val="Arial"/>
      <family val="2"/>
    </font>
    <font>
      <sz val="11"/>
      <name val="Times New Roman"/>
      <family val="1"/>
    </font>
    <font>
      <sz val="10"/>
      <name val="Helv"/>
    </font>
    <font>
      <sz val="12"/>
      <name val="Arial MT"/>
    </font>
    <font>
      <u/>
      <sz val="12"/>
      <name val="Tms Rmn"/>
    </font>
    <font>
      <sz val="11"/>
      <name val="Arial Narrow"/>
      <family val="2"/>
    </font>
    <font>
      <sz val="8"/>
      <name val="Times New Roman"/>
      <family val="1"/>
    </font>
    <font>
      <sz val="10"/>
      <color indexed="8"/>
      <name val="Arial"/>
      <family val="2"/>
    </font>
    <font>
      <sz val="10"/>
      <name val="Arial Narrow"/>
      <family val="2"/>
    </font>
    <font>
      <b/>
      <sz val="10"/>
      <color theme="1"/>
      <name val="Arial"/>
      <family val="2"/>
    </font>
    <font>
      <sz val="11"/>
      <color theme="1"/>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Narrow"/>
      <family val="2"/>
    </font>
    <font>
      <b/>
      <sz val="18"/>
      <color theme="3"/>
      <name val="Cambria"/>
      <family val="2"/>
      <scheme val="major"/>
    </font>
    <font>
      <b/>
      <sz val="11"/>
      <color indexed="52"/>
      <name val="Calibri"/>
      <family val="2"/>
      <scheme val="minor"/>
    </font>
    <font>
      <sz val="11"/>
      <color rgb="FF000000"/>
      <name val="Calibri"/>
      <family val="2"/>
      <scheme val="minor"/>
    </font>
    <font>
      <sz val="11"/>
      <color indexed="60"/>
      <name val="Calibri"/>
      <family val="2"/>
      <scheme val="minor"/>
    </font>
    <font>
      <sz val="12"/>
      <color theme="1"/>
      <name val="Arial"/>
      <family val="2"/>
    </font>
    <font>
      <b/>
      <sz val="10"/>
      <name val="MS Sans Serif"/>
      <family val="2"/>
    </font>
    <font>
      <b/>
      <sz val="11"/>
      <name val="Times New Roman"/>
      <family val="1"/>
    </font>
    <font>
      <sz val="12"/>
      <name val="Arial"/>
      <family val="2"/>
    </font>
    <font>
      <sz val="18"/>
      <name val="Arial"/>
      <family val="2"/>
    </font>
    <font>
      <i/>
      <sz val="12"/>
      <name val="Arial"/>
      <family val="2"/>
    </font>
    <font>
      <sz val="12"/>
      <name val="Times New Roman"/>
      <family val="1"/>
    </font>
    <font>
      <sz val="18"/>
      <name val="Times New Roman"/>
      <family val="1"/>
    </font>
    <font>
      <i/>
      <sz val="12"/>
      <name val="Times New Roman"/>
      <family val="1"/>
    </font>
    <font>
      <b/>
      <sz val="18"/>
      <name val="Arial"/>
      <family val="2"/>
    </font>
    <font>
      <u/>
      <sz val="11"/>
      <name val="Times New Roman"/>
      <family val="1"/>
    </font>
    <font>
      <sz val="9"/>
      <name val="Segoe UI"/>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8"/>
      <color theme="0"/>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Arial Unicode MS"/>
      <family val="2"/>
    </font>
    <font>
      <sz val="10"/>
      <color indexed="0"/>
      <name val="Arial"/>
      <family val="2"/>
    </font>
    <font>
      <sz val="11"/>
      <color theme="1"/>
      <name val="Arial Unicode MS"/>
      <family val="2"/>
    </font>
    <font>
      <sz val="12"/>
      <color theme="0"/>
      <name val="Calibri"/>
      <family val="2"/>
      <scheme val="minor"/>
    </font>
    <font>
      <sz val="12"/>
      <color rgb="FF9C0006"/>
      <name val="Calibri"/>
      <family val="2"/>
      <scheme val="minor"/>
    </font>
    <font>
      <sz val="11"/>
      <color indexed="14"/>
      <name val="Calibri"/>
      <family val="2"/>
    </font>
    <font>
      <b/>
      <sz val="12"/>
      <color rgb="FFFA7D00"/>
      <name val="Calibri"/>
      <family val="2"/>
      <scheme val="minor"/>
    </font>
    <font>
      <b/>
      <sz val="12"/>
      <color theme="0"/>
      <name val="Calibri"/>
      <family val="2"/>
      <scheme val="minor"/>
    </font>
    <font>
      <sz val="12"/>
      <color indexed="8"/>
      <name val="Calibri"/>
      <family val="2"/>
    </font>
    <font>
      <sz val="12"/>
      <color indexed="8"/>
      <name val="Arial"/>
      <family val="2"/>
    </font>
    <font>
      <b/>
      <sz val="10"/>
      <name val="Arial Unicode MS"/>
      <family val="2"/>
    </font>
    <font>
      <i/>
      <sz val="12"/>
      <color rgb="FF7F7F7F"/>
      <name val="Calibri"/>
      <family val="2"/>
      <scheme val="minor"/>
    </font>
    <font>
      <sz val="12"/>
      <color rgb="FF006100"/>
      <name val="Calibri"/>
      <family val="2"/>
      <scheme val="minor"/>
    </font>
    <font>
      <b/>
      <sz val="15"/>
      <color indexed="56"/>
      <name val="Calibri"/>
      <family val="2"/>
      <scheme val="minor"/>
    </font>
    <font>
      <b/>
      <sz val="15"/>
      <color indexed="62"/>
      <name val="Calibri"/>
      <family val="2"/>
    </font>
    <font>
      <b/>
      <sz val="13"/>
      <color indexed="56"/>
      <name val="Calibri"/>
      <family val="2"/>
      <scheme val="minor"/>
    </font>
    <font>
      <b/>
      <sz val="13"/>
      <color indexed="62"/>
      <name val="Calibri"/>
      <family val="2"/>
    </font>
    <font>
      <b/>
      <sz val="11"/>
      <color indexed="56"/>
      <name val="Calibri"/>
      <family val="2"/>
      <scheme val="minor"/>
    </font>
    <font>
      <b/>
      <sz val="11"/>
      <color indexed="62"/>
      <name val="Calibri"/>
      <family val="2"/>
    </font>
    <font>
      <sz val="12"/>
      <color rgb="FF3F3F76"/>
      <name val="Calibri"/>
      <family val="2"/>
      <scheme val="minor"/>
    </font>
    <font>
      <sz val="12"/>
      <color rgb="FFFA7D00"/>
      <name val="Calibri"/>
      <family val="2"/>
      <scheme val="minor"/>
    </font>
    <font>
      <sz val="11"/>
      <color indexed="52"/>
      <name val="Calibri"/>
      <family val="2"/>
      <scheme val="minor"/>
    </font>
    <font>
      <sz val="12"/>
      <color rgb="FF9C6500"/>
      <name val="Calibri"/>
      <family val="2"/>
      <scheme val="minor"/>
    </font>
    <font>
      <b/>
      <sz val="12"/>
      <color rgb="FF3F3F3F"/>
      <name val="Calibri"/>
      <family val="2"/>
      <scheme val="minor"/>
    </font>
    <font>
      <b/>
      <sz val="10"/>
      <color indexed="8"/>
      <name val="Times New Roman"/>
      <family val="1"/>
    </font>
    <font>
      <b/>
      <sz val="18"/>
      <color indexed="56"/>
      <name val="Cambria"/>
      <family val="2"/>
      <scheme val="major"/>
    </font>
    <font>
      <b/>
      <sz val="18"/>
      <color indexed="62"/>
      <name val="Cambria"/>
      <family val="2"/>
    </font>
    <font>
      <b/>
      <sz val="12"/>
      <color theme="1"/>
      <name val="Calibri"/>
      <family val="2"/>
      <scheme val="minor"/>
    </font>
    <font>
      <sz val="12"/>
      <color rgb="FFFF0000"/>
      <name val="Calibri"/>
      <family val="2"/>
      <scheme val="minor"/>
    </font>
    <font>
      <u/>
      <sz val="10"/>
      <color theme="10"/>
      <name val="Arial Narrow"/>
      <family val="2"/>
    </font>
    <font>
      <b/>
      <sz val="11"/>
      <color rgb="FF000000"/>
      <name val="Arial"/>
      <family val="2"/>
    </font>
    <font>
      <b/>
      <sz val="8"/>
      <color rgb="FF0058CD"/>
      <name val="Courier New"/>
      <family val="3"/>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theme="1"/>
      <name val="Tahoma"/>
      <family val="2"/>
    </font>
    <font>
      <sz val="12"/>
      <name val="Helv"/>
    </font>
    <font>
      <sz val="11"/>
      <color indexed="8"/>
      <name val="Calibri"/>
      <family val="2"/>
      <scheme val="minor"/>
    </font>
    <font>
      <sz val="10"/>
      <color indexed="8"/>
      <name val="MS Sans Serif"/>
      <family val="2"/>
    </font>
    <font>
      <b/>
      <sz val="13.9"/>
      <color indexed="8"/>
      <name val="Arial"/>
      <family val="2"/>
    </font>
    <font>
      <b/>
      <sz val="14"/>
      <color indexed="8"/>
      <name val="Arial"/>
      <family val="2"/>
    </font>
    <font>
      <u/>
      <sz val="11"/>
      <color theme="10"/>
      <name val="Calibri"/>
      <family val="2"/>
    </font>
    <font>
      <b/>
      <sz val="12.5"/>
      <name val="Arial"/>
      <family val="2"/>
    </font>
    <font>
      <b/>
      <sz val="11"/>
      <name val="Arial"/>
      <family val="2"/>
    </font>
    <font>
      <sz val="11"/>
      <color theme="1"/>
      <name val="Calibri"/>
      <family val="2"/>
    </font>
    <font>
      <sz val="11"/>
      <color rgb="FF000000"/>
      <name val="Calibri"/>
      <family val="2"/>
    </font>
    <font>
      <sz val="11"/>
      <color theme="1"/>
      <name val="Arial"/>
      <family val="2"/>
    </font>
    <font>
      <u/>
      <sz val="10"/>
      <color theme="10"/>
      <name val="Arial"/>
      <family val="2"/>
    </font>
    <font>
      <sz val="14"/>
      <name val="Times New Roman"/>
      <family val="1"/>
    </font>
    <font>
      <sz val="10"/>
      <color rgb="FF000000"/>
      <name val="Times New Roman"/>
      <family val="1"/>
    </font>
    <font>
      <sz val="12"/>
      <color indexed="8"/>
      <name val="Times New Roman"/>
      <family val="2"/>
    </font>
    <font>
      <sz val="8"/>
      <color indexed="63"/>
      <name val="Arial"/>
      <family val="2"/>
    </font>
    <font>
      <sz val="12"/>
      <color indexed="63"/>
      <name val="Times New Roman"/>
      <family val="2"/>
    </font>
    <font>
      <sz val="8"/>
      <name val="Univers"/>
      <family val="2"/>
    </font>
  </fonts>
  <fills count="9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9"/>
      </patternFill>
    </fill>
    <fill>
      <patternFill patternType="solid">
        <fgColor indexed="41"/>
      </patternFill>
    </fill>
    <fill>
      <patternFill patternType="solid">
        <fgColor indexed="19"/>
      </patternFill>
    </fill>
    <fill>
      <patternFill patternType="solid">
        <fgColor indexed="54"/>
      </patternFill>
    </fill>
  </fills>
  <borders count="231">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style="thin">
        <color indexed="22"/>
      </right>
      <top/>
      <bottom style="thin">
        <color indexed="64"/>
      </bottom>
      <diagonal/>
    </border>
    <border>
      <left/>
      <right/>
      <top style="double">
        <color indexed="23"/>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s>
  <cellStyleXfs count="47924">
    <xf numFmtId="0" fontId="0" fillId="0" borderId="0"/>
    <xf numFmtId="43" fontId="20" fillId="0" borderId="0" applyFont="0" applyFill="0" applyBorder="0" applyAlignment="0" applyProtection="0"/>
    <xf numFmtId="0" fontId="41" fillId="0" borderId="0" applyNumberFormat="0" applyFill="0" applyBorder="0" applyAlignment="0" applyProtection="0">
      <alignment vertical="top"/>
      <protection locked="0"/>
    </xf>
    <xf numFmtId="0" fontId="20" fillId="0" borderId="0"/>
    <xf numFmtId="0" fontId="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58" fillId="0" borderId="0" applyNumberFormat="0" applyFill="0" applyBorder="0" applyAlignment="0" applyProtection="0"/>
    <xf numFmtId="0" fontId="18" fillId="0" borderId="0"/>
    <xf numFmtId="0" fontId="17" fillId="0" borderId="0"/>
    <xf numFmtId="0" fontId="16" fillId="0" borderId="0"/>
    <xf numFmtId="0" fontId="15" fillId="0" borderId="0"/>
    <xf numFmtId="0" fontId="13" fillId="0" borderId="0"/>
    <xf numFmtId="0" fontId="12" fillId="0" borderId="0"/>
    <xf numFmtId="0" fontId="28" fillId="0" borderId="0"/>
    <xf numFmtId="0" fontId="28" fillId="0" borderId="0"/>
    <xf numFmtId="0" fontId="28" fillId="0" borderId="0"/>
    <xf numFmtId="0" fontId="28" fillId="0" borderId="0"/>
    <xf numFmtId="0" fontId="9" fillId="0" borderId="0"/>
    <xf numFmtId="0" fontId="7" fillId="0" borderId="0"/>
    <xf numFmtId="0" fontId="6" fillId="0" borderId="0"/>
    <xf numFmtId="0" fontId="5" fillId="0" borderId="0"/>
    <xf numFmtId="0" fontId="4" fillId="0" borderId="0"/>
    <xf numFmtId="44" fontId="165" fillId="0" borderId="0" applyFont="0" applyFill="0" applyBorder="0" applyAlignment="0" applyProtection="0"/>
    <xf numFmtId="0" fontId="168" fillId="0" borderId="0"/>
    <xf numFmtId="0" fontId="169" fillId="0" borderId="0" applyNumberFormat="0" applyFill="0" applyBorder="0" applyAlignment="0" applyProtection="0"/>
    <xf numFmtId="0" fontId="170" fillId="0" borderId="207" applyNumberFormat="0" applyFill="0" applyAlignment="0" applyProtection="0"/>
    <xf numFmtId="0" fontId="171" fillId="0" borderId="208" applyNumberFormat="0" applyFill="0" applyAlignment="0" applyProtection="0"/>
    <xf numFmtId="0" fontId="172" fillId="0" borderId="209" applyNumberFormat="0" applyFill="0" applyAlignment="0" applyProtection="0"/>
    <xf numFmtId="0" fontId="172" fillId="0" borderId="0" applyNumberFormat="0" applyFill="0" applyBorder="0" applyAlignment="0" applyProtection="0"/>
    <xf numFmtId="0" fontId="173" fillId="34" borderId="0" applyNumberFormat="0" applyBorder="0" applyAlignment="0" applyProtection="0"/>
    <xf numFmtId="0" fontId="174" fillId="35" borderId="0" applyNumberFormat="0" applyBorder="0" applyAlignment="0" applyProtection="0"/>
    <xf numFmtId="0" fontId="175" fillId="37" borderId="210" applyNumberFormat="0" applyAlignment="0" applyProtection="0"/>
    <xf numFmtId="0" fontId="176" fillId="38" borderId="211" applyNumberFormat="0" applyAlignment="0" applyProtection="0"/>
    <xf numFmtId="0" fontId="177" fillId="38" borderId="210" applyNumberFormat="0" applyAlignment="0" applyProtection="0"/>
    <xf numFmtId="0" fontId="178" fillId="0" borderId="212" applyNumberFormat="0" applyFill="0" applyAlignment="0" applyProtection="0"/>
    <xf numFmtId="0" fontId="179" fillId="39" borderId="213" applyNumberFormat="0" applyAlignment="0" applyProtection="0"/>
    <xf numFmtId="0" fontId="142" fillId="0" borderId="0" applyNumberFormat="0" applyFill="0" applyBorder="0" applyAlignment="0" applyProtection="0"/>
    <xf numFmtId="0" fontId="180" fillId="0" borderId="0" applyNumberFormat="0" applyFill="0" applyBorder="0" applyAlignment="0" applyProtection="0"/>
    <xf numFmtId="0" fontId="121" fillId="0" borderId="215" applyNumberFormat="0" applyFill="0" applyAlignment="0" applyProtection="0"/>
    <xf numFmtId="0" fontId="128"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28"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128"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12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128"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128"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0" fillId="0" borderId="0"/>
    <xf numFmtId="0" fontId="186" fillId="36"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187" fillId="0" borderId="0"/>
    <xf numFmtId="0" fontId="188" fillId="0" borderId="0"/>
    <xf numFmtId="0" fontId="189" fillId="0" borderId="0"/>
    <xf numFmtId="0" fontId="189" fillId="0" borderId="0"/>
    <xf numFmtId="0" fontId="189" fillId="0" borderId="0"/>
    <xf numFmtId="0" fontId="187" fillId="0" borderId="0"/>
    <xf numFmtId="0" fontId="187" fillId="0" borderId="0"/>
    <xf numFmtId="0" fontId="187" fillId="0" borderId="0"/>
    <xf numFmtId="0" fontId="189" fillId="0" borderId="0"/>
    <xf numFmtId="0" fontId="190" fillId="0" borderId="0"/>
    <xf numFmtId="0" fontId="191" fillId="0" borderId="0"/>
    <xf numFmtId="0" fontId="191" fillId="0" borderId="0"/>
    <xf numFmtId="0" fontId="191" fillId="0" borderId="0"/>
    <xf numFmtId="0" fontId="192" fillId="0" borderId="0"/>
    <xf numFmtId="0" fontId="193" fillId="0" borderId="0"/>
    <xf numFmtId="0" fontId="194" fillId="0" borderId="0"/>
    <xf numFmtId="0" fontId="195" fillId="0" borderId="0"/>
    <xf numFmtId="0" fontId="196" fillId="0" borderId="0"/>
    <xf numFmtId="0" fontId="189" fillId="0" borderId="0"/>
    <xf numFmtId="0" fontId="197" fillId="0" borderId="0"/>
    <xf numFmtId="0" fontId="187" fillId="0" borderId="0"/>
    <xf numFmtId="0" fontId="198" fillId="0" borderId="0"/>
    <xf numFmtId="0" fontId="199" fillId="0" borderId="0"/>
    <xf numFmtId="0" fontId="200" fillId="0" borderId="0"/>
    <xf numFmtId="0" fontId="201" fillId="0" borderId="0"/>
    <xf numFmtId="0" fontId="202" fillId="0" borderId="0"/>
    <xf numFmtId="0" fontId="203" fillId="0" borderId="0"/>
    <xf numFmtId="0" fontId="187" fillId="0" borderId="0"/>
    <xf numFmtId="0" fontId="187" fillId="0" borderId="0"/>
    <xf numFmtId="0" fontId="187" fillId="0" borderId="0"/>
    <xf numFmtId="0" fontId="187" fillId="0" borderId="0"/>
    <xf numFmtId="0" fontId="204" fillId="0" borderId="0"/>
    <xf numFmtId="179" fontId="20" fillId="0" borderId="0" applyFill="0" applyBorder="0" applyProtection="0"/>
    <xf numFmtId="43" fontId="20" fillId="0" borderId="0" applyFont="0" applyFill="0" applyBorder="0" applyAlignment="0" applyProtection="0"/>
    <xf numFmtId="9" fontId="20" fillId="0" borderId="0" applyFont="0" applyFill="0" applyBorder="0" applyAlignment="0" applyProtection="0"/>
    <xf numFmtId="180" fontId="206" fillId="0" borderId="0" applyFont="0" applyFill="0" applyBorder="0" applyAlignment="0" applyProtection="0"/>
    <xf numFmtId="0" fontId="20" fillId="0" borderId="0" applyBorder="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128" fillId="41" borderId="0" applyNumberFormat="0" applyBorder="0" applyAlignment="0" applyProtection="0"/>
    <xf numFmtId="0" fontId="128" fillId="45" borderId="0" applyNumberFormat="0" applyBorder="0" applyAlignment="0" applyProtection="0"/>
    <xf numFmtId="0" fontId="128" fillId="49" borderId="0" applyNumberFormat="0" applyBorder="0" applyAlignment="0" applyProtection="0"/>
    <xf numFmtId="0" fontId="128" fillId="53" borderId="0" applyNumberFormat="0" applyBorder="0" applyAlignment="0" applyProtection="0"/>
    <xf numFmtId="0" fontId="128" fillId="57" borderId="0" applyNumberFormat="0" applyBorder="0" applyAlignment="0" applyProtection="0"/>
    <xf numFmtId="0" fontId="128" fillId="61" borderId="0" applyNumberFormat="0" applyBorder="0" applyAlignment="0" applyProtection="0"/>
    <xf numFmtId="0" fontId="174" fillId="35" borderId="0" applyNumberFormat="0" applyBorder="0" applyAlignment="0" applyProtection="0"/>
    <xf numFmtId="0" fontId="206" fillId="0" borderId="170" applyNumberFormat="0" applyFont="0" applyFill="0" applyAlignment="0" applyProtection="0"/>
    <xf numFmtId="181" fontId="206" fillId="0" borderId="170" applyNumberFormat="0" applyFont="0" applyFill="0" applyAlignment="0" applyProtection="0">
      <alignment horizontal="center"/>
    </xf>
    <xf numFmtId="182" fontId="206" fillId="0" borderId="69" applyFont="0" applyFill="0" applyAlignment="0" applyProtection="0">
      <alignment horizontal="center"/>
    </xf>
    <xf numFmtId="0" fontId="177" fillId="38" borderId="210" applyNumberFormat="0" applyAlignment="0" applyProtection="0"/>
    <xf numFmtId="0" fontId="179" fillId="39" borderId="213" applyNumberFormat="0" applyAlignment="0" applyProtection="0"/>
    <xf numFmtId="0" fontId="207" fillId="0" borderId="0" applyProtection="0"/>
    <xf numFmtId="181" fontId="206" fillId="0" borderId="0" applyFill="0" applyBorder="0" applyProtection="0">
      <alignment horizontal="center"/>
    </xf>
    <xf numFmtId="43" fontId="2" fillId="0" borderId="0" applyFont="0" applyFill="0" applyBorder="0" applyAlignment="0" applyProtection="0"/>
    <xf numFmtId="43" fontId="220" fillId="0" borderId="0" applyFont="0" applyFill="0" applyBorder="0" applyAlignment="0" applyProtection="0"/>
    <xf numFmtId="43" fontId="2" fillId="0" borderId="0" applyFont="0" applyFill="0" applyBorder="0" applyAlignment="0" applyProtection="0"/>
    <xf numFmtId="43" fontId="2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8" fillId="0" borderId="0">
      <protection locked="0"/>
    </xf>
    <xf numFmtId="181" fontId="206" fillId="0" borderId="217" applyNumberFormat="0" applyFill="0" applyAlignment="0" applyProtection="0"/>
    <xf numFmtId="0" fontId="206" fillId="0" borderId="217" applyNumberFormat="0" applyFill="0" applyAlignment="0" applyProtection="0"/>
    <xf numFmtId="0" fontId="180" fillId="0" borderId="0" applyNumberFormat="0" applyFill="0" applyBorder="0" applyAlignment="0" applyProtection="0"/>
    <xf numFmtId="184" fontId="208" fillId="0" borderId="0">
      <protection locked="0"/>
    </xf>
    <xf numFmtId="0" fontId="173" fillId="34" borderId="0" applyNumberFormat="0" applyBorder="0" applyAlignment="0" applyProtection="0"/>
    <xf numFmtId="0" fontId="170" fillId="0" borderId="207" applyNumberFormat="0" applyFill="0" applyAlignment="0" applyProtection="0"/>
    <xf numFmtId="0" fontId="171" fillId="0" borderId="208" applyNumberFormat="0" applyFill="0" applyAlignment="0" applyProtection="0"/>
    <xf numFmtId="0" fontId="172" fillId="0" borderId="209" applyNumberFormat="0" applyFill="0" applyAlignment="0" applyProtection="0"/>
    <xf numFmtId="0" fontId="172" fillId="0" borderId="0" applyNumberFormat="0" applyFill="0" applyBorder="0" applyAlignment="0" applyProtection="0"/>
    <xf numFmtId="0" fontId="209" fillId="0" borderId="0">
      <protection locked="0"/>
    </xf>
    <xf numFmtId="0" fontId="209" fillId="0" borderId="0">
      <protection locked="0"/>
    </xf>
    <xf numFmtId="0" fontId="210" fillId="0" borderId="0" applyNumberFormat="0" applyFill="0" applyBorder="0" applyAlignment="0" applyProtection="0">
      <alignment vertical="top"/>
      <protection locked="0"/>
    </xf>
    <xf numFmtId="0" fontId="175" fillId="37" borderId="210" applyNumberFormat="0" applyAlignment="0" applyProtection="0"/>
    <xf numFmtId="0" fontId="178" fillId="0" borderId="212" applyNumberFormat="0" applyFill="0" applyAlignment="0" applyProtection="0"/>
    <xf numFmtId="0" fontId="186" fillId="36" borderId="0" applyNumberFormat="0" applyBorder="0" applyAlignment="0" applyProtection="0"/>
    <xf numFmtId="0" fontId="206" fillId="0" borderId="0" applyNumberFormat="0" applyFill="0" applyAlignment="0" applyProtection="0"/>
    <xf numFmtId="0" fontId="20" fillId="0" borderId="0" applyFill="0" applyBorder="0" applyProtection="0"/>
    <xf numFmtId="0" fontId="20" fillId="0" borderId="0"/>
    <xf numFmtId="0" fontId="20" fillId="0" borderId="0"/>
    <xf numFmtId="0" fontId="2" fillId="0" borderId="0"/>
    <xf numFmtId="0" fontId="220" fillId="0" borderId="0"/>
    <xf numFmtId="0" fontId="2" fillId="0" borderId="0"/>
    <xf numFmtId="0" fontId="220" fillId="0" borderId="0"/>
    <xf numFmtId="0" fontId="20" fillId="0" borderId="0"/>
    <xf numFmtId="0" fontId="2" fillId="0" borderId="0"/>
    <xf numFmtId="0" fontId="20" fillId="0" borderId="0" applyFill="0" applyBorder="0" applyProtection="0"/>
    <xf numFmtId="0" fontId="181" fillId="0" borderId="0"/>
    <xf numFmtId="0" fontId="20" fillId="0" borderId="0" applyBorder="0" applyProtection="0"/>
    <xf numFmtId="0" fontId="2" fillId="0" borderId="0"/>
    <xf numFmtId="0" fontId="20" fillId="0" borderId="0"/>
    <xf numFmtId="0" fontId="20" fillId="0" borderId="0"/>
    <xf numFmtId="0" fontId="2" fillId="40" borderId="214" applyNumberFormat="0" applyFont="0" applyAlignment="0" applyProtection="0"/>
    <xf numFmtId="0" fontId="2" fillId="40" borderId="214" applyNumberFormat="0" applyFont="0" applyAlignment="0" applyProtection="0"/>
    <xf numFmtId="183" fontId="206" fillId="0" borderId="0" applyFill="0" applyBorder="0" applyAlignment="0" applyProtection="0"/>
    <xf numFmtId="0" fontId="176" fillId="38" borderId="211" applyNumberFormat="0" applyAlignment="0" applyProtection="0"/>
    <xf numFmtId="9" fontId="2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3" fillId="0" borderId="0"/>
    <xf numFmtId="0" fontId="183" fillId="0" borderId="0"/>
    <xf numFmtId="0" fontId="183" fillId="0" borderId="0"/>
    <xf numFmtId="0" fontId="206" fillId="0" borderId="69" applyNumberFormat="0" applyFill="0" applyAlignment="0" applyProtection="0"/>
    <xf numFmtId="8" fontId="214" fillId="0" borderId="0" applyNumberFormat="0" applyFill="0" applyBorder="0" applyAlignment="0" applyProtection="0"/>
    <xf numFmtId="181" fontId="206" fillId="0" borderId="218" applyNumberFormat="0" applyFont="0" applyFill="0" applyAlignment="0" applyProtection="0"/>
    <xf numFmtId="181" fontId="206" fillId="0" borderId="130" applyNumberFormat="0" applyFont="0" applyFill="0" applyAlignment="0" applyProtection="0"/>
    <xf numFmtId="0" fontId="208" fillId="0" borderId="216">
      <protection locked="0"/>
    </xf>
    <xf numFmtId="0" fontId="121" fillId="0" borderId="215" applyNumberFormat="0" applyFill="0" applyAlignment="0" applyProtection="0"/>
    <xf numFmtId="0" fontId="142" fillId="0" borderId="0" applyNumberFormat="0" applyFill="0" applyBorder="0" applyAlignment="0" applyProtection="0"/>
    <xf numFmtId="0" fontId="20" fillId="0" borderId="0" applyBorder="0" applyProtection="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08" fillId="0" borderId="216">
      <protection locked="0"/>
    </xf>
    <xf numFmtId="0" fontId="2" fillId="0" borderId="0"/>
    <xf numFmtId="44" fontId="20" fillId="0" borderId="0" applyFont="0" applyFill="0" applyBorder="0" applyAlignment="0" applyProtection="0"/>
    <xf numFmtId="0" fontId="20" fillId="0" borderId="0" applyBorder="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15" fillId="0" borderId="0"/>
    <xf numFmtId="0" fontId="221" fillId="65" borderId="0" applyNumberFormat="0" applyBorder="0" applyAlignment="0" applyProtection="0"/>
    <xf numFmtId="0" fontId="221" fillId="66" borderId="0" applyNumberFormat="0" applyBorder="0" applyAlignment="0" applyProtection="0"/>
    <xf numFmtId="0" fontId="221" fillId="67" borderId="0" applyNumberFormat="0" applyBorder="0" applyAlignment="0" applyProtection="0"/>
    <xf numFmtId="0" fontId="221" fillId="68" borderId="0" applyNumberFormat="0" applyBorder="0" applyAlignment="0" applyProtection="0"/>
    <xf numFmtId="0" fontId="221" fillId="69" borderId="0" applyNumberFormat="0" applyBorder="0" applyAlignment="0" applyProtection="0"/>
    <xf numFmtId="0" fontId="221" fillId="70" borderId="0" applyNumberFormat="0" applyBorder="0" applyAlignment="0" applyProtection="0"/>
    <xf numFmtId="0" fontId="221" fillId="71" borderId="0" applyNumberFormat="0" applyBorder="0" applyAlignment="0" applyProtection="0"/>
    <xf numFmtId="0" fontId="221" fillId="72" borderId="0" applyNumberFormat="0" applyBorder="0" applyAlignment="0" applyProtection="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2" fillId="75" borderId="0" applyNumberFormat="0" applyBorder="0" applyAlignment="0" applyProtection="0"/>
    <xf numFmtId="0" fontId="222" fillId="72" borderId="0" applyNumberFormat="0" applyBorder="0" applyAlignment="0" applyProtection="0"/>
    <xf numFmtId="0" fontId="222" fillId="73" borderId="0" applyNumberFormat="0" applyBorder="0" applyAlignment="0" applyProtection="0"/>
    <xf numFmtId="0" fontId="222" fillId="76" borderId="0" applyNumberFormat="0" applyBorder="0" applyAlignment="0" applyProtection="0"/>
    <xf numFmtId="0" fontId="222" fillId="77"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222" fillId="81" borderId="0" applyNumberFormat="0" applyBorder="0" applyAlignment="0" applyProtection="0"/>
    <xf numFmtId="0" fontId="222" fillId="76" borderId="0" applyNumberFormat="0" applyBorder="0" applyAlignment="0" applyProtection="0"/>
    <xf numFmtId="0" fontId="222" fillId="77" borderId="0" applyNumberFormat="0" applyBorder="0" applyAlignment="0" applyProtection="0"/>
    <xf numFmtId="0" fontId="222" fillId="82" borderId="0" applyNumberFormat="0" applyBorder="0" applyAlignment="0" applyProtection="0"/>
    <xf numFmtId="0" fontId="223" fillId="66" borderId="0" applyNumberFormat="0" applyBorder="0" applyAlignment="0" applyProtection="0"/>
    <xf numFmtId="0" fontId="224" fillId="83" borderId="219" applyNumberFormat="0" applyAlignment="0" applyProtection="0"/>
    <xf numFmtId="0" fontId="225" fillId="84" borderId="2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0" fontId="226" fillId="0" borderId="0" applyNumberFormat="0" applyFill="0" applyBorder="0" applyAlignment="0" applyProtection="0"/>
    <xf numFmtId="0" fontId="227" fillId="67" borderId="0" applyNumberFormat="0" applyBorder="0" applyAlignment="0" applyProtection="0"/>
    <xf numFmtId="0" fontId="228" fillId="0" borderId="221" applyNumberFormat="0" applyFill="0" applyAlignment="0" applyProtection="0"/>
    <xf numFmtId="0" fontId="229" fillId="0" borderId="222" applyNumberFormat="0" applyFill="0" applyAlignment="0" applyProtection="0"/>
    <xf numFmtId="0" fontId="230" fillId="0" borderId="223" applyNumberFormat="0" applyFill="0" applyAlignment="0" applyProtection="0"/>
    <xf numFmtId="0" fontId="230" fillId="0" borderId="0" applyNumberFormat="0" applyFill="0" applyBorder="0" applyAlignment="0" applyProtection="0"/>
    <xf numFmtId="0" fontId="58" fillId="0" borderId="0" applyNumberFormat="0" applyFill="0" applyBorder="0" applyAlignment="0" applyProtection="0"/>
    <xf numFmtId="0" fontId="231" fillId="70" borderId="219" applyNumberFormat="0" applyAlignment="0" applyProtection="0"/>
    <xf numFmtId="0" fontId="232" fillId="0" borderId="224" applyNumberFormat="0" applyFill="0" applyAlignment="0" applyProtection="0"/>
    <xf numFmtId="0" fontId="233" fillId="85" borderId="0" applyNumberFormat="0" applyBorder="0" applyAlignment="0" applyProtection="0"/>
    <xf numFmtId="0" fontId="20" fillId="0" borderId="0"/>
    <xf numFmtId="0" fontId="20" fillId="0" borderId="0"/>
    <xf numFmtId="0" fontId="238" fillId="0" borderId="0"/>
    <xf numFmtId="0" fontId="20" fillId="0" borderId="0"/>
    <xf numFmtId="0" fontId="20" fillId="0" borderId="0"/>
    <xf numFmtId="0" fontId="20" fillId="0" borderId="0"/>
    <xf numFmtId="0" fontId="2" fillId="0" borderId="0"/>
    <xf numFmtId="0" fontId="20" fillId="0" borderId="0"/>
    <xf numFmtId="0" fontId="215" fillId="86" borderId="1" applyNumberFormat="0" applyFont="0" applyAlignment="0" applyProtection="0"/>
    <xf numFmtId="0" fontId="234" fillId="83" borderId="225" applyNumberFormat="0" applyAlignment="0" applyProtection="0"/>
    <xf numFmtId="9" fontId="20" fillId="0" borderId="0" applyFont="0" applyFill="0" applyBorder="0" applyAlignment="0" applyProtection="0"/>
    <xf numFmtId="0" fontId="235" fillId="0" borderId="0" applyNumberFormat="0" applyFill="0" applyBorder="0" applyAlignment="0" applyProtection="0"/>
    <xf numFmtId="0" fontId="236" fillId="0" borderId="226" applyNumberFormat="0" applyFill="0" applyAlignment="0" applyProtection="0"/>
    <xf numFmtId="0" fontId="237" fillId="0" borderId="0" applyNumberFormat="0" applyFill="0" applyBorder="0" applyAlignment="0" applyProtection="0"/>
    <xf numFmtId="0" fontId="2" fillId="0" borderId="0"/>
    <xf numFmtId="44" fontId="2" fillId="0" borderId="0" applyFont="0" applyFill="0" applyBorder="0" applyAlignment="0" applyProtection="0"/>
    <xf numFmtId="0" fontId="2" fillId="40" borderId="214" applyNumberFormat="0" applyFont="0" applyAlignment="0" applyProtection="0"/>
    <xf numFmtId="43" fontId="2" fillId="0" borderId="0" applyFont="0" applyFill="0" applyBorder="0" applyAlignment="0" applyProtection="0"/>
    <xf numFmtId="0" fontId="181" fillId="0" borderId="0"/>
    <xf numFmtId="0" fontId="2" fillId="0" borderId="0"/>
    <xf numFmtId="0" fontId="2" fillId="0" borderId="0"/>
    <xf numFmtId="0" fontId="181" fillId="0" borderId="0"/>
    <xf numFmtId="43" fontId="20" fillId="0" borderId="0" applyFont="0" applyFill="0" applyBorder="0" applyAlignment="0" applyProtection="0"/>
    <xf numFmtId="0" fontId="2" fillId="0" borderId="0"/>
    <xf numFmtId="0" fontId="20" fillId="0" borderId="0" applyBorder="0" applyProtection="0"/>
    <xf numFmtId="9" fontId="20" fillId="0" borderId="0" applyFont="0" applyFill="0" applyBorder="0" applyAlignment="0" applyProtection="0"/>
    <xf numFmtId="0" fontId="2" fillId="0" borderId="0"/>
    <xf numFmtId="0" fontId="238" fillId="0" borderId="0"/>
    <xf numFmtId="0" fontId="2" fillId="0" borderId="0"/>
    <xf numFmtId="0" fontId="239" fillId="0" borderId="0" applyNumberFormat="0" applyFill="0" applyBorder="0" applyAlignment="0" applyProtection="0"/>
    <xf numFmtId="0" fontId="2" fillId="40" borderId="214" applyNumberFormat="0" applyFont="0" applyAlignment="0" applyProtection="0"/>
    <xf numFmtId="43" fontId="238" fillId="0" borderId="0" applyFont="0" applyFill="0" applyBorder="0" applyAlignment="0" applyProtection="0"/>
    <xf numFmtId="0" fontId="2" fillId="0" borderId="0"/>
    <xf numFmtId="0" fontId="2" fillId="0" borderId="0"/>
    <xf numFmtId="43" fontId="20" fillId="0" borderId="0" applyFont="0" applyFill="0" applyBorder="0" applyAlignment="0" applyProtection="0"/>
    <xf numFmtId="0" fontId="238"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128" fillId="75"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6" borderId="0" applyNumberFormat="0" applyBorder="0" applyAlignment="0" applyProtection="0"/>
    <xf numFmtId="0" fontId="128" fillId="77" borderId="0" applyNumberFormat="0" applyBorder="0" applyAlignment="0" applyProtection="0"/>
    <xf numFmtId="0" fontId="128" fillId="78" borderId="0" applyNumberFormat="0" applyBorder="0" applyAlignment="0" applyProtection="0"/>
    <xf numFmtId="0" fontId="128" fillId="79" borderId="0" applyNumberFormat="0" applyBorder="0" applyAlignment="0" applyProtection="0"/>
    <xf numFmtId="0" fontId="128" fillId="80" borderId="0" applyNumberFormat="0" applyBorder="0" applyAlignment="0" applyProtection="0"/>
    <xf numFmtId="0" fontId="128" fillId="81" borderId="0" applyNumberFormat="0" applyBorder="0" applyAlignment="0" applyProtection="0"/>
    <xf numFmtId="0" fontId="128" fillId="76" borderId="0" applyNumberFormat="0" applyBorder="0" applyAlignment="0" applyProtection="0"/>
    <xf numFmtId="0" fontId="128" fillId="82" borderId="0" applyNumberFormat="0" applyBorder="0" applyAlignment="0" applyProtection="0"/>
    <xf numFmtId="0" fontId="174" fillId="66" borderId="0" applyNumberFormat="0" applyBorder="0" applyAlignment="0" applyProtection="0"/>
    <xf numFmtId="0" fontId="240" fillId="83" borderId="210" applyNumberFormat="0" applyAlignment="0" applyProtection="0"/>
    <xf numFmtId="43" fontId="238" fillId="0" borderId="0" applyFont="0" applyFill="0" applyBorder="0" applyAlignment="0" applyProtection="0"/>
    <xf numFmtId="43" fontId="220" fillId="0" borderId="0" applyFont="0" applyFill="0" applyBorder="0" applyAlignment="0" applyProtection="0"/>
    <xf numFmtId="43" fontId="241" fillId="0" borderId="0" applyFont="0" applyFill="0" applyBorder="0" applyAlignment="0" applyProtection="0"/>
    <xf numFmtId="43" fontId="2" fillId="0" borderId="0" applyFont="0" applyFill="0" applyBorder="0" applyAlignment="0" applyProtection="0"/>
    <xf numFmtId="43" fontId="238" fillId="0" borderId="0" applyFont="0" applyFill="0" applyBorder="0" applyAlignment="0" applyProtection="0"/>
    <xf numFmtId="0" fontId="173" fillId="67" borderId="0" applyNumberFormat="0" applyBorder="0" applyAlignment="0" applyProtection="0"/>
    <xf numFmtId="0" fontId="175" fillId="83" borderId="210" applyNumberFormat="0" applyAlignment="0" applyProtection="0"/>
    <xf numFmtId="0" fontId="242" fillId="36" borderId="0" applyNumberFormat="0" applyBorder="0" applyAlignment="0" applyProtection="0"/>
    <xf numFmtId="0" fontId="20" fillId="0" borderId="0"/>
    <xf numFmtId="0" fontId="2" fillId="0" borderId="0"/>
    <xf numFmtId="0" fontId="2" fillId="0" borderId="0"/>
    <xf numFmtId="0" fontId="20" fillId="0" borderId="0"/>
    <xf numFmtId="0" fontId="220" fillId="0" borderId="0"/>
    <xf numFmtId="0" fontId="20" fillId="0" borderId="0"/>
    <xf numFmtId="0" fontId="241" fillId="0" borderId="0"/>
    <xf numFmtId="0" fontId="238" fillId="0" borderId="0"/>
    <xf numFmtId="0" fontId="2" fillId="0" borderId="0"/>
    <xf numFmtId="0" fontId="221" fillId="40" borderId="214" applyNumberFormat="0" applyFont="0" applyAlignment="0" applyProtection="0"/>
    <xf numFmtId="0" fontId="176" fillId="83" borderId="211" applyNumberFormat="0" applyAlignment="0" applyProtection="0"/>
    <xf numFmtId="9" fontId="238" fillId="0" borderId="0" applyFont="0" applyFill="0" applyBorder="0" applyAlignment="0" applyProtection="0"/>
    <xf numFmtId="9" fontId="238" fillId="0" borderId="0" applyFont="0" applyFill="0" applyBorder="0" applyAlignment="0" applyProtection="0"/>
    <xf numFmtId="0" fontId="121" fillId="0" borderId="226" applyNumberFormat="0" applyFill="0" applyAlignment="0" applyProtection="0"/>
    <xf numFmtId="0" fontId="128" fillId="56" borderId="0" applyNumberFormat="0" applyBorder="0" applyAlignment="0" applyProtection="0"/>
    <xf numFmtId="0" fontId="2" fillId="55" borderId="0" applyNumberFormat="0" applyBorder="0" applyAlignment="0" applyProtection="0"/>
    <xf numFmtId="0" fontId="2" fillId="54" borderId="0" applyNumberFormat="0" applyBorder="0" applyAlignment="0" applyProtection="0"/>
    <xf numFmtId="0" fontId="128" fillId="53" borderId="0" applyNumberFormat="0" applyBorder="0" applyAlignment="0" applyProtection="0"/>
    <xf numFmtId="0" fontId="128" fillId="52"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128" fillId="49" borderId="0" applyNumberFormat="0" applyBorder="0" applyAlignment="0" applyProtection="0"/>
    <xf numFmtId="0" fontId="128" fillId="48" borderId="0" applyNumberFormat="0" applyBorder="0" applyAlignment="0" applyProtection="0"/>
    <xf numFmtId="0" fontId="2" fillId="46" borderId="0" applyNumberFormat="0" applyBorder="0" applyAlignment="0" applyProtection="0"/>
    <xf numFmtId="0" fontId="128" fillId="45" borderId="0" applyNumberFormat="0" applyBorder="0" applyAlignment="0" applyProtection="0"/>
    <xf numFmtId="0" fontId="128" fillId="44"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128" fillId="41" borderId="0" applyNumberFormat="0" applyBorder="0" applyAlignment="0" applyProtection="0"/>
    <xf numFmtId="0" fontId="121" fillId="0" borderId="215" applyNumberFormat="0" applyFill="0" applyAlignment="0" applyProtection="0"/>
    <xf numFmtId="0" fontId="178" fillId="0" borderId="212" applyNumberFormat="0" applyFill="0" applyAlignment="0" applyProtection="0"/>
    <xf numFmtId="0" fontId="175" fillId="37" borderId="210" applyNumberFormat="0" applyAlignment="0" applyProtection="0"/>
    <xf numFmtId="0" fontId="174" fillId="35" borderId="0" applyNumberFormat="0" applyBorder="0" applyAlignment="0" applyProtection="0"/>
    <xf numFmtId="0" fontId="173" fillId="34" borderId="0" applyNumberFormat="0" applyBorder="0" applyAlignment="0" applyProtection="0"/>
    <xf numFmtId="0" fontId="170" fillId="0" borderId="207" applyNumberFormat="0" applyFill="0" applyAlignment="0" applyProtection="0"/>
    <xf numFmtId="0" fontId="2" fillId="63" borderId="0" applyNumberFormat="0" applyBorder="0" applyAlignment="0" applyProtection="0"/>
    <xf numFmtId="0" fontId="2" fillId="62" borderId="0" applyNumberFormat="0" applyBorder="0" applyAlignment="0" applyProtection="0"/>
    <xf numFmtId="0" fontId="176" fillId="38" borderId="211" applyNumberFormat="0" applyAlignment="0" applyProtection="0"/>
    <xf numFmtId="0" fontId="128" fillId="60" borderId="0" applyNumberFormat="0" applyBorder="0" applyAlignment="0" applyProtection="0"/>
    <xf numFmtId="0" fontId="171" fillId="0" borderId="208" applyNumberFormat="0" applyFill="0" applyAlignment="0" applyProtection="0"/>
    <xf numFmtId="0" fontId="2" fillId="59" borderId="0" applyNumberFormat="0" applyBorder="0" applyAlignment="0" applyProtection="0"/>
    <xf numFmtId="0" fontId="128" fillId="61" borderId="0" applyNumberFormat="0" applyBorder="0" applyAlignment="0" applyProtection="0"/>
    <xf numFmtId="0" fontId="172" fillId="0" borderId="209" applyNumberFormat="0" applyFill="0" applyAlignment="0" applyProtection="0"/>
    <xf numFmtId="0" fontId="172" fillId="0" borderId="0" applyNumberFormat="0" applyFill="0" applyBorder="0" applyAlignment="0" applyProtection="0"/>
    <xf numFmtId="0" fontId="2" fillId="40" borderId="214" applyNumberFormat="0" applyFont="0" applyAlignment="0" applyProtection="0"/>
    <xf numFmtId="0" fontId="186" fillId="36" borderId="0" applyNumberFormat="0" applyBorder="0" applyAlignment="0" applyProtection="0"/>
    <xf numFmtId="0" fontId="177" fillId="38" borderId="210" applyNumberFormat="0" applyAlignment="0" applyProtection="0"/>
    <xf numFmtId="0" fontId="128" fillId="64" borderId="0" applyNumberFormat="0" applyBorder="0" applyAlignment="0" applyProtection="0"/>
    <xf numFmtId="0" fontId="2" fillId="0" borderId="0"/>
    <xf numFmtId="0" fontId="243" fillId="0" borderId="0"/>
    <xf numFmtId="43" fontId="2" fillId="0" borderId="0" applyFont="0" applyFill="0" applyBorder="0" applyAlignment="0" applyProtection="0"/>
    <xf numFmtId="0" fontId="243" fillId="0" borderId="0"/>
    <xf numFmtId="0" fontId="2" fillId="0" borderId="0"/>
    <xf numFmtId="43" fontId="2" fillId="0" borderId="0" applyFont="0" applyFill="0" applyBorder="0" applyAlignment="0" applyProtection="0"/>
    <xf numFmtId="0" fontId="243" fillId="0" borderId="0"/>
    <xf numFmtId="0" fontId="170" fillId="0" borderId="207" applyNumberFormat="0" applyFill="0" applyAlignment="0" applyProtection="0"/>
    <xf numFmtId="0" fontId="171" fillId="0" borderId="208" applyNumberFormat="0" applyFill="0" applyAlignment="0" applyProtection="0"/>
    <xf numFmtId="0" fontId="172" fillId="0" borderId="209" applyNumberFormat="0" applyFill="0" applyAlignment="0" applyProtection="0"/>
    <xf numFmtId="0" fontId="172" fillId="0" borderId="0" applyNumberFormat="0" applyFill="0" applyBorder="0" applyAlignment="0" applyProtection="0"/>
    <xf numFmtId="0" fontId="173" fillId="34" borderId="0" applyNumberFormat="0" applyBorder="0" applyAlignment="0" applyProtection="0"/>
    <xf numFmtId="0" fontId="174" fillId="35" borderId="0" applyNumberFormat="0" applyBorder="0" applyAlignment="0" applyProtection="0"/>
    <xf numFmtId="0" fontId="186" fillId="36" borderId="0" applyNumberFormat="0" applyBorder="0" applyAlignment="0" applyProtection="0"/>
    <xf numFmtId="0" fontId="175" fillId="37" borderId="210" applyNumberFormat="0" applyAlignment="0" applyProtection="0"/>
    <xf numFmtId="0" fontId="176" fillId="38" borderId="211" applyNumberFormat="0" applyAlignment="0" applyProtection="0"/>
    <xf numFmtId="0" fontId="177" fillId="38" borderId="210" applyNumberFormat="0" applyAlignment="0" applyProtection="0"/>
    <xf numFmtId="0" fontId="178" fillId="0" borderId="212" applyNumberFormat="0" applyFill="0" applyAlignment="0" applyProtection="0"/>
    <xf numFmtId="0" fontId="2" fillId="40" borderId="214" applyNumberFormat="0" applyFont="0" applyAlignment="0" applyProtection="0"/>
    <xf numFmtId="0" fontId="121" fillId="0" borderId="215" applyNumberFormat="0" applyFill="0" applyAlignment="0" applyProtection="0"/>
    <xf numFmtId="0" fontId="128"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28" fillId="44" borderId="0" applyNumberFormat="0" applyBorder="0" applyAlignment="0" applyProtection="0"/>
    <xf numFmtId="0" fontId="128" fillId="45" borderId="0" applyNumberFormat="0" applyBorder="0" applyAlignment="0" applyProtection="0"/>
    <xf numFmtId="0" fontId="2" fillId="46" borderId="0" applyNumberFormat="0" applyBorder="0" applyAlignment="0" applyProtection="0"/>
    <xf numFmtId="0" fontId="128" fillId="48" borderId="0" applyNumberFormat="0" applyBorder="0" applyAlignment="0" applyProtection="0"/>
    <xf numFmtId="0" fontId="128"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128" fillId="52" borderId="0" applyNumberFormat="0" applyBorder="0" applyAlignment="0" applyProtection="0"/>
    <xf numFmtId="0" fontId="12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128" fillId="56" borderId="0" applyNumberFormat="0" applyBorder="0" applyAlignment="0" applyProtection="0"/>
    <xf numFmtId="0" fontId="2" fillId="59" borderId="0" applyNumberFormat="0" applyBorder="0" applyAlignment="0" applyProtection="0"/>
    <xf numFmtId="0" fontId="128" fillId="60" borderId="0" applyNumberFormat="0" applyBorder="0" applyAlignment="0" applyProtection="0"/>
    <xf numFmtId="0" fontId="128"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128" fillId="64" borderId="0" applyNumberFormat="0" applyBorder="0" applyAlignment="0" applyProtection="0"/>
    <xf numFmtId="0" fontId="2" fillId="0" borderId="0"/>
    <xf numFmtId="0" fontId="241" fillId="0" borderId="0"/>
    <xf numFmtId="43" fontId="185" fillId="0" borderId="0" applyFont="0" applyFill="0" applyBorder="0" applyAlignment="0" applyProtection="0"/>
    <xf numFmtId="0" fontId="185" fillId="0" borderId="0"/>
    <xf numFmtId="0" fontId="20" fillId="0" borderId="0"/>
    <xf numFmtId="0" fontId="28" fillId="0" borderId="0" applyNumberFormat="0" applyFont="0" applyFill="0" applyBorder="0" applyAlignment="0" applyProtection="0">
      <alignment horizontal="left"/>
    </xf>
    <xf numFmtId="15" fontId="28" fillId="0" borderId="0" applyFont="0" applyFill="0" applyBorder="0" applyAlignment="0" applyProtection="0"/>
    <xf numFmtId="4" fontId="28" fillId="0" borderId="0" applyFont="0" applyFill="0" applyBorder="0" applyAlignment="0" applyProtection="0"/>
    <xf numFmtId="0" fontId="244" fillId="0" borderId="170">
      <alignment horizontal="center"/>
    </xf>
    <xf numFmtId="3" fontId="28" fillId="0" borderId="0" applyFont="0" applyFill="0" applyBorder="0" applyAlignment="0" applyProtection="0"/>
    <xf numFmtId="0" fontId="28" fillId="87" borderId="0" applyNumberFormat="0" applyFont="0" applyBorder="0" applyAlignment="0" applyProtection="0"/>
    <xf numFmtId="0" fontId="20" fillId="0" borderId="0"/>
    <xf numFmtId="0" fontId="2" fillId="0" borderId="0"/>
    <xf numFmtId="9" fontId="20" fillId="0" borderId="0" applyFont="0" applyFill="0" applyBorder="0" applyAlignment="0" applyProtection="0"/>
    <xf numFmtId="0" fontId="20" fillId="0" borderId="0"/>
    <xf numFmtId="0" fontId="2" fillId="0" borderId="0"/>
    <xf numFmtId="0" fontId="20" fillId="0" borderId="0"/>
    <xf numFmtId="0" fontId="2" fillId="0" borderId="0"/>
    <xf numFmtId="43" fontId="20" fillId="0" borderId="0" applyFont="0" applyFill="0" applyBorder="0" applyAlignment="0" applyProtection="0"/>
    <xf numFmtId="0" fontId="220" fillId="0" borderId="0"/>
    <xf numFmtId="0" fontId="20" fillId="0" borderId="0"/>
    <xf numFmtId="0" fontId="238" fillId="0" borderId="0"/>
    <xf numFmtId="43" fontId="185" fillId="0" borderId="0" applyFont="0" applyFill="0" applyBorder="0" applyAlignment="0" applyProtection="0"/>
    <xf numFmtId="0" fontId="185" fillId="0" borderId="0"/>
    <xf numFmtId="0" fontId="20" fillId="0" borderId="0"/>
    <xf numFmtId="0" fontId="20" fillId="0" borderId="0"/>
    <xf numFmtId="0" fontId="181" fillId="0" borderId="0"/>
    <xf numFmtId="43" fontId="18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0" fillId="0" borderId="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185" fontId="206" fillId="0" borderId="0" applyFont="0" applyFill="0" applyBorder="0" applyAlignment="0" applyProtection="0"/>
    <xf numFmtId="186" fontId="206" fillId="0" borderId="0" applyFont="0" applyFill="0" applyBorder="0" applyAlignment="0" applyProtection="0"/>
    <xf numFmtId="187" fontId="206" fillId="0" borderId="0" applyFont="0" applyFill="0" applyBorder="0" applyAlignment="0" applyProtection="0"/>
    <xf numFmtId="183" fontId="206" fillId="0" borderId="0" applyFont="0" applyFill="0" applyBorder="0" applyAlignment="0" applyProtection="0"/>
    <xf numFmtId="188" fontId="206" fillId="0" borderId="0" applyFont="0" applyFill="0" applyBorder="0" applyAlignment="0" applyProtection="0">
      <alignment horizontal="right"/>
    </xf>
    <xf numFmtId="189" fontId="206" fillId="0" borderId="0" applyFont="0" applyFill="0" applyBorder="0" applyAlignment="0" applyProtection="0"/>
    <xf numFmtId="190" fontId="206" fillId="0" borderId="0" applyFont="0" applyFill="0" applyBorder="0" applyAlignment="0" applyProtection="0">
      <alignment horizontal="right"/>
    </xf>
    <xf numFmtId="191" fontId="206" fillId="0" borderId="0" applyFont="0" applyFill="0" applyBorder="0" applyAlignment="0" applyProtection="0">
      <alignment horizontal="right"/>
    </xf>
    <xf numFmtId="192" fontId="206" fillId="0" borderId="0" applyFont="0" applyFill="0" applyBorder="0" applyAlignment="0" applyProtection="0">
      <alignment horizontal="right"/>
    </xf>
    <xf numFmtId="193" fontId="206" fillId="0" borderId="0" applyFont="0" applyFill="0" applyBorder="0" applyAlignment="0" applyProtection="0"/>
    <xf numFmtId="0" fontId="206" fillId="0" borderId="170" applyNumberFormat="0" applyFill="0" applyAlignment="0" applyProtection="0"/>
    <xf numFmtId="181" fontId="211" fillId="0" borderId="170" applyNumberFormat="0" applyFill="0" applyAlignment="0" applyProtection="0">
      <alignment horizontal="center"/>
    </xf>
    <xf numFmtId="181" fontId="211" fillId="0" borderId="69" applyFill="0" applyAlignment="0" applyProtection="0">
      <alignment horizontal="center"/>
    </xf>
    <xf numFmtId="0" fontId="245" fillId="0" borderId="0" applyProtection="0"/>
    <xf numFmtId="181" fontId="211" fillId="0" borderId="0" applyFill="0" applyBorder="0" applyProtection="0">
      <alignment horizontal="center"/>
    </xf>
    <xf numFmtId="3" fontId="20" fillId="0" borderId="0" applyFont="0" applyFill="0" applyBorder="0" applyAlignment="0" applyProtection="0"/>
    <xf numFmtId="5" fontId="20" fillId="0" borderId="0" applyFont="0" applyFill="0" applyBorder="0" applyAlignment="0" applyProtection="0"/>
    <xf numFmtId="0" fontId="246" fillId="0" borderId="0" applyProtection="0"/>
    <xf numFmtId="194" fontId="206" fillId="0" borderId="0" applyFont="0" applyFill="0" applyBorder="0" applyAlignment="0" applyProtection="0"/>
    <xf numFmtId="181" fontId="211" fillId="0" borderId="217" applyNumberFormat="0" applyFill="0" applyAlignment="0" applyProtection="0"/>
    <xf numFmtId="0" fontId="247" fillId="0" borderId="0" applyProtection="0"/>
    <xf numFmtId="0" fontId="21" fillId="0" borderId="0" applyProtection="0"/>
    <xf numFmtId="0" fontId="248" fillId="0" borderId="0" applyProtection="0"/>
    <xf numFmtId="0" fontId="249" fillId="0" borderId="0" applyProtection="0"/>
    <xf numFmtId="0" fontId="250" fillId="0" borderId="0" applyProtection="0"/>
    <xf numFmtId="0" fontId="216" fillId="0" borderId="0" applyProtection="0"/>
    <xf numFmtId="0" fontId="251" fillId="0" borderId="0" applyProtection="0"/>
    <xf numFmtId="2" fontId="246" fillId="0" borderId="0" applyProtection="0"/>
    <xf numFmtId="0" fontId="252" fillId="0" borderId="0" applyProtection="0"/>
    <xf numFmtId="0" fontId="131" fillId="0" borderId="0" applyProtection="0"/>
    <xf numFmtId="195" fontId="206" fillId="0" borderId="0" applyFont="0" applyFill="0" applyBorder="0" applyAlignment="0" applyProtection="0"/>
    <xf numFmtId="0" fontId="211" fillId="0" borderId="0" applyNumberFormat="0" applyFill="0" applyAlignment="0" applyProtection="0"/>
    <xf numFmtId="196" fontId="211" fillId="0" borderId="0" applyFill="0" applyBorder="0" applyProtection="0">
      <alignment horizontal="right"/>
    </xf>
    <xf numFmtId="197" fontId="211" fillId="0" borderId="0" applyProtection="0"/>
    <xf numFmtId="0" fontId="211" fillId="0" borderId="69" applyNumberFormat="0" applyFill="0" applyAlignment="0" applyProtection="0"/>
    <xf numFmtId="8" fontId="253" fillId="0" borderId="0" applyNumberFormat="0" applyFill="0" applyBorder="0" applyAlignment="0" applyProtection="0"/>
    <xf numFmtId="0" fontId="206" fillId="0" borderId="218" applyNumberFormat="0" applyFont="0" applyFill="0" applyAlignment="0" applyProtection="0"/>
    <xf numFmtId="0" fontId="206" fillId="0" borderId="227" applyNumberFormat="0" applyFont="0" applyFill="0" applyAlignment="0" applyProtection="0"/>
    <xf numFmtId="0" fontId="206" fillId="0" borderId="130" applyNumberFormat="0" applyFont="0" applyFill="0" applyAlignment="0" applyProtection="0"/>
    <xf numFmtId="0" fontId="2" fillId="0" borderId="0"/>
    <xf numFmtId="0" fontId="20" fillId="0" borderId="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0"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40" borderId="214" applyNumberFormat="0" applyFont="0" applyAlignment="0" applyProtection="0"/>
    <xf numFmtId="43" fontId="20" fillId="0" borderId="0" applyFont="0" applyFill="0" applyBorder="0" applyAlignment="0" applyProtection="0"/>
    <xf numFmtId="9" fontId="20" fillId="0" borderId="0" applyFont="0" applyFill="0" applyBorder="0" applyAlignment="0" applyProtection="0"/>
    <xf numFmtId="0" fontId="2" fillId="0" borderId="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185" fillId="0" borderId="0" applyFont="0" applyFill="0" applyBorder="0" applyAlignment="0" applyProtection="0"/>
    <xf numFmtId="0" fontId="185" fillId="0" borderId="0"/>
    <xf numFmtId="0" fontId="2" fillId="0" borderId="0"/>
    <xf numFmtId="0" fontId="20" fillId="0" borderId="0"/>
    <xf numFmtId="0" fontId="2" fillId="0" borderId="0"/>
    <xf numFmtId="0" fontId="20" fillId="0" borderId="0"/>
    <xf numFmtId="0" fontId="2" fillId="0" borderId="0"/>
    <xf numFmtId="43" fontId="20" fillId="0" borderId="0" applyFont="0" applyFill="0" applyBorder="0" applyAlignment="0" applyProtection="0"/>
    <xf numFmtId="43" fontId="185" fillId="0" borderId="0" applyFont="0" applyFill="0" applyBorder="0" applyAlignment="0" applyProtection="0"/>
    <xf numFmtId="0" fontId="185"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1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2" fillId="0" borderId="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0" fontId="254" fillId="0" borderId="0">
      <alignment vertical="center"/>
    </xf>
    <xf numFmtId="43" fontId="254" fillId="0" borderId="0" applyFont="0" applyFill="0" applyBorder="0" applyAlignment="0" applyProtection="0"/>
    <xf numFmtId="0" fontId="254" fillId="0" borderId="0">
      <alignment vertical="center"/>
    </xf>
    <xf numFmtId="43" fontId="25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169" fillId="0" borderId="0" applyNumberForma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58" borderId="0" applyNumberFormat="0" applyBorder="0" applyAlignment="0" applyProtection="0"/>
    <xf numFmtId="0" fontId="2" fillId="83" borderId="0" applyNumberFormat="0" applyBorder="0" applyAlignment="0" applyProtection="0"/>
    <xf numFmtId="0" fontId="2" fillId="71" borderId="0" applyNumberFormat="0" applyBorder="0" applyAlignment="0" applyProtection="0"/>
    <xf numFmtId="0" fontId="2" fillId="47" borderId="0" applyNumberFormat="0" applyBorder="0" applyAlignment="0" applyProtection="0"/>
    <xf numFmtId="0" fontId="2" fillId="73" borderId="0" applyNumberFormat="0" applyBorder="0" applyAlignment="0" applyProtection="0"/>
    <xf numFmtId="0" fontId="2" fillId="6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55" borderId="0" applyNumberFormat="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3" borderId="0" applyNumberFormat="0" applyBorder="0" applyAlignment="0" applyProtection="0"/>
    <xf numFmtId="0" fontId="2" fillId="42" borderId="0" applyNumberFormat="0" applyBorder="0" applyAlignment="0" applyProtection="0"/>
    <xf numFmtId="0" fontId="2" fillId="63" borderId="0" applyNumberFormat="0" applyBorder="0" applyAlignment="0" applyProtection="0"/>
    <xf numFmtId="0" fontId="2" fillId="62" borderId="0" applyNumberFormat="0" applyBorder="0" applyAlignment="0" applyProtection="0"/>
    <xf numFmtId="0" fontId="2" fillId="59"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06" fillId="0" borderId="170" applyNumberFormat="0" applyFont="0" applyFill="0" applyAlignment="0" applyProtection="0"/>
    <xf numFmtId="181" fontId="206" fillId="0" borderId="170" applyNumberFormat="0" applyFont="0" applyFill="0" applyAlignment="0" applyProtection="0">
      <alignment horizontal="center"/>
    </xf>
    <xf numFmtId="182" fontId="206" fillId="0" borderId="69" applyFont="0" applyFill="0" applyAlignment="0" applyProtection="0">
      <alignment horizontal="center"/>
    </xf>
    <xf numFmtId="0" fontId="207" fillId="0" borderId="0" applyProtection="0"/>
    <xf numFmtId="181" fontId="206" fillId="0" borderId="0" applyFill="0" applyBorder="0" applyProtection="0">
      <alignment horizontal="center"/>
    </xf>
    <xf numFmtId="43" fontId="20" fillId="0" borderId="0" applyFont="0" applyFill="0" applyBorder="0" applyAlignment="0" applyProtection="0"/>
    <xf numFmtId="43" fontId="2" fillId="0" borderId="0" applyFont="0" applyFill="0" applyBorder="0" applyAlignment="0" applyProtection="0"/>
    <xf numFmtId="43" fontId="220" fillId="0" borderId="0" applyFont="0" applyFill="0" applyBorder="0" applyAlignment="0" applyProtection="0"/>
    <xf numFmtId="43" fontId="2" fillId="0" borderId="0" applyFont="0" applyFill="0" applyBorder="0" applyAlignment="0" applyProtection="0"/>
    <xf numFmtId="43" fontId="220"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8" fillId="0" borderId="0">
      <protection locked="0"/>
    </xf>
    <xf numFmtId="181" fontId="206" fillId="0" borderId="217" applyNumberFormat="0" applyFill="0" applyAlignment="0" applyProtection="0"/>
    <xf numFmtId="184" fontId="208" fillId="0" borderId="0">
      <protection locked="0"/>
    </xf>
    <xf numFmtId="0" fontId="209" fillId="0" borderId="0">
      <protection locked="0"/>
    </xf>
    <xf numFmtId="0" fontId="209" fillId="0" borderId="0">
      <protection locked="0"/>
    </xf>
    <xf numFmtId="0" fontId="206" fillId="0" borderId="0" applyNumberFormat="0" applyFill="0" applyAlignment="0" applyProtection="0"/>
    <xf numFmtId="0" fontId="20" fillId="0" borderId="0" applyFill="0" applyBorder="0" applyProtection="0"/>
    <xf numFmtId="0" fontId="2" fillId="0" borderId="0"/>
    <xf numFmtId="0" fontId="220" fillId="0" borderId="0"/>
    <xf numFmtId="0" fontId="2" fillId="0" borderId="0"/>
    <xf numFmtId="0" fontId="220" fillId="0" borderId="0"/>
    <xf numFmtId="0" fontId="2" fillId="0" borderId="0"/>
    <xf numFmtId="0" fontId="20" fillId="0" borderId="0" applyFill="0" applyBorder="0" applyProtection="0"/>
    <xf numFmtId="0" fontId="181" fillId="0" borderId="0"/>
    <xf numFmtId="0" fontId="20" fillId="0" borderId="0" applyBorder="0" applyProtection="0"/>
    <xf numFmtId="0" fontId="2" fillId="0" borderId="0"/>
    <xf numFmtId="0" fontId="20" fillId="0" borderId="0"/>
    <xf numFmtId="0" fontId="2" fillId="40" borderId="214" applyNumberFormat="0" applyFont="0" applyAlignment="0" applyProtection="0"/>
    <xf numFmtId="0" fontId="2" fillId="40" borderId="214" applyNumberFormat="0" applyFont="0" applyAlignment="0" applyProtection="0"/>
    <xf numFmtId="183" fontId="206" fillId="0" borderId="0" applyFill="0" applyBorder="0" applyAlignment="0" applyProtection="0"/>
    <xf numFmtId="9" fontId="20" fillId="0" borderId="0" applyFont="0" applyFill="0" applyBorder="0" applyAlignment="0" applyProtection="0"/>
    <xf numFmtId="9" fontId="2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6" fillId="0" borderId="69" applyNumberFormat="0" applyFill="0" applyAlignment="0" applyProtection="0"/>
    <xf numFmtId="8" fontId="214" fillId="0" borderId="0" applyNumberFormat="0" applyFill="0" applyBorder="0" applyAlignment="0" applyProtection="0"/>
    <xf numFmtId="181" fontId="206" fillId="0" borderId="218" applyNumberFormat="0" applyFont="0" applyFill="0" applyAlignment="0" applyProtection="0"/>
    <xf numFmtId="181" fontId="206" fillId="0" borderId="130" applyNumberFormat="0" applyFont="0" applyFill="0" applyAlignment="0" applyProtection="0"/>
    <xf numFmtId="0" fontId="208" fillId="0" borderId="216">
      <protection locked="0"/>
    </xf>
    <xf numFmtId="0" fontId="20" fillId="0" borderId="0" applyBorder="0" applyProtection="0"/>
    <xf numFmtId="43" fontId="20" fillId="0" borderId="0" applyFont="0" applyFill="0" applyBorder="0" applyAlignment="0" applyProtection="0"/>
    <xf numFmtId="0" fontId="208" fillId="0" borderId="216">
      <protection locked="0"/>
    </xf>
    <xf numFmtId="0" fontId="2" fillId="0" borderId="0"/>
    <xf numFmtId="0" fontId="185" fillId="0" borderId="0"/>
    <xf numFmtId="43" fontId="185" fillId="0" borderId="0" applyFont="0" applyFill="0" applyBorder="0" applyAlignment="0" applyProtection="0"/>
    <xf numFmtId="0" fontId="185" fillId="0" borderId="0"/>
    <xf numFmtId="0" fontId="2" fillId="0" borderId="0"/>
    <xf numFmtId="0" fontId="221" fillId="65" borderId="0" applyNumberFormat="0" applyBorder="0" applyAlignment="0" applyProtection="0"/>
    <xf numFmtId="0" fontId="221" fillId="66" borderId="0" applyNumberFormat="0" applyBorder="0" applyAlignment="0" applyProtection="0"/>
    <xf numFmtId="0" fontId="221" fillId="67" borderId="0" applyNumberFormat="0" applyBorder="0" applyAlignment="0" applyProtection="0"/>
    <xf numFmtId="0" fontId="221" fillId="68" borderId="0" applyNumberFormat="0" applyBorder="0" applyAlignment="0" applyProtection="0"/>
    <xf numFmtId="0" fontId="221" fillId="69" borderId="0" applyNumberFormat="0" applyBorder="0" applyAlignment="0" applyProtection="0"/>
    <xf numFmtId="0" fontId="221" fillId="70" borderId="0" applyNumberFormat="0" applyBorder="0" applyAlignment="0" applyProtection="0"/>
    <xf numFmtId="0" fontId="221" fillId="71" borderId="0" applyNumberFormat="0" applyBorder="0" applyAlignment="0" applyProtection="0"/>
    <xf numFmtId="0" fontId="221" fillId="72" borderId="0" applyNumberFormat="0" applyBorder="0" applyAlignment="0" applyProtection="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2" fillId="75" borderId="0" applyNumberFormat="0" applyBorder="0" applyAlignment="0" applyProtection="0"/>
    <xf numFmtId="0" fontId="222" fillId="72" borderId="0" applyNumberFormat="0" applyBorder="0" applyAlignment="0" applyProtection="0"/>
    <xf numFmtId="0" fontId="222" fillId="73" borderId="0" applyNumberFormat="0" applyBorder="0" applyAlignment="0" applyProtection="0"/>
    <xf numFmtId="0" fontId="222" fillId="76" borderId="0" applyNumberFormat="0" applyBorder="0" applyAlignment="0" applyProtection="0"/>
    <xf numFmtId="0" fontId="222" fillId="77"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222" fillId="81" borderId="0" applyNumberFormat="0" applyBorder="0" applyAlignment="0" applyProtection="0"/>
    <xf numFmtId="0" fontId="222" fillId="76" borderId="0" applyNumberFormat="0" applyBorder="0" applyAlignment="0" applyProtection="0"/>
    <xf numFmtId="0" fontId="222" fillId="77" borderId="0" applyNumberFormat="0" applyBorder="0" applyAlignment="0" applyProtection="0"/>
    <xf numFmtId="0" fontId="222" fillId="82" borderId="0" applyNumberFormat="0" applyBorder="0" applyAlignment="0" applyProtection="0"/>
    <xf numFmtId="0" fontId="223" fillId="66" borderId="0" applyNumberFormat="0" applyBorder="0" applyAlignment="0" applyProtection="0"/>
    <xf numFmtId="0" fontId="224" fillId="83" borderId="219" applyNumberFormat="0" applyAlignment="0" applyProtection="0"/>
    <xf numFmtId="0" fontId="225" fillId="84" borderId="220" applyNumberFormat="0" applyAlignment="0" applyProtection="0"/>
    <xf numFmtId="0" fontId="226" fillId="0" borderId="0" applyNumberFormat="0" applyFill="0" applyBorder="0" applyAlignment="0" applyProtection="0"/>
    <xf numFmtId="0" fontId="227" fillId="67" borderId="0" applyNumberFormat="0" applyBorder="0" applyAlignment="0" applyProtection="0"/>
    <xf numFmtId="0" fontId="228" fillId="0" borderId="221" applyNumberFormat="0" applyFill="0" applyAlignment="0" applyProtection="0"/>
    <xf numFmtId="0" fontId="229" fillId="0" borderId="222" applyNumberFormat="0" applyFill="0" applyAlignment="0" applyProtection="0"/>
    <xf numFmtId="0" fontId="230" fillId="0" borderId="223" applyNumberFormat="0" applyFill="0" applyAlignment="0" applyProtection="0"/>
    <xf numFmtId="0" fontId="230" fillId="0" borderId="0" applyNumberFormat="0" applyFill="0" applyBorder="0" applyAlignment="0" applyProtection="0"/>
    <xf numFmtId="0" fontId="231" fillId="70" borderId="219" applyNumberFormat="0" applyAlignment="0" applyProtection="0"/>
    <xf numFmtId="0" fontId="232" fillId="0" borderId="224" applyNumberFormat="0" applyFill="0" applyAlignment="0" applyProtection="0"/>
    <xf numFmtId="0" fontId="233" fillId="85" borderId="0" applyNumberFormat="0" applyBorder="0" applyAlignment="0" applyProtection="0"/>
    <xf numFmtId="0" fontId="241" fillId="0" borderId="0"/>
    <xf numFmtId="0" fontId="221" fillId="86" borderId="1" applyNumberFormat="0" applyFont="0" applyAlignment="0" applyProtection="0"/>
    <xf numFmtId="0" fontId="234" fillId="83" borderId="225" applyNumberFormat="0" applyAlignment="0" applyProtection="0"/>
    <xf numFmtId="0" fontId="236" fillId="0" borderId="226" applyNumberFormat="0" applyFill="0" applyAlignment="0" applyProtection="0"/>
    <xf numFmtId="0" fontId="237" fillId="0" borderId="0" applyNumberFormat="0" applyFill="0" applyBorder="0" applyAlignment="0" applyProtection="0"/>
    <xf numFmtId="0" fontId="2" fillId="62" borderId="0" applyNumberFormat="0" applyBorder="0" applyAlignment="0" applyProtection="0"/>
    <xf numFmtId="0" fontId="20" fillId="0" borderId="0"/>
    <xf numFmtId="44"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2" fillId="0" borderId="0"/>
    <xf numFmtId="0" fontId="185" fillId="0" borderId="0"/>
    <xf numFmtId="43" fontId="185" fillId="0" borderId="0" applyFont="0" applyFill="0" applyBorder="0" applyAlignment="0" applyProtection="0"/>
    <xf numFmtId="0" fontId="185" fillId="0" borderId="0"/>
    <xf numFmtId="0" fontId="2" fillId="0" borderId="0"/>
    <xf numFmtId="43" fontId="2" fillId="0" borderId="0" applyFont="0" applyFill="0" applyBorder="0" applyAlignment="0" applyProtection="0"/>
    <xf numFmtId="0" fontId="2" fillId="0" borderId="0"/>
    <xf numFmtId="0" fontId="2" fillId="43" borderId="0" applyNumberFormat="0" applyBorder="0" applyAlignment="0" applyProtection="0"/>
    <xf numFmtId="0" fontId="2" fillId="62" borderId="0" applyNumberFormat="0" applyBorder="0" applyAlignment="0" applyProtection="0"/>
    <xf numFmtId="44" fontId="2" fillId="0" borderId="0" applyFont="0" applyFill="0" applyBorder="0" applyAlignment="0" applyProtection="0"/>
    <xf numFmtId="43" fontId="220"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21" fillId="66" borderId="0" applyNumberFormat="0" applyBorder="0" applyAlignment="0" applyProtection="0"/>
    <xf numFmtId="0" fontId="221" fillId="65" borderId="0" applyNumberFormat="0" applyBorder="0" applyAlignment="0" applyProtection="0"/>
    <xf numFmtId="43" fontId="20" fillId="0" borderId="0" applyFont="0" applyFill="0" applyBorder="0" applyAlignment="0" applyProtection="0"/>
    <xf numFmtId="0" fontId="2" fillId="40" borderId="214" applyNumberFormat="0" applyFont="0" applyAlignment="0" applyProtection="0"/>
    <xf numFmtId="0" fontId="221" fillId="71" borderId="0" applyNumberFormat="0" applyBorder="0" applyAlignment="0" applyProtection="0"/>
    <xf numFmtId="0" fontId="179" fillId="39" borderId="213" applyNumberFormat="0" applyAlignment="0" applyProtection="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2" fillId="0" borderId="0"/>
    <xf numFmtId="0" fontId="121" fillId="0" borderId="215" applyNumberFormat="0" applyFill="0" applyAlignment="0" applyProtection="0"/>
    <xf numFmtId="0" fontId="2" fillId="59" borderId="0" applyNumberFormat="0" applyBorder="0" applyAlignment="0" applyProtection="0"/>
    <xf numFmtId="43" fontId="20" fillId="0" borderId="0" applyFont="0" applyFill="0" applyBorder="0" applyAlignment="0" applyProtection="0"/>
    <xf numFmtId="0" fontId="142" fillId="0" borderId="0" applyNumberFormat="0" applyFill="0" applyBorder="0" applyAlignment="0" applyProtection="0"/>
    <xf numFmtId="0" fontId="2" fillId="50" borderId="0" applyNumberFormat="0" applyBorder="0" applyAlignment="0" applyProtection="0"/>
    <xf numFmtId="0" fontId="2" fillId="55" borderId="0" applyNumberFormat="0" applyBorder="0" applyAlignment="0" applyProtection="0"/>
    <xf numFmtId="0" fontId="2" fillId="50" borderId="0" applyNumberFormat="0" applyBorder="0" applyAlignment="0" applyProtection="0"/>
    <xf numFmtId="43" fontId="220" fillId="0" borderId="0" applyFont="0" applyFill="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239" fillId="0" borderId="0" applyNumberFormat="0" applyFill="0" applyBorder="0" applyAlignment="0" applyProtection="0"/>
    <xf numFmtId="0" fontId="2" fillId="40" borderId="21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40" borderId="214" applyNumberFormat="0" applyFont="0" applyAlignment="0" applyProtection="0"/>
    <xf numFmtId="0" fontId="2" fillId="54" borderId="0" applyNumberFormat="0" applyBorder="0" applyAlignment="0" applyProtection="0"/>
    <xf numFmtId="0" fontId="2" fillId="51"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43" fontId="2" fillId="0" borderId="0" applyFont="0" applyFill="0" applyBorder="0" applyAlignment="0" applyProtection="0"/>
    <xf numFmtId="0" fontId="128" fillId="57"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43" fontId="20" fillId="0" borderId="0" applyFont="0" applyFill="0" applyBorder="0" applyAlignment="0" applyProtection="0"/>
    <xf numFmtId="0" fontId="221" fillId="70" borderId="0" applyNumberFormat="0" applyBorder="0" applyAlignment="0" applyProtection="0"/>
    <xf numFmtId="0" fontId="2" fillId="63" borderId="0" applyNumberFormat="0" applyBorder="0" applyAlignment="0" applyProtection="0"/>
    <xf numFmtId="0" fontId="2" fillId="46" borderId="0" applyNumberFormat="0" applyBorder="0" applyAlignment="0" applyProtection="0"/>
    <xf numFmtId="0" fontId="2" fillId="63" borderId="0" applyNumberFormat="0" applyBorder="0" applyAlignment="0" applyProtection="0"/>
    <xf numFmtId="0" fontId="221" fillId="67" borderId="0" applyNumberFormat="0" applyBorder="0" applyAlignment="0" applyProtection="0"/>
    <xf numFmtId="0" fontId="2" fillId="42" borderId="0" applyNumberFormat="0" applyBorder="0" applyAlignment="0" applyProtection="0"/>
    <xf numFmtId="0" fontId="221" fillId="72" borderId="0" applyNumberFormat="0" applyBorder="0" applyAlignment="0" applyProtection="0"/>
    <xf numFmtId="0" fontId="181" fillId="0" borderId="0"/>
    <xf numFmtId="0" fontId="221" fillId="68" borderId="0" applyNumberFormat="0" applyBorder="0" applyAlignment="0" applyProtection="0"/>
    <xf numFmtId="0" fontId="2" fillId="59" borderId="0" applyNumberFormat="0" applyBorder="0" applyAlignment="0" applyProtection="0"/>
    <xf numFmtId="0" fontId="2" fillId="46" borderId="0" applyNumberFormat="0" applyBorder="0" applyAlignment="0" applyProtection="0"/>
    <xf numFmtId="0" fontId="180" fillId="0" borderId="0" applyNumberFormat="0" applyFill="0" applyBorder="0" applyAlignment="0" applyProtection="0"/>
    <xf numFmtId="0" fontId="2" fillId="0" borderId="0"/>
    <xf numFmtId="0" fontId="221" fillId="69" borderId="0" applyNumberFormat="0" applyBorder="0" applyAlignment="0" applyProtection="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1" fillId="86" borderId="1" applyNumberFormat="0" applyFont="0" applyAlignment="0" applyProtection="0"/>
    <xf numFmtId="0" fontId="185" fillId="0" borderId="0"/>
    <xf numFmtId="43" fontId="185" fillId="0" borderId="0" applyFont="0" applyFill="0" applyBorder="0" applyAlignment="0" applyProtection="0"/>
    <xf numFmtId="0" fontId="185" fillId="0" borderId="0"/>
    <xf numFmtId="44"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2" fillId="0" borderId="0"/>
    <xf numFmtId="0" fontId="181" fillId="42" borderId="0" applyNumberFormat="0" applyBorder="0" applyAlignment="0" applyProtection="0"/>
    <xf numFmtId="0" fontId="278" fillId="42" borderId="0" applyNumberFormat="0" applyBorder="0" applyAlignment="0" applyProtection="0"/>
    <xf numFmtId="0" fontId="181" fillId="42" borderId="0" applyNumberFormat="0" applyBorder="0" applyAlignment="0" applyProtection="0"/>
    <xf numFmtId="0" fontId="2" fillId="42" borderId="0" applyNumberFormat="0" applyBorder="0" applyAlignment="0" applyProtection="0"/>
    <xf numFmtId="0" fontId="181" fillId="46" borderId="0" applyNumberFormat="0" applyBorder="0" applyAlignment="0" applyProtection="0"/>
    <xf numFmtId="0" fontId="278" fillId="46" borderId="0" applyNumberFormat="0" applyBorder="0" applyAlignment="0" applyProtection="0"/>
    <xf numFmtId="0" fontId="181" fillId="46" borderId="0" applyNumberFormat="0" applyBorder="0" applyAlignment="0" applyProtection="0"/>
    <xf numFmtId="0" fontId="2" fillId="46" borderId="0" applyNumberFormat="0" applyBorder="0" applyAlignment="0" applyProtection="0"/>
    <xf numFmtId="0" fontId="181" fillId="50" borderId="0" applyNumberFormat="0" applyBorder="0" applyAlignment="0" applyProtection="0"/>
    <xf numFmtId="0" fontId="278" fillId="50" borderId="0" applyNumberFormat="0" applyBorder="0" applyAlignment="0" applyProtection="0"/>
    <xf numFmtId="0" fontId="181" fillId="50" borderId="0" applyNumberFormat="0" applyBorder="0" applyAlignment="0" applyProtection="0"/>
    <xf numFmtId="0" fontId="2" fillId="50" borderId="0" applyNumberFormat="0" applyBorder="0" applyAlignment="0" applyProtection="0"/>
    <xf numFmtId="0" fontId="181" fillId="54" borderId="0" applyNumberFormat="0" applyBorder="0" applyAlignment="0" applyProtection="0"/>
    <xf numFmtId="0" fontId="278" fillId="54" borderId="0" applyNumberFormat="0" applyBorder="0" applyAlignment="0" applyProtection="0"/>
    <xf numFmtId="0" fontId="181" fillId="54" borderId="0" applyNumberFormat="0" applyBorder="0" applyAlignment="0" applyProtection="0"/>
    <xf numFmtId="0" fontId="2" fillId="54" borderId="0" applyNumberFormat="0" applyBorder="0" applyAlignment="0" applyProtection="0"/>
    <xf numFmtId="0" fontId="181" fillId="58" borderId="0" applyNumberFormat="0" applyBorder="0" applyAlignment="0" applyProtection="0"/>
    <xf numFmtId="0" fontId="278" fillId="58" borderId="0" applyNumberFormat="0" applyBorder="0" applyAlignment="0" applyProtection="0"/>
    <xf numFmtId="0" fontId="181" fillId="58" borderId="0" applyNumberFormat="0" applyBorder="0" applyAlignment="0" applyProtection="0"/>
    <xf numFmtId="0" fontId="2" fillId="58" borderId="0" applyNumberFormat="0" applyBorder="0" applyAlignment="0" applyProtection="0"/>
    <xf numFmtId="0" fontId="181" fillId="62" borderId="0" applyNumberFormat="0" applyBorder="0" applyAlignment="0" applyProtection="0"/>
    <xf numFmtId="0" fontId="278" fillId="62" borderId="0" applyNumberFormat="0" applyBorder="0" applyAlignment="0" applyProtection="0"/>
    <xf numFmtId="0" fontId="181" fillId="62" borderId="0" applyNumberFormat="0" applyBorder="0" applyAlignment="0" applyProtection="0"/>
    <xf numFmtId="0" fontId="2" fillId="62" borderId="0" applyNumberFormat="0" applyBorder="0" applyAlignment="0" applyProtection="0"/>
    <xf numFmtId="0" fontId="181" fillId="43" borderId="0" applyNumberFormat="0" applyBorder="0" applyAlignment="0" applyProtection="0"/>
    <xf numFmtId="0" fontId="278" fillId="43" borderId="0" applyNumberFormat="0" applyBorder="0" applyAlignment="0" applyProtection="0"/>
    <xf numFmtId="0" fontId="181" fillId="43" borderId="0" applyNumberFormat="0" applyBorder="0" applyAlignment="0" applyProtection="0"/>
    <xf numFmtId="0" fontId="2" fillId="43" borderId="0" applyNumberFormat="0" applyBorder="0" applyAlignment="0" applyProtection="0"/>
    <xf numFmtId="0" fontId="181" fillId="47" borderId="0" applyNumberFormat="0" applyBorder="0" applyAlignment="0" applyProtection="0"/>
    <xf numFmtId="0" fontId="278" fillId="47" borderId="0" applyNumberFormat="0" applyBorder="0" applyAlignment="0" applyProtection="0"/>
    <xf numFmtId="0" fontId="181" fillId="47" borderId="0" applyNumberFormat="0" applyBorder="0" applyAlignment="0" applyProtection="0"/>
    <xf numFmtId="0" fontId="2" fillId="47" borderId="0" applyNumberFormat="0" applyBorder="0" applyAlignment="0" applyProtection="0"/>
    <xf numFmtId="0" fontId="181" fillId="51" borderId="0" applyNumberFormat="0" applyBorder="0" applyAlignment="0" applyProtection="0"/>
    <xf numFmtId="0" fontId="278" fillId="51" borderId="0" applyNumberFormat="0" applyBorder="0" applyAlignment="0" applyProtection="0"/>
    <xf numFmtId="0" fontId="181" fillId="51" borderId="0" applyNumberFormat="0" applyBorder="0" applyAlignment="0" applyProtection="0"/>
    <xf numFmtId="0" fontId="2" fillId="51" borderId="0" applyNumberFormat="0" applyBorder="0" applyAlignment="0" applyProtection="0"/>
    <xf numFmtId="0" fontId="181" fillId="55" borderId="0" applyNumberFormat="0" applyBorder="0" applyAlignment="0" applyProtection="0"/>
    <xf numFmtId="0" fontId="278" fillId="55" borderId="0" applyNumberFormat="0" applyBorder="0" applyAlignment="0" applyProtection="0"/>
    <xf numFmtId="0" fontId="181" fillId="55" borderId="0" applyNumberFormat="0" applyBorder="0" applyAlignment="0" applyProtection="0"/>
    <xf numFmtId="0" fontId="2" fillId="55" borderId="0" applyNumberFormat="0" applyBorder="0" applyAlignment="0" applyProtection="0"/>
    <xf numFmtId="0" fontId="181" fillId="59" borderId="0" applyNumberFormat="0" applyBorder="0" applyAlignment="0" applyProtection="0"/>
    <xf numFmtId="0" fontId="278" fillId="59" borderId="0" applyNumberFormat="0" applyBorder="0" applyAlignment="0" applyProtection="0"/>
    <xf numFmtId="0" fontId="181" fillId="59" borderId="0" applyNumberFormat="0" applyBorder="0" applyAlignment="0" applyProtection="0"/>
    <xf numFmtId="0" fontId="2" fillId="59" borderId="0" applyNumberFormat="0" applyBorder="0" applyAlignment="0" applyProtection="0"/>
    <xf numFmtId="0" fontId="181" fillId="63" borderId="0" applyNumberFormat="0" applyBorder="0" applyAlignment="0" applyProtection="0"/>
    <xf numFmtId="0" fontId="278" fillId="63" borderId="0" applyNumberFormat="0" applyBorder="0" applyAlignment="0" applyProtection="0"/>
    <xf numFmtId="0" fontId="181" fillId="63" borderId="0" applyNumberFormat="0" applyBorder="0" applyAlignment="0" applyProtection="0"/>
    <xf numFmtId="0" fontId="2" fillId="63" borderId="0" applyNumberFormat="0" applyBorder="0" applyAlignment="0" applyProtection="0"/>
    <xf numFmtId="0" fontId="128" fillId="44" borderId="0" applyNumberFormat="0" applyBorder="0" applyAlignment="0" applyProtection="0"/>
    <xf numFmtId="0" fontId="277" fillId="44" borderId="0" applyNumberFormat="0" applyBorder="0" applyAlignment="0" applyProtection="0"/>
    <xf numFmtId="0" fontId="279" fillId="44" borderId="0" applyNumberFormat="0" applyBorder="0" applyAlignment="0" applyProtection="0"/>
    <xf numFmtId="0" fontId="277" fillId="44"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277" fillId="48" borderId="0" applyNumberFormat="0" applyBorder="0" applyAlignment="0" applyProtection="0"/>
    <xf numFmtId="0" fontId="279" fillId="48" borderId="0" applyNumberFormat="0" applyBorder="0" applyAlignment="0" applyProtection="0"/>
    <xf numFmtId="0" fontId="277" fillId="48"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277" fillId="52" borderId="0" applyNumberFormat="0" applyBorder="0" applyAlignment="0" applyProtection="0"/>
    <xf numFmtId="0" fontId="279" fillId="52" borderId="0" applyNumberFormat="0" applyBorder="0" applyAlignment="0" applyProtection="0"/>
    <xf numFmtId="0" fontId="277" fillId="52"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277" fillId="56" borderId="0" applyNumberFormat="0" applyBorder="0" applyAlignment="0" applyProtection="0"/>
    <xf numFmtId="0" fontId="279" fillId="56" borderId="0" applyNumberFormat="0" applyBorder="0" applyAlignment="0" applyProtection="0"/>
    <xf numFmtId="0" fontId="277" fillId="56"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277" fillId="60" borderId="0" applyNumberFormat="0" applyBorder="0" applyAlignment="0" applyProtection="0"/>
    <xf numFmtId="0" fontId="279" fillId="60" borderId="0" applyNumberFormat="0" applyBorder="0" applyAlignment="0" applyProtection="0"/>
    <xf numFmtId="0" fontId="277" fillId="60"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277" fillId="64" borderId="0" applyNumberFormat="0" applyBorder="0" applyAlignment="0" applyProtection="0"/>
    <xf numFmtId="0" fontId="279" fillId="64" borderId="0" applyNumberFormat="0" applyBorder="0" applyAlignment="0" applyProtection="0"/>
    <xf numFmtId="0" fontId="277" fillId="64" borderId="0" applyNumberFormat="0" applyBorder="0" applyAlignment="0" applyProtection="0"/>
    <xf numFmtId="0" fontId="128" fillId="64" borderId="0" applyNumberFormat="0" applyBorder="0" applyAlignment="0" applyProtection="0"/>
    <xf numFmtId="0" fontId="128" fillId="41" borderId="0" applyNumberFormat="0" applyBorder="0" applyAlignment="0" applyProtection="0"/>
    <xf numFmtId="0" fontId="277" fillId="41" borderId="0" applyNumberFormat="0" applyBorder="0" applyAlignment="0" applyProtection="0"/>
    <xf numFmtId="0" fontId="279" fillId="41" borderId="0" applyNumberFormat="0" applyBorder="0" applyAlignment="0" applyProtection="0"/>
    <xf numFmtId="0" fontId="277" fillId="41" borderId="0" applyNumberFormat="0" applyBorder="0" applyAlignment="0" applyProtection="0"/>
    <xf numFmtId="0" fontId="128" fillId="41" borderId="0" applyNumberFormat="0" applyBorder="0" applyAlignment="0" applyProtection="0"/>
    <xf numFmtId="0" fontId="128" fillId="45" borderId="0" applyNumberFormat="0" applyBorder="0" applyAlignment="0" applyProtection="0"/>
    <xf numFmtId="0" fontId="277" fillId="45" borderId="0" applyNumberFormat="0" applyBorder="0" applyAlignment="0" applyProtection="0"/>
    <xf numFmtId="0" fontId="279" fillId="45" borderId="0" applyNumberFormat="0" applyBorder="0" applyAlignment="0" applyProtection="0"/>
    <xf numFmtId="0" fontId="277" fillId="45" borderId="0" applyNumberFormat="0" applyBorder="0" applyAlignment="0" applyProtection="0"/>
    <xf numFmtId="0" fontId="128" fillId="45" borderId="0" applyNumberFormat="0" applyBorder="0" applyAlignment="0" applyProtection="0"/>
    <xf numFmtId="0" fontId="128" fillId="49" borderId="0" applyNumberFormat="0" applyBorder="0" applyAlignment="0" applyProtection="0"/>
    <xf numFmtId="0" fontId="277" fillId="49" borderId="0" applyNumberFormat="0" applyBorder="0" applyAlignment="0" applyProtection="0"/>
    <xf numFmtId="0" fontId="279" fillId="49" borderId="0" applyNumberFormat="0" applyBorder="0" applyAlignment="0" applyProtection="0"/>
    <xf numFmtId="0" fontId="277" fillId="49" borderId="0" applyNumberFormat="0" applyBorder="0" applyAlignment="0" applyProtection="0"/>
    <xf numFmtId="0" fontId="128" fillId="49" borderId="0" applyNumberFormat="0" applyBorder="0" applyAlignment="0" applyProtection="0"/>
    <xf numFmtId="0" fontId="128" fillId="53" borderId="0" applyNumberFormat="0" applyBorder="0" applyAlignment="0" applyProtection="0"/>
    <xf numFmtId="0" fontId="277" fillId="53" borderId="0" applyNumberFormat="0" applyBorder="0" applyAlignment="0" applyProtection="0"/>
    <xf numFmtId="0" fontId="279" fillId="53" borderId="0" applyNumberFormat="0" applyBorder="0" applyAlignment="0" applyProtection="0"/>
    <xf numFmtId="0" fontId="277" fillId="53" borderId="0" applyNumberFormat="0" applyBorder="0" applyAlignment="0" applyProtection="0"/>
    <xf numFmtId="0" fontId="128" fillId="53" borderId="0" applyNumberFormat="0" applyBorder="0" applyAlignment="0" applyProtection="0"/>
    <xf numFmtId="0" fontId="128" fillId="57" borderId="0" applyNumberFormat="0" applyBorder="0" applyAlignment="0" applyProtection="0"/>
    <xf numFmtId="0" fontId="277" fillId="57" borderId="0" applyNumberFormat="0" applyBorder="0" applyAlignment="0" applyProtection="0"/>
    <xf numFmtId="0" fontId="279" fillId="57" borderId="0" applyNumberFormat="0" applyBorder="0" applyAlignment="0" applyProtection="0"/>
    <xf numFmtId="0" fontId="277" fillId="57" borderId="0" applyNumberFormat="0" applyBorder="0" applyAlignment="0" applyProtection="0"/>
    <xf numFmtId="0" fontId="128" fillId="57" borderId="0" applyNumberFormat="0" applyBorder="0" applyAlignment="0" applyProtection="0"/>
    <xf numFmtId="0" fontId="128" fillId="61" borderId="0" applyNumberFormat="0" applyBorder="0" applyAlignment="0" applyProtection="0"/>
    <xf numFmtId="0" fontId="277" fillId="61" borderId="0" applyNumberFormat="0" applyBorder="0" applyAlignment="0" applyProtection="0"/>
    <xf numFmtId="0" fontId="279" fillId="61" borderId="0" applyNumberFormat="0" applyBorder="0" applyAlignment="0" applyProtection="0"/>
    <xf numFmtId="0" fontId="277" fillId="61" borderId="0" applyNumberFormat="0" applyBorder="0" applyAlignment="0" applyProtection="0"/>
    <xf numFmtId="0" fontId="128" fillId="61" borderId="0" applyNumberFormat="0" applyBorder="0" applyAlignment="0" applyProtection="0"/>
    <xf numFmtId="0" fontId="174" fillId="35" borderId="0" applyNumberFormat="0" applyBorder="0" applyAlignment="0" applyProtection="0"/>
    <xf numFmtId="0" fontId="269" fillId="35" borderId="0" applyNumberFormat="0" applyBorder="0" applyAlignment="0" applyProtection="0"/>
    <xf numFmtId="0" fontId="280" fillId="35" borderId="0" applyNumberFormat="0" applyBorder="0" applyAlignment="0" applyProtection="0"/>
    <xf numFmtId="0" fontId="269" fillId="35" borderId="0" applyNumberFormat="0" applyBorder="0" applyAlignment="0" applyProtection="0"/>
    <xf numFmtId="0" fontId="174" fillId="35" borderId="0" applyNumberFormat="0" applyBorder="0" applyAlignment="0" applyProtection="0"/>
    <xf numFmtId="0" fontId="177" fillId="38" borderId="210" applyNumberFormat="0" applyAlignment="0" applyProtection="0"/>
    <xf numFmtId="0" fontId="273" fillId="38" borderId="210" applyNumberFormat="0" applyAlignment="0" applyProtection="0"/>
    <xf numFmtId="0" fontId="281" fillId="38" borderId="210" applyNumberFormat="0" applyAlignment="0" applyProtection="0"/>
    <xf numFmtId="0" fontId="273" fillId="38" borderId="210" applyNumberFormat="0" applyAlignment="0" applyProtection="0"/>
    <xf numFmtId="0" fontId="177" fillId="38" borderId="210" applyNumberFormat="0" applyAlignment="0" applyProtection="0"/>
    <xf numFmtId="0" fontId="179" fillId="39" borderId="213" applyNumberFormat="0" applyAlignment="0" applyProtection="0"/>
    <xf numFmtId="0" fontId="275" fillId="39" borderId="213" applyNumberFormat="0" applyAlignment="0" applyProtection="0"/>
    <xf numFmtId="0" fontId="282" fillId="39" borderId="213" applyNumberFormat="0" applyAlignment="0" applyProtection="0"/>
    <xf numFmtId="0" fontId="275" fillId="39" borderId="213" applyNumberFormat="0" applyAlignment="0" applyProtection="0"/>
    <xf numFmtId="0" fontId="179" fillId="39" borderId="213" applyNumberFormat="0" applyAlignment="0" applyProtection="0"/>
    <xf numFmtId="43" fontId="220" fillId="0" borderId="0" applyFont="0" applyFill="0" applyBorder="0" applyAlignment="0" applyProtection="0"/>
    <xf numFmtId="43" fontId="278" fillId="0" borderId="0" applyFont="0" applyFill="0" applyBorder="0" applyAlignment="0" applyProtection="0"/>
    <xf numFmtId="43" fontId="278" fillId="0" borderId="0" applyFont="0" applyFill="0" applyBorder="0" applyAlignment="0" applyProtection="0"/>
    <xf numFmtId="43" fontId="278"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20" fillId="0" borderId="0" applyFont="0" applyFill="0" applyBorder="0" applyAlignment="0" applyProtection="0"/>
    <xf numFmtId="43" fontId="2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20" fillId="0" borderId="0" applyFont="0" applyFill="0" applyBorder="0" applyAlignment="0" applyProtection="0"/>
    <xf numFmtId="0" fontId="180" fillId="0" borderId="0" applyNumberFormat="0" applyFill="0" applyBorder="0" applyAlignment="0" applyProtection="0"/>
    <xf numFmtId="0" fontId="276" fillId="0" borderId="0" applyNumberFormat="0" applyFill="0" applyBorder="0" applyAlignment="0" applyProtection="0"/>
    <xf numFmtId="0" fontId="283" fillId="0" borderId="0" applyNumberFormat="0" applyFill="0" applyBorder="0" applyAlignment="0" applyProtection="0"/>
    <xf numFmtId="0" fontId="276" fillId="0" borderId="0" applyNumberFormat="0" applyFill="0" applyBorder="0" applyAlignment="0" applyProtection="0"/>
    <xf numFmtId="0" fontId="180" fillId="0" borderId="0" applyNumberFormat="0" applyFill="0" applyBorder="0" applyAlignment="0" applyProtection="0"/>
    <xf numFmtId="0" fontId="173" fillId="34" borderId="0" applyNumberFormat="0" applyBorder="0" applyAlignment="0" applyProtection="0"/>
    <xf numFmtId="0" fontId="268" fillId="34" borderId="0" applyNumberFormat="0" applyBorder="0" applyAlignment="0" applyProtection="0"/>
    <xf numFmtId="0" fontId="284" fillId="34" borderId="0" applyNumberFormat="0" applyBorder="0" applyAlignment="0" applyProtection="0"/>
    <xf numFmtId="0" fontId="268" fillId="34" borderId="0" applyNumberFormat="0" applyBorder="0" applyAlignment="0" applyProtection="0"/>
    <xf numFmtId="0" fontId="173" fillId="34" borderId="0" applyNumberFormat="0" applyBorder="0" applyAlignment="0" applyProtection="0"/>
    <xf numFmtId="0" fontId="170" fillId="0" borderId="207" applyNumberFormat="0" applyFill="0" applyAlignment="0" applyProtection="0"/>
    <xf numFmtId="0" fontId="255" fillId="0" borderId="207" applyNumberFormat="0" applyFill="0" applyAlignment="0" applyProtection="0"/>
    <xf numFmtId="0" fontId="285" fillId="0" borderId="207" applyNumberFormat="0" applyFill="0" applyAlignment="0" applyProtection="0"/>
    <xf numFmtId="0" fontId="255" fillId="0" borderId="207" applyNumberFormat="0" applyFill="0" applyAlignment="0" applyProtection="0"/>
    <xf numFmtId="0" fontId="170" fillId="0" borderId="207" applyNumberFormat="0" applyFill="0" applyAlignment="0" applyProtection="0"/>
    <xf numFmtId="0" fontId="171" fillId="0" borderId="208" applyNumberFormat="0" applyFill="0" applyAlignment="0" applyProtection="0"/>
    <xf numFmtId="0" fontId="256" fillId="0" borderId="208" applyNumberFormat="0" applyFill="0" applyAlignment="0" applyProtection="0"/>
    <xf numFmtId="0" fontId="286" fillId="0" borderId="208" applyNumberFormat="0" applyFill="0" applyAlignment="0" applyProtection="0"/>
    <xf numFmtId="0" fontId="256" fillId="0" borderId="208" applyNumberFormat="0" applyFill="0" applyAlignment="0" applyProtection="0"/>
    <xf numFmtId="0" fontId="171" fillId="0" borderId="208" applyNumberFormat="0" applyFill="0" applyAlignment="0" applyProtection="0"/>
    <xf numFmtId="0" fontId="172" fillId="0" borderId="209" applyNumberFormat="0" applyFill="0" applyAlignment="0" applyProtection="0"/>
    <xf numFmtId="0" fontId="257" fillId="0" borderId="209" applyNumberFormat="0" applyFill="0" applyAlignment="0" applyProtection="0"/>
    <xf numFmtId="0" fontId="287" fillId="0" borderId="209" applyNumberFormat="0" applyFill="0" applyAlignment="0" applyProtection="0"/>
    <xf numFmtId="0" fontId="257" fillId="0" borderId="209" applyNumberFormat="0" applyFill="0" applyAlignment="0" applyProtection="0"/>
    <xf numFmtId="0" fontId="172" fillId="0" borderId="209" applyNumberFormat="0" applyFill="0" applyAlignment="0" applyProtection="0"/>
    <xf numFmtId="0" fontId="172" fillId="0" borderId="0" applyNumberFormat="0" applyFill="0" applyBorder="0" applyAlignment="0" applyProtection="0"/>
    <xf numFmtId="0" fontId="257" fillId="0" borderId="0" applyNumberFormat="0" applyFill="0" applyBorder="0" applyAlignment="0" applyProtection="0"/>
    <xf numFmtId="0" fontId="287" fillId="0" borderId="0" applyNumberFormat="0" applyFill="0" applyBorder="0" applyAlignment="0" applyProtection="0"/>
    <xf numFmtId="0" fontId="257" fillId="0" borderId="0" applyNumberFormat="0" applyFill="0" applyBorder="0" applyAlignment="0" applyProtection="0"/>
    <xf numFmtId="0" fontId="172" fillId="0" borderId="0" applyNumberFormat="0" applyFill="0" applyBorder="0" applyAlignment="0" applyProtection="0"/>
    <xf numFmtId="0" fontId="175" fillId="37" borderId="210" applyNumberFormat="0" applyAlignment="0" applyProtection="0"/>
    <xf numFmtId="0" fontId="271" fillId="37" borderId="210" applyNumberFormat="0" applyAlignment="0" applyProtection="0"/>
    <xf numFmtId="0" fontId="288" fillId="37" borderId="210" applyNumberFormat="0" applyAlignment="0" applyProtection="0"/>
    <xf numFmtId="0" fontId="271" fillId="37" borderId="210" applyNumberFormat="0" applyAlignment="0" applyProtection="0"/>
    <xf numFmtId="0" fontId="175" fillId="37" borderId="210" applyNumberFormat="0" applyAlignment="0" applyProtection="0"/>
    <xf numFmtId="0" fontId="178" fillId="0" borderId="212" applyNumberFormat="0" applyFill="0" applyAlignment="0" applyProtection="0"/>
    <xf numFmtId="0" fontId="274" fillId="0" borderId="212" applyNumberFormat="0" applyFill="0" applyAlignment="0" applyProtection="0"/>
    <xf numFmtId="0" fontId="289" fillId="0" borderId="212" applyNumberFormat="0" applyFill="0" applyAlignment="0" applyProtection="0"/>
    <xf numFmtId="0" fontId="274" fillId="0" borderId="212" applyNumberFormat="0" applyFill="0" applyAlignment="0" applyProtection="0"/>
    <xf numFmtId="0" fontId="178" fillId="0" borderId="212" applyNumberFormat="0" applyFill="0" applyAlignment="0" applyProtection="0"/>
    <xf numFmtId="0" fontId="186" fillId="36" borderId="0" applyNumberFormat="0" applyBorder="0" applyAlignment="0" applyProtection="0"/>
    <xf numFmtId="0" fontId="270" fillId="36" borderId="0" applyNumberFormat="0" applyBorder="0" applyAlignment="0" applyProtection="0"/>
    <xf numFmtId="0" fontId="290" fillId="36" borderId="0" applyNumberFormat="0" applyBorder="0" applyAlignment="0" applyProtection="0"/>
    <xf numFmtId="0" fontId="270" fillId="36" borderId="0" applyNumberFormat="0" applyBorder="0" applyAlignment="0" applyProtection="0"/>
    <xf numFmtId="0" fontId="186" fillId="36" borderId="0" applyNumberFormat="0" applyBorder="0" applyAlignment="0" applyProtection="0"/>
    <xf numFmtId="0" fontId="20" fillId="0" borderId="0"/>
    <xf numFmtId="0" fontId="220" fillId="0" borderId="0"/>
    <xf numFmtId="0" fontId="213" fillId="0" borderId="0"/>
    <xf numFmtId="0" fontId="20" fillId="0" borderId="0"/>
    <xf numFmtId="0" fontId="278" fillId="0" borderId="0"/>
    <xf numFmtId="0" fontId="20" fillId="0" borderId="0"/>
    <xf numFmtId="0" fontId="278" fillId="0" borderId="0"/>
    <xf numFmtId="0" fontId="181" fillId="0" borderId="0"/>
    <xf numFmtId="0" fontId="20" fillId="0" borderId="0"/>
    <xf numFmtId="0" fontId="278" fillId="0" borderId="0"/>
    <xf numFmtId="0" fontId="181" fillId="0" borderId="0"/>
    <xf numFmtId="0" fontId="20" fillId="0" borderId="0"/>
    <xf numFmtId="0" fontId="220" fillId="0" borderId="0"/>
    <xf numFmtId="0" fontId="278" fillId="40" borderId="214" applyNumberFormat="0" applyFont="0" applyAlignment="0" applyProtection="0"/>
    <xf numFmtId="0" fontId="181" fillId="40" borderId="214" applyNumberFormat="0" applyFont="0" applyAlignment="0" applyProtection="0"/>
    <xf numFmtId="0" fontId="278" fillId="40" borderId="214" applyNumberFormat="0" applyFont="0" applyAlignment="0" applyProtection="0"/>
    <xf numFmtId="0" fontId="181" fillId="40" borderId="214" applyNumberFormat="0" applyFont="0" applyAlignment="0" applyProtection="0"/>
    <xf numFmtId="0" fontId="2" fillId="40" borderId="214" applyNumberFormat="0" applyFont="0" applyAlignment="0" applyProtection="0"/>
    <xf numFmtId="0" fontId="176" fillId="38" borderId="211" applyNumberFormat="0" applyAlignment="0" applyProtection="0"/>
    <xf numFmtId="0" fontId="272" fillId="38" borderId="211" applyNumberFormat="0" applyAlignment="0" applyProtection="0"/>
    <xf numFmtId="0" fontId="291" fillId="38" borderId="211" applyNumberFormat="0" applyAlignment="0" applyProtection="0"/>
    <xf numFmtId="0" fontId="272" fillId="38" borderId="211" applyNumberFormat="0" applyAlignment="0" applyProtection="0"/>
    <xf numFmtId="0" fontId="176" fillId="38" borderId="211" applyNumberFormat="0" applyAlignment="0" applyProtection="0"/>
    <xf numFmtId="9" fontId="220" fillId="0" borderId="0" applyFont="0" applyFill="0" applyBorder="0" applyAlignment="0" applyProtection="0"/>
    <xf numFmtId="0" fontId="121" fillId="0" borderId="215" applyNumberFormat="0" applyFill="0" applyAlignment="0" applyProtection="0"/>
    <xf numFmtId="0" fontId="219" fillId="0" borderId="215" applyNumberFormat="0" applyFill="0" applyAlignment="0" applyProtection="0"/>
    <xf numFmtId="0" fontId="292" fillId="0" borderId="215" applyNumberFormat="0" applyFill="0" applyAlignment="0" applyProtection="0"/>
    <xf numFmtId="0" fontId="219" fillId="0" borderId="215" applyNumberFormat="0" applyFill="0" applyAlignment="0" applyProtection="0"/>
    <xf numFmtId="0" fontId="121" fillId="0" borderId="215" applyNumberFormat="0" applyFill="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29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220" fillId="0" borderId="0"/>
    <xf numFmtId="43" fontId="220" fillId="0" borderId="0" applyFont="0" applyFill="0" applyBorder="0" applyAlignment="0" applyProtection="0"/>
    <xf numFmtId="9" fontId="220" fillId="0" borderId="0" applyFont="0" applyFill="0" applyBorder="0" applyAlignment="0" applyProtection="0"/>
    <xf numFmtId="43" fontId="20" fillId="0" borderId="0" applyFont="0" applyFill="0" applyBorder="0" applyAlignment="0" applyProtection="0"/>
    <xf numFmtId="0" fontId="2" fillId="0" borderId="0"/>
    <xf numFmtId="0" fontId="2" fillId="0" borderId="0"/>
    <xf numFmtId="0" fontId="2" fillId="0" borderId="0"/>
    <xf numFmtId="0" fontId="220" fillId="0" borderId="0"/>
    <xf numFmtId="9" fontId="220" fillId="0" borderId="0" applyFont="0" applyFill="0" applyBorder="0" applyAlignment="0" applyProtection="0"/>
    <xf numFmtId="43" fontId="20" fillId="0" borderId="0" applyFont="0" applyFill="0" applyBorder="0" applyAlignment="0" applyProtection="0"/>
    <xf numFmtId="0" fontId="2" fillId="0" borderId="0"/>
    <xf numFmtId="0" fontId="2" fillId="0" borderId="0"/>
    <xf numFmtId="0" fontId="185" fillId="0" borderId="0"/>
    <xf numFmtId="43" fontId="185" fillId="0" borderId="0" applyFont="0" applyFill="0" applyBorder="0" applyAlignment="0" applyProtection="0"/>
    <xf numFmtId="0" fontId="20"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0" fillId="0" borderId="0"/>
    <xf numFmtId="43" fontId="185" fillId="0" borderId="0" applyFont="0" applyFill="0" applyBorder="0" applyAlignment="0" applyProtection="0"/>
    <xf numFmtId="0" fontId="294" fillId="0" borderId="0"/>
    <xf numFmtId="0" fontId="220" fillId="0" borderId="0"/>
    <xf numFmtId="0" fontId="20" fillId="0" borderId="0"/>
    <xf numFmtId="43" fontId="220" fillId="0" borderId="0" applyFont="0" applyFill="0" applyBorder="0" applyAlignment="0" applyProtection="0"/>
    <xf numFmtId="0" fontId="2" fillId="0" borderId="0"/>
    <xf numFmtId="43" fontId="294" fillId="0" borderId="0" applyFont="0" applyFill="0" applyBorder="0" applyAlignment="0" applyProtection="0"/>
    <xf numFmtId="0" fontId="294" fillId="0" borderId="0"/>
    <xf numFmtId="0" fontId="241" fillId="0" borderId="0"/>
    <xf numFmtId="44" fontId="241" fillId="0" borderId="0" applyFont="0" applyFill="0" applyBorder="0" applyAlignment="0" applyProtection="0"/>
    <xf numFmtId="0" fontId="2" fillId="0" borderId="0"/>
    <xf numFmtId="43" fontId="2" fillId="0" borderId="0" applyFont="0" applyFill="0" applyBorder="0" applyAlignment="0" applyProtection="0"/>
    <xf numFmtId="9" fontId="294" fillId="0" borderId="0" applyFont="0" applyFill="0" applyBorder="0" applyAlignment="0" applyProtection="0"/>
    <xf numFmtId="0" fontId="2" fillId="0" borderId="0"/>
    <xf numFmtId="0" fontId="20" fillId="0" borderId="0"/>
    <xf numFmtId="198" fontId="295" fillId="0" borderId="0"/>
    <xf numFmtId="9" fontId="294" fillId="0" borderId="0" applyFont="0" applyFill="0" applyBorder="0" applyAlignment="0" applyProtection="0"/>
    <xf numFmtId="44" fontId="220" fillId="0" borderId="0" applyFont="0" applyFill="0" applyBorder="0" applyAlignment="0" applyProtection="0"/>
    <xf numFmtId="0" fontId="2" fillId="0" borderId="0"/>
    <xf numFmtId="43" fontId="220" fillId="0" borderId="0" applyFont="0" applyFill="0" applyBorder="0" applyAlignment="0" applyProtection="0"/>
    <xf numFmtId="43" fontId="278"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20" fillId="0" borderId="0"/>
    <xf numFmtId="0" fontId="213" fillId="0" borderId="0"/>
    <xf numFmtId="0" fontId="20" fillId="0" borderId="0"/>
    <xf numFmtId="0" fontId="278" fillId="0" borderId="0"/>
    <xf numFmtId="0" fontId="220" fillId="0" borderId="0"/>
    <xf numFmtId="0" fontId="278" fillId="0" borderId="0"/>
    <xf numFmtId="0" fontId="181" fillId="0" borderId="0"/>
    <xf numFmtId="0" fontId="20" fillId="0" borderId="0"/>
    <xf numFmtId="0" fontId="220" fillId="0" borderId="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 fillId="0" borderId="0"/>
    <xf numFmtId="43" fontId="20" fillId="0" borderId="0" applyFont="0" applyFill="0" applyBorder="0" applyAlignment="0" applyProtection="0"/>
    <xf numFmtId="0" fontId="2" fillId="0" borderId="0"/>
    <xf numFmtId="0" fontId="220" fillId="0" borderId="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1" fillId="0" borderId="0"/>
    <xf numFmtId="0" fontId="181" fillId="0" borderId="0"/>
    <xf numFmtId="0" fontId="20" fillId="0" borderId="0"/>
    <xf numFmtId="0" fontId="181" fillId="40" borderId="214" applyNumberFormat="0" applyFont="0" applyAlignment="0" applyProtection="0"/>
    <xf numFmtId="0" fontId="181" fillId="40" borderId="214" applyNumberFormat="0" applyFont="0" applyAlignment="0" applyProtection="0"/>
    <xf numFmtId="9" fontId="20" fillId="0" borderId="0" applyFont="0" applyFill="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220" fillId="0" borderId="0"/>
    <xf numFmtId="43" fontId="220" fillId="0" borderId="0" applyFont="0" applyFill="0" applyBorder="0" applyAlignment="0" applyProtection="0"/>
    <xf numFmtId="9" fontId="220" fillId="0" borderId="0" applyFont="0" applyFill="0" applyBorder="0" applyAlignment="0" applyProtection="0"/>
    <xf numFmtId="0" fontId="185" fillId="0" borderId="0"/>
    <xf numFmtId="43" fontId="185" fillId="0" borderId="0" applyFont="0" applyFill="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221" fillId="65" borderId="0" applyNumberFormat="0" applyBorder="0" applyAlignment="0" applyProtection="0"/>
    <xf numFmtId="0" fontId="221" fillId="66" borderId="0" applyNumberFormat="0" applyBorder="0" applyAlignment="0" applyProtection="0"/>
    <xf numFmtId="0" fontId="221" fillId="67" borderId="0" applyNumberFormat="0" applyBorder="0" applyAlignment="0" applyProtection="0"/>
    <xf numFmtId="0" fontId="221" fillId="68" borderId="0" applyNumberFormat="0" applyBorder="0" applyAlignment="0" applyProtection="0"/>
    <xf numFmtId="0" fontId="221" fillId="69" borderId="0" applyNumberFormat="0" applyBorder="0" applyAlignment="0" applyProtection="0"/>
    <xf numFmtId="0" fontId="221" fillId="70" borderId="0" applyNumberFormat="0" applyBorder="0" applyAlignment="0" applyProtection="0"/>
    <xf numFmtId="0" fontId="221" fillId="71" borderId="0" applyNumberFormat="0" applyBorder="0" applyAlignment="0" applyProtection="0"/>
    <xf numFmtId="0" fontId="221" fillId="72" borderId="0" applyNumberFormat="0" applyBorder="0" applyAlignment="0" applyProtection="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2" fillId="75" borderId="0" applyNumberFormat="0" applyBorder="0" applyAlignment="0" applyProtection="0"/>
    <xf numFmtId="0" fontId="222" fillId="72" borderId="0" applyNumberFormat="0" applyBorder="0" applyAlignment="0" applyProtection="0"/>
    <xf numFmtId="0" fontId="222" fillId="73" borderId="0" applyNumberFormat="0" applyBorder="0" applyAlignment="0" applyProtection="0"/>
    <xf numFmtId="0" fontId="222" fillId="76" borderId="0" applyNumberFormat="0" applyBorder="0" applyAlignment="0" applyProtection="0"/>
    <xf numFmtId="0" fontId="222" fillId="77"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222" fillId="81" borderId="0" applyNumberFormat="0" applyBorder="0" applyAlignment="0" applyProtection="0"/>
    <xf numFmtId="0" fontId="222" fillId="76" borderId="0" applyNumberFormat="0" applyBorder="0" applyAlignment="0" applyProtection="0"/>
    <xf numFmtId="0" fontId="222" fillId="77" borderId="0" applyNumberFormat="0" applyBorder="0" applyAlignment="0" applyProtection="0"/>
    <xf numFmtId="0" fontId="222" fillId="82" borderId="0" applyNumberFormat="0" applyBorder="0" applyAlignment="0" applyProtection="0"/>
    <xf numFmtId="0" fontId="223" fillId="66" borderId="0" applyNumberFormat="0" applyBorder="0" applyAlignment="0" applyProtection="0"/>
    <xf numFmtId="0" fontId="224" fillId="83" borderId="219" applyNumberFormat="0" applyAlignment="0" applyProtection="0"/>
    <xf numFmtId="0" fontId="225" fillId="84" borderId="220" applyNumberFormat="0" applyAlignment="0" applyProtection="0"/>
    <xf numFmtId="0" fontId="226" fillId="0" borderId="0" applyNumberFormat="0" applyFill="0" applyBorder="0" applyAlignment="0" applyProtection="0"/>
    <xf numFmtId="0" fontId="227" fillId="67" borderId="0" applyNumberFormat="0" applyBorder="0" applyAlignment="0" applyProtection="0"/>
    <xf numFmtId="0" fontId="228" fillId="0" borderId="221" applyNumberFormat="0" applyFill="0" applyAlignment="0" applyProtection="0"/>
    <xf numFmtId="0" fontId="229" fillId="0" borderId="222" applyNumberFormat="0" applyFill="0" applyAlignment="0" applyProtection="0"/>
    <xf numFmtId="0" fontId="230" fillId="0" borderId="223" applyNumberFormat="0" applyFill="0" applyAlignment="0" applyProtection="0"/>
    <xf numFmtId="0" fontId="230" fillId="0" borderId="0" applyNumberFormat="0" applyFill="0" applyBorder="0" applyAlignment="0" applyProtection="0"/>
    <xf numFmtId="0" fontId="231" fillId="70" borderId="219" applyNumberFormat="0" applyAlignment="0" applyProtection="0"/>
    <xf numFmtId="0" fontId="232" fillId="0" borderId="224" applyNumberFormat="0" applyFill="0" applyAlignment="0" applyProtection="0"/>
    <xf numFmtId="0" fontId="233" fillId="85" borderId="0" applyNumberFormat="0" applyBorder="0" applyAlignment="0" applyProtection="0"/>
    <xf numFmtId="0" fontId="241" fillId="0" borderId="0"/>
    <xf numFmtId="0" fontId="221" fillId="86" borderId="1" applyNumberFormat="0" applyFont="0" applyAlignment="0" applyProtection="0"/>
    <xf numFmtId="0" fontId="234" fillId="83" borderId="225" applyNumberFormat="0" applyAlignment="0" applyProtection="0"/>
    <xf numFmtId="0" fontId="236" fillId="0" borderId="226" applyNumberFormat="0" applyFill="0" applyAlignment="0" applyProtection="0"/>
    <xf numFmtId="0" fontId="237" fillId="0" borderId="0" applyNumberForma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9" fontId="185" fillId="0" borderId="0" applyFont="0" applyFill="0" applyBorder="0" applyAlignment="0" applyProtection="0"/>
    <xf numFmtId="0" fontId="185" fillId="0" borderId="0"/>
    <xf numFmtId="9" fontId="181" fillId="0" borderId="0" applyFont="0" applyFill="0" applyBorder="0" applyAlignment="0" applyProtection="0"/>
    <xf numFmtId="0" fontId="185" fillId="0" borderId="0"/>
    <xf numFmtId="43" fontId="185" fillId="0" borderId="0" applyFont="0" applyFill="0" applyBorder="0" applyAlignment="0" applyProtection="0"/>
    <xf numFmtId="198" fontId="295" fillId="0" borderId="0"/>
    <xf numFmtId="199" fontId="295" fillId="0" borderId="0"/>
    <xf numFmtId="0" fontId="220" fillId="0" borderId="0"/>
    <xf numFmtId="43" fontId="220" fillId="0" borderId="0" applyFont="0" applyFill="0" applyBorder="0" applyAlignment="0" applyProtection="0"/>
    <xf numFmtId="9" fontId="220" fillId="0" borderId="0" applyFont="0" applyFill="0" applyBorder="0" applyAlignment="0" applyProtection="0"/>
    <xf numFmtId="43" fontId="20" fillId="0" borderId="0" applyFont="0" applyFill="0" applyBorder="0" applyAlignment="0" applyProtection="0"/>
    <xf numFmtId="0" fontId="2"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294" fillId="0" borderId="0"/>
    <xf numFmtId="0" fontId="294" fillId="0" borderId="0"/>
    <xf numFmtId="0" fontId="20" fillId="0" borderId="0"/>
    <xf numFmtId="0" fontId="296" fillId="0" borderId="0"/>
    <xf numFmtId="0" fontId="2" fillId="0" borderId="0"/>
    <xf numFmtId="0" fontId="20" fillId="0" borderId="0"/>
    <xf numFmtId="0" fontId="2" fillId="0" borderId="0"/>
    <xf numFmtId="0" fontId="2" fillId="0" borderId="0"/>
    <xf numFmtId="0" fontId="20" fillId="0" borderId="0"/>
    <xf numFmtId="0" fontId="20" fillId="0" borderId="0"/>
    <xf numFmtId="0" fontId="185" fillId="0" borderId="0"/>
    <xf numFmtId="0" fontId="185" fillId="0" borderId="0"/>
    <xf numFmtId="0" fontId="185" fillId="0" borderId="0"/>
    <xf numFmtId="0" fontId="185" fillId="0" borderId="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94" fillId="0" borderId="0"/>
    <xf numFmtId="43" fontId="185" fillId="0" borderId="0" applyFont="0" applyFill="0" applyBorder="0" applyAlignment="0" applyProtection="0"/>
    <xf numFmtId="0" fontId="185" fillId="0" borderId="0"/>
    <xf numFmtId="9" fontId="20"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9"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0" fontId="185" fillId="0" borderId="0"/>
    <xf numFmtId="0" fontId="185" fillId="0" borderId="0"/>
    <xf numFmtId="43" fontId="185" fillId="0" borderId="0" applyFont="0" applyFill="0" applyBorder="0" applyAlignment="0" applyProtection="0"/>
    <xf numFmtId="0" fontId="185" fillId="0" borderId="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9" fontId="181" fillId="0" borderId="0" applyFont="0" applyFill="0" applyBorder="0" applyAlignment="0" applyProtection="0"/>
    <xf numFmtId="43" fontId="185" fillId="0" borderId="0" applyFont="0" applyFill="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9" fontId="181" fillId="0" borderId="0" applyFont="0" applyFill="0" applyBorder="0" applyAlignment="0" applyProtection="0"/>
    <xf numFmtId="0" fontId="294" fillId="0" borderId="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9" fontId="181" fillId="0" borderId="0" applyFont="0" applyFill="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9" fontId="181" fillId="0" borderId="0" applyFont="0" applyFill="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0" fontId="181" fillId="42" borderId="0" applyNumberFormat="0" applyBorder="0" applyAlignment="0" applyProtection="0"/>
    <xf numFmtId="0" fontId="181" fillId="42"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181" fillId="0" borderId="0"/>
    <xf numFmtId="0" fontId="181" fillId="0" borderId="0"/>
    <xf numFmtId="0" fontId="181" fillId="40" borderId="214" applyNumberFormat="0" applyFont="0" applyAlignment="0" applyProtection="0"/>
    <xf numFmtId="0" fontId="181" fillId="40" borderId="214" applyNumberFormat="0" applyFont="0" applyAlignment="0" applyProtection="0"/>
    <xf numFmtId="9" fontId="181"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2" fillId="0" borderId="0" applyFont="0" applyFill="0" applyBorder="0" applyAlignment="0" applyProtection="0"/>
    <xf numFmtId="0" fontId="241" fillId="0" borderId="0"/>
    <xf numFmtId="44" fontId="185" fillId="0" borderId="0" applyFont="0" applyFill="0" applyBorder="0" applyAlignment="0" applyProtection="0"/>
    <xf numFmtId="0" fontId="2" fillId="62" borderId="0" applyNumberFormat="0" applyBorder="0" applyAlignment="0" applyProtection="0"/>
    <xf numFmtId="0" fontId="20" fillId="0" borderId="0"/>
    <xf numFmtId="43" fontId="220" fillId="0" borderId="0" applyFont="0" applyFill="0" applyBorder="0" applyAlignment="0" applyProtection="0"/>
    <xf numFmtId="44" fontId="2" fillId="0" borderId="0" applyFont="0" applyFill="0" applyBorder="0" applyAlignment="0" applyProtection="0"/>
    <xf numFmtId="43" fontId="20"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2"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2" fillId="0" borderId="0"/>
    <xf numFmtId="0" fontId="128" fillId="45" borderId="0" applyNumberFormat="0" applyBorder="0" applyAlignment="0" applyProtection="0"/>
    <xf numFmtId="0" fontId="128" fillId="61" borderId="0" applyNumberFormat="0" applyBorder="0" applyAlignment="0" applyProtection="0"/>
    <xf numFmtId="0" fontId="20" fillId="0" borderId="0"/>
    <xf numFmtId="0" fontId="2" fillId="0" borderId="0"/>
    <xf numFmtId="0" fontId="172" fillId="0" borderId="0" applyNumberFormat="0" applyFill="0" applyBorder="0" applyAlignment="0" applyProtection="0"/>
    <xf numFmtId="0" fontId="173" fillId="34" borderId="0" applyNumberFormat="0" applyBorder="0" applyAlignment="0" applyProtection="0"/>
    <xf numFmtId="0" fontId="2" fillId="43" borderId="0" applyNumberFormat="0" applyBorder="0" applyAlignment="0" applyProtection="0"/>
    <xf numFmtId="0" fontId="128" fillId="44" borderId="0" applyNumberFormat="0" applyBorder="0" applyAlignment="0" applyProtection="0"/>
    <xf numFmtId="0" fontId="128" fillId="49" borderId="0" applyNumberFormat="0" applyBorder="0" applyAlignment="0" applyProtection="0"/>
    <xf numFmtId="0" fontId="2" fillId="62" borderId="0" applyNumberFormat="0" applyBorder="0" applyAlignment="0" applyProtection="0"/>
    <xf numFmtId="44" fontId="2" fillId="0" borderId="0" applyFont="0" applyFill="0" applyBorder="0" applyAlignment="0" applyProtection="0"/>
    <xf numFmtId="0" fontId="128" fillId="41" borderId="0" applyNumberFormat="0" applyBorder="0" applyAlignment="0" applyProtection="0"/>
    <xf numFmtId="43" fontId="20" fillId="0" borderId="0" applyFont="0" applyFill="0" applyBorder="0" applyAlignment="0" applyProtection="0"/>
    <xf numFmtId="0" fontId="20" fillId="0" borderId="0"/>
    <xf numFmtId="0" fontId="221" fillId="66" borderId="0" applyNumberFormat="0" applyBorder="0" applyAlignment="0" applyProtection="0"/>
    <xf numFmtId="0" fontId="221" fillId="65" borderId="0" applyNumberFormat="0" applyBorder="0" applyAlignment="0" applyProtection="0"/>
    <xf numFmtId="0" fontId="186" fillId="36" borderId="0" applyNumberFormat="0" applyBorder="0" applyAlignment="0" applyProtection="0"/>
    <xf numFmtId="0" fontId="172" fillId="0" borderId="209" applyNumberFormat="0" applyFill="0" applyAlignment="0" applyProtection="0"/>
    <xf numFmtId="0" fontId="175" fillId="37" borderId="210" applyNumberFormat="0" applyAlignment="0" applyProtection="0"/>
    <xf numFmtId="0" fontId="2" fillId="40" borderId="214" applyNumberFormat="0" applyFont="0" applyAlignment="0" applyProtection="0"/>
    <xf numFmtId="0" fontId="171" fillId="0" borderId="208" applyNumberFormat="0" applyFill="0" applyAlignment="0" applyProtection="0"/>
    <xf numFmtId="0" fontId="2" fillId="40" borderId="214" applyNumberFormat="0" applyFont="0" applyAlignment="0" applyProtection="0"/>
    <xf numFmtId="0" fontId="221" fillId="71" borderId="0" applyNumberFormat="0" applyBorder="0" applyAlignment="0" applyProtection="0"/>
    <xf numFmtId="0" fontId="179" fillId="39" borderId="213" applyNumberFormat="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28" fillId="60" borderId="0" applyNumberFormat="0" applyBorder="0" applyAlignment="0" applyProtection="0"/>
    <xf numFmtId="0" fontId="121" fillId="0" borderId="215" applyNumberFormat="0" applyFill="0" applyAlignment="0" applyProtection="0"/>
    <xf numFmtId="0" fontId="2" fillId="59" borderId="0" applyNumberFormat="0" applyBorder="0" applyAlignment="0" applyProtection="0"/>
    <xf numFmtId="0" fontId="128" fillId="53" borderId="0" applyNumberFormat="0" applyBorder="0" applyAlignment="0" applyProtection="0"/>
    <xf numFmtId="0" fontId="142" fillId="0" borderId="0" applyNumberFormat="0" applyFill="0" applyBorder="0" applyAlignment="0" applyProtection="0"/>
    <xf numFmtId="0" fontId="177" fillId="38" borderId="210" applyNumberFormat="0" applyAlignment="0" applyProtection="0"/>
    <xf numFmtId="0" fontId="2" fillId="50" borderId="0" applyNumberFormat="0" applyBorder="0" applyAlignment="0" applyProtection="0"/>
    <xf numFmtId="0" fontId="2" fillId="55" borderId="0" applyNumberFormat="0" applyBorder="0" applyAlignment="0" applyProtection="0"/>
    <xf numFmtId="0" fontId="2" fillId="50" borderId="0" applyNumberFormat="0" applyBorder="0" applyAlignment="0" applyProtection="0"/>
    <xf numFmtId="43" fontId="2" fillId="0" borderId="0" applyFont="0" applyFill="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4" borderId="0" applyNumberFormat="0" applyBorder="0" applyAlignment="0" applyProtection="0"/>
    <xf numFmtId="0" fontId="170" fillId="0" borderId="207" applyNumberFormat="0" applyFill="0" applyAlignment="0" applyProtection="0"/>
    <xf numFmtId="0" fontId="2" fillId="40" borderId="21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0" fillId="0" borderId="0" applyFont="0" applyFill="0" applyBorder="0" applyAlignment="0" applyProtection="0"/>
    <xf numFmtId="0" fontId="2" fillId="54" borderId="0" applyNumberFormat="0" applyBorder="0" applyAlignment="0" applyProtection="0"/>
    <xf numFmtId="0" fontId="2" fillId="51" borderId="0" applyNumberFormat="0" applyBorder="0" applyAlignment="0" applyProtection="0"/>
    <xf numFmtId="0" fontId="2" fillId="43" borderId="0" applyNumberFormat="0" applyBorder="0" applyAlignment="0" applyProtection="0"/>
    <xf numFmtId="0" fontId="2" fillId="51" borderId="0" applyNumberFormat="0" applyBorder="0" applyAlignment="0" applyProtection="0"/>
    <xf numFmtId="0" fontId="128" fillId="52" borderId="0" applyNumberFormat="0" applyBorder="0" applyAlignment="0" applyProtection="0"/>
    <xf numFmtId="43" fontId="2" fillId="0" borderId="0" applyFont="0" applyFill="0" applyBorder="0" applyAlignment="0" applyProtection="0"/>
    <xf numFmtId="0" fontId="178" fillId="0" borderId="212" applyNumberFormat="0" applyFill="0" applyAlignment="0" applyProtection="0"/>
    <xf numFmtId="0" fontId="128" fillId="57"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70" borderId="0" applyNumberFormat="0" applyBorder="0" applyAlignment="0" applyProtection="0"/>
    <xf numFmtId="0" fontId="128" fillId="56" borderId="0" applyNumberFormat="0" applyBorder="0" applyAlignment="0" applyProtection="0"/>
    <xf numFmtId="0" fontId="2" fillId="63" borderId="0" applyNumberFormat="0" applyBorder="0" applyAlignment="0" applyProtection="0"/>
    <xf numFmtId="0" fontId="2" fillId="46" borderId="0" applyNumberFormat="0" applyBorder="0" applyAlignment="0" applyProtection="0"/>
    <xf numFmtId="0" fontId="2" fillId="63" borderId="0" applyNumberFormat="0" applyBorder="0" applyAlignment="0" applyProtection="0"/>
    <xf numFmtId="0" fontId="221" fillId="67" borderId="0" applyNumberFormat="0" applyBorder="0" applyAlignment="0" applyProtection="0"/>
    <xf numFmtId="0" fontId="176" fillId="38" borderId="211" applyNumberFormat="0" applyAlignment="0" applyProtection="0"/>
    <xf numFmtId="43" fontId="20" fillId="0" borderId="0" applyFont="0" applyFill="0" applyBorder="0" applyAlignment="0" applyProtection="0"/>
    <xf numFmtId="0" fontId="20" fillId="0" borderId="0"/>
    <xf numFmtId="0" fontId="2" fillId="42" borderId="0" applyNumberFormat="0" applyBorder="0" applyAlignment="0" applyProtection="0"/>
    <xf numFmtId="0" fontId="221" fillId="72" borderId="0" applyNumberFormat="0" applyBorder="0" applyAlignment="0" applyProtection="0"/>
    <xf numFmtId="0" fontId="181" fillId="0" borderId="0"/>
    <xf numFmtId="0" fontId="128" fillId="64" borderId="0" applyNumberFormat="0" applyBorder="0" applyAlignment="0" applyProtection="0"/>
    <xf numFmtId="0" fontId="221" fillId="68" borderId="0" applyNumberFormat="0" applyBorder="0" applyAlignment="0" applyProtection="0"/>
    <xf numFmtId="0" fontId="174" fillId="35" borderId="0" applyNumberFormat="0" applyBorder="0" applyAlignment="0" applyProtection="0"/>
    <xf numFmtId="0" fontId="2" fillId="59" borderId="0" applyNumberFormat="0" applyBorder="0" applyAlignment="0" applyProtection="0"/>
    <xf numFmtId="0" fontId="2" fillId="46" borderId="0" applyNumberFormat="0" applyBorder="0" applyAlignment="0" applyProtection="0"/>
    <xf numFmtId="0" fontId="180" fillId="0" borderId="0" applyNumberFormat="0" applyFill="0" applyBorder="0" applyAlignment="0" applyProtection="0"/>
    <xf numFmtId="0" fontId="221" fillId="69" borderId="0" applyNumberFormat="0" applyBorder="0" applyAlignment="0" applyProtection="0"/>
    <xf numFmtId="43" fontId="181" fillId="0" borderId="0" applyFont="0" applyFill="0" applyBorder="0" applyAlignment="0" applyProtection="0"/>
    <xf numFmtId="0" fontId="128" fillId="48" borderId="0" applyNumberFormat="0" applyBorder="0" applyAlignment="0" applyProtection="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1" fillId="86" borderId="1" applyNumberFormat="0" applyFont="0" applyAlignment="0" applyProtection="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0" fontId="185" fillId="0" borderId="0"/>
    <xf numFmtId="43" fontId="185" fillId="0" borderId="0" applyFont="0" applyFill="0" applyBorder="0" applyAlignment="0" applyProtection="0"/>
    <xf numFmtId="0" fontId="2" fillId="0" borderId="0"/>
    <xf numFmtId="0" fontId="2" fillId="40" borderId="214" applyNumberFormat="0" applyFont="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21" fillId="65"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8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88" borderId="0" applyNumberFormat="0" applyBorder="0" applyAlignment="0" applyProtection="0"/>
    <xf numFmtId="0" fontId="221" fillId="8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21" fillId="88"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21" fillId="88"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21" fillId="88"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21" fillId="88"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21" fillId="88" borderId="0" applyNumberFormat="0" applyBorder="0" applyAlignment="0" applyProtection="0"/>
    <xf numFmtId="0" fontId="221" fillId="88"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8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21" fillId="65"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57" fillId="42"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21" fillId="6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70"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70" borderId="0" applyNumberFormat="0" applyBorder="0" applyAlignment="0" applyProtection="0"/>
    <xf numFmtId="0" fontId="221" fillId="70"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21" fillId="70"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21" fillId="7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21" fillId="7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21" fillId="7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21" fillId="7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21" fillId="70"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70"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21" fillId="6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57" fillId="46"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21" fillId="67"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5"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21" fillId="65"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21" fillId="65"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21" fillId="65"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21" fillId="65"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21" fillId="65"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21" fillId="65"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5"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21" fillId="67"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57" fillId="50"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21" fillId="68"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8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88" borderId="0" applyNumberFormat="0" applyBorder="0" applyAlignment="0" applyProtection="0"/>
    <xf numFmtId="0" fontId="221" fillId="8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21" fillId="8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21" fillId="88"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21" fillId="88"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21" fillId="88"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21" fillId="88"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21" fillId="88"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8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21" fillId="6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57" fillId="54"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21" fillId="69"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8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89" borderId="0" applyNumberFormat="0" applyBorder="0" applyAlignment="0" applyProtection="0"/>
    <xf numFmtId="0" fontId="221" fillId="8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21" fillId="89"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21" fillId="89"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21" fillId="89"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21" fillId="89"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21" fillId="89"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21" fillId="8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8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21" fillId="69"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21" fillId="70"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21" fillId="70" borderId="0" applyNumberFormat="0" applyBorder="0" applyAlignment="0" applyProtection="0"/>
    <xf numFmtId="0" fontId="221" fillId="70"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83"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21" fillId="70"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21" fillId="70"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21" fillId="70"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21" fillId="70"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21" fillId="7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57" fillId="62"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21" fillId="71"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21" fillId="71" borderId="0" applyNumberFormat="0" applyBorder="0" applyAlignment="0" applyProtection="0"/>
    <xf numFmtId="0" fontId="221"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8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83" borderId="0" applyNumberFormat="0" applyBorder="0" applyAlignment="0" applyProtection="0"/>
    <xf numFmtId="0" fontId="221" fillId="8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21" fillId="83" borderId="0" applyNumberFormat="0" applyBorder="0" applyAlignment="0" applyProtection="0"/>
    <xf numFmtId="0" fontId="221" fillId="71"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21" fillId="8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21" fillId="8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21" fillId="8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21" fillId="8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21" fillId="8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8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21" fillId="7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57" fillId="43"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21" fillId="72"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0"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0" borderId="0" applyNumberFormat="0" applyBorder="0" applyAlignment="0" applyProtection="0"/>
    <xf numFmtId="0" fontId="221" fillId="70"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21" fillId="70" borderId="0" applyNumberFormat="0" applyBorder="0" applyAlignment="0" applyProtection="0"/>
    <xf numFmtId="0" fontId="221" fillId="72"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21" fillId="70"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21" fillId="70"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21" fillId="70"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21" fillId="70"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21" fillId="70"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0"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21" fillId="7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21" fillId="73"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21" fillId="73" borderId="0" applyNumberFormat="0" applyBorder="0" applyAlignment="0" applyProtection="0"/>
    <xf numFmtId="0" fontId="221"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6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21" fillId="65" borderId="0" applyNumberFormat="0" applyBorder="0" applyAlignment="0" applyProtection="0"/>
    <xf numFmtId="0" fontId="221" fillId="73"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21" fillId="65"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21" fillId="65"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21" fillId="65"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21" fillId="65"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21" fillId="65"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6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21" fillId="73"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21" fillId="68"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83"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83" borderId="0" applyNumberFormat="0" applyBorder="0" applyAlignment="0" applyProtection="0"/>
    <xf numFmtId="0" fontId="221" fillId="83"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21" fillId="83"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21" fillId="83"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21" fillId="83"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21" fillId="83"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21" fillId="83"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21" fillId="83"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83"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21" fillId="68"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21" fillId="71"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21" fillId="71" borderId="0" applyNumberFormat="0" applyBorder="0" applyAlignment="0" applyProtection="0"/>
    <xf numFmtId="0" fontId="221"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21" fillId="71"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21" fillId="71"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21" fillId="71"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21" fillId="71"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21" fillId="7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21" fillId="74"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21" fillId="74" borderId="0" applyNumberFormat="0" applyBorder="0" applyAlignment="0" applyProtection="0"/>
    <xf numFmtId="0" fontId="221"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0"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0" borderId="0" applyNumberFormat="0" applyBorder="0" applyAlignment="0" applyProtection="0"/>
    <xf numFmtId="0" fontId="221" fillId="70"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21" fillId="70" borderId="0" applyNumberFormat="0" applyBorder="0" applyAlignment="0" applyProtection="0"/>
    <xf numFmtId="0" fontId="221" fillId="74"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21" fillId="70"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21" fillId="70"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21" fillId="70"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21" fillId="70"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21" fillId="70"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0"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21" fillId="74"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57" fillId="63" borderId="0" applyNumberFormat="0" applyBorder="0" applyAlignment="0" applyProtection="0"/>
    <xf numFmtId="0" fontId="297" fillId="44" borderId="0" applyNumberFormat="0" applyBorder="0" applyAlignment="0" applyProtection="0"/>
    <xf numFmtId="0" fontId="222" fillId="75" borderId="0" applyNumberFormat="0" applyBorder="0" applyAlignment="0" applyProtection="0"/>
    <xf numFmtId="0" fontId="222" fillId="75" borderId="0" applyNumberFormat="0" applyBorder="0" applyAlignment="0" applyProtection="0"/>
    <xf numFmtId="0" fontId="297" fillId="44" borderId="0" applyNumberFormat="0" applyBorder="0" applyAlignment="0" applyProtection="0"/>
    <xf numFmtId="0" fontId="297" fillId="44" borderId="0" applyNumberFormat="0" applyBorder="0" applyAlignment="0" applyProtection="0"/>
    <xf numFmtId="0" fontId="297" fillId="44" borderId="0" applyNumberFormat="0" applyBorder="0" applyAlignment="0" applyProtection="0"/>
    <xf numFmtId="0" fontId="222" fillId="75" borderId="0" applyNumberFormat="0" applyBorder="0" applyAlignment="0" applyProtection="0"/>
    <xf numFmtId="0" fontId="128" fillId="44"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222" fillId="75" borderId="0" applyNumberFormat="0" applyBorder="0" applyAlignment="0" applyProtection="0"/>
    <xf numFmtId="0" fontId="297"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222" fillId="75" borderId="0" applyNumberFormat="0" applyBorder="0" applyAlignment="0" applyProtection="0"/>
    <xf numFmtId="0" fontId="222" fillId="75"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22" fillId="75" borderId="0" applyNumberFormat="0" applyBorder="0" applyAlignment="0" applyProtection="0"/>
    <xf numFmtId="0" fontId="297" fillId="44"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97" fillId="44"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22" fillId="75" borderId="0" applyNumberFormat="0" applyBorder="0" applyAlignment="0" applyProtection="0"/>
    <xf numFmtId="0" fontId="222" fillId="77" borderId="0" applyNumberFormat="0" applyBorder="0" applyAlignment="0" applyProtection="0"/>
    <xf numFmtId="0" fontId="222" fillId="75" borderId="0" applyNumberFormat="0" applyBorder="0" applyAlignment="0" applyProtection="0"/>
    <xf numFmtId="0" fontId="222" fillId="77" borderId="0" applyNumberFormat="0" applyBorder="0" applyAlignment="0" applyProtection="0"/>
    <xf numFmtId="0" fontId="128" fillId="44" borderId="0" applyNumberFormat="0" applyBorder="0" applyAlignment="0" applyProtection="0"/>
    <xf numFmtId="0" fontId="222" fillId="75" borderId="0" applyNumberFormat="0" applyBorder="0" applyAlignment="0" applyProtection="0"/>
    <xf numFmtId="0" fontId="222" fillId="75" borderId="0" applyNumberFormat="0" applyBorder="0" applyAlignment="0" applyProtection="0"/>
    <xf numFmtId="0" fontId="128" fillId="44" borderId="0" applyNumberFormat="0" applyBorder="0" applyAlignment="0" applyProtection="0"/>
    <xf numFmtId="0" fontId="222" fillId="75" borderId="0" applyNumberFormat="0" applyBorder="0" applyAlignment="0" applyProtection="0"/>
    <xf numFmtId="0" fontId="297" fillId="44" borderId="0" applyNumberFormat="0" applyBorder="0" applyAlignment="0" applyProtection="0"/>
    <xf numFmtId="0" fontId="128" fillId="44" borderId="0" applyNumberFormat="0" applyBorder="0" applyAlignment="0" applyProtection="0"/>
    <xf numFmtId="0" fontId="222" fillId="75"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297" fillId="48"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297" fillId="48" borderId="0" applyNumberFormat="0" applyBorder="0" applyAlignment="0" applyProtection="0"/>
    <xf numFmtId="0" fontId="297" fillId="48" borderId="0" applyNumberFormat="0" applyBorder="0" applyAlignment="0" applyProtection="0"/>
    <xf numFmtId="0" fontId="297" fillId="48" borderId="0" applyNumberFormat="0" applyBorder="0" applyAlignment="0" applyProtection="0"/>
    <xf numFmtId="0" fontId="128" fillId="48"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297" fillId="48" borderId="0" applyNumberFormat="0" applyBorder="0" applyAlignment="0" applyProtection="0"/>
    <xf numFmtId="0" fontId="222" fillId="72" borderId="0" applyNumberFormat="0" applyBorder="0" applyAlignment="0" applyProtection="0"/>
    <xf numFmtId="0" fontId="297" fillId="48" borderId="0" applyNumberFormat="0" applyBorder="0" applyAlignment="0" applyProtection="0"/>
    <xf numFmtId="0" fontId="222" fillId="72" borderId="0" applyNumberFormat="0" applyBorder="0" applyAlignment="0" applyProtection="0"/>
    <xf numFmtId="0" fontId="297" fillId="48"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128" fillId="48"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128" fillId="48" borderId="0" applyNumberFormat="0" applyBorder="0" applyAlignment="0" applyProtection="0"/>
    <xf numFmtId="0" fontId="222" fillId="72" borderId="0" applyNumberFormat="0" applyBorder="0" applyAlignment="0" applyProtection="0"/>
    <xf numFmtId="0" fontId="297" fillId="48" borderId="0" applyNumberFormat="0" applyBorder="0" applyAlignment="0" applyProtection="0"/>
    <xf numFmtId="0" fontId="128" fillId="48" borderId="0" applyNumberFormat="0" applyBorder="0" applyAlignment="0" applyProtection="0"/>
    <xf numFmtId="0" fontId="222" fillId="72"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297" fillId="52" borderId="0" applyNumberFormat="0" applyBorder="0" applyAlignment="0" applyProtection="0"/>
    <xf numFmtId="0" fontId="222" fillId="73" borderId="0" applyNumberFormat="0" applyBorder="0" applyAlignment="0" applyProtection="0"/>
    <xf numFmtId="0" fontId="222" fillId="73" borderId="0" applyNumberFormat="0" applyBorder="0" applyAlignment="0" applyProtection="0"/>
    <xf numFmtId="0" fontId="297" fillId="52" borderId="0" applyNumberFormat="0" applyBorder="0" applyAlignment="0" applyProtection="0"/>
    <xf numFmtId="0" fontId="297" fillId="52" borderId="0" applyNumberFormat="0" applyBorder="0" applyAlignment="0" applyProtection="0"/>
    <xf numFmtId="0" fontId="297" fillId="52" borderId="0" applyNumberFormat="0" applyBorder="0" applyAlignment="0" applyProtection="0"/>
    <xf numFmtId="0" fontId="222" fillId="73" borderId="0" applyNumberFormat="0" applyBorder="0" applyAlignment="0" applyProtection="0"/>
    <xf numFmtId="0" fontId="128" fillId="52"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222" fillId="73" borderId="0" applyNumberFormat="0" applyBorder="0" applyAlignment="0" applyProtection="0"/>
    <xf numFmtId="0" fontId="297"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222" fillId="73" borderId="0" applyNumberFormat="0" applyBorder="0" applyAlignment="0" applyProtection="0"/>
    <xf numFmtId="0" fontId="222" fillId="73" borderId="0" applyNumberFormat="0" applyBorder="0" applyAlignment="0" applyProtection="0"/>
    <xf numFmtId="0" fontId="222" fillId="65"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97" fillId="52" borderId="0" applyNumberFormat="0" applyBorder="0" applyAlignment="0" applyProtection="0"/>
    <xf numFmtId="0" fontId="222" fillId="65" borderId="0" applyNumberFormat="0" applyBorder="0" applyAlignment="0" applyProtection="0"/>
    <xf numFmtId="0" fontId="222" fillId="65" borderId="0" applyNumberFormat="0" applyBorder="0" applyAlignment="0" applyProtection="0"/>
    <xf numFmtId="0" fontId="297" fillId="52" borderId="0" applyNumberFormat="0" applyBorder="0" applyAlignment="0" applyProtection="0"/>
    <xf numFmtId="0" fontId="222" fillId="65"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22" fillId="65" borderId="0" applyNumberFormat="0" applyBorder="0" applyAlignment="0" applyProtection="0"/>
    <xf numFmtId="0" fontId="222" fillId="73" borderId="0" applyNumberFormat="0" applyBorder="0" applyAlignment="0" applyProtection="0"/>
    <xf numFmtId="0" fontId="222" fillId="65" borderId="0" applyNumberFormat="0" applyBorder="0" applyAlignment="0" applyProtection="0"/>
    <xf numFmtId="0" fontId="128" fillId="52" borderId="0" applyNumberFormat="0" applyBorder="0" applyAlignment="0" applyProtection="0"/>
    <xf numFmtId="0" fontId="222" fillId="73" borderId="0" applyNumberFormat="0" applyBorder="0" applyAlignment="0" applyProtection="0"/>
    <xf numFmtId="0" fontId="222" fillId="73" borderId="0" applyNumberFormat="0" applyBorder="0" applyAlignment="0" applyProtection="0"/>
    <xf numFmtId="0" fontId="128" fillId="52" borderId="0" applyNumberFormat="0" applyBorder="0" applyAlignment="0" applyProtection="0"/>
    <xf numFmtId="0" fontId="222" fillId="73" borderId="0" applyNumberFormat="0" applyBorder="0" applyAlignment="0" applyProtection="0"/>
    <xf numFmtId="0" fontId="297" fillId="52" borderId="0" applyNumberFormat="0" applyBorder="0" applyAlignment="0" applyProtection="0"/>
    <xf numFmtId="0" fontId="128" fillId="52" borderId="0" applyNumberFormat="0" applyBorder="0" applyAlignment="0" applyProtection="0"/>
    <xf numFmtId="0" fontId="222" fillId="73"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297" fillId="56" borderId="0" applyNumberFormat="0" applyBorder="0" applyAlignment="0" applyProtection="0"/>
    <xf numFmtId="0" fontId="222" fillId="76" borderId="0" applyNumberFormat="0" applyBorder="0" applyAlignment="0" applyProtection="0"/>
    <xf numFmtId="0" fontId="222" fillId="76" borderId="0" applyNumberFormat="0" applyBorder="0" applyAlignment="0" applyProtection="0"/>
    <xf numFmtId="0" fontId="297" fillId="56" borderId="0" applyNumberFormat="0" applyBorder="0" applyAlignment="0" applyProtection="0"/>
    <xf numFmtId="0" fontId="297" fillId="56" borderId="0" applyNumberFormat="0" applyBorder="0" applyAlignment="0" applyProtection="0"/>
    <xf numFmtId="0" fontId="297" fillId="56" borderId="0" applyNumberFormat="0" applyBorder="0" applyAlignment="0" applyProtection="0"/>
    <xf numFmtId="0" fontId="222" fillId="76" borderId="0" applyNumberFormat="0" applyBorder="0" applyAlignment="0" applyProtection="0"/>
    <xf numFmtId="0" fontId="128" fillId="5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222" fillId="76" borderId="0" applyNumberFormat="0" applyBorder="0" applyAlignment="0" applyProtection="0"/>
    <xf numFmtId="0" fontId="297" fillId="5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222" fillId="76" borderId="0" applyNumberFormat="0" applyBorder="0" applyAlignment="0" applyProtection="0"/>
    <xf numFmtId="0" fontId="222" fillId="76" borderId="0" applyNumberFormat="0" applyBorder="0" applyAlignment="0" applyProtection="0"/>
    <xf numFmtId="0" fontId="222" fillId="83" borderId="0" applyNumberFormat="0" applyBorder="0" applyAlignment="0" applyProtection="0"/>
    <xf numFmtId="0" fontId="222" fillId="83" borderId="0" applyNumberFormat="0" applyBorder="0" applyAlignment="0" applyProtection="0"/>
    <xf numFmtId="0" fontId="222" fillId="76" borderId="0" applyNumberFormat="0" applyBorder="0" applyAlignment="0" applyProtection="0"/>
    <xf numFmtId="0" fontId="297" fillId="56" borderId="0" applyNumberFormat="0" applyBorder="0" applyAlignment="0" applyProtection="0"/>
    <xf numFmtId="0" fontId="222" fillId="83" borderId="0" applyNumberFormat="0" applyBorder="0" applyAlignment="0" applyProtection="0"/>
    <xf numFmtId="0" fontId="222" fillId="83" borderId="0" applyNumberFormat="0" applyBorder="0" applyAlignment="0" applyProtection="0"/>
    <xf numFmtId="0" fontId="297" fillId="56" borderId="0" applyNumberFormat="0" applyBorder="0" applyAlignment="0" applyProtection="0"/>
    <xf numFmtId="0" fontId="222" fillId="83" borderId="0" applyNumberFormat="0" applyBorder="0" applyAlignment="0" applyProtection="0"/>
    <xf numFmtId="0" fontId="222" fillId="83" borderId="0" applyNumberFormat="0" applyBorder="0" applyAlignment="0" applyProtection="0"/>
    <xf numFmtId="0" fontId="222" fillId="76" borderId="0" applyNumberFormat="0" applyBorder="0" applyAlignment="0" applyProtection="0"/>
    <xf numFmtId="0" fontId="222" fillId="83" borderId="0" applyNumberFormat="0" applyBorder="0" applyAlignment="0" applyProtection="0"/>
    <xf numFmtId="0" fontId="222" fillId="76" borderId="0" applyNumberFormat="0" applyBorder="0" applyAlignment="0" applyProtection="0"/>
    <xf numFmtId="0" fontId="222" fillId="83" borderId="0" applyNumberFormat="0" applyBorder="0" applyAlignment="0" applyProtection="0"/>
    <xf numFmtId="0" fontId="128" fillId="56" borderId="0" applyNumberFormat="0" applyBorder="0" applyAlignment="0" applyProtection="0"/>
    <xf numFmtId="0" fontId="222" fillId="76" borderId="0" applyNumberFormat="0" applyBorder="0" applyAlignment="0" applyProtection="0"/>
    <xf numFmtId="0" fontId="222" fillId="76" borderId="0" applyNumberFormat="0" applyBorder="0" applyAlignment="0" applyProtection="0"/>
    <xf numFmtId="0" fontId="128" fillId="56" borderId="0" applyNumberFormat="0" applyBorder="0" applyAlignment="0" applyProtection="0"/>
    <xf numFmtId="0" fontId="222" fillId="76" borderId="0" applyNumberFormat="0" applyBorder="0" applyAlignment="0" applyProtection="0"/>
    <xf numFmtId="0" fontId="297" fillId="56" borderId="0" applyNumberFormat="0" applyBorder="0" applyAlignment="0" applyProtection="0"/>
    <xf numFmtId="0" fontId="128" fillId="56" borderId="0" applyNumberFormat="0" applyBorder="0" applyAlignment="0" applyProtection="0"/>
    <xf numFmtId="0" fontId="222" fillId="76" borderId="0" applyNumberFormat="0" applyBorder="0" applyAlignment="0" applyProtection="0"/>
    <xf numFmtId="0" fontId="128" fillId="56" borderId="0" applyNumberFormat="0" applyBorder="0" applyAlignment="0" applyProtection="0"/>
    <xf numFmtId="0" fontId="128" fillId="56" borderId="0" applyNumberFormat="0" applyBorder="0" applyAlignment="0" applyProtection="0"/>
    <xf numFmtId="0" fontId="297" fillId="60"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97" fillId="60" borderId="0" applyNumberFormat="0" applyBorder="0" applyAlignment="0" applyProtection="0"/>
    <xf numFmtId="0" fontId="297" fillId="60" borderId="0" applyNumberFormat="0" applyBorder="0" applyAlignment="0" applyProtection="0"/>
    <xf numFmtId="0" fontId="297" fillId="60" borderId="0" applyNumberFormat="0" applyBorder="0" applyAlignment="0" applyProtection="0"/>
    <xf numFmtId="0" fontId="128" fillId="60" borderId="0" applyNumberFormat="0" applyBorder="0" applyAlignment="0" applyProtection="0"/>
    <xf numFmtId="0" fontId="128" fillId="77" borderId="0" applyNumberFormat="0" applyBorder="0" applyAlignment="0" applyProtection="0"/>
    <xf numFmtId="0" fontId="128" fillId="77" borderId="0" applyNumberFormat="0" applyBorder="0" applyAlignment="0" applyProtection="0"/>
    <xf numFmtId="0" fontId="128" fillId="60" borderId="0" applyNumberFormat="0" applyBorder="0" applyAlignment="0" applyProtection="0"/>
    <xf numFmtId="0" fontId="128" fillId="60" borderId="0" applyNumberFormat="0" applyBorder="0" applyAlignment="0" applyProtection="0"/>
    <xf numFmtId="0" fontId="128" fillId="60" borderId="0" applyNumberFormat="0" applyBorder="0" applyAlignment="0" applyProtection="0"/>
    <xf numFmtId="0" fontId="297" fillId="60" borderId="0" applyNumberFormat="0" applyBorder="0" applyAlignment="0" applyProtection="0"/>
    <xf numFmtId="0" fontId="222" fillId="77" borderId="0" applyNumberFormat="0" applyBorder="0" applyAlignment="0" applyProtection="0"/>
    <xf numFmtId="0" fontId="297" fillId="60" borderId="0" applyNumberFormat="0" applyBorder="0" applyAlignment="0" applyProtection="0"/>
    <xf numFmtId="0" fontId="222" fillId="77" borderId="0" applyNumberFormat="0" applyBorder="0" applyAlignment="0" applyProtection="0"/>
    <xf numFmtId="0" fontId="297" fillId="60"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128" fillId="60"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128" fillId="60" borderId="0" applyNumberFormat="0" applyBorder="0" applyAlignment="0" applyProtection="0"/>
    <xf numFmtId="0" fontId="222" fillId="77" borderId="0" applyNumberFormat="0" applyBorder="0" applyAlignment="0" applyProtection="0"/>
    <xf numFmtId="0" fontId="297" fillId="60" borderId="0" applyNumberFormat="0" applyBorder="0" applyAlignment="0" applyProtection="0"/>
    <xf numFmtId="0" fontId="128" fillId="60" borderId="0" applyNumberFormat="0" applyBorder="0" applyAlignment="0" applyProtection="0"/>
    <xf numFmtId="0" fontId="222" fillId="77" borderId="0" applyNumberFormat="0" applyBorder="0" applyAlignment="0" applyProtection="0"/>
    <xf numFmtId="0" fontId="128" fillId="60" borderId="0" applyNumberFormat="0" applyBorder="0" applyAlignment="0" applyProtection="0"/>
    <xf numFmtId="0" fontId="128" fillId="60" borderId="0" applyNumberFormat="0" applyBorder="0" applyAlignment="0" applyProtection="0"/>
    <xf numFmtId="0" fontId="297" fillId="64" borderId="0" applyNumberFormat="0" applyBorder="0" applyAlignment="0" applyProtection="0"/>
    <xf numFmtId="0" fontId="222" fillId="78" borderId="0" applyNumberFormat="0" applyBorder="0" applyAlignment="0" applyProtection="0"/>
    <xf numFmtId="0" fontId="222" fillId="78" borderId="0" applyNumberFormat="0" applyBorder="0" applyAlignment="0" applyProtection="0"/>
    <xf numFmtId="0" fontId="297" fillId="64" borderId="0" applyNumberFormat="0" applyBorder="0" applyAlignment="0" applyProtection="0"/>
    <xf numFmtId="0" fontId="297" fillId="64" borderId="0" applyNumberFormat="0" applyBorder="0" applyAlignment="0" applyProtection="0"/>
    <xf numFmtId="0" fontId="297" fillId="64" borderId="0" applyNumberFormat="0" applyBorder="0" applyAlignment="0" applyProtection="0"/>
    <xf numFmtId="0" fontId="222" fillId="78" borderId="0" applyNumberFormat="0" applyBorder="0" applyAlignment="0" applyProtection="0"/>
    <xf numFmtId="0" fontId="128" fillId="64" borderId="0" applyNumberFormat="0" applyBorder="0" applyAlignment="0" applyProtection="0"/>
    <xf numFmtId="0" fontId="128" fillId="78" borderId="0" applyNumberFormat="0" applyBorder="0" applyAlignment="0" applyProtection="0"/>
    <xf numFmtId="0" fontId="128" fillId="78"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222" fillId="78" borderId="0" applyNumberFormat="0" applyBorder="0" applyAlignment="0" applyProtection="0"/>
    <xf numFmtId="0" fontId="297" fillId="64"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222" fillId="78" borderId="0" applyNumberFormat="0" applyBorder="0" applyAlignment="0" applyProtection="0"/>
    <xf numFmtId="0" fontId="222" fillId="78" borderId="0" applyNumberFormat="0" applyBorder="0" applyAlignment="0" applyProtection="0"/>
    <xf numFmtId="0" fontId="222" fillId="70" borderId="0" applyNumberFormat="0" applyBorder="0" applyAlignment="0" applyProtection="0"/>
    <xf numFmtId="0" fontId="222" fillId="70" borderId="0" applyNumberFormat="0" applyBorder="0" applyAlignment="0" applyProtection="0"/>
    <xf numFmtId="0" fontId="222" fillId="78" borderId="0" applyNumberFormat="0" applyBorder="0" applyAlignment="0" applyProtection="0"/>
    <xf numFmtId="0" fontId="297" fillId="64" borderId="0" applyNumberFormat="0" applyBorder="0" applyAlignment="0" applyProtection="0"/>
    <xf numFmtId="0" fontId="222" fillId="70" borderId="0" applyNumberFormat="0" applyBorder="0" applyAlignment="0" applyProtection="0"/>
    <xf numFmtId="0" fontId="222" fillId="70" borderId="0" applyNumberFormat="0" applyBorder="0" applyAlignment="0" applyProtection="0"/>
    <xf numFmtId="0" fontId="297" fillId="64" borderId="0" applyNumberFormat="0" applyBorder="0" applyAlignment="0" applyProtection="0"/>
    <xf numFmtId="0" fontId="222" fillId="70" borderId="0" applyNumberFormat="0" applyBorder="0" applyAlignment="0" applyProtection="0"/>
    <xf numFmtId="0" fontId="222" fillId="70" borderId="0" applyNumberFormat="0" applyBorder="0" applyAlignment="0" applyProtection="0"/>
    <xf numFmtId="0" fontId="222" fillId="78" borderId="0" applyNumberFormat="0" applyBorder="0" applyAlignment="0" applyProtection="0"/>
    <xf numFmtId="0" fontId="222" fillId="70" borderId="0" applyNumberFormat="0" applyBorder="0" applyAlignment="0" applyProtection="0"/>
    <xf numFmtId="0" fontId="222" fillId="78" borderId="0" applyNumberFormat="0" applyBorder="0" applyAlignment="0" applyProtection="0"/>
    <xf numFmtId="0" fontId="222" fillId="70" borderId="0" applyNumberFormat="0" applyBorder="0" applyAlignment="0" applyProtection="0"/>
    <xf numFmtId="0" fontId="128" fillId="64" borderId="0" applyNumberFormat="0" applyBorder="0" applyAlignment="0" applyProtection="0"/>
    <xf numFmtId="0" fontId="222" fillId="78" borderId="0" applyNumberFormat="0" applyBorder="0" applyAlignment="0" applyProtection="0"/>
    <xf numFmtId="0" fontId="222" fillId="78" borderId="0" applyNumberFormat="0" applyBorder="0" applyAlignment="0" applyProtection="0"/>
    <xf numFmtId="0" fontId="128" fillId="64" borderId="0" applyNumberFormat="0" applyBorder="0" applyAlignment="0" applyProtection="0"/>
    <xf numFmtId="0" fontId="222" fillId="78" borderId="0" applyNumberFormat="0" applyBorder="0" applyAlignment="0" applyProtection="0"/>
    <xf numFmtId="0" fontId="297" fillId="64" borderId="0" applyNumberFormat="0" applyBorder="0" applyAlignment="0" applyProtection="0"/>
    <xf numFmtId="0" fontId="128" fillId="64" borderId="0" applyNumberFormat="0" applyBorder="0" applyAlignment="0" applyProtection="0"/>
    <xf numFmtId="0" fontId="222" fillId="78"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297" fillId="41" borderId="0" applyNumberFormat="0" applyBorder="0" applyAlignment="0" applyProtection="0"/>
    <xf numFmtId="0" fontId="222" fillId="79" borderId="0" applyNumberFormat="0" applyBorder="0" applyAlignment="0" applyProtection="0"/>
    <xf numFmtId="0" fontId="222" fillId="79" borderId="0" applyNumberFormat="0" applyBorder="0" applyAlignment="0" applyProtection="0"/>
    <xf numFmtId="0" fontId="297" fillId="41" borderId="0" applyNumberFormat="0" applyBorder="0" applyAlignment="0" applyProtection="0"/>
    <xf numFmtId="0" fontId="297" fillId="41" borderId="0" applyNumberFormat="0" applyBorder="0" applyAlignment="0" applyProtection="0"/>
    <xf numFmtId="0" fontId="297" fillId="41" borderId="0" applyNumberFormat="0" applyBorder="0" applyAlignment="0" applyProtection="0"/>
    <xf numFmtId="0" fontId="222" fillId="79" borderId="0" applyNumberFormat="0" applyBorder="0" applyAlignment="0" applyProtection="0"/>
    <xf numFmtId="0" fontId="128" fillId="41" borderId="0" applyNumberFormat="0" applyBorder="0" applyAlignment="0" applyProtection="0"/>
    <xf numFmtId="0" fontId="128" fillId="79" borderId="0" applyNumberFormat="0" applyBorder="0" applyAlignment="0" applyProtection="0"/>
    <xf numFmtId="0" fontId="128" fillId="79"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222" fillId="79" borderId="0" applyNumberFormat="0" applyBorder="0" applyAlignment="0" applyProtection="0"/>
    <xf numFmtId="0" fontId="297"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222" fillId="79" borderId="0" applyNumberFormat="0" applyBorder="0" applyAlignment="0" applyProtection="0"/>
    <xf numFmtId="0" fontId="222" fillId="79"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22" fillId="79" borderId="0" applyNumberFormat="0" applyBorder="0" applyAlignment="0" applyProtection="0"/>
    <xf numFmtId="0" fontId="297" fillId="41"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97" fillId="41"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22" fillId="79" borderId="0" applyNumberFormat="0" applyBorder="0" applyAlignment="0" applyProtection="0"/>
    <xf numFmtId="0" fontId="222" fillId="77" borderId="0" applyNumberFormat="0" applyBorder="0" applyAlignment="0" applyProtection="0"/>
    <xf numFmtId="0" fontId="222" fillId="79" borderId="0" applyNumberFormat="0" applyBorder="0" applyAlignment="0" applyProtection="0"/>
    <xf numFmtId="0" fontId="222" fillId="77" borderId="0" applyNumberFormat="0" applyBorder="0" applyAlignment="0" applyProtection="0"/>
    <xf numFmtId="0" fontId="128" fillId="41" borderId="0" applyNumberFormat="0" applyBorder="0" applyAlignment="0" applyProtection="0"/>
    <xf numFmtId="0" fontId="222" fillId="79" borderId="0" applyNumberFormat="0" applyBorder="0" applyAlignment="0" applyProtection="0"/>
    <xf numFmtId="0" fontId="222" fillId="79" borderId="0" applyNumberFormat="0" applyBorder="0" applyAlignment="0" applyProtection="0"/>
    <xf numFmtId="0" fontId="128" fillId="41" borderId="0" applyNumberFormat="0" applyBorder="0" applyAlignment="0" applyProtection="0"/>
    <xf numFmtId="0" fontId="222" fillId="79" borderId="0" applyNumberFormat="0" applyBorder="0" applyAlignment="0" applyProtection="0"/>
    <xf numFmtId="0" fontId="297" fillId="41" borderId="0" applyNumberFormat="0" applyBorder="0" applyAlignment="0" applyProtection="0"/>
    <xf numFmtId="0" fontId="128" fillId="41" borderId="0" applyNumberFormat="0" applyBorder="0" applyAlignment="0" applyProtection="0"/>
    <xf numFmtId="0" fontId="222" fillId="79"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297" fillId="45" borderId="0" applyNumberFormat="0" applyBorder="0" applyAlignment="0" applyProtection="0"/>
    <xf numFmtId="0" fontId="222" fillId="80" borderId="0" applyNumberFormat="0" applyBorder="0" applyAlignment="0" applyProtection="0"/>
    <xf numFmtId="0" fontId="222" fillId="80" borderId="0" applyNumberFormat="0" applyBorder="0" applyAlignment="0" applyProtection="0"/>
    <xf numFmtId="0" fontId="297" fillId="45" borderId="0" applyNumberFormat="0" applyBorder="0" applyAlignment="0" applyProtection="0"/>
    <xf numFmtId="0" fontId="297" fillId="45" borderId="0" applyNumberFormat="0" applyBorder="0" applyAlignment="0" applyProtection="0"/>
    <xf numFmtId="0" fontId="297" fillId="45" borderId="0" applyNumberFormat="0" applyBorder="0" applyAlignment="0" applyProtection="0"/>
    <xf numFmtId="0" fontId="222" fillId="80" borderId="0" applyNumberFormat="0" applyBorder="0" applyAlignment="0" applyProtection="0"/>
    <xf numFmtId="0" fontId="128" fillId="45" borderId="0" applyNumberFormat="0" applyBorder="0" applyAlignment="0" applyProtection="0"/>
    <xf numFmtId="0" fontId="128" fillId="80" borderId="0" applyNumberFormat="0" applyBorder="0" applyAlignment="0" applyProtection="0"/>
    <xf numFmtId="0" fontId="128" fillId="80"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222" fillId="80" borderId="0" applyNumberFormat="0" applyBorder="0" applyAlignment="0" applyProtection="0"/>
    <xf numFmtId="0" fontId="297"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222" fillId="80" borderId="0" applyNumberFormat="0" applyBorder="0" applyAlignment="0" applyProtection="0"/>
    <xf numFmtId="0" fontId="222" fillId="80" borderId="0" applyNumberFormat="0" applyBorder="0" applyAlignment="0" applyProtection="0"/>
    <xf numFmtId="0" fontId="222" fillId="90" borderId="0" applyNumberFormat="0" applyBorder="0" applyAlignment="0" applyProtection="0"/>
    <xf numFmtId="0" fontId="222" fillId="90" borderId="0" applyNumberFormat="0" applyBorder="0" applyAlignment="0" applyProtection="0"/>
    <xf numFmtId="0" fontId="222" fillId="80" borderId="0" applyNumberFormat="0" applyBorder="0" applyAlignment="0" applyProtection="0"/>
    <xf numFmtId="0" fontId="297" fillId="45" borderId="0" applyNumberFormat="0" applyBorder="0" applyAlignment="0" applyProtection="0"/>
    <xf numFmtId="0" fontId="222" fillId="90" borderId="0" applyNumberFormat="0" applyBorder="0" applyAlignment="0" applyProtection="0"/>
    <xf numFmtId="0" fontId="222" fillId="90" borderId="0" applyNumberFormat="0" applyBorder="0" applyAlignment="0" applyProtection="0"/>
    <xf numFmtId="0" fontId="297" fillId="45" borderId="0" applyNumberFormat="0" applyBorder="0" applyAlignment="0" applyProtection="0"/>
    <xf numFmtId="0" fontId="222" fillId="90" borderId="0" applyNumberFormat="0" applyBorder="0" applyAlignment="0" applyProtection="0"/>
    <xf numFmtId="0" fontId="222" fillId="90" borderId="0" applyNumberFormat="0" applyBorder="0" applyAlignment="0" applyProtection="0"/>
    <xf numFmtId="0" fontId="222" fillId="80" borderId="0" applyNumberFormat="0" applyBorder="0" applyAlignment="0" applyProtection="0"/>
    <xf numFmtId="0" fontId="222" fillId="90" borderId="0" applyNumberFormat="0" applyBorder="0" applyAlignment="0" applyProtection="0"/>
    <xf numFmtId="0" fontId="222" fillId="80" borderId="0" applyNumberFormat="0" applyBorder="0" applyAlignment="0" applyProtection="0"/>
    <xf numFmtId="0" fontId="222" fillId="90" borderId="0" applyNumberFormat="0" applyBorder="0" applyAlignment="0" applyProtection="0"/>
    <xf numFmtId="0" fontId="128" fillId="45" borderId="0" applyNumberFormat="0" applyBorder="0" applyAlignment="0" applyProtection="0"/>
    <xf numFmtId="0" fontId="222" fillId="80" borderId="0" applyNumberFormat="0" applyBorder="0" applyAlignment="0" applyProtection="0"/>
    <xf numFmtId="0" fontId="222" fillId="80" borderId="0" applyNumberFormat="0" applyBorder="0" applyAlignment="0" applyProtection="0"/>
    <xf numFmtId="0" fontId="128" fillId="45" borderId="0" applyNumberFormat="0" applyBorder="0" applyAlignment="0" applyProtection="0"/>
    <xf numFmtId="0" fontId="222" fillId="80" borderId="0" applyNumberFormat="0" applyBorder="0" applyAlignment="0" applyProtection="0"/>
    <xf numFmtId="0" fontId="297" fillId="45" borderId="0" applyNumberFormat="0" applyBorder="0" applyAlignment="0" applyProtection="0"/>
    <xf numFmtId="0" fontId="128" fillId="45" borderId="0" applyNumberFormat="0" applyBorder="0" applyAlignment="0" applyProtection="0"/>
    <xf numFmtId="0" fontId="222" fillId="80"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297" fillId="49" borderId="0" applyNumberFormat="0" applyBorder="0" applyAlignment="0" applyProtection="0"/>
    <xf numFmtId="0" fontId="222" fillId="81" borderId="0" applyNumberFormat="0" applyBorder="0" applyAlignment="0" applyProtection="0"/>
    <xf numFmtId="0" fontId="222" fillId="81" borderId="0" applyNumberFormat="0" applyBorder="0" applyAlignment="0" applyProtection="0"/>
    <xf numFmtId="0" fontId="297" fillId="49" borderId="0" applyNumberFormat="0" applyBorder="0" applyAlignment="0" applyProtection="0"/>
    <xf numFmtId="0" fontId="297" fillId="49" borderId="0" applyNumberFormat="0" applyBorder="0" applyAlignment="0" applyProtection="0"/>
    <xf numFmtId="0" fontId="297" fillId="49" borderId="0" applyNumberFormat="0" applyBorder="0" applyAlignment="0" applyProtection="0"/>
    <xf numFmtId="0" fontId="222" fillId="81" borderId="0" applyNumberFormat="0" applyBorder="0" applyAlignment="0" applyProtection="0"/>
    <xf numFmtId="0" fontId="128" fillId="49" borderId="0" applyNumberFormat="0" applyBorder="0" applyAlignment="0" applyProtection="0"/>
    <xf numFmtId="0" fontId="128" fillId="81" borderId="0" applyNumberFormat="0" applyBorder="0" applyAlignment="0" applyProtection="0"/>
    <xf numFmtId="0" fontId="128" fillId="81"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222" fillId="81" borderId="0" applyNumberFormat="0" applyBorder="0" applyAlignment="0" applyProtection="0"/>
    <xf numFmtId="0" fontId="297"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222" fillId="81" borderId="0" applyNumberFormat="0" applyBorder="0" applyAlignment="0" applyProtection="0"/>
    <xf numFmtId="0" fontId="222" fillId="81" borderId="0" applyNumberFormat="0" applyBorder="0" applyAlignment="0" applyProtection="0"/>
    <xf numFmtId="0" fontId="222" fillId="65" borderId="0" applyNumberFormat="0" applyBorder="0" applyAlignment="0" applyProtection="0"/>
    <xf numFmtId="0" fontId="222" fillId="65" borderId="0" applyNumberFormat="0" applyBorder="0" applyAlignment="0" applyProtection="0"/>
    <xf numFmtId="0" fontId="222" fillId="81" borderId="0" applyNumberFormat="0" applyBorder="0" applyAlignment="0" applyProtection="0"/>
    <xf numFmtId="0" fontId="297" fillId="49" borderId="0" applyNumberFormat="0" applyBorder="0" applyAlignment="0" applyProtection="0"/>
    <xf numFmtId="0" fontId="222" fillId="65" borderId="0" applyNumberFormat="0" applyBorder="0" applyAlignment="0" applyProtection="0"/>
    <xf numFmtId="0" fontId="222" fillId="65" borderId="0" applyNumberFormat="0" applyBorder="0" applyAlignment="0" applyProtection="0"/>
    <xf numFmtId="0" fontId="297" fillId="49" borderId="0" applyNumberFormat="0" applyBorder="0" applyAlignment="0" applyProtection="0"/>
    <xf numFmtId="0" fontId="222" fillId="65" borderId="0" applyNumberFormat="0" applyBorder="0" applyAlignment="0" applyProtection="0"/>
    <xf numFmtId="0" fontId="222" fillId="65" borderId="0" applyNumberFormat="0" applyBorder="0" applyAlignment="0" applyProtection="0"/>
    <xf numFmtId="0" fontId="222" fillId="81" borderId="0" applyNumberFormat="0" applyBorder="0" applyAlignment="0" applyProtection="0"/>
    <xf numFmtId="0" fontId="222" fillId="65" borderId="0" applyNumberFormat="0" applyBorder="0" applyAlignment="0" applyProtection="0"/>
    <xf numFmtId="0" fontId="222" fillId="81" borderId="0" applyNumberFormat="0" applyBorder="0" applyAlignment="0" applyProtection="0"/>
    <xf numFmtId="0" fontId="222" fillId="65" borderId="0" applyNumberFormat="0" applyBorder="0" applyAlignment="0" applyProtection="0"/>
    <xf numFmtId="0" fontId="128" fillId="49" borderId="0" applyNumberFormat="0" applyBorder="0" applyAlignment="0" applyProtection="0"/>
    <xf numFmtId="0" fontId="222" fillId="81" borderId="0" applyNumberFormat="0" applyBorder="0" applyAlignment="0" applyProtection="0"/>
    <xf numFmtId="0" fontId="222" fillId="81" borderId="0" applyNumberFormat="0" applyBorder="0" applyAlignment="0" applyProtection="0"/>
    <xf numFmtId="0" fontId="128" fillId="49" borderId="0" applyNumberFormat="0" applyBorder="0" applyAlignment="0" applyProtection="0"/>
    <xf numFmtId="0" fontId="222" fillId="81" borderId="0" applyNumberFormat="0" applyBorder="0" applyAlignment="0" applyProtection="0"/>
    <xf numFmtId="0" fontId="297" fillId="49" borderId="0" applyNumberFormat="0" applyBorder="0" applyAlignment="0" applyProtection="0"/>
    <xf numFmtId="0" fontId="128" fillId="49" borderId="0" applyNumberFormat="0" applyBorder="0" applyAlignment="0" applyProtection="0"/>
    <xf numFmtId="0" fontId="222" fillId="81"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297" fillId="53" borderId="0" applyNumberFormat="0" applyBorder="0" applyAlignment="0" applyProtection="0"/>
    <xf numFmtId="0" fontId="222" fillId="76" borderId="0" applyNumberFormat="0" applyBorder="0" applyAlignment="0" applyProtection="0"/>
    <xf numFmtId="0" fontId="222" fillId="76" borderId="0" applyNumberFormat="0" applyBorder="0" applyAlignment="0" applyProtection="0"/>
    <xf numFmtId="0" fontId="297" fillId="53" borderId="0" applyNumberFormat="0" applyBorder="0" applyAlignment="0" applyProtection="0"/>
    <xf numFmtId="0" fontId="297" fillId="53" borderId="0" applyNumberFormat="0" applyBorder="0" applyAlignment="0" applyProtection="0"/>
    <xf numFmtId="0" fontId="297" fillId="53" borderId="0" applyNumberFormat="0" applyBorder="0" applyAlignment="0" applyProtection="0"/>
    <xf numFmtId="0" fontId="222" fillId="76" borderId="0" applyNumberFormat="0" applyBorder="0" applyAlignment="0" applyProtection="0"/>
    <xf numFmtId="0" fontId="128" fillId="53"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222" fillId="76" borderId="0" applyNumberFormat="0" applyBorder="0" applyAlignment="0" applyProtection="0"/>
    <xf numFmtId="0" fontId="297"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222" fillId="76" borderId="0" applyNumberFormat="0" applyBorder="0" applyAlignment="0" applyProtection="0"/>
    <xf numFmtId="0" fontId="222" fillId="76" borderId="0" applyNumberFormat="0" applyBorder="0" applyAlignment="0" applyProtection="0"/>
    <xf numFmtId="0" fontId="222" fillId="91" borderId="0" applyNumberFormat="0" applyBorder="0" applyAlignment="0" applyProtection="0"/>
    <xf numFmtId="0" fontId="222" fillId="91" borderId="0" applyNumberFormat="0" applyBorder="0" applyAlignment="0" applyProtection="0"/>
    <xf numFmtId="0" fontId="222" fillId="76" borderId="0" applyNumberFormat="0" applyBorder="0" applyAlignment="0" applyProtection="0"/>
    <xf numFmtId="0" fontId="297" fillId="53" borderId="0" applyNumberFormat="0" applyBorder="0" applyAlignment="0" applyProtection="0"/>
    <xf numFmtId="0" fontId="222" fillId="91" borderId="0" applyNumberFormat="0" applyBorder="0" applyAlignment="0" applyProtection="0"/>
    <xf numFmtId="0" fontId="222" fillId="91" borderId="0" applyNumberFormat="0" applyBorder="0" applyAlignment="0" applyProtection="0"/>
    <xf numFmtId="0" fontId="297" fillId="53" borderId="0" applyNumberFormat="0" applyBorder="0" applyAlignment="0" applyProtection="0"/>
    <xf numFmtId="0" fontId="222" fillId="91" borderId="0" applyNumberFormat="0" applyBorder="0" applyAlignment="0" applyProtection="0"/>
    <xf numFmtId="0" fontId="222" fillId="91" borderId="0" applyNumberFormat="0" applyBorder="0" applyAlignment="0" applyProtection="0"/>
    <xf numFmtId="0" fontId="222" fillId="76" borderId="0" applyNumberFormat="0" applyBorder="0" applyAlignment="0" applyProtection="0"/>
    <xf numFmtId="0" fontId="222" fillId="91" borderId="0" applyNumberFormat="0" applyBorder="0" applyAlignment="0" applyProtection="0"/>
    <xf numFmtId="0" fontId="222" fillId="76" borderId="0" applyNumberFormat="0" applyBorder="0" applyAlignment="0" applyProtection="0"/>
    <xf numFmtId="0" fontId="222" fillId="91" borderId="0" applyNumberFormat="0" applyBorder="0" applyAlignment="0" applyProtection="0"/>
    <xf numFmtId="0" fontId="128" fillId="53" borderId="0" applyNumberFormat="0" applyBorder="0" applyAlignment="0" applyProtection="0"/>
    <xf numFmtId="0" fontId="222" fillId="76" borderId="0" applyNumberFormat="0" applyBorder="0" applyAlignment="0" applyProtection="0"/>
    <xf numFmtId="0" fontId="222" fillId="76" borderId="0" applyNumberFormat="0" applyBorder="0" applyAlignment="0" applyProtection="0"/>
    <xf numFmtId="0" fontId="128" fillId="53" borderId="0" applyNumberFormat="0" applyBorder="0" applyAlignment="0" applyProtection="0"/>
    <xf numFmtId="0" fontId="222" fillId="76" borderId="0" applyNumberFormat="0" applyBorder="0" applyAlignment="0" applyProtection="0"/>
    <xf numFmtId="0" fontId="297" fillId="53" borderId="0" applyNumberFormat="0" applyBorder="0" applyAlignment="0" applyProtection="0"/>
    <xf numFmtId="0" fontId="128" fillId="53" borderId="0" applyNumberFormat="0" applyBorder="0" applyAlignment="0" applyProtection="0"/>
    <xf numFmtId="0" fontId="222" fillId="76"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297" fillId="57"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97" fillId="57" borderId="0" applyNumberFormat="0" applyBorder="0" applyAlignment="0" applyProtection="0"/>
    <xf numFmtId="0" fontId="297" fillId="57" borderId="0" applyNumberFormat="0" applyBorder="0" applyAlignment="0" applyProtection="0"/>
    <xf numFmtId="0" fontId="297" fillId="57" borderId="0" applyNumberFormat="0" applyBorder="0" applyAlignment="0" applyProtection="0"/>
    <xf numFmtId="0" fontId="128" fillId="57"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97" fillId="57"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128" fillId="57" borderId="0" applyNumberFormat="0" applyBorder="0" applyAlignment="0" applyProtection="0"/>
    <xf numFmtId="0" fontId="222" fillId="77" borderId="0" applyNumberFormat="0" applyBorder="0" applyAlignment="0" applyProtection="0"/>
    <xf numFmtId="0" fontId="128" fillId="57" borderId="0" applyNumberFormat="0" applyBorder="0" applyAlignment="0" applyProtection="0"/>
    <xf numFmtId="0" fontId="222" fillId="77" borderId="0" applyNumberFormat="0" applyBorder="0" applyAlignment="0" applyProtection="0"/>
    <xf numFmtId="0" fontId="128" fillId="57"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222" fillId="77" borderId="0" applyNumberFormat="0" applyBorder="0" applyAlignment="0" applyProtection="0"/>
    <xf numFmtId="0" fontId="128" fillId="57" borderId="0" applyNumberFormat="0" applyBorder="0" applyAlignment="0" applyProtection="0"/>
    <xf numFmtId="0" fontId="222" fillId="77" borderId="0" applyNumberFormat="0" applyBorder="0" applyAlignment="0" applyProtection="0"/>
    <xf numFmtId="0" fontId="297" fillId="57" borderId="0" applyNumberFormat="0" applyBorder="0" applyAlignment="0" applyProtection="0"/>
    <xf numFmtId="0" fontId="128" fillId="57" borderId="0" applyNumberFormat="0" applyBorder="0" applyAlignment="0" applyProtection="0"/>
    <xf numFmtId="0" fontId="222" fillId="77"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297" fillId="61" borderId="0" applyNumberFormat="0" applyBorder="0" applyAlignment="0" applyProtection="0"/>
    <xf numFmtId="0" fontId="222" fillId="82" borderId="0" applyNumberFormat="0" applyBorder="0" applyAlignment="0" applyProtection="0"/>
    <xf numFmtId="0" fontId="222" fillId="82" borderId="0" applyNumberFormat="0" applyBorder="0" applyAlignment="0" applyProtection="0"/>
    <xf numFmtId="0" fontId="297" fillId="61" borderId="0" applyNumberFormat="0" applyBorder="0" applyAlignment="0" applyProtection="0"/>
    <xf numFmtId="0" fontId="297" fillId="61" borderId="0" applyNumberFormat="0" applyBorder="0" applyAlignment="0" applyProtection="0"/>
    <xf numFmtId="0" fontId="297" fillId="61" borderId="0" applyNumberFormat="0" applyBorder="0" applyAlignment="0" applyProtection="0"/>
    <xf numFmtId="0" fontId="222" fillId="82" borderId="0" applyNumberFormat="0" applyBorder="0" applyAlignment="0" applyProtection="0"/>
    <xf numFmtId="0" fontId="128" fillId="61"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222" fillId="82" borderId="0" applyNumberFormat="0" applyBorder="0" applyAlignment="0" applyProtection="0"/>
    <xf numFmtId="0" fontId="297" fillId="61"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222" fillId="82" borderId="0" applyNumberFormat="0" applyBorder="0" applyAlignment="0" applyProtection="0"/>
    <xf numFmtId="0" fontId="222" fillId="82"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222" fillId="82" borderId="0" applyNumberFormat="0" applyBorder="0" applyAlignment="0" applyProtection="0"/>
    <xf numFmtId="0" fontId="297" fillId="61"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297" fillId="61" borderId="0" applyNumberFormat="0" applyBorder="0" applyAlignment="0" applyProtection="0"/>
    <xf numFmtId="0" fontId="222" fillId="72" borderId="0" applyNumberFormat="0" applyBorder="0" applyAlignment="0" applyProtection="0"/>
    <xf numFmtId="0" fontId="222" fillId="72" borderId="0" applyNumberFormat="0" applyBorder="0" applyAlignment="0" applyProtection="0"/>
    <xf numFmtId="0" fontId="222" fillId="82" borderId="0" applyNumberFormat="0" applyBorder="0" applyAlignment="0" applyProtection="0"/>
    <xf numFmtId="0" fontId="222" fillId="72" borderId="0" applyNumberFormat="0" applyBorder="0" applyAlignment="0" applyProtection="0"/>
    <xf numFmtId="0" fontId="222" fillId="82" borderId="0" applyNumberFormat="0" applyBorder="0" applyAlignment="0" applyProtection="0"/>
    <xf numFmtId="0" fontId="222" fillId="72" borderId="0" applyNumberFormat="0" applyBorder="0" applyAlignment="0" applyProtection="0"/>
    <xf numFmtId="0" fontId="128" fillId="61" borderId="0" applyNumberFormat="0" applyBorder="0" applyAlignment="0" applyProtection="0"/>
    <xf numFmtId="0" fontId="222" fillId="82" borderId="0" applyNumberFormat="0" applyBorder="0" applyAlignment="0" applyProtection="0"/>
    <xf numFmtId="0" fontId="222" fillId="82" borderId="0" applyNumberFormat="0" applyBorder="0" applyAlignment="0" applyProtection="0"/>
    <xf numFmtId="0" fontId="128" fillId="61" borderId="0" applyNumberFormat="0" applyBorder="0" applyAlignment="0" applyProtection="0"/>
    <xf numFmtId="0" fontId="222" fillId="82" borderId="0" applyNumberFormat="0" applyBorder="0" applyAlignment="0" applyProtection="0"/>
    <xf numFmtId="0" fontId="297" fillId="61" borderId="0" applyNumberFormat="0" applyBorder="0" applyAlignment="0" applyProtection="0"/>
    <xf numFmtId="0" fontId="128" fillId="61" borderId="0" applyNumberFormat="0" applyBorder="0" applyAlignment="0" applyProtection="0"/>
    <xf numFmtId="0" fontId="222" fillId="82" borderId="0" applyNumberFormat="0" applyBorder="0" applyAlignment="0" applyProtection="0"/>
    <xf numFmtId="0" fontId="128" fillId="61" borderId="0" applyNumberFormat="0" applyBorder="0" applyAlignment="0" applyProtection="0"/>
    <xf numFmtId="0" fontId="128" fillId="61" borderId="0" applyNumberFormat="0" applyBorder="0" applyAlignment="0" applyProtection="0"/>
    <xf numFmtId="0" fontId="298" fillId="35" borderId="0" applyNumberFormat="0" applyBorder="0" applyAlignment="0" applyProtection="0"/>
    <xf numFmtId="0" fontId="223" fillId="66" borderId="0" applyNumberFormat="0" applyBorder="0" applyAlignment="0" applyProtection="0"/>
    <xf numFmtId="0" fontId="223" fillId="66" borderId="0" applyNumberFormat="0" applyBorder="0" applyAlignment="0" applyProtection="0"/>
    <xf numFmtId="0" fontId="298" fillId="35" borderId="0" applyNumberFormat="0" applyBorder="0" applyAlignment="0" applyProtection="0"/>
    <xf numFmtId="0" fontId="298" fillId="35" borderId="0" applyNumberFormat="0" applyBorder="0" applyAlignment="0" applyProtection="0"/>
    <xf numFmtId="0" fontId="298" fillId="35" borderId="0" applyNumberFormat="0" applyBorder="0" applyAlignment="0" applyProtection="0"/>
    <xf numFmtId="0" fontId="223" fillId="66" borderId="0" applyNumberFormat="0" applyBorder="0" applyAlignment="0" applyProtection="0"/>
    <xf numFmtId="0" fontId="174" fillId="35"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223" fillId="66" borderId="0" applyNumberFormat="0" applyBorder="0" applyAlignment="0" applyProtection="0"/>
    <xf numFmtId="0" fontId="298"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223" fillId="66" borderId="0" applyNumberFormat="0" applyBorder="0" applyAlignment="0" applyProtection="0"/>
    <xf numFmtId="0" fontId="223" fillId="66"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23" fillId="66" borderId="0" applyNumberFormat="0" applyBorder="0" applyAlignment="0" applyProtection="0"/>
    <xf numFmtId="0" fontId="298" fillId="35"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8" fillId="35"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23" fillId="66" borderId="0" applyNumberFormat="0" applyBorder="0" applyAlignment="0" applyProtection="0"/>
    <xf numFmtId="0" fontId="299" fillId="66" borderId="0" applyNumberFormat="0" applyBorder="0" applyAlignment="0" applyProtection="0"/>
    <xf numFmtId="0" fontId="223" fillId="66" borderId="0" applyNumberFormat="0" applyBorder="0" applyAlignment="0" applyProtection="0"/>
    <xf numFmtId="0" fontId="299" fillId="66" borderId="0" applyNumberFormat="0" applyBorder="0" applyAlignment="0" applyProtection="0"/>
    <xf numFmtId="0" fontId="174" fillId="35" borderId="0" applyNumberFormat="0" applyBorder="0" applyAlignment="0" applyProtection="0"/>
    <xf numFmtId="0" fontId="223" fillId="66" borderId="0" applyNumberFormat="0" applyBorder="0" applyAlignment="0" applyProtection="0"/>
    <xf numFmtId="0" fontId="223" fillId="66" borderId="0" applyNumberFormat="0" applyBorder="0" applyAlignment="0" applyProtection="0"/>
    <xf numFmtId="0" fontId="174" fillId="35" borderId="0" applyNumberFormat="0" applyBorder="0" applyAlignment="0" applyProtection="0"/>
    <xf numFmtId="0" fontId="223" fillId="66" borderId="0" applyNumberFormat="0" applyBorder="0" applyAlignment="0" applyProtection="0"/>
    <xf numFmtId="0" fontId="298" fillId="35" borderId="0" applyNumberFormat="0" applyBorder="0" applyAlignment="0" applyProtection="0"/>
    <xf numFmtId="0" fontId="174" fillId="35" borderId="0" applyNumberFormat="0" applyBorder="0" applyAlignment="0" applyProtection="0"/>
    <xf numFmtId="0" fontId="223" fillId="66"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300" fillId="38" borderId="210" applyNumberFormat="0" applyAlignment="0" applyProtection="0"/>
    <xf numFmtId="0" fontId="224" fillId="83" borderId="219" applyNumberFormat="0" applyAlignment="0" applyProtection="0"/>
    <xf numFmtId="0" fontId="224" fillId="83" borderId="219" applyNumberFormat="0" applyAlignment="0" applyProtection="0"/>
    <xf numFmtId="0" fontId="300" fillId="38" borderId="210" applyNumberFormat="0" applyAlignment="0" applyProtection="0"/>
    <xf numFmtId="0" fontId="300" fillId="38" borderId="210" applyNumberFormat="0" applyAlignment="0" applyProtection="0"/>
    <xf numFmtId="0" fontId="300" fillId="38" borderId="210" applyNumberFormat="0" applyAlignment="0" applyProtection="0"/>
    <xf numFmtId="0" fontId="224" fillId="83" borderId="219" applyNumberFormat="0" applyAlignment="0" applyProtection="0"/>
    <xf numFmtId="0" fontId="177" fillId="38" borderId="210" applyNumberFormat="0" applyAlignment="0" applyProtection="0"/>
    <xf numFmtId="0" fontId="240" fillId="83" borderId="210" applyNumberFormat="0" applyAlignment="0" applyProtection="0"/>
    <xf numFmtId="0" fontId="240" fillId="83" borderId="210" applyNumberFormat="0" applyAlignment="0" applyProtection="0"/>
    <xf numFmtId="0" fontId="177" fillId="38" borderId="210" applyNumberFormat="0" applyAlignment="0" applyProtection="0"/>
    <xf numFmtId="0" fontId="177" fillId="38" borderId="210" applyNumberFormat="0" applyAlignment="0" applyProtection="0"/>
    <xf numFmtId="0" fontId="177" fillId="38" borderId="210" applyNumberFormat="0" applyAlignment="0" applyProtection="0"/>
    <xf numFmtId="0" fontId="224" fillId="83" borderId="219" applyNumberFormat="0" applyAlignment="0" applyProtection="0"/>
    <xf numFmtId="0" fontId="300" fillId="38" borderId="210" applyNumberFormat="0" applyAlignment="0" applyProtection="0"/>
    <xf numFmtId="0" fontId="177" fillId="38" borderId="210" applyNumberFormat="0" applyAlignment="0" applyProtection="0"/>
    <xf numFmtId="0" fontId="177" fillId="38" borderId="210" applyNumberFormat="0" applyAlignment="0" applyProtection="0"/>
    <xf numFmtId="0" fontId="224" fillId="83" borderId="219" applyNumberFormat="0" applyAlignment="0" applyProtection="0"/>
    <xf numFmtId="0" fontId="224" fillId="83" borderId="219" applyNumberFormat="0" applyAlignment="0" applyProtection="0"/>
    <xf numFmtId="0" fontId="224" fillId="88" borderId="219" applyNumberFormat="0" applyAlignment="0" applyProtection="0"/>
    <xf numFmtId="0" fontId="224" fillId="88" borderId="219" applyNumberFormat="0" applyAlignment="0" applyProtection="0"/>
    <xf numFmtId="0" fontId="224" fillId="83" borderId="219" applyNumberFormat="0" applyAlignment="0" applyProtection="0"/>
    <xf numFmtId="0" fontId="300" fillId="38" borderId="210" applyNumberFormat="0" applyAlignment="0" applyProtection="0"/>
    <xf numFmtId="0" fontId="224" fillId="88" borderId="219" applyNumberFormat="0" applyAlignment="0" applyProtection="0"/>
    <xf numFmtId="0" fontId="224" fillId="88" borderId="219" applyNumberFormat="0" applyAlignment="0" applyProtection="0"/>
    <xf numFmtId="0" fontId="300" fillId="38" borderId="210" applyNumberFormat="0" applyAlignment="0" applyProtection="0"/>
    <xf numFmtId="0" fontId="224" fillId="88" borderId="219" applyNumberFormat="0" applyAlignment="0" applyProtection="0"/>
    <xf numFmtId="0" fontId="224" fillId="88" borderId="219" applyNumberFormat="0" applyAlignment="0" applyProtection="0"/>
    <xf numFmtId="0" fontId="224" fillId="83" borderId="219" applyNumberFormat="0" applyAlignment="0" applyProtection="0"/>
    <xf numFmtId="0" fontId="224" fillId="88" borderId="219" applyNumberFormat="0" applyAlignment="0" applyProtection="0"/>
    <xf numFmtId="0" fontId="224" fillId="83" borderId="219" applyNumberFormat="0" applyAlignment="0" applyProtection="0"/>
    <xf numFmtId="0" fontId="224" fillId="88" borderId="219" applyNumberFormat="0" applyAlignment="0" applyProtection="0"/>
    <xf numFmtId="0" fontId="177" fillId="38" borderId="210" applyNumberFormat="0" applyAlignment="0" applyProtection="0"/>
    <xf numFmtId="0" fontId="224" fillId="83" borderId="219" applyNumberFormat="0" applyAlignment="0" applyProtection="0"/>
    <xf numFmtId="0" fontId="224" fillId="83" borderId="219" applyNumberFormat="0" applyAlignment="0" applyProtection="0"/>
    <xf numFmtId="0" fontId="177" fillId="38" borderId="210" applyNumberFormat="0" applyAlignment="0" applyProtection="0"/>
    <xf numFmtId="0" fontId="224" fillId="83" borderId="219" applyNumberFormat="0" applyAlignment="0" applyProtection="0"/>
    <xf numFmtId="0" fontId="300" fillId="38" borderId="210" applyNumberFormat="0" applyAlignment="0" applyProtection="0"/>
    <xf numFmtId="0" fontId="177" fillId="38" borderId="210" applyNumberFormat="0" applyAlignment="0" applyProtection="0"/>
    <xf numFmtId="0" fontId="224" fillId="83" borderId="219" applyNumberFormat="0" applyAlignment="0" applyProtection="0"/>
    <xf numFmtId="0" fontId="177" fillId="38" borderId="210" applyNumberFormat="0" applyAlignment="0" applyProtection="0"/>
    <xf numFmtId="0" fontId="177" fillId="38" borderId="210" applyNumberFormat="0" applyAlignment="0" applyProtection="0"/>
    <xf numFmtId="0" fontId="301" fillId="39" borderId="213" applyNumberFormat="0" applyAlignment="0" applyProtection="0"/>
    <xf numFmtId="0" fontId="225" fillId="84" borderId="220" applyNumberFormat="0" applyAlignment="0" applyProtection="0"/>
    <xf numFmtId="0" fontId="225" fillId="84" borderId="220" applyNumberFormat="0" applyAlignment="0" applyProtection="0"/>
    <xf numFmtId="0" fontId="301" fillId="39" borderId="213" applyNumberFormat="0" applyAlignment="0" applyProtection="0"/>
    <xf numFmtId="0" fontId="301" fillId="39" borderId="213" applyNumberFormat="0" applyAlignment="0" applyProtection="0"/>
    <xf numFmtId="0" fontId="301" fillId="39" borderId="213" applyNumberFormat="0" applyAlignment="0" applyProtection="0"/>
    <xf numFmtId="0" fontId="179" fillId="39" borderId="213" applyNumberFormat="0" applyAlignment="0" applyProtection="0"/>
    <xf numFmtId="0" fontId="225" fillId="84" borderId="220" applyNumberFormat="0" applyAlignment="0" applyProtection="0"/>
    <xf numFmtId="0" fontId="225" fillId="84" borderId="220" applyNumberFormat="0" applyAlignment="0" applyProtection="0"/>
    <xf numFmtId="0" fontId="301" fillId="39" borderId="213" applyNumberFormat="0" applyAlignment="0" applyProtection="0"/>
    <xf numFmtId="0" fontId="225" fillId="84" borderId="220" applyNumberFormat="0" applyAlignment="0" applyProtection="0"/>
    <xf numFmtId="0" fontId="225" fillId="84" borderId="220" applyNumberFormat="0" applyAlignment="0" applyProtection="0"/>
    <xf numFmtId="0" fontId="179" fillId="39" borderId="213" applyNumberFormat="0" applyAlignment="0" applyProtection="0"/>
    <xf numFmtId="0" fontId="225" fillId="84" borderId="220" applyNumberFormat="0" applyAlignment="0" applyProtection="0"/>
    <xf numFmtId="0" fontId="179" fillId="39" borderId="213" applyNumberFormat="0" applyAlignment="0" applyProtection="0"/>
    <xf numFmtId="0" fontId="225" fillId="84" borderId="220" applyNumberFormat="0" applyAlignment="0" applyProtection="0"/>
    <xf numFmtId="0" fontId="179" fillId="39" borderId="213" applyNumberFormat="0" applyAlignment="0" applyProtection="0"/>
    <xf numFmtId="0" fontId="225" fillId="84" borderId="220" applyNumberFormat="0" applyAlignment="0" applyProtection="0"/>
    <xf numFmtId="0" fontId="225" fillId="84" borderId="220" applyNumberFormat="0" applyAlignment="0" applyProtection="0"/>
    <xf numFmtId="0" fontId="225" fillId="84" borderId="220" applyNumberFormat="0" applyAlignment="0" applyProtection="0"/>
    <xf numFmtId="0" fontId="179" fillId="39" borderId="213" applyNumberFormat="0" applyAlignment="0" applyProtection="0"/>
    <xf numFmtId="0" fontId="225" fillId="84" borderId="220" applyNumberFormat="0" applyAlignment="0" applyProtection="0"/>
    <xf numFmtId="0" fontId="301" fillId="39" borderId="213" applyNumberFormat="0" applyAlignment="0" applyProtection="0"/>
    <xf numFmtId="0" fontId="179" fillId="39" borderId="213" applyNumberFormat="0" applyAlignment="0" applyProtection="0"/>
    <xf numFmtId="0" fontId="225" fillId="84" borderId="220" applyNumberFormat="0" applyAlignment="0" applyProtection="0"/>
    <xf numFmtId="0" fontId="179" fillId="39" borderId="213" applyNumberFormat="0" applyAlignment="0" applyProtection="0"/>
    <xf numFmtId="0" fontId="179" fillId="39" borderId="213" applyNumberFormat="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302" fillId="0" borderId="0" applyFont="0" applyFill="0" applyBorder="0" applyAlignment="0" applyProtection="0"/>
    <xf numFmtId="43" fontId="20"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302" fillId="0" borderId="0" applyFont="0" applyFill="0" applyBorder="0" applyAlignment="0" applyProtection="0"/>
    <xf numFmtId="43" fontId="221" fillId="0" borderId="0" applyFont="0" applyFill="0" applyBorder="0" applyAlignment="0" applyProtection="0"/>
    <xf numFmtId="43" fontId="57"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94"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57" fillId="0" borderId="0" applyFont="0" applyFill="0" applyBorder="0" applyAlignment="0" applyProtection="0"/>
    <xf numFmtId="43" fontId="302" fillId="0" borderId="0" applyFont="0" applyFill="0" applyBorder="0" applyAlignment="0" applyProtection="0"/>
    <xf numFmtId="43" fontId="30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43" fontId="303"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41"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94" fillId="0" borderId="0" applyFont="0" applyFill="0" applyBorder="0" applyAlignment="0" applyProtection="0"/>
    <xf numFmtId="43" fontId="29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94"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0"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0" fontId="28" fillId="0" borderId="0" applyFont="0" applyFill="0" applyBorder="0" applyAlignment="0" applyProtection="0"/>
    <xf numFmtId="40" fontId="28" fillId="0" borderId="0" applyFont="0" applyFill="0" applyBorder="0" applyAlignment="0" applyProtection="0"/>
    <xf numFmtId="40" fontId="28"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0" fontId="28"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0" fontId="28" fillId="0" borderId="0" applyFont="0" applyFill="0" applyBorder="0" applyAlignment="0" applyProtection="0"/>
    <xf numFmtId="40" fontId="28"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0"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0" fontId="28"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0" fontId="28" fillId="0" borderId="0" applyFont="0" applyFill="0" applyBorder="0" applyAlignment="0" applyProtection="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30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303"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303"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243" fillId="0" borderId="0" applyFont="0" applyFill="0" applyBorder="0" applyAlignment="0" applyProtection="0"/>
    <xf numFmtId="43" fontId="243"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43" fontId="221"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43" fontId="221" fillId="0" borderId="0" applyFont="0" applyFill="0" applyBorder="0" applyAlignment="0" applyProtection="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40" fontId="28"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0" fontId="28"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0" fontId="28" fillId="0" borderId="0" applyFont="0" applyFill="0" applyBorder="0" applyAlignment="0" applyProtection="0"/>
    <xf numFmtId="0" fontId="221" fillId="0" borderId="0"/>
    <xf numFmtId="40" fontId="28" fillId="0" borderId="0" applyFont="0" applyFill="0" applyBorder="0" applyAlignment="0" applyProtection="0"/>
    <xf numFmtId="0" fontId="221" fillId="0" borderId="0"/>
    <xf numFmtId="0" fontId="221" fillId="0" borderId="0"/>
    <xf numFmtId="0" fontId="221" fillId="0" borderId="0"/>
    <xf numFmtId="43" fontId="304"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43" fontId="304" fillId="0" borderId="0" applyFont="0" applyFill="0" applyBorder="0" applyAlignment="0" applyProtection="0"/>
    <xf numFmtId="0" fontId="221" fillId="0" borderId="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304" fillId="0" borderId="0" applyFont="0" applyFill="0" applyBorder="0" applyAlignment="0" applyProtection="0"/>
    <xf numFmtId="0" fontId="221" fillId="0" borderId="0"/>
    <xf numFmtId="0" fontId="221" fillId="0" borderId="0"/>
    <xf numFmtId="43" fontId="304"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304"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304"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43" fontId="304"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43" fontId="241"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21"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0" fontId="28"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0" fontId="28"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1" fillId="0" borderId="0" applyFont="0" applyFill="0" applyBorder="0" applyAlignment="0" applyProtection="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43" fontId="20" fillId="0" borderId="0" applyFont="0" applyFill="0" applyBorder="0" applyAlignment="0" applyProtection="0"/>
    <xf numFmtId="0" fontId="221" fillId="0" borderId="0"/>
    <xf numFmtId="0" fontId="221" fillId="0" borderId="0"/>
    <xf numFmtId="0" fontId="221" fillId="0" borderId="0"/>
    <xf numFmtId="43" fontId="241"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57" fillId="0" borderId="0" applyFont="0" applyFill="0" applyBorder="0" applyAlignment="0" applyProtection="0"/>
    <xf numFmtId="0" fontId="221" fillId="0" borderId="0"/>
    <xf numFmtId="0" fontId="221" fillId="0" borderId="0"/>
    <xf numFmtId="0" fontId="221" fillId="0" borderId="0"/>
    <xf numFmtId="43" fontId="294"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8" fontId="28"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44" fontId="57" fillId="0" borderId="0" applyFont="0" applyFill="0" applyBorder="0" applyAlignment="0" applyProtection="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44" fontId="20" fillId="0" borderId="0" applyFon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305" fillId="0" borderId="0" applyNumberFormat="0" applyFill="0" applyBorder="0" applyAlignment="0" applyProtection="0"/>
    <xf numFmtId="0" fontId="221" fillId="0" borderId="0"/>
    <xf numFmtId="0" fontId="221" fillId="0" borderId="0"/>
    <xf numFmtId="0" fontId="221" fillId="0" borderId="0"/>
    <xf numFmtId="0" fontId="221" fillId="0" borderId="0"/>
    <xf numFmtId="0" fontId="305" fillId="0" borderId="0" applyNumberFormat="0" applyFill="0" applyBorder="0" applyAlignment="0" applyProtection="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305" fillId="0" borderId="0" applyNumberFormat="0" applyFill="0" applyBorder="0" applyAlignment="0" applyProtection="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305"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05"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305"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305" fillId="0" borderId="0" applyNumberFormat="0" applyFill="0" applyBorder="0" applyAlignment="0" applyProtection="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6" fillId="0" borderId="0" applyNumberFormat="0" applyFill="0" applyBorder="0" applyAlignment="0" applyProtection="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18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173" fillId="67" borderId="0" applyNumberFormat="0" applyBorder="0" applyAlignment="0" applyProtection="0"/>
    <xf numFmtId="0" fontId="221" fillId="0" borderId="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173"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173"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306"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306" fillId="34" borderId="0" applyNumberFormat="0" applyBorder="0" applyAlignment="0" applyProtection="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7" fillId="67" borderId="0" applyNumberFormat="0" applyBorder="0" applyAlignment="0" applyProtection="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173" fillId="34"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07" fillId="0" borderId="221"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08" fillId="0" borderId="228"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8" fillId="0" borderId="221" applyNumberFormat="0" applyFill="0" applyAlignment="0" applyProtection="0"/>
    <xf numFmtId="0" fontId="221" fillId="0" borderId="0"/>
    <xf numFmtId="0" fontId="221" fillId="0" borderId="0"/>
    <xf numFmtId="0" fontId="221" fillId="0" borderId="0"/>
    <xf numFmtId="0" fontId="221" fillId="0" borderId="0"/>
    <xf numFmtId="0" fontId="308" fillId="0" borderId="228" applyNumberFormat="0" applyFill="0" applyAlignment="0" applyProtection="0"/>
    <xf numFmtId="0" fontId="221" fillId="0" borderId="0"/>
    <xf numFmtId="0" fontId="221" fillId="0" borderId="0"/>
    <xf numFmtId="0" fontId="221" fillId="0" borderId="0"/>
    <xf numFmtId="0" fontId="308" fillId="0" borderId="228" applyNumberFormat="0" applyFill="0" applyAlignment="0" applyProtection="0"/>
    <xf numFmtId="0" fontId="221" fillId="0" borderId="0"/>
    <xf numFmtId="0" fontId="221" fillId="0" borderId="0"/>
    <xf numFmtId="0" fontId="221" fillId="0" borderId="0"/>
    <xf numFmtId="0" fontId="221" fillId="0" borderId="0"/>
    <xf numFmtId="0" fontId="308" fillId="0" borderId="228" applyNumberFormat="0" applyFill="0" applyAlignment="0" applyProtection="0"/>
    <xf numFmtId="0" fontId="221" fillId="0" borderId="0"/>
    <xf numFmtId="0" fontId="221" fillId="0" borderId="0"/>
    <xf numFmtId="0" fontId="221" fillId="0" borderId="0"/>
    <xf numFmtId="0" fontId="221" fillId="0" borderId="0"/>
    <xf numFmtId="0" fontId="228" fillId="0" borderId="221"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0" fillId="0" borderId="207"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8" fillId="0" borderId="221"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08" fillId="0" borderId="228" applyNumberFormat="0" applyFill="0" applyAlignment="0" applyProtection="0"/>
    <xf numFmtId="0" fontId="221" fillId="0" borderId="0"/>
    <xf numFmtId="0" fontId="221" fillId="0" borderId="0"/>
    <xf numFmtId="0" fontId="221" fillId="0" borderId="0"/>
    <xf numFmtId="0" fontId="308" fillId="0" borderId="228" applyNumberFormat="0" applyFill="0" applyAlignment="0" applyProtection="0"/>
    <xf numFmtId="0" fontId="221" fillId="0" borderId="0"/>
    <xf numFmtId="0" fontId="221" fillId="0" borderId="0"/>
    <xf numFmtId="0" fontId="221" fillId="0" borderId="0"/>
    <xf numFmtId="0" fontId="221" fillId="0" borderId="0"/>
    <xf numFmtId="0" fontId="228" fillId="0" borderId="221" applyNumberFormat="0" applyFill="0" applyAlignment="0" applyProtection="0"/>
    <xf numFmtId="0" fontId="221" fillId="0" borderId="0"/>
    <xf numFmtId="0" fontId="221" fillId="0" borderId="0"/>
    <xf numFmtId="0" fontId="221" fillId="0" borderId="0"/>
    <xf numFmtId="0" fontId="221" fillId="0" borderId="0"/>
    <xf numFmtId="0" fontId="170" fillId="0" borderId="207" applyNumberFormat="0" applyFill="0" applyAlignment="0" applyProtection="0"/>
    <xf numFmtId="0" fontId="221" fillId="0" borderId="0"/>
    <xf numFmtId="0" fontId="228" fillId="0" borderId="221"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0" fillId="0" borderId="207" applyNumberFormat="0" applyFill="0" applyAlignment="0" applyProtection="0"/>
    <xf numFmtId="0" fontId="221" fillId="0" borderId="0"/>
    <xf numFmtId="0" fontId="221" fillId="0" borderId="0"/>
    <xf numFmtId="0" fontId="221" fillId="0" borderId="0"/>
    <xf numFmtId="0" fontId="221" fillId="0" borderId="0"/>
    <xf numFmtId="0" fontId="228" fillId="0" borderId="221"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09" fillId="0" borderId="22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10" fillId="0" borderId="22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9" fillId="0" borderId="222" applyNumberFormat="0" applyFill="0" applyAlignment="0" applyProtection="0"/>
    <xf numFmtId="0" fontId="221" fillId="0" borderId="0"/>
    <xf numFmtId="0" fontId="221" fillId="0" borderId="0"/>
    <xf numFmtId="0" fontId="221" fillId="0" borderId="0"/>
    <xf numFmtId="0" fontId="221" fillId="0" borderId="0"/>
    <xf numFmtId="0" fontId="310" fillId="0" borderId="222" applyNumberFormat="0" applyFill="0" applyAlignment="0" applyProtection="0"/>
    <xf numFmtId="0" fontId="221" fillId="0" borderId="0"/>
    <xf numFmtId="0" fontId="221" fillId="0" borderId="0"/>
    <xf numFmtId="0" fontId="221" fillId="0" borderId="0"/>
    <xf numFmtId="0" fontId="310" fillId="0" borderId="222" applyNumberFormat="0" applyFill="0" applyAlignment="0" applyProtection="0"/>
    <xf numFmtId="0" fontId="221" fillId="0" borderId="0"/>
    <xf numFmtId="0" fontId="221" fillId="0" borderId="0"/>
    <xf numFmtId="0" fontId="221" fillId="0" borderId="0"/>
    <xf numFmtId="0" fontId="221" fillId="0" borderId="0"/>
    <xf numFmtId="0" fontId="310" fillId="0" borderId="222" applyNumberFormat="0" applyFill="0" applyAlignment="0" applyProtection="0"/>
    <xf numFmtId="0" fontId="221" fillId="0" borderId="0"/>
    <xf numFmtId="0" fontId="221" fillId="0" borderId="0"/>
    <xf numFmtId="0" fontId="221" fillId="0" borderId="0"/>
    <xf numFmtId="0" fontId="221" fillId="0" borderId="0"/>
    <xf numFmtId="0" fontId="229" fillId="0" borderId="22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1" fillId="0" borderId="208"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9" fillId="0" borderId="22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10" fillId="0" borderId="222" applyNumberFormat="0" applyFill="0" applyAlignment="0" applyProtection="0"/>
    <xf numFmtId="0" fontId="221" fillId="0" borderId="0"/>
    <xf numFmtId="0" fontId="221" fillId="0" borderId="0"/>
    <xf numFmtId="0" fontId="221" fillId="0" borderId="0"/>
    <xf numFmtId="0" fontId="310" fillId="0" borderId="222" applyNumberFormat="0" applyFill="0" applyAlignment="0" applyProtection="0"/>
    <xf numFmtId="0" fontId="221" fillId="0" borderId="0"/>
    <xf numFmtId="0" fontId="221" fillId="0" borderId="0"/>
    <xf numFmtId="0" fontId="221" fillId="0" borderId="0"/>
    <xf numFmtId="0" fontId="221" fillId="0" borderId="0"/>
    <xf numFmtId="0" fontId="229" fillId="0" borderId="222" applyNumberFormat="0" applyFill="0" applyAlignment="0" applyProtection="0"/>
    <xf numFmtId="0" fontId="221" fillId="0" borderId="0"/>
    <xf numFmtId="0" fontId="221" fillId="0" borderId="0"/>
    <xf numFmtId="0" fontId="221" fillId="0" borderId="0"/>
    <xf numFmtId="0" fontId="221" fillId="0" borderId="0"/>
    <xf numFmtId="0" fontId="171" fillId="0" borderId="208" applyNumberFormat="0" applyFill="0" applyAlignment="0" applyProtection="0"/>
    <xf numFmtId="0" fontId="221" fillId="0" borderId="0"/>
    <xf numFmtId="0" fontId="229" fillId="0" borderId="22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1" fillId="0" borderId="208" applyNumberFormat="0" applyFill="0" applyAlignment="0" applyProtection="0"/>
    <xf numFmtId="0" fontId="221" fillId="0" borderId="0"/>
    <xf numFmtId="0" fontId="221" fillId="0" borderId="0"/>
    <xf numFmtId="0" fontId="221" fillId="0" borderId="0"/>
    <xf numFmtId="0" fontId="221" fillId="0" borderId="0"/>
    <xf numFmtId="0" fontId="229" fillId="0" borderId="22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11" fillId="0" borderId="223"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12" fillId="0" borderId="229"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0" fillId="0" borderId="223" applyNumberFormat="0" applyFill="0" applyAlignment="0" applyProtection="0"/>
    <xf numFmtId="0" fontId="221" fillId="0" borderId="0"/>
    <xf numFmtId="0" fontId="221" fillId="0" borderId="0"/>
    <xf numFmtId="0" fontId="221" fillId="0" borderId="0"/>
    <xf numFmtId="0" fontId="221" fillId="0" borderId="0"/>
    <xf numFmtId="0" fontId="312" fillId="0" borderId="229" applyNumberFormat="0" applyFill="0" applyAlignment="0" applyProtection="0"/>
    <xf numFmtId="0" fontId="221" fillId="0" borderId="0"/>
    <xf numFmtId="0" fontId="221" fillId="0" borderId="0"/>
    <xf numFmtId="0" fontId="221" fillId="0" borderId="0"/>
    <xf numFmtId="0" fontId="312" fillId="0" borderId="229" applyNumberFormat="0" applyFill="0" applyAlignment="0" applyProtection="0"/>
    <xf numFmtId="0" fontId="221" fillId="0" borderId="0"/>
    <xf numFmtId="0" fontId="221" fillId="0" borderId="0"/>
    <xf numFmtId="0" fontId="221" fillId="0" borderId="0"/>
    <xf numFmtId="0" fontId="221" fillId="0" borderId="0"/>
    <xf numFmtId="0" fontId="312" fillId="0" borderId="229" applyNumberFormat="0" applyFill="0" applyAlignment="0" applyProtection="0"/>
    <xf numFmtId="0" fontId="221" fillId="0" borderId="0"/>
    <xf numFmtId="0" fontId="221" fillId="0" borderId="0"/>
    <xf numFmtId="0" fontId="221" fillId="0" borderId="0"/>
    <xf numFmtId="0" fontId="221" fillId="0" borderId="0"/>
    <xf numFmtId="0" fontId="230" fillId="0" borderId="223"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2" fillId="0" borderId="209"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0" fillId="0" borderId="223"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12" fillId="0" borderId="229" applyNumberFormat="0" applyFill="0" applyAlignment="0" applyProtection="0"/>
    <xf numFmtId="0" fontId="221" fillId="0" borderId="0"/>
    <xf numFmtId="0" fontId="221" fillId="0" borderId="0"/>
    <xf numFmtId="0" fontId="221" fillId="0" borderId="0"/>
    <xf numFmtId="0" fontId="312" fillId="0" borderId="229" applyNumberFormat="0" applyFill="0" applyAlignment="0" applyProtection="0"/>
    <xf numFmtId="0" fontId="221" fillId="0" borderId="0"/>
    <xf numFmtId="0" fontId="221" fillId="0" borderId="0"/>
    <xf numFmtId="0" fontId="221" fillId="0" borderId="0"/>
    <xf numFmtId="0" fontId="221" fillId="0" borderId="0"/>
    <xf numFmtId="0" fontId="230" fillId="0" borderId="223" applyNumberFormat="0" applyFill="0" applyAlignment="0" applyProtection="0"/>
    <xf numFmtId="0" fontId="221" fillId="0" borderId="0"/>
    <xf numFmtId="0" fontId="221" fillId="0" borderId="0"/>
    <xf numFmtId="0" fontId="221" fillId="0" borderId="0"/>
    <xf numFmtId="0" fontId="221" fillId="0" borderId="0"/>
    <xf numFmtId="0" fontId="172" fillId="0" borderId="209" applyNumberFormat="0" applyFill="0" applyAlignment="0" applyProtection="0"/>
    <xf numFmtId="0" fontId="221" fillId="0" borderId="0"/>
    <xf numFmtId="0" fontId="230" fillId="0" borderId="223"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2" fillId="0" borderId="209" applyNumberFormat="0" applyFill="0" applyAlignment="0" applyProtection="0"/>
    <xf numFmtId="0" fontId="221" fillId="0" borderId="0"/>
    <xf numFmtId="0" fontId="221" fillId="0" borderId="0"/>
    <xf numFmtId="0" fontId="221" fillId="0" borderId="0"/>
    <xf numFmtId="0" fontId="221" fillId="0" borderId="0"/>
    <xf numFmtId="0" fontId="230" fillId="0" borderId="223"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11"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312"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30" fillId="0" borderId="0" applyNumberFormat="0" applyFill="0" applyBorder="0" applyAlignment="0" applyProtection="0"/>
    <xf numFmtId="0" fontId="221" fillId="0" borderId="0"/>
    <xf numFmtId="0" fontId="221" fillId="0" borderId="0"/>
    <xf numFmtId="0" fontId="221" fillId="0" borderId="0"/>
    <xf numFmtId="0" fontId="221" fillId="0" borderId="0"/>
    <xf numFmtId="0" fontId="312" fillId="0" borderId="0" applyNumberFormat="0" applyFill="0" applyBorder="0" applyAlignment="0" applyProtection="0"/>
    <xf numFmtId="0" fontId="221" fillId="0" borderId="0"/>
    <xf numFmtId="0" fontId="221" fillId="0" borderId="0"/>
    <xf numFmtId="0" fontId="221" fillId="0" borderId="0"/>
    <xf numFmtId="0" fontId="312" fillId="0" borderId="0" applyNumberFormat="0" applyFill="0" applyBorder="0" applyAlignment="0" applyProtection="0"/>
    <xf numFmtId="0" fontId="221" fillId="0" borderId="0"/>
    <xf numFmtId="0" fontId="221" fillId="0" borderId="0"/>
    <xf numFmtId="0" fontId="221" fillId="0" borderId="0"/>
    <xf numFmtId="0" fontId="221" fillId="0" borderId="0"/>
    <xf numFmtId="0" fontId="312" fillId="0" borderId="0" applyNumberFormat="0" applyFill="0" applyBorder="0" applyAlignment="0" applyProtection="0"/>
    <xf numFmtId="0" fontId="221" fillId="0" borderId="0"/>
    <xf numFmtId="0" fontId="221" fillId="0" borderId="0"/>
    <xf numFmtId="0" fontId="221" fillId="0" borderId="0"/>
    <xf numFmtId="0" fontId="221" fillId="0" borderId="0"/>
    <xf numFmtId="0" fontId="23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172"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3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312" fillId="0" borderId="0" applyNumberFormat="0" applyFill="0" applyBorder="0" applyAlignment="0" applyProtection="0"/>
    <xf numFmtId="0" fontId="221" fillId="0" borderId="0"/>
    <xf numFmtId="0" fontId="221" fillId="0" borderId="0"/>
    <xf numFmtId="0" fontId="221" fillId="0" borderId="0"/>
    <xf numFmtId="0" fontId="312" fillId="0" borderId="0" applyNumberFormat="0" applyFill="0" applyBorder="0" applyAlignment="0" applyProtection="0"/>
    <xf numFmtId="0" fontId="221" fillId="0" borderId="0"/>
    <xf numFmtId="0" fontId="221" fillId="0" borderId="0"/>
    <xf numFmtId="0" fontId="221" fillId="0" borderId="0"/>
    <xf numFmtId="0" fontId="221" fillId="0" borderId="0"/>
    <xf numFmtId="0" fontId="230" fillId="0" borderId="0" applyNumberFormat="0" applyFill="0" applyBorder="0" applyAlignment="0" applyProtection="0"/>
    <xf numFmtId="0" fontId="221" fillId="0" borderId="0"/>
    <xf numFmtId="0" fontId="221" fillId="0" borderId="0"/>
    <xf numFmtId="0" fontId="221" fillId="0" borderId="0"/>
    <xf numFmtId="0" fontId="221" fillId="0" borderId="0"/>
    <xf numFmtId="0" fontId="172" fillId="0" borderId="0" applyNumberFormat="0" applyFill="0" applyBorder="0" applyAlignment="0" applyProtection="0"/>
    <xf numFmtId="0" fontId="221" fillId="0" borderId="0"/>
    <xf numFmtId="0" fontId="23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172" fillId="0" borderId="0" applyNumberFormat="0" applyFill="0" applyBorder="0" applyAlignment="0" applyProtection="0"/>
    <xf numFmtId="0" fontId="221" fillId="0" borderId="0"/>
    <xf numFmtId="0" fontId="221" fillId="0" borderId="0"/>
    <xf numFmtId="0" fontId="221" fillId="0" borderId="0"/>
    <xf numFmtId="0" fontId="221" fillId="0" borderId="0"/>
    <xf numFmtId="0" fontId="230" fillId="0" borderId="0" applyNumberFormat="0" applyFill="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10" fillId="0" borderId="0" applyNumberFormat="0" applyFill="0" applyBorder="0" applyAlignment="0" applyProtection="0">
      <alignment vertical="top"/>
      <protection locked="0"/>
    </xf>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175" fillId="83" borderId="210" applyNumberFormat="0" applyAlignment="0" applyProtection="0"/>
    <xf numFmtId="0" fontId="221" fillId="0" borderId="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175" fillId="83"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175" fillId="83"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313"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313" fillId="37" borderId="210" applyNumberFormat="0" applyAlignment="0" applyProtection="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1" fillId="70" borderId="219" applyNumberFormat="0" applyAlignment="0" applyProtection="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175" fillId="37" borderId="210" applyNumberFormat="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315" fillId="0" borderId="224" applyNumberFormat="0" applyFill="0" applyAlignment="0" applyProtection="0"/>
    <xf numFmtId="0" fontId="221" fillId="0" borderId="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315"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315"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314"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314" fillId="0" borderId="212" applyNumberFormat="0" applyFill="0" applyAlignment="0" applyProtection="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2" fillId="0" borderId="224" applyNumberFormat="0" applyFill="0" applyAlignment="0" applyProtection="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178" fillId="0" borderId="212" applyNumberFormat="0" applyFill="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42" fillId="36" borderId="0" applyNumberFormat="0" applyBorder="0" applyAlignment="0" applyProtection="0"/>
    <xf numFmtId="0" fontId="221" fillId="0" borderId="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42"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42"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31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33" fillId="8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316" fillId="36" borderId="0" applyNumberFormat="0" applyBorder="0" applyAlignment="0" applyProtection="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221" fillId="0" borderId="0"/>
    <xf numFmtId="0" fontId="221" fillId="0" borderId="0"/>
    <xf numFmtId="0" fontId="233" fillId="85" borderId="0" applyNumberFormat="0" applyBorder="0" applyAlignment="0" applyProtection="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21" fillId="0" borderId="0"/>
    <xf numFmtId="0" fontId="186" fillId="36" borderId="0" applyNumberFormat="0" applyBorder="0" applyAlignment="0" applyProtection="0"/>
    <xf numFmtId="0" fontId="221" fillId="0" borderId="0"/>
    <xf numFmtId="0" fontId="221" fillId="0" borderId="0"/>
    <xf numFmtId="0" fontId="221"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94"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0"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94"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8" fillId="0" borderId="0"/>
    <xf numFmtId="0" fontId="2" fillId="0" borderId="0"/>
    <xf numFmtId="0" fontId="2" fillId="0" borderId="0"/>
    <xf numFmtId="0" fontId="241" fillId="0" borderId="0"/>
    <xf numFmtId="0" fontId="2" fillId="0" borderId="0"/>
    <xf numFmtId="0" fontId="2" fillId="0" borderId="0"/>
    <xf numFmtId="0" fontId="241" fillId="0" borderId="0"/>
    <xf numFmtId="0" fontId="2" fillId="0" borderId="0"/>
    <xf numFmtId="0" fontId="241"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41" fillId="0" borderId="0"/>
    <xf numFmtId="0" fontId="2" fillId="0" borderId="0"/>
    <xf numFmtId="0" fontId="57" fillId="0" borderId="0"/>
    <xf numFmtId="0" fontId="2" fillId="0" borderId="0"/>
    <xf numFmtId="0" fontId="2" fillId="0" borderId="0"/>
    <xf numFmtId="0" fontId="57"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8"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8" fillId="0" borderId="0"/>
    <xf numFmtId="0" fontId="2" fillId="0" borderId="0"/>
    <xf numFmtId="0" fontId="2" fillId="0" borderId="0"/>
    <xf numFmtId="0" fontId="57" fillId="0" borderId="0"/>
    <xf numFmtId="0" fontId="2"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0"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94" fillId="0" borderId="0"/>
    <xf numFmtId="0" fontId="20"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0" fillId="0" borderId="0"/>
    <xf numFmtId="0" fontId="2"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94" fillId="0" borderId="0"/>
    <xf numFmtId="0" fontId="2"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94" fillId="0" borderId="0"/>
    <xf numFmtId="0" fontId="2"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57" fillId="0" borderId="0"/>
    <xf numFmtId="0" fontId="2" fillId="0" borderId="0"/>
    <xf numFmtId="0" fontId="2" fillId="0" borderId="0"/>
    <xf numFmtId="0" fontId="20"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0"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41" fillId="0" borderId="0"/>
    <xf numFmtId="0" fontId="2" fillId="0" borderId="0"/>
    <xf numFmtId="0" fontId="2" fillId="0" borderId="0"/>
    <xf numFmtId="0" fontId="20" fillId="0" borderId="0"/>
    <xf numFmtId="0" fontId="2" fillId="0" borderId="0"/>
    <xf numFmtId="0" fontId="2" fillId="0" borderId="0"/>
    <xf numFmtId="0" fontId="294" fillId="0" borderId="0"/>
    <xf numFmtId="0" fontId="2" fillId="0" borderId="0"/>
    <xf numFmtId="0" fontId="294"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94"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41"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41"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2" fillId="0" borderId="0"/>
    <xf numFmtId="0" fontId="241" fillId="0" borderId="0"/>
    <xf numFmtId="0" fontId="2" fillId="0" borderId="0"/>
    <xf numFmtId="0" fontId="57" fillId="0" borderId="0"/>
    <xf numFmtId="0" fontId="2" fillId="0" borderId="0"/>
    <xf numFmtId="0" fontId="2" fillId="0" borderId="0"/>
    <xf numFmtId="0" fontId="241"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94"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43" fillId="0" borderId="0"/>
    <xf numFmtId="0" fontId="243"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2" fillId="0" borderId="0"/>
    <xf numFmtId="0" fontId="243" fillId="0" borderId="0"/>
    <xf numFmtId="0" fontId="243" fillId="0" borderId="0"/>
    <xf numFmtId="0" fontId="2" fillId="0" borderId="0"/>
    <xf numFmtId="0" fontId="57"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3" fillId="0" borderId="0"/>
    <xf numFmtId="0" fontId="243" fillId="0" borderId="0"/>
    <xf numFmtId="0" fontId="2" fillId="0" borderId="0"/>
    <xf numFmtId="0" fontId="2"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43" fillId="0" borderId="0"/>
    <xf numFmtId="0" fontId="243" fillId="0" borderId="0"/>
    <xf numFmtId="0" fontId="243" fillId="0" borderId="0"/>
    <xf numFmtId="0" fontId="243" fillId="0" borderId="0"/>
    <xf numFmtId="0" fontId="57" fillId="0" borderId="0"/>
    <xf numFmtId="0" fontId="2" fillId="0" borderId="0"/>
    <xf numFmtId="0" fontId="2" fillId="0" borderId="0"/>
    <xf numFmtId="0" fontId="2" fillId="0" borderId="0"/>
    <xf numFmtId="0" fontId="243" fillId="0" borderId="0"/>
    <xf numFmtId="0" fontId="243" fillId="0" borderId="0"/>
    <xf numFmtId="0" fontId="57" fillId="0" borderId="0"/>
    <xf numFmtId="0" fontId="2" fillId="0" borderId="0"/>
    <xf numFmtId="0" fontId="243" fillId="0" borderId="0"/>
    <xf numFmtId="0" fontId="243"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0" fillId="0" borderId="0"/>
    <xf numFmtId="0" fontId="2" fillId="0" borderId="0"/>
    <xf numFmtId="0" fontId="294" fillId="0" borderId="0"/>
    <xf numFmtId="0" fontId="2" fillId="0" borderId="0"/>
    <xf numFmtId="0" fontId="20" fillId="0" borderId="0"/>
    <xf numFmtId="0" fontId="2" fillId="0" borderId="0"/>
    <xf numFmtId="0" fontId="2" fillId="0" borderId="0"/>
    <xf numFmtId="0" fontId="20" fillId="0" borderId="0"/>
    <xf numFmtId="0" fontId="2" fillId="0" borderId="0"/>
    <xf numFmtId="0" fontId="294" fillId="0" borderId="0"/>
    <xf numFmtId="0" fontId="2" fillId="0" borderId="0"/>
    <xf numFmtId="0" fontId="294" fillId="0" borderId="0"/>
    <xf numFmtId="0" fontId="2" fillId="0" borderId="0"/>
    <xf numFmtId="0" fontId="294" fillId="0" borderId="0"/>
    <xf numFmtId="0" fontId="2" fillId="0" borderId="0"/>
    <xf numFmtId="0" fontId="294" fillId="0" borderId="0"/>
    <xf numFmtId="0" fontId="2" fillId="0" borderId="0"/>
    <xf numFmtId="0" fontId="2" fillId="0" borderId="0"/>
    <xf numFmtId="0" fontId="20"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0" fillId="0" borderId="0"/>
    <xf numFmtId="0" fontId="2" fillId="0" borderId="0"/>
    <xf numFmtId="0" fontId="2" fillId="0" borderId="0"/>
    <xf numFmtId="0" fontId="294" fillId="0" borderId="0"/>
    <xf numFmtId="0" fontId="2" fillId="0" borderId="0"/>
    <xf numFmtId="0" fontId="2" fillId="0" borderId="0"/>
    <xf numFmtId="0" fontId="20" fillId="0" borderId="0"/>
    <xf numFmtId="0" fontId="2" fillId="0" borderId="0"/>
    <xf numFmtId="0" fontId="294"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94" fillId="0" borderId="0"/>
    <xf numFmtId="0" fontId="2" fillId="0" borderId="0"/>
    <xf numFmtId="0" fontId="2" fillId="0" borderId="0"/>
    <xf numFmtId="0" fontId="20"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43" fillId="0" borderId="0"/>
    <xf numFmtId="0" fontId="243" fillId="0" borderId="0"/>
    <xf numFmtId="0" fontId="243" fillId="0" borderId="0"/>
    <xf numFmtId="0" fontId="243" fillId="0" borderId="0"/>
    <xf numFmtId="0" fontId="2" fillId="0" borderId="0"/>
    <xf numFmtId="0" fontId="2" fillId="0" borderId="0"/>
    <xf numFmtId="0" fontId="243" fillId="0" borderId="0"/>
    <xf numFmtId="0" fontId="243" fillId="0" borderId="0"/>
    <xf numFmtId="0" fontId="2"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43" fillId="0" borderId="0"/>
    <xf numFmtId="0" fontId="243" fillId="0" borderId="0"/>
    <xf numFmtId="0" fontId="243" fillId="0" borderId="0"/>
    <xf numFmtId="0" fontId="243" fillId="0" borderId="0"/>
    <xf numFmtId="0" fontId="2" fillId="0" borderId="0"/>
    <xf numFmtId="0" fontId="2" fillId="0" borderId="0"/>
    <xf numFmtId="0" fontId="243" fillId="0" borderId="0"/>
    <xf numFmtId="0" fontId="243" fillId="0" borderId="0"/>
    <xf numFmtId="0" fontId="2" fillId="0" borderId="0"/>
    <xf numFmtId="0" fontId="243" fillId="0" borderId="0"/>
    <xf numFmtId="0" fontId="243" fillId="0" borderId="0"/>
    <xf numFmtId="0" fontId="2" fillId="0" borderId="0"/>
    <xf numFmtId="0" fontId="2" fillId="0" borderId="0"/>
    <xf numFmtId="0" fontId="2" fillId="0" borderId="0"/>
    <xf numFmtId="0" fontId="243" fillId="0" borderId="0"/>
    <xf numFmtId="0" fontId="243" fillId="0" borderId="0"/>
    <xf numFmtId="0" fontId="2" fillId="0" borderId="0"/>
    <xf numFmtId="0" fontId="243" fillId="0" borderId="0"/>
    <xf numFmtId="0" fontId="243" fillId="0" borderId="0"/>
    <xf numFmtId="0" fontId="243" fillId="0" borderId="0"/>
    <xf numFmtId="0" fontId="243" fillId="0" borderId="0"/>
    <xf numFmtId="0" fontId="2" fillId="0" borderId="0"/>
    <xf numFmtId="0" fontId="2" fillId="0" borderId="0"/>
    <xf numFmtId="0" fontId="243" fillId="0" borderId="0"/>
    <xf numFmtId="0" fontId="243" fillId="0" borderId="0"/>
    <xf numFmtId="0" fontId="243" fillId="0" borderId="0"/>
    <xf numFmtId="0" fontId="243" fillId="0" borderId="0"/>
    <xf numFmtId="0" fontId="2" fillId="0" borderId="0"/>
    <xf numFmtId="0" fontId="2" fillId="0" borderId="0"/>
    <xf numFmtId="0" fontId="243" fillId="0" borderId="0"/>
    <xf numFmtId="0" fontId="2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3" fillId="0" borderId="0"/>
    <xf numFmtId="0" fontId="2" fillId="0" borderId="0"/>
    <xf numFmtId="0" fontId="2" fillId="0" borderId="0"/>
    <xf numFmtId="0" fontId="243" fillId="0" borderId="0"/>
    <xf numFmtId="0" fontId="243" fillId="0" borderId="0"/>
    <xf numFmtId="0" fontId="2" fillId="0" borderId="0"/>
    <xf numFmtId="0" fontId="2" fillId="0" borderId="0"/>
    <xf numFmtId="0" fontId="243"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8"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8" fillId="0" borderId="0"/>
    <xf numFmtId="0" fontId="2" fillId="0" borderId="0"/>
    <xf numFmtId="0" fontId="2" fillId="0" borderId="0"/>
    <xf numFmtId="0" fontId="294" fillId="0" borderId="0"/>
    <xf numFmtId="0" fontId="2" fillId="0" borderId="0"/>
    <xf numFmtId="0" fontId="2" fillId="0" borderId="0"/>
    <xf numFmtId="0" fontId="28" fillId="0" borderId="0"/>
    <xf numFmtId="0" fontId="2" fillId="0" borderId="0"/>
    <xf numFmtId="0" fontId="294" fillId="0" borderId="0"/>
    <xf numFmtId="0" fontId="2" fillId="0" borderId="0"/>
    <xf numFmtId="0" fontId="2" fillId="0" borderId="0"/>
    <xf numFmtId="0" fontId="2" fillId="0" borderId="0"/>
    <xf numFmtId="0" fontId="294" fillId="0" borderId="0"/>
    <xf numFmtId="0" fontId="2" fillId="0" borderId="0"/>
    <xf numFmtId="0" fontId="2" fillId="0" borderId="0"/>
    <xf numFmtId="0" fontId="28" fillId="0" borderId="0"/>
    <xf numFmtId="0" fontId="2" fillId="0" borderId="0"/>
    <xf numFmtId="0" fontId="2" fillId="0" borderId="0"/>
    <xf numFmtId="0" fontId="294" fillId="0" borderId="0"/>
    <xf numFmtId="0" fontId="2" fillId="0" borderId="0"/>
    <xf numFmtId="0" fontId="28" fillId="0" borderId="0"/>
    <xf numFmtId="0" fontId="2" fillId="0" borderId="0"/>
    <xf numFmtId="0" fontId="2" fillId="0" borderId="0"/>
    <xf numFmtId="0" fontId="2" fillId="0" borderId="0"/>
    <xf numFmtId="0" fontId="294" fillId="0" borderId="0"/>
    <xf numFmtId="0" fontId="2" fillId="0" borderId="0"/>
    <xf numFmtId="0" fontId="28" fillId="0" borderId="0"/>
    <xf numFmtId="0" fontId="2" fillId="0" borderId="0"/>
    <xf numFmtId="0" fontId="2" fillId="0" borderId="0"/>
    <xf numFmtId="0" fontId="294"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 fillId="0" borderId="0"/>
    <xf numFmtId="0" fontId="241" fillId="0" borderId="0"/>
    <xf numFmtId="0" fontId="2" fillId="0" borderId="0"/>
    <xf numFmtId="0" fontId="28"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 fillId="0" borderId="0"/>
    <xf numFmtId="0" fontId="20"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0"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41"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4" fillId="0" borderId="0"/>
    <xf numFmtId="0" fontId="2" fillId="0" borderId="0"/>
    <xf numFmtId="0" fontId="2" fillId="0" borderId="0"/>
    <xf numFmtId="0" fontId="20" fillId="0" borderId="0"/>
    <xf numFmtId="0" fontId="2" fillId="0" borderId="0"/>
    <xf numFmtId="0" fontId="294"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0"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0" fillId="0" borderId="0"/>
    <xf numFmtId="0" fontId="2" fillId="0" borderId="0"/>
    <xf numFmtId="0" fontId="2" fillId="0" borderId="0"/>
    <xf numFmtId="0" fontId="2" fillId="0" borderId="0"/>
    <xf numFmtId="0" fontId="57"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94" fillId="0" borderId="0"/>
    <xf numFmtId="0" fontId="2" fillId="0" borderId="0"/>
    <xf numFmtId="0" fontId="2" fillId="0" borderId="0"/>
    <xf numFmtId="0" fontId="241" fillId="0" borderId="0"/>
    <xf numFmtId="0" fontId="2" fillId="0" borderId="0"/>
    <xf numFmtId="0" fontId="2" fillId="0" borderId="0"/>
    <xf numFmtId="0" fontId="294" fillId="0" borderId="0"/>
    <xf numFmtId="0" fontId="2" fillId="0" borderId="0"/>
    <xf numFmtId="0" fontId="241" fillId="0" borderId="0"/>
    <xf numFmtId="0" fontId="2" fillId="0" borderId="0"/>
    <xf numFmtId="0" fontId="2" fillId="0" borderId="0"/>
    <xf numFmtId="0" fontId="2" fillId="0" borderId="0"/>
    <xf numFmtId="0" fontId="2" fillId="0" borderId="0"/>
    <xf numFmtId="0" fontId="294" fillId="0" borderId="0"/>
    <xf numFmtId="0" fontId="2" fillId="0" borderId="0"/>
    <xf numFmtId="0" fontId="241" fillId="0" borderId="0"/>
    <xf numFmtId="0" fontId="2" fillId="0" borderId="0"/>
    <xf numFmtId="0" fontId="2" fillId="0" borderId="0"/>
    <xf numFmtId="0" fontId="294" fillId="0" borderId="0"/>
    <xf numFmtId="0" fontId="2" fillId="0" borderId="0"/>
    <xf numFmtId="0" fontId="2" fillId="0" borderId="0"/>
    <xf numFmtId="0" fontId="241" fillId="0" borderId="0"/>
    <xf numFmtId="0" fontId="2" fillId="0" borderId="0"/>
    <xf numFmtId="0" fontId="294" fillId="0" borderId="0"/>
    <xf numFmtId="0" fontId="2" fillId="0" borderId="0"/>
    <xf numFmtId="0" fontId="2" fillId="0" borderId="0"/>
    <xf numFmtId="0" fontId="2" fillId="0" borderId="0"/>
    <xf numFmtId="0" fontId="28" fillId="0" borderId="0"/>
    <xf numFmtId="0" fontId="2" fillId="0" borderId="0"/>
    <xf numFmtId="0" fontId="2" fillId="0" borderId="0"/>
    <xf numFmtId="0" fontId="241" fillId="0" borderId="0"/>
    <xf numFmtId="0" fontId="2" fillId="0" borderId="0"/>
    <xf numFmtId="0" fontId="28" fillId="0" borderId="0"/>
    <xf numFmtId="0" fontId="2" fillId="0" borderId="0"/>
    <xf numFmtId="0" fontId="2" fillId="0" borderId="0"/>
    <xf numFmtId="0" fontId="2" fillId="0" borderId="0"/>
    <xf numFmtId="0" fontId="294" fillId="0" borderId="0"/>
    <xf numFmtId="0" fontId="2" fillId="0" borderId="0"/>
    <xf numFmtId="0" fontId="2" fillId="0" borderId="0"/>
    <xf numFmtId="0" fontId="2" fillId="0" borderId="0"/>
    <xf numFmtId="0" fontId="2" fillId="0" borderId="0"/>
    <xf numFmtId="0" fontId="2" fillId="0" borderId="0"/>
    <xf numFmtId="0" fontId="241" fillId="0" borderId="0"/>
    <xf numFmtId="0" fontId="2" fillId="0" borderId="0"/>
    <xf numFmtId="0" fontId="294" fillId="0" borderId="0"/>
    <xf numFmtId="0" fontId="2" fillId="0" borderId="0"/>
    <xf numFmtId="0" fontId="2" fillId="0" borderId="0"/>
    <xf numFmtId="0" fontId="2" fillId="0" borderId="0"/>
    <xf numFmtId="0" fontId="20" fillId="0" borderId="0"/>
    <xf numFmtId="0" fontId="2" fillId="0" borderId="0"/>
    <xf numFmtId="0" fontId="2" fillId="0" borderId="0"/>
    <xf numFmtId="0" fontId="241"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20" fillId="0" borderId="0"/>
    <xf numFmtId="0" fontId="2" fillId="0" borderId="0"/>
    <xf numFmtId="0" fontId="241"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8" fillId="0" borderId="0"/>
    <xf numFmtId="0" fontId="2" fillId="0" borderId="0"/>
    <xf numFmtId="0" fontId="2" fillId="0" borderId="0"/>
    <xf numFmtId="0" fontId="294" fillId="0" borderId="0"/>
    <xf numFmtId="0" fontId="2" fillId="0" borderId="0"/>
    <xf numFmtId="0" fontId="294" fillId="0" borderId="0"/>
    <xf numFmtId="0" fontId="2" fillId="0" borderId="0"/>
    <xf numFmtId="0" fontId="2" fillId="0" borderId="0"/>
    <xf numFmtId="0" fontId="28" fillId="0" borderId="0"/>
    <xf numFmtId="0" fontId="2" fillId="0" borderId="0"/>
    <xf numFmtId="0" fontId="2" fillId="0" borderId="0"/>
    <xf numFmtId="0" fontId="20" fillId="0" borderId="0"/>
    <xf numFmtId="0" fontId="2" fillId="0" borderId="0"/>
    <xf numFmtId="0" fontId="28" fillId="0" borderId="0"/>
    <xf numFmtId="0" fontId="2"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2" fillId="0" borderId="0"/>
    <xf numFmtId="0" fontId="28" fillId="0" borderId="0"/>
    <xf numFmtId="0" fontId="2" fillId="0" borderId="0"/>
    <xf numFmtId="0" fontId="2" fillId="0" borderId="0"/>
    <xf numFmtId="0" fontId="20"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0" fillId="0" borderId="0"/>
    <xf numFmtId="0" fontId="2" fillId="0" borderId="0"/>
    <xf numFmtId="0" fontId="2" fillId="0" borderId="0"/>
    <xf numFmtId="0" fontId="241" fillId="0" borderId="0"/>
    <xf numFmtId="0" fontId="2" fillId="0" borderId="0"/>
    <xf numFmtId="0" fontId="2" fillId="0" borderId="0"/>
    <xf numFmtId="0" fontId="241" fillId="0" borderId="0"/>
    <xf numFmtId="0" fontId="2" fillId="0" borderId="0"/>
    <xf numFmtId="0" fontId="2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94" fillId="86" borderId="1" applyNumberFormat="0" applyFont="0" applyAlignment="0" applyProtection="0"/>
    <xf numFmtId="0" fontId="2" fillId="0" borderId="0"/>
    <xf numFmtId="0" fontId="2" fillId="0" borderId="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0" fillId="86" borderId="1"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94" fillId="86" borderId="1"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0" fillId="86" borderId="1" applyNumberFormat="0" applyFont="0" applyAlignment="0" applyProtection="0"/>
    <xf numFmtId="0" fontId="2" fillId="0" borderId="0"/>
    <xf numFmtId="0" fontId="57" fillId="40" borderId="214" applyNumberFormat="0" applyFont="0" applyAlignment="0" applyProtection="0"/>
    <xf numFmtId="0" fontId="2" fillId="0" borderId="0"/>
    <xf numFmtId="0" fontId="20" fillId="85" borderId="1" applyNumberFormat="0" applyFont="0" applyAlignment="0" applyProtection="0"/>
    <xf numFmtId="0" fontId="2" fillId="0" borderId="0"/>
    <xf numFmtId="0" fontId="2" fillId="0" borderId="0"/>
    <xf numFmtId="0" fontId="221" fillId="40" borderId="214" applyNumberFormat="0" applyFont="0" applyAlignment="0" applyProtection="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221"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0" fillId="85" borderId="1" applyNumberFormat="0" applyFont="0" applyAlignment="0" applyProtection="0"/>
    <xf numFmtId="0" fontId="2" fillId="0" borderId="0"/>
    <xf numFmtId="0" fontId="2" fillId="0" borderId="0"/>
    <xf numFmtId="0" fontId="20" fillId="86" borderId="1" applyNumberFormat="0" applyFont="0" applyAlignment="0" applyProtection="0"/>
    <xf numFmtId="0" fontId="2" fillId="0" borderId="0"/>
    <xf numFmtId="0" fontId="20" fillId="86" borderId="1" applyNumberFormat="0" applyFont="0" applyAlignment="0" applyProtection="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0" fillId="85" borderId="1"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0" fillId="85" borderId="1"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0" fillId="85" borderId="1"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0" fillId="85" borderId="1"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5" borderId="1"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0" fillId="86" borderId="1"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0" borderId="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 fillId="40" borderId="214" applyNumberFormat="0" applyFont="0" applyAlignment="0" applyProtection="0"/>
    <xf numFmtId="0" fontId="20" fillId="86" borderId="1" applyNumberFormat="0" applyFont="0" applyAlignment="0" applyProtection="0"/>
    <xf numFmtId="0" fontId="2" fillId="0" borderId="0"/>
    <xf numFmtId="0" fontId="2" fillId="0" borderId="0"/>
    <xf numFmtId="0" fontId="2" fillId="0" borderId="0"/>
    <xf numFmtId="0" fontId="20" fillId="86" borderId="1" applyNumberFormat="0" applyFont="0" applyAlignment="0" applyProtection="0"/>
    <xf numFmtId="0" fontId="2" fillId="0" borderId="0"/>
    <xf numFmtId="0" fontId="20" fillId="86" borderId="1" applyNumberFormat="0" applyFont="0" applyAlignment="0" applyProtection="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0" fillId="86" borderId="1"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57" fillId="40" borderId="214" applyNumberFormat="0" applyFont="0" applyAlignment="0" applyProtection="0"/>
    <xf numFmtId="0" fontId="2" fillId="0" borderId="0"/>
    <xf numFmtId="0" fontId="57" fillId="40" borderId="214" applyNumberFormat="0" applyFont="0" applyAlignment="0" applyProtection="0"/>
    <xf numFmtId="0" fontId="2" fillId="0" borderId="0"/>
    <xf numFmtId="0" fontId="2" fillId="0" borderId="0"/>
    <xf numFmtId="0" fontId="2" fillId="0" borderId="0"/>
    <xf numFmtId="0" fontId="2" fillId="0" borderId="0"/>
    <xf numFmtId="0" fontId="234" fillId="83" borderId="225" applyNumberFormat="0" applyAlignment="0" applyProtection="0"/>
    <xf numFmtId="0" fontId="2" fillId="0" borderId="0"/>
    <xf numFmtId="0" fontId="2" fillId="0" borderId="0"/>
    <xf numFmtId="0" fontId="317" fillId="38" borderId="211" applyNumberFormat="0" applyAlignment="0" applyProtection="0"/>
    <xf numFmtId="0" fontId="2" fillId="0" borderId="0"/>
    <xf numFmtId="0" fontId="2" fillId="0" borderId="0"/>
    <xf numFmtId="0" fontId="317" fillId="38" borderId="211" applyNumberFormat="0" applyAlignment="0" applyProtection="0"/>
    <xf numFmtId="0" fontId="2" fillId="0" borderId="0"/>
    <xf numFmtId="0" fontId="234" fillId="83" borderId="225" applyNumberFormat="0" applyAlignment="0" applyProtection="0"/>
    <xf numFmtId="0" fontId="2" fillId="0" borderId="0"/>
    <xf numFmtId="0" fontId="2" fillId="0" borderId="0"/>
    <xf numFmtId="0" fontId="317" fillId="38" borderId="211"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234" fillId="83" borderId="225" applyNumberFormat="0" applyAlignment="0" applyProtection="0"/>
    <xf numFmtId="0" fontId="2" fillId="0" borderId="0"/>
    <xf numFmtId="0" fontId="2" fillId="0" borderId="0"/>
    <xf numFmtId="0" fontId="2" fillId="0" borderId="0"/>
    <xf numFmtId="0" fontId="2" fillId="0" borderId="0"/>
    <xf numFmtId="0" fontId="176" fillId="83" borderId="211" applyNumberFormat="0" applyAlignment="0" applyProtection="0"/>
    <xf numFmtId="0" fontId="2" fillId="0" borderId="0"/>
    <xf numFmtId="0" fontId="2" fillId="0" borderId="0"/>
    <xf numFmtId="0" fontId="176" fillId="38" borderId="211" applyNumberFormat="0" applyAlignment="0" applyProtection="0"/>
    <xf numFmtId="0" fontId="2" fillId="0" borderId="0"/>
    <xf numFmtId="0" fontId="2" fillId="0" borderId="0"/>
    <xf numFmtId="0" fontId="176" fillId="38" borderId="211" applyNumberFormat="0" applyAlignment="0" applyProtection="0"/>
    <xf numFmtId="0" fontId="2" fillId="0" borderId="0"/>
    <xf numFmtId="0" fontId="176" fillId="83" borderId="211" applyNumberFormat="0" applyAlignment="0" applyProtection="0"/>
    <xf numFmtId="0" fontId="2" fillId="0" borderId="0"/>
    <xf numFmtId="0" fontId="2" fillId="0" borderId="0"/>
    <xf numFmtId="0" fontId="176" fillId="38" borderId="211" applyNumberFormat="0" applyAlignment="0" applyProtection="0"/>
    <xf numFmtId="0" fontId="2" fillId="0" borderId="0"/>
    <xf numFmtId="0" fontId="176" fillId="83" borderId="211" applyNumberFormat="0" applyAlignment="0" applyProtection="0"/>
    <xf numFmtId="0" fontId="2" fillId="0" borderId="0"/>
    <xf numFmtId="0" fontId="2" fillId="0" borderId="0"/>
    <xf numFmtId="0" fontId="2" fillId="0" borderId="0"/>
    <xf numFmtId="0" fontId="317" fillId="38" borderId="211" applyNumberFormat="0" applyAlignment="0" applyProtection="0"/>
    <xf numFmtId="0" fontId="2" fillId="0" borderId="0"/>
    <xf numFmtId="0" fontId="234" fillId="83" borderId="225" applyNumberFormat="0" applyAlignment="0" applyProtection="0"/>
    <xf numFmtId="0" fontId="2" fillId="0" borderId="0"/>
    <xf numFmtId="0" fontId="317" fillId="38" borderId="211" applyNumberFormat="0" applyAlignment="0" applyProtection="0"/>
    <xf numFmtId="0" fontId="2" fillId="0" borderId="0"/>
    <xf numFmtId="0" fontId="2" fillId="0" borderId="0"/>
    <xf numFmtId="0" fontId="2" fillId="0" borderId="0"/>
    <xf numFmtId="0" fontId="176" fillId="38" borderId="211"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176" fillId="38" borderId="211" applyNumberFormat="0" applyAlignment="0" applyProtection="0"/>
    <xf numFmtId="0" fontId="2" fillId="0" borderId="0"/>
    <xf numFmtId="0" fontId="2" fillId="0" borderId="0"/>
    <xf numFmtId="0" fontId="2" fillId="0" borderId="0"/>
    <xf numFmtId="0" fontId="234" fillId="88" borderId="225"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234" fillId="88" borderId="225" applyNumberFormat="0" applyAlignment="0" applyProtection="0"/>
    <xf numFmtId="0" fontId="2" fillId="0" borderId="0"/>
    <xf numFmtId="0" fontId="2" fillId="0" borderId="0"/>
    <xf numFmtId="0" fontId="317" fillId="38" borderId="211" applyNumberFormat="0" applyAlignment="0" applyProtection="0"/>
    <xf numFmtId="0" fontId="2" fillId="0" borderId="0"/>
    <xf numFmtId="0" fontId="176" fillId="38" borderId="211" applyNumberFormat="0" applyAlignment="0" applyProtection="0"/>
    <xf numFmtId="0" fontId="2" fillId="0" borderId="0"/>
    <xf numFmtId="0" fontId="2" fillId="0" borderId="0"/>
    <xf numFmtId="0" fontId="234" fillId="88" borderId="225" applyNumberFormat="0" applyAlignment="0" applyProtection="0"/>
    <xf numFmtId="0" fontId="2" fillId="0" borderId="0"/>
    <xf numFmtId="0" fontId="2" fillId="0" borderId="0"/>
    <xf numFmtId="0" fontId="2" fillId="0" borderId="0"/>
    <xf numFmtId="0" fontId="234" fillId="83" borderId="225" applyNumberFormat="0" applyAlignment="0" applyProtection="0"/>
    <xf numFmtId="0" fontId="2" fillId="0" borderId="0"/>
    <xf numFmtId="0" fontId="2" fillId="0" borderId="0"/>
    <xf numFmtId="0" fontId="2" fillId="0" borderId="0"/>
    <xf numFmtId="0" fontId="317" fillId="38" borderId="211" applyNumberFormat="0" applyAlignment="0" applyProtection="0"/>
    <xf numFmtId="0" fontId="2" fillId="0" borderId="0"/>
    <xf numFmtId="0" fontId="2" fillId="0" borderId="0"/>
    <xf numFmtId="0" fontId="234" fillId="88" borderId="225" applyNumberFormat="0" applyAlignment="0" applyProtection="0"/>
    <xf numFmtId="0" fontId="2" fillId="0" borderId="0"/>
    <xf numFmtId="0" fontId="2" fillId="0" borderId="0"/>
    <xf numFmtId="0" fontId="234" fillId="88" borderId="225" applyNumberFormat="0" applyAlignment="0" applyProtection="0"/>
    <xf numFmtId="0" fontId="2" fillId="0" borderId="0"/>
    <xf numFmtId="0" fontId="317" fillId="38" borderId="211" applyNumberFormat="0" applyAlignment="0" applyProtection="0"/>
    <xf numFmtId="0" fontId="2" fillId="0" borderId="0"/>
    <xf numFmtId="0" fontId="2" fillId="0" borderId="0"/>
    <xf numFmtId="0" fontId="2" fillId="0" borderId="0"/>
    <xf numFmtId="0" fontId="234" fillId="88" borderId="225"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234" fillId="83" borderId="225" applyNumberFormat="0" applyAlignment="0" applyProtection="0"/>
    <xf numFmtId="0" fontId="2" fillId="0" borderId="0"/>
    <xf numFmtId="0" fontId="2" fillId="0" borderId="0"/>
    <xf numFmtId="0" fontId="234" fillId="88" borderId="225" applyNumberFormat="0" applyAlignment="0" applyProtection="0"/>
    <xf numFmtId="0" fontId="2" fillId="0" borderId="0"/>
    <xf numFmtId="0" fontId="234" fillId="88" borderId="225" applyNumberFormat="0" applyAlignment="0" applyProtection="0"/>
    <xf numFmtId="0" fontId="2" fillId="0" borderId="0"/>
    <xf numFmtId="0" fontId="2" fillId="0" borderId="0"/>
    <xf numFmtId="0" fontId="176" fillId="38" borderId="211"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2" fillId="0" borderId="0"/>
    <xf numFmtId="0" fontId="234" fillId="83" borderId="225" applyNumberFormat="0" applyAlignment="0" applyProtection="0"/>
    <xf numFmtId="0" fontId="2" fillId="0" borderId="0"/>
    <xf numFmtId="0" fontId="176" fillId="38" borderId="211" applyNumberFormat="0" applyAlignment="0" applyProtection="0"/>
    <xf numFmtId="0" fontId="2" fillId="0" borderId="0"/>
    <xf numFmtId="0" fontId="2" fillId="0" borderId="0"/>
    <xf numFmtId="0" fontId="2" fillId="0" borderId="0"/>
    <xf numFmtId="0" fontId="234" fillId="83" borderId="225" applyNumberFormat="0" applyAlignment="0" applyProtection="0"/>
    <xf numFmtId="0" fontId="2" fillId="0" borderId="0"/>
    <xf numFmtId="0" fontId="317" fillId="38" borderId="211" applyNumberFormat="0" applyAlignment="0" applyProtection="0"/>
    <xf numFmtId="0" fontId="176" fillId="38" borderId="211" applyNumberFormat="0" applyAlignment="0" applyProtection="0"/>
    <xf numFmtId="0" fontId="2" fillId="0" borderId="0"/>
    <xf numFmtId="0" fontId="2" fillId="0" borderId="0"/>
    <xf numFmtId="0" fontId="2" fillId="0" borderId="0"/>
    <xf numFmtId="0" fontId="234" fillId="83" borderId="225" applyNumberFormat="0" applyAlignment="0" applyProtection="0"/>
    <xf numFmtId="0" fontId="2" fillId="0" borderId="0"/>
    <xf numFmtId="0" fontId="176" fillId="38" borderId="211" applyNumberFormat="0" applyAlignment="0" applyProtection="0"/>
    <xf numFmtId="0" fontId="2" fillId="0" borderId="0"/>
    <xf numFmtId="0" fontId="2" fillId="0" borderId="0"/>
    <xf numFmtId="0" fontId="176" fillId="38" borderId="2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41" fillId="0" borderId="0" applyFont="0" applyFill="0" applyBorder="0" applyAlignment="0" applyProtection="0"/>
    <xf numFmtId="9" fontId="294" fillId="0" borderId="0" applyFont="0" applyFill="0" applyBorder="0" applyAlignment="0" applyProtection="0"/>
    <xf numFmtId="0" fontId="2" fillId="0" borderId="0"/>
    <xf numFmtId="9" fontId="30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2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21"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2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2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21"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21"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2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0" fillId="0" borderId="0" applyFont="0" applyFill="0" applyBorder="0" applyAlignment="0" applyProtection="0"/>
    <xf numFmtId="0" fontId="2" fillId="0" borderId="0"/>
    <xf numFmtId="9" fontId="20" fillId="0" borderId="0" applyFont="0" applyFill="0" applyBorder="0" applyAlignment="0" applyProtection="0"/>
    <xf numFmtId="0" fontId="2" fillId="0" borderId="0"/>
    <xf numFmtId="0" fontId="2" fillId="0" borderId="0"/>
    <xf numFmtId="0" fontId="2" fillId="0" borderId="0"/>
    <xf numFmtId="9" fontId="20"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9" fontId="20" fillId="0" borderId="0" applyFont="0" applyFill="0" applyBorder="0" applyAlignment="0" applyProtection="0"/>
    <xf numFmtId="0" fontId="2" fillId="0" borderId="0"/>
    <xf numFmtId="0" fontId="2" fillId="0" borderId="0"/>
    <xf numFmtId="9" fontId="57" fillId="0" borderId="0" applyFont="0" applyFill="0" applyBorder="0" applyAlignment="0" applyProtection="0"/>
    <xf numFmtId="0" fontId="2" fillId="0" borderId="0"/>
    <xf numFmtId="9" fontId="5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8" fillId="0" borderId="0" applyNumberFormat="0" applyFont="0" applyFill="0" applyBorder="0" applyAlignment="0" applyProtection="0">
      <alignment horizontal="left"/>
    </xf>
    <xf numFmtId="0" fontId="2" fillId="0" borderId="0"/>
    <xf numFmtId="0" fontId="28" fillId="0" borderId="0" applyNumberFormat="0" applyFont="0" applyFill="0" applyBorder="0" applyAlignment="0" applyProtection="0">
      <alignment horizontal="left"/>
    </xf>
    <xf numFmtId="0" fontId="2" fillId="0" borderId="0"/>
    <xf numFmtId="0" fontId="2" fillId="0" borderId="0"/>
    <xf numFmtId="15" fontId="28" fillId="0" borderId="0" applyFont="0" applyFill="0" applyBorder="0" applyAlignment="0" applyProtection="0"/>
    <xf numFmtId="0" fontId="2" fillId="0" borderId="0"/>
    <xf numFmtId="15" fontId="28" fillId="0" borderId="0" applyFont="0" applyFill="0" applyBorder="0" applyAlignment="0" applyProtection="0"/>
    <xf numFmtId="0" fontId="2" fillId="0" borderId="0"/>
    <xf numFmtId="0" fontId="2" fillId="0" borderId="0"/>
    <xf numFmtId="4" fontId="28" fillId="0" borderId="0" applyFont="0" applyFill="0" applyBorder="0" applyAlignment="0" applyProtection="0"/>
    <xf numFmtId="0" fontId="2" fillId="0" borderId="0"/>
    <xf numFmtId="4" fontId="28" fillId="0" borderId="0" applyFont="0" applyFill="0" applyBorder="0" applyAlignment="0" applyProtection="0"/>
    <xf numFmtId="0" fontId="2" fillId="0" borderId="0"/>
    <xf numFmtId="0" fontId="2" fillId="0" borderId="0"/>
    <xf numFmtId="0" fontId="244" fillId="0" borderId="170">
      <alignment horizontal="center"/>
    </xf>
    <xf numFmtId="0" fontId="2" fillId="0" borderId="0"/>
    <xf numFmtId="0" fontId="244" fillId="0" borderId="170">
      <alignment horizontal="center"/>
    </xf>
    <xf numFmtId="0" fontId="2" fillId="0" borderId="0"/>
    <xf numFmtId="0" fontId="2" fillId="0" borderId="0"/>
    <xf numFmtId="3" fontId="28" fillId="0" borderId="0" applyFont="0" applyFill="0" applyBorder="0" applyAlignment="0" applyProtection="0"/>
    <xf numFmtId="0" fontId="2" fillId="0" borderId="0"/>
    <xf numFmtId="3" fontId="28" fillId="0" borderId="0" applyFont="0" applyFill="0" applyBorder="0" applyAlignment="0" applyProtection="0"/>
    <xf numFmtId="0" fontId="2" fillId="0" borderId="0"/>
    <xf numFmtId="0" fontId="2" fillId="0" borderId="0"/>
    <xf numFmtId="0" fontId="28" fillId="87" borderId="0" applyNumberFormat="0" applyFont="0" applyBorder="0" applyAlignment="0" applyProtection="0"/>
    <xf numFmtId="0" fontId="2" fillId="0" borderId="0"/>
    <xf numFmtId="0" fontId="28" fillId="87" borderId="0" applyNumberFormat="0" applyFont="0" applyBorder="0" applyAlignment="0" applyProtection="0"/>
    <xf numFmtId="0" fontId="2" fillId="0" borderId="0"/>
    <xf numFmtId="0" fontId="2" fillId="0" borderId="0"/>
    <xf numFmtId="0" fontId="217" fillId="0" borderId="0" applyNumberFormat="0" applyBorder="0" applyAlignment="0"/>
    <xf numFmtId="0" fontId="2" fillId="0" borderId="0"/>
    <xf numFmtId="0" fontId="2" fillId="0" borderId="0"/>
    <xf numFmtId="0" fontId="318" fillId="0" borderId="0" applyNumberFormat="0" applyBorder="0" applyAlignment="0"/>
    <xf numFmtId="0" fontId="2" fillId="0" borderId="0"/>
    <xf numFmtId="0" fontId="2" fillId="0" borderId="0"/>
    <xf numFmtId="0" fontId="2" fillId="0" borderId="0"/>
    <xf numFmtId="0" fontId="2" fillId="0" borderId="0"/>
    <xf numFmtId="0" fontId="319" fillId="0" borderId="0" applyNumberFormat="0" applyFill="0" applyBorder="0" applyAlignment="0" applyProtection="0"/>
    <xf numFmtId="0" fontId="2" fillId="0" borderId="0"/>
    <xf numFmtId="0" fontId="2" fillId="0" borderId="0"/>
    <xf numFmtId="0" fontId="320" fillId="0" borderId="0" applyNumberFormat="0" applyFill="0" applyBorder="0" applyAlignment="0" applyProtection="0"/>
    <xf numFmtId="0" fontId="2" fillId="0" borderId="0"/>
    <xf numFmtId="0" fontId="2" fillId="0" borderId="0"/>
    <xf numFmtId="0" fontId="235" fillId="0" borderId="0" applyNumberFormat="0" applyFill="0" applyBorder="0" applyAlignment="0" applyProtection="0"/>
    <xf numFmtId="0" fontId="2" fillId="0" borderId="0"/>
    <xf numFmtId="0" fontId="2" fillId="0" borderId="0"/>
    <xf numFmtId="0" fontId="320" fillId="0" borderId="0" applyNumberFormat="0" applyFill="0" applyBorder="0" applyAlignment="0" applyProtection="0"/>
    <xf numFmtId="0" fontId="2" fillId="0" borderId="0"/>
    <xf numFmtId="0" fontId="320" fillId="0" borderId="0" applyNumberFormat="0" applyFill="0" applyBorder="0" applyAlignment="0" applyProtection="0"/>
    <xf numFmtId="0" fontId="2" fillId="0" borderId="0"/>
    <xf numFmtId="0" fontId="2" fillId="0" borderId="0"/>
    <xf numFmtId="0" fontId="320" fillId="0" borderId="0" applyNumberFormat="0" applyFill="0" applyBorder="0" applyAlignment="0" applyProtection="0"/>
    <xf numFmtId="0" fontId="2" fillId="0" borderId="0"/>
    <xf numFmtId="0" fontId="235" fillId="0" borderId="0" applyNumberFormat="0" applyFill="0" applyBorder="0" applyAlignment="0" applyProtection="0"/>
    <xf numFmtId="0" fontId="2" fillId="0" borderId="0"/>
    <xf numFmtId="0" fontId="2" fillId="0" borderId="0"/>
    <xf numFmtId="0" fontId="2" fillId="0" borderId="0"/>
    <xf numFmtId="0" fontId="239" fillId="0" borderId="0" applyNumberFormat="0" applyFill="0" applyBorder="0" applyAlignment="0" applyProtection="0"/>
    <xf numFmtId="0" fontId="2" fillId="0" borderId="0"/>
    <xf numFmtId="0" fontId="2" fillId="0" borderId="0"/>
    <xf numFmtId="0" fontId="235" fillId="0" borderId="0" applyNumberFormat="0" applyFill="0" applyBorder="0" applyAlignment="0" applyProtection="0"/>
    <xf numFmtId="0" fontId="2" fillId="0" borderId="0"/>
    <xf numFmtId="0" fontId="2" fillId="0" borderId="0"/>
    <xf numFmtId="0" fontId="320" fillId="0" borderId="0" applyNumberFormat="0" applyFill="0" applyBorder="0" applyAlignment="0" applyProtection="0"/>
    <xf numFmtId="0" fontId="2" fillId="0" borderId="0"/>
    <xf numFmtId="0" fontId="320" fillId="0" borderId="0" applyNumberFormat="0" applyFill="0" applyBorder="0" applyAlignment="0" applyProtection="0"/>
    <xf numFmtId="0" fontId="2" fillId="0" borderId="0"/>
    <xf numFmtId="0" fontId="2" fillId="0" borderId="0"/>
    <xf numFmtId="0" fontId="235" fillId="0" borderId="0" applyNumberFormat="0" applyFill="0" applyBorder="0" applyAlignment="0" applyProtection="0"/>
    <xf numFmtId="0" fontId="2" fillId="0" borderId="0"/>
    <xf numFmtId="0" fontId="2" fillId="0" borderId="0"/>
    <xf numFmtId="0" fontId="235" fillId="0" borderId="0" applyNumberFormat="0" applyFill="0" applyBorder="0" applyAlignment="0" applyProtection="0"/>
    <xf numFmtId="0" fontId="2" fillId="0" borderId="0"/>
    <xf numFmtId="0" fontId="2" fillId="0" borderId="0"/>
    <xf numFmtId="0" fontId="239" fillId="0" borderId="0" applyNumberFormat="0" applyFill="0" applyBorder="0" applyAlignment="0" applyProtection="0"/>
    <xf numFmtId="0" fontId="2" fillId="0" borderId="0"/>
    <xf numFmtId="0" fontId="2" fillId="0" borderId="0"/>
    <xf numFmtId="0" fontId="23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36" fillId="0" borderId="226" applyNumberFormat="0" applyFill="0" applyAlignment="0" applyProtection="0"/>
    <xf numFmtId="0" fontId="2" fillId="0" borderId="0"/>
    <xf numFmtId="0" fontId="2" fillId="0" borderId="0"/>
    <xf numFmtId="0" fontId="321" fillId="0" borderId="215" applyNumberFormat="0" applyFill="0" applyAlignment="0" applyProtection="0"/>
    <xf numFmtId="0" fontId="2" fillId="0" borderId="0"/>
    <xf numFmtId="0" fontId="2" fillId="0" borderId="0"/>
    <xf numFmtId="0" fontId="321" fillId="0" borderId="215" applyNumberFormat="0" applyFill="0" applyAlignment="0" applyProtection="0"/>
    <xf numFmtId="0" fontId="2" fillId="0" borderId="0"/>
    <xf numFmtId="0" fontId="236" fillId="0" borderId="226" applyNumberFormat="0" applyFill="0" applyAlignment="0" applyProtection="0"/>
    <xf numFmtId="0" fontId="2" fillId="0" borderId="0"/>
    <xf numFmtId="0" fontId="2" fillId="0" borderId="0"/>
    <xf numFmtId="0" fontId="321" fillId="0" borderId="215"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236" fillId="0" borderId="226" applyNumberFormat="0" applyFill="0" applyAlignment="0" applyProtection="0"/>
    <xf numFmtId="0" fontId="2" fillId="0" borderId="0"/>
    <xf numFmtId="0" fontId="2" fillId="0" borderId="0"/>
    <xf numFmtId="0" fontId="2" fillId="0" borderId="0"/>
    <xf numFmtId="0" fontId="2" fillId="0" borderId="0"/>
    <xf numFmtId="0" fontId="121" fillId="0" borderId="226" applyNumberFormat="0" applyFill="0" applyAlignment="0" applyProtection="0"/>
    <xf numFmtId="0" fontId="2" fillId="0" borderId="0"/>
    <xf numFmtId="0" fontId="2" fillId="0" borderId="0"/>
    <xf numFmtId="0" fontId="121" fillId="0" borderId="215" applyNumberFormat="0" applyFill="0" applyAlignment="0" applyProtection="0"/>
    <xf numFmtId="0" fontId="2" fillId="0" borderId="0"/>
    <xf numFmtId="0" fontId="2" fillId="0" borderId="0"/>
    <xf numFmtId="0" fontId="121" fillId="0" borderId="215" applyNumberFormat="0" applyFill="0" applyAlignment="0" applyProtection="0"/>
    <xf numFmtId="0" fontId="2" fillId="0" borderId="0"/>
    <xf numFmtId="0" fontId="121" fillId="0" borderId="226" applyNumberFormat="0" applyFill="0" applyAlignment="0" applyProtection="0"/>
    <xf numFmtId="0" fontId="2" fillId="0" borderId="0"/>
    <xf numFmtId="0" fontId="2" fillId="0" borderId="0"/>
    <xf numFmtId="0" fontId="121" fillId="0" borderId="215" applyNumberFormat="0" applyFill="0" applyAlignment="0" applyProtection="0"/>
    <xf numFmtId="0" fontId="2" fillId="0" borderId="0"/>
    <xf numFmtId="0" fontId="121" fillId="0" borderId="226" applyNumberFormat="0" applyFill="0" applyAlignment="0" applyProtection="0"/>
    <xf numFmtId="0" fontId="2" fillId="0" borderId="0"/>
    <xf numFmtId="0" fontId="2" fillId="0" borderId="0"/>
    <xf numFmtId="0" fontId="2" fillId="0" borderId="0"/>
    <xf numFmtId="0" fontId="321" fillId="0" borderId="215" applyNumberFormat="0" applyFill="0" applyAlignment="0" applyProtection="0"/>
    <xf numFmtId="0" fontId="2" fillId="0" borderId="0"/>
    <xf numFmtId="0" fontId="236" fillId="0" borderId="226" applyNumberFormat="0" applyFill="0" applyAlignment="0" applyProtection="0"/>
    <xf numFmtId="0" fontId="2" fillId="0" borderId="0"/>
    <xf numFmtId="0" fontId="321" fillId="0" borderId="215" applyNumberFormat="0" applyFill="0" applyAlignment="0" applyProtection="0"/>
    <xf numFmtId="0" fontId="2" fillId="0" borderId="0"/>
    <xf numFmtId="0" fontId="2" fillId="0" borderId="0"/>
    <xf numFmtId="0" fontId="2" fillId="0" borderId="0"/>
    <xf numFmtId="0" fontId="121" fillId="0" borderId="215"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121" fillId="0" borderId="215" applyNumberFormat="0" applyFill="0" applyAlignment="0" applyProtection="0"/>
    <xf numFmtId="0" fontId="2" fillId="0" borderId="0"/>
    <xf numFmtId="0" fontId="2" fillId="0" borderId="0"/>
    <xf numFmtId="0" fontId="2" fillId="0" borderId="0"/>
    <xf numFmtId="0" fontId="236" fillId="0" borderId="230"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236" fillId="0" borderId="230" applyNumberFormat="0" applyFill="0" applyAlignment="0" applyProtection="0"/>
    <xf numFmtId="0" fontId="2" fillId="0" borderId="0"/>
    <xf numFmtId="0" fontId="2" fillId="0" borderId="0"/>
    <xf numFmtId="0" fontId="321" fillId="0" borderId="215" applyNumberFormat="0" applyFill="0" applyAlignment="0" applyProtection="0"/>
    <xf numFmtId="0" fontId="2" fillId="0" borderId="0"/>
    <xf numFmtId="0" fontId="121" fillId="0" borderId="215" applyNumberFormat="0" applyFill="0" applyAlignment="0" applyProtection="0"/>
    <xf numFmtId="0" fontId="2" fillId="0" borderId="0"/>
    <xf numFmtId="0" fontId="2" fillId="0" borderId="0"/>
    <xf numFmtId="0" fontId="236" fillId="0" borderId="230" applyNumberFormat="0" applyFill="0" applyAlignment="0" applyProtection="0"/>
    <xf numFmtId="0" fontId="2" fillId="0" borderId="0"/>
    <xf numFmtId="0" fontId="2" fillId="0" borderId="0"/>
    <xf numFmtId="0" fontId="2" fillId="0" borderId="0"/>
    <xf numFmtId="0" fontId="236" fillId="0" borderId="226" applyNumberFormat="0" applyFill="0" applyAlignment="0" applyProtection="0"/>
    <xf numFmtId="0" fontId="2" fillId="0" borderId="0"/>
    <xf numFmtId="0" fontId="2" fillId="0" borderId="0"/>
    <xf numFmtId="0" fontId="2" fillId="0" borderId="0"/>
    <xf numFmtId="0" fontId="321" fillId="0" borderId="215" applyNumberFormat="0" applyFill="0" applyAlignment="0" applyProtection="0"/>
    <xf numFmtId="0" fontId="2" fillId="0" borderId="0"/>
    <xf numFmtId="0" fontId="2" fillId="0" borderId="0"/>
    <xf numFmtId="0" fontId="236" fillId="0" borderId="230" applyNumberFormat="0" applyFill="0" applyAlignment="0" applyProtection="0"/>
    <xf numFmtId="0" fontId="2" fillId="0" borderId="0"/>
    <xf numFmtId="0" fontId="2" fillId="0" borderId="0"/>
    <xf numFmtId="0" fontId="236" fillId="0" borderId="230" applyNumberFormat="0" applyFill="0" applyAlignment="0" applyProtection="0"/>
    <xf numFmtId="0" fontId="2" fillId="0" borderId="0"/>
    <xf numFmtId="0" fontId="321" fillId="0" borderId="215" applyNumberFormat="0" applyFill="0" applyAlignment="0" applyProtection="0"/>
    <xf numFmtId="0" fontId="2" fillId="0" borderId="0"/>
    <xf numFmtId="0" fontId="2" fillId="0" borderId="0"/>
    <xf numFmtId="0" fontId="2" fillId="0" borderId="0"/>
    <xf numFmtId="0" fontId="236" fillId="0" borderId="230"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236" fillId="0" borderId="226" applyNumberFormat="0" applyFill="0" applyAlignment="0" applyProtection="0"/>
    <xf numFmtId="0" fontId="2" fillId="0" borderId="0"/>
    <xf numFmtId="0" fontId="2" fillId="0" borderId="0"/>
    <xf numFmtId="0" fontId="236" fillId="0" borderId="230" applyNumberFormat="0" applyFill="0" applyAlignment="0" applyProtection="0"/>
    <xf numFmtId="0" fontId="2" fillId="0" borderId="0"/>
    <xf numFmtId="0" fontId="236" fillId="0" borderId="230" applyNumberFormat="0" applyFill="0" applyAlignment="0" applyProtection="0"/>
    <xf numFmtId="0" fontId="2" fillId="0" borderId="0"/>
    <xf numFmtId="0" fontId="2" fillId="0" borderId="0"/>
    <xf numFmtId="0" fontId="121" fillId="0" borderId="215"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2" fillId="0" borderId="0"/>
    <xf numFmtId="0" fontId="236" fillId="0" borderId="226" applyNumberFormat="0" applyFill="0" applyAlignment="0" applyProtection="0"/>
    <xf numFmtId="0" fontId="2" fillId="0" borderId="0"/>
    <xf numFmtId="0" fontId="121" fillId="0" borderId="215" applyNumberFormat="0" applyFill="0" applyAlignment="0" applyProtection="0"/>
    <xf numFmtId="0" fontId="2" fillId="0" borderId="0"/>
    <xf numFmtId="0" fontId="2" fillId="0" borderId="0"/>
    <xf numFmtId="0" fontId="2" fillId="0" borderId="0"/>
    <xf numFmtId="0" fontId="236" fillId="0" borderId="226" applyNumberFormat="0" applyFill="0" applyAlignment="0" applyProtection="0"/>
    <xf numFmtId="0" fontId="2" fillId="0" borderId="0"/>
    <xf numFmtId="0" fontId="321" fillId="0" borderId="215" applyNumberFormat="0" applyFill="0" applyAlignment="0" applyProtection="0"/>
    <xf numFmtId="0" fontId="121" fillId="0" borderId="215" applyNumberFormat="0" applyFill="0" applyAlignment="0" applyProtection="0"/>
    <xf numFmtId="0" fontId="2" fillId="0" borderId="0"/>
    <xf numFmtId="0" fontId="2" fillId="0" borderId="0"/>
    <xf numFmtId="0" fontId="2" fillId="0" borderId="0"/>
    <xf numFmtId="0" fontId="236" fillId="0" borderId="226" applyNumberFormat="0" applyFill="0" applyAlignment="0" applyProtection="0"/>
    <xf numFmtId="0" fontId="2" fillId="0" borderId="0"/>
    <xf numFmtId="0" fontId="121" fillId="0" borderId="215" applyNumberFormat="0" applyFill="0" applyAlignment="0" applyProtection="0"/>
    <xf numFmtId="0" fontId="2" fillId="0" borderId="0"/>
    <xf numFmtId="0" fontId="2" fillId="0" borderId="0"/>
    <xf numFmtId="0" fontId="121" fillId="0" borderId="21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37" fillId="0" borderId="0" applyNumberFormat="0" applyFill="0" applyBorder="0" applyAlignment="0" applyProtection="0"/>
    <xf numFmtId="0" fontId="2" fillId="0" borderId="0"/>
    <xf numFmtId="0" fontId="2" fillId="0" borderId="0"/>
    <xf numFmtId="0" fontId="322" fillId="0" borderId="0" applyNumberFormat="0" applyFill="0" applyBorder="0" applyAlignment="0" applyProtection="0"/>
    <xf numFmtId="0" fontId="2" fillId="0" borderId="0"/>
    <xf numFmtId="0" fontId="2" fillId="0" borderId="0"/>
    <xf numFmtId="0" fontId="322" fillId="0" borderId="0" applyNumberFormat="0" applyFill="0" applyBorder="0" applyAlignment="0" applyProtection="0"/>
    <xf numFmtId="0" fontId="2" fillId="0" borderId="0"/>
    <xf numFmtId="0" fontId="237" fillId="0" borderId="0" applyNumberFormat="0" applyFill="0" applyBorder="0" applyAlignment="0" applyProtection="0"/>
    <xf numFmtId="0" fontId="2" fillId="0" borderId="0"/>
    <xf numFmtId="0" fontId="2" fillId="0" borderId="0"/>
    <xf numFmtId="0" fontId="322" fillId="0" borderId="0" applyNumberFormat="0" applyFill="0" applyBorder="0" applyAlignment="0" applyProtection="0"/>
    <xf numFmtId="0" fontId="2" fillId="0" borderId="0"/>
    <xf numFmtId="0" fontId="237" fillId="0" borderId="0" applyNumberFormat="0" applyFill="0" applyBorder="0" applyAlignment="0" applyProtection="0"/>
    <xf numFmtId="0" fontId="2" fillId="0" borderId="0"/>
    <xf numFmtId="0" fontId="2" fillId="0" borderId="0"/>
    <xf numFmtId="0" fontId="142" fillId="0" borderId="0" applyNumberFormat="0" applyFill="0" applyBorder="0" applyAlignment="0" applyProtection="0"/>
    <xf numFmtId="0" fontId="2" fillId="0" borderId="0"/>
    <xf numFmtId="0" fontId="322"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142" fillId="0" borderId="0" applyNumberFormat="0" applyFill="0" applyBorder="0" applyAlignment="0" applyProtection="0"/>
    <xf numFmtId="0" fontId="2" fillId="0" borderId="0"/>
    <xf numFmtId="0" fontId="2" fillId="0" borderId="0"/>
    <xf numFmtId="0" fontId="2" fillId="0" borderId="0"/>
    <xf numFmtId="0" fontId="237" fillId="0" borderId="0" applyNumberFormat="0" applyFill="0" applyBorder="0" applyAlignment="0" applyProtection="0"/>
    <xf numFmtId="0" fontId="2" fillId="0" borderId="0"/>
    <xf numFmtId="0" fontId="2" fillId="0" borderId="0"/>
    <xf numFmtId="0" fontId="2" fillId="0" borderId="0"/>
    <xf numFmtId="0" fontId="322"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322" fillId="0" borderId="0" applyNumberFormat="0" applyFill="0" applyBorder="0" applyAlignment="0" applyProtection="0"/>
    <xf numFmtId="0" fontId="2" fillId="0" borderId="0"/>
    <xf numFmtId="0" fontId="2" fillId="0" borderId="0"/>
    <xf numFmtId="0" fontId="2" fillId="0" borderId="0"/>
    <xf numFmtId="0" fontId="237" fillId="0" borderId="0" applyNumberFormat="0" applyFill="0" applyBorder="0" applyAlignment="0" applyProtection="0"/>
    <xf numFmtId="0" fontId="2" fillId="0" borderId="0"/>
    <xf numFmtId="0" fontId="2" fillId="0" borderId="0"/>
    <xf numFmtId="0" fontId="142" fillId="0" borderId="0" applyNumberFormat="0" applyFill="0" applyBorder="0" applyAlignment="0" applyProtection="0"/>
    <xf numFmtId="0" fontId="2" fillId="0" borderId="0"/>
    <xf numFmtId="0" fontId="142"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237" fillId="0" borderId="0" applyNumberFormat="0" applyFill="0" applyBorder="0" applyAlignment="0" applyProtection="0"/>
    <xf numFmtId="0" fontId="2" fillId="0" borderId="0"/>
    <xf numFmtId="0" fontId="2" fillId="0" borderId="0"/>
    <xf numFmtId="0" fontId="142"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142" fillId="0" borderId="0" applyNumberFormat="0" applyFill="0" applyBorder="0" applyAlignment="0" applyProtection="0"/>
    <xf numFmtId="0" fontId="2" fillId="0" borderId="0"/>
    <xf numFmtId="0" fontId="2" fillId="0" borderId="0"/>
    <xf numFmtId="0" fontId="237" fillId="0" borderId="0" applyNumberFormat="0" applyFill="0" applyBorder="0" applyAlignment="0" applyProtection="0"/>
    <xf numFmtId="0" fontId="2" fillId="0" borderId="0"/>
    <xf numFmtId="0" fontId="2" fillId="0" borderId="0"/>
    <xf numFmtId="0" fontId="2" fillId="0" borderId="0"/>
    <xf numFmtId="0" fontId="237" fillId="0" borderId="0" applyNumberFormat="0" applyFill="0" applyBorder="0" applyAlignment="0" applyProtection="0"/>
    <xf numFmtId="0" fontId="2" fillId="0" borderId="0"/>
    <xf numFmtId="0" fontId="322" fillId="0" borderId="0" applyNumberFormat="0" applyFill="0" applyBorder="0" applyAlignment="0" applyProtection="0"/>
    <xf numFmtId="0" fontId="142" fillId="0" borderId="0" applyNumberFormat="0" applyFill="0" applyBorder="0" applyAlignment="0" applyProtection="0"/>
    <xf numFmtId="0" fontId="2" fillId="0" borderId="0"/>
    <xf numFmtId="0" fontId="2" fillId="0" borderId="0"/>
    <xf numFmtId="0" fontId="2" fillId="0" borderId="0"/>
    <xf numFmtId="0" fontId="237" fillId="0" borderId="0" applyNumberFormat="0" applyFill="0" applyBorder="0" applyAlignment="0" applyProtection="0"/>
    <xf numFmtId="0" fontId="2" fillId="0" borderId="0"/>
    <xf numFmtId="0" fontId="142" fillId="0" borderId="0" applyNumberFormat="0" applyFill="0" applyBorder="0" applyAlignment="0" applyProtection="0"/>
    <xf numFmtId="0" fontId="2" fillId="0" borderId="0"/>
    <xf numFmtId="0" fontId="2" fillId="0" borderId="0"/>
    <xf numFmtId="0" fontId="142" fillId="0" borderId="0" applyNumberForma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0"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0" fontId="181" fillId="0" borderId="0"/>
    <xf numFmtId="0" fontId="2" fillId="40" borderId="214" applyNumberFormat="0" applyFont="0" applyAlignment="0" applyProtection="0"/>
    <xf numFmtId="0" fontId="181" fillId="40" borderId="214" applyNumberFormat="0" applyFont="0" applyAlignment="0" applyProtection="0"/>
    <xf numFmtId="0" fontId="181" fillId="40" borderId="214" applyNumberFormat="0" applyFont="0" applyAlignment="0" applyProtection="0"/>
    <xf numFmtId="0" fontId="2" fillId="40" borderId="214" applyNumberFormat="0" applyFont="0" applyAlignment="0" applyProtection="0"/>
    <xf numFmtId="43" fontId="181" fillId="0" borderId="0" applyFont="0" applyFill="0" applyBorder="0" applyAlignment="0" applyProtection="0"/>
    <xf numFmtId="0" fontId="181" fillId="0" borderId="0"/>
    <xf numFmtId="0" fontId="181" fillId="40" borderId="214" applyNumberFormat="0" applyFont="0" applyAlignment="0" applyProtection="0"/>
    <xf numFmtId="0" fontId="2" fillId="0" borderId="0"/>
    <xf numFmtId="0" fontId="2" fillId="0" borderId="0"/>
    <xf numFmtId="0" fontId="2" fillId="0" borderId="0"/>
    <xf numFmtId="0" fontId="2" fillId="0" borderId="0"/>
    <xf numFmtId="0" fontId="2" fillId="0" borderId="0"/>
    <xf numFmtId="0" fontId="181" fillId="42" borderId="0" applyNumberFormat="0" applyBorder="0" applyAlignment="0" applyProtection="0"/>
    <xf numFmtId="0" fontId="181" fillId="46"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181" fillId="58" borderId="0" applyNumberFormat="0" applyBorder="0" applyAlignment="0" applyProtection="0"/>
    <xf numFmtId="0" fontId="181" fillId="58" borderId="0" applyNumberFormat="0" applyBorder="0" applyAlignment="0" applyProtection="0"/>
    <xf numFmtId="0" fontId="181" fillId="62" borderId="0" applyNumberFormat="0" applyBorder="0" applyAlignment="0" applyProtection="0"/>
    <xf numFmtId="0" fontId="181" fillId="43" borderId="0" applyNumberFormat="0" applyBorder="0" applyAlignment="0" applyProtection="0"/>
    <xf numFmtId="0" fontId="181" fillId="47" borderId="0" applyNumberFormat="0" applyBorder="0" applyAlignment="0" applyProtection="0"/>
    <xf numFmtId="0" fontId="181" fillId="47" borderId="0" applyNumberFormat="0" applyBorder="0" applyAlignment="0" applyProtection="0"/>
    <xf numFmtId="0" fontId="181" fillId="51" borderId="0" applyNumberFormat="0" applyBorder="0" applyAlignment="0" applyProtection="0"/>
    <xf numFmtId="0" fontId="181" fillId="55" borderId="0" applyNumberFormat="0" applyBorder="0" applyAlignment="0" applyProtection="0"/>
    <xf numFmtId="0" fontId="181" fillId="59" borderId="0" applyNumberFormat="0" applyBorder="0" applyAlignment="0" applyProtection="0"/>
    <xf numFmtId="0" fontId="181" fillId="63" borderId="0" applyNumberFormat="0" applyBorder="0" applyAlignment="0" applyProtection="0"/>
    <xf numFmtId="43" fontId="181" fillId="0" borderId="0" applyFont="0" applyFill="0" applyBorder="0" applyAlignment="0" applyProtection="0"/>
    <xf numFmtId="0" fontId="20" fillId="0" borderId="0"/>
    <xf numFmtId="0" fontId="181" fillId="40" borderId="214" applyNumberFormat="0" applyFont="0" applyAlignment="0" applyProtection="0"/>
    <xf numFmtId="9" fontId="20" fillId="0" borderId="0" applyFont="0" applyFill="0" applyBorder="0" applyAlignment="0" applyProtection="0"/>
    <xf numFmtId="43" fontId="181" fillId="0" borderId="0" applyFont="0" applyFill="0" applyBorder="0" applyAlignment="0" applyProtection="0"/>
    <xf numFmtId="0" fontId="181" fillId="0" borderId="0"/>
    <xf numFmtId="0" fontId="181" fillId="40" borderId="214" applyNumberFormat="0" applyFont="0" applyAlignment="0" applyProtection="0"/>
    <xf numFmtId="43" fontId="185" fillId="0" borderId="0" applyFont="0" applyFill="0" applyBorder="0" applyAlignment="0" applyProtection="0"/>
    <xf numFmtId="0" fontId="185" fillId="0" borderId="0"/>
    <xf numFmtId="44" fontId="220" fillId="0" borderId="0" applyFont="0" applyFill="0" applyBorder="0" applyAlignment="0" applyProtection="0"/>
    <xf numFmtId="0" fontId="185" fillId="0" borderId="0"/>
    <xf numFmtId="0" fontId="181" fillId="0" borderId="0"/>
    <xf numFmtId="43" fontId="238" fillId="0" borderId="0" applyFont="0" applyFill="0" applyBorder="0" applyAlignment="0" applyProtection="0"/>
    <xf numFmtId="0" fontId="323" fillId="0" borderId="0" applyNumberFormat="0" applyFill="0" applyBorder="0" applyAlignment="0" applyProtection="0">
      <alignment vertical="top"/>
      <protection locked="0"/>
    </xf>
    <xf numFmtId="0" fontId="185" fillId="0" borderId="0"/>
    <xf numFmtId="43" fontId="20" fillId="0" borderId="0" applyFont="0" applyFill="0" applyBorder="0" applyAlignment="0" applyProtection="0"/>
    <xf numFmtId="43" fontId="185" fillId="0" borderId="0" applyFont="0" applyFill="0" applyBorder="0" applyAlignment="0" applyProtection="0"/>
    <xf numFmtId="44" fontId="238" fillId="0" borderId="0" applyFont="0" applyFill="0" applyBorder="0" applyAlignment="0" applyProtection="0"/>
    <xf numFmtId="9" fontId="238" fillId="0" borderId="0" applyFont="0" applyFill="0" applyBorder="0" applyAlignment="0" applyProtection="0"/>
    <xf numFmtId="0" fontId="238" fillId="0" borderId="0"/>
    <xf numFmtId="0" fontId="20" fillId="0" borderId="0" applyBorder="0" applyProtection="0"/>
    <xf numFmtId="43" fontId="185" fillId="0" borderId="0" applyFont="0" applyFill="0" applyBorder="0" applyAlignment="0" applyProtection="0"/>
    <xf numFmtId="43" fontId="181" fillId="0" borderId="0" applyFont="0" applyFill="0" applyBorder="0" applyAlignment="0" applyProtection="0"/>
    <xf numFmtId="9" fontId="181" fillId="0" borderId="0" applyFont="0" applyFill="0" applyBorder="0" applyAlignment="0" applyProtection="0"/>
    <xf numFmtId="0" fontId="220" fillId="0" borderId="0"/>
    <xf numFmtId="0" fontId="238" fillId="0" borderId="0"/>
    <xf numFmtId="43" fontId="238" fillId="0" borderId="0" applyFont="0" applyFill="0" applyBorder="0" applyAlignment="0" applyProtection="0"/>
    <xf numFmtId="9" fontId="238" fillId="0" borderId="0" applyFont="0" applyFill="0" applyBorder="0" applyAlignment="0" applyProtection="0"/>
    <xf numFmtId="0" fontId="217" fillId="0" borderId="0">
      <alignment vertical="top"/>
    </xf>
    <xf numFmtId="0" fontId="217" fillId="0" borderId="0">
      <alignment vertical="top"/>
    </xf>
    <xf numFmtId="0" fontId="238" fillId="0" borderId="0"/>
    <xf numFmtId="43" fontId="238" fillId="0" borderId="0" applyFont="0" applyFill="0" applyBorder="0" applyAlignment="0" applyProtection="0"/>
    <xf numFmtId="9" fontId="238" fillId="0" borderId="0" applyFont="0" applyFill="0" applyBorder="0" applyAlignment="0" applyProtection="0"/>
    <xf numFmtId="44" fontId="238" fillId="0" borderId="0" applyFont="0" applyFill="0" applyBorder="0" applyAlignment="0" applyProtection="0"/>
    <xf numFmtId="0" fontId="217" fillId="0" borderId="0">
      <alignment vertical="top"/>
    </xf>
    <xf numFmtId="0" fontId="258" fillId="34" borderId="0" applyNumberFormat="0" applyBorder="0" applyAlignment="0" applyProtection="0"/>
    <xf numFmtId="0" fontId="259" fillId="35" borderId="0" applyNumberFormat="0" applyBorder="0" applyAlignment="0" applyProtection="0"/>
    <xf numFmtId="0" fontId="260" fillId="36" borderId="0" applyNumberFormat="0" applyBorder="0" applyAlignment="0" applyProtection="0"/>
    <xf numFmtId="0" fontId="261" fillId="37" borderId="210" applyNumberFormat="0" applyAlignment="0" applyProtection="0"/>
    <xf numFmtId="0" fontId="262" fillId="38" borderId="211" applyNumberFormat="0" applyAlignment="0" applyProtection="0"/>
    <xf numFmtId="0" fontId="263" fillId="38" borderId="210" applyNumberFormat="0" applyAlignment="0" applyProtection="0"/>
    <xf numFmtId="0" fontId="264" fillId="0" borderId="212" applyNumberFormat="0" applyFill="0" applyAlignment="0" applyProtection="0"/>
    <xf numFmtId="0" fontId="265" fillId="39" borderId="213" applyNumberFormat="0" applyAlignment="0" applyProtection="0"/>
    <xf numFmtId="0" fontId="205" fillId="0" borderId="0" applyNumberFormat="0" applyFill="0" applyBorder="0" applyAlignment="0" applyProtection="0"/>
    <xf numFmtId="0" fontId="266" fillId="0" borderId="0" applyNumberFormat="0" applyFill="0" applyBorder="0" applyAlignment="0" applyProtection="0"/>
    <xf numFmtId="0" fontId="184" fillId="0" borderId="215" applyNumberFormat="0" applyFill="0" applyAlignment="0" applyProtection="0"/>
    <xf numFmtId="0" fontId="267" fillId="41" borderId="0" applyNumberFormat="0" applyBorder="0" applyAlignment="0" applyProtection="0"/>
    <xf numFmtId="0" fontId="185" fillId="42" borderId="0" applyNumberFormat="0" applyBorder="0" applyAlignment="0" applyProtection="0"/>
    <xf numFmtId="0" fontId="185" fillId="43" borderId="0" applyNumberFormat="0" applyBorder="0" applyAlignment="0" applyProtection="0"/>
    <xf numFmtId="0" fontId="267" fillId="44" borderId="0" applyNumberFormat="0" applyBorder="0" applyAlignment="0" applyProtection="0"/>
    <xf numFmtId="0" fontId="267" fillId="45" borderId="0" applyNumberFormat="0" applyBorder="0" applyAlignment="0" applyProtection="0"/>
    <xf numFmtId="0" fontId="185" fillId="46" borderId="0" applyNumberFormat="0" applyBorder="0" applyAlignment="0" applyProtection="0"/>
    <xf numFmtId="0" fontId="185" fillId="47" borderId="0" applyNumberFormat="0" applyBorder="0" applyAlignment="0" applyProtection="0"/>
    <xf numFmtId="0" fontId="267" fillId="48" borderId="0" applyNumberFormat="0" applyBorder="0" applyAlignment="0" applyProtection="0"/>
    <xf numFmtId="0" fontId="267" fillId="49"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267" fillId="52" borderId="0" applyNumberFormat="0" applyBorder="0" applyAlignment="0" applyProtection="0"/>
    <xf numFmtId="0" fontId="267"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267" fillId="56" borderId="0" applyNumberFormat="0" applyBorder="0" applyAlignment="0" applyProtection="0"/>
    <xf numFmtId="0" fontId="267"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0" fontId="267" fillId="60" borderId="0" applyNumberFormat="0" applyBorder="0" applyAlignment="0" applyProtection="0"/>
    <xf numFmtId="0" fontId="267" fillId="61" borderId="0" applyNumberFormat="0" applyBorder="0" applyAlignment="0" applyProtection="0"/>
    <xf numFmtId="0" fontId="185" fillId="62" borderId="0" applyNumberFormat="0" applyBorder="0" applyAlignment="0" applyProtection="0"/>
    <xf numFmtId="0" fontId="185" fillId="63" borderId="0" applyNumberFormat="0" applyBorder="0" applyAlignment="0" applyProtection="0"/>
    <xf numFmtId="0" fontId="267" fillId="64" borderId="0" applyNumberFormat="0" applyBorder="0" applyAlignment="0" applyProtection="0"/>
    <xf numFmtId="0" fontId="185" fillId="0" borderId="0"/>
    <xf numFmtId="0" fontId="185" fillId="40" borderId="214" applyNumberFormat="0" applyFont="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42" borderId="0" applyNumberFormat="0" applyBorder="0" applyAlignment="0" applyProtection="0"/>
    <xf numFmtId="0" fontId="185" fillId="43" borderId="0" applyNumberFormat="0" applyBorder="0" applyAlignment="0" applyProtection="0"/>
    <xf numFmtId="0" fontId="185" fillId="46" borderId="0" applyNumberFormat="0" applyBorder="0" applyAlignment="0" applyProtection="0"/>
    <xf numFmtId="0" fontId="185" fillId="47"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0" fontId="185" fillId="62" borderId="0" applyNumberFormat="0" applyBorder="0" applyAlignment="0" applyProtection="0"/>
    <xf numFmtId="0" fontId="185" fillId="63" borderId="0" applyNumberFormat="0" applyBorder="0" applyAlignment="0" applyProtection="0"/>
    <xf numFmtId="0" fontId="185" fillId="0" borderId="0"/>
    <xf numFmtId="0" fontId="185" fillId="40" borderId="214" applyNumberFormat="0" applyFont="0" applyAlignment="0" applyProtection="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42" borderId="0" applyNumberFormat="0" applyBorder="0" applyAlignment="0" applyProtection="0"/>
    <xf numFmtId="0" fontId="185" fillId="43" borderId="0" applyNumberFormat="0" applyBorder="0" applyAlignment="0" applyProtection="0"/>
    <xf numFmtId="0" fontId="185" fillId="46" borderId="0" applyNumberFormat="0" applyBorder="0" applyAlignment="0" applyProtection="0"/>
    <xf numFmtId="0" fontId="185" fillId="47"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0" fontId="185" fillId="62" borderId="0" applyNumberFormat="0" applyBorder="0" applyAlignment="0" applyProtection="0"/>
    <xf numFmtId="0" fontId="185" fillId="63" borderId="0" applyNumberFormat="0" applyBorder="0" applyAlignment="0" applyProtection="0"/>
    <xf numFmtId="0" fontId="185" fillId="0" borderId="0"/>
    <xf numFmtId="0" fontId="185" fillId="40" borderId="214" applyNumberFormat="0" applyFont="0" applyAlignment="0" applyProtection="0"/>
    <xf numFmtId="0" fontId="20" fillId="0" borderId="0"/>
    <xf numFmtId="0" fontId="183" fillId="0" borderId="0"/>
    <xf numFmtId="0" fontId="324" fillId="0" borderId="0"/>
    <xf numFmtId="0" fontId="188" fillId="0" borderId="0"/>
    <xf numFmtId="0" fontId="188" fillId="0" borderId="0"/>
    <xf numFmtId="0" fontId="182" fillId="0" borderId="0"/>
    <xf numFmtId="0" fontId="183" fillId="0" borderId="0"/>
    <xf numFmtId="0" fontId="182" fillId="0" borderId="0"/>
    <xf numFmtId="0" fontId="325" fillId="0" borderId="0"/>
    <xf numFmtId="0" fontId="326" fillId="0" borderId="0"/>
    <xf numFmtId="0" fontId="326" fillId="0" borderId="0"/>
    <xf numFmtId="0" fontId="326" fillId="0" borderId="0"/>
    <xf numFmtId="0" fontId="327" fillId="0" borderId="0"/>
    <xf numFmtId="0" fontId="328" fillId="0" borderId="0"/>
    <xf numFmtId="0" fontId="329" fillId="0" borderId="0"/>
    <xf numFmtId="0" fontId="330" fillId="0" borderId="0"/>
    <xf numFmtId="0" fontId="331" fillId="0" borderId="0"/>
    <xf numFmtId="0" fontId="182" fillId="0" borderId="0"/>
    <xf numFmtId="0" fontId="332" fillId="0" borderId="0"/>
    <xf numFmtId="0" fontId="333" fillId="0" borderId="0"/>
    <xf numFmtId="0" fontId="334" fillId="0" borderId="0"/>
    <xf numFmtId="0" fontId="335" fillId="0" borderId="0"/>
    <xf numFmtId="0" fontId="336" fillId="0" borderId="0"/>
    <xf numFmtId="0" fontId="337" fillId="0" borderId="0"/>
    <xf numFmtId="0" fontId="183" fillId="0" borderId="0"/>
    <xf numFmtId="0" fontId="183" fillId="0" borderId="0"/>
    <xf numFmtId="0" fontId="183" fillId="0" borderId="0"/>
    <xf numFmtId="0" fontId="183" fillId="0" borderId="0"/>
    <xf numFmtId="0" fontId="2" fillId="43"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59" borderId="0" applyNumberFormat="0" applyBorder="0" applyAlignment="0" applyProtection="0"/>
    <xf numFmtId="0" fontId="2" fillId="4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40" borderId="214" applyNumberFormat="0" applyFont="0" applyAlignment="0" applyProtection="0"/>
    <xf numFmtId="0" fontId="2" fillId="0" borderId="0"/>
    <xf numFmtId="0" fontId="20" fillId="0" borderId="0" applyBorder="0" applyProtection="0"/>
    <xf numFmtId="9" fontId="2" fillId="0" borderId="0" applyFont="0" applyFill="0" applyBorder="0" applyAlignment="0" applyProtection="0"/>
    <xf numFmtId="0" fontId="338" fillId="0" borderId="0"/>
    <xf numFmtId="0" fontId="339" fillId="0" borderId="0"/>
    <xf numFmtId="0" fontId="339" fillId="0" borderId="0"/>
    <xf numFmtId="0" fontId="339" fillId="0" borderId="0"/>
    <xf numFmtId="0" fontId="339" fillId="0" borderId="0"/>
    <xf numFmtId="0" fontId="339" fillId="0" borderId="0"/>
    <xf numFmtId="43" fontId="338" fillId="0" borderId="0" applyFont="0" applyFill="0" applyBorder="0" applyAlignment="0" applyProtection="0"/>
    <xf numFmtId="44" fontId="338" fillId="0" borderId="0" applyFont="0" applyFill="0" applyBorder="0" applyAlignment="0" applyProtection="0"/>
    <xf numFmtId="0" fontId="181" fillId="0" borderId="0"/>
    <xf numFmtId="9" fontId="2" fillId="0" borderId="0" applyFont="0" applyFill="0" applyBorder="0" applyAlignment="0" applyProtection="0"/>
    <xf numFmtId="9" fontId="2" fillId="0" borderId="0" applyFont="0" applyFill="0" applyBorder="0" applyAlignment="0" applyProtection="0"/>
    <xf numFmtId="0" fontId="338" fillId="0" borderId="0"/>
    <xf numFmtId="0" fontId="204" fillId="0" borderId="0"/>
    <xf numFmtId="0" fontId="338" fillId="0" borderId="0"/>
    <xf numFmtId="43" fontId="338" fillId="0" borderId="0" applyFont="0" applyFill="0" applyBorder="0" applyAlignment="0" applyProtection="0"/>
    <xf numFmtId="44" fontId="338" fillId="0" borderId="0" applyFont="0" applyFill="0" applyBorder="0" applyAlignment="0" applyProtection="0"/>
    <xf numFmtId="9" fontId="2" fillId="0" borderId="0" applyFont="0" applyFill="0" applyBorder="0" applyAlignment="0" applyProtection="0"/>
    <xf numFmtId="9" fontId="338" fillId="0" borderId="0" applyFont="0" applyFill="0" applyBorder="0" applyAlignment="0" applyProtection="0"/>
    <xf numFmtId="0" fontId="338" fillId="0" borderId="0"/>
    <xf numFmtId="43" fontId="338" fillId="0" borderId="0" applyFont="0" applyFill="0" applyBorder="0" applyAlignment="0" applyProtection="0"/>
    <xf numFmtId="44" fontId="338" fillId="0" borderId="0" applyFont="0" applyFill="0" applyBorder="0" applyAlignment="0" applyProtection="0"/>
    <xf numFmtId="9" fontId="338" fillId="0" borderId="0" applyFont="0" applyFill="0" applyBorder="0" applyAlignment="0" applyProtection="0"/>
    <xf numFmtId="0" fontId="278" fillId="0" borderId="0"/>
    <xf numFmtId="0" fontId="338" fillId="0" borderId="0"/>
    <xf numFmtId="43" fontId="338" fillId="0" borderId="0" applyFont="0" applyFill="0" applyBorder="0" applyAlignment="0" applyProtection="0"/>
    <xf numFmtId="44" fontId="338" fillId="0" borderId="0" applyFont="0" applyFill="0" applyBorder="0" applyAlignment="0" applyProtection="0"/>
    <xf numFmtId="9" fontId="338" fillId="0" borderId="0" applyFont="0" applyFill="0" applyBorder="0" applyAlignment="0" applyProtection="0"/>
    <xf numFmtId="0" fontId="338" fillId="0" borderId="0"/>
    <xf numFmtId="43" fontId="181" fillId="0" borderId="0" applyFont="0" applyFill="0" applyBorder="0" applyAlignment="0" applyProtection="0"/>
    <xf numFmtId="43" fontId="2" fillId="0" borderId="0" applyFont="0" applyFill="0" applyBorder="0" applyAlignment="0" applyProtection="0"/>
    <xf numFmtId="0" fontId="338" fillId="0" borderId="0"/>
    <xf numFmtId="43" fontId="338" fillId="0" borderId="0" applyFont="0" applyFill="0" applyBorder="0" applyAlignment="0" applyProtection="0"/>
    <xf numFmtId="44" fontId="338" fillId="0" borderId="0" applyFont="0" applyFill="0" applyBorder="0" applyAlignment="0" applyProtection="0"/>
    <xf numFmtId="0" fontId="239"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8"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7" borderId="0" applyNumberFormat="0" applyBorder="0" applyAlignment="0" applyProtection="0"/>
    <xf numFmtId="0" fontId="2" fillId="58" borderId="0" applyNumberFormat="0" applyBorder="0" applyAlignment="0" applyProtection="0"/>
    <xf numFmtId="9" fontId="2" fillId="0" borderId="0" applyFont="0" applyFill="0" applyBorder="0" applyAlignment="0" applyProtection="0"/>
    <xf numFmtId="0" fontId="2" fillId="40" borderId="214"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54" fillId="0" borderId="0">
      <alignment vertical="center"/>
    </xf>
    <xf numFmtId="0" fontId="254" fillId="0" borderId="0">
      <alignment vertical="center"/>
    </xf>
    <xf numFmtId="0" fontId="241" fillId="0" borderId="0"/>
    <xf numFmtId="0" fontId="254" fillId="0" borderId="0">
      <alignment vertical="center"/>
    </xf>
    <xf numFmtId="0" fontId="254" fillId="0" borderId="0">
      <alignment vertical="center"/>
    </xf>
    <xf numFmtId="43" fontId="254" fillId="0" borderId="0" applyFont="0" applyFill="0" applyBorder="0" applyAlignment="0" applyProtection="0"/>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43" fontId="25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54" fillId="0" borderId="0">
      <alignment vertical="center"/>
    </xf>
    <xf numFmtId="0" fontId="254" fillId="0" borderId="0">
      <alignment vertical="center"/>
    </xf>
    <xf numFmtId="43" fontId="254" fillId="0" borderId="0" applyFont="0" applyFill="0" applyBorder="0" applyAlignment="0" applyProtection="0"/>
    <xf numFmtId="0" fontId="254" fillId="0" borderId="0">
      <alignment vertical="center"/>
    </xf>
    <xf numFmtId="0" fontId="254" fillId="0" borderId="0">
      <alignment vertical="center"/>
    </xf>
    <xf numFmtId="0" fontId="238" fillId="0" borderId="0"/>
    <xf numFmtId="43" fontId="220" fillId="0" borderId="0" applyFont="0" applyFill="0" applyBorder="0" applyAlignment="0" applyProtection="0"/>
    <xf numFmtId="43" fontId="241" fillId="0" borderId="0" applyFont="0" applyFill="0" applyBorder="0" applyAlignment="0" applyProtection="0"/>
    <xf numFmtId="0" fontId="2" fillId="68" borderId="0" applyNumberFormat="0" applyBorder="0" applyAlignment="0" applyProtection="0"/>
    <xf numFmtId="0" fontId="241" fillId="0" borderId="0"/>
    <xf numFmtId="0" fontId="185" fillId="0" borderId="0"/>
    <xf numFmtId="0" fontId="340" fillId="0" borderId="0"/>
    <xf numFmtId="43" fontId="340" fillId="0" borderId="0" applyFont="0" applyFill="0" applyBorder="0" applyAlignment="0" applyProtection="0"/>
    <xf numFmtId="0" fontId="220" fillId="0" borderId="0"/>
    <xf numFmtId="43" fontId="220" fillId="0" borderId="0" applyFont="0" applyFill="0" applyBorder="0" applyAlignment="0" applyProtection="0"/>
    <xf numFmtId="0" fontId="238" fillId="0" borderId="0"/>
    <xf numFmtId="0" fontId="241" fillId="0" borderId="0"/>
    <xf numFmtId="43" fontId="241" fillId="0" borderId="0" applyFont="0" applyFill="0" applyBorder="0" applyAlignment="0" applyProtection="0"/>
    <xf numFmtId="0" fontId="20" fillId="0" borderId="0"/>
    <xf numFmtId="0" fontId="181" fillId="0" borderId="0"/>
    <xf numFmtId="43" fontId="181" fillId="0" borderId="0" applyFont="0" applyFill="0" applyBorder="0" applyAlignment="0" applyProtection="0"/>
    <xf numFmtId="9" fontId="181" fillId="0" borderId="0" applyFont="0" applyFill="0" applyBorder="0" applyAlignment="0" applyProtection="0"/>
    <xf numFmtId="43" fontId="221" fillId="0" borderId="0" applyFont="0" applyFill="0" applyBorder="0" applyAlignment="0" applyProtection="0"/>
    <xf numFmtId="200" fontId="210" fillId="0" borderId="0" applyNumberFormat="0" applyFill="0" applyBorder="0" applyAlignment="0" applyProtection="0">
      <alignment vertical="top"/>
      <protection locked="0"/>
    </xf>
    <xf numFmtId="200" fontId="2" fillId="0" borderId="0"/>
    <xf numFmtId="9" fontId="2" fillId="0" borderId="0" applyFont="0" applyFill="0" applyBorder="0" applyAlignment="0" applyProtection="0"/>
    <xf numFmtId="43" fontId="181" fillId="0" borderId="0" applyFont="0" applyFill="0" applyBorder="0" applyAlignment="0" applyProtection="0"/>
    <xf numFmtId="0" fontId="341" fillId="0" borderId="0"/>
    <xf numFmtId="43" fontId="342" fillId="0" borderId="0" applyFont="0" applyFill="0" applyBorder="0" applyAlignment="0" applyProtection="0"/>
    <xf numFmtId="44" fontId="343" fillId="0" borderId="0" applyFont="0" applyFill="0" applyBorder="0" applyAlignment="0" applyProtection="0"/>
    <xf numFmtId="44" fontId="342" fillId="0" borderId="0" applyFont="0" applyFill="0" applyBorder="0" applyAlignment="0" applyProtection="0"/>
    <xf numFmtId="0" fontId="341" fillId="0" borderId="0"/>
    <xf numFmtId="0" fontId="341" fillId="0" borderId="0"/>
    <xf numFmtId="0" fontId="341" fillId="0" borderId="0"/>
    <xf numFmtId="0" fontId="341" fillId="0" borderId="0"/>
    <xf numFmtId="9" fontId="221" fillId="0" borderId="0" applyFont="0" applyFill="0" applyBorder="0" applyAlignment="0" applyProtection="0"/>
    <xf numFmtId="0" fontId="185" fillId="0" borderId="0"/>
    <xf numFmtId="0" fontId="338" fillId="0" borderId="0"/>
    <xf numFmtId="43" fontId="338" fillId="0" borderId="0" applyFont="0" applyFill="0" applyBorder="0" applyAlignment="0" applyProtection="0"/>
    <xf numFmtId="0" fontId="254" fillId="0" borderId="0">
      <alignment vertical="center"/>
    </xf>
    <xf numFmtId="0" fontId="241" fillId="0" borderId="0"/>
    <xf numFmtId="9" fontId="338"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0" fillId="0" borderId="0" applyFill="0" applyBorder="0" applyProtection="0">
      <alignment vertical="center"/>
    </xf>
    <xf numFmtId="43" fontId="20" fillId="0" borderId="0" applyFont="0" applyFill="0" applyBorder="0" applyAlignment="0" applyProtection="0"/>
    <xf numFmtId="43" fontId="55" fillId="0" borderId="0" applyFont="0" applyFill="0" applyBorder="0" applyAlignment="0" applyProtection="0"/>
    <xf numFmtId="44" fontId="20" fillId="0" borderId="0" applyFont="0" applyFill="0" applyBorder="0" applyAlignment="0" applyProtection="0"/>
    <xf numFmtId="0" fontId="211" fillId="0" borderId="0"/>
    <xf numFmtId="0" fontId="20" fillId="0" borderId="0" applyBorder="0" applyProtection="0"/>
    <xf numFmtId="0" fontId="20" fillId="0" borderId="0" applyBorder="0" applyProtection="0"/>
    <xf numFmtId="0" fontId="2" fillId="0" borderId="0"/>
    <xf numFmtId="0" fontId="55" fillId="0" borderId="0"/>
    <xf numFmtId="9" fontId="20" fillId="0" borderId="0" applyFont="0" applyFill="0" applyBorder="0" applyAlignment="0" applyProtection="0"/>
    <xf numFmtId="0" fontId="208" fillId="0" borderId="216">
      <protection locked="0"/>
    </xf>
    <xf numFmtId="0" fontId="181" fillId="0" borderId="0"/>
    <xf numFmtId="43" fontId="20" fillId="0" borderId="0" applyFont="0" applyFill="0" applyBorder="0" applyAlignment="0" applyProtection="0"/>
    <xf numFmtId="0" fontId="20" fillId="0" borderId="0" applyFill="0" applyBorder="0" applyProtection="0">
      <alignment vertical="center"/>
    </xf>
    <xf numFmtId="0" fontId="211" fillId="0" borderId="0"/>
    <xf numFmtId="43" fontId="20"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0" fillId="0" borderId="0"/>
    <xf numFmtId="43" fontId="181" fillId="0" borderId="0" applyFont="0" applyFill="0" applyBorder="0" applyAlignment="0" applyProtection="0"/>
    <xf numFmtId="0" fontId="344" fillId="0" borderId="0" applyNumberFormat="0" applyFill="0" applyBorder="0" applyAlignment="0" applyProtection="0">
      <alignment vertical="top"/>
      <protection locked="0"/>
    </xf>
    <xf numFmtId="0" fontId="2" fillId="0" borderId="0"/>
    <xf numFmtId="43" fontId="2" fillId="0" borderId="0" applyFont="0" applyFill="0" applyBorder="0" applyAlignment="0" applyProtection="0"/>
    <xf numFmtId="0" fontId="20" fillId="0" borderId="0"/>
    <xf numFmtId="9" fontId="2" fillId="0" borderId="0" applyFont="0" applyFill="0" applyBorder="0" applyAlignment="0" applyProtection="0"/>
    <xf numFmtId="9" fontId="20"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0" fontId="210" fillId="0" borderId="0" applyNumberFormat="0" applyFill="0" applyBorder="0" applyAlignment="0" applyProtection="0">
      <alignment vertical="top"/>
      <protection locked="0"/>
    </xf>
    <xf numFmtId="0" fontId="339" fillId="0" borderId="0"/>
    <xf numFmtId="0" fontId="339" fillId="0" borderId="0"/>
    <xf numFmtId="0" fontId="339" fillId="0" borderId="0"/>
    <xf numFmtId="0" fontId="339" fillId="0" borderId="0"/>
    <xf numFmtId="0" fontId="339" fillId="0" borderId="0"/>
    <xf numFmtId="9" fontId="2" fillId="0" borderId="0" applyFont="0" applyFill="0" applyBorder="0" applyAlignment="0" applyProtection="0"/>
    <xf numFmtId="43" fontId="338"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338" fillId="0" borderId="0" applyFont="0" applyFill="0" applyBorder="0" applyAlignment="0" applyProtection="0"/>
    <xf numFmtId="44" fontId="338"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181" fillId="0" borderId="0" applyFont="0" applyFill="0" applyBorder="0" applyAlignment="0" applyProtection="0"/>
    <xf numFmtId="0" fontId="2" fillId="0" borderId="0"/>
    <xf numFmtId="43" fontId="2" fillId="0" borderId="0" applyFont="0" applyFill="0" applyBorder="0" applyAlignment="0" applyProtection="0"/>
    <xf numFmtId="44" fontId="181"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0" fillId="0" borderId="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4" fontId="2" fillId="0" borderId="0" applyFont="0" applyFill="0" applyBorder="0" applyAlignment="0" applyProtection="0"/>
    <xf numFmtId="0" fontId="2" fillId="0" borderId="0"/>
    <xf numFmtId="0" fontId="181" fillId="0" borderId="0"/>
    <xf numFmtId="0" fontId="181" fillId="0" borderId="0"/>
    <xf numFmtId="0" fontId="2" fillId="0" borderId="0"/>
    <xf numFmtId="0" fontId="2" fillId="0" borderId="0"/>
    <xf numFmtId="201" fontId="20"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0" fontId="181" fillId="0" borderId="0"/>
    <xf numFmtId="9" fontId="181" fillId="0" borderId="0" applyFont="0" applyFill="0" applyBorder="0" applyAlignment="0" applyProtection="0"/>
    <xf numFmtId="43" fontId="20" fillId="0" borderId="0" applyFont="0" applyFill="0" applyBorder="0" applyAlignment="0" applyProtection="0"/>
    <xf numFmtId="0" fontId="181" fillId="0" borderId="0"/>
    <xf numFmtId="9" fontId="181" fillId="0" borderId="0" applyFont="0" applyFill="0" applyBorder="0" applyAlignment="0" applyProtection="0"/>
    <xf numFmtId="43" fontId="181"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0" fontId="20" fillId="0" borderId="0"/>
    <xf numFmtId="0" fontId="181" fillId="0" borderId="0"/>
    <xf numFmtId="9" fontId="181" fillId="0" borderId="0" applyFont="0" applyFill="0" applyBorder="0" applyAlignment="0" applyProtection="0"/>
    <xf numFmtId="0" fontId="181" fillId="0" borderId="0"/>
    <xf numFmtId="9" fontId="181" fillId="0" borderId="0" applyFont="0" applyFill="0" applyBorder="0" applyAlignment="0" applyProtection="0"/>
    <xf numFmtId="0" fontId="20" fillId="0" borderId="0"/>
    <xf numFmtId="43" fontId="181"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43" fontId="181"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9" fontId="181" fillId="0" borderId="0" applyFont="0" applyFill="0" applyBorder="0" applyAlignment="0" applyProtection="0"/>
    <xf numFmtId="43" fontId="181"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0" fontId="20" fillId="0" borderId="0"/>
    <xf numFmtId="0" fontId="181" fillId="0" borderId="0"/>
    <xf numFmtId="9" fontId="181" fillId="0" borderId="0" applyFont="0" applyFill="0" applyBorder="0" applyAlignment="0" applyProtection="0"/>
    <xf numFmtId="43" fontId="181" fillId="0" borderId="0" applyFont="0" applyFill="0" applyBorder="0" applyAlignment="0" applyProtection="0"/>
    <xf numFmtId="0" fontId="181" fillId="0" borderId="0"/>
    <xf numFmtId="9" fontId="18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0"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0"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43" fontId="20" fillId="0" borderId="0" applyFont="0" applyFill="0" applyBorder="0" applyAlignment="0" applyProtection="0"/>
    <xf numFmtId="9" fontId="20" fillId="0" borderId="0" applyFont="0" applyFill="0" applyBorder="0" applyAlignment="0" applyProtection="0"/>
    <xf numFmtId="0" fontId="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21" fillId="0" borderId="0" applyFont="0" applyFill="0" applyBorder="0" applyAlignment="0" applyProtection="0"/>
    <xf numFmtId="44" fontId="221" fillId="0" borderId="0" applyFont="0" applyFill="0" applyBorder="0" applyAlignment="0" applyProtection="0"/>
    <xf numFmtId="44" fontId="221" fillId="0" borderId="0" applyFont="0" applyFill="0" applyBorder="0" applyAlignment="0" applyProtection="0"/>
    <xf numFmtId="44" fontId="221" fillId="0" borderId="0" applyFont="0" applyFill="0" applyBorder="0" applyAlignment="0" applyProtection="0"/>
    <xf numFmtId="44" fontId="221" fillId="0" borderId="0" applyFont="0" applyFill="0" applyBorder="0" applyAlignment="0" applyProtection="0"/>
    <xf numFmtId="44" fontId="221" fillId="0" borderId="0" applyFont="0" applyFill="0" applyBorder="0" applyAlignment="0" applyProtection="0"/>
    <xf numFmtId="44" fontId="221" fillId="0" borderId="0" applyFont="0" applyFill="0" applyBorder="0" applyAlignment="0" applyProtection="0"/>
    <xf numFmtId="44" fontId="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0"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0" fillId="0" borderId="0"/>
    <xf numFmtId="0" fontId="221" fillId="0" borderId="0"/>
    <xf numFmtId="0" fontId="221" fillId="0" borderId="0"/>
    <xf numFmtId="0" fontId="2"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21" fillId="0" borderId="0"/>
    <xf numFmtId="0" fontId="221" fillId="0" borderId="0"/>
    <xf numFmtId="0" fontId="221" fillId="0" borderId="0"/>
    <xf numFmtId="0" fontId="217"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1" fillId="0" borderId="0"/>
    <xf numFmtId="0" fontId="221" fillId="0" borderId="0"/>
    <xf numFmtId="0" fontId="221" fillId="0" borderId="0"/>
    <xf numFmtId="0" fontId="221" fillId="0" borderId="0"/>
    <xf numFmtId="0" fontId="221" fillId="0" borderId="0"/>
    <xf numFmtId="0" fontId="221" fillId="86" borderId="1" applyNumberFormat="0" applyFont="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0" fontId="2" fillId="0" borderId="0"/>
    <xf numFmtId="0" fontId="20" fillId="0" borderId="0"/>
    <xf numFmtId="0" fontId="20" fillId="0" borderId="0"/>
    <xf numFmtId="43" fontId="2" fillId="0" borderId="0" applyFont="0" applyFill="0" applyBorder="0" applyAlignment="0" applyProtection="0"/>
    <xf numFmtId="44" fontId="20"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81" fillId="0" borderId="0"/>
    <xf numFmtId="43" fontId="181" fillId="0" borderId="0" applyFont="0" applyFill="0" applyBorder="0" applyAlignment="0" applyProtection="0"/>
    <xf numFmtId="0" fontId="20" fillId="0" borderId="0"/>
    <xf numFmtId="0" fontId="20" fillId="0" borderId="0"/>
    <xf numFmtId="0" fontId="20" fillId="0" borderId="0"/>
    <xf numFmtId="0" fontId="18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201" fontId="20" fillId="0" borderId="0" applyFont="0" applyFill="0" applyBorder="0" applyAlignment="0" applyProtection="0"/>
    <xf numFmtId="0" fontId="2" fillId="0" borderId="0"/>
    <xf numFmtId="43" fontId="2" fillId="0" borderId="0" applyFont="0" applyFill="0" applyBorder="0" applyAlignment="0" applyProtection="0"/>
    <xf numFmtId="43" fontId="181" fillId="0" borderId="0" applyFont="0" applyFill="0" applyBorder="0" applyAlignment="0" applyProtection="0"/>
    <xf numFmtId="43" fontId="20" fillId="0" borderId="0" applyFont="0" applyFill="0" applyBorder="0" applyAlignment="0" applyProtection="0"/>
    <xf numFmtId="0" fontId="181" fillId="0" borderId="0"/>
    <xf numFmtId="43" fontId="20"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0"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0" fillId="0" borderId="0"/>
    <xf numFmtId="0" fontId="20" fillId="0" borderId="0"/>
    <xf numFmtId="0" fontId="20" fillId="0" borderId="0"/>
    <xf numFmtId="0" fontId="20"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0"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0" fillId="0" borderId="0" applyFill="0" applyBorder="0" applyProtection="0">
      <alignment vertical="center"/>
    </xf>
    <xf numFmtId="43" fontId="55" fillId="0" borderId="0" applyFont="0" applyFill="0" applyBorder="0" applyAlignment="0" applyProtection="0"/>
    <xf numFmtId="44" fontId="20" fillId="0" borderId="0" applyFont="0" applyFill="0" applyBorder="0" applyAlignment="0" applyProtection="0"/>
    <xf numFmtId="0" fontId="211" fillId="0" borderId="0"/>
    <xf numFmtId="0" fontId="20" fillId="0" borderId="0"/>
    <xf numFmtId="0" fontId="20" fillId="0" borderId="0" applyBorder="0" applyProtection="0"/>
    <xf numFmtId="0" fontId="20" fillId="0" borderId="0" applyBorder="0" applyProtection="0"/>
    <xf numFmtId="0" fontId="2" fillId="0" borderId="0"/>
    <xf numFmtId="0" fontId="55" fillId="0" borderId="0"/>
    <xf numFmtId="0" fontId="20" fillId="0" borderId="0"/>
    <xf numFmtId="0" fontId="208" fillId="0" borderId="216">
      <protection locked="0"/>
    </xf>
    <xf numFmtId="44" fontId="20" fillId="0" borderId="0" applyFont="0" applyFill="0" applyBorder="0" applyAlignment="0" applyProtection="0"/>
    <xf numFmtId="0" fontId="181" fillId="0" borderId="0"/>
    <xf numFmtId="0" fontId="20" fillId="0" borderId="0"/>
    <xf numFmtId="43" fontId="181" fillId="0" borderId="0" applyFont="0" applyFill="0" applyBorder="0" applyAlignment="0" applyProtection="0"/>
    <xf numFmtId="43" fontId="20" fillId="0" borderId="0" applyFont="0" applyFill="0" applyBorder="0" applyAlignment="0" applyProtection="0"/>
    <xf numFmtId="0" fontId="20" fillId="0" borderId="0" applyFill="0" applyBorder="0" applyProtection="0">
      <alignment vertical="center"/>
    </xf>
    <xf numFmtId="0" fontId="211" fillId="0" borderId="0"/>
    <xf numFmtId="43" fontId="20" fillId="0" borderId="0" applyFont="0" applyFill="0" applyBorder="0" applyAlignment="0" applyProtection="0"/>
    <xf numFmtId="0" fontId="20" fillId="0" borderId="0"/>
    <xf numFmtId="0" fontId="2" fillId="0" borderId="0"/>
    <xf numFmtId="9" fontId="20" fillId="0" borderId="0" applyFont="0" applyFill="0" applyBorder="0" applyAlignment="0" applyProtection="0"/>
    <xf numFmtId="0" fontId="2" fillId="0" borderId="0"/>
    <xf numFmtId="43" fontId="2" fillId="0" borderId="0" applyFont="0" applyFill="0" applyBorder="0" applyAlignment="0" applyProtection="0"/>
    <xf numFmtId="43" fontId="20" fillId="0" borderId="0" applyFont="0" applyFill="0" applyBorder="0" applyAlignment="0" applyProtection="0"/>
    <xf numFmtId="43" fontId="181" fillId="0" borderId="0" applyFont="0" applyFill="0" applyBorder="0" applyAlignment="0" applyProtection="0"/>
    <xf numFmtId="0" fontId="2" fillId="0" borderId="0"/>
    <xf numFmtId="0" fontId="20" fillId="0" borderId="0"/>
    <xf numFmtId="43" fontId="2" fillId="0" borderId="0" applyFont="0" applyFill="0" applyBorder="0" applyAlignment="0" applyProtection="0"/>
    <xf numFmtId="0" fontId="338" fillId="0" borderId="0"/>
    <xf numFmtId="0" fontId="20" fillId="0" borderId="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0" fillId="0" borderId="0"/>
    <xf numFmtId="43" fontId="20" fillId="0" borderId="0" applyFont="0" applyFill="0" applyBorder="0" applyAlignment="0" applyProtection="0"/>
    <xf numFmtId="0" fontId="2" fillId="0" borderId="0"/>
    <xf numFmtId="0" fontId="2" fillId="40" borderId="214" applyNumberFormat="0" applyFont="0" applyAlignment="0" applyProtection="0"/>
    <xf numFmtId="0" fontId="339" fillId="0" borderId="0"/>
    <xf numFmtId="0" fontId="339" fillId="0" borderId="0"/>
    <xf numFmtId="0" fontId="339" fillId="0" borderId="0"/>
    <xf numFmtId="0" fontId="339" fillId="0" borderId="0"/>
    <xf numFmtId="0" fontId="339" fillId="0" borderId="0"/>
    <xf numFmtId="9" fontId="2" fillId="0" borderId="0" applyFont="0" applyFill="0" applyBorder="0" applyAlignment="0" applyProtection="0"/>
    <xf numFmtId="0" fontId="181" fillId="0" borderId="0"/>
    <xf numFmtId="43" fontId="338" fillId="0" borderId="0" applyFont="0" applyFill="0" applyBorder="0" applyAlignment="0" applyProtection="0"/>
    <xf numFmtId="44" fontId="338"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81" fillId="0" borderId="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338"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338" fillId="0" borderId="0"/>
    <xf numFmtId="43" fontId="338" fillId="0" borderId="0" applyFont="0" applyFill="0" applyBorder="0" applyAlignment="0" applyProtection="0"/>
    <xf numFmtId="44" fontId="338"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338"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181" fillId="0" borderId="0" applyFont="0" applyFill="0" applyBorder="0" applyAlignment="0" applyProtection="0"/>
    <xf numFmtId="0" fontId="2" fillId="0" borderId="0"/>
    <xf numFmtId="43" fontId="2" fillId="0" borderId="0" applyFont="0" applyFill="0" applyBorder="0" applyAlignment="0" applyProtection="0"/>
    <xf numFmtId="44" fontId="181"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9" fontId="20"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0"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0" fontId="2" fillId="40" borderId="214" applyNumberFormat="0" applyFont="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0" fontId="2" fillId="40" borderId="214" applyNumberFormat="0" applyFont="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0"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0" fillId="0" borderId="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Protection="0">
      <alignment horizontal="left"/>
    </xf>
    <xf numFmtId="0" fontId="2" fillId="0" borderId="0"/>
    <xf numFmtId="43" fontId="2" fillId="0" borderId="0" applyFont="0" applyFill="0" applyBorder="0" applyAlignment="0" applyProtection="0"/>
    <xf numFmtId="0" fontId="2" fillId="0" borderId="0"/>
    <xf numFmtId="0" fontId="2" fillId="40" borderId="214" applyNumberFormat="0" applyFont="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40" borderId="21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0"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0" fillId="0" borderId="0"/>
    <xf numFmtId="0" fontId="20" fillId="0" borderId="0"/>
    <xf numFmtId="9" fontId="2" fillId="0" borderId="0" applyFont="0" applyFill="0" applyBorder="0" applyAlignment="0" applyProtection="0"/>
    <xf numFmtId="0" fontId="345" fillId="0" borderId="208" applyNumberFormat="0" applyFill="0" applyBorder="0" applyAlignment="0" applyProtection="0"/>
    <xf numFmtId="0" fontId="346" fillId="0" borderId="209" applyNumberForma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0" borderId="214" applyNumberFormat="0" applyFont="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40" borderId="214" applyNumberFormat="0" applyFont="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ill="0" applyBorder="0" applyProtection="0">
      <alignment vertical="center"/>
    </xf>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 fillId="40" borderId="214" applyNumberFormat="0" applyFont="0" applyAlignment="0" applyProtection="0"/>
    <xf numFmtId="0" fontId="218" fillId="0" borderId="0"/>
    <xf numFmtId="43" fontId="218" fillId="0" borderId="0" applyFont="0" applyFill="0" applyBorder="0" applyAlignment="0" applyProtection="0"/>
    <xf numFmtId="0" fontId="218" fillId="0" borderId="0"/>
    <xf numFmtId="43" fontId="218" fillId="0" borderId="0" applyFont="0" applyFill="0" applyBorder="0" applyAlignment="0" applyProtection="0"/>
    <xf numFmtId="0" fontId="347" fillId="0" borderId="0"/>
    <xf numFmtId="0" fontId="218" fillId="0" borderId="0"/>
    <xf numFmtId="9" fontId="218" fillId="0" borderId="0" applyFont="0" applyFill="0" applyBorder="0" applyAlignment="0" applyProtection="0"/>
    <xf numFmtId="0" fontId="20" fillId="0" borderId="0"/>
    <xf numFmtId="0" fontId="20" fillId="0" borderId="0" applyFill="0" applyBorder="0" applyProtection="0">
      <alignment vertical="center"/>
    </xf>
    <xf numFmtId="0" fontId="20" fillId="0" borderId="0" applyFill="0" applyBorder="0" applyProtection="0">
      <alignment vertical="center"/>
    </xf>
    <xf numFmtId="0" fontId="218" fillId="0" borderId="0"/>
    <xf numFmtId="43" fontId="218" fillId="0" borderId="0" applyFont="0" applyFill="0" applyBorder="0" applyAlignment="0" applyProtection="0"/>
    <xf numFmtId="0" fontId="20" fillId="0" borderId="0"/>
    <xf numFmtId="0" fontId="20" fillId="0" borderId="0"/>
    <xf numFmtId="0" fontId="218" fillId="0" borderId="0"/>
    <xf numFmtId="0" fontId="218" fillId="0" borderId="0"/>
    <xf numFmtId="43" fontId="218" fillId="0" borderId="0" applyFont="0" applyFill="0" applyBorder="0" applyAlignment="0" applyProtection="0"/>
    <xf numFmtId="9" fontId="218" fillId="0" borderId="0" applyFont="0" applyFill="0" applyBorder="0" applyAlignment="0" applyProtection="0"/>
    <xf numFmtId="0" fontId="338" fillId="0" borderId="0"/>
    <xf numFmtId="0" fontId="2" fillId="0" borderId="0"/>
    <xf numFmtId="43" fontId="20" fillId="0" borderId="0" applyFont="0" applyFill="0" applyBorder="0" applyAlignment="0" applyProtection="0"/>
    <xf numFmtId="0" fontId="339" fillId="0" borderId="0"/>
    <xf numFmtId="0" fontId="339" fillId="0" borderId="0"/>
    <xf numFmtId="0" fontId="339" fillId="0" borderId="0"/>
    <xf numFmtId="0" fontId="339" fillId="0" borderId="0"/>
    <xf numFmtId="0" fontId="339" fillId="0" borderId="0"/>
    <xf numFmtId="43" fontId="338" fillId="0" borderId="0" applyFont="0" applyFill="0" applyBorder="0" applyAlignment="0" applyProtection="0"/>
    <xf numFmtId="43" fontId="20" fillId="0" borderId="0" applyFont="0" applyFill="0" applyBorder="0" applyAlignment="0" applyProtection="0"/>
    <xf numFmtId="9" fontId="338" fillId="0" borderId="0" applyFont="0" applyFill="0" applyBorder="0" applyAlignment="0" applyProtection="0"/>
    <xf numFmtId="0" fontId="278" fillId="0" borderId="0"/>
    <xf numFmtId="0" fontId="338" fillId="0" borderId="0"/>
    <xf numFmtId="43" fontId="338" fillId="0" borderId="0" applyFont="0" applyFill="0" applyBorder="0" applyAlignment="0" applyProtection="0"/>
    <xf numFmtId="44" fontId="338" fillId="0" borderId="0" applyFont="0" applyFill="0" applyBorder="0" applyAlignment="0" applyProtection="0"/>
    <xf numFmtId="9" fontId="338" fillId="0" borderId="0" applyFont="0" applyFill="0" applyBorder="0" applyAlignment="0" applyProtection="0"/>
    <xf numFmtId="43" fontId="181" fillId="0" borderId="0" applyFont="0" applyFill="0" applyBorder="0" applyAlignment="0" applyProtection="0"/>
    <xf numFmtId="0" fontId="2" fillId="0" borderId="0"/>
    <xf numFmtId="43" fontId="2" fillId="0" borderId="0" applyFont="0" applyFill="0" applyBorder="0" applyAlignment="0" applyProtection="0"/>
    <xf numFmtId="0" fontId="338" fillId="0" borderId="0"/>
    <xf numFmtId="43" fontId="2" fillId="0" borderId="0" applyFont="0" applyFill="0" applyBorder="0" applyAlignment="0" applyProtection="0"/>
    <xf numFmtId="43" fontId="338" fillId="0" borderId="0" applyFont="0" applyFill="0" applyBorder="0" applyAlignment="0" applyProtection="0"/>
    <xf numFmtId="44" fontId="338" fillId="0" borderId="0" applyFont="0" applyFill="0" applyBorder="0" applyAlignment="0" applyProtection="0"/>
    <xf numFmtId="9" fontId="338" fillId="0" borderId="0" applyFont="0" applyFill="0" applyBorder="0" applyAlignment="0" applyProtection="0"/>
    <xf numFmtId="0" fontId="169" fillId="0" borderId="0" applyNumberFormat="0" applyFill="0" applyBorder="0" applyAlignment="0" applyProtection="0"/>
    <xf numFmtId="0" fontId="348" fillId="0" borderId="0" applyBorder="0"/>
    <xf numFmtId="0" fontId="2" fillId="0" borderId="0"/>
    <xf numFmtId="0" fontId="18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347" fillId="0" borderId="0"/>
    <xf numFmtId="43" fontId="2" fillId="0" borderId="0" applyFont="0" applyFill="0" applyBorder="0" applyAlignment="0" applyProtection="0"/>
    <xf numFmtId="0" fontId="287" fillId="0" borderId="0" applyNumberFormat="0" applyFill="0" applyBorder="0" applyAlignment="0" applyProtection="0"/>
    <xf numFmtId="0" fontId="218" fillId="0" borderId="0"/>
    <xf numFmtId="9" fontId="218" fillId="0" borderId="0" applyFont="0" applyFill="0" applyBorder="0" applyAlignment="0" applyProtection="0"/>
    <xf numFmtId="0" fontId="218" fillId="0" borderId="0"/>
    <xf numFmtId="43" fontId="218" fillId="0" borderId="0" applyFont="0" applyFill="0" applyBorder="0" applyAlignment="0" applyProtection="0"/>
    <xf numFmtId="9" fontId="2" fillId="0" borderId="0" applyFont="0" applyFill="0" applyBorder="0" applyAlignment="0" applyProtection="0"/>
    <xf numFmtId="0" fontId="2" fillId="0" borderId="0"/>
    <xf numFmtId="0" fontId="181" fillId="0" borderId="0"/>
    <xf numFmtId="0" fontId="2" fillId="0" borderId="0"/>
    <xf numFmtId="0" fontId="2" fillId="0" borderId="0"/>
    <xf numFmtId="0" fontId="349" fillId="0" borderId="0"/>
    <xf numFmtId="0" fontId="20" fillId="0" borderId="0"/>
    <xf numFmtId="9" fontId="2" fillId="0" borderId="0" applyFont="0" applyFill="0" applyBorder="0" applyAlignment="0" applyProtection="0"/>
    <xf numFmtId="0" fontId="181" fillId="0" borderId="0"/>
    <xf numFmtId="0" fontId="2" fillId="0" borderId="0"/>
    <xf numFmtId="0" fontId="181" fillId="0" borderId="0"/>
    <xf numFmtId="0" fontId="212" fillId="0" borderId="0"/>
    <xf numFmtId="43" fontId="212" fillId="0" borderId="0" applyFont="0" applyFill="0" applyBorder="0" applyAlignment="0" applyProtection="0"/>
    <xf numFmtId="0" fontId="212" fillId="0" borderId="0"/>
    <xf numFmtId="43" fontId="212" fillId="0" borderId="0" applyFont="0" applyFill="0" applyBorder="0" applyAlignment="0" applyProtection="0"/>
    <xf numFmtId="0" fontId="20" fillId="0" borderId="0"/>
    <xf numFmtId="0" fontId="20" fillId="0" borderId="0"/>
    <xf numFmtId="0" fontId="2" fillId="0" borderId="0"/>
    <xf numFmtId="9" fontId="2" fillId="0" borderId="0" applyFont="0" applyFill="0" applyBorder="0" applyAlignment="0" applyProtection="0"/>
    <xf numFmtId="0" fontId="181" fillId="0" borderId="0"/>
    <xf numFmtId="0" fontId="2" fillId="0" borderId="0"/>
    <xf numFmtId="43" fontId="181" fillId="0" borderId="0" applyFont="0" applyFill="0" applyBorder="0" applyAlignment="0" applyProtection="0"/>
    <xf numFmtId="0" fontId="181" fillId="0" borderId="0"/>
    <xf numFmtId="0" fontId="2" fillId="0" borderId="0"/>
    <xf numFmtId="0" fontId="2" fillId="0" borderId="0"/>
    <xf numFmtId="0" fontId="181" fillId="0" borderId="0"/>
    <xf numFmtId="0" fontId="2" fillId="0" borderId="0"/>
    <xf numFmtId="0" fontId="2" fillId="0" borderId="0"/>
    <xf numFmtId="0" fontId="2" fillId="0" borderId="0"/>
    <xf numFmtId="43" fontId="18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15" fillId="0" borderId="0"/>
    <xf numFmtId="43" fontId="215" fillId="0" borderId="0" applyFont="0" applyFill="0" applyBorder="0" applyAlignment="0" applyProtection="0"/>
    <xf numFmtId="0" fontId="215" fillId="0" borderId="0"/>
    <xf numFmtId="0" fontId="215" fillId="0" borderId="0"/>
    <xf numFmtId="0" fontId="220" fillId="0" borderId="0"/>
    <xf numFmtId="9" fontId="215" fillId="0" borderId="0" applyFont="0" applyFill="0" applyBorder="0" applyAlignment="0" applyProtection="0"/>
    <xf numFmtId="0" fontId="221" fillId="65" borderId="0" applyNumberFormat="0" applyBorder="0" applyAlignment="0" applyProtection="0"/>
    <xf numFmtId="0" fontId="221" fillId="66" borderId="0" applyNumberFormat="0" applyBorder="0" applyAlignment="0" applyProtection="0"/>
    <xf numFmtId="0" fontId="221" fillId="67" borderId="0" applyNumberFormat="0" applyBorder="0" applyAlignment="0" applyProtection="0"/>
    <xf numFmtId="0" fontId="221" fillId="68" borderId="0" applyNumberFormat="0" applyBorder="0" applyAlignment="0" applyProtection="0"/>
    <xf numFmtId="0" fontId="221" fillId="69" borderId="0" applyNumberFormat="0" applyBorder="0" applyAlignment="0" applyProtection="0"/>
    <xf numFmtId="0" fontId="221" fillId="70" borderId="0" applyNumberFormat="0" applyBorder="0" applyAlignment="0" applyProtection="0"/>
    <xf numFmtId="0" fontId="221" fillId="71" borderId="0" applyNumberFormat="0" applyBorder="0" applyAlignment="0" applyProtection="0"/>
    <xf numFmtId="0" fontId="221" fillId="72" borderId="0" applyNumberFormat="0" applyBorder="0" applyAlignment="0" applyProtection="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9" fillId="0" borderId="222" applyNumberFormat="0" applyFill="0" applyAlignment="0" applyProtection="0"/>
    <xf numFmtId="0" fontId="230" fillId="0" borderId="223" applyNumberFormat="0" applyFill="0" applyAlignment="0" applyProtection="0"/>
    <xf numFmtId="0" fontId="215" fillId="86" borderId="1" applyNumberFormat="0" applyFont="0" applyAlignment="0" applyProtection="0"/>
    <xf numFmtId="0" fontId="236" fillId="0" borderId="226" applyNumberFormat="0" applyFill="0" applyAlignment="0" applyProtection="0"/>
    <xf numFmtId="43" fontId="181"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43" fontId="181" fillId="0" borderId="0" applyFont="0" applyFill="0" applyBorder="0" applyAlignment="0" applyProtection="0"/>
    <xf numFmtId="0" fontId="2" fillId="0" borderId="0"/>
    <xf numFmtId="9" fontId="2" fillId="0" borderId="0" applyFont="0" applyFill="0" applyBorder="0" applyAlignment="0" applyProtection="0"/>
    <xf numFmtId="0" fontId="181"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15" fillId="0" borderId="0"/>
    <xf numFmtId="43" fontId="215"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81" fillId="0" borderId="0"/>
    <xf numFmtId="0" fontId="181" fillId="0" borderId="0"/>
    <xf numFmtId="0" fontId="20" fillId="0" borderId="0"/>
    <xf numFmtId="0" fontId="181" fillId="0" borderId="0"/>
    <xf numFmtId="0" fontId="2" fillId="0" borderId="0"/>
    <xf numFmtId="43" fontId="181" fillId="0" borderId="0" applyFont="0" applyFill="0" applyBorder="0" applyAlignment="0" applyProtection="0"/>
    <xf numFmtId="0" fontId="181" fillId="0" borderId="0"/>
    <xf numFmtId="0" fontId="2" fillId="0" borderId="0"/>
    <xf numFmtId="9" fontId="20" fillId="0" borderId="0" applyFont="0" applyFill="0" applyBorder="0" applyAlignment="0" applyProtection="0"/>
    <xf numFmtId="0" fontId="20" fillId="0" borderId="0"/>
    <xf numFmtId="0" fontId="20" fillId="0" borderId="0"/>
    <xf numFmtId="0" fontId="2"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43" fontId="221" fillId="0" borderId="0" applyFont="0" applyFill="0" applyBorder="0" applyAlignment="0" applyProtection="0"/>
    <xf numFmtId="9" fontId="20" fillId="0" borderId="0" applyFont="0" applyFill="0" applyBorder="0" applyAlignment="0" applyProtection="0"/>
    <xf numFmtId="0" fontId="212" fillId="0" borderId="0"/>
    <xf numFmtId="0" fontId="212" fillId="86" borderId="1" applyNumberFormat="0" applyFont="0" applyAlignment="0" applyProtection="0"/>
    <xf numFmtId="0" fontId="221" fillId="86" borderId="1" applyNumberFormat="0" applyFont="0" applyAlignment="0" applyProtection="0"/>
    <xf numFmtId="0" fontId="349" fillId="0" borderId="0"/>
    <xf numFmtId="0" fontId="20" fillId="0" borderId="0"/>
    <xf numFmtId="0" fontId="2" fillId="0" borderId="0"/>
    <xf numFmtId="0" fontId="2" fillId="0" borderId="0"/>
    <xf numFmtId="9" fontId="2" fillId="0" borderId="0" applyFont="0" applyFill="0" applyBorder="0" applyAlignment="0" applyProtection="0"/>
    <xf numFmtId="0" fontId="212" fillId="0" borderId="0"/>
    <xf numFmtId="0" fontId="20" fillId="0" borderId="0"/>
    <xf numFmtId="0" fontId="20" fillId="0" borderId="0"/>
    <xf numFmtId="44" fontId="21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0" fillId="0" borderId="0"/>
    <xf numFmtId="9" fontId="20" fillId="0" borderId="0" applyFont="0" applyFill="0" applyBorder="0" applyAlignment="0" applyProtection="0"/>
    <xf numFmtId="0" fontId="20" fillId="0" borderId="0"/>
    <xf numFmtId="0" fontId="215" fillId="0" borderId="0"/>
    <xf numFmtId="0" fontId="215" fillId="0" borderId="0"/>
    <xf numFmtId="0" fontId="215" fillId="0" borderId="0"/>
    <xf numFmtId="0" fontId="220" fillId="0" borderId="0"/>
    <xf numFmtId="0" fontId="215" fillId="86" borderId="1" applyNumberFormat="0" applyFont="0" applyAlignment="0" applyProtection="0"/>
    <xf numFmtId="43" fontId="18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15" fillId="0" borderId="0"/>
    <xf numFmtId="0" fontId="215" fillId="0" borderId="0"/>
    <xf numFmtId="0" fontId="220" fillId="0" borderId="0"/>
    <xf numFmtId="0" fontId="215" fillId="86" borderId="1" applyNumberFormat="0" applyFont="0" applyAlignment="0" applyProtection="0"/>
    <xf numFmtId="43" fontId="181" fillId="0" borderId="0" applyFont="0" applyFill="0" applyBorder="0" applyAlignment="0" applyProtection="0"/>
    <xf numFmtId="0" fontId="2" fillId="0" borderId="0"/>
    <xf numFmtId="9" fontId="2" fillId="0" borderId="0" applyFont="0" applyFill="0" applyBorder="0" applyAlignment="0" applyProtection="0"/>
    <xf numFmtId="0" fontId="278" fillId="0" borderId="0"/>
    <xf numFmtId="0" fontId="181" fillId="0" borderId="0"/>
    <xf numFmtId="43" fontId="278" fillId="0" borderId="0" applyFont="0" applyFill="0" applyBorder="0" applyAlignment="0" applyProtection="0"/>
    <xf numFmtId="9" fontId="27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0" fillId="0" borderId="0"/>
    <xf numFmtId="9" fontId="20" fillId="0" borderId="0" applyFont="0" applyFill="0" applyBorder="0" applyAlignment="0" applyProtection="0"/>
    <xf numFmtId="0" fontId="20" fillId="0" borderId="0"/>
    <xf numFmtId="43" fontId="18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0" fillId="0" borderId="0" applyFont="0" applyFill="0" applyBorder="0" applyAlignment="0" applyProtection="0"/>
    <xf numFmtId="43" fontId="2" fillId="0" borderId="0" applyFont="0" applyFill="0" applyBorder="0" applyAlignment="0" applyProtection="0"/>
    <xf numFmtId="0" fontId="278" fillId="0" borderId="0"/>
    <xf numFmtId="0" fontId="187" fillId="0" borderId="0"/>
    <xf numFmtId="0" fontId="188" fillId="0" borderId="0"/>
    <xf numFmtId="0" fontId="189" fillId="0" borderId="0"/>
    <xf numFmtId="0" fontId="189" fillId="0" borderId="0"/>
    <xf numFmtId="0" fontId="189" fillId="0" borderId="0"/>
    <xf numFmtId="0" fontId="187" fillId="0" borderId="0"/>
    <xf numFmtId="0" fontId="187" fillId="0" borderId="0"/>
    <xf numFmtId="0" fontId="187" fillId="0" borderId="0"/>
    <xf numFmtId="0" fontId="189" fillId="0" borderId="0"/>
    <xf numFmtId="0" fontId="190" fillId="0" borderId="0"/>
    <xf numFmtId="0" fontId="191" fillId="0" borderId="0"/>
    <xf numFmtId="0" fontId="191" fillId="0" borderId="0"/>
    <xf numFmtId="0" fontId="191" fillId="0" borderId="0"/>
    <xf numFmtId="0" fontId="192" fillId="0" borderId="0"/>
    <xf numFmtId="0" fontId="193" fillId="0" borderId="0"/>
    <xf numFmtId="0" fontId="194" fillId="0" borderId="0"/>
    <xf numFmtId="0" fontId="195" fillId="0" borderId="0"/>
    <xf numFmtId="0" fontId="196" fillId="0" borderId="0"/>
    <xf numFmtId="0" fontId="189" fillId="0" borderId="0"/>
    <xf numFmtId="0" fontId="197" fillId="0" borderId="0"/>
    <xf numFmtId="0" fontId="187" fillId="0" borderId="0"/>
    <xf numFmtId="0" fontId="198" fillId="0" borderId="0"/>
    <xf numFmtId="0" fontId="200" fillId="0" borderId="0"/>
    <xf numFmtId="0" fontId="201" fillId="0" borderId="0"/>
    <xf numFmtId="0" fontId="202" fillId="0" borderId="0"/>
    <xf numFmtId="0" fontId="203" fillId="0" borderId="0"/>
    <xf numFmtId="0" fontId="187" fillId="0" borderId="0"/>
    <xf numFmtId="0" fontId="187" fillId="0" borderId="0"/>
    <xf numFmtId="0" fontId="187" fillId="0" borderId="0"/>
    <xf numFmtId="0" fontId="187" fillId="0" borderId="0"/>
    <xf numFmtId="0" fontId="20" fillId="0" borderId="0" applyFill="0" applyBorder="0" applyProtection="0">
      <alignment vertical="center"/>
    </xf>
    <xf numFmtId="43" fontId="55" fillId="0" borderId="0" applyFont="0" applyFill="0" applyBorder="0" applyAlignment="0" applyProtection="0"/>
    <xf numFmtId="44" fontId="20" fillId="0" borderId="0" applyFont="0" applyFill="0" applyBorder="0" applyAlignment="0" applyProtection="0"/>
    <xf numFmtId="0" fontId="211" fillId="0" borderId="0"/>
    <xf numFmtId="0" fontId="20" fillId="0" borderId="0" applyBorder="0" applyProtection="0"/>
    <xf numFmtId="0" fontId="20" fillId="0" borderId="0" applyBorder="0" applyProtection="0"/>
    <xf numFmtId="0" fontId="55" fillId="0" borderId="0"/>
    <xf numFmtId="0" fontId="208" fillId="0" borderId="216">
      <protection locked="0"/>
    </xf>
    <xf numFmtId="0" fontId="181" fillId="0" borderId="0"/>
    <xf numFmtId="0" fontId="20" fillId="0" borderId="0"/>
    <xf numFmtId="0" fontId="211"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43" fontId="181" fillId="0" borderId="0" applyFont="0" applyFill="0" applyBorder="0" applyAlignment="0" applyProtection="0"/>
    <xf numFmtId="0" fontId="344" fillId="0" borderId="0" applyNumberFormat="0" applyFill="0" applyBorder="0" applyAlignment="0" applyProtection="0">
      <alignment vertical="top"/>
      <protection locked="0"/>
    </xf>
    <xf numFmtId="0" fontId="2" fillId="0" borderId="0"/>
    <xf numFmtId="0" fontId="20" fillId="0" borderId="0"/>
    <xf numFmtId="0" fontId="20" fillId="0" borderId="0"/>
    <xf numFmtId="0" fontId="20" fillId="0" borderId="0"/>
    <xf numFmtId="9" fontId="2" fillId="0" borderId="0" applyFont="0" applyFill="0" applyBorder="0" applyAlignment="0" applyProtection="0"/>
    <xf numFmtId="9" fontId="20"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0" fillId="0" borderId="0"/>
    <xf numFmtId="43" fontId="20" fillId="0" borderId="0" applyFont="0" applyFill="0" applyBorder="0" applyAlignment="0" applyProtection="0"/>
    <xf numFmtId="0" fontId="339" fillId="0" borderId="0"/>
    <xf numFmtId="0" fontId="339" fillId="0" borderId="0"/>
    <xf numFmtId="0" fontId="339" fillId="0" borderId="0"/>
    <xf numFmtId="0" fontId="339" fillId="0" borderId="0"/>
    <xf numFmtId="0" fontId="339" fillId="0" borderId="0"/>
    <xf numFmtId="43" fontId="338" fillId="0" borderId="0" applyFont="0" applyFill="0" applyBorder="0" applyAlignment="0" applyProtection="0"/>
    <xf numFmtId="0" fontId="183" fillId="0" borderId="0"/>
    <xf numFmtId="0" fontId="121" fillId="0" borderId="215" applyNumberFormat="0" applyFill="0" applyAlignment="0" applyProtection="0"/>
    <xf numFmtId="43" fontId="20" fillId="0" borderId="0" applyFont="0" applyFill="0" applyBorder="0" applyAlignment="0" applyProtection="0"/>
    <xf numFmtId="0" fontId="183" fillId="0" borderId="0"/>
    <xf numFmtId="0" fontId="324" fillId="0" borderId="0"/>
    <xf numFmtId="0" fontId="188" fillId="0" borderId="0"/>
    <xf numFmtId="0" fontId="188" fillId="0" borderId="0"/>
    <xf numFmtId="0" fontId="182" fillId="0" borderId="0"/>
    <xf numFmtId="0" fontId="183" fillId="0" borderId="0"/>
    <xf numFmtId="0" fontId="183" fillId="0" borderId="0"/>
    <xf numFmtId="0" fontId="182" fillId="0" borderId="0"/>
    <xf numFmtId="0" fontId="325" fillId="0" borderId="0"/>
    <xf numFmtId="0" fontId="326" fillId="0" borderId="0"/>
    <xf numFmtId="0" fontId="326" fillId="0" borderId="0"/>
    <xf numFmtId="0" fontId="326" fillId="0" borderId="0"/>
    <xf numFmtId="0" fontId="327" fillId="0" borderId="0"/>
    <xf numFmtId="0" fontId="328" fillId="0" borderId="0"/>
    <xf numFmtId="0" fontId="329" fillId="0" borderId="0"/>
    <xf numFmtId="0" fontId="330" fillId="0" borderId="0"/>
    <xf numFmtId="0" fontId="331" fillId="0" borderId="0"/>
    <xf numFmtId="0" fontId="182" fillId="0" borderId="0"/>
    <xf numFmtId="0" fontId="332" fillId="0" borderId="0"/>
    <xf numFmtId="0" fontId="183" fillId="0" borderId="0"/>
    <xf numFmtId="0" fontId="333" fillId="0" borderId="0"/>
    <xf numFmtId="0" fontId="334" fillId="0" borderId="0"/>
    <xf numFmtId="0" fontId="335" fillId="0" borderId="0"/>
    <xf numFmtId="0" fontId="336" fillId="0" borderId="0"/>
    <xf numFmtId="0" fontId="337" fillId="0" borderId="0"/>
    <xf numFmtId="0" fontId="204" fillId="0" borderId="0"/>
    <xf numFmtId="43" fontId="338" fillId="0" borderId="0" applyFont="0" applyFill="0" applyBorder="0" applyAlignment="0" applyProtection="0"/>
    <xf numFmtId="43" fontId="2" fillId="0" borderId="0" applyFont="0" applyFill="0" applyBorder="0" applyAlignment="0" applyProtection="0"/>
    <xf numFmtId="44" fontId="181" fillId="0" borderId="0" applyFont="0" applyFill="0" applyBorder="0" applyAlignment="0" applyProtection="0"/>
    <xf numFmtId="0" fontId="2" fillId="0" borderId="0" applyNumberFormat="0" applyFont="0" applyFill="0" applyBorder="0" applyProtection="0">
      <alignment horizontal="left"/>
    </xf>
    <xf numFmtId="0" fontId="2" fillId="0" borderId="0"/>
    <xf numFmtId="0" fontId="2" fillId="40" borderId="214" applyNumberFormat="0" applyFont="0" applyAlignment="0" applyProtection="0"/>
    <xf numFmtId="0" fontId="2" fillId="0" borderId="0"/>
    <xf numFmtId="0" fontId="2" fillId="0" borderId="0" applyNumberFormat="0" applyFont="0" applyFill="0" applyBorder="0" applyProtection="0">
      <alignment horizontal="left"/>
    </xf>
    <xf numFmtId="0" fontId="2" fillId="0" borderId="0"/>
    <xf numFmtId="0" fontId="2" fillId="40" borderId="214" applyNumberFormat="0" applyFont="0" applyAlignment="0" applyProtection="0"/>
    <xf numFmtId="0" fontId="2" fillId="0" borderId="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201" fontId="20"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20" fillId="0" borderId="0"/>
    <xf numFmtId="9" fontId="20" fillId="0" borderId="0" applyFont="0" applyFill="0" applyBorder="0" applyAlignment="0" applyProtection="0"/>
    <xf numFmtId="0" fontId="181" fillId="0" borderId="0"/>
    <xf numFmtId="0" fontId="20" fillId="0" borderId="0"/>
    <xf numFmtId="0" fontId="20" fillId="0" borderId="0"/>
    <xf numFmtId="0" fontId="181" fillId="0" borderId="0"/>
    <xf numFmtId="0" fontId="181"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xf numFmtId="0" fontId="2" fillId="40" borderId="21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43" fontId="20"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21" fillId="0" borderId="0" applyFont="0" applyFill="0" applyBorder="0" applyAlignment="0" applyProtection="0"/>
    <xf numFmtId="43" fontId="20" fillId="0" borderId="0" applyFont="0" applyFill="0" applyBorder="0" applyAlignment="0" applyProtection="0"/>
    <xf numFmtId="0" fontId="221" fillId="0" borderId="0"/>
    <xf numFmtId="0" fontId="2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0" fillId="0" borderId="0"/>
    <xf numFmtId="0" fontId="20" fillId="0" borderId="0"/>
    <xf numFmtId="0" fontId="20" fillId="0" borderId="0"/>
    <xf numFmtId="0" fontId="20" fillId="0" borderId="0"/>
    <xf numFmtId="0" fontId="2" fillId="0" borderId="0"/>
    <xf numFmtId="0" fontId="221" fillId="0" borderId="0"/>
    <xf numFmtId="0" fontId="2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1" fillId="0" borderId="0"/>
    <xf numFmtId="0" fontId="221" fillId="0" borderId="0"/>
    <xf numFmtId="0" fontId="221" fillId="0" borderId="0"/>
    <xf numFmtId="0" fontId="221" fillId="86" borderId="1" applyNumberFormat="0" applyFont="0" applyAlignment="0" applyProtection="0"/>
    <xf numFmtId="0" fontId="20" fillId="0" borderId="0"/>
    <xf numFmtId="43" fontId="2" fillId="0" borderId="0" applyFont="0" applyFill="0" applyBorder="0" applyAlignment="0" applyProtection="0"/>
    <xf numFmtId="0" fontId="2" fillId="0" borderId="0"/>
    <xf numFmtId="201" fontId="20" fillId="0" borderId="0" applyFont="0" applyFill="0" applyBorder="0" applyAlignment="0" applyProtection="0"/>
    <xf numFmtId="0" fontId="181" fillId="0" borderId="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0" borderId="0"/>
    <xf numFmtId="0" fontId="2" fillId="0" borderId="0"/>
    <xf numFmtId="0" fontId="20" fillId="0" borderId="0"/>
    <xf numFmtId="0" fontId="55" fillId="0" borderId="0"/>
    <xf numFmtId="43" fontId="20" fillId="0" borderId="0" applyFont="0" applyFill="0" applyBorder="0" applyAlignment="0" applyProtection="0"/>
    <xf numFmtId="0" fontId="338" fillId="0" borderId="0"/>
    <xf numFmtId="43" fontId="20" fillId="0" borderId="0" applyFont="0" applyFill="0" applyBorder="0" applyAlignment="0" applyProtection="0"/>
    <xf numFmtId="0" fontId="339" fillId="0" borderId="0"/>
    <xf numFmtId="0" fontId="339" fillId="0" borderId="0"/>
    <xf numFmtId="43" fontId="338" fillId="0" borderId="0" applyFont="0" applyFill="0" applyBorder="0" applyAlignment="0" applyProtection="0"/>
    <xf numFmtId="0" fontId="20" fillId="0" borderId="0"/>
    <xf numFmtId="0" fontId="338" fillId="0" borderId="0"/>
    <xf numFmtId="9" fontId="338"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0" borderId="214" applyNumberFormat="0" applyFont="0" applyAlignment="0" applyProtection="0"/>
    <xf numFmtId="0" fontId="2" fillId="0" borderId="0"/>
    <xf numFmtId="0" fontId="2" fillId="0" borderId="0"/>
    <xf numFmtId="0" fontId="2" fillId="40" borderId="214" applyNumberFormat="0" applyFont="0" applyAlignment="0" applyProtection="0"/>
    <xf numFmtId="0" fontId="345" fillId="0" borderId="208" applyNumberFormat="0" applyFill="0" applyBorder="0" applyAlignment="0" applyProtection="0"/>
    <xf numFmtId="0" fontId="346" fillId="0" borderId="209" applyNumberFormat="0" applyFill="0" applyBorder="0" applyAlignment="0" applyProtection="0"/>
    <xf numFmtId="0" fontId="350" fillId="0" borderId="0" applyNumberFormat="0" applyFill="0" applyBorder="0" applyAlignment="0" applyProtection="0">
      <alignment vertical="center"/>
    </xf>
    <xf numFmtId="0" fontId="220" fillId="0" borderId="0"/>
    <xf numFmtId="43" fontId="351" fillId="0" borderId="0" applyFont="0" applyFill="0" applyBorder="0" applyAlignment="0" applyProtection="0"/>
    <xf numFmtId="43" fontId="352" fillId="0" borderId="0" applyFont="0" applyFill="0" applyBorder="0" applyAlignment="0" applyProtection="0"/>
    <xf numFmtId="43" fontId="352" fillId="0" borderId="0" applyFont="0" applyFill="0" applyBorder="0" applyAlignment="0" applyProtection="0"/>
    <xf numFmtId="44" fontId="351" fillId="0" borderId="0" applyFont="0" applyFill="0" applyBorder="0" applyAlignment="0" applyProtection="0"/>
    <xf numFmtId="202" fontId="339" fillId="0" borderId="0"/>
    <xf numFmtId="0" fontId="241" fillId="0" borderId="0"/>
    <xf numFmtId="0" fontId="352" fillId="0" borderId="0"/>
    <xf numFmtId="0" fontId="352" fillId="0" borderId="0"/>
    <xf numFmtId="0" fontId="241" fillId="0" borderId="0"/>
    <xf numFmtId="0" fontId="221" fillId="72" borderId="0" applyNumberFormat="0" applyBorder="0" applyAlignment="0" applyProtection="0"/>
    <xf numFmtId="0" fontId="221" fillId="69" borderId="0" applyNumberFormat="0" applyBorder="0" applyAlignment="0" applyProtection="0"/>
    <xf numFmtId="0" fontId="221" fillId="66" borderId="0" applyNumberFormat="0" applyBorder="0" applyAlignment="0" applyProtection="0"/>
    <xf numFmtId="0" fontId="221" fillId="71" borderId="0" applyNumberFormat="0" applyBorder="0" applyAlignment="0" applyProtection="0"/>
    <xf numFmtId="0" fontId="221" fillId="68" borderId="0" applyNumberFormat="0" applyBorder="0" applyAlignment="0" applyProtection="0"/>
    <xf numFmtId="0" fontId="221" fillId="65" borderId="0" applyNumberFormat="0" applyBorder="0" applyAlignment="0" applyProtection="0"/>
    <xf numFmtId="0" fontId="20" fillId="0" borderId="0"/>
    <xf numFmtId="0" fontId="221" fillId="70" borderId="0" applyNumberFormat="0" applyBorder="0" applyAlignment="0" applyProtection="0"/>
    <xf numFmtId="0" fontId="221" fillId="67" borderId="0" applyNumberFormat="0" applyBorder="0" applyAlignment="0" applyProtection="0"/>
    <xf numFmtId="43" fontId="241" fillId="0" borderId="0" applyFont="0" applyFill="0" applyBorder="0" applyAlignment="0" applyProtection="0"/>
    <xf numFmtId="0" fontId="352" fillId="0" borderId="0"/>
    <xf numFmtId="9" fontId="35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0" fillId="0" borderId="0"/>
    <xf numFmtId="0" fontId="20"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78" fillId="0" borderId="0" applyFont="0" applyFill="0" applyBorder="0" applyAlignment="0" applyProtection="0"/>
    <xf numFmtId="44" fontId="20" fillId="0" borderId="0" applyFont="0" applyFill="0" applyBorder="0" applyAlignment="0" applyProtection="0"/>
    <xf numFmtId="0" fontId="212" fillId="0" borderId="0"/>
    <xf numFmtId="4" fontId="339" fillId="0" borderId="0"/>
    <xf numFmtId="0" fontId="278" fillId="0" borderId="0"/>
    <xf numFmtId="4" fontId="339" fillId="0" borderId="0"/>
    <xf numFmtId="0" fontId="349" fillId="0" borderId="0"/>
    <xf numFmtId="0" fontId="221" fillId="73" borderId="0" applyNumberFormat="0" applyBorder="0" applyAlignment="0" applyProtection="0"/>
    <xf numFmtId="0" fontId="221" fillId="68" borderId="0" applyNumberFormat="0" applyBorder="0" applyAlignment="0" applyProtection="0"/>
    <xf numFmtId="0" fontId="221" fillId="71" borderId="0" applyNumberFormat="0" applyBorder="0" applyAlignment="0" applyProtection="0"/>
    <xf numFmtId="0" fontId="221" fillId="74" borderId="0" applyNumberFormat="0" applyBorder="0" applyAlignment="0" applyProtection="0"/>
    <xf numFmtId="0" fontId="222" fillId="75" borderId="0" applyNumberFormat="0" applyBorder="0" applyAlignment="0" applyProtection="0"/>
    <xf numFmtId="0" fontId="222" fillId="73" borderId="0" applyNumberFormat="0" applyBorder="0" applyAlignment="0" applyProtection="0"/>
    <xf numFmtId="0" fontId="222" fillId="76" borderId="0" applyNumberFormat="0" applyBorder="0" applyAlignment="0" applyProtection="0"/>
    <xf numFmtId="0" fontId="222" fillId="78"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222" fillId="81" borderId="0" applyNumberFormat="0" applyBorder="0" applyAlignment="0" applyProtection="0"/>
    <xf numFmtId="0" fontId="222" fillId="76" borderId="0" applyNumberFormat="0" applyBorder="0" applyAlignment="0" applyProtection="0"/>
    <xf numFmtId="0" fontId="222" fillId="82" borderId="0" applyNumberFormat="0" applyBorder="0" applyAlignment="0" applyProtection="0"/>
    <xf numFmtId="0" fontId="223" fillId="66" borderId="0" applyNumberFormat="0" applyBorder="0" applyAlignment="0" applyProtection="0"/>
    <xf numFmtId="0" fontId="224" fillId="83" borderId="219" applyNumberFormat="0" applyAlignment="0" applyProtection="0"/>
    <xf numFmtId="0" fontId="228" fillId="0" borderId="221" applyNumberFormat="0" applyFill="0" applyAlignment="0" applyProtection="0"/>
    <xf numFmtId="0" fontId="229" fillId="0" borderId="222" applyNumberFormat="0" applyFill="0" applyAlignment="0" applyProtection="0"/>
    <xf numFmtId="0" fontId="230" fillId="0" borderId="223" applyNumberFormat="0" applyFill="0" applyAlignment="0" applyProtection="0"/>
    <xf numFmtId="0" fontId="230" fillId="0" borderId="0" applyNumberFormat="0" applyFill="0" applyBorder="0" applyAlignment="0" applyProtection="0"/>
    <xf numFmtId="0" fontId="233" fillId="85" borderId="0" applyNumberFormat="0" applyBorder="0" applyAlignment="0" applyProtection="0"/>
    <xf numFmtId="0" fontId="354" fillId="0" borderId="0"/>
    <xf numFmtId="0" fontId="355" fillId="0" borderId="0"/>
    <xf numFmtId="0" fontId="353" fillId="86" borderId="1" applyNumberFormat="0" applyFont="0" applyAlignment="0" applyProtection="0"/>
    <xf numFmtId="0" fontId="234" fillId="83" borderId="225" applyNumberFormat="0" applyAlignment="0" applyProtection="0"/>
    <xf numFmtId="0" fontId="236" fillId="0" borderId="226" applyNumberFormat="0" applyFill="0" applyAlignment="0" applyProtection="0"/>
    <xf numFmtId="0" fontId="181" fillId="0" borderId="0"/>
    <xf numFmtId="43" fontId="181" fillId="0" borderId="0" applyFont="0" applyFill="0" applyBorder="0" applyAlignment="0" applyProtection="0"/>
    <xf numFmtId="9" fontId="18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356" fillId="0" borderId="0" applyFont="0" applyFill="0" applyBorder="0" applyAlignment="0" applyProtection="0"/>
    <xf numFmtId="44" fontId="356" fillId="0" borderId="0" applyFont="0" applyFill="0" applyBorder="0" applyAlignment="0" applyProtection="0"/>
    <xf numFmtId="0" fontId="181" fillId="0" borderId="0"/>
    <xf numFmtId="9" fontId="181" fillId="0" borderId="0" applyFont="0" applyFill="0" applyBorder="0" applyAlignment="0" applyProtection="0"/>
    <xf numFmtId="44" fontId="181" fillId="0" borderId="0" applyFont="0" applyFill="0" applyBorder="0" applyAlignment="0" applyProtection="0"/>
    <xf numFmtId="0" fontId="181" fillId="0" borderId="0"/>
    <xf numFmtId="43" fontId="181" fillId="0" borderId="0" applyFont="0" applyFill="0" applyBorder="0" applyAlignment="0" applyProtection="0"/>
    <xf numFmtId="9" fontId="18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81" fillId="0" borderId="0"/>
    <xf numFmtId="0" fontId="352" fillId="0" borderId="0"/>
    <xf numFmtId="9" fontId="352" fillId="0" borderId="0" applyFont="0" applyFill="0" applyBorder="0" applyAlignment="0" applyProtection="0"/>
    <xf numFmtId="0" fontId="20" fillId="0" borderId="0"/>
    <xf numFmtId="0" fontId="352" fillId="0" borderId="0"/>
    <xf numFmtId="9" fontId="352" fillId="0" borderId="0" applyFont="0" applyFill="0" applyBorder="0" applyAlignment="0" applyProtection="0"/>
    <xf numFmtId="0" fontId="352" fillId="0" borderId="0"/>
    <xf numFmtId="0" fontId="352" fillId="0" borderId="0"/>
    <xf numFmtId="9" fontId="352" fillId="0" borderId="0" applyFont="0" applyFill="0" applyBorder="0" applyAlignment="0" applyProtection="0"/>
    <xf numFmtId="43" fontId="278" fillId="0" borderId="0" applyFont="0" applyFill="0" applyBorder="0" applyAlignment="0" applyProtection="0"/>
    <xf numFmtId="0" fontId="278" fillId="0" borderId="0"/>
    <xf numFmtId="43" fontId="278" fillId="0" borderId="0" applyFont="0" applyFill="0" applyBorder="0" applyAlignment="0" applyProtection="0"/>
    <xf numFmtId="0" fontId="278" fillId="0" borderId="0"/>
    <xf numFmtId="0" fontId="20"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54" fillId="0" borderId="0">
      <alignment vertical="center"/>
    </xf>
    <xf numFmtId="43" fontId="254" fillId="0" borderId="0" applyFont="0" applyFill="0" applyBorder="0" applyAlignment="0" applyProtection="0"/>
    <xf numFmtId="0" fontId="20" fillId="0" borderId="0"/>
    <xf numFmtId="43" fontId="220" fillId="0" borderId="0" applyFont="0" applyFill="0" applyBorder="0" applyAlignment="0" applyProtection="0"/>
    <xf numFmtId="0" fontId="20" fillId="0" borderId="0" applyBorder="0" applyProtection="0"/>
    <xf numFmtId="0" fontId="210" fillId="0" borderId="0" applyNumberFormat="0" applyFill="0" applyBorder="0" applyAlignment="0" applyProtection="0">
      <alignment vertical="top"/>
      <protection locked="0"/>
    </xf>
    <xf numFmtId="0" fontId="20" fillId="0" borderId="0" applyFill="0" applyBorder="0" applyProtection="0"/>
    <xf numFmtId="0" fontId="20" fillId="0" borderId="0" applyFill="0" applyBorder="0" applyProtection="0"/>
    <xf numFmtId="0" fontId="20" fillId="0" borderId="0" applyBorder="0" applyProtection="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241">
    <xf numFmtId="0" fontId="0" fillId="0" borderId="0" xfId="0"/>
    <xf numFmtId="0" fontId="20" fillId="0" borderId="0" xfId="0" applyFont="1"/>
    <xf numFmtId="0" fontId="25" fillId="0" borderId="0" xfId="0" applyFont="1"/>
    <xf numFmtId="0" fontId="0" fillId="0" borderId="0" xfId="0" applyAlignment="1">
      <alignment horizontal="left" vertical="center"/>
    </xf>
    <xf numFmtId="0" fontId="21" fillId="0" borderId="0" xfId="0" applyFont="1"/>
    <xf numFmtId="0" fontId="32" fillId="0" borderId="0" xfId="0" applyFont="1"/>
    <xf numFmtId="0" fontId="32" fillId="0" borderId="0" xfId="0" applyFont="1" applyProtection="1">
      <protection locked="0"/>
    </xf>
    <xf numFmtId="0" fontId="34" fillId="0" borderId="0" xfId="0" applyFont="1" applyAlignment="1">
      <alignment horizontal="right" vertical="top"/>
    </xf>
    <xf numFmtId="164" fontId="25" fillId="0" borderId="0" xfId="0" applyNumberFormat="1" applyFont="1" applyAlignment="1">
      <alignment horizontal="left" wrapText="1"/>
    </xf>
    <xf numFmtId="0" fontId="25" fillId="0" borderId="0" xfId="0" applyFont="1" applyAlignment="1">
      <alignment horizontal="left" wrapText="1"/>
    </xf>
    <xf numFmtId="49" fontId="36" fillId="0" borderId="0" xfId="0" applyNumberFormat="1" applyFont="1" applyAlignment="1">
      <alignment horizontal="right" vertical="top" indent="1"/>
    </xf>
    <xf numFmtId="49" fontId="36" fillId="0" borderId="0" xfId="0" applyNumberFormat="1" applyFont="1" applyAlignment="1">
      <alignment horizontal="right" vertical="top"/>
    </xf>
    <xf numFmtId="0" fontId="25" fillId="0" borderId="0" xfId="0" applyFont="1" applyAlignment="1">
      <alignment horizontal="left"/>
    </xf>
    <xf numFmtId="0" fontId="33" fillId="0" borderId="0" xfId="0" applyFont="1"/>
    <xf numFmtId="49" fontId="38" fillId="0" borderId="0" xfId="0" applyNumberFormat="1" applyFont="1" applyAlignment="1">
      <alignment horizontal="right" vertical="top" indent="1"/>
    </xf>
    <xf numFmtId="0" fontId="34" fillId="0" borderId="0" xfId="0" applyFont="1" applyAlignment="1">
      <alignment horizontal="left" vertical="center" wrapText="1"/>
    </xf>
    <xf numFmtId="0" fontId="0" fillId="0" borderId="0" xfId="0" applyAlignment="1">
      <alignment horizontal="left" vertical="center" wrapText="1"/>
    </xf>
    <xf numFmtId="49" fontId="36" fillId="0" borderId="0" xfId="0" applyNumberFormat="1" applyFont="1" applyAlignment="1">
      <alignment horizontal="right" vertical="center"/>
    </xf>
    <xf numFmtId="0" fontId="24" fillId="0" borderId="0" xfId="12" applyFont="1" applyAlignment="1">
      <alignment vertical="center"/>
    </xf>
    <xf numFmtId="0" fontId="21" fillId="0" borderId="0" xfId="0" applyFont="1" applyAlignment="1">
      <alignment horizontal="left" vertical="center"/>
    </xf>
    <xf numFmtId="167" fontId="25" fillId="0" borderId="0" xfId="0" applyNumberFormat="1" applyFont="1"/>
    <xf numFmtId="1" fontId="20" fillId="0" borderId="0" xfId="0" applyNumberFormat="1" applyFont="1" applyAlignment="1">
      <alignment horizontal="right"/>
    </xf>
    <xf numFmtId="0" fontId="21" fillId="0" borderId="0" xfId="0" applyFont="1" applyAlignment="1">
      <alignment horizontal="left" wrapText="1"/>
    </xf>
    <xf numFmtId="49" fontId="35" fillId="0" borderId="0" xfId="0" applyNumberFormat="1" applyFont="1" applyAlignment="1">
      <alignment horizontal="center" vertical="top"/>
    </xf>
    <xf numFmtId="49" fontId="35" fillId="0" borderId="0" xfId="0" applyNumberFormat="1" applyFont="1" applyAlignment="1">
      <alignment horizontal="right" vertical="top"/>
    </xf>
    <xf numFmtId="49" fontId="35" fillId="0" borderId="0" xfId="0" applyNumberFormat="1" applyFont="1" applyAlignment="1">
      <alignment horizontal="right" vertical="center"/>
    </xf>
    <xf numFmtId="14" fontId="20" fillId="0" borderId="0" xfId="0" applyNumberFormat="1" applyFont="1" applyAlignment="1">
      <alignment horizontal="right"/>
    </xf>
    <xf numFmtId="1" fontId="20" fillId="0" borderId="0" xfId="0" applyNumberFormat="1" applyFont="1" applyAlignment="1">
      <alignment horizontal="center" vertical="center"/>
    </xf>
    <xf numFmtId="0" fontId="60" fillId="0" borderId="0" xfId="0" applyFont="1"/>
    <xf numFmtId="0" fontId="60" fillId="0" borderId="0" xfId="0" applyFont="1" applyAlignment="1">
      <alignment horizontal="left"/>
    </xf>
    <xf numFmtId="0" fontId="59" fillId="0" borderId="0" xfId="0" applyFont="1"/>
    <xf numFmtId="0" fontId="59" fillId="0" borderId="0" xfId="0" applyFont="1" applyAlignment="1">
      <alignment horizontal="left"/>
    </xf>
    <xf numFmtId="0" fontId="60" fillId="0" borderId="0" xfId="0" applyFont="1" applyAlignment="1">
      <alignment horizontal="centerContinuous" vertical="center"/>
    </xf>
    <xf numFmtId="0" fontId="60" fillId="0" borderId="0" xfId="0" applyFont="1" applyAlignment="1">
      <alignment vertical="center"/>
    </xf>
    <xf numFmtId="0" fontId="67" fillId="0" borderId="0" xfId="0" applyFont="1"/>
    <xf numFmtId="0" fontId="62" fillId="0" borderId="0" xfId="0" applyFont="1"/>
    <xf numFmtId="0" fontId="62" fillId="0" borderId="0" xfId="0" applyFont="1" applyAlignment="1">
      <alignment vertical="center"/>
    </xf>
    <xf numFmtId="0" fontId="62" fillId="0" borderId="0" xfId="0" applyFont="1" applyAlignment="1">
      <alignment horizontal="left"/>
    </xf>
    <xf numFmtId="0" fontId="60" fillId="0" borderId="0" xfId="0" applyFont="1" applyAlignment="1">
      <alignment horizontal="left" vertical="center"/>
    </xf>
    <xf numFmtId="0" fontId="67" fillId="0" borderId="0" xfId="0" applyFont="1" applyAlignment="1">
      <alignment horizontal="left" vertical="center"/>
    </xf>
    <xf numFmtId="0" fontId="67" fillId="0" borderId="0" xfId="0" applyFont="1" applyAlignment="1">
      <alignment horizontal="left" vertical="center" indent="1"/>
    </xf>
    <xf numFmtId="0" fontId="67" fillId="0" borderId="0" xfId="0" applyFont="1" applyAlignment="1">
      <alignment vertical="center"/>
    </xf>
    <xf numFmtId="0" fontId="67" fillId="0" borderId="0" xfId="0" applyFont="1" applyAlignment="1">
      <alignment horizontal="left" vertical="top" indent="1"/>
    </xf>
    <xf numFmtId="0" fontId="67" fillId="0" borderId="0" xfId="0" applyFont="1" applyAlignment="1">
      <alignment vertical="top"/>
    </xf>
    <xf numFmtId="0" fontId="62" fillId="0" borderId="0" xfId="0" applyFont="1" applyAlignment="1">
      <alignment horizontal="left" vertical="center"/>
    </xf>
    <xf numFmtId="0" fontId="60" fillId="0" borderId="0" xfId="0" applyFont="1" applyAlignment="1">
      <alignment horizontal="left" vertical="top"/>
    </xf>
    <xf numFmtId="0" fontId="62" fillId="0" borderId="0" xfId="0" applyFont="1" applyAlignment="1">
      <alignment horizontal="center" vertical="top"/>
    </xf>
    <xf numFmtId="0" fontId="67" fillId="0" borderId="0" xfId="0" applyFont="1" applyAlignment="1">
      <alignment horizontal="left"/>
    </xf>
    <xf numFmtId="0" fontId="62" fillId="0" borderId="0" xfId="0" applyFont="1" applyAlignment="1">
      <alignment horizontal="right" vertical="center"/>
    </xf>
    <xf numFmtId="0" fontId="81" fillId="9" borderId="92" xfId="0" applyFont="1" applyFill="1" applyBorder="1" applyAlignment="1">
      <alignment horizontal="center" vertical="center"/>
    </xf>
    <xf numFmtId="0" fontId="81" fillId="9" borderId="93" xfId="0" applyFont="1" applyFill="1" applyBorder="1" applyAlignment="1">
      <alignment horizontal="center" vertical="center"/>
    </xf>
    <xf numFmtId="0" fontId="59" fillId="17" borderId="110" xfId="0" applyFont="1" applyFill="1" applyBorder="1" applyAlignment="1">
      <alignment horizontal="left" vertical="center"/>
    </xf>
    <xf numFmtId="164" fontId="59" fillId="17" borderId="110" xfId="0" applyNumberFormat="1" applyFont="1" applyFill="1" applyBorder="1" applyAlignment="1">
      <alignment horizontal="center" vertical="center"/>
    </xf>
    <xf numFmtId="164" fontId="69" fillId="17" borderId="110" xfId="0" applyNumberFormat="1" applyFont="1" applyFill="1" applyBorder="1" applyAlignment="1">
      <alignment vertical="center"/>
    </xf>
    <xf numFmtId="0" fontId="82" fillId="10" borderId="111" xfId="0" applyFont="1" applyFill="1" applyBorder="1" applyAlignment="1">
      <alignment horizontal="left" vertical="center"/>
    </xf>
    <xf numFmtId="38" fontId="55" fillId="10" borderId="94" xfId="0" applyNumberFormat="1" applyFont="1" applyFill="1" applyBorder="1" applyAlignment="1">
      <alignment horizontal="right"/>
    </xf>
    <xf numFmtId="38" fontId="55" fillId="10" borderId="101" xfId="0" applyNumberFormat="1" applyFont="1" applyFill="1" applyBorder="1" applyAlignment="1">
      <alignment horizontal="right"/>
    </xf>
    <xf numFmtId="0" fontId="59" fillId="17" borderId="101" xfId="0" applyFont="1" applyFill="1" applyBorder="1" applyAlignment="1">
      <alignment horizontal="center" vertical="center"/>
    </xf>
    <xf numFmtId="164" fontId="59" fillId="17" borderId="101" xfId="0" applyNumberFormat="1" applyFont="1" applyFill="1" applyBorder="1" applyAlignment="1">
      <alignment horizontal="center" vertical="center"/>
    </xf>
    <xf numFmtId="164" fontId="69" fillId="17" borderId="101" xfId="0" applyNumberFormat="1" applyFont="1" applyFill="1" applyBorder="1" applyAlignment="1">
      <alignment vertical="center"/>
    </xf>
    <xf numFmtId="0" fontId="82" fillId="10" borderId="94" xfId="0" applyFont="1" applyFill="1" applyBorder="1" applyAlignment="1">
      <alignment horizontal="left" vertical="center"/>
    </xf>
    <xf numFmtId="0" fontId="59" fillId="17" borderId="0" xfId="0" applyFont="1" applyFill="1" applyAlignment="1">
      <alignment horizontal="left" vertical="center"/>
    </xf>
    <xf numFmtId="164" fontId="59" fillId="17" borderId="0" xfId="0" applyNumberFormat="1" applyFont="1" applyFill="1" applyAlignment="1">
      <alignment horizontal="center" vertical="center"/>
    </xf>
    <xf numFmtId="164" fontId="69" fillId="17" borderId="0" xfId="0" applyNumberFormat="1" applyFont="1" applyFill="1" applyAlignment="1">
      <alignment vertical="center"/>
    </xf>
    <xf numFmtId="0" fontId="82" fillId="10" borderId="95" xfId="0" applyFont="1" applyFill="1" applyBorder="1" applyAlignment="1">
      <alignment horizontal="left" vertical="center"/>
    </xf>
    <xf numFmtId="0" fontId="62" fillId="0" borderId="0" xfId="0" applyFont="1" applyAlignment="1">
      <alignment horizontal="center" vertical="center"/>
    </xf>
    <xf numFmtId="0" fontId="62" fillId="0" borderId="0" xfId="3" applyFont="1" applyAlignment="1">
      <alignment horizontal="right" vertical="center"/>
    </xf>
    <xf numFmtId="0" fontId="62" fillId="0" borderId="0" xfId="3" applyFont="1" applyAlignment="1">
      <alignment vertical="center"/>
    </xf>
    <xf numFmtId="0" fontId="62" fillId="0" borderId="0" xfId="3" applyFont="1" applyAlignment="1">
      <alignment horizontal="center" vertical="center"/>
    </xf>
    <xf numFmtId="0" fontId="62" fillId="0" borderId="0" xfId="3" applyFont="1"/>
    <xf numFmtId="0" fontId="59" fillId="0" borderId="0" xfId="0" applyFont="1" applyAlignment="1">
      <alignment horizontal="center"/>
    </xf>
    <xf numFmtId="0" fontId="59" fillId="0" borderId="0" xfId="0" applyFont="1" applyAlignment="1">
      <alignment vertical="center"/>
    </xf>
    <xf numFmtId="0" fontId="67" fillId="0" borderId="0" xfId="0" applyFont="1" applyAlignment="1">
      <alignment horizontal="left" vertical="center" indent="3"/>
    </xf>
    <xf numFmtId="0" fontId="60" fillId="0" borderId="0" xfId="0" applyFont="1" applyAlignment="1">
      <alignment horizontal="center" vertical="center"/>
    </xf>
    <xf numFmtId="0" fontId="60" fillId="0" borderId="0" xfId="0" applyFont="1" applyAlignment="1">
      <alignment horizontal="left" vertical="center" wrapText="1"/>
    </xf>
    <xf numFmtId="0" fontId="69" fillId="0" borderId="0" xfId="0" applyFont="1" applyAlignment="1">
      <alignment horizontal="center"/>
    </xf>
    <xf numFmtId="0" fontId="86" fillId="0" borderId="0" xfId="0" applyFont="1" applyAlignment="1">
      <alignment vertical="center"/>
    </xf>
    <xf numFmtId="0" fontId="67" fillId="0" borderId="1" xfId="0" applyFont="1" applyBorder="1" applyAlignment="1">
      <alignment vertical="center"/>
    </xf>
    <xf numFmtId="38" fontId="62" fillId="6" borderId="1" xfId="0" applyNumberFormat="1" applyFont="1" applyFill="1" applyBorder="1" applyAlignment="1">
      <alignment vertical="center"/>
    </xf>
    <xf numFmtId="0" fontId="60" fillId="3" borderId="1" xfId="0" applyFont="1" applyFill="1" applyBorder="1" applyAlignment="1">
      <alignment vertical="center"/>
    </xf>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70" fillId="0" borderId="0" xfId="0" applyFont="1"/>
    <xf numFmtId="171" fontId="60" fillId="0" borderId="0" xfId="0" applyNumberFormat="1" applyFont="1" applyAlignment="1">
      <alignment horizontal="left"/>
    </xf>
    <xf numFmtId="171" fontId="62" fillId="0" borderId="0" xfId="0" applyNumberFormat="1" applyFont="1" applyAlignment="1">
      <alignment horizontal="left"/>
    </xf>
    <xf numFmtId="0" fontId="60" fillId="0" borderId="0" xfId="0" applyFont="1" applyAlignment="1">
      <alignment horizontal="right"/>
    </xf>
    <xf numFmtId="49" fontId="60" fillId="0" borderId="0" xfId="0" applyNumberFormat="1" applyFont="1" applyAlignment="1">
      <alignment horizontal="left" vertical="center"/>
    </xf>
    <xf numFmtId="49" fontId="59" fillId="0" borderId="0" xfId="0" applyNumberFormat="1" applyFont="1" applyAlignment="1">
      <alignment horizontal="left" vertical="center"/>
    </xf>
    <xf numFmtId="0" fontId="59" fillId="0" borderId="0" xfId="0" applyFont="1" applyAlignment="1">
      <alignment horizontal="right"/>
    </xf>
    <xf numFmtId="49" fontId="67" fillId="0" borderId="0" xfId="0" applyNumberFormat="1" applyFont="1" applyAlignment="1">
      <alignment horizontal="left" vertical="center"/>
    </xf>
    <xf numFmtId="40" fontId="67" fillId="0" borderId="0" xfId="0" applyNumberFormat="1" applyFont="1" applyAlignment="1">
      <alignment horizontal="right"/>
    </xf>
    <xf numFmtId="37" fontId="67" fillId="0" borderId="0" xfId="0" applyNumberFormat="1" applyFont="1"/>
    <xf numFmtId="170" fontId="67" fillId="0" borderId="0" xfId="0" applyNumberFormat="1" applyFont="1"/>
    <xf numFmtId="0" fontId="67" fillId="0" borderId="0" xfId="0" applyFont="1" applyAlignment="1">
      <alignment vertical="center" wrapText="1"/>
    </xf>
    <xf numFmtId="0" fontId="67" fillId="0" borderId="0" xfId="0" applyFont="1" applyAlignment="1">
      <alignment horizontal="right"/>
    </xf>
    <xf numFmtId="0" fontId="95" fillId="0" borderId="0" xfId="0" applyFont="1" applyAlignment="1">
      <alignment horizontal="left"/>
    </xf>
    <xf numFmtId="0" fontId="67" fillId="0" borderId="0" xfId="0" applyFont="1" applyAlignment="1">
      <alignment wrapText="1"/>
    </xf>
    <xf numFmtId="0" fontId="60" fillId="0" borderId="0" xfId="0" applyFont="1" applyAlignment="1">
      <alignment horizontal="center"/>
    </xf>
    <xf numFmtId="172" fontId="67" fillId="0" borderId="0" xfId="0" quotePrefix="1" applyNumberFormat="1" applyFont="1" applyAlignment="1">
      <alignment horizontal="right"/>
    </xf>
    <xf numFmtId="0" fontId="69" fillId="0" borderId="0" xfId="0" applyFont="1"/>
    <xf numFmtId="0" fontId="67" fillId="0" borderId="0" xfId="0" applyFont="1" applyAlignment="1">
      <alignment vertical="top" wrapText="1"/>
    </xf>
    <xf numFmtId="37" fontId="67" fillId="0" borderId="0" xfId="0" applyNumberFormat="1" applyFont="1" applyAlignment="1">
      <alignment horizontal="right"/>
    </xf>
    <xf numFmtId="172" fontId="67" fillId="8" borderId="0" xfId="0" quotePrefix="1" applyNumberFormat="1" applyFont="1" applyFill="1" applyAlignment="1">
      <alignment horizontal="right"/>
    </xf>
    <xf numFmtId="38" fontId="67" fillId="0" borderId="0" xfId="0" applyNumberFormat="1" applyFont="1"/>
    <xf numFmtId="1" fontId="67" fillId="0" borderId="0" xfId="0" applyNumberFormat="1" applyFont="1"/>
    <xf numFmtId="39" fontId="67" fillId="0" borderId="0" xfId="0" applyNumberFormat="1" applyFont="1"/>
    <xf numFmtId="3" fontId="67" fillId="0" borderId="0" xfId="0" applyNumberFormat="1" applyFont="1" applyAlignment="1">
      <alignment horizontal="right" vertical="center"/>
    </xf>
    <xf numFmtId="170" fontId="67" fillId="0" borderId="0" xfId="0" applyNumberFormat="1" applyFont="1" applyAlignment="1">
      <alignment horizontal="right"/>
    </xf>
    <xf numFmtId="49" fontId="67" fillId="0" borderId="0" xfId="0" applyNumberFormat="1" applyFont="1"/>
    <xf numFmtId="0" fontId="67" fillId="0" borderId="0" xfId="0" applyFont="1" applyAlignment="1">
      <alignment horizontal="center"/>
    </xf>
    <xf numFmtId="0" fontId="70" fillId="0" borderId="0" xfId="0" applyFont="1" applyAlignment="1">
      <alignment horizontal="right"/>
    </xf>
    <xf numFmtId="0" fontId="93" fillId="0" borderId="0" xfId="0" applyFont="1"/>
    <xf numFmtId="49" fontId="93" fillId="0" borderId="0" xfId="0" applyNumberFormat="1" applyFont="1" applyAlignment="1">
      <alignment horizontal="right" vertical="top"/>
    </xf>
    <xf numFmtId="49" fontId="60" fillId="0" borderId="0" xfId="0" applyNumberFormat="1" applyFont="1" applyAlignment="1">
      <alignment horizontal="left" vertical="top"/>
    </xf>
    <xf numFmtId="49" fontId="91" fillId="0" borderId="0" xfId="0" applyNumberFormat="1" applyFont="1" applyAlignment="1">
      <alignment horizontal="right" vertical="top"/>
    </xf>
    <xf numFmtId="0" fontId="67" fillId="0" borderId="2" xfId="0" applyFont="1" applyBorder="1" applyAlignment="1">
      <alignment horizontal="center" vertical="center"/>
    </xf>
    <xf numFmtId="49" fontId="59" fillId="0" borderId="2" xfId="0" applyNumberFormat="1" applyFont="1" applyBorder="1" applyAlignment="1">
      <alignment horizontal="center" vertical="center"/>
    </xf>
    <xf numFmtId="49" fontId="62" fillId="0" borderId="2" xfId="0" applyNumberFormat="1" applyFont="1" applyBorder="1" applyAlignment="1">
      <alignment horizontal="center" vertical="center"/>
    </xf>
    <xf numFmtId="49" fontId="70" fillId="0" borderId="11" xfId="0" applyNumberFormat="1" applyFont="1" applyBorder="1" applyAlignment="1">
      <alignment horizontal="centerContinuous" vertical="center"/>
    </xf>
    <xf numFmtId="49" fontId="62" fillId="0" borderId="9" xfId="0" applyNumberFormat="1" applyFont="1" applyBorder="1" applyAlignment="1">
      <alignment horizontal="centerContinuous" vertical="center"/>
    </xf>
    <xf numFmtId="1" fontId="69" fillId="0" borderId="3" xfId="0" applyNumberFormat="1" applyFont="1" applyBorder="1" applyAlignment="1">
      <alignment horizontal="center" vertical="center" wrapText="1"/>
    </xf>
    <xf numFmtId="3" fontId="69" fillId="0" borderId="3" xfId="0" applyNumberFormat="1" applyFont="1" applyBorder="1" applyAlignment="1">
      <alignment horizontal="center" vertical="center" wrapText="1"/>
    </xf>
    <xf numFmtId="0" fontId="69" fillId="0" borderId="3" xfId="0" applyFont="1" applyBorder="1" applyAlignment="1">
      <alignment horizontal="center" vertical="center" wrapText="1"/>
    </xf>
    <xf numFmtId="43" fontId="69" fillId="0" borderId="1" xfId="1" applyFont="1" applyBorder="1" applyAlignment="1" applyProtection="1">
      <alignment horizontal="center" vertical="center" wrapText="1"/>
    </xf>
    <xf numFmtId="0" fontId="69" fillId="0" borderId="1" xfId="0" applyFont="1" applyBorder="1" applyAlignment="1">
      <alignment horizontal="center" vertical="center" wrapText="1"/>
    </xf>
    <xf numFmtId="0" fontId="67" fillId="0" borderId="20" xfId="0" applyFont="1" applyBorder="1" applyAlignment="1">
      <alignment horizontal="left" vertical="center" indent="1"/>
    </xf>
    <xf numFmtId="0" fontId="67" fillId="0" borderId="13" xfId="0" applyFont="1" applyBorder="1" applyAlignment="1">
      <alignment horizontal="center" vertical="center"/>
    </xf>
    <xf numFmtId="0" fontId="67" fillId="0" borderId="1" xfId="0" applyFont="1" applyBorder="1" applyAlignment="1">
      <alignment horizontal="center" vertical="center"/>
    </xf>
    <xf numFmtId="0" fontId="67" fillId="0" borderId="13" xfId="0" applyFont="1" applyBorder="1" applyAlignment="1">
      <alignment horizontal="left" vertical="center" indent="1"/>
    </xf>
    <xf numFmtId="164" fontId="67" fillId="0" borderId="1" xfId="0" applyNumberFormat="1" applyFont="1" applyBorder="1" applyAlignment="1">
      <alignment horizontal="left" vertical="center"/>
    </xf>
    <xf numFmtId="0" fontId="67" fillId="0" borderId="10" xfId="0" applyFont="1" applyBorder="1" applyAlignment="1">
      <alignment horizontal="left" vertical="center" indent="1"/>
    </xf>
    <xf numFmtId="0" fontId="67" fillId="0" borderId="3" xfId="0" applyFont="1" applyBorder="1" applyAlignment="1">
      <alignment horizontal="center" vertical="center"/>
    </xf>
    <xf numFmtId="0" fontId="67" fillId="0" borderId="19" xfId="0" applyFont="1" applyBorder="1" applyAlignment="1">
      <alignment horizontal="left" vertical="center" indent="1"/>
    </xf>
    <xf numFmtId="0" fontId="67" fillId="0" borderId="13" xfId="0" applyFont="1" applyBorder="1" applyAlignment="1">
      <alignment horizontal="left" vertical="center" wrapText="1" indent="1"/>
    </xf>
    <xf numFmtId="0" fontId="67" fillId="0" borderId="1" xfId="0" applyFont="1" applyBorder="1" applyAlignment="1">
      <alignment horizontal="left" vertical="center" indent="1"/>
    </xf>
    <xf numFmtId="0" fontId="67" fillId="0" borderId="15" xfId="0" applyFont="1" applyBorder="1" applyAlignment="1">
      <alignment horizontal="left" vertical="center" indent="1"/>
    </xf>
    <xf numFmtId="0" fontId="67" fillId="0" borderId="9" xfId="0" applyFont="1" applyBorder="1" applyAlignment="1">
      <alignment horizontal="center" vertical="center"/>
    </xf>
    <xf numFmtId="0" fontId="67" fillId="0" borderId="0" xfId="0" applyFont="1" applyAlignment="1">
      <alignment horizontal="center" vertical="center"/>
    </xf>
    <xf numFmtId="38" fontId="62" fillId="0" borderId="0" xfId="0" applyNumberFormat="1" applyFont="1" applyAlignment="1">
      <alignment vertical="center"/>
    </xf>
    <xf numFmtId="49" fontId="69" fillId="0" borderId="2" xfId="0" applyNumberFormat="1" applyFont="1" applyBorder="1" applyAlignment="1">
      <alignment horizontal="center" vertical="center"/>
    </xf>
    <xf numFmtId="3" fontId="62" fillId="0" borderId="0" xfId="0" applyNumberFormat="1" applyFont="1" applyAlignment="1">
      <alignment vertical="center"/>
    </xf>
    <xf numFmtId="0" fontId="78" fillId="0" borderId="19" xfId="0" applyFont="1" applyBorder="1" applyAlignment="1">
      <alignment horizontal="left" indent="2"/>
    </xf>
    <xf numFmtId="0" fontId="67" fillId="0" borderId="10" xfId="0" applyFont="1" applyBorder="1" applyAlignment="1">
      <alignment horizontal="center" vertical="center"/>
    </xf>
    <xf numFmtId="0" fontId="70" fillId="0" borderId="0" xfId="0" applyFont="1" applyAlignment="1">
      <alignment vertical="center"/>
    </xf>
    <xf numFmtId="0" fontId="67" fillId="0" borderId="1" xfId="0" applyFont="1" applyBorder="1" applyAlignment="1">
      <alignment horizontal="center" vertical="top"/>
    </xf>
    <xf numFmtId="38" fontId="60" fillId="0" borderId="0" xfId="0" applyNumberFormat="1" applyFont="1"/>
    <xf numFmtId="0" fontId="67" fillId="0" borderId="48" xfId="0" applyFont="1" applyBorder="1" applyAlignment="1">
      <alignment horizontal="left" vertical="center" indent="4"/>
    </xf>
    <xf numFmtId="0" fontId="67" fillId="0" borderId="30" xfId="0" applyFont="1" applyBorder="1" applyAlignment="1">
      <alignment horizontal="center" vertical="center"/>
    </xf>
    <xf numFmtId="40" fontId="60" fillId="7" borderId="32" xfId="0" applyNumberFormat="1" applyFont="1" applyFill="1" applyBorder="1" applyAlignment="1">
      <alignment horizontal="right" vertical="center"/>
    </xf>
    <xf numFmtId="0" fontId="67" fillId="0" borderId="12" xfId="0" applyFont="1" applyBorder="1" applyAlignment="1">
      <alignment horizontal="left" vertical="center" indent="4"/>
    </xf>
    <xf numFmtId="9" fontId="60" fillId="7" borderId="32" xfId="0" applyNumberFormat="1" applyFont="1" applyFill="1" applyBorder="1" applyAlignment="1">
      <alignment horizontal="right" vertical="center"/>
    </xf>
    <xf numFmtId="1" fontId="59" fillId="0" borderId="3" xfId="0" applyNumberFormat="1" applyFont="1" applyBorder="1" applyAlignment="1">
      <alignment horizontal="center" vertical="center" wrapText="1"/>
    </xf>
    <xf numFmtId="3" fontId="59" fillId="0" borderId="3" xfId="0" applyNumberFormat="1" applyFont="1" applyBorder="1" applyAlignment="1">
      <alignment horizontal="center" vertical="center" wrapText="1"/>
    </xf>
    <xf numFmtId="3" fontId="60" fillId="3" borderId="3" xfId="0" applyNumberFormat="1" applyFont="1" applyFill="1" applyBorder="1" applyAlignment="1">
      <alignment horizontal="center"/>
    </xf>
    <xf numFmtId="3" fontId="62" fillId="3" borderId="10" xfId="0" applyNumberFormat="1" applyFont="1" applyFill="1" applyBorder="1" applyAlignment="1">
      <alignment horizontal="center"/>
    </xf>
    <xf numFmtId="38" fontId="62" fillId="3" borderId="3" xfId="0" applyNumberFormat="1" applyFont="1" applyFill="1" applyBorder="1" applyAlignment="1">
      <alignment horizontal="center"/>
    </xf>
    <xf numFmtId="3" fontId="62" fillId="3" borderId="3" xfId="0" applyNumberFormat="1" applyFont="1" applyFill="1" applyBorder="1" applyAlignment="1">
      <alignment horizontal="center"/>
    </xf>
    <xf numFmtId="0" fontId="67" fillId="0" borderId="13" xfId="0" applyFont="1" applyBorder="1" applyAlignment="1">
      <alignment horizontal="center"/>
    </xf>
    <xf numFmtId="0" fontId="67" fillId="0" borderId="1" xfId="0" applyFont="1" applyBorder="1" applyAlignment="1">
      <alignment horizontal="center"/>
    </xf>
    <xf numFmtId="0" fontId="67" fillId="0" borderId="1" xfId="0" applyFont="1" applyBorder="1" applyAlignment="1">
      <alignment horizontal="center" vertical="center" wrapText="1"/>
    </xf>
    <xf numFmtId="38" fontId="62" fillId="0" borderId="0" xfId="0" applyNumberFormat="1" applyFont="1"/>
    <xf numFmtId="0" fontId="67" fillId="0" borderId="25" xfId="0" applyFont="1" applyBorder="1" applyAlignment="1">
      <alignment horizontal="center" vertical="center"/>
    </xf>
    <xf numFmtId="0" fontId="67" fillId="0" borderId="25" xfId="0" applyFont="1" applyBorder="1" applyAlignment="1">
      <alignment horizontal="center" vertical="top"/>
    </xf>
    <xf numFmtId="0" fontId="67" fillId="0" borderId="17" xfId="0" applyFont="1" applyBorder="1" applyAlignment="1">
      <alignment horizontal="center" vertical="center"/>
    </xf>
    <xf numFmtId="1" fontId="67" fillId="0" borderId="1" xfId="0" applyNumberFormat="1" applyFont="1" applyBorder="1" applyAlignment="1">
      <alignment horizontal="center" vertical="center"/>
    </xf>
    <xf numFmtId="0" fontId="67" fillId="0" borderId="20" xfId="0" applyFont="1" applyBorder="1" applyAlignment="1">
      <alignment horizontal="left" vertical="top" wrapText="1" indent="1"/>
    </xf>
    <xf numFmtId="1" fontId="67" fillId="0" borderId="1" xfId="0" applyNumberFormat="1" applyFont="1" applyBorder="1" applyAlignment="1">
      <alignment horizontal="center" vertical="top"/>
    </xf>
    <xf numFmtId="1" fontId="67" fillId="0" borderId="3" xfId="0" applyNumberFormat="1" applyFont="1" applyBorder="1" applyAlignment="1">
      <alignment horizontal="center" vertical="center"/>
    </xf>
    <xf numFmtId="1" fontId="67" fillId="0" borderId="116" xfId="0" applyNumberFormat="1" applyFont="1" applyBorder="1" applyAlignment="1">
      <alignment horizontal="center" vertical="center"/>
    </xf>
    <xf numFmtId="1" fontId="67" fillId="0" borderId="31" xfId="0" applyNumberFormat="1" applyFont="1" applyBorder="1" applyAlignment="1">
      <alignment horizontal="center" vertical="center"/>
    </xf>
    <xf numFmtId="1" fontId="67" fillId="0" borderId="32" xfId="0" applyNumberFormat="1" applyFont="1" applyBorder="1" applyAlignment="1">
      <alignment horizontal="center" vertical="center"/>
    </xf>
    <xf numFmtId="0" fontId="67" fillId="0" borderId="1" xfId="0" applyFont="1" applyBorder="1" applyAlignment="1">
      <alignment horizontal="center" vertical="top" wrapText="1"/>
    </xf>
    <xf numFmtId="0" fontId="67" fillId="0" borderId="119" xfId="0" applyFont="1" applyBorder="1" applyAlignment="1">
      <alignment horizontal="center" vertical="center"/>
    </xf>
    <xf numFmtId="0" fontId="67" fillId="0" borderId="91" xfId="0" applyFont="1" applyBorder="1" applyAlignment="1">
      <alignment horizontal="center" vertical="center"/>
    </xf>
    <xf numFmtId="0" fontId="67"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wrapText="1"/>
    </xf>
    <xf numFmtId="164" fontId="69" fillId="3" borderId="12" xfId="0" applyNumberFormat="1" applyFont="1" applyFill="1" applyBorder="1" applyAlignment="1">
      <alignment horizontal="left" vertical="center" wrapText="1" indent="1"/>
    </xf>
    <xf numFmtId="49" fontId="69" fillId="3" borderId="13" xfId="0" applyNumberFormat="1" applyFont="1" applyFill="1" applyBorder="1" applyAlignment="1">
      <alignment horizontal="center" vertical="center"/>
    </xf>
    <xf numFmtId="38" fontId="62" fillId="0" borderId="0" xfId="0" applyNumberFormat="1" applyFont="1" applyAlignment="1">
      <alignment horizontal="right" vertical="center"/>
    </xf>
    <xf numFmtId="0" fontId="67" fillId="0" borderId="1" xfId="0" applyFont="1" applyBorder="1" applyAlignment="1">
      <alignment horizontal="left" vertical="center" wrapText="1" indent="1"/>
    </xf>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12" xfId="0" applyNumberFormat="1" applyFont="1" applyBorder="1" applyAlignment="1">
      <alignment horizontal="left" vertical="center" indent="1"/>
    </xf>
    <xf numFmtId="49" fontId="67" fillId="0" borderId="20" xfId="0" applyNumberFormat="1" applyFont="1" applyBorder="1" applyAlignment="1">
      <alignment horizontal="left" vertical="center"/>
    </xf>
    <xf numFmtId="38" fontId="60" fillId="3" borderId="0" xfId="0" applyNumberFormat="1" applyFont="1" applyFill="1" applyAlignment="1">
      <alignment horizontal="right" vertical="center"/>
    </xf>
    <xf numFmtId="38" fontId="60" fillId="3" borderId="17" xfId="0" applyNumberFormat="1" applyFont="1" applyFill="1" applyBorder="1" applyAlignment="1">
      <alignment horizontal="right" vertical="center"/>
    </xf>
    <xf numFmtId="164" fontId="67" fillId="0" borderId="1" xfId="9" applyNumberFormat="1" applyFont="1" applyBorder="1" applyAlignment="1" applyProtection="1">
      <alignment horizontal="left" vertical="center"/>
      <protection locked="0"/>
    </xf>
    <xf numFmtId="174" fontId="67" fillId="0" borderId="1" xfId="9" applyNumberFormat="1" applyFont="1" applyBorder="1" applyAlignment="1" applyProtection="1">
      <alignment horizontal="right"/>
      <protection locked="0"/>
    </xf>
    <xf numFmtId="0" fontId="69" fillId="0" borderId="8" xfId="0" applyFont="1" applyBorder="1" applyAlignment="1">
      <alignment horizontal="center" vertical="center" wrapText="1"/>
    </xf>
    <xf numFmtId="0" fontId="69" fillId="0" borderId="21" xfId="0" applyFont="1" applyBorder="1" applyAlignment="1">
      <alignment horizontal="center" vertical="center"/>
    </xf>
    <xf numFmtId="0" fontId="69" fillId="0" borderId="21" xfId="0" applyFont="1" applyBorder="1" applyAlignment="1">
      <alignment horizontal="center" vertical="center" wrapText="1"/>
    </xf>
    <xf numFmtId="0" fontId="62" fillId="0" borderId="6" xfId="0" applyFont="1" applyBorder="1" applyAlignment="1">
      <alignment vertical="center"/>
    </xf>
    <xf numFmtId="38" fontId="60" fillId="0" borderId="21" xfId="0" applyNumberFormat="1" applyFont="1" applyBorder="1" applyAlignment="1" applyProtection="1">
      <alignment horizontal="right" vertical="center"/>
      <protection locked="0"/>
    </xf>
    <xf numFmtId="0" fontId="62" fillId="6" borderId="6" xfId="0" applyFont="1" applyFill="1" applyBorder="1" applyAlignment="1">
      <alignment vertical="center"/>
    </xf>
    <xf numFmtId="38" fontId="60" fillId="6" borderId="44" xfId="0" applyNumberFormat="1" applyFont="1" applyFill="1" applyBorder="1" applyAlignment="1">
      <alignment horizontal="right" vertical="center"/>
    </xf>
    <xf numFmtId="49" fontId="67" fillId="0" borderId="6" xfId="0" applyNumberFormat="1" applyFont="1" applyBorder="1" applyAlignment="1">
      <alignment horizontal="center" vertical="center" wrapText="1"/>
    </xf>
    <xf numFmtId="38" fontId="60" fillId="6" borderId="7" xfId="0" applyNumberFormat="1" applyFont="1" applyFill="1" applyBorder="1" applyAlignment="1">
      <alignment vertical="center"/>
    </xf>
    <xf numFmtId="38" fontId="60" fillId="6" borderId="7" xfId="0" applyNumberFormat="1" applyFont="1" applyFill="1" applyBorder="1" applyAlignment="1">
      <alignment horizontal="right" vertical="center"/>
    </xf>
    <xf numFmtId="0" fontId="67" fillId="0" borderId="45" xfId="0" applyFont="1" applyBorder="1" applyAlignment="1">
      <alignment horizontal="left" indent="1"/>
    </xf>
    <xf numFmtId="0" fontId="67" fillId="0" borderId="5" xfId="0" applyFont="1" applyBorder="1" applyAlignment="1">
      <alignment horizontal="left" indent="1"/>
    </xf>
    <xf numFmtId="49" fontId="67" fillId="0" borderId="6" xfId="0" applyNumberFormat="1" applyFont="1" applyBorder="1" applyAlignment="1">
      <alignment horizontal="center" vertical="center"/>
    </xf>
    <xf numFmtId="0" fontId="67" fillId="0" borderId="45" xfId="0" applyFont="1" applyBorder="1" applyAlignment="1">
      <alignment horizontal="left" vertical="center" indent="1"/>
    </xf>
    <xf numFmtId="38" fontId="60" fillId="6" borderId="21" xfId="0" applyNumberFormat="1" applyFont="1" applyFill="1" applyBorder="1" applyAlignment="1">
      <alignment horizontal="right" vertical="center"/>
    </xf>
    <xf numFmtId="49" fontId="67" fillId="0" borderId="5" xfId="0" applyNumberFormat="1" applyFont="1" applyBorder="1" applyAlignment="1">
      <alignment horizontal="center" vertical="center"/>
    </xf>
    <xf numFmtId="49" fontId="67" fillId="6" borderId="58" xfId="0" applyNumberFormat="1" applyFont="1" applyFill="1" applyBorder="1" applyAlignment="1">
      <alignment horizontal="center" vertical="center"/>
    </xf>
    <xf numFmtId="49" fontId="67" fillId="0" borderId="21" xfId="0" applyNumberFormat="1" applyFont="1" applyBorder="1" applyAlignment="1">
      <alignment horizontal="center" vertical="center"/>
    </xf>
    <xf numFmtId="49" fontId="67" fillId="3" borderId="21" xfId="0" applyNumberFormat="1" applyFont="1" applyFill="1" applyBorder="1" applyAlignment="1">
      <alignment horizontal="center" vertical="center"/>
    </xf>
    <xf numFmtId="38" fontId="60" fillId="3" borderId="7" xfId="0" applyNumberFormat="1" applyFont="1" applyFill="1" applyBorder="1" applyAlignment="1">
      <alignment horizontal="right" vertical="center"/>
    </xf>
    <xf numFmtId="38" fontId="60" fillId="6" borderId="43" xfId="0" applyNumberFormat="1" applyFont="1" applyFill="1" applyBorder="1" applyAlignment="1">
      <alignment horizontal="right" vertical="center"/>
    </xf>
    <xf numFmtId="0" fontId="69" fillId="0" borderId="5" xfId="0" applyFont="1" applyBorder="1" applyAlignment="1">
      <alignment horizontal="left" vertical="center"/>
    </xf>
    <xf numFmtId="0" fontId="62" fillId="0" borderId="6" xfId="0" applyFont="1" applyBorder="1"/>
    <xf numFmtId="0" fontId="60" fillId="0" borderId="49" xfId="0" applyFont="1" applyBorder="1" applyAlignment="1">
      <alignment vertical="center"/>
    </xf>
    <xf numFmtId="0" fontId="62" fillId="0" borderId="8" xfId="0" applyFont="1" applyBorder="1"/>
    <xf numFmtId="0" fontId="62" fillId="0" borderId="39" xfId="0" applyFont="1" applyBorder="1"/>
    <xf numFmtId="0" fontId="70" fillId="0" borderId="0" xfId="0" applyFont="1" applyAlignment="1">
      <alignment horizontal="center"/>
    </xf>
    <xf numFmtId="0" fontId="70" fillId="0" borderId="21" xfId="0" applyFont="1" applyBorder="1" applyAlignment="1" applyProtection="1">
      <alignment horizontal="center"/>
      <protection locked="0"/>
    </xf>
    <xf numFmtId="0" fontId="67" fillId="0" borderId="4" xfId="0" applyFont="1" applyBorder="1" applyAlignment="1">
      <alignment vertical="center"/>
    </xf>
    <xf numFmtId="0" fontId="67" fillId="0" borderId="0" xfId="0" applyFont="1" applyAlignment="1">
      <alignment horizontal="left" indent="1"/>
    </xf>
    <xf numFmtId="0" fontId="67" fillId="0" borderId="21" xfId="0" applyFont="1" applyBorder="1" applyAlignment="1">
      <alignment horizontal="left" vertical="center"/>
    </xf>
    <xf numFmtId="0" fontId="78" fillId="0" borderId="4" xfId="0" applyFont="1" applyBorder="1"/>
    <xf numFmtId="0" fontId="60" fillId="0" borderId="39" xfId="0" applyFont="1" applyBorder="1" applyAlignment="1">
      <alignment vertical="center"/>
    </xf>
    <xf numFmtId="0" fontId="78" fillId="0" borderId="4" xfId="0" applyFont="1" applyBorder="1" applyAlignment="1">
      <alignment vertical="top"/>
    </xf>
    <xf numFmtId="0" fontId="62" fillId="6" borderId="5" xfId="0" applyFont="1" applyFill="1" applyBorder="1"/>
    <xf numFmtId="0" fontId="60" fillId="6" borderId="21" xfId="0" applyFont="1" applyFill="1" applyBorder="1" applyAlignment="1">
      <alignment vertical="center"/>
    </xf>
    <xf numFmtId="0" fontId="99" fillId="0" borderId="0" xfId="0" applyFont="1" applyAlignment="1">
      <alignment horizontal="left" indent="2"/>
    </xf>
    <xf numFmtId="0" fontId="67" fillId="0" borderId="5" xfId="0" applyFont="1" applyBorder="1" applyAlignment="1">
      <alignment vertical="center"/>
    </xf>
    <xf numFmtId="0" fontId="67" fillId="0" borderId="6" xfId="0" applyFont="1" applyBorder="1" applyAlignment="1">
      <alignment vertical="center"/>
    </xf>
    <xf numFmtId="0" fontId="99" fillId="0" borderId="0" xfId="0" applyFont="1" applyAlignment="1">
      <alignment horizontal="left" vertical="top"/>
    </xf>
    <xf numFmtId="0" fontId="62" fillId="0" borderId="0" xfId="0" applyFont="1" applyAlignment="1">
      <alignment vertical="top"/>
    </xf>
    <xf numFmtId="0" fontId="69" fillId="6" borderId="45" xfId="0" applyFont="1" applyFill="1" applyBorder="1" applyAlignment="1">
      <alignment vertical="center"/>
    </xf>
    <xf numFmtId="0" fontId="84" fillId="0" borderId="49" xfId="0" applyFont="1" applyBorder="1" applyAlignment="1">
      <alignment horizontal="left" indent="2"/>
    </xf>
    <xf numFmtId="0" fontId="62" fillId="0" borderId="8" xfId="0" applyFont="1" applyBorder="1" applyAlignment="1">
      <alignment horizontal="left" vertical="center"/>
    </xf>
    <xf numFmtId="0" fontId="62" fillId="0" borderId="8" xfId="0" applyFont="1" applyBorder="1" applyAlignment="1">
      <alignment vertical="center"/>
    </xf>
    <xf numFmtId="0" fontId="59" fillId="0" borderId="8" xfId="0" applyFont="1" applyBorder="1" applyAlignment="1">
      <alignment horizontal="left" vertical="center"/>
    </xf>
    <xf numFmtId="0" fontId="69" fillId="0" borderId="49" xfId="0" applyFont="1" applyBorder="1" applyAlignment="1">
      <alignment horizontal="center" vertical="center" wrapText="1"/>
    </xf>
    <xf numFmtId="0" fontId="69" fillId="0" borderId="7" xfId="0" applyFont="1" applyBorder="1" applyAlignment="1">
      <alignment horizontal="center" vertical="center" wrapText="1"/>
    </xf>
    <xf numFmtId="0" fontId="62" fillId="0" borderId="0" xfId="0" applyFont="1" applyAlignment="1">
      <alignment horizontal="center" vertical="center" wrapText="1"/>
    </xf>
    <xf numFmtId="38" fontId="60" fillId="0" borderId="43" xfId="0" applyNumberFormat="1" applyFont="1" applyBorder="1" applyAlignment="1" applyProtection="1">
      <alignment horizontal="right" vertical="center"/>
      <protection locked="0"/>
    </xf>
    <xf numFmtId="0" fontId="69" fillId="6" borderId="43" xfId="0" applyFont="1" applyFill="1" applyBorder="1" applyAlignment="1">
      <alignment horizontal="center" vertical="center" wrapText="1"/>
    </xf>
    <xf numFmtId="38" fontId="69" fillId="6" borderId="43" xfId="0" quotePrefix="1" applyNumberFormat="1" applyFont="1" applyFill="1" applyBorder="1" applyAlignment="1">
      <alignment horizontal="center" vertical="center"/>
    </xf>
    <xf numFmtId="49" fontId="60" fillId="6" borderId="44" xfId="0" applyNumberFormat="1" applyFont="1" applyFill="1" applyBorder="1" applyAlignment="1">
      <alignment horizontal="right" vertical="center"/>
    </xf>
    <xf numFmtId="49" fontId="60" fillId="6" borderId="43" xfId="0" applyNumberFormat="1" applyFont="1" applyFill="1" applyBorder="1" applyAlignment="1">
      <alignment horizontal="right" vertical="center"/>
    </xf>
    <xf numFmtId="0" fontId="67" fillId="0" borderId="21" xfId="0" applyFont="1" applyBorder="1" applyAlignment="1">
      <alignment horizontal="center" vertical="center"/>
    </xf>
    <xf numFmtId="49" fontId="60" fillId="3" borderId="7" xfId="0" applyNumberFormat="1" applyFont="1" applyFill="1" applyBorder="1" applyAlignment="1">
      <alignment horizontal="right" vertical="center"/>
    </xf>
    <xf numFmtId="38" fontId="69" fillId="6" borderId="43" xfId="0" applyNumberFormat="1" applyFont="1" applyFill="1" applyBorder="1" applyAlignment="1">
      <alignment horizontal="center" vertical="center"/>
    </xf>
    <xf numFmtId="0" fontId="67" fillId="0" borderId="45" xfId="0" applyFont="1" applyBorder="1" applyAlignment="1">
      <alignment horizontal="left" vertical="center" wrapText="1" indent="1"/>
    </xf>
    <xf numFmtId="38" fontId="60" fillId="0" borderId="21" xfId="0" applyNumberFormat="1" applyFont="1" applyBorder="1" applyAlignment="1" applyProtection="1">
      <alignment horizontal="right"/>
      <protection locked="0"/>
    </xf>
    <xf numFmtId="0" fontId="67" fillId="0" borderId="45" xfId="0" applyFont="1" applyBorder="1" applyAlignment="1">
      <alignment horizontal="left" vertical="center" wrapText="1" indent="2"/>
    </xf>
    <xf numFmtId="49" fontId="69" fillId="6" borderId="43" xfId="0" applyNumberFormat="1" applyFont="1" applyFill="1" applyBorder="1" applyAlignment="1">
      <alignment horizontal="center" vertical="center"/>
    </xf>
    <xf numFmtId="38" fontId="60" fillId="6" borderId="42" xfId="0" applyNumberFormat="1" applyFont="1" applyFill="1" applyBorder="1" applyAlignment="1">
      <alignment horizontal="right" vertical="center"/>
    </xf>
    <xf numFmtId="0" fontId="62" fillId="6" borderId="7" xfId="0" applyFont="1" applyFill="1" applyBorder="1" applyAlignment="1">
      <alignment vertical="center"/>
    </xf>
    <xf numFmtId="0" fontId="62" fillId="0" borderId="0" xfId="0" applyFont="1" applyAlignment="1">
      <alignment horizontal="right" vertical="center" indent="1"/>
    </xf>
    <xf numFmtId="0" fontId="67" fillId="0" borderId="0" xfId="0" applyFont="1" applyAlignment="1">
      <alignment horizontal="right" vertical="center" indent="1"/>
    </xf>
    <xf numFmtId="166" fontId="67" fillId="0" borderId="0" xfId="10" applyNumberFormat="1" applyFont="1" applyAlignment="1">
      <alignment horizontal="right" vertical="center"/>
    </xf>
    <xf numFmtId="0" fontId="67" fillId="0" borderId="0" xfId="10" applyFont="1" applyAlignment="1">
      <alignment horizontal="left" vertical="center"/>
    </xf>
    <xf numFmtId="166" fontId="67" fillId="0" borderId="0" xfId="11" applyNumberFormat="1" applyFont="1" applyAlignment="1">
      <alignment horizontal="right" vertical="center"/>
    </xf>
    <xf numFmtId="0" fontId="67" fillId="0" borderId="0" xfId="11" applyFont="1" applyAlignment="1">
      <alignment vertical="center"/>
    </xf>
    <xf numFmtId="0" fontId="59" fillId="6" borderId="11" xfId="0" applyFont="1" applyFill="1" applyBorder="1" applyAlignment="1">
      <alignment horizontal="left"/>
    </xf>
    <xf numFmtId="0" fontId="59" fillId="6" borderId="15" xfId="0" applyFont="1" applyFill="1" applyBorder="1"/>
    <xf numFmtId="0" fontId="62" fillId="6" borderId="15" xfId="0" applyFont="1" applyFill="1" applyBorder="1"/>
    <xf numFmtId="0" fontId="62" fillId="6" borderId="9" xfId="0" applyFont="1" applyFill="1" applyBorder="1"/>
    <xf numFmtId="0" fontId="59" fillId="6" borderId="0" xfId="0" applyFont="1" applyFill="1"/>
    <xf numFmtId="0" fontId="62" fillId="6" borderId="0" xfId="0" applyFont="1" applyFill="1"/>
    <xf numFmtId="0" fontId="62" fillId="6" borderId="17" xfId="0" applyFont="1" applyFill="1" applyBorder="1"/>
    <xf numFmtId="0" fontId="92" fillId="6" borderId="0" xfId="0" applyFont="1" applyFill="1" applyAlignment="1">
      <alignment horizontal="left"/>
    </xf>
    <xf numFmtId="0" fontId="62" fillId="6" borderId="0" xfId="0" applyFont="1" applyFill="1" applyAlignment="1">
      <alignment vertical="center"/>
    </xf>
    <xf numFmtId="0" fontId="62" fillId="6" borderId="0" xfId="0" applyFont="1" applyFill="1" applyAlignment="1">
      <alignment horizontal="left" vertical="center"/>
    </xf>
    <xf numFmtId="0" fontId="62" fillId="6" borderId="17" xfId="0" applyFont="1" applyFill="1" applyBorder="1" applyAlignment="1">
      <alignment horizontal="left" vertical="center"/>
    </xf>
    <xf numFmtId="0" fontId="59" fillId="6" borderId="11" xfId="0" applyFont="1" applyFill="1" applyBorder="1" applyAlignment="1">
      <alignment vertical="center"/>
    </xf>
    <xf numFmtId="0" fontId="69" fillId="6" borderId="15" xfId="0" applyFont="1" applyFill="1" applyBorder="1" applyAlignment="1">
      <alignment vertical="center"/>
    </xf>
    <xf numFmtId="0" fontId="62" fillId="6" borderId="15" xfId="0" applyFont="1" applyFill="1" applyBorder="1" applyAlignment="1">
      <alignment vertical="center"/>
    </xf>
    <xf numFmtId="0" fontId="62" fillId="0" borderId="16" xfId="0" applyFont="1" applyBorder="1" applyAlignment="1">
      <alignment vertical="center"/>
    </xf>
    <xf numFmtId="0" fontId="62" fillId="0" borderId="17" xfId="0" applyFont="1" applyBorder="1" applyAlignment="1">
      <alignment vertical="center"/>
    </xf>
    <xf numFmtId="0" fontId="67" fillId="0" borderId="12" xfId="0" applyFont="1" applyBorder="1" applyAlignment="1">
      <alignment horizontal="left" vertical="center" indent="1"/>
    </xf>
    <xf numFmtId="0" fontId="62" fillId="0" borderId="20" xfId="0" applyFont="1" applyBorder="1" applyAlignment="1">
      <alignment vertical="center"/>
    </xf>
    <xf numFmtId="0" fontId="67" fillId="0" borderId="13" xfId="0" applyFont="1" applyBorder="1" applyAlignment="1">
      <alignment horizontal="right" vertical="center"/>
    </xf>
    <xf numFmtId="0" fontId="67" fillId="0" borderId="16" xfId="0" applyFont="1" applyBorder="1" applyAlignment="1">
      <alignment horizontal="center" vertical="center"/>
    </xf>
    <xf numFmtId="38" fontId="60" fillId="0" borderId="17" xfId="0" applyNumberFormat="1" applyFont="1" applyBorder="1" applyAlignment="1">
      <alignment vertical="center"/>
    </xf>
    <xf numFmtId="0" fontId="78" fillId="0" borderId="20" xfId="0" applyFont="1" applyBorder="1" applyAlignment="1">
      <alignment vertical="center"/>
    </xf>
    <xf numFmtId="38" fontId="60" fillId="0" borderId="17" xfId="0" applyNumberFormat="1" applyFont="1" applyBorder="1"/>
    <xf numFmtId="0" fontId="67" fillId="0" borderId="18" xfId="0" applyFont="1" applyBorder="1" applyAlignment="1">
      <alignment horizontal="center" vertical="center"/>
    </xf>
    <xf numFmtId="38" fontId="60" fillId="0" borderId="10" xfId="0" applyNumberFormat="1" applyFont="1" applyBorder="1" applyAlignment="1">
      <alignment vertical="center"/>
    </xf>
    <xf numFmtId="0" fontId="62" fillId="6" borderId="9" xfId="0" applyFont="1" applyFill="1" applyBorder="1" applyAlignment="1">
      <alignment vertical="center"/>
    </xf>
    <xf numFmtId="0" fontId="59" fillId="6" borderId="18" xfId="0" applyFont="1" applyFill="1" applyBorder="1" applyAlignment="1">
      <alignment vertical="center"/>
    </xf>
    <xf numFmtId="0" fontId="70" fillId="6" borderId="19" xfId="0" applyFont="1" applyFill="1" applyBorder="1" applyAlignment="1">
      <alignment horizontal="left" vertical="center" indent="1"/>
    </xf>
    <xf numFmtId="0" fontId="62" fillId="6" borderId="19" xfId="0" applyFont="1" applyFill="1" applyBorder="1" applyAlignment="1">
      <alignment horizontal="left" vertical="center"/>
    </xf>
    <xf numFmtId="0" fontId="62" fillId="0" borderId="16" xfId="0" applyFont="1" applyBorder="1"/>
    <xf numFmtId="0" fontId="60" fillId="0" borderId="16" xfId="0" applyFont="1" applyBorder="1"/>
    <xf numFmtId="0" fontId="67" fillId="0" borderId="16" xfId="0" applyFont="1" applyBorder="1"/>
    <xf numFmtId="0" fontId="69" fillId="0" borderId="12" xfId="0" applyFont="1" applyBorder="1" applyAlignment="1">
      <alignment horizontal="left"/>
    </xf>
    <xf numFmtId="0" fontId="69" fillId="0" borderId="13" xfId="0" applyFont="1" applyBorder="1" applyAlignment="1">
      <alignment horizontal="left" indent="1"/>
    </xf>
    <xf numFmtId="49" fontId="67" fillId="0" borderId="1" xfId="0" applyNumberFormat="1" applyFont="1" applyBorder="1" applyAlignment="1">
      <alignment horizontal="center"/>
    </xf>
    <xf numFmtId="0" fontId="67" fillId="0" borderId="12" xfId="0" applyFont="1" applyBorder="1" applyAlignment="1">
      <alignment horizontal="left" indent="1"/>
    </xf>
    <xf numFmtId="0" fontId="67" fillId="0" borderId="13" xfId="0" applyFont="1" applyBorder="1" applyAlignment="1">
      <alignment horizontal="left" indent="2"/>
    </xf>
    <xf numFmtId="0" fontId="67" fillId="0" borderId="13" xfId="0" applyFont="1" applyBorder="1" applyAlignment="1">
      <alignment horizontal="left" indent="4"/>
    </xf>
    <xf numFmtId="0" fontId="69" fillId="7" borderId="12" xfId="0" applyFont="1" applyFill="1" applyBorder="1" applyAlignment="1">
      <alignment horizontal="left" indent="2"/>
    </xf>
    <xf numFmtId="0" fontId="69" fillId="7" borderId="13" xfId="0" applyFont="1" applyFill="1" applyBorder="1" applyAlignment="1">
      <alignment horizontal="left" indent="2"/>
    </xf>
    <xf numFmtId="0" fontId="67" fillId="7" borderId="1" xfId="0" applyFont="1" applyFill="1" applyBorder="1"/>
    <xf numFmtId="0" fontId="60" fillId="0" borderId="17" xfId="0" applyFont="1" applyBorder="1"/>
    <xf numFmtId="0" fontId="69" fillId="0" borderId="19" xfId="0" applyFont="1" applyBorder="1" applyAlignment="1">
      <alignment horizontal="centerContinuous"/>
    </xf>
    <xf numFmtId="0" fontId="60" fillId="0" borderId="10" xfId="0" applyFont="1" applyBorder="1" applyAlignment="1">
      <alignment horizontal="centerContinuous"/>
    </xf>
    <xf numFmtId="0" fontId="62" fillId="0" borderId="18" xfId="0" applyFont="1" applyBorder="1"/>
    <xf numFmtId="0" fontId="62" fillId="0" borderId="19" xfId="0" applyFont="1" applyBorder="1"/>
    <xf numFmtId="0" fontId="60" fillId="0" borderId="18" xfId="0" applyFont="1" applyBorder="1"/>
    <xf numFmtId="0" fontId="60" fillId="0" borderId="10" xfId="0" applyFont="1" applyBorder="1"/>
    <xf numFmtId="168" fontId="62" fillId="0" borderId="0" xfId="3" applyNumberFormat="1" applyFont="1" applyAlignment="1">
      <alignment horizontal="center"/>
    </xf>
    <xf numFmtId="0" fontId="70" fillId="0" borderId="21" xfId="3" applyFont="1" applyBorder="1" applyAlignment="1" applyProtection="1">
      <alignment horizontal="center" vertical="center"/>
      <protection locked="0"/>
    </xf>
    <xf numFmtId="164" fontId="62" fillId="0" borderId="0" xfId="0" applyNumberFormat="1" applyFont="1"/>
    <xf numFmtId="165" fontId="67" fillId="0" borderId="0" xfId="0" applyNumberFormat="1" applyFont="1" applyAlignment="1">
      <alignment horizontal="left"/>
    </xf>
    <xf numFmtId="0" fontId="111" fillId="0" borderId="0" xfId="0" applyFont="1"/>
    <xf numFmtId="0" fontId="60" fillId="0" borderId="0" xfId="0" applyFont="1" applyAlignment="1">
      <alignment vertical="top" wrapText="1"/>
    </xf>
    <xf numFmtId="0" fontId="62" fillId="0" borderId="0" xfId="3" applyFont="1" applyAlignment="1">
      <alignment wrapText="1"/>
    </xf>
    <xf numFmtId="0" fontId="69" fillId="0" borderId="45" xfId="3" applyFont="1" applyBorder="1" applyAlignment="1">
      <alignment horizontal="center" vertical="center"/>
    </xf>
    <xf numFmtId="0" fontId="69" fillId="0" borderId="21" xfId="3" applyFont="1" applyBorder="1" applyAlignment="1">
      <alignment horizontal="center" vertical="center" wrapText="1"/>
    </xf>
    <xf numFmtId="0" fontId="59" fillId="0" borderId="21" xfId="3" applyFont="1" applyBorder="1" applyAlignment="1">
      <alignment horizontal="left" vertical="center" wrapText="1" indent="1"/>
    </xf>
    <xf numFmtId="0" fontId="62" fillId="0" borderId="0" xfId="3" applyFont="1" applyAlignment="1">
      <alignment horizontal="left" vertical="center"/>
    </xf>
    <xf numFmtId="0" fontId="69" fillId="0" borderId="44" xfId="3" applyFont="1" applyBorder="1" applyAlignment="1">
      <alignment horizontal="left" vertical="center" wrapText="1" indent="2"/>
    </xf>
    <xf numFmtId="0" fontId="69" fillId="0" borderId="21" xfId="3" applyFont="1" applyBorder="1" applyAlignment="1">
      <alignment horizontal="left" vertical="center" wrapText="1" indent="1"/>
    </xf>
    <xf numFmtId="0" fontId="59" fillId="0" borderId="0" xfId="3" applyFont="1" applyAlignment="1">
      <alignment wrapText="1"/>
    </xf>
    <xf numFmtId="38" fontId="70" fillId="0" borderId="0" xfId="3" applyNumberFormat="1" applyFont="1"/>
    <xf numFmtId="0" fontId="67" fillId="0" borderId="0" xfId="3" applyFont="1" applyAlignment="1">
      <alignment horizontal="left" vertical="center" wrapText="1"/>
    </xf>
    <xf numFmtId="0" fontId="62" fillId="0" borderId="0" xfId="3" applyFont="1" applyAlignment="1">
      <alignment horizontal="left" vertical="center" wrapText="1"/>
    </xf>
    <xf numFmtId="0" fontId="62" fillId="0" borderId="0" xfId="3" applyFont="1" applyAlignment="1">
      <alignment horizontal="left"/>
    </xf>
    <xf numFmtId="49" fontId="114" fillId="0" borderId="0" xfId="0" applyNumberFormat="1" applyFont="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Alignment="1">
      <alignment horizontal="centerContinuous" vertical="top"/>
    </xf>
    <xf numFmtId="0" fontId="60" fillId="0" borderId="16" xfId="0" applyFont="1" applyBorder="1" applyAlignment="1">
      <alignment horizontal="left" vertical="top"/>
    </xf>
    <xf numFmtId="164" fontId="116" fillId="0" borderId="0" xfId="0" applyNumberFormat="1" applyFont="1" applyAlignment="1">
      <alignment horizontal="right" vertical="top"/>
    </xf>
    <xf numFmtId="0" fontId="118" fillId="0" borderId="12" xfId="0" applyFont="1" applyBorder="1" applyAlignment="1">
      <alignment horizontal="right" vertical="top"/>
    </xf>
    <xf numFmtId="0" fontId="60" fillId="0" borderId="20" xfId="0" applyFont="1" applyBorder="1" applyAlignment="1">
      <alignment horizontal="left" vertical="top" indent="1"/>
    </xf>
    <xf numFmtId="0" fontId="90" fillId="0" borderId="1" xfId="0" applyFont="1" applyBorder="1" applyAlignment="1">
      <alignment vertical="top" wrapText="1"/>
    </xf>
    <xf numFmtId="0" fontId="60" fillId="0" borderId="13" xfId="0" applyFont="1" applyBorder="1" applyAlignment="1">
      <alignment horizontal="left" vertical="top" indent="1"/>
    </xf>
    <xf numFmtId="0" fontId="90" fillId="0" borderId="63" xfId="12" applyFont="1" applyBorder="1" applyAlignment="1">
      <alignment vertical="center"/>
    </xf>
    <xf numFmtId="0" fontId="118" fillId="0" borderId="16" xfId="0" applyFont="1" applyBorder="1" applyAlignment="1">
      <alignment horizontal="right" vertical="top"/>
    </xf>
    <xf numFmtId="0" fontId="90" fillId="0" borderId="9" xfId="12" applyFont="1" applyBorder="1" applyAlignment="1">
      <alignment vertical="center" wrapText="1"/>
    </xf>
    <xf numFmtId="0" fontId="116" fillId="0" borderId="20" xfId="0" applyFont="1" applyBorder="1" applyAlignment="1">
      <alignment horizontal="left" vertical="center"/>
    </xf>
    <xf numFmtId="0" fontId="67" fillId="0" borderId="13" xfId="0" applyFont="1" applyBorder="1" applyAlignment="1">
      <alignment vertical="top" wrapText="1"/>
    </xf>
    <xf numFmtId="0" fontId="118" fillId="0" borderId="20" xfId="0" applyFont="1" applyBorder="1" applyAlignment="1">
      <alignment horizontal="left" vertical="center"/>
    </xf>
    <xf numFmtId="0" fontId="90" fillId="0" borderId="1" xfId="0" applyFont="1" applyBorder="1" applyAlignment="1">
      <alignment horizontal="left" vertical="center" wrapText="1"/>
    </xf>
    <xf numFmtId="0" fontId="74" fillId="0" borderId="16" xfId="0" applyFont="1" applyBorder="1"/>
    <xf numFmtId="0" fontId="116" fillId="0" borderId="20" xfId="0" applyFont="1" applyBorder="1" applyAlignment="1">
      <alignment vertical="top"/>
    </xf>
    <xf numFmtId="0" fontId="90" fillId="0" borderId="13" xfId="0" applyFont="1" applyBorder="1" applyAlignment="1">
      <alignment vertical="top" wrapText="1"/>
    </xf>
    <xf numFmtId="0" fontId="74" fillId="0" borderId="0" xfId="0" applyFont="1"/>
    <xf numFmtId="0" fontId="74" fillId="0" borderId="12" xfId="0" applyFont="1" applyBorder="1"/>
    <xf numFmtId="0" fontId="60" fillId="0" borderId="20" xfId="0" applyFont="1" applyBorder="1" applyAlignment="1">
      <alignment horizontal="left" vertical="top" wrapText="1" indent="1"/>
    </xf>
    <xf numFmtId="0" fontId="60" fillId="0" borderId="12" xfId="0" applyFont="1" applyBorder="1" applyAlignment="1">
      <alignment horizontal="left" vertical="top"/>
    </xf>
    <xf numFmtId="164" fontId="116" fillId="0" borderId="20" xfId="0" applyNumberFormat="1" applyFont="1" applyBorder="1" applyAlignment="1">
      <alignment horizontal="right" vertical="top"/>
    </xf>
    <xf numFmtId="164" fontId="118" fillId="0" borderId="20" xfId="0" applyNumberFormat="1" applyFont="1" applyBorder="1" applyAlignment="1">
      <alignment horizontal="right" vertical="center"/>
    </xf>
    <xf numFmtId="0" fontId="60" fillId="0" borderId="20" xfId="0" applyFont="1" applyBorder="1" applyAlignment="1">
      <alignment horizontal="left" vertical="center" wrapText="1" indent="1"/>
    </xf>
    <xf numFmtId="0" fontId="90" fillId="0" borderId="1" xfId="0" applyFont="1" applyBorder="1"/>
    <xf numFmtId="0" fontId="90" fillId="0" borderId="1" xfId="0" applyFont="1" applyBorder="1" applyAlignment="1">
      <alignment horizontal="left" vertical="top"/>
    </xf>
    <xf numFmtId="0" fontId="67" fillId="0" borderId="1" xfId="0" applyFont="1" applyBorder="1" applyAlignment="1">
      <alignment horizontal="left" vertical="top" wrapText="1"/>
    </xf>
    <xf numFmtId="0" fontId="90" fillId="0" borderId="1" xfId="0" applyFont="1" applyBorder="1" applyAlignment="1">
      <alignment horizontal="left" vertical="top" wrapText="1"/>
    </xf>
    <xf numFmtId="164" fontId="118" fillId="0" borderId="12" xfId="0" applyNumberFormat="1" applyFont="1" applyBorder="1" applyAlignment="1">
      <alignment horizontal="right" vertical="top"/>
    </xf>
    <xf numFmtId="0" fontId="67" fillId="0" borderId="13" xfId="0" applyFont="1" applyBorder="1" applyAlignment="1">
      <alignment horizontal="left" vertical="top" wrapText="1"/>
    </xf>
    <xf numFmtId="164" fontId="119" fillId="0" borderId="20" xfId="0" applyNumberFormat="1" applyFont="1" applyBorder="1" applyAlignment="1">
      <alignment horizontal="left" vertical="center"/>
    </xf>
    <xf numFmtId="0" fontId="116" fillId="0" borderId="20" xfId="0" applyFont="1" applyBorder="1" applyAlignment="1">
      <alignment horizontal="left" vertical="top"/>
    </xf>
    <xf numFmtId="0" fontId="90" fillId="0" borderId="1" xfId="0" applyFont="1" applyBorder="1" applyAlignment="1">
      <alignment horizontal="left"/>
    </xf>
    <xf numFmtId="0" fontId="60" fillId="0" borderId="114" xfId="0" applyFont="1" applyBorder="1" applyAlignment="1">
      <alignment horizontal="left" vertical="top"/>
    </xf>
    <xf numFmtId="164" fontId="116" fillId="0" borderId="117" xfId="0" applyNumberFormat="1" applyFont="1" applyBorder="1" applyAlignment="1">
      <alignment horizontal="right" vertical="top"/>
    </xf>
    <xf numFmtId="0" fontId="60" fillId="0" borderId="117" xfId="0" applyFont="1" applyBorder="1" applyAlignment="1">
      <alignment horizontal="left" vertical="center" wrapText="1" indent="1"/>
    </xf>
    <xf numFmtId="0" fontId="90" fillId="0" borderId="116" xfId="0" applyFont="1" applyBorder="1" applyAlignment="1">
      <alignment horizontal="left" vertical="center" wrapText="1"/>
    </xf>
    <xf numFmtId="0" fontId="60" fillId="0" borderId="117" xfId="0" applyFont="1" applyBorder="1" applyAlignment="1">
      <alignment horizontal="left" vertical="top"/>
    </xf>
    <xf numFmtId="0" fontId="118" fillId="0" borderId="117" xfId="0" applyFont="1" applyBorder="1" applyAlignment="1">
      <alignment horizontal="left" vertical="center"/>
    </xf>
    <xf numFmtId="0" fontId="116" fillId="0" borderId="117" xfId="0" applyFont="1" applyBorder="1" applyAlignment="1">
      <alignment vertical="top"/>
    </xf>
    <xf numFmtId="0" fontId="116" fillId="0" borderId="117" xfId="0" applyFont="1" applyBorder="1" applyAlignment="1">
      <alignment horizontal="left" vertical="top"/>
    </xf>
    <xf numFmtId="49" fontId="88" fillId="0" borderId="11" xfId="0" applyNumberFormat="1" applyFont="1" applyBorder="1" applyAlignment="1">
      <alignment horizontal="left" vertical="center"/>
    </xf>
    <xf numFmtId="49" fontId="60" fillId="0" borderId="15" xfId="0" applyNumberFormat="1" applyFont="1" applyBorder="1" applyAlignment="1">
      <alignment horizontal="left" vertical="center"/>
    </xf>
    <xf numFmtId="0" fontId="60" fillId="0" borderId="15" xfId="0" applyFont="1" applyBorder="1" applyAlignment="1">
      <alignment horizontal="left" vertical="center"/>
    </xf>
    <xf numFmtId="0" fontId="67" fillId="0" borderId="138" xfId="0" applyFont="1" applyBorder="1" applyAlignment="1" applyProtection="1">
      <alignment horizontal="left" vertical="center"/>
      <protection locked="0"/>
    </xf>
    <xf numFmtId="49" fontId="88" fillId="0" borderId="16" xfId="0" applyNumberFormat="1" applyFont="1" applyBorder="1" applyAlignment="1">
      <alignment horizontal="left" vertical="center"/>
    </xf>
    <xf numFmtId="0" fontId="67" fillId="0" borderId="61" xfId="0" applyFont="1" applyBorder="1" applyAlignment="1">
      <alignment horizontal="left" vertical="center"/>
    </xf>
    <xf numFmtId="0" fontId="60" fillId="0" borderId="54" xfId="0" applyFont="1" applyBorder="1" applyAlignment="1">
      <alignment horizontal="left" vertical="center"/>
    </xf>
    <xf numFmtId="0" fontId="60" fillId="0" borderId="23" xfId="0" applyFont="1" applyBorder="1" applyAlignment="1">
      <alignment horizontal="left" vertical="center"/>
    </xf>
    <xf numFmtId="0" fontId="60" fillId="0" borderId="23" xfId="0" applyFont="1" applyBorder="1" applyAlignment="1">
      <alignment horizontal="left" vertical="center" indent="2"/>
    </xf>
    <xf numFmtId="0" fontId="69" fillId="0" borderId="62" xfId="0" applyFont="1" applyBorder="1" applyAlignment="1">
      <alignment horizontal="left" vertical="center"/>
    </xf>
    <xf numFmtId="0" fontId="59" fillId="0" borderId="114" xfId="0" applyFont="1" applyBorder="1"/>
    <xf numFmtId="0" fontId="59" fillId="0" borderId="117" xfId="0" applyFont="1" applyBorder="1" applyAlignment="1">
      <alignment horizontal="left" vertical="top"/>
    </xf>
    <xf numFmtId="0" fontId="59" fillId="0" borderId="115" xfId="0" applyFont="1" applyBorder="1" applyAlignment="1">
      <alignment horizontal="left"/>
    </xf>
    <xf numFmtId="0" fontId="59" fillId="0" borderId="115" xfId="0" applyFont="1" applyBorder="1" applyAlignment="1">
      <alignment horizontal="center" vertical="center"/>
    </xf>
    <xf numFmtId="0" fontId="119" fillId="0" borderId="20" xfId="0" applyFont="1" applyBorder="1" applyAlignment="1">
      <alignment horizontal="left" vertical="top" wrapText="1"/>
    </xf>
    <xf numFmtId="164" fontId="67" fillId="0" borderId="18" xfId="0" applyNumberFormat="1" applyFont="1" applyBorder="1" applyAlignment="1">
      <alignment horizontal="left" vertical="center" wrapText="1" indent="1"/>
    </xf>
    <xf numFmtId="164" fontId="67" fillId="0" borderId="1" xfId="0" applyNumberFormat="1" applyFont="1" applyBorder="1" applyAlignment="1">
      <alignment horizontal="left" vertical="center" wrapText="1" indent="1"/>
    </xf>
    <xf numFmtId="164" fontId="67" fillId="0" borderId="1" xfId="0" applyNumberFormat="1" applyFont="1" applyBorder="1" applyAlignment="1">
      <alignment horizontal="left" vertical="center" indent="1"/>
    </xf>
    <xf numFmtId="164" fontId="67" fillId="0" borderId="0" xfId="0" applyNumberFormat="1" applyFont="1" applyAlignment="1">
      <alignment horizontal="left" vertical="center" wrapText="1" indent="1"/>
    </xf>
    <xf numFmtId="0" fontId="67" fillId="0" borderId="20" xfId="0" applyFont="1" applyBorder="1" applyAlignment="1">
      <alignment horizontal="left" vertical="top" indent="1"/>
    </xf>
    <xf numFmtId="0" fontId="67" fillId="0" borderId="117" xfId="0" applyFont="1" applyBorder="1" applyAlignment="1">
      <alignment horizontal="left" vertical="center" indent="1"/>
    </xf>
    <xf numFmtId="0" fontId="67" fillId="0" borderId="23" xfId="0" applyFont="1" applyBorder="1" applyAlignment="1">
      <alignment horizontal="left" vertical="center" indent="1"/>
    </xf>
    <xf numFmtId="0" fontId="67" fillId="0" borderId="51" xfId="0" applyFont="1" applyBorder="1" applyAlignment="1">
      <alignment horizontal="left" vertical="center" indent="1"/>
    </xf>
    <xf numFmtId="0" fontId="67" fillId="0" borderId="20" xfId="0" applyFont="1" applyBorder="1" applyAlignment="1">
      <alignment horizontal="left" vertical="center" wrapText="1" indent="1"/>
    </xf>
    <xf numFmtId="0" fontId="67" fillId="0" borderId="118" xfId="0" applyFont="1" applyBorder="1" applyAlignment="1">
      <alignment horizontal="left" vertical="center" indent="1"/>
    </xf>
    <xf numFmtId="0" fontId="67" fillId="0" borderId="91" xfId="0" applyFont="1" applyBorder="1" applyAlignment="1">
      <alignment horizontal="left" vertical="center" indent="1"/>
    </xf>
    <xf numFmtId="38" fontId="59" fillId="6" borderId="139" xfId="0" applyNumberFormat="1" applyFont="1" applyFill="1" applyBorder="1" applyAlignment="1">
      <alignment horizontal="center" vertical="center" wrapText="1"/>
    </xf>
    <xf numFmtId="38" fontId="59" fillId="6" borderId="139" xfId="0" applyNumberFormat="1" applyFont="1" applyFill="1" applyBorder="1" applyAlignment="1">
      <alignment horizontal="center" vertical="top" wrapText="1"/>
    </xf>
    <xf numFmtId="38" fontId="69" fillId="6" borderId="139" xfId="0" applyNumberFormat="1" applyFont="1" applyFill="1" applyBorder="1" applyAlignment="1">
      <alignment horizontal="center" vertical="center" wrapText="1"/>
    </xf>
    <xf numFmtId="0" fontId="99" fillId="0" borderId="0" xfId="0" applyFont="1" applyAlignment="1">
      <alignment horizontal="right"/>
    </xf>
    <xf numFmtId="0" fontId="99" fillId="0" borderId="0" xfId="0" applyFont="1" applyAlignment="1">
      <alignment horizontal="right" vertical="top"/>
    </xf>
    <xf numFmtId="38" fontId="59" fillId="21" borderId="12" xfId="0" applyNumberFormat="1" applyFont="1" applyFill="1" applyBorder="1" applyAlignment="1">
      <alignment horizontal="right"/>
    </xf>
    <xf numFmtId="38" fontId="59" fillId="21" borderId="20" xfId="0" applyNumberFormat="1" applyFont="1" applyFill="1" applyBorder="1" applyAlignment="1">
      <alignment horizontal="right"/>
    </xf>
    <xf numFmtId="38" fontId="59" fillId="21" borderId="20" xfId="1" applyNumberFormat="1" applyFont="1" applyFill="1" applyBorder="1" applyAlignment="1" applyProtection="1">
      <alignment horizontal="right"/>
    </xf>
    <xf numFmtId="38" fontId="59" fillId="21" borderId="13" xfId="0" applyNumberFormat="1" applyFont="1" applyFill="1" applyBorder="1" applyAlignment="1">
      <alignment horizontal="right"/>
    </xf>
    <xf numFmtId="3" fontId="59" fillId="21" borderId="12" xfId="0" applyNumberFormat="1" applyFont="1" applyFill="1" applyBorder="1" applyAlignment="1">
      <alignment horizontal="right" vertical="center"/>
    </xf>
    <xf numFmtId="3" fontId="59" fillId="21" borderId="20" xfId="0" applyNumberFormat="1" applyFont="1" applyFill="1" applyBorder="1" applyAlignment="1">
      <alignment horizontal="right" vertical="center"/>
    </xf>
    <xf numFmtId="3" fontId="59" fillId="21" borderId="13" xfId="0" applyNumberFormat="1" applyFont="1" applyFill="1" applyBorder="1" applyAlignment="1">
      <alignment horizontal="right" vertical="center"/>
    </xf>
    <xf numFmtId="0" fontId="69" fillId="17" borderId="13" xfId="0" applyFont="1" applyFill="1" applyBorder="1" applyAlignment="1">
      <alignment horizontal="left" vertical="center"/>
    </xf>
    <xf numFmtId="0" fontId="69" fillId="17" borderId="1" xfId="0" applyFont="1" applyFill="1" applyBorder="1" applyAlignment="1">
      <alignment horizontal="center" vertical="top"/>
    </xf>
    <xf numFmtId="0" fontId="69" fillId="17" borderId="1" xfId="0" applyFont="1" applyFill="1" applyBorder="1" applyAlignment="1">
      <alignment horizontal="center" vertical="center"/>
    </xf>
    <xf numFmtId="3" fontId="59" fillId="21" borderId="12" xfId="0" applyNumberFormat="1" applyFont="1" applyFill="1" applyBorder="1" applyAlignment="1">
      <alignment horizontal="center" vertical="center"/>
    </xf>
    <xf numFmtId="49" fontId="69" fillId="21" borderId="20" xfId="0" applyNumberFormat="1" applyFont="1" applyFill="1" applyBorder="1" applyAlignment="1">
      <alignment horizontal="center" vertical="center"/>
    </xf>
    <xf numFmtId="3" fontId="60" fillId="21" borderId="20" xfId="0" applyNumberFormat="1" applyFont="1" applyFill="1" applyBorder="1" applyAlignment="1">
      <alignment horizontal="center"/>
    </xf>
    <xf numFmtId="3" fontId="62" fillId="21" borderId="20" xfId="0" applyNumberFormat="1" applyFont="1" applyFill="1" applyBorder="1" applyAlignment="1">
      <alignment horizontal="center"/>
    </xf>
    <xf numFmtId="38" fontId="62" fillId="21" borderId="20" xfId="0" applyNumberFormat="1" applyFont="1" applyFill="1" applyBorder="1" applyAlignment="1">
      <alignment horizontal="center"/>
    </xf>
    <xf numFmtId="3" fontId="62" fillId="21" borderId="13" xfId="0" applyNumberFormat="1" applyFont="1" applyFill="1" applyBorder="1" applyAlignment="1">
      <alignment horizontal="center"/>
    </xf>
    <xf numFmtId="0" fontId="59" fillId="21" borderId="48" xfId="0" applyFont="1" applyFill="1" applyBorder="1" applyAlignment="1">
      <alignment horizontal="center" vertical="center" wrapText="1"/>
    </xf>
    <xf numFmtId="164" fontId="59" fillId="21" borderId="48" xfId="0" applyNumberFormat="1" applyFont="1" applyFill="1" applyBorder="1" applyAlignment="1">
      <alignment horizontal="center" vertical="center" wrapText="1"/>
    </xf>
    <xf numFmtId="164" fontId="59" fillId="21" borderId="48" xfId="0" applyNumberFormat="1" applyFont="1" applyFill="1" applyBorder="1" applyAlignment="1">
      <alignment horizontal="center" vertical="center"/>
    </xf>
    <xf numFmtId="3" fontId="69" fillId="17" borderId="19" xfId="0" applyNumberFormat="1" applyFont="1" applyFill="1" applyBorder="1" applyAlignment="1">
      <alignment horizontal="left" vertical="center"/>
    </xf>
    <xf numFmtId="164" fontId="69" fillId="17" borderId="19" xfId="0" applyNumberFormat="1" applyFont="1" applyFill="1" applyBorder="1" applyAlignment="1">
      <alignment horizontal="left" vertical="center"/>
    </xf>
    <xf numFmtId="0" fontId="69" fillId="17" borderId="28" xfId="0" applyFont="1" applyFill="1" applyBorder="1" applyAlignment="1">
      <alignment horizontal="center" vertical="center"/>
    </xf>
    <xf numFmtId="0" fontId="69" fillId="17" borderId="116" xfId="0" applyFont="1" applyFill="1" applyBorder="1" applyAlignment="1">
      <alignment horizontal="center" vertical="center"/>
    </xf>
    <xf numFmtId="164" fontId="69" fillId="17" borderId="20" xfId="0" applyNumberFormat="1" applyFont="1" applyFill="1" applyBorder="1" applyAlignment="1">
      <alignment horizontal="left" vertical="center"/>
    </xf>
    <xf numFmtId="0" fontId="69" fillId="17" borderId="13" xfId="0" applyFont="1" applyFill="1" applyBorder="1" applyAlignment="1">
      <alignment horizontal="center" vertical="center"/>
    </xf>
    <xf numFmtId="0" fontId="69" fillId="17" borderId="30" xfId="0" applyFont="1" applyFill="1" applyBorder="1" applyAlignment="1">
      <alignment horizontal="center" vertical="center"/>
    </xf>
    <xf numFmtId="164" fontId="69" fillId="15" borderId="20" xfId="0" applyNumberFormat="1" applyFont="1" applyFill="1" applyBorder="1" applyAlignment="1">
      <alignment horizontal="left" vertical="center" indent="1"/>
    </xf>
    <xf numFmtId="0" fontId="67" fillId="15" borderId="13" xfId="0" applyFont="1" applyFill="1" applyBorder="1" applyAlignment="1">
      <alignment horizontal="center" vertical="center"/>
    </xf>
    <xf numFmtId="164" fontId="69" fillId="15" borderId="19" xfId="0" applyNumberFormat="1" applyFont="1" applyFill="1" applyBorder="1" applyAlignment="1">
      <alignment horizontal="left" vertical="center" indent="1"/>
    </xf>
    <xf numFmtId="1" fontId="67" fillId="15" borderId="10" xfId="0" applyNumberFormat="1" applyFont="1" applyFill="1" applyBorder="1" applyAlignment="1">
      <alignment horizontal="center" vertical="center"/>
    </xf>
    <xf numFmtId="1" fontId="67" fillId="15" borderId="3" xfId="0" applyNumberFormat="1" applyFont="1" applyFill="1" applyBorder="1" applyAlignment="1">
      <alignment horizontal="center" vertical="center"/>
    </xf>
    <xf numFmtId="0" fontId="67" fillId="15" borderId="10" xfId="0" applyFont="1" applyFill="1" applyBorder="1" applyAlignment="1">
      <alignment horizontal="center" vertical="center"/>
    </xf>
    <xf numFmtId="0" fontId="69" fillId="17" borderId="49" xfId="0" applyFont="1" applyFill="1" applyBorder="1" applyAlignment="1">
      <alignment horizontal="left" vertical="center"/>
    </xf>
    <xf numFmtId="0" fontId="69" fillId="17" borderId="21" xfId="0" applyFont="1" applyFill="1" applyBorder="1" applyAlignment="1">
      <alignment horizontal="center" vertical="center"/>
    </xf>
    <xf numFmtId="0" fontId="69" fillId="17" borderId="45" xfId="0" applyFont="1" applyFill="1" applyBorder="1" applyAlignment="1">
      <alignment horizontal="left" vertical="center"/>
    </xf>
    <xf numFmtId="0" fontId="69" fillId="17" borderId="45" xfId="0" applyFont="1" applyFill="1" applyBorder="1" applyAlignment="1">
      <alignment horizontal="left" vertical="center" wrapText="1"/>
    </xf>
    <xf numFmtId="0" fontId="69" fillId="17" borderId="45" xfId="0" applyFont="1" applyFill="1" applyBorder="1" applyAlignment="1">
      <alignment horizontal="left" vertical="center" indent="1"/>
    </xf>
    <xf numFmtId="0" fontId="70" fillId="21" borderId="12" xfId="0" applyFont="1" applyFill="1" applyBorder="1" applyAlignment="1">
      <alignment horizontal="left" vertical="center"/>
    </xf>
    <xf numFmtId="0" fontId="70" fillId="21" borderId="20" xfId="0" applyFont="1" applyFill="1" applyBorder="1" applyAlignment="1">
      <alignment horizontal="left" vertical="center"/>
    </xf>
    <xf numFmtId="0" fontId="70" fillId="21" borderId="13" xfId="0" applyFont="1" applyFill="1" applyBorder="1" applyAlignment="1">
      <alignment horizontal="left" vertical="center"/>
    </xf>
    <xf numFmtId="0" fontId="59" fillId="15" borderId="11" xfId="0" applyFont="1" applyFill="1" applyBorder="1" applyAlignment="1">
      <alignment vertical="center"/>
    </xf>
    <xf numFmtId="0" fontId="69" fillId="0" borderId="143" xfId="0" applyFont="1" applyBorder="1" applyAlignment="1">
      <alignment horizontal="centerContinuous" vertical="center"/>
    </xf>
    <xf numFmtId="0" fontId="60" fillId="0" borderId="144" xfId="0" applyFont="1" applyBorder="1" applyAlignment="1">
      <alignment horizontal="centerContinuous" vertical="center"/>
    </xf>
    <xf numFmtId="0" fontId="62" fillId="0" borderId="144" xfId="0" applyFont="1" applyBorder="1" applyAlignment="1">
      <alignment horizontal="centerContinuous" vertical="center"/>
    </xf>
    <xf numFmtId="0" fontId="69" fillId="0" borderId="96" xfId="0" applyFont="1" applyBorder="1" applyAlignment="1">
      <alignment horizontal="center"/>
    </xf>
    <xf numFmtId="0" fontId="69" fillId="16" borderId="29" xfId="0" applyFont="1" applyFill="1" applyBorder="1" applyAlignment="1">
      <alignment horizontal="center" vertical="center"/>
    </xf>
    <xf numFmtId="0" fontId="69" fillId="16" borderId="34" xfId="0" applyFont="1" applyFill="1" applyBorder="1" applyAlignment="1">
      <alignment horizontal="left" vertical="center" wrapText="1" indent="1"/>
    </xf>
    <xf numFmtId="0" fontId="67" fillId="16" borderId="29" xfId="0" applyFont="1" applyFill="1" applyBorder="1" applyAlignment="1">
      <alignment horizontal="left" vertical="center"/>
    </xf>
    <xf numFmtId="0" fontId="69" fillId="16" borderId="34" xfId="0" applyFont="1" applyFill="1" applyBorder="1" applyAlignment="1">
      <alignment horizontal="left" vertical="center" indent="1"/>
    </xf>
    <xf numFmtId="0" fontId="67" fillId="16" borderId="29" xfId="0" applyFont="1" applyFill="1" applyBorder="1" applyAlignment="1">
      <alignment horizontal="center" vertical="center"/>
    </xf>
    <xf numFmtId="0" fontId="67" fillId="16" borderId="29" xfId="0" applyFont="1" applyFill="1" applyBorder="1" applyAlignment="1">
      <alignment horizontal="left" vertical="center" indent="2"/>
    </xf>
    <xf numFmtId="0" fontId="69" fillId="16" borderId="51" xfId="0" applyFont="1" applyFill="1" applyBorder="1" applyAlignment="1">
      <alignment horizontal="left" vertical="top" wrapText="1" indent="1"/>
    </xf>
    <xf numFmtId="49" fontId="69" fillId="16" borderId="34" xfId="0" applyNumberFormat="1" applyFont="1" applyFill="1" applyBorder="1" applyAlignment="1">
      <alignment horizontal="left" vertical="top" indent="1"/>
    </xf>
    <xf numFmtId="49" fontId="67" fillId="16" borderId="29" xfId="0" applyNumberFormat="1" applyFont="1" applyFill="1" applyBorder="1" applyAlignment="1">
      <alignment horizontal="center" vertical="center"/>
    </xf>
    <xf numFmtId="1" fontId="67" fillId="16" borderId="29" xfId="0" applyNumberFormat="1" applyFont="1" applyFill="1" applyBorder="1" applyAlignment="1">
      <alignment horizontal="center" vertical="center"/>
    </xf>
    <xf numFmtId="0" fontId="69" fillId="16" borderId="34" xfId="0" applyFont="1" applyFill="1" applyBorder="1" applyAlignment="1">
      <alignment horizontal="left" indent="1"/>
    </xf>
    <xf numFmtId="0" fontId="67" fillId="16" borderId="29" xfId="0" applyFont="1" applyFill="1" applyBorder="1" applyAlignment="1">
      <alignment horizontal="center"/>
    </xf>
    <xf numFmtId="0" fontId="69" fillId="16" borderId="35" xfId="0" applyFont="1" applyFill="1" applyBorder="1" applyAlignment="1">
      <alignment horizontal="left" vertical="center" indent="1"/>
    </xf>
    <xf numFmtId="0" fontId="67" fillId="16" borderId="26" xfId="0" applyFont="1" applyFill="1" applyBorder="1" applyAlignment="1">
      <alignment horizontal="center" vertical="center"/>
    </xf>
    <xf numFmtId="49" fontId="69" fillId="16" borderId="32" xfId="0" applyNumberFormat="1" applyFont="1" applyFill="1" applyBorder="1" applyAlignment="1">
      <alignment horizontal="left" vertical="center" wrapText="1" indent="1"/>
    </xf>
    <xf numFmtId="0" fontId="69" fillId="16" borderId="51" xfId="0" applyFont="1" applyFill="1" applyBorder="1" applyAlignment="1">
      <alignment horizontal="left" wrapText="1" indent="1"/>
    </xf>
    <xf numFmtId="0" fontId="67" fillId="16" borderId="52" xfId="0" applyFont="1" applyFill="1" applyBorder="1" applyAlignment="1">
      <alignment horizontal="left" indent="2"/>
    </xf>
    <xf numFmtId="173" fontId="62" fillId="16" borderId="1" xfId="0" applyNumberFormat="1" applyFont="1" applyFill="1" applyBorder="1" applyAlignment="1">
      <alignment vertical="center"/>
    </xf>
    <xf numFmtId="37" fontId="62" fillId="16" borderId="12" xfId="5" applyNumberFormat="1" applyFont="1" applyFill="1" applyBorder="1" applyAlignment="1">
      <alignment horizontal="right"/>
    </xf>
    <xf numFmtId="0" fontId="69" fillId="16" borderId="34" xfId="0" applyFont="1" applyFill="1" applyBorder="1" applyAlignment="1">
      <alignment horizontal="left" vertical="center" indent="2"/>
    </xf>
    <xf numFmtId="0" fontId="69" fillId="16" borderId="19" xfId="0" applyFont="1" applyFill="1" applyBorder="1" applyAlignment="1">
      <alignment horizontal="left" vertical="center" indent="2"/>
    </xf>
    <xf numFmtId="0" fontId="69" fillId="16" borderId="13" xfId="0" applyFont="1" applyFill="1" applyBorder="1" applyAlignment="1">
      <alignment horizontal="center" vertical="center"/>
    </xf>
    <xf numFmtId="0" fontId="78" fillId="16" borderId="19" xfId="0" applyFont="1" applyFill="1" applyBorder="1" applyAlignment="1">
      <alignment horizontal="left" vertical="center" indent="1"/>
    </xf>
    <xf numFmtId="0" fontId="67" fillId="16" borderId="3" xfId="0" applyFont="1" applyFill="1" applyBorder="1" applyAlignment="1">
      <alignment horizontal="center"/>
    </xf>
    <xf numFmtId="0" fontId="69" fillId="16" borderId="26" xfId="0" applyFont="1" applyFill="1" applyBorder="1" applyAlignment="1">
      <alignment horizontal="left" vertical="center" wrapText="1" indent="1"/>
    </xf>
    <xf numFmtId="49" fontId="67" fillId="16" borderId="40" xfId="0" applyNumberFormat="1" applyFont="1" applyFill="1" applyBorder="1" applyAlignment="1">
      <alignment horizontal="center" vertical="center"/>
    </xf>
    <xf numFmtId="49" fontId="67" fillId="16" borderId="6" xfId="0" applyNumberFormat="1" applyFont="1" applyFill="1" applyBorder="1" applyAlignment="1">
      <alignment horizontal="center" vertical="center"/>
    </xf>
    <xf numFmtId="38" fontId="60" fillId="16" borderId="40" xfId="0" applyNumberFormat="1" applyFont="1" applyFill="1" applyBorder="1" applyAlignment="1">
      <alignment horizontal="right" vertical="center"/>
    </xf>
    <xf numFmtId="49" fontId="67" fillId="16" borderId="6" xfId="0" applyNumberFormat="1" applyFont="1" applyFill="1" applyBorder="1" applyAlignment="1">
      <alignment horizontal="left" vertical="center" indent="2"/>
    </xf>
    <xf numFmtId="0" fontId="69" fillId="16" borderId="53" xfId="0" applyFont="1" applyFill="1" applyBorder="1" applyAlignment="1">
      <alignment horizontal="left" vertical="center" indent="2"/>
    </xf>
    <xf numFmtId="0" fontId="69" fillId="16" borderId="40" xfId="0" applyFont="1" applyFill="1" applyBorder="1" applyAlignment="1">
      <alignment horizontal="center" vertical="center"/>
    </xf>
    <xf numFmtId="0" fontId="69" fillId="16" borderId="40" xfId="0" applyFont="1" applyFill="1" applyBorder="1" applyAlignment="1">
      <alignment horizontal="left" vertical="center" indent="1"/>
    </xf>
    <xf numFmtId="0" fontId="62" fillId="16" borderId="40" xfId="0" applyFont="1" applyFill="1" applyBorder="1" applyAlignment="1">
      <alignment vertical="center"/>
    </xf>
    <xf numFmtId="38" fontId="60" fillId="16" borderId="21" xfId="0" applyNumberFormat="1" applyFont="1" applyFill="1" applyBorder="1" applyAlignment="1">
      <alignment horizontal="right" vertical="center"/>
    </xf>
    <xf numFmtId="0" fontId="67" fillId="16" borderId="0" xfId="0" applyFont="1" applyFill="1" applyAlignment="1">
      <alignment horizontal="right"/>
    </xf>
    <xf numFmtId="0" fontId="60" fillId="16" borderId="12" xfId="0" applyFont="1" applyFill="1" applyBorder="1" applyAlignment="1">
      <alignment horizontal="right"/>
    </xf>
    <xf numFmtId="49" fontId="67" fillId="0" borderId="13" xfId="0" applyNumberFormat="1" applyFont="1" applyBorder="1" applyAlignment="1">
      <alignment horizontal="center" vertical="center"/>
    </xf>
    <xf numFmtId="0" fontId="103" fillId="0" borderId="0" xfId="17" applyFont="1"/>
    <xf numFmtId="0" fontId="104" fillId="21" borderId="0" xfId="17" applyFont="1" applyFill="1" applyAlignment="1">
      <alignment horizontal="centerContinuous" vertical="center"/>
    </xf>
    <xf numFmtId="0" fontId="103" fillId="21" borderId="0" xfId="17" applyFont="1" applyFill="1" applyAlignment="1">
      <alignment horizontal="centerContinuous"/>
    </xf>
    <xf numFmtId="0" fontId="93" fillId="0" borderId="126" xfId="17" applyFont="1" applyBorder="1" applyAlignment="1">
      <alignment horizontal="center" vertical="top" wrapText="1"/>
    </xf>
    <xf numFmtId="0" fontId="93" fillId="0" borderId="0" xfId="17" applyFont="1" applyAlignment="1">
      <alignment horizontal="center" vertical="top" wrapText="1"/>
    </xf>
    <xf numFmtId="0" fontId="16" fillId="0" borderId="0" xfId="17" applyAlignment="1">
      <alignment wrapText="1"/>
    </xf>
    <xf numFmtId="0" fontId="126" fillId="0" borderId="145" xfId="17" applyFont="1" applyBorder="1" applyAlignment="1" applyProtection="1">
      <alignment horizontal="center" vertical="center"/>
      <protection locked="0"/>
    </xf>
    <xf numFmtId="0" fontId="106" fillId="0" borderId="0" xfId="17" applyFont="1"/>
    <xf numFmtId="0" fontId="83" fillId="0" borderId="98" xfId="17" applyFont="1" applyBorder="1" applyAlignment="1">
      <alignment horizontal="left" vertical="center" wrapText="1"/>
    </xf>
    <xf numFmtId="0" fontId="83" fillId="0" borderId="147" xfId="17" applyFont="1" applyBorder="1" applyAlignment="1">
      <alignment horizontal="left" vertical="center" wrapText="1"/>
    </xf>
    <xf numFmtId="49" fontId="122" fillId="0" borderId="97" xfId="17" applyNumberFormat="1" applyFont="1" applyBorder="1" applyAlignment="1" applyProtection="1">
      <alignment horizontal="center" vertical="center"/>
      <protection locked="0"/>
    </xf>
    <xf numFmtId="0" fontId="122" fillId="0" borderId="97" xfId="17" applyFont="1" applyBorder="1" applyAlignment="1" applyProtection="1">
      <alignment horizontal="center" vertical="center" wrapText="1"/>
      <protection locked="0"/>
    </xf>
    <xf numFmtId="0" fontId="103" fillId="0" borderId="97" xfId="17" applyFont="1" applyBorder="1"/>
    <xf numFmtId="0" fontId="107" fillId="0" borderId="143" xfId="17" applyFont="1" applyBorder="1" applyAlignment="1">
      <alignment horizontal="left" vertical="center" wrapText="1"/>
    </xf>
    <xf numFmtId="0" fontId="107" fillId="0" borderId="144" xfId="17" applyFont="1" applyBorder="1" applyAlignment="1">
      <alignment horizontal="left" vertical="center" wrapText="1"/>
    </xf>
    <xf numFmtId="49" fontId="107" fillId="17" borderId="97" xfId="17" applyNumberFormat="1" applyFont="1" applyFill="1" applyBorder="1" applyAlignment="1">
      <alignment horizontal="center" vertical="center"/>
    </xf>
    <xf numFmtId="0" fontId="83" fillId="0" borderId="121" xfId="17" applyFont="1" applyBorder="1" applyAlignment="1">
      <alignment horizontal="left" vertical="center" wrapText="1"/>
    </xf>
    <xf numFmtId="49" fontId="127" fillId="0" borderId="96" xfId="17" applyNumberFormat="1" applyFont="1" applyBorder="1" applyAlignment="1" applyProtection="1">
      <alignment horizontal="center" vertical="center"/>
      <protection locked="0"/>
    </xf>
    <xf numFmtId="49" fontId="127" fillId="0" borderId="100" xfId="17" applyNumberFormat="1" applyFont="1" applyBorder="1" applyAlignment="1" applyProtection="1">
      <alignment horizontal="center" vertical="center"/>
      <protection locked="0"/>
    </xf>
    <xf numFmtId="0" fontId="103" fillId="0" borderId="96" xfId="17" applyFont="1" applyBorder="1" applyProtection="1">
      <protection locked="0"/>
    </xf>
    <xf numFmtId="49" fontId="127" fillId="0" borderId="98" xfId="17" applyNumberFormat="1" applyFont="1" applyBorder="1" applyAlignment="1" applyProtection="1">
      <alignment horizontal="center" vertical="center"/>
      <protection locked="0"/>
    </xf>
    <xf numFmtId="0" fontId="16" fillId="0" borderId="0" xfId="17"/>
    <xf numFmtId="0" fontId="54" fillId="0" borderId="129" xfId="17" applyFont="1" applyBorder="1" applyAlignment="1">
      <alignment vertical="top"/>
    </xf>
    <xf numFmtId="0" fontId="54" fillId="0" borderId="130" xfId="17" applyFont="1" applyBorder="1" applyAlignment="1">
      <alignment vertical="top"/>
    </xf>
    <xf numFmtId="0" fontId="55" fillId="15" borderId="68" xfId="17" applyFont="1" applyFill="1" applyBorder="1" applyAlignment="1">
      <alignment vertical="top"/>
    </xf>
    <xf numFmtId="0" fontId="54" fillId="0" borderId="129" xfId="17" applyFont="1" applyBorder="1" applyAlignment="1">
      <alignment vertical="top" wrapText="1"/>
    </xf>
    <xf numFmtId="0" fontId="54" fillId="0" borderId="130" xfId="17" applyFont="1" applyBorder="1" applyAlignment="1">
      <alignment vertical="top" wrapText="1"/>
    </xf>
    <xf numFmtId="0" fontId="103" fillId="0" borderId="0" xfId="17" applyFont="1" applyAlignment="1">
      <alignment horizontal="left" vertical="center" wrapText="1"/>
    </xf>
    <xf numFmtId="0" fontId="128" fillId="0" borderId="0" xfId="17" applyFont="1"/>
    <xf numFmtId="0" fontId="70" fillId="12" borderId="45" xfId="0" applyFont="1" applyFill="1" applyBorder="1" applyAlignment="1">
      <alignment horizontal="left" vertical="center"/>
    </xf>
    <xf numFmtId="0" fontId="69" fillId="12" borderId="5" xfId="0" applyFont="1" applyFill="1" applyBorder="1" applyAlignment="1">
      <alignment horizontal="left" vertical="center"/>
    </xf>
    <xf numFmtId="0" fontId="67" fillId="12" borderId="6" xfId="0" applyFont="1" applyFill="1" applyBorder="1" applyAlignment="1">
      <alignment horizontal="left" vertical="center" indent="2"/>
    </xf>
    <xf numFmtId="0" fontId="70" fillId="12" borderId="1" xfId="0" applyFont="1" applyFill="1" applyBorder="1" applyAlignment="1">
      <alignment horizontal="center" vertical="center"/>
    </xf>
    <xf numFmtId="0" fontId="103" fillId="21" borderId="0" xfId="17" applyFont="1" applyFill="1" applyAlignment="1">
      <alignment horizontal="centerContinuous" vertical="center"/>
    </xf>
    <xf numFmtId="0" fontId="107" fillId="21" borderId="127" xfId="17" applyFont="1" applyFill="1" applyBorder="1" applyAlignment="1">
      <alignment horizontal="center" vertical="center" wrapText="1"/>
    </xf>
    <xf numFmtId="0" fontId="107" fillId="21" borderId="146" xfId="17" applyFont="1" applyFill="1" applyBorder="1" applyAlignment="1">
      <alignment horizontal="center" vertical="center" wrapText="1"/>
    </xf>
    <xf numFmtId="0" fontId="107" fillId="17" borderId="128" xfId="17" applyFont="1" applyFill="1" applyBorder="1" applyAlignment="1">
      <alignment horizontal="center" vertical="center" wrapText="1"/>
    </xf>
    <xf numFmtId="49" fontId="107" fillId="17" borderId="98" xfId="17" applyNumberFormat="1" applyFont="1" applyFill="1" applyBorder="1" applyAlignment="1">
      <alignment horizontal="center" vertical="center" wrapText="1"/>
    </xf>
    <xf numFmtId="0" fontId="55" fillId="17" borderId="99" xfId="17" applyFont="1" applyFill="1" applyBorder="1" applyAlignment="1">
      <alignment horizontal="center"/>
    </xf>
    <xf numFmtId="0" fontId="105" fillId="0" borderId="128" xfId="17" applyFont="1" applyBorder="1" applyAlignment="1">
      <alignment horizontal="right"/>
    </xf>
    <xf numFmtId="0" fontId="69" fillId="17" borderId="20" xfId="0" applyFont="1" applyFill="1" applyBorder="1" applyAlignment="1">
      <alignment vertical="center"/>
    </xf>
    <xf numFmtId="0" fontId="120" fillId="0" borderId="20" xfId="0" applyFont="1" applyBorder="1" applyAlignment="1">
      <alignment horizontal="left" vertical="center" indent="1"/>
    </xf>
    <xf numFmtId="0" fontId="131" fillId="20" borderId="0" xfId="0" applyFont="1" applyFill="1" applyAlignment="1">
      <alignment horizontal="center"/>
    </xf>
    <xf numFmtId="0" fontId="132" fillId="0" borderId="0" xfId="0" applyFont="1" applyAlignment="1">
      <alignment horizontal="center"/>
    </xf>
    <xf numFmtId="41" fontId="55" fillId="11" borderId="94" xfId="0" applyNumberFormat="1" applyFont="1" applyFill="1" applyBorder="1" applyAlignment="1" applyProtection="1">
      <alignment horizontal="right" shrinkToFit="1"/>
      <protection locked="0"/>
    </xf>
    <xf numFmtId="41" fontId="55" fillId="10" borderId="95" xfId="0" applyNumberFormat="1" applyFont="1" applyFill="1" applyBorder="1" applyAlignment="1">
      <alignment horizontal="right" shrinkToFit="1"/>
    </xf>
    <xf numFmtId="38" fontId="62" fillId="16" borderId="1" xfId="0" applyNumberFormat="1" applyFont="1" applyFill="1" applyBorder="1" applyAlignment="1">
      <alignment horizontal="right" vertical="center" shrinkToFit="1"/>
    </xf>
    <xf numFmtId="38" fontId="62" fillId="16" borderId="1" xfId="0" applyNumberFormat="1" applyFont="1" applyFill="1" applyBorder="1" applyAlignment="1">
      <alignment vertical="center" shrinkToFit="1"/>
    </xf>
    <xf numFmtId="40" fontId="67" fillId="0" borderId="0" xfId="0" applyNumberFormat="1" applyFont="1" applyAlignment="1">
      <alignment horizontal="right" shrinkToFit="1"/>
    </xf>
    <xf numFmtId="0" fontId="60" fillId="0" borderId="0" xfId="0" applyFont="1" applyAlignment="1">
      <alignment horizontal="right" shrinkToFit="1"/>
    </xf>
    <xf numFmtId="0" fontId="59" fillId="0" borderId="0" xfId="0" applyFont="1" applyAlignment="1">
      <alignment horizontal="center" shrinkToFit="1"/>
    </xf>
    <xf numFmtId="37" fontId="67" fillId="0" borderId="0" xfId="0" applyNumberFormat="1" applyFont="1" applyAlignment="1">
      <alignment horizontal="right" shrinkToFit="1"/>
    </xf>
    <xf numFmtId="40" fontId="67" fillId="0" borderId="0" xfId="0" applyNumberFormat="1" applyFont="1" applyAlignment="1">
      <alignment horizontal="right" vertical="center" shrinkToFit="1"/>
    </xf>
    <xf numFmtId="0" fontId="67" fillId="0" borderId="0" xfId="0" applyFont="1" applyAlignment="1">
      <alignment horizontal="right" shrinkToFit="1"/>
    </xf>
    <xf numFmtId="172" fontId="67" fillId="0" borderId="0" xfId="0" applyNumberFormat="1" applyFont="1" applyAlignment="1">
      <alignment horizontal="right" shrinkToFit="1"/>
    </xf>
    <xf numFmtId="0" fontId="59" fillId="0" borderId="0" xfId="0" applyFont="1" applyAlignment="1">
      <alignment horizontal="right" shrinkToFit="1"/>
    </xf>
    <xf numFmtId="0" fontId="62" fillId="0" borderId="0" xfId="5" applyFont="1" applyAlignment="1">
      <alignment horizontal="right" shrinkToFit="1"/>
    </xf>
    <xf numFmtId="0" fontId="67" fillId="0" borderId="0" xfId="5" applyFont="1" applyAlignment="1">
      <alignment horizontal="right" shrinkToFit="1"/>
    </xf>
    <xf numFmtId="2" fontId="67" fillId="0" borderId="0" xfId="0" applyNumberFormat="1" applyFont="1" applyAlignment="1">
      <alignment horizontal="right" shrinkToFit="1"/>
    </xf>
    <xf numFmtId="0" fontId="60" fillId="0" borderId="0" xfId="0" applyFont="1" applyAlignment="1">
      <alignment shrinkToFit="1"/>
    </xf>
    <xf numFmtId="0" fontId="67" fillId="0" borderId="0" xfId="5" quotePrefix="1" applyFont="1" applyAlignment="1">
      <alignment horizontal="right" shrinkToFit="1"/>
    </xf>
    <xf numFmtId="1" fontId="62" fillId="0" borderId="0" xfId="5" applyNumberFormat="1" applyFont="1" applyAlignment="1">
      <alignment horizontal="right" shrinkToFit="1"/>
    </xf>
    <xf numFmtId="2" fontId="67" fillId="0" borderId="0" xfId="0" applyNumberFormat="1" applyFont="1" applyAlignment="1">
      <alignment horizontal="right" vertical="center" shrinkToFit="1"/>
    </xf>
    <xf numFmtId="169" fontId="67" fillId="0" borderId="0" xfId="0" applyNumberFormat="1" applyFont="1" applyAlignment="1">
      <alignment horizontal="right" shrinkToFit="1"/>
    </xf>
    <xf numFmtId="2" fontId="70" fillId="0" borderId="0" xfId="0" applyNumberFormat="1" applyFont="1" applyAlignment="1">
      <alignment horizontal="right" shrinkToFit="1"/>
    </xf>
    <xf numFmtId="0" fontId="71" fillId="0" borderId="0" xfId="5" applyFont="1" applyAlignment="1">
      <alignment horizontal="right" shrinkToFit="1"/>
    </xf>
    <xf numFmtId="38" fontId="60" fillId="0" borderId="13" xfId="0" applyNumberFormat="1" applyFont="1" applyBorder="1" applyAlignment="1" applyProtection="1">
      <alignment horizontal="right" shrinkToFit="1"/>
      <protection locked="0"/>
    </xf>
    <xf numFmtId="38" fontId="60" fillId="0" borderId="1" xfId="0" applyNumberFormat="1" applyFont="1" applyBorder="1" applyAlignment="1" applyProtection="1">
      <alignment horizontal="right" shrinkToFit="1"/>
      <protection locked="0"/>
    </xf>
    <xf numFmtId="38" fontId="60" fillId="3" borderId="25" xfId="0" applyNumberFormat="1" applyFont="1" applyFill="1" applyBorder="1" applyAlignment="1">
      <alignment horizontal="right" shrinkToFit="1"/>
    </xf>
    <xf numFmtId="38" fontId="60" fillId="3" borderId="17" xfId="0" applyNumberFormat="1" applyFont="1" applyFill="1" applyBorder="1" applyAlignment="1">
      <alignment horizontal="right" shrinkToFit="1"/>
    </xf>
    <xf numFmtId="38" fontId="60" fillId="0" borderId="2" xfId="0" applyNumberFormat="1" applyFont="1" applyBorder="1" applyAlignment="1" applyProtection="1">
      <alignment horizontal="right" shrinkToFit="1"/>
      <protection locked="0"/>
    </xf>
    <xf numFmtId="38" fontId="60" fillId="6" borderId="2"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60" fillId="0" borderId="3" xfId="0" applyNumberFormat="1" applyFont="1" applyBorder="1" applyAlignment="1" applyProtection="1">
      <alignment horizontal="right" shrinkToFit="1"/>
      <protection locked="0"/>
    </xf>
    <xf numFmtId="38" fontId="60" fillId="0" borderId="25" xfId="0" applyNumberFormat="1" applyFont="1" applyBorder="1" applyAlignment="1" applyProtection="1">
      <alignment horizontal="right" shrinkToFit="1"/>
      <protection locked="0"/>
    </xf>
    <xf numFmtId="38" fontId="60" fillId="6" borderId="3"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21" borderId="18"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20" xfId="0" applyNumberFormat="1" applyFont="1" applyFill="1" applyBorder="1" applyAlignment="1">
      <alignment horizontal="right" shrinkToFit="1"/>
    </xf>
    <xf numFmtId="38" fontId="60" fillId="21" borderId="13" xfId="0" applyNumberFormat="1" applyFont="1" applyFill="1" applyBorder="1" applyAlignment="1">
      <alignment horizontal="right" shrinkToFit="1"/>
    </xf>
    <xf numFmtId="38" fontId="60" fillId="6" borderId="17" xfId="0" applyNumberFormat="1" applyFont="1" applyFill="1" applyBorder="1" applyAlignment="1">
      <alignment horizontal="right" shrinkToFit="1"/>
    </xf>
    <xf numFmtId="38" fontId="60" fillId="6" borderId="0" xfId="0" applyNumberFormat="1" applyFont="1" applyFill="1" applyAlignment="1">
      <alignment horizontal="right" shrinkToFit="1"/>
    </xf>
    <xf numFmtId="38" fontId="60" fillId="16" borderId="26" xfId="0" applyNumberFormat="1" applyFont="1" applyFill="1" applyBorder="1" applyAlignment="1">
      <alignment horizontal="right" shrinkToFit="1"/>
    </xf>
    <xf numFmtId="38" fontId="60" fillId="21" borderId="12" xfId="0" applyNumberFormat="1" applyFont="1" applyFill="1" applyBorder="1" applyAlignment="1">
      <alignment horizontal="right" shrinkToFit="1"/>
    </xf>
    <xf numFmtId="38" fontId="60" fillId="21" borderId="10" xfId="0" applyNumberFormat="1" applyFont="1" applyFill="1" applyBorder="1" applyAlignment="1">
      <alignment horizontal="right" shrinkToFit="1"/>
    </xf>
    <xf numFmtId="38" fontId="60" fillId="0" borderId="12" xfId="0" applyNumberFormat="1" applyFont="1" applyBorder="1" applyAlignment="1" applyProtection="1">
      <alignment horizontal="right" shrinkToFit="1"/>
      <protection locked="0"/>
    </xf>
    <xf numFmtId="38" fontId="60" fillId="16" borderId="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21" borderId="48" xfId="0" applyNumberFormat="1" applyFont="1" applyFill="1" applyBorder="1" applyAlignment="1">
      <alignment horizontal="right" shrinkToFit="1"/>
    </xf>
    <xf numFmtId="38" fontId="60" fillId="21" borderId="33" xfId="0" applyNumberFormat="1" applyFont="1" applyFill="1" applyBorder="1" applyAlignment="1">
      <alignment horizontal="right" shrinkToFit="1"/>
    </xf>
    <xf numFmtId="38" fontId="62" fillId="6" borderId="25"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16" borderId="1" xfId="0" applyNumberFormat="1" applyFont="1" applyFill="1" applyBorder="1" applyAlignment="1">
      <alignment horizontal="right" shrinkToFit="1"/>
    </xf>
    <xf numFmtId="38" fontId="60" fillId="3" borderId="20" xfId="0" applyNumberFormat="1" applyFont="1" applyFill="1" applyBorder="1" applyAlignment="1">
      <alignment horizontal="right" shrinkToFit="1"/>
    </xf>
    <xf numFmtId="38" fontId="60" fillId="3" borderId="0" xfId="0" applyNumberFormat="1" applyFont="1" applyFill="1" applyAlignment="1">
      <alignment horizontal="right" shrinkToFit="1"/>
    </xf>
    <xf numFmtId="38" fontId="60" fillId="3" borderId="2" xfId="0" applyNumberFormat="1" applyFont="1" applyFill="1" applyBorder="1" applyAlignment="1">
      <alignment horizontal="right" shrinkToFit="1"/>
    </xf>
    <xf numFmtId="38" fontId="60" fillId="3" borderId="12" xfId="0" applyNumberFormat="1" applyFont="1" applyFill="1" applyBorder="1" applyAlignment="1">
      <alignment horizontal="right" shrinkToFit="1"/>
    </xf>
    <xf numFmtId="38" fontId="60" fillId="3" borderId="1" xfId="0" applyNumberFormat="1" applyFont="1" applyFill="1" applyBorder="1" applyAlignment="1">
      <alignment horizontal="right" shrinkToFit="1"/>
    </xf>
    <xf numFmtId="38" fontId="60" fillId="0" borderId="18" xfId="0" applyNumberFormat="1" applyFont="1" applyBorder="1" applyAlignment="1" applyProtection="1">
      <alignment horizontal="right" shrinkToFit="1"/>
      <protection locked="0"/>
    </xf>
    <xf numFmtId="38" fontId="60" fillId="0" borderId="10" xfId="0" applyNumberFormat="1" applyFont="1" applyBorder="1" applyAlignment="1" applyProtection="1">
      <alignment horizontal="right" shrinkToFit="1"/>
      <protection locked="0"/>
    </xf>
    <xf numFmtId="38" fontId="60" fillId="21" borderId="30" xfId="0" applyNumberFormat="1" applyFont="1" applyFill="1" applyBorder="1" applyAlignment="1">
      <alignment horizontal="right" shrinkToFit="1"/>
    </xf>
    <xf numFmtId="38" fontId="60" fillId="3" borderId="10"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16" borderId="17" xfId="0" applyNumberFormat="1" applyFont="1" applyFill="1" applyBorder="1" applyAlignment="1">
      <alignment horizontal="right" shrinkToFit="1"/>
    </xf>
    <xf numFmtId="38" fontId="60" fillId="16" borderId="18" xfId="0" applyNumberFormat="1" applyFont="1" applyFill="1" applyBorder="1" applyAlignment="1">
      <alignment horizontal="right" shrinkToFit="1"/>
    </xf>
    <xf numFmtId="38" fontId="60" fillId="3" borderId="13" xfId="0" applyNumberFormat="1" applyFont="1" applyFill="1" applyBorder="1" applyAlignment="1">
      <alignment horizontal="right" shrinkToFit="1"/>
    </xf>
    <xf numFmtId="38" fontId="60" fillId="16" borderId="0" xfId="0" applyNumberFormat="1" applyFont="1" applyFill="1" applyAlignment="1">
      <alignment horizontal="right" shrinkToFit="1"/>
    </xf>
    <xf numFmtId="38" fontId="60" fillId="16" borderId="27" xfId="0" applyNumberFormat="1" applyFont="1" applyFill="1" applyBorder="1" applyAlignment="1">
      <alignment horizontal="right" shrinkToFit="1"/>
    </xf>
    <xf numFmtId="38" fontId="60" fillId="6" borderId="1" xfId="0" applyNumberFormat="1" applyFont="1" applyFill="1" applyBorder="1" applyAlignment="1">
      <alignment horizontal="right" shrinkToFit="1"/>
    </xf>
    <xf numFmtId="38" fontId="60" fillId="16" borderId="31" xfId="0" applyNumberFormat="1" applyFont="1" applyFill="1" applyBorder="1" applyAlignment="1">
      <alignment horizontal="right" shrinkToFit="1"/>
    </xf>
    <xf numFmtId="38" fontId="60" fillId="6" borderId="27" xfId="0" applyNumberFormat="1" applyFont="1" applyFill="1" applyBorder="1" applyAlignment="1">
      <alignment horizontal="right" shrinkToFit="1"/>
    </xf>
    <xf numFmtId="38" fontId="60" fillId="0" borderId="26" xfId="0" applyNumberFormat="1" applyFont="1" applyBorder="1" applyAlignment="1" applyProtection="1">
      <alignment horizontal="right" shrinkToFit="1"/>
      <protection locked="0"/>
    </xf>
    <xf numFmtId="38" fontId="60" fillId="0" borderId="32" xfId="0" applyNumberFormat="1" applyFont="1" applyBorder="1" applyAlignment="1" applyProtection="1">
      <alignment horizontal="right" shrinkToFit="1"/>
      <protection locked="0"/>
    </xf>
    <xf numFmtId="38" fontId="60" fillId="0" borderId="31" xfId="0" applyNumberFormat="1" applyFont="1" applyBorder="1" applyAlignment="1" applyProtection="1">
      <alignment horizontal="right" shrinkToFit="1"/>
      <protection locked="0"/>
    </xf>
    <xf numFmtId="38" fontId="60" fillId="16" borderId="32" xfId="0" applyNumberFormat="1" applyFont="1" applyFill="1" applyBorder="1" applyAlignment="1">
      <alignment horizontal="right" shrinkToFit="1"/>
    </xf>
    <xf numFmtId="38" fontId="60" fillId="0" borderId="28" xfId="0" applyNumberFormat="1" applyFont="1" applyBorder="1" applyAlignment="1" applyProtection="1">
      <alignment horizontal="right" shrinkToFit="1"/>
      <protection locked="0"/>
    </xf>
    <xf numFmtId="38" fontId="60" fillId="0" borderId="0" xfId="0" applyNumberFormat="1" applyFont="1" applyAlignment="1" applyProtection="1">
      <alignment horizontal="right" shrinkToFit="1"/>
      <protection locked="0"/>
    </xf>
    <xf numFmtId="38" fontId="60" fillId="16" borderId="35" xfId="0" applyNumberFormat="1" applyFont="1" applyFill="1" applyBorder="1" applyAlignment="1">
      <alignment horizontal="right" shrinkToFit="1"/>
    </xf>
    <xf numFmtId="38" fontId="60" fillId="3" borderId="16" xfId="0" applyNumberFormat="1" applyFont="1" applyFill="1" applyBorder="1" applyAlignment="1">
      <alignment horizontal="right" shrinkToFit="1"/>
    </xf>
    <xf numFmtId="37" fontId="60" fillId="16" borderId="35" xfId="0" applyNumberFormat="1" applyFont="1" applyFill="1" applyBorder="1" applyAlignment="1">
      <alignment horizontal="right" shrinkToFit="1"/>
    </xf>
    <xf numFmtId="37" fontId="60" fillId="16" borderId="26" xfId="0" applyNumberFormat="1" applyFont="1" applyFill="1" applyBorder="1" applyAlignment="1">
      <alignment horizontal="right" shrinkToFit="1"/>
    </xf>
    <xf numFmtId="37" fontId="60" fillId="3" borderId="16" xfId="0" applyNumberFormat="1" applyFont="1" applyFill="1" applyBorder="1" applyAlignment="1">
      <alignment horizontal="right" shrinkToFit="1"/>
    </xf>
    <xf numFmtId="37" fontId="60" fillId="3" borderId="25" xfId="0" applyNumberFormat="1" applyFont="1" applyFill="1" applyBorder="1" applyAlignment="1">
      <alignment horizontal="right" shrinkToFit="1"/>
    </xf>
    <xf numFmtId="38" fontId="60" fillId="16" borderId="36" xfId="0" applyNumberFormat="1" applyFont="1" applyFill="1" applyBorder="1" applyAlignment="1">
      <alignment horizontal="right" shrinkToFit="1"/>
    </xf>
    <xf numFmtId="38" fontId="60" fillId="16" borderId="11" xfId="0" applyNumberFormat="1" applyFont="1" applyFill="1" applyBorder="1" applyAlignment="1">
      <alignment horizontal="right" shrinkToFit="1"/>
    </xf>
    <xf numFmtId="38" fontId="60" fillId="3" borderId="18" xfId="0" applyNumberFormat="1" applyFont="1" applyFill="1" applyBorder="1" applyAlignment="1">
      <alignment horizontal="right" shrinkToFit="1"/>
    </xf>
    <xf numFmtId="38" fontId="60" fillId="3" borderId="37" xfId="0" applyNumberFormat="1" applyFont="1" applyFill="1" applyBorder="1" applyAlignment="1">
      <alignment horizontal="right" shrinkToFit="1"/>
    </xf>
    <xf numFmtId="38" fontId="60" fillId="3" borderId="27" xfId="0" applyNumberFormat="1" applyFont="1" applyFill="1" applyBorder="1" applyAlignment="1">
      <alignment horizontal="right" shrinkToFit="1"/>
    </xf>
    <xf numFmtId="38" fontId="60" fillId="0" borderId="116" xfId="0" applyNumberFormat="1" applyFont="1" applyBorder="1" applyAlignment="1" applyProtection="1">
      <alignment horizontal="right" shrinkToFit="1"/>
      <protection locked="0"/>
    </xf>
    <xf numFmtId="38" fontId="60" fillId="3" borderId="116"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0" borderId="36" xfId="0" applyNumberFormat="1" applyFont="1" applyBorder="1" applyAlignment="1" applyProtection="1">
      <alignment horizontal="right" shrinkToFit="1"/>
      <protection locked="0"/>
    </xf>
    <xf numFmtId="38" fontId="60" fillId="0" borderId="35" xfId="0" applyNumberFormat="1" applyFont="1" applyBorder="1" applyAlignment="1" applyProtection="1">
      <alignment horizontal="right" shrinkToFit="1"/>
      <protection locked="0"/>
    </xf>
    <xf numFmtId="38" fontId="60" fillId="0" borderId="54" xfId="0" applyNumberFormat="1" applyFont="1" applyBorder="1" applyAlignment="1" applyProtection="1">
      <alignment horizontal="right" vertical="center" shrinkToFit="1"/>
      <protection locked="0"/>
    </xf>
    <xf numFmtId="38" fontId="60" fillId="0" borderId="31" xfId="0" applyNumberFormat="1" applyFont="1" applyBorder="1" applyAlignment="1" applyProtection="1">
      <alignment horizontal="right" vertical="center" shrinkToFit="1"/>
      <protection locked="0"/>
    </xf>
    <xf numFmtId="38" fontId="60" fillId="0" borderId="26" xfId="0" applyNumberFormat="1" applyFont="1" applyBorder="1" applyAlignment="1" applyProtection="1">
      <alignment horizontal="right" vertical="center" shrinkToFit="1"/>
      <protection locked="0"/>
    </xf>
    <xf numFmtId="38" fontId="60" fillId="16" borderId="54" xfId="0" applyNumberFormat="1" applyFont="1" applyFill="1" applyBorder="1" applyAlignment="1">
      <alignment horizontal="right" shrinkToFit="1"/>
    </xf>
    <xf numFmtId="38" fontId="60" fillId="3" borderId="30" xfId="0" applyNumberFormat="1" applyFont="1" applyFill="1" applyBorder="1" applyAlignment="1">
      <alignment horizontal="right" vertical="center" shrinkToFit="1"/>
    </xf>
    <xf numFmtId="38" fontId="60" fillId="3" borderId="27" xfId="0" applyNumberFormat="1" applyFont="1" applyFill="1" applyBorder="1" applyAlignment="1">
      <alignment horizontal="right" vertical="center" shrinkToFit="1"/>
    </xf>
    <xf numFmtId="38" fontId="60" fillId="3" borderId="0" xfId="0" applyNumberFormat="1" applyFont="1" applyFill="1" applyAlignment="1">
      <alignment horizontal="right" vertical="center" shrinkToFit="1"/>
    </xf>
    <xf numFmtId="38" fontId="60" fillId="3" borderId="25" xfId="0" applyNumberFormat="1" applyFont="1" applyFill="1" applyBorder="1" applyAlignment="1">
      <alignment horizontal="right" vertical="center" shrinkToFit="1"/>
    </xf>
    <xf numFmtId="38" fontId="60" fillId="3" borderId="38" xfId="0" applyNumberFormat="1" applyFont="1" applyFill="1" applyBorder="1" applyAlignment="1">
      <alignment horizontal="right" shrinkToFit="1"/>
    </xf>
    <xf numFmtId="38" fontId="60" fillId="0" borderId="1" xfId="0" applyNumberFormat="1" applyFont="1" applyBorder="1" applyAlignment="1" applyProtection="1">
      <alignment horizontal="right" vertical="center" shrinkToFit="1"/>
      <protection locked="0"/>
    </xf>
    <xf numFmtId="38" fontId="60" fillId="6" borderId="1" xfId="0" applyNumberFormat="1" applyFont="1" applyFill="1" applyBorder="1" applyAlignment="1">
      <alignment horizontal="right" vertical="center" shrinkToFit="1"/>
    </xf>
    <xf numFmtId="38" fontId="60" fillId="0" borderId="113" xfId="0" applyNumberFormat="1" applyFont="1" applyBorder="1" applyAlignment="1" applyProtection="1">
      <alignment horizontal="right" shrinkToFit="1"/>
      <protection locked="0"/>
    </xf>
    <xf numFmtId="38" fontId="60" fillId="0" borderId="112" xfId="0" applyNumberFormat="1" applyFont="1" applyBorder="1" applyAlignment="1" applyProtection="1">
      <alignment horizontal="right" shrinkToFit="1"/>
      <protection locked="0"/>
    </xf>
    <xf numFmtId="38" fontId="60" fillId="0" borderId="102" xfId="0" applyNumberFormat="1" applyFont="1" applyBorder="1" applyAlignment="1" applyProtection="1">
      <alignment horizontal="right" shrinkToFit="1"/>
      <protection locked="0"/>
    </xf>
    <xf numFmtId="38" fontId="60" fillId="5" borderId="3" xfId="0" applyNumberFormat="1" applyFont="1" applyFill="1" applyBorder="1" applyAlignment="1" applyProtection="1">
      <alignment horizontal="right" shrinkToFit="1"/>
      <protection locked="0"/>
    </xf>
    <xf numFmtId="38" fontId="60" fillId="16" borderId="116" xfId="0" applyNumberFormat="1" applyFont="1" applyFill="1" applyBorder="1" applyAlignment="1">
      <alignment horizontal="right" shrinkToFit="1"/>
    </xf>
    <xf numFmtId="38" fontId="60" fillId="15" borderId="2" xfId="0" applyNumberFormat="1" applyFont="1" applyFill="1" applyBorder="1" applyAlignment="1">
      <alignment horizontal="right" shrinkToFit="1"/>
    </xf>
    <xf numFmtId="38" fontId="60" fillId="15" borderId="25" xfId="0" applyNumberFormat="1" applyFont="1" applyFill="1" applyBorder="1" applyAlignment="1">
      <alignment horizontal="right" shrinkToFit="1"/>
    </xf>
    <xf numFmtId="38" fontId="60" fillId="6" borderId="0" xfId="8" applyNumberFormat="1" applyFont="1" applyFill="1" applyAlignment="1">
      <alignment horizontal="right" shrinkToFit="1"/>
    </xf>
    <xf numFmtId="38" fontId="60" fillId="6" borderId="25" xfId="8" applyNumberFormat="1" applyFont="1" applyFill="1" applyBorder="1" applyAlignment="1">
      <alignment horizontal="right" shrinkToFit="1"/>
    </xf>
    <xf numFmtId="38" fontId="60" fillId="0" borderId="1" xfId="8" applyNumberFormat="1" applyFont="1" applyBorder="1" applyAlignment="1" applyProtection="1">
      <alignment horizontal="right" shrinkToFit="1"/>
      <protection locked="0"/>
    </xf>
    <xf numFmtId="38" fontId="60" fillId="0" borderId="1" xfId="6" applyNumberFormat="1" applyFont="1" applyBorder="1" applyAlignment="1" applyProtection="1">
      <alignment shrinkToFit="1"/>
      <protection locked="0"/>
    </xf>
    <xf numFmtId="38" fontId="60" fillId="16" borderId="116" xfId="0" applyNumberFormat="1" applyFont="1" applyFill="1" applyBorder="1" applyAlignment="1" applyProtection="1">
      <alignment horizontal="right" vertical="center" shrinkToFit="1"/>
      <protection locked="0"/>
    </xf>
    <xf numFmtId="38" fontId="60" fillId="0" borderId="116" xfId="0" applyNumberFormat="1" applyFont="1" applyBorder="1" applyAlignment="1" applyProtection="1">
      <alignment horizontal="right" vertical="center" shrinkToFit="1"/>
      <protection locked="0"/>
    </xf>
    <xf numFmtId="38" fontId="60" fillId="16" borderId="116" xfId="0" applyNumberFormat="1" applyFont="1" applyFill="1" applyBorder="1" applyAlignment="1">
      <alignment horizontal="right" vertical="center" shrinkToFit="1"/>
    </xf>
    <xf numFmtId="38" fontId="60" fillId="16" borderId="1" xfId="0" applyNumberFormat="1" applyFont="1" applyFill="1" applyBorder="1" applyAlignment="1" applyProtection="1">
      <alignment horizontal="right" vertical="center" shrinkToFit="1"/>
      <protection locked="0"/>
    </xf>
    <xf numFmtId="38" fontId="60" fillId="16" borderId="1" xfId="0" applyNumberFormat="1" applyFont="1" applyFill="1" applyBorder="1" applyAlignment="1">
      <alignment horizontal="right" vertical="center" shrinkToFit="1"/>
    </xf>
    <xf numFmtId="42" fontId="55" fillId="11" borderId="101" xfId="0" applyNumberFormat="1" applyFont="1" applyFill="1" applyBorder="1" applyAlignment="1" applyProtection="1">
      <alignment horizontal="right" shrinkToFit="1"/>
      <protection locked="0"/>
    </xf>
    <xf numFmtId="42" fontId="55" fillId="10" borderId="101" xfId="0" applyNumberFormat="1" applyFont="1" applyFill="1" applyBorder="1" applyAlignment="1">
      <alignment horizontal="right"/>
    </xf>
    <xf numFmtId="42" fontId="55" fillId="10" borderId="0" xfId="0" applyNumberFormat="1" applyFont="1" applyFill="1" applyAlignment="1" applyProtection="1">
      <alignment horizontal="right" shrinkToFit="1"/>
      <protection locked="0"/>
    </xf>
    <xf numFmtId="38" fontId="69" fillId="6" borderId="9" xfId="0" applyNumberFormat="1" applyFont="1" applyFill="1" applyBorder="1" applyAlignment="1" applyProtection="1">
      <alignment horizontal="center" vertical="center" wrapText="1"/>
      <protection hidden="1"/>
    </xf>
    <xf numFmtId="38" fontId="69" fillId="6" borderId="2" xfId="0" applyNumberFormat="1" applyFont="1" applyFill="1" applyBorder="1" applyAlignment="1" applyProtection="1">
      <alignment horizontal="center" vertical="center" wrapText="1"/>
      <protection hidden="1"/>
    </xf>
    <xf numFmtId="38" fontId="60" fillId="16" borderId="26" xfId="0" applyNumberFormat="1" applyFont="1" applyFill="1" applyBorder="1" applyAlignment="1">
      <alignment horizontal="right" vertical="center" shrinkToFit="1"/>
    </xf>
    <xf numFmtId="38" fontId="60" fillId="0" borderId="1" xfId="9" applyNumberFormat="1" applyFont="1" applyBorder="1" applyAlignment="1" applyProtection="1">
      <alignment horizontal="right" shrinkToFit="1"/>
      <protection locked="0"/>
    </xf>
    <xf numFmtId="3" fontId="60" fillId="0" borderId="1" xfId="9" applyNumberFormat="1" applyFont="1" applyBorder="1" applyAlignment="1" applyProtection="1">
      <alignment horizontal="right" vertical="center" shrinkToFit="1"/>
      <protection locked="0"/>
    </xf>
    <xf numFmtId="38" fontId="60" fillId="16" borderId="1" xfId="9" applyNumberFormat="1" applyFont="1" applyFill="1" applyBorder="1" applyAlignment="1">
      <alignment horizontal="right" shrinkToFit="1"/>
    </xf>
    <xf numFmtId="38" fontId="60" fillId="0" borderId="1" xfId="9" applyNumberFormat="1" applyFont="1" applyBorder="1" applyAlignment="1" applyProtection="1">
      <alignment horizontal="right" vertical="center" shrinkToFit="1"/>
      <protection locked="0"/>
    </xf>
    <xf numFmtId="0" fontId="60" fillId="0" borderId="1" xfId="0" applyFont="1" applyBorder="1" applyAlignment="1" applyProtection="1">
      <alignment horizontal="right" shrinkToFit="1"/>
      <protection locked="0"/>
    </xf>
    <xf numFmtId="0" fontId="60" fillId="0" borderId="1" xfId="9" applyFont="1" applyBorder="1" applyAlignment="1" applyProtection="1">
      <alignment horizontal="right" vertical="top" shrinkToFit="1"/>
      <protection locked="0"/>
    </xf>
    <xf numFmtId="38" fontId="60" fillId="0" borderId="1" xfId="9" applyNumberFormat="1" applyFont="1" applyBorder="1" applyAlignment="1" applyProtection="1">
      <alignment horizontal="right" vertical="top" shrinkToFit="1"/>
      <protection locked="0"/>
    </xf>
    <xf numFmtId="38" fontId="60" fillId="0" borderId="1" xfId="9" quotePrefix="1" applyNumberFormat="1" applyFont="1" applyBorder="1" applyAlignment="1" applyProtection="1">
      <alignment horizontal="right" shrinkToFit="1"/>
      <protection locked="0"/>
    </xf>
    <xf numFmtId="38" fontId="60" fillId="6" borderId="1" xfId="9" applyNumberFormat="1" applyFont="1" applyFill="1" applyBorder="1" applyAlignment="1">
      <alignment horizontal="right" shrinkToFit="1"/>
    </xf>
    <xf numFmtId="49" fontId="69" fillId="5" borderId="1" xfId="9" applyNumberFormat="1" applyFont="1" applyFill="1" applyBorder="1" applyAlignment="1">
      <alignment horizontal="center" vertical="center" wrapText="1"/>
    </xf>
    <xf numFmtId="38" fontId="60" fillId="0" borderId="21" xfId="0" applyNumberFormat="1" applyFont="1" applyBorder="1" applyAlignment="1" applyProtection="1">
      <alignment vertical="center" shrinkToFit="1"/>
      <protection locked="0"/>
    </xf>
    <xf numFmtId="38" fontId="60" fillId="0" borderId="21" xfId="0" applyNumberFormat="1" applyFont="1" applyBorder="1" applyAlignment="1" applyProtection="1">
      <alignment horizontal="right" vertical="center" shrinkToFit="1"/>
      <protection locked="0"/>
    </xf>
    <xf numFmtId="38" fontId="60" fillId="6" borderId="44" xfId="0" applyNumberFormat="1" applyFont="1" applyFill="1" applyBorder="1" applyAlignment="1">
      <alignment vertical="center" shrinkToFit="1"/>
    </xf>
    <xf numFmtId="38" fontId="60" fillId="6" borderId="21" xfId="0" applyNumberFormat="1" applyFont="1" applyFill="1" applyBorder="1" applyAlignment="1">
      <alignment vertical="center" shrinkToFit="1"/>
    </xf>
    <xf numFmtId="38" fontId="60" fillId="6" borderId="44" xfId="0" applyNumberFormat="1" applyFont="1" applyFill="1" applyBorder="1" applyAlignment="1">
      <alignment horizontal="right" vertical="center" shrinkToFit="1"/>
    </xf>
    <xf numFmtId="38" fontId="60" fillId="6" borderId="7" xfId="0" applyNumberFormat="1" applyFont="1" applyFill="1" applyBorder="1" applyAlignment="1">
      <alignment vertical="center" shrinkToFit="1"/>
    </xf>
    <xf numFmtId="38" fontId="60" fillId="6" borderId="7" xfId="0" applyNumberFormat="1" applyFont="1" applyFill="1" applyBorder="1" applyAlignment="1">
      <alignment horizontal="right" vertical="center" shrinkToFit="1"/>
    </xf>
    <xf numFmtId="38" fontId="60" fillId="6" borderId="21" xfId="0" applyNumberFormat="1" applyFont="1" applyFill="1" applyBorder="1" applyAlignment="1">
      <alignment horizontal="right" vertical="center" shrinkToFit="1"/>
    </xf>
    <xf numFmtId="38" fontId="60" fillId="6" borderId="43" xfId="0" applyNumberFormat="1" applyFont="1" applyFill="1" applyBorder="1" applyAlignment="1">
      <alignment vertical="center" shrinkToFit="1"/>
    </xf>
    <xf numFmtId="38" fontId="60" fillId="0" borderId="6" xfId="0" applyNumberFormat="1" applyFont="1" applyBorder="1" applyAlignment="1" applyProtection="1">
      <alignment vertical="center" shrinkToFit="1"/>
      <protection locked="0"/>
    </xf>
    <xf numFmtId="38" fontId="60" fillId="16" borderId="40" xfId="0" applyNumberFormat="1" applyFont="1" applyFill="1" applyBorder="1" applyAlignment="1">
      <alignment vertical="center" shrinkToFit="1"/>
    </xf>
    <xf numFmtId="0" fontId="60" fillId="6" borderId="41" xfId="0" applyFont="1" applyFill="1" applyBorder="1" applyAlignment="1">
      <alignment horizontal="right" vertical="center" shrinkToFit="1"/>
    </xf>
    <xf numFmtId="0" fontId="60" fillId="6" borderId="42" xfId="0" applyFont="1" applyFill="1" applyBorder="1" applyAlignment="1">
      <alignment horizontal="right" vertical="center" shrinkToFit="1"/>
    </xf>
    <xf numFmtId="0" fontId="60" fillId="6" borderId="39" xfId="0" applyFont="1" applyFill="1" applyBorder="1" applyAlignment="1">
      <alignment horizontal="right" vertical="center" shrinkToFit="1"/>
    </xf>
    <xf numFmtId="38" fontId="60" fillId="3" borderId="44" xfId="0" applyNumberFormat="1" applyFont="1" applyFill="1" applyBorder="1" applyAlignment="1">
      <alignment vertical="center" shrinkToFit="1"/>
    </xf>
    <xf numFmtId="38" fontId="60" fillId="3" borderId="43" xfId="0" applyNumberFormat="1" applyFont="1" applyFill="1" applyBorder="1" applyAlignment="1">
      <alignment vertical="center" shrinkToFit="1"/>
    </xf>
    <xf numFmtId="38" fontId="60" fillId="3" borderId="7" xfId="0" applyNumberFormat="1" applyFont="1" applyFill="1" applyBorder="1" applyAlignment="1">
      <alignment horizontal="right" vertical="center" shrinkToFit="1"/>
    </xf>
    <xf numFmtId="38" fontId="60" fillId="3" borderId="43" xfId="0" applyNumberFormat="1" applyFont="1" applyFill="1" applyBorder="1" applyAlignment="1">
      <alignment horizontal="right" vertical="center" shrinkToFit="1"/>
    </xf>
    <xf numFmtId="38" fontId="60" fillId="6" borderId="43" xfId="0" applyNumberFormat="1" applyFont="1" applyFill="1" applyBorder="1" applyAlignment="1">
      <alignment horizontal="right" vertical="center" shrinkToFit="1"/>
    </xf>
    <xf numFmtId="38" fontId="60" fillId="3" borderId="7" xfId="0" applyNumberFormat="1" applyFont="1" applyFill="1" applyBorder="1" applyAlignment="1">
      <alignment vertical="center" shrinkToFit="1"/>
    </xf>
    <xf numFmtId="38" fontId="60" fillId="16" borderId="40" xfId="0" applyNumberFormat="1" applyFont="1" applyFill="1" applyBorder="1" applyAlignment="1">
      <alignment horizontal="right" vertical="center" shrinkToFit="1"/>
    </xf>
    <xf numFmtId="38" fontId="60" fillId="0" borderId="7" xfId="0" applyNumberFormat="1" applyFont="1" applyBorder="1" applyAlignment="1" applyProtection="1">
      <alignment horizontal="right" vertical="center" shrinkToFit="1"/>
      <protection locked="0"/>
    </xf>
    <xf numFmtId="38" fontId="60" fillId="16" borderId="59" xfId="0" applyNumberFormat="1" applyFont="1" applyFill="1" applyBorder="1" applyAlignment="1">
      <alignment shrinkToFit="1"/>
    </xf>
    <xf numFmtId="38" fontId="60" fillId="0" borderId="7" xfId="0" applyNumberFormat="1" applyFont="1" applyBorder="1" applyAlignment="1" applyProtection="1">
      <alignment vertical="center" shrinkToFit="1"/>
      <protection locked="0"/>
    </xf>
    <xf numFmtId="38" fontId="60" fillId="0" borderId="43" xfId="0" applyNumberFormat="1" applyFont="1" applyBorder="1" applyAlignment="1" applyProtection="1">
      <alignment horizontal="right" vertical="center" shrinkToFit="1"/>
      <protection locked="0"/>
    </xf>
    <xf numFmtId="38" fontId="60" fillId="0" borderId="21" xfId="0" applyNumberFormat="1" applyFont="1" applyBorder="1" applyAlignment="1" applyProtection="1">
      <alignment horizontal="right" shrinkToFit="1"/>
      <protection locked="0"/>
    </xf>
    <xf numFmtId="38" fontId="60" fillId="16" borderId="40" xfId="0" applyNumberFormat="1" applyFont="1" applyFill="1" applyBorder="1" applyAlignment="1">
      <alignment horizontal="right" shrinkToFit="1"/>
    </xf>
    <xf numFmtId="3" fontId="67" fillId="16" borderId="8" xfId="10" applyNumberFormat="1" applyFont="1" applyFill="1" applyBorder="1" applyAlignment="1">
      <alignment vertical="center" shrinkToFit="1"/>
    </xf>
    <xf numFmtId="3" fontId="67" fillId="16" borderId="5" xfId="10" applyNumberFormat="1" applyFont="1" applyFill="1" applyBorder="1" applyAlignment="1">
      <alignment vertical="center" shrinkToFit="1"/>
    </xf>
    <xf numFmtId="3" fontId="69" fillId="16" borderId="56" xfId="10" applyNumberFormat="1" applyFont="1" applyFill="1" applyBorder="1" applyAlignment="1">
      <alignment vertical="center" shrinkToFit="1"/>
    </xf>
    <xf numFmtId="38" fontId="67" fillId="16" borderId="8" xfId="10" applyNumberFormat="1" applyFont="1" applyFill="1" applyBorder="1" applyAlignment="1">
      <alignment horizontal="right" vertical="center" shrinkToFit="1"/>
    </xf>
    <xf numFmtId="38" fontId="67" fillId="16" borderId="5" xfId="10" applyNumberFormat="1" applyFont="1" applyFill="1" applyBorder="1" applyAlignment="1">
      <alignment horizontal="right" vertical="center" shrinkToFit="1"/>
    </xf>
    <xf numFmtId="38" fontId="67" fillId="16" borderId="5" xfId="10" applyNumberFormat="1" applyFont="1" applyFill="1" applyBorder="1" applyAlignment="1">
      <alignment horizontal="right" shrinkToFit="1"/>
    </xf>
    <xf numFmtId="38" fontId="67" fillId="16" borderId="8" xfId="10" applyNumberFormat="1" applyFont="1" applyFill="1" applyBorder="1" applyAlignment="1">
      <alignment horizontal="right" shrinkToFit="1"/>
    </xf>
    <xf numFmtId="38" fontId="67" fillId="16" borderId="135" xfId="10" applyNumberFormat="1" applyFont="1" applyFill="1" applyBorder="1" applyAlignment="1">
      <alignment horizontal="right" shrinkToFit="1"/>
    </xf>
    <xf numFmtId="38" fontId="67" fillId="16" borderId="57" xfId="10" applyNumberFormat="1" applyFont="1" applyFill="1" applyBorder="1" applyAlignment="1">
      <alignment horizontal="right" shrinkToFit="1"/>
    </xf>
    <xf numFmtId="40" fontId="67" fillId="0" borderId="8" xfId="10" applyNumberFormat="1" applyFont="1" applyBorder="1" applyAlignment="1" applyProtection="1">
      <alignment horizontal="right" shrinkToFit="1"/>
      <protection locked="0"/>
    </xf>
    <xf numFmtId="40" fontId="69" fillId="16" borderId="46" xfId="10" applyNumberFormat="1" applyFont="1" applyFill="1" applyBorder="1" applyAlignment="1">
      <alignment horizontal="right" shrinkToFit="1"/>
    </xf>
    <xf numFmtId="4" fontId="69" fillId="0" borderId="0" xfId="10" applyNumberFormat="1" applyFont="1" applyAlignment="1">
      <alignment vertical="center" shrinkToFit="1"/>
    </xf>
    <xf numFmtId="38" fontId="67" fillId="16" borderId="8" xfId="11" applyNumberFormat="1" applyFont="1" applyFill="1" applyBorder="1" applyAlignment="1">
      <alignment horizontal="right" shrinkToFit="1"/>
    </xf>
    <xf numFmtId="38" fontId="67" fillId="16" borderId="5" xfId="11" applyNumberFormat="1" applyFont="1" applyFill="1" applyBorder="1" applyAlignment="1">
      <alignment horizontal="right" shrinkToFit="1"/>
    </xf>
    <xf numFmtId="38" fontId="67" fillId="0" borderId="135" xfId="11" applyNumberFormat="1" applyFont="1" applyBorder="1" applyAlignment="1" applyProtection="1">
      <alignment horizontal="right" shrinkToFit="1"/>
      <protection locked="0"/>
    </xf>
    <xf numFmtId="38" fontId="69" fillId="16" borderId="8" xfId="11" applyNumberFormat="1" applyFont="1" applyFill="1" applyBorder="1" applyAlignment="1">
      <alignment horizontal="right" shrinkToFit="1"/>
    </xf>
    <xf numFmtId="40" fontId="67" fillId="16" borderId="8" xfId="11" applyNumberFormat="1" applyFont="1" applyFill="1" applyBorder="1" applyAlignment="1">
      <alignment horizontal="right" shrinkToFit="1"/>
    </xf>
    <xf numFmtId="40" fontId="69" fillId="16" borderId="56" xfId="11" applyNumberFormat="1" applyFont="1" applyFill="1" applyBorder="1" applyAlignment="1">
      <alignment horizontal="right" shrinkToFit="1"/>
    </xf>
    <xf numFmtId="0" fontId="69" fillId="16" borderId="0" xfId="10" applyFont="1" applyFill="1" applyAlignment="1" applyProtection="1">
      <alignment horizontal="right" vertical="center"/>
      <protection hidden="1"/>
    </xf>
    <xf numFmtId="38" fontId="60" fillId="0" borderId="12" xfId="0" applyNumberFormat="1" applyFont="1" applyBorder="1" applyAlignment="1" applyProtection="1">
      <alignment vertical="center" shrinkToFit="1"/>
      <protection locked="0"/>
    </xf>
    <xf numFmtId="38" fontId="60" fillId="19" borderId="12" xfId="0" applyNumberFormat="1" applyFont="1" applyFill="1" applyBorder="1" applyAlignment="1" applyProtection="1">
      <alignment shrinkToFit="1"/>
      <protection locked="0"/>
    </xf>
    <xf numFmtId="37" fontId="60" fillId="16" borderId="13" xfId="0" applyNumberFormat="1" applyFont="1" applyFill="1" applyBorder="1" applyAlignment="1">
      <alignment shrinkToFit="1"/>
    </xf>
    <xf numFmtId="37" fontId="60" fillId="16" borderId="20" xfId="0" applyNumberFormat="1" applyFont="1" applyFill="1" applyBorder="1" applyAlignment="1">
      <alignment shrinkToFit="1"/>
    </xf>
    <xf numFmtId="38" fontId="60" fillId="16" borderId="13" xfId="0" applyNumberFormat="1" applyFont="1" applyFill="1" applyBorder="1" applyAlignment="1">
      <alignment shrinkToFit="1"/>
    </xf>
    <xf numFmtId="38" fontId="60" fillId="16" borderId="17" xfId="0" applyNumberFormat="1" applyFont="1" applyFill="1" applyBorder="1" applyAlignment="1">
      <alignment shrinkToFit="1"/>
    </xf>
    <xf numFmtId="10" fontId="59" fillId="16" borderId="13" xfId="0" applyNumberFormat="1" applyFont="1" applyFill="1" applyBorder="1" applyAlignment="1">
      <alignment horizontal="left" shrinkToFit="1"/>
    </xf>
    <xf numFmtId="0" fontId="103" fillId="21" borderId="0" xfId="17" applyFont="1" applyFill="1" applyAlignment="1" applyProtection="1">
      <alignment horizontal="centerContinuous" vertical="center"/>
      <protection hidden="1"/>
    </xf>
    <xf numFmtId="38" fontId="60" fillId="16" borderId="21" xfId="3" applyNumberFormat="1" applyFont="1" applyFill="1" applyBorder="1" applyAlignment="1">
      <alignment horizontal="right" vertical="center" shrinkToFit="1"/>
    </xf>
    <xf numFmtId="38" fontId="60" fillId="16" borderId="40" xfId="3" applyNumberFormat="1" applyFont="1" applyFill="1" applyBorder="1" applyAlignment="1">
      <alignment horizontal="right" vertical="center" shrinkToFit="1"/>
    </xf>
    <xf numFmtId="38" fontId="60" fillId="16" borderId="67" xfId="3" applyNumberFormat="1" applyFont="1" applyFill="1" applyBorder="1" applyAlignment="1">
      <alignment horizontal="right" vertical="center" shrinkToFit="1"/>
    </xf>
    <xf numFmtId="38" fontId="59" fillId="16" borderId="67" xfId="3" applyNumberFormat="1" applyFont="1" applyFill="1" applyBorder="1" applyAlignment="1">
      <alignment horizontal="right" vertical="center" shrinkToFit="1"/>
    </xf>
    <xf numFmtId="38" fontId="60" fillId="16" borderId="59" xfId="3" applyNumberFormat="1" applyFont="1" applyFill="1" applyBorder="1" applyAlignment="1">
      <alignment horizontal="right" vertical="center" shrinkToFit="1"/>
    </xf>
    <xf numFmtId="38" fontId="59" fillId="16" borderId="59" xfId="3" applyNumberFormat="1" applyFont="1" applyFill="1" applyBorder="1" applyAlignment="1">
      <alignment horizontal="right" vertical="center" shrinkToFit="1"/>
    </xf>
    <xf numFmtId="0" fontId="42" fillId="0" borderId="0" xfId="0" applyFont="1"/>
    <xf numFmtId="41" fontId="20" fillId="0" borderId="0" xfId="0" applyNumberFormat="1" applyFont="1" applyAlignment="1">
      <alignment horizontal="right"/>
    </xf>
    <xf numFmtId="0" fontId="70" fillId="0" borderId="0" xfId="0" applyFont="1" applyAlignment="1" applyProtection="1">
      <alignment horizontal="right"/>
      <protection hidden="1"/>
    </xf>
    <xf numFmtId="0" fontId="69" fillId="0" borderId="19" xfId="0" applyFont="1" applyBorder="1" applyAlignment="1">
      <alignment horizontal="left" vertical="center" indent="2"/>
    </xf>
    <xf numFmtId="0" fontId="69" fillId="0" borderId="1" xfId="0" applyFont="1" applyBorder="1" applyAlignment="1" applyProtection="1">
      <alignment horizontal="center" vertical="center" wrapText="1"/>
      <protection hidden="1"/>
    </xf>
    <xf numFmtId="0" fontId="59" fillId="0" borderId="7" xfId="0" applyFont="1" applyBorder="1" applyAlignment="1" applyProtection="1">
      <alignment horizontal="center" vertical="center" wrapText="1"/>
      <protection hidden="1"/>
    </xf>
    <xf numFmtId="0" fontId="133" fillId="0" borderId="0" xfId="17" applyFont="1"/>
    <xf numFmtId="0" fontId="15" fillId="0" borderId="0" xfId="18" applyAlignment="1">
      <alignment vertical="center"/>
    </xf>
    <xf numFmtId="0" fontId="15" fillId="0" borderId="0" xfId="18"/>
    <xf numFmtId="0" fontId="15" fillId="0" borderId="0" xfId="18" applyAlignment="1">
      <alignment horizontal="center" vertical="top" wrapText="1"/>
    </xf>
    <xf numFmtId="0" fontId="123" fillId="0" borderId="87" xfId="18" applyFont="1" applyBorder="1" applyAlignment="1">
      <alignment vertical="top"/>
    </xf>
    <xf numFmtId="0" fontId="123" fillId="0" borderId="0" xfId="18" applyFont="1" applyAlignment="1">
      <alignment vertical="top"/>
    </xf>
    <xf numFmtId="0" fontId="123" fillId="0" borderId="88" xfId="18" applyFont="1" applyBorder="1" applyAlignment="1">
      <alignment vertical="top"/>
    </xf>
    <xf numFmtId="0" fontId="121" fillId="21" borderId="140" xfId="18" applyFont="1" applyFill="1" applyBorder="1" applyAlignment="1">
      <alignment horizontal="center" vertical="center" wrapText="1"/>
    </xf>
    <xf numFmtId="177" fontId="121" fillId="21" borderId="140" xfId="18" applyNumberFormat="1" applyFont="1" applyFill="1" applyBorder="1" applyAlignment="1">
      <alignment horizontal="center" vertical="center" wrapText="1"/>
    </xf>
    <xf numFmtId="38" fontId="121" fillId="21" borderId="140" xfId="18" applyNumberFormat="1" applyFont="1" applyFill="1" applyBorder="1" applyAlignment="1">
      <alignment horizontal="center" vertical="center" wrapText="1"/>
    </xf>
    <xf numFmtId="0" fontId="123" fillId="20" borderId="141" xfId="18" applyFont="1" applyFill="1" applyBorder="1" applyAlignment="1">
      <alignment horizontal="left" vertical="top" wrapText="1"/>
    </xf>
    <xf numFmtId="0" fontId="123" fillId="20" borderId="141" xfId="18" applyFont="1" applyFill="1" applyBorder="1" applyAlignment="1">
      <alignment vertical="top"/>
    </xf>
    <xf numFmtId="38" fontId="123" fillId="20" borderId="141" xfId="18" applyNumberFormat="1" applyFont="1" applyFill="1" applyBorder="1" applyAlignment="1">
      <alignment horizontal="right" vertical="top"/>
    </xf>
    <xf numFmtId="38" fontId="123" fillId="20" borderId="141" xfId="18" applyNumberFormat="1" applyFont="1" applyFill="1" applyBorder="1" applyAlignment="1">
      <alignment vertical="top"/>
    </xf>
    <xf numFmtId="0" fontId="15" fillId="0" borderId="141" xfId="18" applyBorder="1" applyAlignment="1" applyProtection="1">
      <alignment horizontal="left" vertical="top" wrapText="1"/>
      <protection locked="0"/>
    </xf>
    <xf numFmtId="0" fontId="15" fillId="0" borderId="141" xfId="18" applyBorder="1" applyAlignment="1" applyProtection="1">
      <alignment vertical="top"/>
      <protection locked="0"/>
    </xf>
    <xf numFmtId="38" fontId="15" fillId="0" borderId="141" xfId="18" applyNumberFormat="1" applyBorder="1" applyAlignment="1" applyProtection="1">
      <alignment horizontal="right" vertical="top"/>
      <protection locked="0"/>
    </xf>
    <xf numFmtId="0" fontId="15" fillId="0" borderId="0" xfId="18" quotePrefix="1"/>
    <xf numFmtId="0" fontId="15" fillId="16" borderId="142" xfId="18" applyFill="1" applyBorder="1" applyAlignment="1">
      <alignment horizontal="left" vertical="top" wrapText="1"/>
    </xf>
    <xf numFmtId="0" fontId="15" fillId="16" borderId="142" xfId="18" applyFill="1" applyBorder="1" applyAlignment="1">
      <alignment vertical="top"/>
    </xf>
    <xf numFmtId="38" fontId="15" fillId="16" borderId="142" xfId="18" applyNumberFormat="1" applyFill="1" applyBorder="1" applyAlignment="1">
      <alignment horizontal="right" vertical="top"/>
    </xf>
    <xf numFmtId="38" fontId="15" fillId="16" borderId="142" xfId="18" applyNumberFormat="1" applyFill="1" applyBorder="1" applyAlignment="1">
      <alignment vertical="top"/>
    </xf>
    <xf numFmtId="0" fontId="15" fillId="0" borderId="0" xfId="18" applyAlignment="1">
      <alignment horizontal="left" vertical="top" wrapText="1"/>
    </xf>
    <xf numFmtId="0" fontId="15" fillId="0" borderId="0" xfId="18" applyAlignment="1">
      <alignment vertical="top"/>
    </xf>
    <xf numFmtId="38" fontId="15" fillId="0" borderId="0" xfId="18" applyNumberFormat="1" applyAlignment="1">
      <alignment horizontal="right" vertical="top"/>
    </xf>
    <xf numFmtId="178" fontId="15" fillId="0" borderId="0" xfId="18" applyNumberFormat="1"/>
    <xf numFmtId="0" fontId="132" fillId="0" borderId="0" xfId="0" applyFont="1"/>
    <xf numFmtId="0" fontId="90" fillId="0" borderId="1" xfId="0" applyFont="1" applyBorder="1" applyAlignment="1">
      <alignment horizontal="left" wrapText="1"/>
    </xf>
    <xf numFmtId="0" fontId="134" fillId="0" borderId="87" xfId="18" applyFont="1" applyBorder="1" applyAlignment="1">
      <alignment vertical="top"/>
    </xf>
    <xf numFmtId="38" fontId="15" fillId="16" borderId="141" xfId="18" applyNumberFormat="1" applyFill="1" applyBorder="1" applyAlignment="1">
      <alignment horizontal="right" vertical="top"/>
    </xf>
    <xf numFmtId="0" fontId="14" fillId="0" borderId="141" xfId="18" applyFont="1" applyBorder="1" applyAlignment="1" applyProtection="1">
      <alignment vertical="top"/>
      <protection locked="0"/>
    </xf>
    <xf numFmtId="38" fontId="62" fillId="0" borderId="1" xfId="3" applyNumberFormat="1" applyFont="1" applyBorder="1" applyAlignment="1" applyProtection="1">
      <alignment vertical="center" shrinkToFit="1"/>
      <protection locked="0"/>
    </xf>
    <xf numFmtId="38" fontId="62" fillId="16" borderId="1" xfId="3" applyNumberFormat="1" applyFont="1" applyFill="1" applyBorder="1" applyAlignment="1">
      <alignment vertical="center" shrinkToFit="1"/>
    </xf>
    <xf numFmtId="0" fontId="94" fillId="0" borderId="0" xfId="2" applyNumberFormat="1" applyFont="1" applyBorder="1" applyAlignment="1" applyProtection="1">
      <alignment horizontal="centerContinuous" vertical="center"/>
    </xf>
    <xf numFmtId="0" fontId="123" fillId="0" borderId="87" xfId="18" applyFont="1" applyBorder="1" applyAlignment="1">
      <alignment vertical="top" wrapText="1"/>
    </xf>
    <xf numFmtId="0" fontId="123" fillId="0" borderId="0" xfId="18" applyFont="1" applyAlignment="1">
      <alignment vertical="top" wrapText="1"/>
    </xf>
    <xf numFmtId="0" fontId="123" fillId="0" borderId="88" xfId="18" applyFont="1" applyBorder="1" applyAlignment="1">
      <alignment vertical="top" wrapText="1"/>
    </xf>
    <xf numFmtId="38" fontId="121" fillId="26" borderId="140" xfId="18" applyNumberFormat="1" applyFont="1" applyFill="1" applyBorder="1" applyAlignment="1">
      <alignment horizontal="center" vertical="center" wrapText="1"/>
    </xf>
    <xf numFmtId="0" fontId="11" fillId="0" borderId="0" xfId="18" applyFont="1"/>
    <xf numFmtId="0" fontId="59" fillId="0" borderId="153" xfId="0" applyFont="1" applyBorder="1" applyAlignment="1">
      <alignment horizontal="center"/>
    </xf>
    <xf numFmtId="0" fontId="62" fillId="0" borderId="156" xfId="0" applyFont="1" applyBorder="1" applyAlignment="1">
      <alignment wrapText="1"/>
    </xf>
    <xf numFmtId="0" fontId="67" fillId="0" borderId="156" xfId="0" applyFont="1" applyBorder="1"/>
    <xf numFmtId="164" fontId="116" fillId="0" borderId="154" xfId="0" applyNumberFormat="1" applyFont="1" applyBorder="1" applyAlignment="1">
      <alignment vertical="top"/>
    </xf>
    <xf numFmtId="0" fontId="60" fillId="0" borderId="155" xfId="0" applyFont="1" applyBorder="1" applyAlignment="1">
      <alignment vertical="top" wrapText="1"/>
    </xf>
    <xf numFmtId="164" fontId="116" fillId="0" borderId="0" xfId="0" applyNumberFormat="1" applyFont="1"/>
    <xf numFmtId="164" fontId="116" fillId="0" borderId="0" xfId="0" applyNumberFormat="1" applyFont="1" applyAlignment="1">
      <alignment vertical="top"/>
    </xf>
    <xf numFmtId="0" fontId="60" fillId="0" borderId="155" xfId="0" applyFont="1" applyBorder="1" applyAlignment="1">
      <alignment vertical="top"/>
    </xf>
    <xf numFmtId="0" fontId="60" fillId="0" borderId="155" xfId="0" applyFont="1" applyBorder="1"/>
    <xf numFmtId="164" fontId="116" fillId="0" borderId="154" xfId="0" applyNumberFormat="1" applyFont="1" applyBorder="1" applyAlignment="1">
      <alignment vertical="center"/>
    </xf>
    <xf numFmtId="0" fontId="60" fillId="0" borderId="155" xfId="0" applyFont="1" applyBorder="1" applyAlignment="1">
      <alignment vertical="center"/>
    </xf>
    <xf numFmtId="164" fontId="69" fillId="17" borderId="12" xfId="0" applyNumberFormat="1"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38" fontId="60" fillId="15" borderId="11" xfId="0" applyNumberFormat="1" applyFont="1" applyFill="1" applyBorder="1" applyAlignment="1">
      <alignment horizontal="right" shrinkToFit="1"/>
    </xf>
    <xf numFmtId="0" fontId="67" fillId="25" borderId="0" xfId="0" applyFont="1" applyFill="1" applyAlignment="1">
      <alignment vertical="center"/>
    </xf>
    <xf numFmtId="0" fontId="67" fillId="25" borderId="0" xfId="0" applyFont="1" applyFill="1" applyAlignment="1">
      <alignment horizontal="center" vertical="center"/>
    </xf>
    <xf numFmtId="0" fontId="62" fillId="25" borderId="0" xfId="0" applyFont="1" applyFill="1" applyAlignment="1">
      <alignment vertical="center"/>
    </xf>
    <xf numFmtId="38" fontId="60" fillId="0" borderId="114" xfId="0" applyNumberFormat="1" applyFont="1" applyBorder="1" applyAlignment="1" applyProtection="1">
      <alignment horizontal="right" shrinkToFit="1"/>
      <protection locked="0"/>
    </xf>
    <xf numFmtId="0" fontId="69" fillId="17" borderId="1" xfId="0" applyFont="1" applyFill="1" applyBorder="1" applyAlignment="1">
      <alignment horizontal="left" vertical="center"/>
    </xf>
    <xf numFmtId="0" fontId="78" fillId="16" borderId="19" xfId="0" applyFont="1" applyFill="1" applyBorder="1" applyAlignment="1">
      <alignment horizontal="left" indent="2"/>
    </xf>
    <xf numFmtId="0" fontId="67" fillId="16" borderId="10" xfId="0" applyFont="1" applyFill="1" applyBorder="1" applyAlignment="1">
      <alignment horizontal="center" vertical="center"/>
    </xf>
    <xf numFmtId="38" fontId="60" fillId="0" borderId="11" xfId="0" applyNumberFormat="1" applyFont="1" applyBorder="1" applyAlignment="1" applyProtection="1">
      <alignment horizontal="right" shrinkToFit="1"/>
      <protection locked="0"/>
    </xf>
    <xf numFmtId="0" fontId="67" fillId="16" borderId="17" xfId="0" applyFont="1" applyFill="1" applyBorder="1" applyAlignment="1">
      <alignment horizontal="center" vertical="center"/>
    </xf>
    <xf numFmtId="38" fontId="60" fillId="16" borderId="16" xfId="0" applyNumberFormat="1" applyFont="1" applyFill="1" applyBorder="1" applyAlignment="1">
      <alignment horizontal="right" shrinkToFit="1"/>
    </xf>
    <xf numFmtId="38" fontId="60" fillId="0" borderId="21" xfId="24" applyNumberFormat="1" applyFont="1" applyBorder="1" applyAlignment="1" applyProtection="1">
      <alignment horizontal="right"/>
      <protection locked="0"/>
    </xf>
    <xf numFmtId="38" fontId="67" fillId="0" borderId="21" xfId="24" applyNumberFormat="1" applyFont="1" applyBorder="1" applyAlignment="1" applyProtection="1">
      <alignment horizontal="right"/>
      <protection locked="0"/>
    </xf>
    <xf numFmtId="38" fontId="67" fillId="0" borderId="161" xfId="6" applyNumberFormat="1" applyFont="1" applyBorder="1" applyAlignment="1" applyProtection="1">
      <alignment horizontal="right"/>
      <protection locked="0"/>
    </xf>
    <xf numFmtId="38" fontId="67" fillId="0" borderId="1" xfId="0" applyNumberFormat="1" applyFont="1" applyBorder="1" applyAlignment="1" applyProtection="1">
      <alignment horizontal="right" shrinkToFit="1"/>
      <protection locked="0"/>
    </xf>
    <xf numFmtId="38" fontId="67" fillId="0" borderId="21" xfId="21" applyNumberFormat="1" applyFont="1" applyBorder="1" applyAlignment="1" applyProtection="1">
      <alignment horizontal="right"/>
      <protection locked="0"/>
    </xf>
    <xf numFmtId="38" fontId="67" fillId="0" borderId="21" xfId="23" applyNumberFormat="1" applyFont="1" applyBorder="1" applyAlignment="1" applyProtection="1">
      <alignment horizontal="right"/>
      <protection locked="0"/>
    </xf>
    <xf numFmtId="38" fontId="67" fillId="0" borderId="42" xfId="23" applyNumberFormat="1" applyFont="1" applyBorder="1" applyAlignment="1" applyProtection="1">
      <alignment horizontal="right"/>
      <protection locked="0"/>
    </xf>
    <xf numFmtId="0" fontId="69" fillId="25" borderId="15" xfId="0" applyFont="1" applyFill="1" applyBorder="1" applyAlignment="1">
      <alignment horizontal="left" vertical="center" indent="2"/>
    </xf>
    <xf numFmtId="0" fontId="67" fillId="25" borderId="9" xfId="0" applyFont="1" applyFill="1" applyBorder="1" applyAlignment="1">
      <alignment horizontal="left" vertical="center"/>
    </xf>
    <xf numFmtId="38" fontId="60" fillId="25" borderId="11" xfId="0" applyNumberFormat="1" applyFont="1" applyFill="1" applyBorder="1" applyAlignment="1">
      <alignment horizontal="right" shrinkToFit="1"/>
    </xf>
    <xf numFmtId="38" fontId="60" fillId="25" borderId="15" xfId="0" applyNumberFormat="1" applyFont="1" applyFill="1" applyBorder="1" applyAlignment="1">
      <alignment horizontal="right" shrinkToFit="1"/>
    </xf>
    <xf numFmtId="38" fontId="60" fillId="25" borderId="9" xfId="0" applyNumberFormat="1" applyFont="1" applyFill="1" applyBorder="1" applyAlignment="1">
      <alignment horizontal="right" shrinkToFit="1"/>
    </xf>
    <xf numFmtId="0" fontId="67" fillId="16" borderId="5" xfId="0" applyFont="1" applyFill="1" applyBorder="1" applyAlignment="1">
      <alignment vertical="center"/>
    </xf>
    <xf numFmtId="0" fontId="67" fillId="16" borderId="6" xfId="0" applyFont="1" applyFill="1" applyBorder="1" applyAlignment="1">
      <alignment vertical="center"/>
    </xf>
    <xf numFmtId="0" fontId="67" fillId="16" borderId="5" xfId="0" applyFont="1" applyFill="1" applyBorder="1" applyAlignment="1">
      <alignment horizontal="left" vertical="center" indent="1"/>
    </xf>
    <xf numFmtId="0" fontId="67" fillId="0" borderId="132" xfId="0" applyFont="1" applyBorder="1" applyAlignment="1">
      <alignment horizontal="left" vertical="center" indent="1"/>
    </xf>
    <xf numFmtId="0" fontId="67" fillId="0" borderId="132" xfId="0" applyFont="1" applyBorder="1" applyAlignment="1">
      <alignment vertical="center"/>
    </xf>
    <xf numFmtId="0" fontId="67" fillId="0" borderId="133" xfId="0" applyFont="1" applyBorder="1" applyAlignment="1">
      <alignment vertical="center"/>
    </xf>
    <xf numFmtId="38" fontId="90" fillId="0" borderId="1" xfId="0" applyNumberFormat="1" applyFont="1" applyBorder="1"/>
    <xf numFmtId="0" fontId="10" fillId="0" borderId="141" xfId="18" applyFont="1" applyBorder="1" applyAlignment="1" applyProtection="1">
      <alignment horizontal="left" vertical="top" wrapText="1"/>
      <protection locked="0"/>
    </xf>
    <xf numFmtId="0" fontId="134" fillId="20" borderId="87" xfId="18" applyFont="1" applyFill="1" applyBorder="1" applyAlignment="1">
      <alignment horizontal="left" vertical="top"/>
    </xf>
    <xf numFmtId="0" fontId="134" fillId="20" borderId="0" xfId="18" applyFont="1" applyFill="1" applyAlignment="1">
      <alignment horizontal="left" vertical="top"/>
    </xf>
    <xf numFmtId="0" fontId="134" fillId="20" borderId="0" xfId="18" applyFont="1" applyFill="1" applyAlignment="1">
      <alignment horizontal="left" vertical="top" wrapText="1"/>
    </xf>
    <xf numFmtId="0" fontId="134" fillId="20" borderId="88" xfId="18" applyFont="1" applyFill="1" applyBorder="1" applyAlignment="1">
      <alignment horizontal="left" vertical="top" wrapText="1"/>
    </xf>
    <xf numFmtId="0" fontId="134" fillId="20" borderId="88" xfId="18" applyFont="1" applyFill="1" applyBorder="1" applyAlignment="1">
      <alignment horizontal="left" vertical="top"/>
    </xf>
    <xf numFmtId="0" fontId="134" fillId="0" borderId="0" xfId="18" applyFont="1" applyAlignment="1">
      <alignment vertical="top"/>
    </xf>
    <xf numFmtId="178" fontId="10" fillId="0" borderId="141" xfId="18" applyNumberFormat="1" applyFont="1" applyBorder="1" applyAlignment="1" applyProtection="1">
      <alignment horizontal="left" vertical="top" wrapText="1"/>
      <protection locked="0"/>
    </xf>
    <xf numFmtId="178" fontId="15" fillId="0" borderId="141" xfId="18" applyNumberFormat="1" applyBorder="1" applyAlignment="1" applyProtection="1">
      <alignment horizontal="left" vertical="top" wrapText="1"/>
      <protection locked="0"/>
    </xf>
    <xf numFmtId="38" fontId="145" fillId="0" borderId="0" xfId="0" applyNumberFormat="1" applyFont="1" applyAlignment="1">
      <alignment vertical="center"/>
    </xf>
    <xf numFmtId="38" fontId="60" fillId="21" borderId="117" xfId="0" applyNumberFormat="1" applyFont="1" applyFill="1" applyBorder="1" applyAlignment="1">
      <alignment horizontal="right" shrinkToFit="1"/>
    </xf>
    <xf numFmtId="38" fontId="60" fillId="21" borderId="115" xfId="0" applyNumberFormat="1" applyFont="1" applyFill="1" applyBorder="1" applyAlignment="1">
      <alignment horizontal="right" shrinkToFit="1"/>
    </xf>
    <xf numFmtId="0" fontId="69" fillId="16" borderId="117" xfId="0" applyFont="1" applyFill="1" applyBorder="1" applyAlignment="1">
      <alignment horizontal="left" vertical="center" indent="2"/>
    </xf>
    <xf numFmtId="38" fontId="60" fillId="31" borderId="25" xfId="0" applyNumberFormat="1" applyFont="1" applyFill="1" applyBorder="1" applyAlignment="1">
      <alignment horizontal="right" shrinkToFit="1"/>
    </xf>
    <xf numFmtId="38" fontId="60" fillId="31" borderId="2" xfId="0" applyNumberFormat="1" applyFont="1" applyFill="1" applyBorder="1" applyAlignment="1">
      <alignment horizontal="right" shrinkToFit="1"/>
    </xf>
    <xf numFmtId="38" fontId="60" fillId="6" borderId="116" xfId="0" applyNumberFormat="1" applyFont="1" applyFill="1" applyBorder="1" applyAlignment="1">
      <alignment horizontal="right" shrinkToFit="1"/>
    </xf>
    <xf numFmtId="38" fontId="60" fillId="31" borderId="13" xfId="0" applyNumberFormat="1" applyFont="1" applyFill="1" applyBorder="1" applyAlignment="1" applyProtection="1">
      <alignment horizontal="right" shrinkToFit="1"/>
      <protection locked="0"/>
    </xf>
    <xf numFmtId="0" fontId="69" fillId="16" borderId="34" xfId="0" applyFont="1" applyFill="1" applyBorder="1" applyAlignment="1">
      <alignment vertical="center"/>
    </xf>
    <xf numFmtId="38" fontId="60" fillId="31" borderId="26" xfId="0" applyNumberFormat="1" applyFont="1" applyFill="1" applyBorder="1" applyAlignment="1">
      <alignment horizontal="right" shrinkToFit="1"/>
    </xf>
    <xf numFmtId="0" fontId="62" fillId="16" borderId="9" xfId="0" applyFont="1" applyFill="1" applyBorder="1" applyAlignment="1">
      <alignment horizontal="center" vertical="center"/>
    </xf>
    <xf numFmtId="38" fontId="60" fillId="16" borderId="13" xfId="0" applyNumberFormat="1" applyFont="1" applyFill="1" applyBorder="1" applyAlignment="1" applyProtection="1">
      <alignment horizontal="right" shrinkToFit="1"/>
      <protection locked="0"/>
    </xf>
    <xf numFmtId="0" fontId="69" fillId="0" borderId="13" xfId="0" applyFont="1" applyBorder="1" applyAlignment="1">
      <alignment horizontal="center" vertical="center"/>
    </xf>
    <xf numFmtId="164" fontId="69" fillId="6" borderId="12" xfId="0" applyNumberFormat="1" applyFont="1" applyFill="1" applyBorder="1" applyAlignment="1">
      <alignment horizontal="left" vertical="center" wrapText="1" indent="1"/>
    </xf>
    <xf numFmtId="0" fontId="67" fillId="0" borderId="5" xfId="0" applyFont="1" applyBorder="1" applyAlignment="1">
      <alignment horizontal="left" vertical="center" wrapText="1" indent="1"/>
    </xf>
    <xf numFmtId="0" fontId="67" fillId="0" borderId="5" xfId="0" applyFont="1" applyBorder="1" applyAlignment="1">
      <alignment horizontal="left" vertical="center" indent="1"/>
    </xf>
    <xf numFmtId="0" fontId="70" fillId="16" borderId="15" xfId="0" applyFont="1" applyFill="1" applyBorder="1" applyAlignment="1">
      <alignment horizontal="center" vertical="center"/>
    </xf>
    <xf numFmtId="38" fontId="59" fillId="16" borderId="136" xfId="0" applyNumberFormat="1" applyFont="1" applyFill="1" applyBorder="1" applyAlignment="1">
      <alignment horizontal="right" vertical="center"/>
    </xf>
    <xf numFmtId="0" fontId="62" fillId="0" borderId="49" xfId="0" applyFont="1" applyBorder="1" applyAlignment="1">
      <alignment horizontal="left" wrapText="1"/>
    </xf>
    <xf numFmtId="0" fontId="62" fillId="0" borderId="6" xfId="0" applyFont="1" applyBorder="1" applyAlignment="1">
      <alignment horizontal="left" indent="1"/>
    </xf>
    <xf numFmtId="0" fontId="62" fillId="0" borderId="6" xfId="0" applyFont="1" applyBorder="1" applyAlignment="1">
      <alignment horizontal="left" wrapText="1" indent="1"/>
    </xf>
    <xf numFmtId="0" fontId="62" fillId="16" borderId="6" xfId="0" applyFont="1" applyFill="1" applyBorder="1" applyAlignment="1">
      <alignment horizontal="left" indent="2"/>
    </xf>
    <xf numFmtId="0" fontId="69" fillId="0" borderId="45" xfId="0" applyFont="1" applyBorder="1" applyAlignment="1">
      <alignment horizontal="left" indent="2"/>
    </xf>
    <xf numFmtId="0" fontId="67" fillId="0" borderId="21" xfId="0" applyFont="1" applyBorder="1" applyAlignment="1">
      <alignment horizontal="center" wrapText="1"/>
    </xf>
    <xf numFmtId="38" fontId="60" fillId="16" borderId="136" xfId="0" applyNumberFormat="1" applyFont="1" applyFill="1" applyBorder="1" applyAlignment="1">
      <alignment horizontal="right" vertical="center"/>
    </xf>
    <xf numFmtId="49" fontId="67" fillId="0" borderId="0" xfId="11" applyNumberFormat="1" applyFont="1" applyAlignment="1">
      <alignment horizontal="left" vertical="center" wrapText="1"/>
    </xf>
    <xf numFmtId="0" fontId="67" fillId="0" borderId="55" xfId="10" applyFont="1" applyBorder="1" applyAlignment="1">
      <alignment vertical="center"/>
    </xf>
    <xf numFmtId="0" fontId="67" fillId="0" borderId="0" xfId="10" applyFont="1" applyAlignment="1">
      <alignment vertical="center"/>
    </xf>
    <xf numFmtId="0" fontId="67" fillId="0" borderId="55" xfId="10" applyFont="1" applyBorder="1" applyAlignment="1">
      <alignment horizontal="centerContinuous" vertical="center"/>
    </xf>
    <xf numFmtId="0" fontId="100" fillId="0" borderId="0" xfId="10" applyFont="1" applyAlignment="1">
      <alignment vertical="top"/>
    </xf>
    <xf numFmtId="0" fontId="67" fillId="0" borderId="0" xfId="10" applyFont="1" applyAlignment="1">
      <alignment horizontal="right" vertical="center"/>
    </xf>
    <xf numFmtId="0" fontId="73" fillId="0" borderId="0" xfId="10" applyFont="1" applyAlignment="1">
      <alignment horizontal="left" vertical="center" indent="1"/>
    </xf>
    <xf numFmtId="0" fontId="73" fillId="0" borderId="0" xfId="10" applyFont="1" applyAlignment="1">
      <alignment horizontal="center" vertical="center"/>
    </xf>
    <xf numFmtId="0" fontId="73" fillId="0" borderId="0" xfId="10" applyFont="1" applyAlignment="1">
      <alignment vertical="center"/>
    </xf>
    <xf numFmtId="0" fontId="69" fillId="0" borderId="0" xfId="10" applyFont="1" applyAlignment="1">
      <alignment horizontal="left"/>
    </xf>
    <xf numFmtId="49" fontId="67" fillId="0" borderId="0" xfId="10" applyNumberFormat="1" applyFont="1" applyAlignment="1">
      <alignment horizontal="left" vertical="center"/>
    </xf>
    <xf numFmtId="3" fontId="67" fillId="0" borderId="0" xfId="10" applyNumberFormat="1" applyFont="1" applyAlignment="1">
      <alignmen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0" borderId="0" xfId="10" applyFont="1" applyAlignment="1">
      <alignment vertical="center" shrinkToFit="1"/>
    </xf>
    <xf numFmtId="0" fontId="69" fillId="0" borderId="0" xfId="10" applyFont="1" applyAlignment="1">
      <alignment horizontal="left" vertical="center"/>
    </xf>
    <xf numFmtId="0" fontId="67" fillId="0" borderId="0" xfId="10" applyFont="1" applyAlignment="1">
      <alignment horizontal="center" vertical="center"/>
    </xf>
    <xf numFmtId="0" fontId="67" fillId="0" borderId="0" xfId="10" applyFont="1" applyAlignment="1">
      <alignment vertical="center" wrapText="1"/>
    </xf>
    <xf numFmtId="0" fontId="67" fillId="0" borderId="0" xfId="10" applyFont="1" applyAlignment="1">
      <alignment horizontal="center" vertical="top"/>
    </xf>
    <xf numFmtId="0" fontId="67" fillId="0" borderId="0" xfId="10" applyFont="1" applyAlignment="1">
      <alignment vertical="top" wrapText="1"/>
    </xf>
    <xf numFmtId="0" fontId="67" fillId="0" borderId="0" xfId="10" applyFont="1" applyAlignment="1">
      <alignment horizontal="right" vertical="top"/>
    </xf>
    <xf numFmtId="38" fontId="67" fillId="16" borderId="0" xfId="10" applyNumberFormat="1" applyFont="1" applyFill="1" applyAlignment="1">
      <alignment vertical="top" shrinkToFit="1"/>
    </xf>
    <xf numFmtId="1" fontId="67" fillId="0" borderId="0" xfId="10" applyNumberFormat="1" applyFont="1" applyAlignment="1">
      <alignment horizontal="center" vertical="center"/>
    </xf>
    <xf numFmtId="1" fontId="67" fillId="0" borderId="0" xfId="10" applyNumberFormat="1" applyFont="1" applyAlignment="1">
      <alignment horizontal="left" vertical="center"/>
    </xf>
    <xf numFmtId="38" fontId="67" fillId="16" borderId="0" xfId="10" applyNumberFormat="1" applyFont="1" applyFill="1" applyAlignment="1">
      <alignment horizontal="right" shrinkToFit="1"/>
    </xf>
    <xf numFmtId="0" fontId="67" fillId="0" borderId="0" xfId="10" quotePrefix="1" applyFont="1" applyAlignment="1">
      <alignment horizontal="left" vertical="center" wrapText="1"/>
    </xf>
    <xf numFmtId="0" fontId="67" fillId="0" borderId="0" xfId="10" applyFont="1" applyAlignment="1">
      <alignment horizontal="left" vertical="center" wrapText="1"/>
    </xf>
    <xf numFmtId="49" fontId="67" fillId="0" borderId="0" xfId="10" applyNumberFormat="1" applyFont="1" applyAlignment="1">
      <alignment horizontal="center" vertical="center"/>
    </xf>
    <xf numFmtId="3" fontId="67" fillId="0" borderId="0" xfId="10" quotePrefix="1" applyNumberFormat="1" applyFont="1" applyAlignment="1">
      <alignment horizontal="left" vertical="center" wrapText="1"/>
    </xf>
    <xf numFmtId="3" fontId="67" fillId="0" borderId="0" xfId="10" applyNumberFormat="1" applyFont="1" applyAlignment="1">
      <alignment vertical="center" wrapText="1"/>
    </xf>
    <xf numFmtId="3" fontId="67" fillId="0" borderId="0" xfId="10" applyNumberFormat="1" applyFont="1" applyAlignment="1">
      <alignment horizontal="center" vertical="center" wrapText="1"/>
    </xf>
    <xf numFmtId="3" fontId="67" fillId="0" borderId="0" xfId="10" applyNumberFormat="1" applyFont="1" applyAlignment="1">
      <alignment horizontal="left" vertical="center" wrapText="1"/>
    </xf>
    <xf numFmtId="0" fontId="67" fillId="0" borderId="0" xfId="10" applyFont="1" applyAlignment="1">
      <alignment horizontal="left" vertical="top"/>
    </xf>
    <xf numFmtId="49" fontId="67" fillId="0" borderId="0" xfId="10" applyNumberFormat="1" applyFont="1" applyAlignment="1">
      <alignment horizontal="center" vertical="top"/>
    </xf>
    <xf numFmtId="3" fontId="67" fillId="0" borderId="0" xfId="10" applyNumberFormat="1" applyFont="1" applyAlignment="1">
      <alignment horizontal="left" vertical="top" wrapText="1"/>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6" xfId="10" applyNumberFormat="1" applyFont="1" applyFill="1" applyBorder="1" applyAlignment="1">
      <alignment horizontal="right" shrinkToFit="1"/>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9" fillId="0" borderId="0" xfId="10" quotePrefix="1" applyFont="1" applyAlignment="1">
      <alignment horizontal="left" vertical="center"/>
    </xf>
    <xf numFmtId="0" fontId="69" fillId="0" borderId="0" xfId="10" applyFont="1" applyAlignment="1">
      <alignment horizontal="right" vertical="center"/>
    </xf>
    <xf numFmtId="0" fontId="69" fillId="0" borderId="0" xfId="11" applyFont="1" applyAlignment="1">
      <alignment vertical="center"/>
    </xf>
    <xf numFmtId="0" fontId="67" fillId="0" borderId="0" xfId="11" applyFont="1" applyAlignment="1">
      <alignment horizontal="right" vertical="center"/>
    </xf>
    <xf numFmtId="0" fontId="90" fillId="0" borderId="0" xfId="0" quotePrefix="1" applyFont="1" applyAlignment="1">
      <alignment horizontal="left" vertical="center"/>
    </xf>
    <xf numFmtId="0" fontId="67" fillId="0" borderId="0" xfId="11" applyFont="1" applyAlignment="1">
      <alignment horizontal="left" vertical="center"/>
    </xf>
    <xf numFmtId="49" fontId="67" fillId="0" borderId="0" xfId="11" applyNumberFormat="1" applyFont="1" applyAlignment="1">
      <alignment horizontal="left" vertical="center"/>
    </xf>
    <xf numFmtId="0" fontId="67" fillId="0" borderId="0" xfId="11" applyFont="1" applyAlignment="1">
      <alignment horizontal="center" vertical="center"/>
    </xf>
    <xf numFmtId="0" fontId="67" fillId="0" borderId="0" xfId="11" applyFont="1" applyAlignment="1">
      <alignment vertical="center" wrapText="1"/>
    </xf>
    <xf numFmtId="3" fontId="67" fillId="0" borderId="0" xfId="11" applyNumberFormat="1" applyFont="1" applyAlignment="1">
      <alignment vertical="center"/>
    </xf>
    <xf numFmtId="0" fontId="67" fillId="0" borderId="0" xfId="11" applyFont="1" applyAlignment="1">
      <alignment horizontal="center" vertical="top"/>
    </xf>
    <xf numFmtId="38" fontId="67" fillId="0" borderId="0" xfId="11" applyNumberFormat="1" applyFont="1" applyAlignment="1">
      <alignment horizontal="left" vertical="center" wrapText="1"/>
    </xf>
    <xf numFmtId="0" fontId="67" fillId="0" borderId="0" xfId="11" applyFont="1" applyAlignment="1">
      <alignment horizontal="left" vertical="center" wrapText="1"/>
    </xf>
    <xf numFmtId="0" fontId="67" fillId="0" borderId="0" xfId="11" quotePrefix="1" applyFont="1" applyAlignment="1">
      <alignment horizontal="left" vertical="center" wrapText="1"/>
    </xf>
    <xf numFmtId="1" fontId="67" fillId="0" borderId="0" xfId="11" applyNumberFormat="1" applyFont="1" applyAlignment="1">
      <alignment horizontal="center" vertical="center"/>
    </xf>
    <xf numFmtId="0" fontId="67" fillId="0" borderId="0" xfId="11" quotePrefix="1" applyFont="1" applyAlignment="1">
      <alignment horizontal="left" vertical="center"/>
    </xf>
    <xf numFmtId="1" fontId="67" fillId="0" borderId="0" xfId="11" quotePrefix="1" applyNumberFormat="1" applyFont="1" applyAlignment="1">
      <alignment horizontal="center" vertical="center"/>
    </xf>
    <xf numFmtId="0" fontId="67" fillId="0" borderId="0" xfId="11" applyFont="1" applyAlignment="1">
      <alignment horizontal="left" vertical="top"/>
    </xf>
    <xf numFmtId="1" fontId="67" fillId="0" borderId="0" xfId="11" applyNumberFormat="1" applyFont="1" applyAlignment="1">
      <alignment horizontal="center" vertical="top"/>
    </xf>
    <xf numFmtId="0" fontId="67" fillId="0" borderId="0" xfId="11" applyFont="1" applyAlignment="1">
      <alignment vertical="top" wrapText="1"/>
    </xf>
    <xf numFmtId="49" fontId="67" fillId="4" borderId="0" xfId="11" applyNumberFormat="1" applyFont="1" applyFill="1" applyAlignment="1">
      <alignment horizontal="left" vertical="center"/>
    </xf>
    <xf numFmtId="49" fontId="67" fillId="4" borderId="0" xfId="11" applyNumberFormat="1" applyFont="1" applyFill="1" applyAlignment="1">
      <alignment horizontal="center" vertical="center"/>
    </xf>
    <xf numFmtId="0" fontId="67" fillId="4" borderId="0" xfId="11" applyFont="1" applyFill="1" applyAlignment="1">
      <alignment vertical="center" wrapText="1"/>
    </xf>
    <xf numFmtId="49" fontId="67" fillId="4" borderId="0" xfId="11" applyNumberFormat="1" applyFont="1" applyFill="1" applyAlignment="1">
      <alignment horizontal="right" vertical="center"/>
    </xf>
    <xf numFmtId="49" fontId="67" fillId="0" borderId="0" xfId="11" applyNumberFormat="1" applyFont="1" applyAlignment="1">
      <alignment horizontal="center" vertical="center"/>
    </xf>
    <xf numFmtId="49" fontId="67" fillId="0" borderId="0" xfId="11" applyNumberFormat="1" applyFont="1" applyAlignment="1">
      <alignment horizontal="right" vertical="center"/>
    </xf>
    <xf numFmtId="0" fontId="67" fillId="0" borderId="0" xfId="11" applyFont="1" applyAlignment="1">
      <alignment horizontal="left" vertical="top" wrapText="1"/>
    </xf>
    <xf numFmtId="0" fontId="67" fillId="0" borderId="0" xfId="11" applyFont="1" applyAlignment="1">
      <alignment horizontal="right" vertical="top"/>
    </xf>
    <xf numFmtId="0" fontId="67" fillId="0" borderId="0" xfId="11" quotePrefix="1" applyFont="1" applyAlignment="1">
      <alignment horizontal="left" vertical="top"/>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38" fontId="67" fillId="0" borderId="0" xfId="11" applyNumberFormat="1" applyFont="1" applyAlignment="1">
      <alignment horizontal="right" shrinkToFit="1"/>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Alignment="1">
      <alignment vertical="center"/>
    </xf>
    <xf numFmtId="0" fontId="69" fillId="0" borderId="0" xfId="10" applyFont="1" applyAlignment="1">
      <alignment vertical="center"/>
    </xf>
    <xf numFmtId="0" fontId="156" fillId="20" borderId="0" xfId="11" applyFont="1" applyFill="1" applyAlignment="1">
      <alignment vertical="center"/>
    </xf>
    <xf numFmtId="0" fontId="157" fillId="20" borderId="0" xfId="11" applyFont="1" applyFill="1" applyAlignment="1">
      <alignment vertical="center"/>
    </xf>
    <xf numFmtId="0" fontId="157" fillId="20" borderId="0" xfId="11" applyFont="1" applyFill="1" applyAlignment="1">
      <alignment horizontal="right" vertical="center"/>
    </xf>
    <xf numFmtId="0" fontId="67" fillId="20" borderId="0" xfId="11" applyFont="1" applyFill="1" applyAlignment="1">
      <alignment vertical="center"/>
    </xf>
    <xf numFmtId="0" fontId="67" fillId="20" borderId="0" xfId="10" applyFont="1" applyFill="1" applyAlignment="1">
      <alignment vertical="center"/>
    </xf>
    <xf numFmtId="0" fontId="69" fillId="0" borderId="0" xfId="11" applyFont="1" applyAlignment="1">
      <alignment horizontal="right" vertical="center"/>
    </xf>
    <xf numFmtId="49" fontId="69" fillId="16" borderId="32" xfId="0" applyNumberFormat="1" applyFont="1" applyFill="1" applyBorder="1" applyAlignment="1">
      <alignment horizontal="center" vertical="center"/>
    </xf>
    <xf numFmtId="0" fontId="60" fillId="21" borderId="33" xfId="0" applyFont="1" applyFill="1" applyBorder="1" applyAlignment="1">
      <alignment horizontal="center" vertical="center" wrapText="1"/>
    </xf>
    <xf numFmtId="49" fontId="69" fillId="16" borderId="26" xfId="0" applyNumberFormat="1" applyFont="1" applyFill="1" applyBorder="1" applyAlignment="1">
      <alignment horizontal="center" vertical="top"/>
    </xf>
    <xf numFmtId="0" fontId="62" fillId="21" borderId="30" xfId="0" applyFont="1" applyFill="1" applyBorder="1" applyAlignment="1">
      <alignment horizontal="center" vertical="center" wrapText="1"/>
    </xf>
    <xf numFmtId="0" fontId="62" fillId="21" borderId="30" xfId="0" applyFont="1" applyFill="1" applyBorder="1" applyAlignment="1">
      <alignment horizontal="center" vertical="center"/>
    </xf>
    <xf numFmtId="0" fontId="69" fillId="15" borderId="20" xfId="0" applyFont="1" applyFill="1" applyBorder="1" applyAlignment="1">
      <alignment horizontal="left" vertical="center" indent="1"/>
    </xf>
    <xf numFmtId="0" fontId="67" fillId="15" borderId="13" xfId="0" applyFont="1" applyFill="1" applyBorder="1" applyAlignment="1">
      <alignment horizontal="left" vertical="center"/>
    </xf>
    <xf numFmtId="0" fontId="69" fillId="16" borderId="29" xfId="0" applyFont="1" applyFill="1" applyBorder="1" applyAlignment="1">
      <alignment vertical="center"/>
    </xf>
    <xf numFmtId="49" fontId="69" fillId="16" borderId="52" xfId="0" applyNumberFormat="1" applyFont="1" applyFill="1" applyBorder="1" applyAlignment="1">
      <alignment horizontal="center" vertical="center"/>
    </xf>
    <xf numFmtId="49" fontId="6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9" fillId="0" borderId="25" xfId="0" applyNumberFormat="1" applyFont="1" applyBorder="1" applyAlignment="1">
      <alignment horizontal="center" vertical="center" wrapText="1"/>
    </xf>
    <xf numFmtId="3" fontId="59" fillId="0" borderId="25" xfId="0" applyNumberFormat="1" applyFont="1" applyBorder="1" applyAlignment="1">
      <alignment horizontal="center" vertical="center"/>
    </xf>
    <xf numFmtId="3" fontId="59" fillId="0" borderId="25" xfId="0" applyNumberFormat="1" applyFont="1" applyBorder="1" applyAlignment="1">
      <alignment horizontal="center" vertical="center" wrapText="1"/>
    </xf>
    <xf numFmtId="0" fontId="62" fillId="0" borderId="0" xfId="0" applyFont="1" applyAlignment="1">
      <alignment horizontal="center" vertical="top" wrapText="1"/>
    </xf>
    <xf numFmtId="3" fontId="60" fillId="21" borderId="120" xfId="0" applyNumberFormat="1" applyFont="1" applyFill="1" applyBorder="1" applyAlignment="1">
      <alignment horizontal="center"/>
    </xf>
    <xf numFmtId="3" fontId="60" fillId="21" borderId="120" xfId="0" applyNumberFormat="1" applyFont="1" applyFill="1" applyBorder="1" applyAlignment="1">
      <alignment horizontal="right"/>
    </xf>
    <xf numFmtId="3" fontId="60" fillId="21" borderId="121" xfId="0" applyNumberFormat="1" applyFont="1" applyFill="1" applyBorder="1" applyAlignment="1">
      <alignment horizontal="center"/>
    </xf>
    <xf numFmtId="3" fontId="69" fillId="17" borderId="114" xfId="0" applyNumberFormat="1" applyFont="1" applyFill="1" applyBorder="1" applyAlignment="1">
      <alignment horizontal="left" vertical="center" wrapText="1"/>
    </xf>
    <xf numFmtId="49" fontId="69" fillId="17" borderId="116" xfId="0" applyNumberFormat="1" applyFont="1" applyFill="1" applyBorder="1" applyAlignment="1">
      <alignment horizontal="center" vertical="center"/>
    </xf>
    <xf numFmtId="3" fontId="60" fillId="3" borderId="116" xfId="0" applyNumberFormat="1" applyFont="1" applyFill="1" applyBorder="1" applyAlignment="1">
      <alignment horizontal="center" shrinkToFit="1"/>
    </xf>
    <xf numFmtId="3" fontId="60" fillId="3" borderId="25" xfId="0" applyNumberFormat="1" applyFont="1" applyFill="1" applyBorder="1" applyAlignment="1">
      <alignment horizontal="center" shrinkToFit="1"/>
    </xf>
    <xf numFmtId="3" fontId="60" fillId="3" borderId="116" xfId="0" applyNumberFormat="1" applyFont="1" applyFill="1" applyBorder="1" applyAlignment="1">
      <alignment horizontal="right" shrinkToFit="1"/>
    </xf>
    <xf numFmtId="3" fontId="67" fillId="0" borderId="1" xfId="0" applyNumberFormat="1" applyFont="1" applyBorder="1" applyAlignment="1">
      <alignment horizontal="left" vertical="center" wrapText="1" indent="1"/>
    </xf>
    <xf numFmtId="49" fontId="67" fillId="0" borderId="1" xfId="0" applyNumberFormat="1" applyFont="1" applyBorder="1" applyAlignment="1">
      <alignment horizontal="center" vertical="center"/>
    </xf>
    <xf numFmtId="3" fontId="67" fillId="0" borderId="11" xfId="0" applyNumberFormat="1" applyFont="1" applyBorder="1" applyAlignment="1">
      <alignment horizontal="left" vertical="center" wrapText="1" indent="1"/>
    </xf>
    <xf numFmtId="3" fontId="67" fillId="0" borderId="11" xfId="0" applyNumberFormat="1" applyFont="1" applyBorder="1" applyAlignment="1">
      <alignment horizontal="left" vertical="center" indent="1"/>
    </xf>
    <xf numFmtId="3" fontId="69" fillId="16" borderId="35" xfId="0" applyNumberFormat="1" applyFont="1" applyFill="1" applyBorder="1" applyAlignment="1">
      <alignment horizontal="left" vertical="center" wrapText="1" indent="1"/>
    </xf>
    <xf numFmtId="49" fontId="69" fillId="16" borderId="26" xfId="0" applyNumberFormat="1" applyFont="1" applyFill="1" applyBorder="1" applyAlignment="1">
      <alignment horizontal="center" vertical="center"/>
    </xf>
    <xf numFmtId="0" fontId="69" fillId="17" borderId="16" xfId="0" applyFont="1" applyFill="1" applyBorder="1" applyAlignment="1">
      <alignment horizontal="left" vertical="center" wrapText="1"/>
    </xf>
    <xf numFmtId="49" fontId="69" fillId="17" borderId="28" xfId="0" applyNumberFormat="1" applyFont="1" applyFill="1" applyBorder="1" applyAlignment="1">
      <alignment horizontal="center" vertical="center"/>
    </xf>
    <xf numFmtId="3" fontId="69" fillId="3" borderId="12" xfId="0" applyNumberFormat="1" applyFont="1" applyFill="1" applyBorder="1" applyAlignment="1">
      <alignment horizontal="left" vertical="center" wrapText="1" indent="1"/>
    </xf>
    <xf numFmtId="164" fontId="69" fillId="3" borderId="114" xfId="0" applyNumberFormat="1" applyFont="1" applyFill="1" applyBorder="1" applyAlignment="1">
      <alignment horizontal="left" vertical="center" wrapText="1" indent="1"/>
    </xf>
    <xf numFmtId="49" fontId="69" fillId="3" borderId="30" xfId="0" applyNumberFormat="1" applyFont="1" applyFill="1" applyBorder="1" applyAlignment="1">
      <alignment horizontal="center" vertical="center"/>
    </xf>
    <xf numFmtId="49" fontId="67" fillId="0" borderId="2" xfId="0" applyNumberFormat="1" applyFont="1" applyBorder="1" applyAlignment="1">
      <alignment horizontal="center" vertical="center" wrapText="1"/>
    </xf>
    <xf numFmtId="3" fontId="67" fillId="0" borderId="1" xfId="0" applyNumberFormat="1" applyFont="1" applyBorder="1" applyAlignment="1">
      <alignment horizontal="left" vertical="top" wrapText="1" indent="1"/>
    </xf>
    <xf numFmtId="49" fontId="67" fillId="0" borderId="1" xfId="0" applyNumberFormat="1" applyFont="1" applyBorder="1" applyAlignment="1">
      <alignment horizontal="center" vertical="top"/>
    </xf>
    <xf numFmtId="49" fontId="69" fillId="16" borderId="35" xfId="0" applyNumberFormat="1" applyFont="1" applyFill="1" applyBorder="1" applyAlignment="1">
      <alignment horizontal="center" vertical="center"/>
    </xf>
    <xf numFmtId="38" fontId="60" fillId="3" borderId="30" xfId="0" applyNumberFormat="1" applyFont="1" applyFill="1" applyBorder="1" applyAlignment="1">
      <alignment horizontal="right" shrinkToFit="1"/>
    </xf>
    <xf numFmtId="3" fontId="67" fillId="0" borderId="116" xfId="0" applyNumberFormat="1" applyFont="1" applyBorder="1" applyAlignment="1">
      <alignment horizontal="left" vertical="center" wrapText="1" indent="1"/>
    </xf>
    <xf numFmtId="49" fontId="67" fillId="0" borderId="3" xfId="0" applyNumberFormat="1" applyFont="1" applyBorder="1" applyAlignment="1">
      <alignment horizontal="center" vertical="center"/>
    </xf>
    <xf numFmtId="49" fontId="69" fillId="3" borderId="10" xfId="0" applyNumberFormat="1" applyFont="1" applyFill="1" applyBorder="1" applyAlignment="1">
      <alignment horizontal="center" vertical="center"/>
    </xf>
    <xf numFmtId="49" fontId="69" fillId="16" borderId="29" xfId="0" applyNumberFormat="1" applyFont="1" applyFill="1" applyBorder="1" applyAlignment="1">
      <alignment horizontal="center" vertical="center"/>
    </xf>
    <xf numFmtId="3" fontId="67" fillId="0" borderId="114" xfId="0" applyNumberFormat="1" applyFont="1" applyBorder="1" applyAlignment="1">
      <alignment horizontal="left" vertical="center" wrapText="1" indent="1"/>
    </xf>
    <xf numFmtId="49" fontId="67" fillId="0" borderId="32" xfId="0" applyNumberFormat="1" applyFont="1" applyBorder="1" applyAlignment="1">
      <alignment horizontal="center" vertical="center"/>
    </xf>
    <xf numFmtId="0" fontId="69" fillId="16" borderId="31" xfId="0" applyFont="1" applyFill="1" applyBorder="1" applyAlignment="1">
      <alignment horizontal="center" vertical="center"/>
    </xf>
    <xf numFmtId="3" fontId="69" fillId="17" borderId="32" xfId="0" applyNumberFormat="1" applyFont="1" applyFill="1" applyBorder="1" applyAlignment="1">
      <alignment horizontal="left" vertical="center" wrapText="1"/>
    </xf>
    <xf numFmtId="49" fontId="69" fillId="17" borderId="32" xfId="0" applyNumberFormat="1" applyFont="1" applyFill="1" applyBorder="1" applyAlignment="1">
      <alignment horizontal="center" vertical="center"/>
    </xf>
    <xf numFmtId="164" fontId="69" fillId="17" borderId="114" xfId="0" applyNumberFormat="1" applyFont="1" applyFill="1" applyBorder="1" applyAlignment="1">
      <alignment horizontal="left" vertical="center" wrapText="1"/>
    </xf>
    <xf numFmtId="0" fontId="69" fillId="16" borderId="26" xfId="0" applyFont="1" applyFill="1" applyBorder="1" applyAlignment="1">
      <alignment horizontal="center" vertical="center"/>
    </xf>
    <xf numFmtId="3" fontId="67" fillId="0" borderId="28" xfId="0" applyNumberFormat="1" applyFont="1" applyBorder="1" applyAlignment="1">
      <alignment horizontal="left" vertical="center" wrapText="1" indent="1"/>
    </xf>
    <xf numFmtId="0" fontId="67" fillId="0" borderId="28" xfId="0" applyFont="1" applyBorder="1" applyAlignment="1">
      <alignment horizontal="center" vertical="center"/>
    </xf>
    <xf numFmtId="3" fontId="69" fillId="16" borderId="26" xfId="0" applyNumberFormat="1" applyFont="1" applyFill="1" applyBorder="1" applyAlignment="1">
      <alignment horizontal="left" vertical="center" indent="1"/>
    </xf>
    <xf numFmtId="0" fontId="67" fillId="0" borderId="116" xfId="0" applyFont="1" applyBorder="1" applyAlignment="1">
      <alignment horizontal="center" vertical="center"/>
    </xf>
    <xf numFmtId="0" fontId="69" fillId="16" borderId="26" xfId="0" applyFont="1" applyFill="1" applyBorder="1" applyAlignment="1">
      <alignment horizontal="center" vertical="top"/>
    </xf>
    <xf numFmtId="49" fontId="69" fillId="6" borderId="13" xfId="0" applyNumberFormat="1" applyFont="1" applyFill="1" applyBorder="1" applyAlignment="1">
      <alignment horizontal="center" vertical="center"/>
    </xf>
    <xf numFmtId="3" fontId="69" fillId="0" borderId="48" xfId="0" applyNumberFormat="1" applyFont="1" applyBorder="1" applyAlignment="1">
      <alignment horizontal="left" vertical="center" wrapText="1" indent="1"/>
    </xf>
    <xf numFmtId="49" fontId="69" fillId="0" borderId="28" xfId="0" applyNumberFormat="1" applyFont="1" applyBorder="1" applyAlignment="1">
      <alignment horizontal="center" vertical="center"/>
    </xf>
    <xf numFmtId="49" fontId="69" fillId="17" borderId="3" xfId="0" applyNumberFormat="1" applyFont="1" applyFill="1" applyBorder="1" applyAlignment="1">
      <alignment horizontal="center" vertical="center"/>
    </xf>
    <xf numFmtId="0" fontId="62" fillId="16" borderId="29" xfId="0" applyFont="1" applyFill="1" applyBorder="1" applyAlignment="1">
      <alignment horizontal="left" vertical="center" indent="1"/>
    </xf>
    <xf numFmtId="3" fontId="69" fillId="0" borderId="12" xfId="0" applyNumberFormat="1" applyFont="1" applyBorder="1" applyAlignment="1">
      <alignment horizontal="left" vertical="top" wrapText="1" indent="2"/>
    </xf>
    <xf numFmtId="49" fontId="67" fillId="0" borderId="20" xfId="0" applyNumberFormat="1" applyFont="1" applyBorder="1" applyAlignment="1">
      <alignment horizontal="left" vertical="top" indent="1"/>
    </xf>
    <xf numFmtId="38" fontId="60" fillId="0" borderId="20" xfId="0" applyNumberFormat="1" applyFont="1" applyBorder="1" applyAlignment="1">
      <alignment horizontal="right" shrinkToFit="1"/>
    </xf>
    <xf numFmtId="38" fontId="60" fillId="22" borderId="18"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10" xfId="0" applyNumberFormat="1" applyFont="1" applyFill="1" applyBorder="1" applyAlignment="1">
      <alignment horizontal="right" shrinkToFit="1"/>
    </xf>
    <xf numFmtId="3" fontId="69" fillId="17" borderId="12" xfId="0" applyNumberFormat="1" applyFont="1" applyFill="1" applyBorder="1" applyAlignment="1">
      <alignment horizontal="left" vertical="center" wrapText="1"/>
    </xf>
    <xf numFmtId="49" fontId="69" fillId="17" borderId="1" xfId="0" applyNumberFormat="1" applyFont="1" applyFill="1" applyBorder="1" applyAlignment="1">
      <alignment horizontal="center" vertical="center"/>
    </xf>
    <xf numFmtId="3" fontId="69" fillId="3" borderId="11" xfId="0" applyNumberFormat="1" applyFont="1" applyFill="1" applyBorder="1" applyAlignment="1">
      <alignment horizontal="left" vertical="center" wrapText="1" indent="1"/>
    </xf>
    <xf numFmtId="49" fontId="67" fillId="0" borderId="28" xfId="0" applyNumberFormat="1" applyFont="1" applyBorder="1" applyAlignment="1">
      <alignment horizontal="center" vertical="center"/>
    </xf>
    <xf numFmtId="38" fontId="60" fillId="16" borderId="28" xfId="0" applyNumberFormat="1" applyFont="1" applyFill="1" applyBorder="1" applyAlignment="1">
      <alignment horizontal="right" shrinkToFit="1"/>
    </xf>
    <xf numFmtId="3" fontId="69" fillId="16" borderId="54" xfId="0" applyNumberFormat="1" applyFont="1" applyFill="1" applyBorder="1" applyAlignment="1">
      <alignment horizontal="left" vertical="center" wrapText="1" indent="1"/>
    </xf>
    <xf numFmtId="49" fontId="69" fillId="16" borderId="31" xfId="0" applyNumberFormat="1" applyFont="1" applyFill="1" applyBorder="1" applyAlignment="1">
      <alignment horizontal="center" vertical="center"/>
    </xf>
    <xf numFmtId="164" fontId="69" fillId="17" borderId="16" xfId="0" applyNumberFormat="1" applyFont="1" applyFill="1" applyBorder="1" applyAlignment="1">
      <alignment horizontal="left" vertical="center" wrapText="1"/>
    </xf>
    <xf numFmtId="3" fontId="69" fillId="7" borderId="26" xfId="0" applyNumberFormat="1" applyFont="1" applyFill="1" applyBorder="1" applyAlignment="1">
      <alignment horizontal="left" vertical="center" wrapText="1" indent="1"/>
    </xf>
    <xf numFmtId="49" fontId="69" fillId="7" borderId="26" xfId="0" applyNumberFormat="1" applyFont="1" applyFill="1" applyBorder="1" applyAlignment="1">
      <alignment horizontal="center" vertical="center"/>
    </xf>
    <xf numFmtId="3" fontId="69" fillId="6" borderId="16" xfId="0" applyNumberFormat="1" applyFont="1" applyFill="1" applyBorder="1" applyAlignment="1">
      <alignment horizontal="left" vertical="center" wrapText="1" indent="1"/>
    </xf>
    <xf numFmtId="49" fontId="69" fillId="6" borderId="25" xfId="0" applyNumberFormat="1" applyFont="1" applyFill="1" applyBorder="1" applyAlignment="1">
      <alignment horizontal="center" vertical="center"/>
    </xf>
    <xf numFmtId="3" fontId="69" fillId="2" borderId="35" xfId="0" applyNumberFormat="1" applyFont="1" applyFill="1" applyBorder="1" applyAlignment="1">
      <alignment horizontal="left" vertical="center" wrapText="1" indent="1"/>
    </xf>
    <xf numFmtId="49" fontId="69" fillId="2" borderId="26" xfId="0" applyNumberFormat="1" applyFont="1" applyFill="1" applyBorder="1" applyAlignment="1">
      <alignment horizontal="center" vertical="center"/>
    </xf>
    <xf numFmtId="38" fontId="60" fillId="6" borderId="28" xfId="0" applyNumberFormat="1" applyFont="1" applyFill="1" applyBorder="1" applyAlignment="1">
      <alignment horizontal="right" shrinkToFit="1"/>
    </xf>
    <xf numFmtId="0" fontId="62" fillId="0" borderId="20" xfId="0" applyFont="1" applyBorder="1" applyAlignment="1">
      <alignment horizontal="left" vertical="top" wrapText="1" indent="2"/>
    </xf>
    <xf numFmtId="0" fontId="69" fillId="17" borderId="35" xfId="0" applyFont="1" applyFill="1" applyBorder="1" applyAlignment="1">
      <alignment horizontal="left" vertical="center" wrapText="1"/>
    </xf>
    <xf numFmtId="49" fontId="69" fillId="17" borderId="26" xfId="0" applyNumberFormat="1" applyFont="1" applyFill="1" applyBorder="1" applyAlignment="1">
      <alignment horizontal="center" vertical="center"/>
    </xf>
    <xf numFmtId="0" fontId="69" fillId="15" borderId="16" xfId="0" applyFont="1" applyFill="1" applyBorder="1" applyAlignment="1">
      <alignment horizontal="left" vertical="center" wrapText="1"/>
    </xf>
    <xf numFmtId="49" fontId="69" fillId="15" borderId="25" xfId="0" applyNumberFormat="1" applyFont="1" applyFill="1" applyBorder="1" applyAlignment="1">
      <alignment horizontal="center" vertical="center"/>
    </xf>
    <xf numFmtId="0" fontId="69" fillId="0" borderId="12" xfId="0" applyFont="1" applyBorder="1" applyAlignment="1">
      <alignment horizontal="left" vertical="center" wrapText="1"/>
    </xf>
    <xf numFmtId="49" fontId="69" fillId="0" borderId="1" xfId="0" applyNumberFormat="1" applyFont="1" applyBorder="1" applyAlignment="1">
      <alignment horizontal="center" vertical="center"/>
    </xf>
    <xf numFmtId="0" fontId="69" fillId="16" borderId="12" xfId="0" applyFont="1" applyFill="1" applyBorder="1" applyAlignment="1">
      <alignment horizontal="left" vertical="center" wrapText="1"/>
    </xf>
    <xf numFmtId="49" fontId="69" fillId="16" borderId="1" xfId="0" applyNumberFormat="1" applyFont="1" applyFill="1" applyBorder="1" applyAlignment="1">
      <alignment horizontal="center" vertical="center"/>
    </xf>
    <xf numFmtId="3" fontId="69" fillId="3" borderId="114" xfId="0" applyNumberFormat="1" applyFont="1" applyFill="1" applyBorder="1" applyAlignment="1">
      <alignment horizontal="left" vertical="center" wrapText="1" indent="1"/>
    </xf>
    <xf numFmtId="49" fontId="69" fillId="3" borderId="28" xfId="0" applyNumberFormat="1" applyFont="1" applyFill="1" applyBorder="1" applyAlignment="1">
      <alignment horizontal="center" vertical="center"/>
    </xf>
    <xf numFmtId="49" fontId="69" fillId="3" borderId="3" xfId="0" applyNumberFormat="1" applyFont="1" applyFill="1" applyBorder="1" applyAlignment="1">
      <alignment horizontal="center" vertical="top"/>
    </xf>
    <xf numFmtId="49" fontId="69" fillId="3" borderId="1" xfId="0" applyNumberFormat="1" applyFont="1" applyFill="1" applyBorder="1" applyAlignment="1">
      <alignment horizontal="center" vertical="top"/>
    </xf>
    <xf numFmtId="3" fontId="69" fillId="17" borderId="36" xfId="0" applyNumberFormat="1" applyFont="1" applyFill="1" applyBorder="1" applyAlignment="1">
      <alignment horizontal="left" vertical="center" wrapText="1"/>
    </xf>
    <xf numFmtId="3" fontId="69" fillId="16" borderId="54" xfId="0" applyNumberFormat="1" applyFont="1" applyFill="1" applyBorder="1" applyAlignment="1">
      <alignment horizontal="left" vertical="top" wrapText="1" indent="1"/>
    </xf>
    <xf numFmtId="49" fontId="67" fillId="16" borderId="50" xfId="0" applyNumberFormat="1" applyFont="1" applyFill="1" applyBorder="1" applyAlignment="1">
      <alignment horizontal="center" vertical="top"/>
    </xf>
    <xf numFmtId="49" fontId="67" fillId="0" borderId="20" xfId="0" applyNumberFormat="1" applyFont="1" applyBorder="1" applyAlignment="1">
      <alignment horizontal="center" vertical="top"/>
    </xf>
    <xf numFmtId="3" fontId="70" fillId="21" borderId="114" xfId="0" applyNumberFormat="1" applyFont="1" applyFill="1" applyBorder="1" applyAlignment="1">
      <alignment horizontal="center" vertical="center" wrapText="1"/>
    </xf>
    <xf numFmtId="49" fontId="67" fillId="21" borderId="10" xfId="0" applyNumberFormat="1" applyFont="1" applyFill="1" applyBorder="1" applyAlignment="1">
      <alignment horizontal="center" vertical="center"/>
    </xf>
    <xf numFmtId="0" fontId="69" fillId="17" borderId="12" xfId="0" applyFont="1" applyFill="1" applyBorder="1" applyAlignment="1">
      <alignment horizontal="left" vertical="center" wrapText="1"/>
    </xf>
    <xf numFmtId="49" fontId="69" fillId="17" borderId="13" xfId="0" applyNumberFormat="1" applyFont="1" applyFill="1" applyBorder="1" applyAlignment="1">
      <alignment horizontal="center" vertical="center"/>
    </xf>
    <xf numFmtId="0" fontId="69" fillId="3" borderId="12" xfId="0" applyFont="1" applyFill="1" applyBorder="1" applyAlignment="1">
      <alignment horizontal="left" vertical="center" wrapText="1" indent="1"/>
    </xf>
    <xf numFmtId="49" fontId="69" fillId="3" borderId="115" xfId="0" applyNumberFormat="1" applyFont="1" applyFill="1" applyBorder="1" applyAlignment="1">
      <alignment horizontal="center" vertical="center"/>
    </xf>
    <xf numFmtId="49" fontId="67" fillId="0" borderId="116" xfId="0" applyNumberFormat="1" applyFont="1" applyBorder="1" applyAlignment="1">
      <alignment horizontal="center" vertical="center"/>
    </xf>
    <xf numFmtId="3" fontId="69" fillId="16" borderId="26" xfId="0" applyNumberFormat="1" applyFont="1" applyFill="1" applyBorder="1" applyAlignment="1">
      <alignment horizontal="left" vertical="center" wrapText="1" indent="1"/>
    </xf>
    <xf numFmtId="0" fontId="69" fillId="17" borderId="36" xfId="0" applyFont="1" applyFill="1" applyBorder="1" applyAlignment="1">
      <alignment horizontal="left" vertical="center" wrapText="1"/>
    </xf>
    <xf numFmtId="49" fontId="69" fillId="3" borderId="3" xfId="0" applyNumberFormat="1" applyFont="1" applyFill="1" applyBorder="1" applyAlignment="1">
      <alignment horizontal="center" vertical="center"/>
    </xf>
    <xf numFmtId="3" fontId="67" fillId="0" borderId="1" xfId="0" applyNumberFormat="1" applyFont="1" applyBorder="1" applyAlignment="1">
      <alignment horizontal="left" vertical="center" indent="1"/>
    </xf>
    <xf numFmtId="3" fontId="69" fillId="6" borderId="28" xfId="0" applyNumberFormat="1" applyFont="1" applyFill="1" applyBorder="1" applyAlignment="1">
      <alignment horizontal="left" vertical="center" wrapText="1" indent="1"/>
    </xf>
    <xf numFmtId="49" fontId="69" fillId="6" borderId="28" xfId="0" applyNumberFormat="1" applyFont="1" applyFill="1" applyBorder="1" applyAlignment="1">
      <alignment horizontal="center" vertical="center"/>
    </xf>
    <xf numFmtId="3" fontId="69" fillId="3" borderId="1" xfId="0" applyNumberFormat="1" applyFont="1" applyFill="1" applyBorder="1" applyAlignment="1">
      <alignment horizontal="left" vertical="center" wrapText="1" indent="1"/>
    </xf>
    <xf numFmtId="3" fontId="69" fillId="16" borderId="35" xfId="0" applyNumberFormat="1" applyFont="1" applyFill="1" applyBorder="1" applyAlignment="1">
      <alignment horizontal="left" vertical="top" wrapText="1" indent="1"/>
    </xf>
    <xf numFmtId="0" fontId="67" fillId="16" borderId="29" xfId="0" applyFont="1" applyFill="1" applyBorder="1" applyAlignment="1">
      <alignment vertical="top"/>
    </xf>
    <xf numFmtId="3" fontId="69" fillId="16" borderId="35" xfId="0" applyNumberFormat="1" applyFont="1" applyFill="1" applyBorder="1" applyAlignment="1">
      <alignment horizontal="left" vertical="center" indent="1"/>
    </xf>
    <xf numFmtId="49" fontId="69" fillId="3" borderId="10" xfId="0" applyNumberFormat="1" applyFont="1" applyFill="1" applyBorder="1" applyAlignment="1">
      <alignment horizontal="center" vertical="center" wrapText="1"/>
    </xf>
    <xf numFmtId="49" fontId="67" fillId="0" borderId="2" xfId="0" applyNumberFormat="1" applyFont="1" applyBorder="1" applyAlignment="1">
      <alignment horizontal="center" vertical="top"/>
    </xf>
    <xf numFmtId="0" fontId="69" fillId="16" borderId="26" xfId="0" applyFont="1" applyFill="1" applyBorder="1" applyAlignment="1">
      <alignment horizontal="center" vertical="center" wrapText="1"/>
    </xf>
    <xf numFmtId="49" fontId="69" fillId="3" borderId="30" xfId="0" applyNumberFormat="1" applyFont="1" applyFill="1" applyBorder="1" applyAlignment="1">
      <alignment horizontal="center" vertical="center" wrapText="1"/>
    </xf>
    <xf numFmtId="49" fontId="67" fillId="0" borderId="1" xfId="0" applyNumberFormat="1" applyFont="1" applyBorder="1" applyAlignment="1">
      <alignment horizontal="center" vertical="center" wrapText="1"/>
    </xf>
    <xf numFmtId="3" fontId="67" fillId="0" borderId="1" xfId="0" applyNumberFormat="1" applyFont="1" applyBorder="1" applyAlignment="1">
      <alignment horizontal="left" vertical="top" indent="1"/>
    </xf>
    <xf numFmtId="49" fontId="69" fillId="16" borderId="26" xfId="0" applyNumberFormat="1" applyFont="1" applyFill="1" applyBorder="1" applyAlignment="1">
      <alignment horizontal="center" vertical="top" wrapText="1"/>
    </xf>
    <xf numFmtId="3" fontId="69" fillId="16" borderId="35" xfId="0" applyNumberFormat="1" applyFont="1" applyFill="1" applyBorder="1" applyAlignment="1">
      <alignment horizontal="left" vertical="top" indent="1"/>
    </xf>
    <xf numFmtId="0" fontId="69" fillId="17" borderId="116" xfId="0" applyFont="1" applyFill="1" applyBorder="1" applyAlignment="1">
      <alignment horizontal="left" vertical="center" wrapText="1"/>
    </xf>
    <xf numFmtId="3" fontId="67" fillId="0" borderId="12" xfId="0" applyNumberFormat="1" applyFont="1" applyBorder="1" applyAlignment="1">
      <alignment horizontal="left" vertical="center" wrapText="1" indent="1"/>
    </xf>
    <xf numFmtId="3" fontId="69" fillId="17" borderId="116" xfId="0" applyNumberFormat="1" applyFont="1" applyFill="1" applyBorder="1" applyAlignment="1">
      <alignment horizontal="left" vertical="center" wrapText="1"/>
    </xf>
    <xf numFmtId="164" fontId="69" fillId="3" borderId="16" xfId="0" applyNumberFormat="1" applyFont="1" applyFill="1" applyBorder="1" applyAlignment="1">
      <alignment horizontal="left" vertical="center" wrapText="1" indent="1"/>
    </xf>
    <xf numFmtId="164" fontId="67" fillId="0" borderId="12" xfId="0" applyNumberFormat="1" applyFont="1" applyBorder="1" applyAlignment="1">
      <alignment horizontal="left" vertical="center" wrapText="1" indent="1"/>
    </xf>
    <xf numFmtId="3" fontId="69" fillId="0" borderId="114" xfId="0" applyNumberFormat="1" applyFont="1" applyBorder="1" applyAlignment="1">
      <alignment horizontal="left" vertical="top" wrapText="1" indent="1"/>
    </xf>
    <xf numFmtId="0" fontId="62" fillId="0" borderId="19" xfId="0" applyFont="1" applyBorder="1" applyAlignment="1">
      <alignment horizontal="left" vertical="top" wrapText="1"/>
    </xf>
    <xf numFmtId="38" fontId="60" fillId="0" borderId="19" xfId="0" applyNumberFormat="1" applyFont="1" applyBorder="1" applyAlignment="1">
      <alignment horizontal="right" shrinkToFit="1"/>
    </xf>
    <xf numFmtId="38" fontId="60" fillId="0" borderId="0" xfId="0" applyNumberFormat="1" applyFont="1" applyAlignment="1">
      <alignment horizontal="right" shrinkToFit="1"/>
    </xf>
    <xf numFmtId="38" fontId="60" fillId="21" borderId="17" xfId="0" applyNumberFormat="1" applyFont="1" applyFill="1" applyBorder="1" applyAlignment="1">
      <alignment horizontal="right" shrinkToFit="1"/>
    </xf>
    <xf numFmtId="49" fontId="67" fillId="0" borderId="66" xfId="6" applyNumberFormat="1" applyFont="1" applyBorder="1" applyAlignment="1">
      <alignment horizontal="left" vertical="center" wrapText="1" indent="2"/>
    </xf>
    <xf numFmtId="0" fontId="67" fillId="0" borderId="157" xfId="6" applyFont="1" applyBorder="1" applyAlignment="1">
      <alignment horizontal="center" vertical="center"/>
    </xf>
    <xf numFmtId="38" fontId="67" fillId="2" borderId="7" xfId="6" applyNumberFormat="1" applyFont="1" applyFill="1" applyBorder="1" applyAlignment="1">
      <alignment horizontal="right"/>
    </xf>
    <xf numFmtId="49" fontId="67" fillId="0" borderId="158" xfId="6" applyNumberFormat="1" applyFont="1" applyBorder="1" applyAlignment="1">
      <alignment horizontal="left" vertical="center" wrapText="1" indent="2"/>
    </xf>
    <xf numFmtId="0" fontId="67" fillId="0" borderId="159" xfId="6" applyFont="1" applyBorder="1" applyAlignment="1">
      <alignment horizontal="center" vertical="center"/>
    </xf>
    <xf numFmtId="38" fontId="67" fillId="2" borderId="21" xfId="6" applyNumberFormat="1" applyFont="1" applyFill="1" applyBorder="1" applyAlignment="1">
      <alignment horizontal="right"/>
    </xf>
    <xf numFmtId="0" fontId="67" fillId="0" borderId="162" xfId="6" applyFont="1" applyBorder="1" applyAlignment="1">
      <alignment horizontal="center" vertical="center"/>
    </xf>
    <xf numFmtId="49" fontId="67" fillId="0" borderId="160" xfId="6" applyNumberFormat="1" applyFont="1" applyBorder="1" applyAlignment="1">
      <alignment horizontal="left" vertical="center" wrapText="1" indent="2"/>
    </xf>
    <xf numFmtId="0" fontId="67" fillId="0" borderId="163" xfId="6" applyFont="1" applyBorder="1" applyAlignment="1">
      <alignment horizontal="center" vertical="center"/>
    </xf>
    <xf numFmtId="49" fontId="69" fillId="2" borderId="56" xfId="6" applyNumberFormat="1" applyFont="1" applyFill="1" applyBorder="1" applyAlignment="1">
      <alignment horizontal="left" vertical="center" wrapText="1" indent="3"/>
    </xf>
    <xf numFmtId="0" fontId="69" fillId="2" borderId="40" xfId="6" applyFont="1" applyFill="1" applyBorder="1" applyAlignment="1">
      <alignment horizontal="center" vertical="center"/>
    </xf>
    <xf numFmtId="38" fontId="67" fillId="2" borderId="67" xfId="6" applyNumberFormat="1" applyFont="1" applyFill="1" applyBorder="1" applyAlignment="1">
      <alignment horizontal="right"/>
    </xf>
    <xf numFmtId="38" fontId="67" fillId="2" borderId="40" xfId="6" applyNumberFormat="1" applyFont="1" applyFill="1" applyBorder="1" applyAlignment="1">
      <alignment horizontal="right"/>
    </xf>
    <xf numFmtId="0" fontId="69" fillId="17" borderId="114" xfId="0" applyFont="1" applyFill="1" applyBorder="1" applyAlignment="1">
      <alignment horizontal="center" vertical="center" wrapText="1"/>
    </xf>
    <xf numFmtId="38" fontId="67" fillId="3" borderId="25" xfId="0" applyNumberFormat="1" applyFont="1" applyFill="1" applyBorder="1" applyAlignment="1">
      <alignment horizontal="right" shrinkToFit="1"/>
    </xf>
    <xf numFmtId="0" fontId="69" fillId="6" borderId="11" xfId="0" applyFont="1" applyFill="1" applyBorder="1" applyAlignment="1">
      <alignment horizontal="left" vertical="center" wrapText="1" indent="1"/>
    </xf>
    <xf numFmtId="0" fontId="69" fillId="15" borderId="164" xfId="6" applyFont="1" applyFill="1" applyBorder="1" applyAlignment="1">
      <alignment horizontal="center" vertical="center"/>
    </xf>
    <xf numFmtId="49" fontId="67" fillId="0" borderId="66" xfId="6" applyNumberFormat="1" applyFont="1" applyBorder="1" applyAlignment="1">
      <alignment horizontal="left" vertical="center" indent="2"/>
    </xf>
    <xf numFmtId="49" fontId="67" fillId="0" borderId="158" xfId="6" applyNumberFormat="1" applyFont="1" applyBorder="1" applyAlignment="1">
      <alignment horizontal="left" vertical="center" indent="2"/>
    </xf>
    <xf numFmtId="49" fontId="67" fillId="0" borderId="161" xfId="3" applyNumberFormat="1" applyFont="1" applyBorder="1" applyAlignment="1">
      <alignment horizontal="left" vertical="center" indent="2"/>
    </xf>
    <xf numFmtId="0" fontId="67" fillId="0" borderId="159" xfId="21" applyFont="1" applyBorder="1" applyAlignment="1">
      <alignment horizontal="center" vertical="top" wrapText="1"/>
    </xf>
    <xf numFmtId="49" fontId="67" fillId="0" borderId="0" xfId="21" applyNumberFormat="1" applyFont="1" applyAlignment="1">
      <alignment horizontal="left" vertical="center" indent="2"/>
    </xf>
    <xf numFmtId="0" fontId="67" fillId="0" borderId="165" xfId="21" applyFont="1" applyBorder="1" applyAlignment="1">
      <alignment horizontal="center" vertical="center"/>
    </xf>
    <xf numFmtId="49" fontId="69" fillId="2" borderId="56" xfId="21" applyNumberFormat="1" applyFont="1" applyFill="1" applyBorder="1" applyAlignment="1">
      <alignment horizontal="left" vertical="center" indent="3"/>
    </xf>
    <xf numFmtId="0" fontId="69" fillId="2" borderId="40" xfId="21" applyFont="1" applyFill="1" applyBorder="1" applyAlignment="1">
      <alignment horizontal="center" vertical="top"/>
    </xf>
    <xf numFmtId="38" fontId="67" fillId="2" borderId="40" xfId="21" applyNumberFormat="1" applyFont="1" applyFill="1" applyBorder="1" applyAlignment="1">
      <alignment horizontal="right"/>
    </xf>
    <xf numFmtId="49" fontId="67" fillId="0" borderId="135" xfId="21" applyNumberFormat="1" applyFont="1" applyBorder="1" applyAlignment="1">
      <alignment horizontal="left" vertical="center" indent="2"/>
    </xf>
    <xf numFmtId="0" fontId="67" fillId="0" borderId="134" xfId="21" applyFont="1" applyBorder="1" applyAlignment="1">
      <alignment horizontal="center" vertical="center"/>
    </xf>
    <xf numFmtId="0" fontId="69" fillId="2" borderId="40" xfId="21" applyFont="1" applyFill="1" applyBorder="1" applyAlignment="1">
      <alignment horizontal="center"/>
    </xf>
    <xf numFmtId="38" fontId="67" fillId="16" borderId="1" xfId="0" applyNumberFormat="1" applyFont="1" applyFill="1" applyBorder="1" applyAlignment="1">
      <alignment horizontal="right" shrinkToFit="1"/>
    </xf>
    <xf numFmtId="0" fontId="69" fillId="16" borderId="35" xfId="0" applyFont="1" applyFill="1" applyBorder="1" applyAlignment="1">
      <alignment horizontal="left" vertical="center" wrapText="1" indent="1"/>
    </xf>
    <xf numFmtId="38" fontId="60" fillId="2" borderId="21" xfId="6" applyNumberFormat="1" applyFont="1" applyFill="1" applyBorder="1" applyAlignment="1">
      <alignment horizontal="right"/>
    </xf>
    <xf numFmtId="49" fontId="67" fillId="0" borderId="135" xfId="21" applyNumberFormat="1" applyFont="1" applyBorder="1" applyAlignment="1">
      <alignment horizontal="left" vertical="top" indent="2"/>
    </xf>
    <xf numFmtId="0" fontId="67" fillId="0" borderId="134" xfId="21" applyFont="1" applyBorder="1" applyAlignment="1">
      <alignment horizontal="center" vertical="top"/>
    </xf>
    <xf numFmtId="0" fontId="69" fillId="2" borderId="40" xfId="3" applyFont="1" applyFill="1" applyBorder="1" applyAlignment="1">
      <alignment horizontal="center" vertical="center"/>
    </xf>
    <xf numFmtId="38" fontId="60" fillId="2" borderId="40" xfId="21" applyNumberFormat="1" applyFont="1" applyFill="1" applyBorder="1" applyAlignment="1">
      <alignment horizontal="right"/>
    </xf>
    <xf numFmtId="38" fontId="60" fillId="2" borderId="40" xfId="6" applyNumberFormat="1" applyFont="1" applyFill="1" applyBorder="1" applyAlignment="1">
      <alignment horizontal="right"/>
    </xf>
    <xf numFmtId="49" fontId="67" fillId="0" borderId="135" xfId="22" applyNumberFormat="1" applyFont="1" applyBorder="1" applyAlignment="1">
      <alignment horizontal="left" vertical="center" indent="2"/>
    </xf>
    <xf numFmtId="0" fontId="67" fillId="0" borderId="134" xfId="22" applyFont="1" applyBorder="1" applyAlignment="1">
      <alignment horizontal="center" vertical="center"/>
    </xf>
    <xf numFmtId="49" fontId="69" fillId="2" borderId="56" xfId="22" applyNumberFormat="1" applyFont="1" applyFill="1" applyBorder="1" applyAlignment="1">
      <alignment horizontal="left" vertical="center" indent="3"/>
    </xf>
    <xf numFmtId="0" fontId="69" fillId="2" borderId="40" xfId="22" applyFont="1" applyFill="1" applyBorder="1" applyAlignment="1">
      <alignment horizontal="center"/>
    </xf>
    <xf numFmtId="38" fontId="60" fillId="2" borderId="40" xfId="22" applyNumberFormat="1" applyFont="1" applyFill="1" applyBorder="1" applyAlignment="1">
      <alignment horizontal="right"/>
    </xf>
    <xf numFmtId="0" fontId="69" fillId="2" borderId="40" xfId="22" applyFont="1" applyFill="1" applyBorder="1" applyAlignment="1">
      <alignment horizontal="center" vertical="center"/>
    </xf>
    <xf numFmtId="38" fontId="60" fillId="2" borderId="67" xfId="22" applyNumberFormat="1" applyFont="1" applyFill="1" applyBorder="1" applyAlignment="1">
      <alignment horizontal="right"/>
    </xf>
    <xf numFmtId="38" fontId="60" fillId="2" borderId="42" xfId="6" applyNumberFormat="1" applyFont="1" applyFill="1" applyBorder="1" applyAlignment="1">
      <alignment horizontal="right"/>
    </xf>
    <xf numFmtId="0" fontId="69" fillId="2" borderId="40" xfId="3" applyFont="1" applyFill="1" applyBorder="1" applyAlignment="1">
      <alignment horizontal="center"/>
    </xf>
    <xf numFmtId="38" fontId="60" fillId="2" borderId="67" xfId="6" applyNumberFormat="1" applyFont="1" applyFill="1" applyBorder="1" applyAlignment="1">
      <alignment horizontal="right"/>
    </xf>
    <xf numFmtId="38" fontId="60" fillId="2" borderId="59" xfId="6" applyNumberFormat="1" applyFont="1" applyFill="1" applyBorder="1" applyAlignment="1">
      <alignment horizontal="right"/>
    </xf>
    <xf numFmtId="38" fontId="60" fillId="24" borderId="25" xfId="0" applyNumberFormat="1" applyFont="1" applyFill="1" applyBorder="1" applyAlignment="1">
      <alignment horizontal="right" shrinkToFit="1"/>
    </xf>
    <xf numFmtId="49" fontId="67" fillId="0" borderId="135" xfId="3" applyNumberFormat="1" applyFont="1" applyBorder="1" applyAlignment="1">
      <alignment horizontal="left" vertical="center" indent="2"/>
    </xf>
    <xf numFmtId="0" fontId="67" fillId="0" borderId="134" xfId="23" applyFont="1" applyBorder="1" applyAlignment="1">
      <alignment horizontal="center" vertical="top" wrapText="1"/>
    </xf>
    <xf numFmtId="49" fontId="67" fillId="0" borderId="135" xfId="23" applyNumberFormat="1" applyFont="1" applyBorder="1" applyAlignment="1">
      <alignment horizontal="left" vertical="center" indent="2"/>
    </xf>
    <xf numFmtId="0" fontId="67" fillId="0" borderId="134" xfId="23" applyFont="1" applyBorder="1" applyAlignment="1">
      <alignment horizontal="center" vertical="center"/>
    </xf>
    <xf numFmtId="49" fontId="67" fillId="0" borderId="135" xfId="23" applyNumberFormat="1" applyFont="1" applyBorder="1" applyAlignment="1">
      <alignment horizontal="left" vertical="top" indent="2"/>
    </xf>
    <xf numFmtId="0" fontId="67" fillId="0" borderId="134" xfId="23" applyFont="1" applyBorder="1" applyAlignment="1">
      <alignment horizontal="center" vertical="top"/>
    </xf>
    <xf numFmtId="49" fontId="69" fillId="2" borderId="56" xfId="23" applyNumberFormat="1" applyFont="1" applyFill="1" applyBorder="1" applyAlignment="1">
      <alignment horizontal="left" vertical="center" indent="3"/>
    </xf>
    <xf numFmtId="0" fontId="69" fillId="2" borderId="40" xfId="3" applyFont="1" applyFill="1" applyBorder="1" applyAlignment="1">
      <alignment horizontal="center" vertical="center" wrapText="1"/>
    </xf>
    <xf numFmtId="38" fontId="67" fillId="2" borderId="56" xfId="23" applyNumberFormat="1" applyFont="1" applyFill="1" applyBorder="1" applyAlignment="1">
      <alignment horizontal="right"/>
    </xf>
    <xf numFmtId="38" fontId="67" fillId="2" borderId="40" xfId="23" applyNumberFormat="1" applyFont="1" applyFill="1" applyBorder="1" applyAlignment="1">
      <alignment horizontal="right"/>
    </xf>
    <xf numFmtId="49" fontId="67" fillId="0" borderId="0" xfId="23" applyNumberFormat="1" applyFont="1" applyAlignment="1">
      <alignment horizontal="left" vertical="center" wrapText="1" indent="2"/>
    </xf>
    <xf numFmtId="0" fontId="67" fillId="0" borderId="4" xfId="23" applyFont="1" applyBorder="1" applyAlignment="1">
      <alignment horizontal="center" vertical="center"/>
    </xf>
    <xf numFmtId="49" fontId="67" fillId="0" borderId="132" xfId="23" applyNumberFormat="1" applyFont="1" applyBorder="1" applyAlignment="1">
      <alignment horizontal="left" vertical="center" wrapText="1" indent="2"/>
    </xf>
    <xf numFmtId="0" fontId="67" fillId="0" borderId="44" xfId="23" applyFont="1" applyBorder="1" applyAlignment="1">
      <alignment horizontal="center" vertical="center"/>
    </xf>
    <xf numFmtId="49" fontId="67" fillId="0" borderId="132" xfId="23" applyNumberFormat="1" applyFont="1" applyBorder="1" applyAlignment="1">
      <alignment horizontal="left" vertical="center" indent="2"/>
    </xf>
    <xf numFmtId="0" fontId="67" fillId="0" borderId="21" xfId="23" applyFont="1" applyBorder="1" applyAlignment="1">
      <alignment horizontal="center" vertical="center"/>
    </xf>
    <xf numFmtId="49" fontId="69" fillId="2" borderId="53" xfId="23" applyNumberFormat="1" applyFont="1" applyFill="1" applyBorder="1" applyAlignment="1">
      <alignment horizontal="left" vertical="center" wrapText="1" indent="3"/>
    </xf>
    <xf numFmtId="38" fontId="67" fillId="2" borderId="67" xfId="23" applyNumberFormat="1" applyFont="1" applyFill="1" applyBorder="1" applyAlignment="1">
      <alignment horizontal="right"/>
    </xf>
    <xf numFmtId="49" fontId="67" fillId="0" borderId="8" xfId="23" applyNumberFormat="1" applyFont="1" applyBorder="1" applyAlignment="1">
      <alignment horizontal="left" vertical="center" indent="2"/>
    </xf>
    <xf numFmtId="0" fontId="67" fillId="0" borderId="7" xfId="3" applyFont="1" applyBorder="1" applyAlignment="1">
      <alignment horizontal="center" vertical="center"/>
    </xf>
    <xf numFmtId="0" fontId="67" fillId="0" borderId="21" xfId="3" applyFont="1" applyBorder="1" applyAlignment="1">
      <alignment horizontal="center" vertical="center"/>
    </xf>
    <xf numFmtId="49" fontId="69" fillId="2" borderId="53" xfId="23" applyNumberFormat="1" applyFont="1" applyFill="1" applyBorder="1" applyAlignment="1">
      <alignment horizontal="left" vertical="center" indent="3"/>
    </xf>
    <xf numFmtId="0" fontId="67" fillId="0" borderId="8" xfId="3" applyFont="1" applyBorder="1" applyAlignment="1">
      <alignment horizontal="left" vertical="center" indent="2"/>
    </xf>
    <xf numFmtId="0" fontId="67" fillId="0" borderId="42" xfId="3" applyFont="1" applyBorder="1" applyAlignment="1">
      <alignment horizontal="center" vertical="center" wrapText="1"/>
    </xf>
    <xf numFmtId="38" fontId="67" fillId="2" borderId="42" xfId="23" applyNumberFormat="1" applyFont="1" applyFill="1" applyBorder="1" applyAlignment="1">
      <alignment horizontal="right"/>
    </xf>
    <xf numFmtId="49" fontId="67" fillId="16" borderId="50" xfId="0" applyNumberFormat="1" applyFont="1" applyFill="1" applyBorder="1" applyAlignment="1">
      <alignment horizontal="center" vertical="center"/>
    </xf>
    <xf numFmtId="164" fontId="69" fillId="3" borderId="12" xfId="0" applyNumberFormat="1" applyFont="1" applyFill="1" applyBorder="1" applyAlignment="1">
      <alignment horizontal="left" vertical="top" wrapText="1" indent="1"/>
    </xf>
    <xf numFmtId="49" fontId="69" fillId="3" borderId="13" xfId="0" applyNumberFormat="1" applyFont="1" applyFill="1" applyBorder="1" applyAlignment="1">
      <alignment horizontal="center" vertical="top"/>
    </xf>
    <xf numFmtId="38" fontId="60" fillId="2" borderId="1" xfId="0" applyNumberFormat="1" applyFont="1" applyFill="1" applyBorder="1" applyAlignment="1">
      <alignment horizontal="right" shrinkToFit="1"/>
    </xf>
    <xf numFmtId="3" fontId="67" fillId="0" borderId="11" xfId="0" applyNumberFormat="1" applyFont="1" applyBorder="1" applyAlignment="1">
      <alignment horizontal="left" vertical="top" wrapText="1" indent="1"/>
    </xf>
    <xf numFmtId="0" fontId="62" fillId="6" borderId="0" xfId="0" applyFont="1" applyFill="1" applyAlignment="1">
      <alignment vertical="center" shrinkToFit="1"/>
    </xf>
    <xf numFmtId="49" fontId="69" fillId="6" borderId="1" xfId="7" applyNumberFormat="1" applyFont="1" applyFill="1" applyBorder="1" applyAlignment="1">
      <alignment horizontal="left" vertical="center" wrapText="1" indent="1"/>
    </xf>
    <xf numFmtId="0" fontId="69" fillId="6" borderId="1" xfId="8" applyFont="1" applyFill="1" applyBorder="1" applyAlignment="1">
      <alignment horizontal="center" vertical="top"/>
    </xf>
    <xf numFmtId="0" fontId="86" fillId="0" borderId="0" xfId="6" applyFont="1"/>
    <xf numFmtId="3" fontId="69" fillId="7" borderId="54" xfId="0" applyNumberFormat="1" applyFont="1" applyFill="1" applyBorder="1" applyAlignment="1">
      <alignment horizontal="left" vertical="center" wrapText="1" indent="1"/>
    </xf>
    <xf numFmtId="0" fontId="67" fillId="16" borderId="29" xfId="0" applyFont="1" applyFill="1" applyBorder="1" applyAlignment="1">
      <alignment horizontal="left" vertical="top" wrapText="1" indent="1"/>
    </xf>
    <xf numFmtId="0" fontId="67" fillId="0" borderId="16" xfId="0" applyFont="1" applyBorder="1" applyAlignment="1">
      <alignment horizontal="left" vertical="center" wrapText="1"/>
    </xf>
    <xf numFmtId="49" fontId="67" fillId="0" borderId="0" xfId="0" applyNumberFormat="1" applyFont="1" applyAlignment="1">
      <alignment horizontal="center" vertical="center"/>
    </xf>
    <xf numFmtId="0" fontId="20" fillId="0" borderId="0" xfId="3"/>
    <xf numFmtId="0" fontId="155" fillId="17" borderId="167" xfId="3" applyFont="1" applyFill="1" applyBorder="1" applyAlignment="1">
      <alignment horizontal="left"/>
    </xf>
    <xf numFmtId="0" fontId="148" fillId="17" borderId="68" xfId="3" applyFont="1" applyFill="1" applyBorder="1" applyAlignment="1">
      <alignment horizontal="left"/>
    </xf>
    <xf numFmtId="0" fontId="148" fillId="17" borderId="168" xfId="3" applyFont="1" applyFill="1" applyBorder="1" applyAlignment="1">
      <alignment horizontal="left"/>
    </xf>
    <xf numFmtId="0" fontId="150" fillId="28" borderId="142" xfId="27" applyFont="1" applyFill="1" applyBorder="1" applyAlignment="1">
      <alignment horizontal="center" vertical="center" wrapText="1"/>
    </xf>
    <xf numFmtId="0" fontId="6" fillId="14" borderId="0" xfId="27" applyFill="1"/>
    <xf numFmtId="0" fontId="20" fillId="14" borderId="88" xfId="3" applyFill="1" applyBorder="1"/>
    <xf numFmtId="0" fontId="67" fillId="0" borderId="171" xfId="27" applyFont="1" applyBorder="1" applyAlignment="1">
      <alignment horizontal="center" vertical="center"/>
    </xf>
    <xf numFmtId="49" fontId="59" fillId="0" borderId="172" xfId="27" applyNumberFormat="1" applyFont="1" applyBorder="1" applyAlignment="1">
      <alignment horizontal="center" vertical="center"/>
    </xf>
    <xf numFmtId="49" fontId="59" fillId="0" borderId="173" xfId="27" applyNumberFormat="1" applyFont="1" applyBorder="1" applyAlignment="1">
      <alignment horizontal="center" vertical="center"/>
    </xf>
    <xf numFmtId="49" fontId="59" fillId="0" borderId="174" xfId="27" applyNumberFormat="1" applyFont="1" applyBorder="1" applyAlignment="1">
      <alignment horizontal="center" vertical="center"/>
    </xf>
    <xf numFmtId="0" fontId="67" fillId="0" borderId="17" xfId="27" applyFont="1" applyBorder="1" applyAlignment="1">
      <alignment horizontal="center" vertical="center"/>
    </xf>
    <xf numFmtId="49" fontId="59" fillId="0" borderId="25" xfId="27" applyNumberFormat="1" applyFont="1" applyBorder="1" applyAlignment="1">
      <alignment horizontal="center" vertical="center"/>
    </xf>
    <xf numFmtId="49" fontId="59" fillId="0" borderId="16" xfId="27" applyNumberFormat="1" applyFont="1" applyBorder="1" applyAlignment="1">
      <alignment horizontal="center" vertical="center"/>
    </xf>
    <xf numFmtId="49" fontId="59" fillId="0" borderId="175" xfId="27" applyNumberFormat="1" applyFont="1" applyBorder="1" applyAlignment="1">
      <alignment horizontal="center" vertical="center"/>
    </xf>
    <xf numFmtId="1" fontId="59" fillId="0" borderId="17" xfId="27" applyNumberFormat="1" applyFont="1" applyBorder="1" applyAlignment="1">
      <alignment horizontal="center" vertical="center" wrapText="1"/>
    </xf>
    <xf numFmtId="3" fontId="59" fillId="0" borderId="25" xfId="27" applyNumberFormat="1" applyFont="1" applyBorder="1" applyAlignment="1">
      <alignment horizontal="center" vertical="center" wrapText="1"/>
    </xf>
    <xf numFmtId="3" fontId="59" fillId="0" borderId="16" xfId="27" applyNumberFormat="1" applyFont="1" applyBorder="1" applyAlignment="1">
      <alignment horizontal="center" vertical="center" wrapText="1"/>
    </xf>
    <xf numFmtId="0" fontId="60" fillId="14" borderId="175" xfId="3" applyFont="1" applyFill="1" applyBorder="1"/>
    <xf numFmtId="0" fontId="69" fillId="0" borderId="166" xfId="27" applyFont="1" applyBorder="1" applyAlignment="1">
      <alignment horizontal="left" vertical="top" wrapText="1" indent="1"/>
    </xf>
    <xf numFmtId="0" fontId="69" fillId="0" borderId="166" xfId="27" applyFont="1" applyBorder="1" applyAlignment="1">
      <alignment horizontal="center" vertical="top"/>
    </xf>
    <xf numFmtId="3" fontId="60" fillId="14" borderId="0" xfId="27" applyNumberFormat="1" applyFont="1" applyFill="1" applyAlignment="1">
      <alignment horizontal="right" shrinkToFit="1"/>
    </xf>
    <xf numFmtId="3" fontId="59" fillId="16" borderId="176" xfId="27" applyNumberFormat="1" applyFont="1" applyFill="1" applyBorder="1" applyAlignment="1">
      <alignment horizontal="left" vertical="center" wrapText="1" indent="1"/>
    </xf>
    <xf numFmtId="3" fontId="59" fillId="16" borderId="88" xfId="27" applyNumberFormat="1" applyFont="1" applyFill="1" applyBorder="1" applyAlignment="1">
      <alignment horizontal="left" vertical="center" wrapText="1" indent="1"/>
    </xf>
    <xf numFmtId="3" fontId="59" fillId="16" borderId="166" xfId="27" applyNumberFormat="1" applyFont="1" applyFill="1" applyBorder="1" applyAlignment="1">
      <alignment horizontal="left" vertical="center" wrapText="1" indent="1"/>
    </xf>
    <xf numFmtId="3" fontId="59" fillId="16" borderId="167" xfId="27" applyNumberFormat="1" applyFont="1" applyFill="1" applyBorder="1" applyAlignment="1">
      <alignment horizontal="left" vertical="center" wrapText="1" indent="1"/>
    </xf>
    <xf numFmtId="3" fontId="59" fillId="16" borderId="175" xfId="27" applyNumberFormat="1" applyFont="1" applyFill="1" applyBorder="1" applyAlignment="1">
      <alignment horizontal="left" vertical="center" wrapText="1" indent="1"/>
    </xf>
    <xf numFmtId="0" fontId="150" fillId="28" borderId="167" xfId="27" applyFont="1" applyFill="1" applyBorder="1" applyAlignment="1">
      <alignment horizontal="center" vertical="center" wrapText="1"/>
    </xf>
    <xf numFmtId="3" fontId="60" fillId="14" borderId="88" xfId="27" applyNumberFormat="1" applyFont="1" applyFill="1" applyBorder="1" applyAlignment="1">
      <alignment horizontal="right" shrinkToFit="1"/>
    </xf>
    <xf numFmtId="3" fontId="59" fillId="16" borderId="140" xfId="27" applyNumberFormat="1" applyFont="1" applyFill="1" applyBorder="1" applyAlignment="1">
      <alignment horizontal="left" vertical="center" wrapText="1" indent="1"/>
    </xf>
    <xf numFmtId="3" fontId="59" fillId="16" borderId="129" xfId="27" applyNumberFormat="1" applyFont="1" applyFill="1" applyBorder="1" applyAlignment="1">
      <alignment horizontal="left" vertical="center" wrapText="1" indent="1"/>
    </xf>
    <xf numFmtId="0" fontId="69" fillId="0" borderId="142" xfId="27" applyFont="1" applyBorder="1" applyAlignment="1">
      <alignment horizontal="left" vertical="top" wrapText="1" indent="1"/>
    </xf>
    <xf numFmtId="0" fontId="69" fillId="0" borderId="89" xfId="27" applyFont="1" applyBorder="1" applyAlignment="1">
      <alignment horizontal="center" vertical="top"/>
    </xf>
    <xf numFmtId="3" fontId="59" fillId="16" borderId="177" xfId="27" applyNumberFormat="1" applyFont="1" applyFill="1" applyBorder="1" applyAlignment="1">
      <alignment horizontal="left" vertical="center" wrapText="1" indent="1"/>
    </xf>
    <xf numFmtId="0" fontId="69" fillId="0" borderId="167" xfId="27" applyFont="1" applyBorder="1" applyAlignment="1">
      <alignment horizontal="center" vertical="top"/>
    </xf>
    <xf numFmtId="3" fontId="59" fillId="16" borderId="178" xfId="27" applyNumberFormat="1" applyFont="1" applyFill="1" applyBorder="1" applyAlignment="1">
      <alignment horizontal="left" vertical="center" wrapText="1" indent="1"/>
    </xf>
    <xf numFmtId="0" fontId="69" fillId="0" borderId="0" xfId="27" applyFont="1" applyAlignment="1">
      <alignment horizontal="center" vertical="top"/>
    </xf>
    <xf numFmtId="3" fontId="59" fillId="16" borderId="179" xfId="27" applyNumberFormat="1" applyFont="1" applyFill="1" applyBorder="1" applyAlignment="1">
      <alignment horizontal="left" vertical="center" wrapText="1" indent="1"/>
    </xf>
    <xf numFmtId="3" fontId="59" fillId="16" borderId="180" xfId="27" applyNumberFormat="1" applyFont="1" applyFill="1" applyBorder="1" applyAlignment="1">
      <alignment horizontal="left" vertical="center" wrapText="1" indent="1"/>
    </xf>
    <xf numFmtId="0" fontId="20" fillId="25" borderId="87" xfId="3" applyFill="1" applyBorder="1"/>
    <xf numFmtId="0" fontId="21" fillId="25" borderId="0" xfId="3" applyFont="1" applyFill="1"/>
    <xf numFmtId="0" fontId="60" fillId="25" borderId="0" xfId="3" applyFont="1" applyFill="1"/>
    <xf numFmtId="38" fontId="60" fillId="25" borderId="0" xfId="3" applyNumberFormat="1" applyFont="1" applyFill="1"/>
    <xf numFmtId="0" fontId="60" fillId="25" borderId="88" xfId="3" applyFont="1" applyFill="1" applyBorder="1"/>
    <xf numFmtId="0" fontId="150" fillId="12" borderId="145" xfId="27" applyFont="1" applyFill="1" applyBorder="1" applyAlignment="1">
      <alignment horizontal="center" vertical="center" wrapText="1"/>
    </xf>
    <xf numFmtId="49" fontId="59" fillId="14" borderId="115" xfId="3" applyNumberFormat="1" applyFont="1" applyFill="1" applyBorder="1" applyAlignment="1">
      <alignment horizontal="center" vertical="center" wrapText="1"/>
    </xf>
    <xf numFmtId="0" fontId="20" fillId="14" borderId="17" xfId="3" applyFill="1" applyBorder="1" applyAlignment="1">
      <alignment vertical="center" wrapText="1"/>
    </xf>
    <xf numFmtId="0" fontId="20" fillId="14" borderId="115" xfId="3" applyFill="1" applyBorder="1" applyAlignment="1">
      <alignment vertical="center" wrapText="1"/>
    </xf>
    <xf numFmtId="49" fontId="59" fillId="14" borderId="2" xfId="3" applyNumberFormat="1" applyFont="1" applyFill="1" applyBorder="1" applyAlignment="1">
      <alignment horizontal="center"/>
    </xf>
    <xf numFmtId="49" fontId="59" fillId="29" borderId="2" xfId="3" applyNumberFormat="1" applyFont="1" applyFill="1" applyBorder="1" applyAlignment="1">
      <alignment horizontal="center" vertical="center"/>
    </xf>
    <xf numFmtId="49" fontId="59" fillId="29" borderId="184" xfId="3" applyNumberFormat="1" applyFont="1" applyFill="1" applyBorder="1" applyAlignment="1">
      <alignment horizontal="center" vertical="center"/>
    </xf>
    <xf numFmtId="0" fontId="22" fillId="14" borderId="25" xfId="3" applyFont="1" applyFill="1" applyBorder="1" applyAlignment="1">
      <alignment horizontal="center" vertical="center" wrapText="1"/>
    </xf>
    <xf numFmtId="0" fontId="59" fillId="14" borderId="116" xfId="3" applyFont="1" applyFill="1" applyBorder="1" applyAlignment="1">
      <alignment horizontal="center" vertical="center" wrapText="1"/>
    </xf>
    <xf numFmtId="38" fontId="59" fillId="29" borderId="116" xfId="3" applyNumberFormat="1" applyFont="1" applyFill="1" applyBorder="1" applyAlignment="1">
      <alignment horizontal="center" vertical="center" wrapText="1"/>
    </xf>
    <xf numFmtId="0" fontId="59" fillId="29" borderId="116" xfId="3" applyFont="1" applyFill="1" applyBorder="1" applyAlignment="1">
      <alignment horizontal="center" vertical="center" wrapText="1"/>
    </xf>
    <xf numFmtId="0" fontId="59" fillId="29" borderId="185" xfId="3" applyFont="1" applyFill="1" applyBorder="1" applyAlignment="1">
      <alignment horizontal="center" vertical="center" wrapText="1"/>
    </xf>
    <xf numFmtId="0" fontId="21" fillId="0" borderId="0" xfId="3" applyFont="1" applyAlignment="1">
      <alignment horizontal="center" vertical="center" wrapText="1"/>
    </xf>
    <xf numFmtId="0" fontId="20" fillId="0" borderId="0" xfId="3" applyAlignment="1">
      <alignment horizontal="center" vertical="center" wrapText="1"/>
    </xf>
    <xf numFmtId="0" fontId="20" fillId="0" borderId="0" xfId="3" applyAlignment="1">
      <alignment horizontal="left" vertical="center" wrapText="1"/>
    </xf>
    <xf numFmtId="3" fontId="60" fillId="14" borderId="13" xfId="3" applyNumberFormat="1" applyFont="1" applyFill="1" applyBorder="1" applyAlignment="1">
      <alignment horizontal="right"/>
    </xf>
    <xf numFmtId="3" fontId="60" fillId="14" borderId="1" xfId="3" applyNumberFormat="1" applyFont="1" applyFill="1" applyBorder="1" applyAlignment="1">
      <alignment horizontal="right"/>
    </xf>
    <xf numFmtId="3" fontId="60" fillId="14" borderId="25" xfId="3" applyNumberFormat="1" applyFont="1" applyFill="1" applyBorder="1" applyAlignment="1">
      <alignment horizontal="right"/>
    </xf>
    <xf numFmtId="3" fontId="59" fillId="14" borderId="186" xfId="27" applyNumberFormat="1" applyFont="1" applyFill="1" applyBorder="1" applyAlignment="1">
      <alignment horizontal="left" vertical="center" wrapText="1" indent="1"/>
    </xf>
    <xf numFmtId="0" fontId="21" fillId="0" borderId="0" xfId="3" applyFont="1" applyAlignment="1">
      <alignment wrapText="1"/>
    </xf>
    <xf numFmtId="3" fontId="69" fillId="0" borderId="187" xfId="27" applyNumberFormat="1" applyFont="1" applyBorder="1" applyAlignment="1">
      <alignment horizontal="left" vertical="center" wrapText="1"/>
    </xf>
    <xf numFmtId="49" fontId="69" fillId="0" borderId="31" xfId="27" applyNumberFormat="1" applyFont="1" applyBorder="1" applyAlignment="1">
      <alignment horizontal="center" vertical="center"/>
    </xf>
    <xf numFmtId="3" fontId="59" fillId="16" borderId="186" xfId="27" applyNumberFormat="1" applyFont="1" applyFill="1" applyBorder="1" applyAlignment="1">
      <alignment horizontal="left" vertical="center" wrapText="1" indent="1"/>
    </xf>
    <xf numFmtId="0" fontId="21" fillId="0" borderId="0" xfId="3" applyFont="1"/>
    <xf numFmtId="0" fontId="69" fillId="0" borderId="87" xfId="27" applyFont="1" applyBorder="1" applyAlignment="1">
      <alignment horizontal="left" vertical="center" wrapText="1"/>
    </xf>
    <xf numFmtId="0" fontId="69" fillId="0" borderId="31" xfId="27" applyFont="1" applyBorder="1" applyAlignment="1">
      <alignment horizontal="center" vertical="center"/>
    </xf>
    <xf numFmtId="0" fontId="69" fillId="25" borderId="87" xfId="27" applyFont="1" applyFill="1" applyBorder="1" applyAlignment="1">
      <alignment horizontal="left" vertical="center" wrapText="1"/>
    </xf>
    <xf numFmtId="0" fontId="69" fillId="25" borderId="31" xfId="27" applyFont="1" applyFill="1" applyBorder="1" applyAlignment="1">
      <alignment horizontal="center" vertical="center"/>
    </xf>
    <xf numFmtId="3" fontId="60" fillId="25" borderId="1" xfId="3" applyNumberFormat="1" applyFont="1" applyFill="1" applyBorder="1" applyAlignment="1">
      <alignment horizontal="right"/>
    </xf>
    <xf numFmtId="3" fontId="60" fillId="25" borderId="25" xfId="3" applyNumberFormat="1" applyFont="1" applyFill="1" applyBorder="1" applyAlignment="1">
      <alignment horizontal="right"/>
    </xf>
    <xf numFmtId="3" fontId="59" fillId="25" borderId="186" xfId="27" applyNumberFormat="1" applyFont="1" applyFill="1" applyBorder="1" applyAlignment="1">
      <alignment horizontal="left" vertical="center" wrapText="1" indent="1"/>
    </xf>
    <xf numFmtId="3" fontId="69" fillId="0" borderId="87" xfId="27" applyNumberFormat="1" applyFont="1" applyBorder="1" applyAlignment="1">
      <alignment horizontal="left" vertical="center" wrapText="1"/>
    </xf>
    <xf numFmtId="3" fontId="69" fillId="25" borderId="87" xfId="27" applyNumberFormat="1" applyFont="1" applyFill="1" applyBorder="1" applyAlignment="1">
      <alignment horizontal="left" vertical="center" wrapText="1"/>
    </xf>
    <xf numFmtId="49" fontId="69" fillId="25" borderId="31" xfId="27" applyNumberFormat="1" applyFont="1" applyFill="1" applyBorder="1" applyAlignment="1">
      <alignment horizontal="center" vertical="center"/>
    </xf>
    <xf numFmtId="0" fontId="69" fillId="0" borderId="25" xfId="27" applyFont="1" applyBorder="1" applyAlignment="1">
      <alignment horizontal="center" vertical="center"/>
    </xf>
    <xf numFmtId="3" fontId="69" fillId="16" borderId="166" xfId="27" applyNumberFormat="1" applyFont="1" applyFill="1" applyBorder="1" applyAlignment="1">
      <alignment horizontal="center" vertical="center" wrapText="1"/>
    </xf>
    <xf numFmtId="0" fontId="22" fillId="25" borderId="188" xfId="3" applyFont="1" applyFill="1" applyBorder="1" applyAlignment="1">
      <alignment horizontal="right" wrapText="1"/>
    </xf>
    <xf numFmtId="0" fontId="21" fillId="25" borderId="116" xfId="3" applyFont="1" applyFill="1" applyBorder="1" applyAlignment="1">
      <alignment horizontal="center" wrapText="1"/>
    </xf>
    <xf numFmtId="3" fontId="59" fillId="25" borderId="15" xfId="27" applyNumberFormat="1" applyFont="1" applyFill="1" applyBorder="1" applyAlignment="1">
      <alignment horizontal="left" vertical="center" wrapText="1" indent="1"/>
    </xf>
    <xf numFmtId="38" fontId="60" fillId="25" borderId="12" xfId="3" applyNumberFormat="1" applyFont="1" applyFill="1" applyBorder="1" applyAlignment="1">
      <alignment horizontal="right"/>
    </xf>
    <xf numFmtId="38" fontId="60" fillId="25" borderId="20" xfId="3" applyNumberFormat="1" applyFont="1" applyFill="1" applyBorder="1" applyAlignment="1">
      <alignment horizontal="right"/>
    </xf>
    <xf numFmtId="38" fontId="60" fillId="25" borderId="0" xfId="3" applyNumberFormat="1" applyFont="1" applyFill="1" applyAlignment="1">
      <alignment horizontal="right"/>
    </xf>
    <xf numFmtId="3" fontId="59" fillId="25" borderId="189" xfId="27" applyNumberFormat="1" applyFont="1" applyFill="1" applyBorder="1" applyAlignment="1">
      <alignment horizontal="left" vertical="center" wrapText="1" indent="1"/>
    </xf>
    <xf numFmtId="0" fontId="21" fillId="14" borderId="115" xfId="3" applyFont="1" applyFill="1" applyBorder="1" applyAlignment="1">
      <alignment horizontal="center" wrapText="1"/>
    </xf>
    <xf numFmtId="49" fontId="59" fillId="14" borderId="13" xfId="3" applyNumberFormat="1" applyFont="1" applyFill="1" applyBorder="1" applyAlignment="1">
      <alignment horizontal="center" vertical="center" wrapText="1"/>
    </xf>
    <xf numFmtId="0" fontId="22" fillId="14" borderId="17" xfId="3" applyFont="1" applyFill="1" applyBorder="1" applyAlignment="1">
      <alignment horizontal="center" vertical="center" wrapText="1"/>
    </xf>
    <xf numFmtId="1" fontId="59" fillId="16" borderId="191" xfId="27" applyNumberFormat="1" applyFont="1" applyFill="1" applyBorder="1" applyAlignment="1">
      <alignment horizontal="right" vertical="center" wrapText="1" indent="1"/>
    </xf>
    <xf numFmtId="1" fontId="59" fillId="16" borderId="186" xfId="27" applyNumberFormat="1" applyFont="1" applyFill="1" applyBorder="1" applyAlignment="1">
      <alignment horizontal="right" vertical="center" wrapText="1" indent="1"/>
    </xf>
    <xf numFmtId="0" fontId="20" fillId="25" borderId="89" xfId="3" applyFill="1" applyBorder="1"/>
    <xf numFmtId="0" fontId="21" fillId="25" borderId="69" xfId="3" applyFont="1" applyFill="1" applyBorder="1"/>
    <xf numFmtId="0" fontId="60" fillId="25" borderId="69" xfId="3" applyFont="1" applyFill="1" applyBorder="1"/>
    <xf numFmtId="38" fontId="60" fillId="25" borderId="69" xfId="3" applyNumberFormat="1" applyFont="1" applyFill="1" applyBorder="1"/>
    <xf numFmtId="0" fontId="60" fillId="25" borderId="90" xfId="3" applyFont="1" applyFill="1" applyBorder="1"/>
    <xf numFmtId="0" fontId="21" fillId="14" borderId="193" xfId="3" applyFont="1" applyFill="1" applyBorder="1" applyAlignment="1">
      <alignment horizontal="center" wrapText="1"/>
    </xf>
    <xf numFmtId="49" fontId="59" fillId="14" borderId="193" xfId="3" applyNumberFormat="1" applyFont="1" applyFill="1" applyBorder="1" applyAlignment="1">
      <alignment horizontal="center" vertical="center" wrapText="1"/>
    </xf>
    <xf numFmtId="3" fontId="59" fillId="16" borderId="142" xfId="27" applyNumberFormat="1" applyFont="1" applyFill="1" applyBorder="1" applyAlignment="1">
      <alignment horizontal="left" vertical="center" wrapText="1" indent="1"/>
    </xf>
    <xf numFmtId="1" fontId="69" fillId="16" borderId="197" xfId="27" applyNumberFormat="1" applyFont="1" applyFill="1" applyBorder="1" applyAlignment="1">
      <alignment horizontal="center" vertical="center" wrapText="1"/>
    </xf>
    <xf numFmtId="3" fontId="60" fillId="14" borderId="198" xfId="3" applyNumberFormat="1" applyFont="1" applyFill="1" applyBorder="1" applyAlignment="1">
      <alignment horizontal="right"/>
    </xf>
    <xf numFmtId="0" fontId="23" fillId="0" borderId="0" xfId="3" applyFont="1"/>
    <xf numFmtId="38" fontId="20" fillId="0" borderId="0" xfId="3" applyNumberFormat="1"/>
    <xf numFmtId="0" fontId="116" fillId="0" borderId="20" xfId="0" applyFont="1" applyBorder="1" applyAlignment="1" applyProtection="1">
      <alignment horizontal="left" vertical="top" wrapText="1"/>
      <protection locked="0"/>
    </xf>
    <xf numFmtId="0" fontId="59" fillId="16" borderId="153" xfId="0" applyFont="1" applyFill="1" applyBorder="1" applyAlignment="1" applyProtection="1">
      <alignment horizontal="center"/>
      <protection locked="0"/>
    </xf>
    <xf numFmtId="0" fontId="69" fillId="16" borderId="5" xfId="0" applyFont="1" applyFill="1" applyBorder="1" applyAlignment="1">
      <alignment vertical="center"/>
    </xf>
    <xf numFmtId="0" fontId="69" fillId="16" borderId="5" xfId="0" applyFont="1" applyFill="1" applyBorder="1" applyAlignment="1">
      <alignment horizontal="left" vertical="center" indent="1"/>
    </xf>
    <xf numFmtId="0" fontId="115" fillId="12" borderId="0" xfId="0" applyFont="1" applyFill="1" applyAlignment="1">
      <alignment horizontal="center" vertical="center" wrapText="1"/>
    </xf>
    <xf numFmtId="0" fontId="59" fillId="0" borderId="153" xfId="0" applyFont="1" applyBorder="1" applyAlignment="1" applyProtection="1">
      <alignment horizontal="center"/>
      <protection locked="0"/>
    </xf>
    <xf numFmtId="0" fontId="59" fillId="0" borderId="0" xfId="0" applyFont="1" applyAlignment="1" applyProtection="1">
      <alignment horizontal="center"/>
      <protection locked="0"/>
    </xf>
    <xf numFmtId="0" fontId="59" fillId="0" borderId="0" xfId="0" applyFont="1" applyAlignment="1" applyProtection="1">
      <alignment horizontal="center" vertical="center" wrapText="1"/>
      <protection locked="0"/>
    </xf>
    <xf numFmtId="0" fontId="59" fillId="16" borderId="200" xfId="0" applyFont="1" applyFill="1" applyBorder="1" applyAlignment="1">
      <alignment horizontal="left" wrapText="1"/>
    </xf>
    <xf numFmtId="0" fontId="59" fillId="16" borderId="201" xfId="0" applyFont="1" applyFill="1" applyBorder="1" applyAlignment="1">
      <alignment horizontal="left" wrapText="1"/>
    </xf>
    <xf numFmtId="14" fontId="59" fillId="16" borderId="201" xfId="0" applyNumberFormat="1" applyFont="1" applyFill="1" applyBorder="1" applyAlignment="1">
      <alignment horizontal="left" wrapText="1"/>
    </xf>
    <xf numFmtId="0" fontId="59" fillId="0" borderId="0" xfId="0" applyFont="1" applyAlignment="1" applyProtection="1">
      <alignment horizontal="center" wrapText="1"/>
      <protection locked="0"/>
    </xf>
    <xf numFmtId="0" fontId="147" fillId="17" borderId="68" xfId="3" applyFont="1" applyFill="1" applyBorder="1" applyAlignment="1">
      <alignment horizontal="left" vertical="center" wrapText="1"/>
    </xf>
    <xf numFmtId="0" fontId="147" fillId="17" borderId="168" xfId="3" applyFont="1" applyFill="1" applyBorder="1" applyAlignment="1">
      <alignment horizontal="left" vertical="center" wrapText="1"/>
    </xf>
    <xf numFmtId="0" fontId="147" fillId="32" borderId="68" xfId="3" applyFont="1" applyFill="1" applyBorder="1" applyAlignment="1">
      <alignment horizontal="left" vertical="center" wrapText="1"/>
    </xf>
    <xf numFmtId="0" fontId="147" fillId="27" borderId="68" xfId="3" applyFont="1" applyFill="1" applyBorder="1" applyAlignment="1">
      <alignment horizontal="left" vertical="center" wrapText="1"/>
    </xf>
    <xf numFmtId="0" fontId="147" fillId="32" borderId="145" xfId="3" applyFont="1" applyFill="1" applyBorder="1" applyAlignment="1" applyProtection="1">
      <alignment horizontal="center" vertical="center" wrapText="1"/>
      <protection locked="0"/>
    </xf>
    <xf numFmtId="0" fontId="147" fillId="27" borderId="145" xfId="3" applyFont="1" applyFill="1" applyBorder="1" applyAlignment="1" applyProtection="1">
      <alignment horizontal="center" vertical="center" wrapText="1"/>
      <protection locked="0"/>
    </xf>
    <xf numFmtId="176" fontId="20" fillId="20" borderId="0" xfId="0" applyNumberFormat="1" applyFont="1" applyFill="1" applyAlignment="1">
      <alignment shrinkToFit="1"/>
    </xf>
    <xf numFmtId="3" fontId="60" fillId="14" borderId="12" xfId="3" applyNumberFormat="1" applyFont="1" applyFill="1" applyBorder="1" applyAlignment="1">
      <alignment horizontal="right"/>
    </xf>
    <xf numFmtId="3" fontId="60" fillId="14" borderId="20" xfId="3" applyNumberFormat="1" applyFont="1" applyFill="1" applyBorder="1" applyAlignment="1">
      <alignment horizontal="right"/>
    </xf>
    <xf numFmtId="3" fontId="60" fillId="0" borderId="166" xfId="27" applyNumberFormat="1" applyFont="1" applyBorder="1" applyAlignment="1" applyProtection="1">
      <alignment horizontal="right" shrinkToFit="1"/>
      <protection locked="0"/>
    </xf>
    <xf numFmtId="3" fontId="60" fillId="25" borderId="12" xfId="3" applyNumberFormat="1" applyFont="1" applyFill="1" applyBorder="1" applyAlignment="1">
      <alignment horizontal="right"/>
    </xf>
    <xf numFmtId="3" fontId="60" fillId="14" borderId="17" xfId="3" applyNumberFormat="1" applyFont="1" applyFill="1" applyBorder="1" applyAlignment="1">
      <alignment horizontal="right"/>
    </xf>
    <xf numFmtId="3" fontId="60" fillId="25" borderId="17" xfId="3" applyNumberFormat="1" applyFont="1" applyFill="1" applyBorder="1" applyAlignment="1">
      <alignment horizontal="right"/>
    </xf>
    <xf numFmtId="3" fontId="60" fillId="14" borderId="2" xfId="3" applyNumberFormat="1" applyFont="1" applyFill="1" applyBorder="1" applyAlignment="1">
      <alignment horizontal="right"/>
    </xf>
    <xf numFmtId="3" fontId="60" fillId="25" borderId="116" xfId="3" applyNumberFormat="1" applyFont="1" applyFill="1" applyBorder="1" applyAlignment="1">
      <alignment horizontal="right"/>
    </xf>
    <xf numFmtId="3" fontId="60" fillId="14" borderId="116" xfId="3" applyNumberFormat="1" applyFont="1" applyFill="1" applyBorder="1" applyAlignment="1">
      <alignment horizontal="right"/>
    </xf>
    <xf numFmtId="3" fontId="60" fillId="25" borderId="166" xfId="3" applyNumberFormat="1" applyFont="1" applyFill="1" applyBorder="1" applyAlignment="1">
      <alignment horizontal="right"/>
    </xf>
    <xf numFmtId="3" fontId="60" fillId="25" borderId="116" xfId="3" applyNumberFormat="1" applyFont="1" applyFill="1" applyBorder="1" applyAlignment="1" applyProtection="1">
      <alignment horizontal="right"/>
      <protection locked="0"/>
    </xf>
    <xf numFmtId="38" fontId="60" fillId="25" borderId="117" xfId="3" applyNumberFormat="1" applyFont="1" applyFill="1" applyBorder="1" applyAlignment="1">
      <alignment horizontal="right"/>
    </xf>
    <xf numFmtId="3" fontId="60" fillId="14" borderId="203" xfId="3" applyNumberFormat="1" applyFont="1" applyFill="1" applyBorder="1" applyAlignment="1">
      <alignment horizontal="right"/>
    </xf>
    <xf numFmtId="3" fontId="59" fillId="14" borderId="184" xfId="27" applyNumberFormat="1" applyFont="1" applyFill="1" applyBorder="1" applyAlignment="1">
      <alignment horizontal="left" vertical="center" wrapText="1" indent="1"/>
    </xf>
    <xf numFmtId="3" fontId="145" fillId="0" borderId="0" xfId="0" applyNumberFormat="1" applyFont="1" applyAlignment="1">
      <alignment vertical="center"/>
    </xf>
    <xf numFmtId="3" fontId="59" fillId="16" borderId="204" xfId="27" applyNumberFormat="1" applyFont="1" applyFill="1" applyBorder="1" applyAlignment="1">
      <alignment horizontal="left" vertical="center" wrapText="1" indent="1"/>
    </xf>
    <xf numFmtId="3" fontId="60" fillId="0" borderId="167" xfId="27" applyNumberFormat="1" applyFont="1" applyBorder="1" applyAlignment="1" applyProtection="1">
      <alignment horizontal="right" shrinkToFit="1"/>
      <protection locked="0"/>
    </xf>
    <xf numFmtId="49" fontId="59" fillId="0" borderId="140" xfId="27" applyNumberFormat="1" applyFont="1" applyBorder="1" applyAlignment="1">
      <alignment horizontal="center" vertical="center"/>
    </xf>
    <xf numFmtId="0" fontId="121" fillId="0" borderId="0" xfId="0" applyFont="1" applyAlignment="1">
      <alignment horizontal="center"/>
    </xf>
    <xf numFmtId="49" fontId="0" fillId="0" borderId="0" xfId="0" applyNumberFormat="1"/>
    <xf numFmtId="0" fontId="110" fillId="0" borderId="0" xfId="3" applyFont="1" applyAlignment="1" applyProtection="1">
      <alignment vertical="top"/>
      <protection locked="0"/>
    </xf>
    <xf numFmtId="0" fontId="23" fillId="0" borderId="0" xfId="0" applyFont="1"/>
    <xf numFmtId="0" fontId="21" fillId="16" borderId="11" xfId="12" applyFont="1" applyFill="1" applyBorder="1" applyAlignment="1">
      <alignment horizontal="left" vertical="center"/>
    </xf>
    <xf numFmtId="0" fontId="24" fillId="16" borderId="15" xfId="12" applyFont="1" applyFill="1" applyBorder="1" applyAlignment="1">
      <alignment horizontal="left" vertical="center"/>
    </xf>
    <xf numFmtId="0" fontId="24" fillId="16" borderId="9" xfId="12" applyFont="1" applyFill="1" applyBorder="1" applyAlignment="1">
      <alignment horizontal="left" vertical="center"/>
    </xf>
    <xf numFmtId="0" fontId="86" fillId="0" borderId="0" xfId="9" applyFont="1"/>
    <xf numFmtId="0" fontId="59" fillId="0" borderId="1" xfId="9" applyFont="1" applyBorder="1" applyAlignment="1">
      <alignment horizontal="center" vertical="center"/>
    </xf>
    <xf numFmtId="49" fontId="69" fillId="0" borderId="1" xfId="9" applyNumberFormat="1" applyFont="1" applyBorder="1" applyAlignment="1">
      <alignment horizontal="center" vertical="center" wrapText="1"/>
    </xf>
    <xf numFmtId="0" fontId="62" fillId="0" borderId="0" xfId="9" applyFont="1"/>
    <xf numFmtId="164" fontId="67" fillId="0" borderId="1" xfId="9" applyNumberFormat="1" applyFont="1" applyBorder="1" applyAlignment="1">
      <alignment horizontal="left" vertical="center"/>
    </xf>
    <xf numFmtId="174" fontId="67" fillId="0" borderId="1" xfId="9" applyNumberFormat="1" applyFont="1" applyBorder="1" applyAlignment="1">
      <alignment horizontal="right"/>
    </xf>
    <xf numFmtId="0" fontId="67" fillId="0" borderId="0" xfId="9" applyFont="1"/>
    <xf numFmtId="0" fontId="86" fillId="0" borderId="0" xfId="9" applyFont="1" applyAlignment="1">
      <alignment vertical="top"/>
    </xf>
    <xf numFmtId="0" fontId="67" fillId="0" borderId="0" xfId="9" applyFont="1" applyAlignment="1">
      <alignment vertical="top"/>
    </xf>
    <xf numFmtId="0" fontId="67" fillId="0" borderId="0" xfId="9" applyFont="1" applyAlignment="1">
      <alignment horizontal="left" indent="1"/>
    </xf>
    <xf numFmtId="49" fontId="67" fillId="0" borderId="0" xfId="9" applyNumberFormat="1" applyFont="1" applyAlignment="1">
      <alignment horizontal="right" vertical="center"/>
    </xf>
    <xf numFmtId="0" fontId="67" fillId="0" borderId="0" xfId="9" applyFont="1" applyAlignment="1">
      <alignment horizontal="left" vertical="center" indent="1"/>
    </xf>
    <xf numFmtId="0" fontId="67" fillId="0" borderId="0" xfId="9" applyFont="1" applyAlignment="1">
      <alignment vertical="center"/>
    </xf>
    <xf numFmtId="0" fontId="67" fillId="0" borderId="0" xfId="9" applyFont="1" applyAlignment="1">
      <alignment horizontal="left" vertical="top" indent="1"/>
    </xf>
    <xf numFmtId="0" fontId="67" fillId="0" borderId="0" xfId="9" applyFont="1" applyAlignment="1">
      <alignment horizontal="left"/>
    </xf>
    <xf numFmtId="0" fontId="86" fillId="0" borderId="0" xfId="9" applyFont="1" applyAlignment="1">
      <alignment horizontal="left" vertical="center"/>
    </xf>
    <xf numFmtId="49" fontId="67" fillId="0" borderId="0" xfId="9" applyNumberFormat="1" applyFont="1" applyAlignment="1">
      <alignment horizontal="right"/>
    </xf>
    <xf numFmtId="0" fontId="62" fillId="0" borderId="14" xfId="9" applyFont="1" applyBorder="1"/>
    <xf numFmtId="49" fontId="67" fillId="0" borderId="0" xfId="9" applyNumberFormat="1" applyFont="1" applyAlignment="1">
      <alignment horizontal="left" vertical="center"/>
    </xf>
    <xf numFmtId="49" fontId="78" fillId="0" borderId="0" xfId="9" applyNumberFormat="1" applyFont="1" applyAlignment="1">
      <alignment horizontal="left" vertical="center"/>
    </xf>
    <xf numFmtId="0" fontId="41" fillId="0" borderId="0" xfId="2" applyAlignment="1" applyProtection="1">
      <alignment horizontal="right"/>
    </xf>
    <xf numFmtId="0" fontId="121" fillId="0" borderId="0" xfId="0" applyFont="1" applyAlignment="1">
      <alignment horizontal="center" wrapText="1"/>
    </xf>
    <xf numFmtId="0" fontId="4" fillId="33" borderId="0" xfId="29" applyFill="1"/>
    <xf numFmtId="0" fontId="121" fillId="33" borderId="0" xfId="29" applyFont="1" applyFill="1" applyAlignment="1">
      <alignment horizontal="center"/>
    </xf>
    <xf numFmtId="0" fontId="59" fillId="33" borderId="0" xfId="29" applyFont="1" applyFill="1" applyAlignment="1">
      <alignment horizontal="center"/>
    </xf>
    <xf numFmtId="0" fontId="58" fillId="33" borderId="0" xfId="14" applyFill="1"/>
    <xf numFmtId="0" fontId="107" fillId="33" borderId="0" xfId="29" applyFont="1" applyFill="1" applyAlignment="1">
      <alignment horizontal="left" vertical="top" wrapText="1"/>
    </xf>
    <xf numFmtId="0" fontId="107" fillId="33" borderId="0" xfId="29" applyFont="1" applyFill="1"/>
    <xf numFmtId="0" fontId="58" fillId="0" borderId="0" xfId="14" applyFill="1"/>
    <xf numFmtId="0" fontId="62" fillId="0" borderId="0" xfId="3" applyFont="1" applyAlignment="1" applyProtection="1">
      <alignment vertical="center"/>
      <protection locked="0"/>
    </xf>
    <xf numFmtId="0" fontId="70" fillId="0" borderId="0" xfId="3" applyFont="1" applyAlignment="1">
      <alignment horizontal="center" vertical="center"/>
    </xf>
    <xf numFmtId="0" fontId="70" fillId="0" borderId="0" xfId="3" applyFont="1" applyAlignment="1">
      <alignment horizontal="left" vertical="center"/>
    </xf>
    <xf numFmtId="0" fontId="103" fillId="0" borderId="0" xfId="19" applyFont="1"/>
    <xf numFmtId="0" fontId="62" fillId="0" borderId="149" xfId="3" applyFont="1" applyBorder="1" applyAlignment="1">
      <alignment vertical="center"/>
    </xf>
    <xf numFmtId="0" fontId="70" fillId="21" borderId="150" xfId="3" applyFont="1" applyFill="1" applyBorder="1" applyAlignment="1">
      <alignment horizontal="left"/>
    </xf>
    <xf numFmtId="0" fontId="62" fillId="21" borderId="15" xfId="3" applyFont="1" applyFill="1" applyBorder="1" applyAlignment="1">
      <alignment horizontal="left" vertical="center"/>
    </xf>
    <xf numFmtId="0" fontId="62" fillId="21" borderId="9" xfId="3" applyFont="1" applyFill="1" applyBorder="1" applyAlignment="1">
      <alignment horizontal="left" vertical="center"/>
    </xf>
    <xf numFmtId="0" fontId="62" fillId="0" borderId="16" xfId="3" applyFont="1" applyBorder="1" applyAlignment="1">
      <alignment horizontal="center" vertical="center"/>
    </xf>
    <xf numFmtId="0" fontId="62" fillId="0" borderId="0" xfId="3" applyFont="1" applyAlignment="1">
      <alignment horizontal="right" vertical="center" indent="1"/>
    </xf>
    <xf numFmtId="0" fontId="62" fillId="0" borderId="16" xfId="3" applyFont="1" applyBorder="1" applyAlignment="1">
      <alignment vertical="center"/>
    </xf>
    <xf numFmtId="0" fontId="62" fillId="21" borderId="151" xfId="3" applyFont="1" applyFill="1" applyBorder="1" applyAlignment="1">
      <alignment vertical="center"/>
    </xf>
    <xf numFmtId="0" fontId="62" fillId="21" borderId="117" xfId="3" applyFont="1" applyFill="1" applyBorder="1" applyAlignment="1">
      <alignment vertical="center"/>
    </xf>
    <xf numFmtId="0" fontId="62" fillId="21" borderId="115" xfId="3" applyFont="1" applyFill="1" applyBorder="1" applyAlignment="1">
      <alignment vertical="center"/>
    </xf>
    <xf numFmtId="0" fontId="62" fillId="0" borderId="114" xfId="3" applyFont="1" applyBorder="1" applyAlignment="1">
      <alignment vertical="center"/>
    </xf>
    <xf numFmtId="0" fontId="62" fillId="0" borderId="117" xfId="3" applyFont="1" applyBorder="1" applyAlignment="1">
      <alignment vertical="center"/>
    </xf>
    <xf numFmtId="0" fontId="62" fillId="0" borderId="150" xfId="3" applyFont="1" applyBorder="1" applyAlignment="1">
      <alignment vertical="center"/>
    </xf>
    <xf numFmtId="0" fontId="62" fillId="0" borderId="15" xfId="3" applyFont="1" applyBorder="1" applyAlignment="1">
      <alignment vertical="center"/>
    </xf>
    <xf numFmtId="0" fontId="62" fillId="0" borderId="2" xfId="3" applyFont="1" applyBorder="1" applyAlignment="1">
      <alignment vertical="center"/>
    </xf>
    <xf numFmtId="0" fontId="70" fillId="0" borderId="11" xfId="3" applyFont="1" applyBorder="1" applyAlignment="1">
      <alignment horizontal="centerContinuous" vertical="center"/>
    </xf>
    <xf numFmtId="0" fontId="62" fillId="0" borderId="15" xfId="3" applyFont="1" applyBorder="1" applyAlignment="1">
      <alignment horizontal="centerContinuous" vertical="center"/>
    </xf>
    <xf numFmtId="0" fontId="70" fillId="0" borderId="2" xfId="3" applyFont="1" applyBorder="1" applyAlignment="1">
      <alignment horizontal="centerContinuous" vertical="center"/>
    </xf>
    <xf numFmtId="0" fontId="62" fillId="0" borderId="9" xfId="3" applyFont="1" applyBorder="1" applyAlignment="1">
      <alignment horizontal="centerContinuous" vertical="center"/>
    </xf>
    <xf numFmtId="0" fontId="62" fillId="0" borderId="25" xfId="3" applyFont="1" applyBorder="1" applyAlignment="1">
      <alignment vertical="center"/>
    </xf>
    <xf numFmtId="0" fontId="70" fillId="0" borderId="9" xfId="3" applyFont="1" applyBorder="1" applyAlignment="1">
      <alignment horizontal="center" vertical="center"/>
    </xf>
    <xf numFmtId="0" fontId="70" fillId="0" borderId="2" xfId="3" applyFont="1" applyBorder="1" applyAlignment="1">
      <alignment horizontal="center" vertical="center"/>
    </xf>
    <xf numFmtId="0" fontId="70" fillId="0" borderId="2" xfId="19" quotePrefix="1" applyFont="1" applyBorder="1" applyAlignment="1">
      <alignment horizontal="center" vertical="center"/>
    </xf>
    <xf numFmtId="0" fontId="62" fillId="0" borderId="2" xfId="3" applyFont="1" applyBorder="1" applyAlignment="1">
      <alignment horizontal="center" vertical="center"/>
    </xf>
    <xf numFmtId="0" fontId="70" fillId="0" borderId="116" xfId="3" applyFont="1" applyBorder="1" applyAlignment="1">
      <alignment horizontal="center" vertical="center" wrapText="1"/>
    </xf>
    <xf numFmtId="0" fontId="70" fillId="0" borderId="116" xfId="19" applyFont="1" applyBorder="1" applyAlignment="1">
      <alignment horizontal="center" vertical="center" wrapText="1"/>
    </xf>
    <xf numFmtId="0" fontId="70" fillId="0" borderId="116" xfId="3" applyFont="1" applyBorder="1" applyAlignment="1">
      <alignment horizontal="center" vertical="center"/>
    </xf>
    <xf numFmtId="164" fontId="70" fillId="0" borderId="152" xfId="3" applyNumberFormat="1" applyFont="1" applyBorder="1" applyAlignment="1">
      <alignment horizontal="right" vertical="center"/>
    </xf>
    <xf numFmtId="0" fontId="62" fillId="0" borderId="20" xfId="3" applyFont="1" applyBorder="1" applyAlignment="1">
      <alignment horizontal="left" vertical="center"/>
    </xf>
    <xf numFmtId="0" fontId="62" fillId="0" borderId="13" xfId="3" applyFont="1" applyBorder="1" applyAlignment="1">
      <alignment horizontal="left" vertical="center"/>
    </xf>
    <xf numFmtId="0" fontId="62" fillId="0" borderId="1" xfId="3" applyFont="1" applyBorder="1" applyAlignment="1">
      <alignment horizontal="left" vertical="center" indent="1"/>
    </xf>
    <xf numFmtId="0" fontId="62" fillId="15" borderId="1" xfId="3" applyFont="1" applyFill="1" applyBorder="1" applyAlignment="1">
      <alignment vertical="center" shrinkToFit="1"/>
    </xf>
    <xf numFmtId="0" fontId="62" fillId="0" borderId="1" xfId="3" applyFont="1" applyBorder="1" applyAlignment="1">
      <alignment horizontal="left" vertical="top" indent="1"/>
    </xf>
    <xf numFmtId="164" fontId="70" fillId="0" borderId="152" xfId="3" applyNumberFormat="1" applyFont="1" applyBorder="1" applyAlignment="1">
      <alignment vertical="top"/>
    </xf>
    <xf numFmtId="0" fontId="70" fillId="0" borderId="20" xfId="3" applyFont="1" applyBorder="1" applyAlignment="1">
      <alignment horizontal="left" vertical="center"/>
    </xf>
    <xf numFmtId="0" fontId="62" fillId="0" borderId="13" xfId="3" applyFont="1" applyBorder="1" applyAlignment="1">
      <alignment horizontal="center" vertical="center"/>
    </xf>
    <xf numFmtId="38" fontId="62" fillId="16" borderId="26" xfId="3" applyNumberFormat="1" applyFont="1" applyFill="1" applyBorder="1" applyAlignment="1">
      <alignment vertical="center" shrinkToFit="1"/>
    </xf>
    <xf numFmtId="0" fontId="62" fillId="15" borderId="116" xfId="3" applyFont="1" applyFill="1" applyBorder="1" applyAlignment="1">
      <alignment vertical="center" shrinkToFit="1"/>
    </xf>
    <xf numFmtId="9" fontId="62" fillId="16" borderId="116" xfId="3" applyNumberFormat="1" applyFont="1" applyFill="1" applyBorder="1" applyAlignment="1">
      <alignment horizontal="center" vertical="center" shrinkToFit="1"/>
    </xf>
    <xf numFmtId="0" fontId="62" fillId="0" borderId="149" xfId="3" applyFont="1" applyBorder="1" applyAlignment="1">
      <alignment horizontal="right" vertical="center"/>
    </xf>
    <xf numFmtId="0" fontId="62" fillId="0" borderId="0" xfId="3" applyFont="1" applyAlignment="1">
      <alignment horizontal="center" wrapText="1"/>
    </xf>
    <xf numFmtId="0" fontId="85" fillId="0" borderId="0" xfId="3" applyFont="1" applyAlignment="1">
      <alignment horizontal="center" vertical="center" wrapText="1"/>
    </xf>
    <xf numFmtId="0" fontId="62" fillId="0" borderId="0" xfId="3" applyFont="1" applyAlignment="1">
      <alignment vertical="center" shrinkToFit="1"/>
    </xf>
    <xf numFmtId="9" fontId="62" fillId="0" borderId="0" xfId="3" applyNumberFormat="1" applyFont="1" applyAlignment="1">
      <alignment horizontal="center" vertical="center" shrinkToFit="1"/>
    </xf>
    <xf numFmtId="0" fontId="70" fillId="0" borderId="149" xfId="3" applyFont="1" applyBorder="1" applyAlignment="1">
      <alignment vertical="center"/>
    </xf>
    <xf numFmtId="0" fontId="85" fillId="0" borderId="149" xfId="3" applyFont="1" applyBorder="1" applyAlignment="1">
      <alignment vertical="center"/>
    </xf>
    <xf numFmtId="0" fontId="85" fillId="0" borderId="122" xfId="3" applyFont="1" applyBorder="1" applyAlignment="1">
      <alignment horizontal="center" vertical="center"/>
    </xf>
    <xf numFmtId="0" fontId="62" fillId="0" borderId="122" xfId="3" applyFont="1" applyBorder="1" applyAlignment="1">
      <alignment vertical="center"/>
    </xf>
    <xf numFmtId="0" fontId="85" fillId="0" borderId="0" xfId="3" applyFont="1" applyAlignment="1">
      <alignment vertical="center" wrapText="1"/>
    </xf>
    <xf numFmtId="0" fontId="85" fillId="0" borderId="122" xfId="3" applyFont="1" applyBorder="1" applyAlignment="1">
      <alignment horizontal="center"/>
    </xf>
    <xf numFmtId="0" fontId="85" fillId="0" borderId="0" xfId="3" applyFont="1"/>
    <xf numFmtId="0" fontId="70" fillId="0" borderId="0" xfId="3" applyFont="1" applyAlignment="1">
      <alignment horizontal="right"/>
    </xf>
    <xf numFmtId="0" fontId="84" fillId="0" borderId="0" xfId="3" applyFont="1" applyAlignment="1">
      <alignment vertical="center"/>
    </xf>
    <xf numFmtId="0" fontId="70" fillId="0" borderId="0" xfId="3" applyFont="1" applyAlignment="1">
      <alignment vertical="center"/>
    </xf>
    <xf numFmtId="0" fontId="62" fillId="0" borderId="0" xfId="3" applyFont="1" applyAlignment="1">
      <alignment horizontal="left" vertical="top" wrapText="1" indent="2"/>
    </xf>
    <xf numFmtId="0" fontId="62" fillId="0" borderId="0" xfId="3" applyFont="1" applyAlignment="1">
      <alignment horizontal="left" vertical="center" indent="2"/>
    </xf>
    <xf numFmtId="0" fontId="62" fillId="0" borderId="0" xfId="3" applyFont="1" applyAlignment="1">
      <alignment horizontal="left" wrapText="1" indent="2"/>
    </xf>
    <xf numFmtId="0" fontId="85" fillId="0" borderId="0" xfId="3" applyFont="1" applyAlignment="1">
      <alignment horizontal="centerContinuous" vertical="center"/>
    </xf>
    <xf numFmtId="0" fontId="62" fillId="0" borderId="0" xfId="3" quotePrefix="1" applyFont="1" applyAlignment="1">
      <alignment horizontal="left" vertical="top" wrapText="1" indent="2"/>
    </xf>
    <xf numFmtId="0" fontId="62" fillId="0" borderId="0" xfId="3" applyFont="1" applyAlignment="1">
      <alignment vertical="top" wrapText="1"/>
    </xf>
    <xf numFmtId="0" fontId="41" fillId="0" borderId="0" xfId="2" applyNumberFormat="1" applyBorder="1" applyAlignment="1" applyProtection="1">
      <alignment horizontal="left" vertical="center" indent="2"/>
    </xf>
    <xf numFmtId="3" fontId="59" fillId="14" borderId="25" xfId="3" applyNumberFormat="1" applyFont="1" applyFill="1" applyBorder="1" applyAlignment="1">
      <alignment horizontal="right"/>
    </xf>
    <xf numFmtId="0" fontId="120" fillId="0" borderId="0" xfId="0" applyFont="1" applyAlignment="1">
      <alignment wrapText="1"/>
    </xf>
    <xf numFmtId="0" fontId="41" fillId="0" borderId="0" xfId="2" applyAlignment="1" applyProtection="1"/>
    <xf numFmtId="1" fontId="0" fillId="0" borderId="0" xfId="0" applyNumberFormat="1"/>
    <xf numFmtId="14" fontId="59" fillId="16" borderId="201" xfId="0" applyNumberFormat="1" applyFont="1" applyFill="1" applyBorder="1" applyAlignment="1">
      <alignment horizontal="center" wrapText="1"/>
    </xf>
    <xf numFmtId="0" fontId="59" fillId="16" borderId="142" xfId="0" applyFont="1" applyFill="1" applyBorder="1" applyAlignment="1">
      <alignment horizontal="center" vertical="center" wrapText="1"/>
    </xf>
    <xf numFmtId="0" fontId="3" fillId="0" borderId="0" xfId="17" applyFont="1" applyAlignment="1">
      <alignment horizontal="center" wrapText="1"/>
    </xf>
    <xf numFmtId="3" fontId="145" fillId="0" borderId="0" xfId="0" applyNumberFormat="1" applyFont="1"/>
    <xf numFmtId="1" fontId="20" fillId="0" borderId="0" xfId="0" applyNumberFormat="1" applyFont="1" applyAlignment="1">
      <alignment horizontal="right" vertical="center"/>
    </xf>
    <xf numFmtId="0" fontId="60" fillId="0" borderId="13" xfId="0" applyFont="1" applyBorder="1" applyAlignment="1">
      <alignment horizontal="left" vertical="top" wrapText="1"/>
    </xf>
    <xf numFmtId="0" fontId="70" fillId="23" borderId="12" xfId="9" applyFont="1" applyFill="1" applyBorder="1" applyAlignment="1">
      <alignment horizontal="center" vertical="center"/>
    </xf>
    <xf numFmtId="0" fontId="62" fillId="23" borderId="13" xfId="0" applyFont="1" applyFill="1" applyBorder="1" applyAlignment="1">
      <alignment horizontal="center" vertical="center"/>
    </xf>
    <xf numFmtId="0" fontId="86" fillId="23" borderId="0" xfId="9" applyFont="1" applyFill="1"/>
    <xf numFmtId="0" fontId="69" fillId="0" borderId="166" xfId="27" applyFont="1" applyBorder="1" applyAlignment="1">
      <alignment horizontal="center" vertical="top" wrapText="1"/>
    </xf>
    <xf numFmtId="0" fontId="59" fillId="0" borderId="1" xfId="9" applyFont="1" applyBorder="1" applyAlignment="1">
      <alignment horizontal="center" vertical="center" wrapText="1"/>
    </xf>
    <xf numFmtId="0" fontId="62" fillId="33" borderId="0" xfId="0" applyFont="1" applyFill="1" applyBorder="1"/>
    <xf numFmtId="0" fontId="62" fillId="33" borderId="0" xfId="0" applyFont="1" applyFill="1" applyBorder="1" applyAlignment="1">
      <alignment horizontal="left"/>
    </xf>
    <xf numFmtId="164" fontId="67" fillId="33" borderId="0" xfId="0" applyNumberFormat="1" applyFont="1" applyFill="1" applyBorder="1" applyAlignment="1">
      <alignment horizontal="left"/>
    </xf>
    <xf numFmtId="0" fontId="62" fillId="33" borderId="0" xfId="0" applyFont="1" applyFill="1" applyBorder="1" applyAlignment="1">
      <alignment horizontal="center" vertical="top" textRotation="180"/>
    </xf>
    <xf numFmtId="0" fontId="62" fillId="33" borderId="0" xfId="0" applyFont="1" applyFill="1" applyBorder="1" applyAlignment="1">
      <alignment vertical="center"/>
    </xf>
    <xf numFmtId="0" fontId="76" fillId="33" borderId="0" xfId="0" applyFont="1" applyFill="1" applyBorder="1" applyAlignment="1">
      <alignment horizontal="centerContinuous" vertical="center"/>
    </xf>
    <xf numFmtId="164" fontId="69" fillId="33" borderId="0" xfId="0" applyNumberFormat="1" applyFont="1" applyFill="1" applyBorder="1" applyAlignment="1">
      <alignment horizontal="left" vertical="center"/>
    </xf>
    <xf numFmtId="0" fontId="60" fillId="33" borderId="0" xfId="0" applyFont="1" applyFill="1" applyBorder="1" applyAlignment="1">
      <alignment horizontal="left" vertical="center"/>
    </xf>
    <xf numFmtId="0" fontId="69" fillId="33" borderId="0" xfId="0" applyFont="1" applyFill="1" applyBorder="1" applyAlignment="1">
      <alignment vertical="center"/>
    </xf>
    <xf numFmtId="0" fontId="67" fillId="33" borderId="0" xfId="0" applyFont="1" applyFill="1" applyBorder="1" applyAlignment="1">
      <alignment vertical="center"/>
    </xf>
    <xf numFmtId="0" fontId="76" fillId="33" borderId="0" xfId="0" applyFont="1" applyFill="1" applyBorder="1" applyAlignment="1">
      <alignment horizontal="center" vertical="center"/>
    </xf>
    <xf numFmtId="0" fontId="67" fillId="33" borderId="0" xfId="0" applyFont="1" applyFill="1" applyBorder="1" applyAlignment="1">
      <alignment horizontal="left" vertical="top"/>
    </xf>
    <xf numFmtId="164" fontId="67" fillId="33" borderId="0" xfId="0" applyNumberFormat="1" applyFont="1" applyFill="1" applyBorder="1" applyAlignment="1">
      <alignment horizontal="left" vertical="top"/>
    </xf>
    <xf numFmtId="0" fontId="71" fillId="33" borderId="0" xfId="0" applyFont="1" applyFill="1" applyBorder="1" applyAlignment="1">
      <alignment horizontal="left" vertical="center"/>
    </xf>
    <xf numFmtId="0" fontId="77" fillId="33" borderId="0" xfId="0" applyFont="1" applyFill="1" applyBorder="1" applyAlignment="1">
      <alignment horizontal="left" vertical="top"/>
    </xf>
    <xf numFmtId="0" fontId="60" fillId="33" borderId="0" xfId="0" applyFont="1" applyFill="1" applyBorder="1"/>
    <xf numFmtId="0" fontId="60" fillId="33" borderId="0" xfId="0" applyFont="1" applyFill="1" applyBorder="1" applyAlignment="1">
      <alignment horizontal="left"/>
    </xf>
    <xf numFmtId="0" fontId="67" fillId="33" borderId="0" xfId="0" applyFont="1" applyFill="1" applyBorder="1"/>
    <xf numFmtId="0" fontId="59" fillId="33" borderId="0" xfId="0" applyFont="1" applyFill="1" applyBorder="1" applyAlignment="1">
      <alignment horizontal="center" vertical="center"/>
    </xf>
    <xf numFmtId="164" fontId="59" fillId="33" borderId="0" xfId="0" applyNumberFormat="1" applyFont="1" applyFill="1" applyBorder="1" applyAlignment="1" applyProtection="1">
      <alignment horizontal="center" vertical="center"/>
      <protection locked="0"/>
    </xf>
    <xf numFmtId="164" fontId="69" fillId="33" borderId="0" xfId="0" applyNumberFormat="1" applyFont="1" applyFill="1" applyBorder="1" applyAlignment="1">
      <alignment vertical="center"/>
    </xf>
    <xf numFmtId="0" fontId="67" fillId="33" borderId="0" xfId="0" applyFont="1" applyFill="1" applyBorder="1" applyAlignment="1">
      <alignment horizontal="left" vertical="center"/>
    </xf>
    <xf numFmtId="0" fontId="60" fillId="33" borderId="0" xfId="0" applyFont="1" applyFill="1" applyBorder="1" applyAlignment="1">
      <alignment vertical="center"/>
    </xf>
    <xf numFmtId="164" fontId="69" fillId="33" borderId="0" xfId="0" applyNumberFormat="1" applyFont="1" applyFill="1" applyBorder="1" applyAlignment="1">
      <alignment horizontal="right" vertical="center"/>
    </xf>
    <xf numFmtId="164" fontId="67" fillId="33" borderId="0" xfId="0" applyNumberFormat="1" applyFont="1" applyFill="1" applyBorder="1" applyAlignment="1">
      <alignment vertical="center"/>
    </xf>
    <xf numFmtId="0" fontId="67" fillId="33" borderId="0" xfId="0" applyFont="1" applyFill="1" applyBorder="1" applyAlignment="1">
      <alignment horizontal="left" vertical="center" indent="1"/>
    </xf>
    <xf numFmtId="0" fontId="59" fillId="33" borderId="0" xfId="0" applyFont="1" applyFill="1" applyBorder="1" applyAlignment="1" applyProtection="1">
      <alignment horizontal="center" vertical="center"/>
      <protection locked="0"/>
    </xf>
    <xf numFmtId="164" fontId="69" fillId="33" borderId="0" xfId="0" applyNumberFormat="1" applyFont="1" applyFill="1" applyBorder="1" applyAlignment="1">
      <alignment horizontal="right" vertical="center" wrapText="1"/>
    </xf>
    <xf numFmtId="164" fontId="67" fillId="33" borderId="0" xfId="0" applyNumberFormat="1" applyFont="1" applyFill="1" applyBorder="1" applyAlignment="1">
      <alignment horizontal="left" vertical="center"/>
    </xf>
    <xf numFmtId="0" fontId="59" fillId="33" borderId="0" xfId="0" applyFont="1" applyFill="1" applyBorder="1" applyAlignment="1" applyProtection="1">
      <alignment horizontal="left" vertical="center"/>
      <protection locked="0"/>
    </xf>
    <xf numFmtId="164" fontId="78" fillId="33" borderId="0" xfId="0" applyNumberFormat="1" applyFont="1" applyFill="1" applyBorder="1" applyAlignment="1">
      <alignment horizontal="left" vertical="center" indent="1"/>
    </xf>
    <xf numFmtId="0" fontId="59" fillId="33" borderId="0" xfId="0" applyFont="1" applyFill="1" applyBorder="1" applyAlignment="1">
      <alignment horizontal="left" vertical="center"/>
    </xf>
    <xf numFmtId="0" fontId="78" fillId="33" borderId="0" xfId="0" applyFont="1" applyFill="1" applyBorder="1" applyAlignment="1">
      <alignment horizontal="left" vertical="center" indent="1"/>
    </xf>
    <xf numFmtId="0" fontId="67" fillId="33" borderId="0" xfId="0" applyFont="1" applyFill="1" applyBorder="1" applyAlignment="1" applyProtection="1">
      <alignment horizontal="left" vertical="center"/>
      <protection hidden="1"/>
    </xf>
    <xf numFmtId="0" fontId="78" fillId="33" borderId="0" xfId="0" applyFont="1" applyFill="1" applyBorder="1" applyAlignment="1">
      <alignment horizontal="left" vertical="center"/>
    </xf>
    <xf numFmtId="0" fontId="67" fillId="33" borderId="0" xfId="0" applyFont="1" applyFill="1" applyBorder="1" applyAlignment="1">
      <alignment horizontal="left" vertical="top" indent="1"/>
    </xf>
    <xf numFmtId="0" fontId="78" fillId="33" borderId="0" xfId="0" applyFont="1" applyFill="1" applyBorder="1" applyAlignment="1">
      <alignment horizontal="left" vertical="top" indent="1"/>
    </xf>
    <xf numFmtId="0" fontId="67" fillId="33" borderId="0" xfId="0" applyFont="1" applyFill="1" applyBorder="1" applyAlignment="1">
      <alignment vertical="top"/>
    </xf>
    <xf numFmtId="0" fontId="62" fillId="33" borderId="0" xfId="0" applyFont="1" applyFill="1" applyBorder="1" applyAlignment="1">
      <alignment horizontal="left" vertical="center"/>
    </xf>
    <xf numFmtId="14" fontId="60" fillId="33" borderId="0" xfId="0" applyNumberFormat="1" applyFont="1" applyFill="1" applyBorder="1" applyAlignment="1">
      <alignment horizontal="center" vertical="center"/>
    </xf>
    <xf numFmtId="14" fontId="61" fillId="33" borderId="0" xfId="2" applyNumberFormat="1" applyFont="1" applyFill="1" applyBorder="1" applyAlignment="1" applyProtection="1">
      <alignment horizontal="center" vertical="center"/>
      <protection locked="0"/>
    </xf>
    <xf numFmtId="0" fontId="166" fillId="33" borderId="0" xfId="0" applyFont="1" applyFill="1" applyBorder="1" applyAlignment="1">
      <alignment vertical="center"/>
    </xf>
    <xf numFmtId="0" fontId="41" fillId="33" borderId="0" xfId="2" applyFill="1" applyBorder="1" applyAlignment="1" applyProtection="1">
      <alignment horizontal="left" vertical="center" wrapText="1"/>
    </xf>
    <xf numFmtId="0" fontId="80" fillId="33" borderId="0" xfId="0" applyFont="1" applyFill="1" applyBorder="1" applyAlignment="1">
      <alignment horizontal="left" vertical="center"/>
    </xf>
    <xf numFmtId="0" fontId="71" fillId="33" borderId="0" xfId="0" applyFont="1" applyFill="1" applyBorder="1" applyAlignment="1">
      <alignment horizontal="left" vertical="center" wrapText="1"/>
    </xf>
    <xf numFmtId="0" fontId="59" fillId="33" borderId="0" xfId="0" applyFont="1" applyFill="1" applyBorder="1" applyAlignment="1">
      <alignment horizontal="center" vertical="center" wrapText="1"/>
    </xf>
    <xf numFmtId="0" fontId="60" fillId="33" borderId="0" xfId="0" applyFont="1" applyFill="1" applyBorder="1" applyAlignment="1">
      <alignment horizontal="left" vertical="top"/>
    </xf>
    <xf numFmtId="0" fontId="62" fillId="33" borderId="0" xfId="0" applyFont="1" applyFill="1" applyBorder="1" applyAlignment="1">
      <alignment horizontal="left" vertical="top"/>
    </xf>
    <xf numFmtId="0" fontId="62" fillId="33" borderId="0" xfId="0" applyFont="1" applyFill="1" applyBorder="1" applyAlignment="1">
      <alignment horizontal="center" vertical="top"/>
    </xf>
    <xf numFmtId="0" fontId="67" fillId="33" borderId="0" xfId="0" applyFont="1" applyFill="1" applyBorder="1" applyAlignment="1">
      <alignment horizontal="left"/>
    </xf>
    <xf numFmtId="0" fontId="62" fillId="33" borderId="0" xfId="0" applyFont="1" applyFill="1" applyBorder="1" applyAlignment="1">
      <alignment horizontal="center" vertical="center"/>
    </xf>
    <xf numFmtId="14" fontId="62" fillId="33" borderId="0" xfId="0" applyNumberFormat="1" applyFont="1" applyFill="1" applyBorder="1" applyAlignment="1" applyProtection="1">
      <alignment vertical="center"/>
      <protection locked="0"/>
    </xf>
    <xf numFmtId="164" fontId="59" fillId="33" borderId="0" xfId="0" applyNumberFormat="1" applyFont="1" applyFill="1" applyBorder="1" applyAlignment="1">
      <alignment horizontal="center" vertical="center"/>
    </xf>
    <xf numFmtId="0" fontId="62" fillId="33" borderId="0" xfId="0" applyFont="1" applyFill="1" applyBorder="1" applyAlignment="1">
      <alignment horizontal="right" vertical="center"/>
    </xf>
    <xf numFmtId="1" fontId="60" fillId="33" borderId="0" xfId="0" applyNumberFormat="1" applyFont="1" applyFill="1" applyBorder="1" applyAlignment="1">
      <alignment horizontal="center" vertical="center"/>
    </xf>
    <xf numFmtId="164" fontId="60" fillId="33" borderId="0" xfId="0" applyNumberFormat="1" applyFont="1" applyFill="1" applyBorder="1" applyAlignment="1">
      <alignment horizontal="left" vertical="center" indent="1"/>
    </xf>
    <xf numFmtId="0" fontId="71" fillId="33" borderId="0" xfId="3" applyFont="1" applyFill="1" applyBorder="1" applyAlignment="1">
      <alignment horizontal="left" vertical="center"/>
    </xf>
    <xf numFmtId="0" fontId="80" fillId="33" borderId="0" xfId="3" applyFont="1" applyFill="1" applyBorder="1" applyAlignment="1">
      <alignment horizontal="left" vertical="center"/>
    </xf>
    <xf numFmtId="0" fontId="69" fillId="33" borderId="0" xfId="3" applyFont="1" applyFill="1" applyBorder="1" applyAlignment="1">
      <alignment horizontal="left" vertical="center"/>
    </xf>
    <xf numFmtId="0" fontId="62" fillId="33" borderId="0" xfId="3" applyFont="1" applyFill="1" applyBorder="1" applyAlignment="1">
      <alignment horizontal="right" vertical="center"/>
    </xf>
    <xf numFmtId="1" fontId="60" fillId="33" borderId="0" xfId="3" applyNumberFormat="1" applyFont="1" applyFill="1" applyBorder="1" applyAlignment="1">
      <alignment horizontal="center" vertical="center"/>
    </xf>
    <xf numFmtId="0" fontId="62" fillId="33" borderId="0" xfId="3" applyFont="1" applyFill="1" applyBorder="1" applyAlignment="1">
      <alignment vertical="center"/>
    </xf>
    <xf numFmtId="0" fontId="62" fillId="33" borderId="0" xfId="3" applyFont="1" applyFill="1" applyBorder="1" applyAlignment="1">
      <alignment horizontal="center" vertical="center"/>
    </xf>
    <xf numFmtId="0" fontId="67" fillId="33" borderId="0" xfId="3" applyFont="1" applyFill="1" applyBorder="1" applyAlignment="1">
      <alignment horizontal="left" indent="1"/>
    </xf>
    <xf numFmtId="0" fontId="60" fillId="33" borderId="0" xfId="3" applyFont="1" applyFill="1" applyBorder="1"/>
    <xf numFmtId="164" fontId="69" fillId="33" borderId="0" xfId="3" applyNumberFormat="1" applyFont="1" applyFill="1" applyBorder="1" applyAlignment="1">
      <alignment vertical="center"/>
    </xf>
    <xf numFmtId="0" fontId="62" fillId="33" borderId="0" xfId="3" applyFont="1" applyFill="1" applyBorder="1"/>
    <xf numFmtId="0" fontId="60" fillId="33" borderId="0" xfId="3" applyFont="1" applyFill="1" applyBorder="1" applyAlignment="1">
      <alignment horizontal="left" indent="1"/>
    </xf>
    <xf numFmtId="0" fontId="60" fillId="33" borderId="0" xfId="3" applyFont="1" applyFill="1" applyBorder="1" applyAlignment="1">
      <alignment horizontal="left" vertical="top"/>
    </xf>
    <xf numFmtId="0" fontId="67" fillId="33" borderId="0" xfId="3" applyFont="1" applyFill="1" applyBorder="1"/>
    <xf numFmtId="0" fontId="59" fillId="33" borderId="0" xfId="3" applyFont="1" applyFill="1" applyBorder="1" applyAlignment="1">
      <alignment horizontal="center" vertical="center"/>
    </xf>
    <xf numFmtId="164" fontId="69" fillId="33" borderId="0" xfId="3" applyNumberFormat="1" applyFont="1" applyFill="1" applyBorder="1" applyAlignment="1">
      <alignment horizontal="right" vertical="center"/>
    </xf>
    <xf numFmtId="0" fontId="84" fillId="33" borderId="0" xfId="3" applyFont="1" applyFill="1" applyBorder="1"/>
    <xf numFmtId="0" fontId="78" fillId="33" borderId="0" xfId="3" applyFont="1" applyFill="1" applyBorder="1"/>
    <xf numFmtId="0" fontId="78" fillId="33" borderId="0" xfId="3" applyFont="1" applyFill="1" applyBorder="1" applyAlignment="1">
      <alignment horizontal="center" vertical="top"/>
    </xf>
    <xf numFmtId="168" fontId="62" fillId="33" borderId="0" xfId="3" applyNumberFormat="1" applyFont="1" applyFill="1" applyBorder="1" applyAlignment="1">
      <alignment horizontal="center" vertical="center"/>
    </xf>
    <xf numFmtId="0" fontId="78" fillId="33" borderId="0" xfId="3" applyFont="1" applyFill="1" applyBorder="1" applyAlignment="1">
      <alignment horizontal="center"/>
    </xf>
    <xf numFmtId="164" fontId="67" fillId="33" borderId="0" xfId="3" applyNumberFormat="1" applyFont="1" applyFill="1" applyBorder="1"/>
    <xf numFmtId="0" fontId="78" fillId="33" borderId="0" xfId="0" applyFont="1" applyFill="1" applyBorder="1"/>
    <xf numFmtId="0" fontId="75" fillId="33" borderId="0" xfId="0" applyFont="1" applyFill="1" applyBorder="1"/>
    <xf numFmtId="0" fontId="78" fillId="33" borderId="0" xfId="0" applyFont="1" applyFill="1" applyBorder="1" applyAlignment="1">
      <alignment horizontal="left" vertical="top" wrapText="1"/>
    </xf>
    <xf numFmtId="0" fontId="78" fillId="33" borderId="0" xfId="0" applyFont="1" applyFill="1" applyBorder="1" applyAlignment="1">
      <alignment horizontal="center"/>
    </xf>
    <xf numFmtId="0" fontId="78" fillId="33" borderId="0" xfId="0" applyFont="1" applyFill="1" applyBorder="1" applyAlignment="1">
      <alignment horizontal="center" vertical="top"/>
    </xf>
    <xf numFmtId="164" fontId="67" fillId="33" borderId="0" xfId="0" applyNumberFormat="1" applyFont="1" applyFill="1" applyBorder="1"/>
    <xf numFmtId="0" fontId="59" fillId="33" borderId="0" xfId="0" applyFont="1" applyFill="1" applyBorder="1" applyAlignment="1">
      <alignment horizontal="center"/>
    </xf>
    <xf numFmtId="168" fontId="62" fillId="33" borderId="0" xfId="0" applyNumberFormat="1" applyFont="1" applyFill="1" applyBorder="1" applyAlignment="1">
      <alignment horizontal="center" vertical="center"/>
    </xf>
    <xf numFmtId="0" fontId="85" fillId="33" borderId="0" xfId="0" applyFont="1" applyFill="1" applyBorder="1" applyAlignment="1">
      <alignment horizontal="left" vertical="top" wrapText="1"/>
    </xf>
    <xf numFmtId="165" fontId="62" fillId="33" borderId="0" xfId="0" applyNumberFormat="1" applyFont="1" applyFill="1" applyBorder="1" applyAlignment="1">
      <alignment horizontal="left" vertical="center"/>
    </xf>
    <xf numFmtId="164" fontId="59" fillId="33" borderId="166" xfId="0" applyNumberFormat="1" applyFont="1" applyFill="1" applyBorder="1" applyAlignment="1" applyProtection="1">
      <alignment horizontal="center" vertical="center"/>
      <protection locked="0"/>
    </xf>
    <xf numFmtId="0" fontId="59" fillId="33" borderId="166" xfId="0" applyFont="1" applyFill="1" applyBorder="1" applyAlignment="1" applyProtection="1">
      <alignment horizontal="center" vertical="center"/>
      <protection locked="0"/>
    </xf>
    <xf numFmtId="0" fontId="62" fillId="33" borderId="69" xfId="3" applyFont="1" applyFill="1" applyBorder="1" applyProtection="1">
      <protection locked="0"/>
    </xf>
    <xf numFmtId="14" fontId="62" fillId="33" borderId="69" xfId="0" applyNumberFormat="1" applyFont="1" applyFill="1" applyBorder="1" applyAlignment="1" applyProtection="1">
      <alignment vertical="center"/>
      <protection locked="0"/>
    </xf>
    <xf numFmtId="14" fontId="70" fillId="33" borderId="69" xfId="0" applyNumberFormat="1" applyFont="1" applyFill="1" applyBorder="1" applyAlignment="1" applyProtection="1">
      <alignment horizontal="center" vertical="center"/>
      <protection locked="0"/>
    </xf>
    <xf numFmtId="0" fontId="69" fillId="15" borderId="12" xfId="0" applyFont="1" applyFill="1" applyBorder="1" applyAlignment="1">
      <alignment horizontal="left"/>
    </xf>
    <xf numFmtId="0" fontId="69" fillId="15" borderId="13" xfId="0" applyFont="1" applyFill="1" applyBorder="1" applyAlignment="1">
      <alignment horizontal="left" indent="2"/>
    </xf>
    <xf numFmtId="0" fontId="67" fillId="15" borderId="1" xfId="0" applyFont="1" applyFill="1" applyBorder="1" applyAlignment="1">
      <alignment horizontal="center"/>
    </xf>
    <xf numFmtId="0" fontId="69" fillId="15" borderId="13" xfId="0" applyFont="1" applyFill="1" applyBorder="1" applyAlignment="1">
      <alignment horizontal="left" indent="1"/>
    </xf>
    <xf numFmtId="0" fontId="21" fillId="20" borderId="0" xfId="0" applyFont="1" applyFill="1"/>
    <xf numFmtId="43" fontId="20" fillId="0" borderId="0" xfId="1" applyFont="1"/>
    <xf numFmtId="49" fontId="62" fillId="0" borderId="0" xfId="31" applyNumberFormat="1" applyFont="1"/>
    <xf numFmtId="49" fontId="62" fillId="20" borderId="0" xfId="31" applyNumberFormat="1" applyFont="1" applyFill="1"/>
    <xf numFmtId="49" fontId="62" fillId="0" borderId="0" xfId="0" applyNumberFormat="1" applyFont="1"/>
    <xf numFmtId="0" fontId="62" fillId="0" borderId="0" xfId="31" applyFont="1"/>
    <xf numFmtId="0" fontId="145" fillId="0" borderId="0" xfId="0" applyFont="1" applyAlignment="1">
      <alignment vertical="center"/>
    </xf>
    <xf numFmtId="0" fontId="85" fillId="20" borderId="0" xfId="31" applyFont="1" applyFill="1" applyAlignment="1">
      <alignment horizontal="right"/>
    </xf>
    <xf numFmtId="0" fontId="21" fillId="33" borderId="11" xfId="12" applyFont="1" applyFill="1" applyBorder="1" applyAlignment="1">
      <alignment horizontal="left" vertical="center"/>
    </xf>
    <xf numFmtId="0" fontId="24" fillId="33" borderId="0" xfId="12" applyFont="1" applyFill="1" applyAlignment="1">
      <alignment vertical="center"/>
    </xf>
    <xf numFmtId="0" fontId="21" fillId="33" borderId="16" xfId="12" applyFont="1" applyFill="1" applyBorder="1" applyAlignment="1">
      <alignment horizontal="left" vertical="center"/>
    </xf>
    <xf numFmtId="0" fontId="21" fillId="33" borderId="114" xfId="12" applyFont="1" applyFill="1" applyBorder="1" applyAlignment="1" applyProtection="1">
      <alignment vertical="center"/>
      <protection hidden="1"/>
    </xf>
    <xf numFmtId="0" fontId="24" fillId="33" borderId="117" xfId="12" applyFont="1" applyFill="1" applyBorder="1" applyAlignment="1">
      <alignment vertical="center"/>
    </xf>
    <xf numFmtId="0" fontId="24" fillId="33" borderId="115" xfId="12" applyFont="1" applyFill="1" applyBorder="1" applyAlignment="1">
      <alignment vertical="center"/>
    </xf>
    <xf numFmtId="0" fontId="40" fillId="33" borderId="0" xfId="12" applyFont="1" applyFill="1" applyAlignment="1">
      <alignment vertical="center"/>
    </xf>
    <xf numFmtId="0" fontId="23" fillId="33" borderId="1" xfId="12" applyFont="1" applyFill="1" applyBorder="1" applyAlignment="1" applyProtection="1">
      <alignment horizontal="center" vertical="center"/>
      <protection locked="0"/>
    </xf>
    <xf numFmtId="0" fontId="23" fillId="33" borderId="0" xfId="12" applyFont="1" applyFill="1" applyAlignment="1">
      <alignment vertical="center"/>
    </xf>
    <xf numFmtId="0" fontId="23" fillId="33" borderId="0" xfId="12" applyFont="1" applyFill="1" applyAlignment="1">
      <alignment horizontal="center" vertical="center"/>
    </xf>
    <xf numFmtId="176" fontId="24" fillId="33" borderId="0" xfId="12" applyNumberFormat="1" applyFont="1" applyFill="1" applyAlignment="1">
      <alignment vertical="center"/>
    </xf>
    <xf numFmtId="0" fontId="143" fillId="33" borderId="0" xfId="12" applyFont="1" applyFill="1" applyAlignment="1">
      <alignment vertical="center"/>
    </xf>
    <xf numFmtId="0" fontId="39" fillId="33" borderId="0" xfId="12" applyFont="1" applyFill="1" applyAlignment="1">
      <alignment horizontal="left" vertical="center"/>
    </xf>
    <xf numFmtId="0" fontId="24" fillId="33" borderId="0" xfId="12" applyFont="1" applyFill="1" applyAlignment="1">
      <alignment horizontal="left" vertical="center"/>
    </xf>
    <xf numFmtId="0" fontId="23" fillId="33" borderId="0" xfId="12" applyFont="1" applyFill="1" applyAlignment="1">
      <alignment horizontal="left" vertical="center"/>
    </xf>
    <xf numFmtId="0" fontId="24" fillId="33" borderId="11" xfId="12" applyFont="1" applyFill="1" applyBorder="1" applyAlignment="1">
      <alignment vertical="center"/>
    </xf>
    <xf numFmtId="0" fontId="24" fillId="33" borderId="15" xfId="12" applyFont="1" applyFill="1" applyBorder="1" applyAlignment="1">
      <alignment vertical="center"/>
    </xf>
    <xf numFmtId="0" fontId="24" fillId="33" borderId="9" xfId="12" applyFont="1" applyFill="1" applyBorder="1" applyAlignment="1">
      <alignment vertical="center"/>
    </xf>
    <xf numFmtId="0" fontId="21" fillId="33" borderId="0" xfId="12" applyFont="1" applyFill="1" applyAlignment="1">
      <alignment vertical="center"/>
    </xf>
    <xf numFmtId="0" fontId="26" fillId="33" borderId="0" xfId="12" applyFont="1" applyFill="1" applyAlignment="1">
      <alignment vertical="center"/>
    </xf>
    <xf numFmtId="0" fontId="26" fillId="33" borderId="0" xfId="12" applyFont="1" applyFill="1" applyAlignment="1">
      <alignment horizontal="left" vertical="center"/>
    </xf>
    <xf numFmtId="0" fontId="24" fillId="33" borderId="0" xfId="12" applyFont="1" applyFill="1" applyAlignment="1">
      <alignment horizontal="center" vertical="center"/>
    </xf>
    <xf numFmtId="0" fontId="30" fillId="33" borderId="1" xfId="12" applyFont="1" applyFill="1" applyBorder="1" applyAlignment="1" applyProtection="1">
      <alignment horizontal="center" vertical="center"/>
      <protection locked="0"/>
    </xf>
    <xf numFmtId="0" fontId="26" fillId="33" borderId="0" xfId="12" applyFont="1" applyFill="1" applyAlignment="1">
      <alignment horizontal="left" vertical="center" indent="2"/>
    </xf>
    <xf numFmtId="0" fontId="24" fillId="33" borderId="15" xfId="12" applyFont="1" applyFill="1" applyBorder="1" applyAlignment="1">
      <alignment horizontal="left" vertical="center"/>
    </xf>
    <xf numFmtId="0" fontId="24" fillId="33" borderId="9" xfId="12" applyFont="1" applyFill="1" applyBorder="1" applyAlignment="1">
      <alignment horizontal="left" vertical="center"/>
    </xf>
    <xf numFmtId="0" fontId="24" fillId="33" borderId="16" xfId="12" applyFont="1" applyFill="1" applyBorder="1" applyAlignment="1">
      <alignment vertical="center"/>
    </xf>
    <xf numFmtId="0" fontId="24" fillId="33" borderId="17" xfId="12" applyFont="1" applyFill="1" applyBorder="1" applyAlignment="1">
      <alignment vertical="center"/>
    </xf>
    <xf numFmtId="0" fontId="21" fillId="33" borderId="15" xfId="12" applyFont="1" applyFill="1" applyBorder="1" applyAlignment="1">
      <alignment horizontal="left" vertical="center"/>
    </xf>
    <xf numFmtId="0" fontId="21" fillId="33" borderId="9" xfId="12" applyFont="1" applyFill="1" applyBorder="1" applyAlignment="1">
      <alignment horizontal="left" vertical="center"/>
    </xf>
    <xf numFmtId="0" fontId="21" fillId="33" borderId="15" xfId="12" applyFont="1" applyFill="1" applyBorder="1" applyAlignment="1">
      <alignment vertical="center"/>
    </xf>
    <xf numFmtId="0" fontId="21" fillId="33" borderId="124" xfId="12" applyFont="1" applyFill="1" applyBorder="1" applyAlignment="1">
      <alignment vertical="center"/>
    </xf>
    <xf numFmtId="0" fontId="21" fillId="33" borderId="11" xfId="12" applyFont="1" applyFill="1" applyBorder="1" applyAlignment="1">
      <alignment vertical="center"/>
    </xf>
    <xf numFmtId="0" fontId="21" fillId="33" borderId="9" xfId="12" applyFont="1" applyFill="1" applyBorder="1" applyAlignment="1">
      <alignment vertical="center"/>
    </xf>
    <xf numFmtId="0" fontId="21" fillId="33" borderId="11" xfId="0" applyFont="1" applyFill="1" applyBorder="1" applyAlignment="1">
      <alignment vertical="center"/>
    </xf>
    <xf numFmtId="0" fontId="26" fillId="33" borderId="15" xfId="0" applyFont="1" applyFill="1" applyBorder="1" applyAlignment="1">
      <alignment vertical="center"/>
    </xf>
    <xf numFmtId="0" fontId="26" fillId="33" borderId="9" xfId="0" applyFont="1" applyFill="1" applyBorder="1" applyAlignment="1">
      <alignment vertical="center"/>
    </xf>
    <xf numFmtId="0" fontId="41" fillId="33" borderId="11" xfId="2" applyNumberFormat="1" applyFill="1" applyBorder="1" applyAlignment="1" applyProtection="1">
      <alignment horizontal="left" vertical="center"/>
    </xf>
    <xf numFmtId="0" fontId="20" fillId="33" borderId="17" xfId="12" applyFont="1" applyFill="1" applyBorder="1" applyAlignment="1">
      <alignment vertical="center"/>
    </xf>
    <xf numFmtId="0" fontId="21" fillId="33" borderId="16" xfId="0" applyFont="1" applyFill="1" applyBorder="1" applyAlignment="1">
      <alignment vertical="center"/>
    </xf>
    <xf numFmtId="0" fontId="26" fillId="33" borderId="0" xfId="0" applyFont="1" applyFill="1" applyAlignment="1">
      <alignment vertical="center"/>
    </xf>
    <xf numFmtId="0" fontId="26" fillId="33" borderId="17" xfId="0" applyFont="1" applyFill="1" applyBorder="1" applyAlignment="1">
      <alignment vertical="center"/>
    </xf>
    <xf numFmtId="0" fontId="21" fillId="33" borderId="11" xfId="0" applyFont="1" applyFill="1" applyBorder="1" applyAlignment="1">
      <alignment horizontal="left" vertical="center"/>
    </xf>
    <xf numFmtId="0" fontId="23" fillId="33" borderId="15" xfId="0" applyFont="1" applyFill="1" applyBorder="1" applyAlignment="1">
      <alignment horizontal="left" vertical="center"/>
    </xf>
    <xf numFmtId="49" fontId="23" fillId="33" borderId="15" xfId="0" applyNumberFormat="1" applyFont="1" applyFill="1" applyBorder="1" applyAlignment="1">
      <alignment horizontal="left" vertical="center" wrapText="1"/>
    </xf>
    <xf numFmtId="49" fontId="23" fillId="33" borderId="9" xfId="0" applyNumberFormat="1" applyFont="1" applyFill="1" applyBorder="1" applyAlignment="1">
      <alignment horizontal="left" vertical="center" wrapText="1"/>
    </xf>
    <xf numFmtId="0" fontId="20" fillId="33" borderId="205" xfId="12" applyFont="1" applyFill="1" applyBorder="1" applyAlignment="1">
      <alignment vertical="center"/>
    </xf>
    <xf numFmtId="0" fontId="23" fillId="33" borderId="11" xfId="12" applyFont="1" applyFill="1" applyBorder="1" applyAlignment="1">
      <alignment horizontal="left" vertical="center" indent="1"/>
    </xf>
    <xf numFmtId="0" fontId="23" fillId="33" borderId="15" xfId="0" applyFont="1" applyFill="1" applyBorder="1" applyAlignment="1">
      <alignment horizontal="left" vertical="center" indent="1"/>
    </xf>
    <xf numFmtId="0" fontId="42" fillId="33" borderId="16" xfId="12" applyFont="1" applyFill="1" applyBorder="1" applyAlignment="1">
      <alignment horizontal="left" vertical="center" indent="1"/>
    </xf>
    <xf numFmtId="0" fontId="42" fillId="33" borderId="0" xfId="0" applyFont="1" applyFill="1" applyAlignment="1">
      <alignment horizontal="left" vertical="center" indent="1"/>
    </xf>
    <xf numFmtId="164" fontId="42" fillId="33" borderId="0" xfId="0" applyNumberFormat="1" applyFont="1" applyFill="1" applyAlignment="1">
      <alignment horizontal="center" vertical="center"/>
    </xf>
    <xf numFmtId="0" fontId="43" fillId="33" borderId="0" xfId="2" applyFont="1" applyFill="1" applyBorder="1" applyAlignment="1" applyProtection="1"/>
    <xf numFmtId="0" fontId="29" fillId="33" borderId="0" xfId="0" applyFont="1" applyFill="1"/>
    <xf numFmtId="0" fontId="29" fillId="33" borderId="17" xfId="0" applyFont="1" applyFill="1" applyBorder="1"/>
    <xf numFmtId="0" fontId="23" fillId="33" borderId="16" xfId="12" applyFont="1" applyFill="1" applyBorder="1" applyAlignment="1">
      <alignment horizontal="left" vertical="center" indent="1"/>
    </xf>
    <xf numFmtId="0" fontId="23" fillId="33" borderId="0" xfId="0" applyFont="1" applyFill="1" applyAlignment="1">
      <alignment horizontal="left" vertical="center" indent="1"/>
    </xf>
    <xf numFmtId="0" fontId="21" fillId="33" borderId="0" xfId="12" applyFont="1" applyFill="1" applyAlignment="1">
      <alignment horizontal="center" vertical="center"/>
    </xf>
    <xf numFmtId="0" fontId="48" fillId="33" borderId="0" xfId="0" applyFont="1" applyFill="1"/>
    <xf numFmtId="0" fontId="23" fillId="33" borderId="21" xfId="0" applyFont="1" applyFill="1" applyBorder="1" applyAlignment="1" applyProtection="1">
      <alignment horizontal="center"/>
      <protection locked="0"/>
    </xf>
    <xf numFmtId="0" fontId="0" fillId="33" borderId="0" xfId="0" applyFill="1" applyAlignment="1">
      <alignment horizontal="left" indent="2"/>
    </xf>
    <xf numFmtId="0" fontId="20" fillId="33" borderId="0" xfId="0" applyFont="1" applyFill="1" applyAlignment="1">
      <alignment horizontal="left" vertical="center" indent="1"/>
    </xf>
    <xf numFmtId="0" fontId="0" fillId="33" borderId="0" xfId="0" applyFill="1"/>
    <xf numFmtId="0" fontId="26" fillId="33" borderId="16" xfId="12" applyFont="1" applyFill="1" applyBorder="1" applyAlignment="1">
      <alignment vertical="center"/>
    </xf>
    <xf numFmtId="0" fontId="24" fillId="33" borderId="0" xfId="0" applyFont="1" applyFill="1" applyAlignment="1">
      <alignment horizontal="left" vertical="center" indent="1"/>
    </xf>
    <xf numFmtId="0" fontId="26" fillId="33" borderId="117" xfId="12" applyFont="1" applyFill="1" applyBorder="1" applyAlignment="1">
      <alignment vertical="center"/>
    </xf>
    <xf numFmtId="0" fontId="0" fillId="33" borderId="117" xfId="0" applyFill="1" applyBorder="1"/>
    <xf numFmtId="0" fontId="0" fillId="33" borderId="19" xfId="0" applyFill="1" applyBorder="1"/>
    <xf numFmtId="0" fontId="21" fillId="33" borderId="11" xfId="12" quotePrefix="1" applyFont="1" applyFill="1" applyBorder="1" applyAlignment="1">
      <alignment horizontal="left" vertical="center"/>
    </xf>
    <xf numFmtId="0" fontId="24" fillId="33" borderId="16" xfId="12" applyFont="1" applyFill="1" applyBorder="1" applyAlignment="1">
      <alignment horizontal="right" vertical="center"/>
    </xf>
    <xf numFmtId="0" fontId="21" fillId="33" borderId="0" xfId="12" applyFont="1" applyFill="1" applyAlignment="1">
      <alignment horizontal="left" vertical="center"/>
    </xf>
    <xf numFmtId="0" fontId="30" fillId="33" borderId="116" xfId="12" applyFont="1" applyFill="1" applyBorder="1" applyAlignment="1" applyProtection="1">
      <alignment horizontal="center" vertical="center"/>
      <protection locked="0"/>
    </xf>
    <xf numFmtId="0" fontId="21" fillId="33" borderId="0" xfId="12" applyFont="1" applyFill="1" applyAlignment="1">
      <alignment horizontal="left" vertical="center" indent="1"/>
    </xf>
    <xf numFmtId="0" fontId="24" fillId="33" borderId="0" xfId="12" applyFont="1" applyFill="1" applyAlignment="1">
      <alignment horizontal="centerContinuous" vertical="center"/>
    </xf>
    <xf numFmtId="0" fontId="24" fillId="33" borderId="0" xfId="0" applyFont="1" applyFill="1" applyAlignment="1">
      <alignment vertical="center"/>
    </xf>
    <xf numFmtId="0" fontId="44" fillId="33" borderId="17" xfId="0" applyFont="1" applyFill="1" applyBorder="1" applyAlignment="1">
      <alignment horizontal="left" vertical="center" indent="1"/>
    </xf>
    <xf numFmtId="0" fontId="24" fillId="33" borderId="114" xfId="12" applyFont="1" applyFill="1" applyBorder="1" applyAlignment="1">
      <alignment horizontal="right" vertical="center"/>
    </xf>
    <xf numFmtId="0" fontId="24" fillId="33" borderId="0" xfId="12" quotePrefix="1" applyFont="1" applyFill="1" applyAlignment="1">
      <alignment horizontal="left" vertical="center"/>
    </xf>
    <xf numFmtId="0" fontId="24" fillId="33" borderId="18" xfId="12" applyFont="1" applyFill="1" applyBorder="1" applyAlignment="1">
      <alignment vertical="center"/>
    </xf>
    <xf numFmtId="0" fontId="21" fillId="33" borderId="19" xfId="12" applyFont="1" applyFill="1" applyBorder="1" applyAlignment="1">
      <alignment vertical="top"/>
    </xf>
    <xf numFmtId="0" fontId="21" fillId="33" borderId="19" xfId="12" quotePrefix="1" applyFont="1" applyFill="1" applyBorder="1" applyAlignment="1">
      <alignment horizontal="left" vertical="center"/>
    </xf>
    <xf numFmtId="0" fontId="24" fillId="33" borderId="19" xfId="12" applyFont="1" applyFill="1" applyBorder="1" applyAlignment="1">
      <alignment vertical="center"/>
    </xf>
    <xf numFmtId="0" fontId="24" fillId="33" borderId="10" xfId="12" applyFont="1" applyFill="1" applyBorder="1" applyAlignment="1">
      <alignment vertical="center"/>
    </xf>
    <xf numFmtId="0" fontId="22" fillId="33" borderId="15" xfId="12" applyFont="1" applyFill="1" applyBorder="1" applyAlignment="1">
      <alignment horizontal="left" vertical="center"/>
    </xf>
    <xf numFmtId="0" fontId="24" fillId="33" borderId="15" xfId="0" applyFont="1" applyFill="1" applyBorder="1" applyAlignment="1">
      <alignment horizontal="left" vertical="center"/>
    </xf>
    <xf numFmtId="0" fontId="25" fillId="33" borderId="15" xfId="0" applyFont="1" applyFill="1" applyBorder="1" applyAlignment="1">
      <alignment horizontal="left" vertical="center"/>
    </xf>
    <xf numFmtId="0" fontId="22" fillId="33" borderId="15" xfId="0" applyFont="1" applyFill="1" applyBorder="1" applyAlignment="1">
      <alignment horizontal="left" vertical="center"/>
    </xf>
    <xf numFmtId="0" fontId="0" fillId="33" borderId="15" xfId="0" applyFill="1" applyBorder="1" applyAlignment="1">
      <alignment horizontal="left" vertical="center"/>
    </xf>
    <xf numFmtId="0" fontId="21" fillId="33" borderId="15" xfId="12" quotePrefix="1" applyFont="1" applyFill="1" applyBorder="1" applyAlignment="1">
      <alignment horizontal="left" vertical="center"/>
    </xf>
    <xf numFmtId="0" fontId="24" fillId="33" borderId="15" xfId="0" applyFont="1" applyFill="1" applyBorder="1" applyAlignment="1">
      <alignment vertical="center"/>
    </xf>
    <xf numFmtId="0" fontId="22" fillId="33" borderId="15" xfId="12" applyFont="1" applyFill="1" applyBorder="1" applyAlignment="1">
      <alignment vertical="center"/>
    </xf>
    <xf numFmtId="0" fontId="21" fillId="33" borderId="15" xfId="0" applyFont="1" applyFill="1" applyBorder="1" applyAlignment="1">
      <alignment horizontal="left" vertical="center"/>
    </xf>
    <xf numFmtId="0" fontId="21" fillId="33" borderId="17" xfId="12" applyFont="1" applyFill="1" applyBorder="1" applyAlignment="1">
      <alignment vertical="center"/>
    </xf>
    <xf numFmtId="0" fontId="56" fillId="33" borderId="0" xfId="0" applyFont="1" applyFill="1" applyAlignment="1">
      <alignment horizontal="left" wrapText="1" indent="4"/>
    </xf>
    <xf numFmtId="0" fontId="22" fillId="33" borderId="0" xfId="12" applyFont="1" applyFill="1" applyAlignment="1" applyProtection="1">
      <alignment horizontal="left" vertical="center"/>
      <protection hidden="1"/>
    </xf>
    <xf numFmtId="0" fontId="27" fillId="33" borderId="0" xfId="12" applyFont="1" applyFill="1" applyAlignment="1">
      <alignment horizontal="left" vertical="center" indent="1"/>
    </xf>
    <xf numFmtId="0" fontId="59" fillId="33" borderId="46" xfId="0" applyFont="1" applyFill="1" applyBorder="1" applyAlignment="1">
      <alignment horizontal="left" vertical="center"/>
    </xf>
    <xf numFmtId="0" fontId="60" fillId="33" borderId="0" xfId="0" applyFont="1" applyFill="1"/>
    <xf numFmtId="0" fontId="60" fillId="33" borderId="46" xfId="0" applyFont="1" applyFill="1" applyBorder="1" applyAlignment="1">
      <alignment horizontal="centerContinuous" vertical="center"/>
    </xf>
    <xf numFmtId="0" fontId="60" fillId="33" borderId="24" xfId="0" applyFont="1" applyFill="1" applyBorder="1"/>
    <xf numFmtId="0" fontId="59" fillId="33" borderId="24" xfId="0" applyFont="1" applyFill="1" applyBorder="1" applyAlignment="1">
      <alignment horizontal="left" vertical="center"/>
    </xf>
    <xf numFmtId="0" fontId="59" fillId="33" borderId="24" xfId="0" applyFont="1" applyFill="1" applyBorder="1" applyAlignment="1">
      <alignment horizontal="center" vertical="center" wrapText="1"/>
    </xf>
    <xf numFmtId="0" fontId="60" fillId="33" borderId="0" xfId="0" applyFont="1" applyFill="1" applyAlignment="1">
      <alignment horizontal="left"/>
    </xf>
    <xf numFmtId="0" fontId="59" fillId="33" borderId="0" xfId="0" applyFont="1" applyFill="1"/>
    <xf numFmtId="49" fontId="60" fillId="33" borderId="0" xfId="0" applyNumberFormat="1" applyFont="1" applyFill="1" applyAlignment="1">
      <alignment horizontal="left"/>
    </xf>
    <xf numFmtId="49" fontId="61" fillId="33" borderId="0" xfId="2" applyNumberFormat="1" applyFont="1" applyFill="1" applyBorder="1" applyAlignment="1" applyProtection="1">
      <alignment horizontal="center"/>
    </xf>
    <xf numFmtId="0" fontId="60" fillId="33" borderId="0" xfId="0" applyFont="1" applyFill="1" applyAlignment="1">
      <alignment horizontal="left" indent="1"/>
    </xf>
    <xf numFmtId="0" fontId="61" fillId="33" borderId="0" xfId="2" applyFont="1" applyFill="1" applyAlignment="1" applyProtection="1">
      <alignment horizontal="center"/>
    </xf>
    <xf numFmtId="0" fontId="59" fillId="33" borderId="0" xfId="0" applyFont="1" applyFill="1" applyAlignment="1">
      <alignment horizontal="left"/>
    </xf>
    <xf numFmtId="0" fontId="67" fillId="33" borderId="0" xfId="0" applyFont="1" applyFill="1" applyAlignment="1">
      <alignment horizontal="center"/>
    </xf>
    <xf numFmtId="49" fontId="60" fillId="33" borderId="0" xfId="0" applyNumberFormat="1" applyFont="1" applyFill="1" applyAlignment="1">
      <alignment horizontal="center"/>
    </xf>
    <xf numFmtId="0" fontId="60" fillId="33" borderId="0" xfId="0" applyFont="1" applyFill="1" applyAlignment="1">
      <alignment horizontal="centerContinuous" vertical="center"/>
    </xf>
    <xf numFmtId="0" fontId="60" fillId="33" borderId="0" xfId="0" applyFont="1" applyFill="1" applyAlignment="1">
      <alignment vertical="center"/>
    </xf>
    <xf numFmtId="0" fontId="63" fillId="33" borderId="0" xfId="2" applyFont="1" applyFill="1" applyBorder="1" applyAlignment="1" applyProtection="1">
      <alignment horizontal="left" indent="2"/>
    </xf>
    <xf numFmtId="49" fontId="60" fillId="33" borderId="0" xfId="0" applyNumberFormat="1" applyFont="1" applyFill="1" applyAlignment="1">
      <alignment horizontal="center" vertical="center"/>
    </xf>
    <xf numFmtId="49" fontId="60" fillId="33" borderId="0" xfId="0" applyNumberFormat="1" applyFont="1" applyFill="1" applyAlignment="1">
      <alignment vertical="center"/>
    </xf>
    <xf numFmtId="49" fontId="72" fillId="33" borderId="0" xfId="0" applyNumberFormat="1" applyFont="1" applyFill="1" applyAlignment="1">
      <alignment horizontal="left" vertical="center"/>
    </xf>
    <xf numFmtId="49" fontId="60" fillId="33" borderId="0" xfId="0" applyNumberFormat="1" applyFont="1" applyFill="1"/>
    <xf numFmtId="49" fontId="60" fillId="33" borderId="0" xfId="0" applyNumberFormat="1" applyFont="1" applyFill="1" applyAlignment="1">
      <alignment horizontal="left" indent="2"/>
    </xf>
    <xf numFmtId="0" fontId="64" fillId="33" borderId="0" xfId="0" applyFont="1" applyFill="1"/>
    <xf numFmtId="49" fontId="65" fillId="33" borderId="0" xfId="0" applyNumberFormat="1" applyFont="1" applyFill="1" applyAlignment="1">
      <alignment horizontal="left"/>
    </xf>
    <xf numFmtId="49" fontId="60" fillId="33" borderId="0" xfId="0" applyNumberFormat="1" applyFont="1" applyFill="1" applyAlignment="1">
      <alignment horizontal="left" indent="1"/>
    </xf>
    <xf numFmtId="49" fontId="41" fillId="33" borderId="0" xfId="2" applyNumberFormat="1" applyFill="1" applyBorder="1" applyAlignment="1" applyProtection="1">
      <alignment horizontal="left" indent="2"/>
    </xf>
    <xf numFmtId="49" fontId="63" fillId="33" borderId="0" xfId="2" applyNumberFormat="1" applyFont="1" applyFill="1" applyBorder="1" applyAlignment="1" applyProtection="1">
      <alignment horizontal="left" indent="1"/>
    </xf>
    <xf numFmtId="49" fontId="60" fillId="33" borderId="0" xfId="0" applyNumberFormat="1" applyFont="1" applyFill="1" applyAlignment="1">
      <alignment horizontal="left" indent="3"/>
    </xf>
    <xf numFmtId="49" fontId="66" fillId="33" borderId="0" xfId="0" applyNumberFormat="1" applyFont="1" applyFill="1" applyAlignment="1">
      <alignment horizontal="left" indent="2"/>
    </xf>
    <xf numFmtId="49" fontId="75" fillId="33" borderId="0" xfId="0" applyNumberFormat="1" applyFont="1" applyFill="1" applyAlignment="1">
      <alignment horizontal="left"/>
    </xf>
    <xf numFmtId="49" fontId="68" fillId="33" borderId="0" xfId="0" applyNumberFormat="1" applyFont="1" applyFill="1" applyAlignment="1">
      <alignment horizontal="left" indent="5"/>
    </xf>
    <xf numFmtId="49" fontId="68" fillId="33" borderId="0" xfId="0" applyNumberFormat="1" applyFont="1" applyFill="1" applyAlignment="1">
      <alignment horizontal="left" indent="3"/>
    </xf>
    <xf numFmtId="49" fontId="68" fillId="33" borderId="0" xfId="0" applyNumberFormat="1" applyFont="1" applyFill="1" applyAlignment="1">
      <alignment horizontal="left" indent="1"/>
    </xf>
    <xf numFmtId="49" fontId="63" fillId="33" borderId="0" xfId="2" applyNumberFormat="1" applyFont="1" applyFill="1" applyBorder="1" applyAlignment="1" applyProtection="1">
      <alignment horizontal="left" indent="4"/>
    </xf>
    <xf numFmtId="49" fontId="63" fillId="33" borderId="0" xfId="2" applyNumberFormat="1" applyFont="1" applyFill="1" applyBorder="1" applyAlignment="1" applyProtection="1">
      <alignment horizontal="left" indent="3"/>
    </xf>
    <xf numFmtId="164" fontId="69" fillId="33" borderId="0" xfId="0" applyNumberFormat="1" applyFont="1" applyFill="1" applyAlignment="1">
      <alignment vertical="center"/>
    </xf>
    <xf numFmtId="0" fontId="62" fillId="33" borderId="0" xfId="0" applyFont="1" applyFill="1"/>
    <xf numFmtId="0" fontId="62" fillId="33" borderId="0" xfId="0" applyFont="1" applyFill="1" applyAlignment="1">
      <alignment vertical="center"/>
    </xf>
    <xf numFmtId="0" fontId="60" fillId="33" borderId="0" xfId="0" applyFont="1" applyFill="1" applyAlignment="1" applyProtection="1">
      <alignment horizontal="left" vertical="top"/>
      <protection locked="0"/>
    </xf>
    <xf numFmtId="0" fontId="65" fillId="33" borderId="0" xfId="0" applyFont="1" applyFill="1" applyAlignment="1">
      <alignment horizontal="center" vertical="center"/>
    </xf>
    <xf numFmtId="0" fontId="87" fillId="33" borderId="0" xfId="0" applyFont="1" applyFill="1" applyAlignment="1">
      <alignment horizontal="left" vertical="center"/>
    </xf>
    <xf numFmtId="0" fontId="59" fillId="33" borderId="0" xfId="0" applyFont="1" applyFill="1" applyAlignment="1">
      <alignment vertical="center"/>
    </xf>
    <xf numFmtId="0" fontId="88" fillId="33" borderId="0" xfId="0" applyFont="1" applyFill="1" applyAlignment="1">
      <alignment vertical="center"/>
    </xf>
    <xf numFmtId="0" fontId="65" fillId="33" borderId="0" xfId="0" applyFont="1" applyFill="1" applyAlignment="1">
      <alignment vertical="center"/>
    </xf>
    <xf numFmtId="0" fontId="67" fillId="33" borderId="0" xfId="0" applyFont="1" applyFill="1" applyAlignment="1">
      <alignment horizontal="left" vertical="center" indent="3"/>
    </xf>
    <xf numFmtId="41" fontId="62" fillId="33" borderId="1" xfId="0" applyNumberFormat="1" applyFont="1" applyFill="1" applyBorder="1" applyAlignment="1" applyProtection="1">
      <alignment vertical="center" shrinkToFit="1"/>
      <protection locked="0"/>
    </xf>
    <xf numFmtId="0" fontId="69" fillId="33" borderId="0" xfId="0" applyFont="1" applyFill="1" applyAlignment="1">
      <alignment horizontal="center" vertical="center"/>
    </xf>
    <xf numFmtId="0" fontId="69" fillId="33" borderId="0" xfId="0" applyFont="1" applyFill="1" applyAlignment="1">
      <alignment horizontal="center" vertical="center" wrapText="1"/>
    </xf>
    <xf numFmtId="0" fontId="69" fillId="33" borderId="0" xfId="0" applyFont="1" applyFill="1" applyAlignment="1">
      <alignment vertical="center"/>
    </xf>
    <xf numFmtId="173" fontId="62" fillId="33" borderId="1" xfId="0" applyNumberFormat="1" applyFont="1" applyFill="1" applyBorder="1" applyAlignment="1" applyProtection="1">
      <alignment vertical="center" wrapText="1"/>
      <protection locked="0"/>
    </xf>
    <xf numFmtId="0" fontId="60" fillId="33" borderId="0" xfId="0" applyFont="1" applyFill="1" applyAlignment="1">
      <alignment horizontal="center" vertical="center"/>
    </xf>
    <xf numFmtId="0" fontId="90" fillId="33" borderId="0" xfId="0" applyFont="1" applyFill="1" applyAlignment="1">
      <alignment horizontal="center" vertical="center" wrapText="1"/>
    </xf>
    <xf numFmtId="0" fontId="89" fillId="33" borderId="0" xfId="0" applyFont="1" applyFill="1" applyAlignment="1">
      <alignment horizontal="left" vertical="center" wrapText="1"/>
    </xf>
    <xf numFmtId="0" fontId="60" fillId="33" borderId="0" xfId="0" applyFont="1" applyFill="1" applyAlignment="1">
      <alignment horizontal="left" vertical="center" wrapText="1"/>
    </xf>
    <xf numFmtId="0" fontId="60" fillId="33" borderId="0" xfId="0" applyFont="1" applyFill="1" applyAlignment="1">
      <alignment horizontal="center" vertical="center" shrinkToFit="1"/>
    </xf>
    <xf numFmtId="0" fontId="60" fillId="33" borderId="0" xfId="0" applyFont="1" applyFill="1" applyAlignment="1">
      <alignment vertical="center" shrinkToFit="1"/>
    </xf>
    <xf numFmtId="0" fontId="62" fillId="33" borderId="0" xfId="0" applyFont="1" applyFill="1" applyAlignment="1">
      <alignment horizontal="right" vertical="center"/>
    </xf>
    <xf numFmtId="0" fontId="67" fillId="33" borderId="0" xfId="0" applyFont="1" applyFill="1" applyAlignment="1">
      <alignment vertical="center"/>
    </xf>
    <xf numFmtId="0" fontId="69" fillId="33" borderId="0" xfId="0" applyFont="1" applyFill="1" applyAlignment="1">
      <alignment horizontal="center"/>
    </xf>
    <xf numFmtId="0" fontId="69" fillId="33" borderId="0" xfId="0" applyFont="1" applyFill="1" applyAlignment="1">
      <alignment horizontal="center" wrapText="1"/>
    </xf>
    <xf numFmtId="0" fontId="60" fillId="33" borderId="0" xfId="0" applyFont="1" applyFill="1" applyAlignment="1">
      <alignment horizontal="right" vertical="center"/>
    </xf>
    <xf numFmtId="0" fontId="86" fillId="33" borderId="0" xfId="0" applyFont="1" applyFill="1" applyAlignment="1">
      <alignment vertical="center"/>
    </xf>
    <xf numFmtId="0" fontId="78" fillId="33" borderId="0" xfId="0" applyFont="1" applyFill="1" applyAlignment="1">
      <alignment vertical="center"/>
    </xf>
    <xf numFmtId="38" fontId="59" fillId="33" borderId="1" xfId="0" applyNumberFormat="1" applyFont="1" applyFill="1" applyBorder="1" applyAlignment="1" applyProtection="1">
      <alignment horizontal="center" vertical="center"/>
      <protection locked="0"/>
    </xf>
    <xf numFmtId="0" fontId="67" fillId="33" borderId="16" xfId="0" applyFont="1" applyFill="1" applyBorder="1" applyAlignment="1">
      <alignment vertical="center"/>
    </xf>
    <xf numFmtId="38" fontId="62" fillId="33" borderId="1" xfId="0" applyNumberFormat="1" applyFont="1" applyFill="1" applyBorder="1" applyAlignment="1" applyProtection="1">
      <alignment horizontal="center" vertical="center"/>
      <protection locked="0"/>
    </xf>
    <xf numFmtId="0" fontId="60" fillId="33" borderId="16" xfId="0" applyFont="1" applyFill="1" applyBorder="1" applyAlignment="1">
      <alignment horizontal="right" vertical="center"/>
    </xf>
    <xf numFmtId="40" fontId="67" fillId="33" borderId="0" xfId="0" applyNumberFormat="1" applyFont="1" applyFill="1" applyAlignment="1">
      <alignment horizontal="center" vertical="center"/>
    </xf>
    <xf numFmtId="0" fontId="92" fillId="33" borderId="0" xfId="0" applyFont="1" applyFill="1" applyAlignment="1">
      <alignment vertical="center"/>
    </xf>
    <xf numFmtId="0" fontId="60" fillId="33" borderId="19" xfId="0" applyFont="1" applyFill="1" applyBorder="1" applyAlignment="1">
      <alignment vertical="center"/>
    </xf>
    <xf numFmtId="0" fontId="67" fillId="33" borderId="0" xfId="0" applyFont="1" applyFill="1" applyAlignment="1">
      <alignment horizontal="right" vertical="center"/>
    </xf>
    <xf numFmtId="0" fontId="67" fillId="33" borderId="0" xfId="0" applyFont="1" applyFill="1" applyAlignment="1">
      <alignment horizontal="left" vertical="center"/>
    </xf>
    <xf numFmtId="0" fontId="67" fillId="33" borderId="0" xfId="0" applyFont="1" applyFill="1" applyAlignment="1">
      <alignment horizontal="left" vertical="top"/>
    </xf>
    <xf numFmtId="0" fontId="70" fillId="33" borderId="1" xfId="0" applyFont="1" applyFill="1" applyBorder="1" applyAlignment="1" applyProtection="1">
      <alignment horizontal="center" vertical="center"/>
      <protection locked="0"/>
    </xf>
    <xf numFmtId="0" fontId="67" fillId="33" borderId="0" xfId="0" applyFont="1" applyFill="1" applyAlignment="1">
      <alignment horizontal="left" vertical="center" indent="1"/>
    </xf>
    <xf numFmtId="38" fontId="62" fillId="33" borderId="0" xfId="0" applyNumberFormat="1" applyFont="1" applyFill="1" applyAlignment="1">
      <alignment horizontal="center" vertical="center"/>
    </xf>
    <xf numFmtId="0" fontId="62" fillId="33" borderId="0" xfId="0" applyFont="1" applyFill="1" applyAlignment="1">
      <alignment horizontal="left" vertical="top"/>
    </xf>
    <xf numFmtId="0" fontId="86" fillId="33" borderId="0" xfId="0" applyFont="1" applyFill="1" applyAlignment="1">
      <alignment horizontal="left"/>
    </xf>
    <xf numFmtId="0" fontId="86" fillId="33" borderId="0" xfId="0" applyFont="1" applyFill="1"/>
    <xf numFmtId="0" fontId="93" fillId="33" borderId="0" xfId="0" applyFont="1" applyFill="1" applyAlignment="1">
      <alignment horizontal="right" vertical="center"/>
    </xf>
    <xf numFmtId="44" fontId="69" fillId="20" borderId="166" xfId="30" applyFont="1" applyFill="1" applyBorder="1" applyAlignment="1" applyProtection="1">
      <alignment vertical="center"/>
      <protection locked="0"/>
    </xf>
    <xf numFmtId="164" fontId="67" fillId="0" borderId="0" xfId="0" applyNumberFormat="1" applyFont="1" applyProtection="1">
      <protection locked="0"/>
    </xf>
    <xf numFmtId="0" fontId="62" fillId="0" borderId="0" xfId="0" applyFont="1" applyProtection="1">
      <protection locked="0"/>
    </xf>
    <xf numFmtId="164" fontId="62" fillId="0" borderId="0" xfId="0" applyNumberFormat="1" applyFont="1" applyProtection="1">
      <protection locked="0"/>
    </xf>
    <xf numFmtId="38" fontId="60" fillId="16" borderId="26" xfId="0" applyNumberFormat="1" applyFont="1" applyFill="1" applyBorder="1" applyAlignment="1" applyProtection="1">
      <alignment horizontal="right" vertical="center" shrinkToFit="1"/>
    </xf>
    <xf numFmtId="37" fontId="185" fillId="0" borderId="0" xfId="65" applyNumberFormat="1" applyFont="1"/>
    <xf numFmtId="0" fontId="62" fillId="0" borderId="0" xfId="0" applyFont="1" applyAlignment="1">
      <alignment wrapText="1"/>
    </xf>
    <xf numFmtId="49" fontId="127" fillId="0" borderId="96" xfId="47888" applyNumberFormat="1" applyFont="1" applyBorder="1" applyAlignment="1" applyProtection="1">
      <alignment horizontal="center" vertical="center"/>
      <protection locked="0"/>
    </xf>
    <xf numFmtId="0" fontId="103" fillId="0" borderId="96" xfId="47888" applyFont="1" applyBorder="1" applyProtection="1">
      <protection locked="0"/>
    </xf>
    <xf numFmtId="49" fontId="127" fillId="0" borderId="98" xfId="47888" applyNumberFormat="1" applyFont="1" applyFill="1" applyBorder="1" applyAlignment="1" applyProtection="1">
      <alignment horizontal="center" vertical="center"/>
      <protection locked="0"/>
    </xf>
    <xf numFmtId="38" fontId="60" fillId="0" borderId="1" xfId="0" applyNumberFormat="1" applyFont="1" applyBorder="1" applyAlignment="1" applyProtection="1">
      <alignment horizontal="right" shrinkToFit="1"/>
      <protection locked="0"/>
    </xf>
    <xf numFmtId="0" fontId="62" fillId="0" borderId="0" xfId="0" applyFont="1" applyProtection="1">
      <protection locked="0"/>
    </xf>
    <xf numFmtId="0" fontId="23" fillId="33" borderId="19" xfId="0" applyFont="1" applyFill="1" applyBorder="1" applyAlignment="1" applyProtection="1">
      <alignment horizontal="left" vertical="center" indent="1"/>
      <protection locked="0"/>
    </xf>
    <xf numFmtId="0" fontId="23" fillId="15" borderId="129" xfId="12" applyFont="1" applyFill="1" applyBorder="1" applyAlignment="1">
      <alignment horizontal="left" vertical="center" wrapText="1"/>
    </xf>
    <xf numFmtId="0" fontId="23" fillId="15" borderId="130" xfId="12" applyFont="1" applyFill="1" applyBorder="1" applyAlignment="1">
      <alignment horizontal="left" vertical="center" wrapText="1"/>
    </xf>
    <xf numFmtId="0" fontId="23" fillId="15" borderId="131" xfId="12" applyFont="1" applyFill="1" applyBorder="1" applyAlignment="1">
      <alignment horizontal="left" vertical="center" wrapText="1"/>
    </xf>
    <xf numFmtId="0" fontId="23" fillId="15" borderId="87" xfId="12" applyFont="1" applyFill="1" applyBorder="1" applyAlignment="1">
      <alignment horizontal="left" vertical="center" wrapText="1"/>
    </xf>
    <xf numFmtId="0" fontId="23" fillId="15" borderId="0" xfId="12" applyFont="1" applyFill="1" applyAlignment="1">
      <alignment horizontal="left" vertical="center" wrapText="1"/>
    </xf>
    <xf numFmtId="0" fontId="23" fillId="15" borderId="88" xfId="12" applyFont="1" applyFill="1" applyBorder="1" applyAlignment="1">
      <alignment horizontal="left" vertical="center" wrapText="1"/>
    </xf>
    <xf numFmtId="0" fontId="23" fillId="15" borderId="89" xfId="12" applyFont="1" applyFill="1" applyBorder="1" applyAlignment="1">
      <alignment horizontal="left" vertical="center" wrapText="1"/>
    </xf>
    <xf numFmtId="0" fontId="23" fillId="15" borderId="69" xfId="12" applyFont="1" applyFill="1" applyBorder="1" applyAlignment="1">
      <alignment horizontal="left" vertical="center" wrapText="1"/>
    </xf>
    <xf numFmtId="0" fontId="23" fillId="15" borderId="90" xfId="12" applyFont="1" applyFill="1" applyBorder="1" applyAlignment="1">
      <alignment horizontal="left" vertical="center" wrapText="1"/>
    </xf>
    <xf numFmtId="0" fontId="23" fillId="15" borderId="129" xfId="12" applyFont="1" applyFill="1" applyBorder="1" applyAlignment="1">
      <alignment horizontal="center" vertical="center"/>
    </xf>
    <xf numFmtId="0" fontId="23" fillId="15" borderId="130" xfId="12" applyFont="1" applyFill="1" applyBorder="1" applyAlignment="1">
      <alignment horizontal="center" vertical="center"/>
    </xf>
    <xf numFmtId="0" fontId="23" fillId="15" borderId="131" xfId="12" applyFont="1" applyFill="1" applyBorder="1" applyAlignment="1">
      <alignment horizontal="center" vertical="center"/>
    </xf>
    <xf numFmtId="0" fontId="23" fillId="15" borderId="87" xfId="12" applyFont="1" applyFill="1" applyBorder="1" applyAlignment="1">
      <alignment horizontal="center" vertical="center"/>
    </xf>
    <xf numFmtId="0" fontId="23" fillId="15" borderId="0" xfId="12" applyFont="1" applyFill="1" applyAlignment="1">
      <alignment horizontal="center" vertical="center"/>
    </xf>
    <xf numFmtId="0" fontId="23" fillId="15" borderId="88" xfId="12" applyFont="1" applyFill="1" applyBorder="1" applyAlignment="1">
      <alignment horizontal="center" vertical="center"/>
    </xf>
    <xf numFmtId="0" fontId="23" fillId="15" borderId="89" xfId="12" applyFont="1" applyFill="1" applyBorder="1" applyAlignment="1">
      <alignment horizontal="center" vertical="center"/>
    </xf>
    <xf numFmtId="0" fontId="23" fillId="15" borderId="69" xfId="12" applyFont="1" applyFill="1" applyBorder="1" applyAlignment="1">
      <alignment horizontal="center" vertical="center"/>
    </xf>
    <xf numFmtId="0" fontId="23" fillId="15" borderId="90" xfId="12" applyFont="1" applyFill="1" applyBorder="1" applyAlignment="1">
      <alignment horizontal="center" vertical="center"/>
    </xf>
    <xf numFmtId="49" fontId="41" fillId="33" borderId="18" xfId="2" applyNumberFormat="1" applyFill="1" applyBorder="1" applyAlignment="1" applyProtection="1">
      <alignment horizontal="left" vertical="center" indent="1"/>
      <protection locked="0"/>
    </xf>
    <xf numFmtId="49" fontId="45" fillId="33" borderId="19" xfId="0" applyNumberFormat="1" applyFont="1" applyFill="1" applyBorder="1" applyAlignment="1" applyProtection="1">
      <alignment horizontal="left" vertical="center" indent="1"/>
      <protection locked="0"/>
    </xf>
    <xf numFmtId="49" fontId="45" fillId="33" borderId="10" xfId="0" applyNumberFormat="1" applyFont="1" applyFill="1" applyBorder="1" applyAlignment="1" applyProtection="1">
      <alignment horizontal="left" vertical="center" indent="1"/>
      <protection locked="0"/>
    </xf>
    <xf numFmtId="0" fontId="161" fillId="33" borderId="0" xfId="0" applyFont="1" applyFill="1" applyAlignment="1">
      <alignment horizontal="center" vertical="center" wrapText="1"/>
    </xf>
    <xf numFmtId="0" fontId="161" fillId="33" borderId="69" xfId="0" applyFont="1" applyFill="1" applyBorder="1" applyAlignment="1">
      <alignment horizontal="center" vertical="center" wrapText="1"/>
    </xf>
    <xf numFmtId="0" fontId="23" fillId="33" borderId="18" xfId="12" applyFont="1" applyFill="1" applyBorder="1" applyAlignment="1" applyProtection="1">
      <alignment horizontal="left" vertical="center" indent="1"/>
      <protection locked="0"/>
    </xf>
    <xf numFmtId="0" fontId="23" fillId="33" borderId="10" xfId="0" applyFont="1" applyFill="1" applyBorder="1" applyAlignment="1" applyProtection="1">
      <alignment horizontal="left" vertical="center" indent="1"/>
      <protection locked="0"/>
    </xf>
    <xf numFmtId="0" fontId="20" fillId="33" borderId="18" xfId="12" applyFont="1" applyFill="1" applyBorder="1" applyAlignment="1" applyProtection="1">
      <alignment vertical="center"/>
      <protection locked="0"/>
    </xf>
    <xf numFmtId="0" fontId="24" fillId="33" borderId="19" xfId="12" applyFont="1" applyFill="1" applyBorder="1" applyAlignment="1" applyProtection="1">
      <alignment vertical="center"/>
      <protection locked="0"/>
    </xf>
    <xf numFmtId="0" fontId="0" fillId="33" borderId="19" xfId="0" applyFill="1" applyBorder="1" applyAlignment="1" applyProtection="1">
      <alignment vertical="center"/>
      <protection locked="0"/>
    </xf>
    <xf numFmtId="0" fontId="0" fillId="33" borderId="10" xfId="0" applyFill="1" applyBorder="1" applyAlignment="1" applyProtection="1">
      <alignment vertical="center"/>
      <protection locked="0"/>
    </xf>
    <xf numFmtId="175" fontId="23" fillId="33" borderId="18" xfId="12" applyNumberFormat="1" applyFont="1" applyFill="1" applyBorder="1" applyAlignment="1" applyProtection="1">
      <alignment horizontal="left" vertical="center" indent="1"/>
      <protection locked="0"/>
    </xf>
    <xf numFmtId="175" fontId="23" fillId="33" borderId="19" xfId="0" applyNumberFormat="1" applyFont="1" applyFill="1" applyBorder="1" applyAlignment="1" applyProtection="1">
      <alignment horizontal="left" vertical="center" indent="1"/>
      <protection locked="0"/>
    </xf>
    <xf numFmtId="175" fontId="23" fillId="33" borderId="10" xfId="0" applyNumberFormat="1" applyFont="1" applyFill="1" applyBorder="1" applyAlignment="1" applyProtection="1">
      <alignment horizontal="left" vertical="center" indent="1"/>
      <protection locked="0"/>
    </xf>
    <xf numFmtId="0" fontId="23" fillId="33" borderId="0" xfId="12" applyFont="1" applyFill="1" applyAlignment="1" applyProtection="1">
      <alignment vertical="center"/>
      <protection locked="0"/>
    </xf>
    <xf numFmtId="0" fontId="23" fillId="33" borderId="19" xfId="0" applyFont="1" applyFill="1" applyBorder="1" applyAlignment="1" applyProtection="1">
      <alignment horizontal="left" vertical="center"/>
      <protection locked="0"/>
    </xf>
    <xf numFmtId="0" fontId="23" fillId="33" borderId="10" xfId="0" applyFont="1" applyFill="1" applyBorder="1" applyAlignment="1" applyProtection="1">
      <alignment horizontal="left" vertical="center"/>
      <protection locked="0"/>
    </xf>
    <xf numFmtId="0" fontId="20" fillId="33" borderId="18" xfId="12" applyFont="1" applyFill="1" applyBorder="1" applyAlignment="1" applyProtection="1">
      <alignment horizontal="left" vertical="center"/>
      <protection locked="0"/>
    </xf>
    <xf numFmtId="0" fontId="0" fillId="33" borderId="19" xfId="0" applyFill="1" applyBorder="1" applyAlignment="1" applyProtection="1">
      <alignment horizontal="left" vertical="center"/>
      <protection locked="0"/>
    </xf>
    <xf numFmtId="0" fontId="0" fillId="33" borderId="10" xfId="0" applyFill="1" applyBorder="1" applyAlignment="1" applyProtection="1">
      <alignment horizontal="left" vertical="center"/>
      <protection locked="0"/>
    </xf>
    <xf numFmtId="0" fontId="23" fillId="33" borderId="16" xfId="12" applyFont="1" applyFill="1" applyBorder="1" applyAlignment="1" applyProtection="1">
      <alignment horizontal="left" vertical="center" indent="1"/>
      <protection locked="0"/>
    </xf>
    <xf numFmtId="0" fontId="23" fillId="33" borderId="0" xfId="0" applyFont="1" applyFill="1" applyAlignment="1" applyProtection="1">
      <alignment horizontal="left" vertical="center" indent="1"/>
      <protection locked="0"/>
    </xf>
    <xf numFmtId="175" fontId="23" fillId="33" borderId="18" xfId="0" applyNumberFormat="1" applyFont="1" applyFill="1" applyBorder="1" applyAlignment="1" applyProtection="1">
      <alignment horizontal="left" vertical="center"/>
      <protection locked="0"/>
    </xf>
    <xf numFmtId="175" fontId="23" fillId="33" borderId="19" xfId="0" applyNumberFormat="1" applyFont="1" applyFill="1" applyBorder="1" applyAlignment="1" applyProtection="1">
      <alignment horizontal="left" vertical="center"/>
      <protection locked="0"/>
    </xf>
    <xf numFmtId="175" fontId="23" fillId="33" borderId="10" xfId="0" applyNumberFormat="1" applyFont="1" applyFill="1" applyBorder="1" applyAlignment="1" applyProtection="1">
      <alignment horizontal="left" vertical="center"/>
      <protection locked="0"/>
    </xf>
    <xf numFmtId="0" fontId="51" fillId="33" borderId="18" xfId="2" applyNumberFormat="1" applyFont="1" applyFill="1" applyBorder="1" applyAlignment="1" applyProtection="1">
      <alignment horizontal="left" vertical="center"/>
      <protection locked="0"/>
    </xf>
    <xf numFmtId="0" fontId="51" fillId="33" borderId="19" xfId="2" applyFont="1" applyFill="1" applyBorder="1" applyAlignment="1" applyProtection="1">
      <alignment horizontal="left" vertical="center"/>
      <protection locked="0"/>
    </xf>
    <xf numFmtId="0" fontId="51" fillId="33" borderId="10" xfId="2" applyFont="1" applyFill="1" applyBorder="1" applyAlignment="1" applyProtection="1">
      <alignment horizontal="left" vertical="center"/>
      <protection locked="0"/>
    </xf>
    <xf numFmtId="0" fontId="41" fillId="33" borderId="18" xfId="2" applyNumberFormat="1" applyFill="1" applyBorder="1" applyAlignment="1" applyProtection="1">
      <alignment horizontal="left" vertical="center" indent="1"/>
      <protection locked="0"/>
    </xf>
    <xf numFmtId="0" fontId="51" fillId="33" borderId="19" xfId="2" applyNumberFormat="1" applyFont="1" applyFill="1" applyBorder="1" applyAlignment="1" applyProtection="1">
      <alignment horizontal="left" vertical="center" indent="1"/>
      <protection locked="0"/>
    </xf>
    <xf numFmtId="0" fontId="51" fillId="33" borderId="19" xfId="2" applyFont="1" applyFill="1" applyBorder="1" applyAlignment="1" applyProtection="1">
      <alignment horizontal="left" vertical="center" indent="1"/>
      <protection locked="0"/>
    </xf>
    <xf numFmtId="0" fontId="31" fillId="33" borderId="19" xfId="0" applyFont="1" applyFill="1" applyBorder="1" applyAlignment="1" applyProtection="1">
      <alignment horizontal="left" vertical="center" indent="1"/>
      <protection locked="0"/>
    </xf>
    <xf numFmtId="0" fontId="31" fillId="33" borderId="10" xfId="0" applyFont="1" applyFill="1" applyBorder="1" applyAlignment="1" applyProtection="1">
      <alignment horizontal="left" vertical="center" indent="1"/>
      <protection locked="0"/>
    </xf>
    <xf numFmtId="175" fontId="23" fillId="33" borderId="18" xfId="0" applyNumberFormat="1" applyFont="1" applyFill="1" applyBorder="1" applyAlignment="1" applyProtection="1">
      <alignment horizontal="left" vertical="center" indent="1"/>
      <protection locked="0"/>
    </xf>
    <xf numFmtId="175" fontId="23" fillId="33" borderId="18" xfId="12" applyNumberFormat="1" applyFont="1" applyFill="1" applyBorder="1" applyAlignment="1" applyProtection="1">
      <alignment horizontal="left" vertical="center"/>
      <protection locked="0"/>
    </xf>
    <xf numFmtId="0" fontId="21" fillId="33" borderId="11" xfId="12" applyFont="1" applyFill="1" applyBorder="1" applyAlignment="1">
      <alignment horizontal="left" vertical="center"/>
    </xf>
    <xf numFmtId="0" fontId="24" fillId="33" borderId="15" xfId="0" applyFont="1" applyFill="1" applyBorder="1" applyAlignment="1">
      <alignment horizontal="left" vertical="center"/>
    </xf>
    <xf numFmtId="49" fontId="26" fillId="33" borderId="0" xfId="12" applyNumberFormat="1" applyFont="1" applyFill="1" applyAlignment="1">
      <alignment horizontal="center" vertical="center"/>
    </xf>
    <xf numFmtId="0" fontId="26" fillId="33" borderId="0" xfId="0" applyFont="1" applyFill="1" applyAlignment="1">
      <alignment horizontal="center" vertical="center"/>
    </xf>
    <xf numFmtId="0" fontId="26" fillId="33" borderId="0" xfId="12" applyFont="1" applyFill="1" applyAlignment="1">
      <alignment horizontal="center" vertical="center"/>
    </xf>
    <xf numFmtId="168" fontId="23" fillId="33" borderId="0" xfId="12" applyNumberFormat="1" applyFont="1" applyFill="1" applyAlignment="1" applyProtection="1">
      <alignment horizontal="center" vertical="top"/>
      <protection hidden="1"/>
    </xf>
    <xf numFmtId="0" fontId="0" fillId="33" borderId="0" xfId="0" applyFill="1" applyAlignment="1" applyProtection="1">
      <alignment horizontal="center" vertical="top"/>
      <protection hidden="1"/>
    </xf>
    <xf numFmtId="0" fontId="42" fillId="33" borderId="11" xfId="12" applyFont="1" applyFill="1" applyBorder="1" applyAlignment="1">
      <alignment horizontal="center"/>
    </xf>
    <xf numFmtId="0" fontId="24" fillId="33" borderId="15" xfId="0" applyFont="1" applyFill="1" applyBorder="1" applyAlignment="1">
      <alignment horizontal="center"/>
    </xf>
    <xf numFmtId="0" fontId="24" fillId="33" borderId="9" xfId="0" applyFont="1" applyFill="1" applyBorder="1" applyAlignment="1">
      <alignment horizontal="center"/>
    </xf>
    <xf numFmtId="0" fontId="23" fillId="33" borderId="0" xfId="12" applyFont="1" applyFill="1" applyAlignment="1">
      <alignment horizontal="center" vertical="center"/>
    </xf>
    <xf numFmtId="0" fontId="0" fillId="33" borderId="0" xfId="0" applyFill="1" applyAlignment="1">
      <alignment horizontal="center" vertical="center"/>
    </xf>
    <xf numFmtId="49" fontId="23" fillId="33" borderId="0" xfId="12" applyNumberFormat="1" applyFont="1" applyFill="1" applyAlignment="1">
      <alignment horizontal="center" vertical="center"/>
    </xf>
    <xf numFmtId="0" fontId="41" fillId="33" borderId="16" xfId="2" applyNumberFormat="1" applyFill="1" applyBorder="1" applyAlignment="1" applyProtection="1">
      <alignment horizontal="center" vertical="center"/>
    </xf>
    <xf numFmtId="0" fontId="41" fillId="33" borderId="0" xfId="2" applyFill="1" applyBorder="1" applyAlignment="1" applyProtection="1">
      <alignment horizontal="center" vertical="center"/>
    </xf>
    <xf numFmtId="0" fontId="41" fillId="33" borderId="17" xfId="2" applyFill="1" applyBorder="1" applyAlignment="1" applyProtection="1">
      <alignment horizontal="center" vertical="center"/>
    </xf>
    <xf numFmtId="0" fontId="42" fillId="33" borderId="16" xfId="12" applyFont="1" applyFill="1" applyBorder="1" applyAlignment="1">
      <alignment horizontal="center"/>
    </xf>
    <xf numFmtId="0" fontId="42" fillId="33" borderId="0" xfId="12" applyFont="1" applyFill="1" applyAlignment="1">
      <alignment horizontal="center"/>
    </xf>
    <xf numFmtId="0" fontId="42" fillId="33" borderId="17" xfId="12" applyFont="1" applyFill="1" applyBorder="1" applyAlignment="1">
      <alignment horizontal="center"/>
    </xf>
    <xf numFmtId="0" fontId="23" fillId="33" borderId="17" xfId="0" applyFont="1" applyFill="1" applyBorder="1" applyAlignment="1" applyProtection="1">
      <alignment horizontal="left" vertical="center" indent="1"/>
      <protection locked="0"/>
    </xf>
    <xf numFmtId="0" fontId="41" fillId="33" borderId="16" xfId="2" applyNumberFormat="1" applyFill="1" applyBorder="1" applyAlignment="1" applyProtection="1">
      <alignment horizontal="center" vertical="center" wrapText="1"/>
    </xf>
    <xf numFmtId="0" fontId="41" fillId="33" borderId="0" xfId="2" applyNumberFormat="1" applyFill="1" applyBorder="1" applyAlignment="1" applyProtection="1">
      <alignment horizontal="center" vertical="center" wrapText="1"/>
    </xf>
    <xf numFmtId="0" fontId="41" fillId="33" borderId="17" xfId="2" applyNumberFormat="1" applyFill="1" applyBorder="1" applyAlignment="1" applyProtection="1">
      <alignment horizontal="center" vertical="center" wrapText="1"/>
    </xf>
    <xf numFmtId="171" fontId="23" fillId="16" borderId="16" xfId="12" applyNumberFormat="1" applyFont="1" applyFill="1" applyBorder="1" applyAlignment="1">
      <alignment horizontal="left" vertical="center" indent="1"/>
    </xf>
    <xf numFmtId="171" fontId="23" fillId="16" borderId="0" xfId="0" applyNumberFormat="1" applyFont="1" applyFill="1" applyAlignment="1">
      <alignment horizontal="left" vertical="center" indent="1"/>
    </xf>
    <xf numFmtId="171" fontId="23" fillId="16" borderId="17" xfId="0" applyNumberFormat="1" applyFont="1" applyFill="1" applyBorder="1" applyAlignment="1">
      <alignment horizontal="left" vertical="center" indent="1"/>
    </xf>
    <xf numFmtId="0" fontId="23" fillId="33" borderId="19" xfId="12" applyFont="1" applyFill="1" applyBorder="1" applyAlignment="1" applyProtection="1">
      <alignment horizontal="left" vertical="center" indent="1"/>
      <protection locked="0"/>
    </xf>
    <xf numFmtId="0" fontId="23" fillId="33" borderId="10" xfId="12" applyFont="1" applyFill="1" applyBorder="1" applyAlignment="1" applyProtection="1">
      <alignment horizontal="left" vertical="center" indent="1"/>
      <protection locked="0"/>
    </xf>
    <xf numFmtId="0" fontId="23" fillId="33" borderId="18" xfId="12" applyFont="1" applyFill="1" applyBorder="1" applyAlignment="1" applyProtection="1">
      <alignment horizontal="left" vertical="center" readingOrder="1"/>
      <protection locked="0"/>
    </xf>
    <xf numFmtId="0" fontId="23" fillId="33" borderId="19" xfId="0" applyFont="1" applyFill="1" applyBorder="1" applyAlignment="1" applyProtection="1">
      <alignment horizontal="left" vertical="center" readingOrder="1"/>
      <protection locked="0"/>
    </xf>
    <xf numFmtId="0" fontId="24" fillId="33" borderId="19" xfId="0" applyFont="1" applyFill="1" applyBorder="1" applyAlignment="1" applyProtection="1">
      <alignment vertical="center" readingOrder="1"/>
      <protection locked="0"/>
    </xf>
    <xf numFmtId="0" fontId="24" fillId="33" borderId="10" xfId="0" applyFont="1" applyFill="1" applyBorder="1" applyAlignment="1" applyProtection="1">
      <alignment vertical="center" readingOrder="1"/>
      <protection locked="0"/>
    </xf>
    <xf numFmtId="0" fontId="23" fillId="33" borderId="18" xfId="12" applyFont="1" applyFill="1" applyBorder="1" applyAlignment="1" applyProtection="1">
      <alignment horizontal="left" vertical="center"/>
      <protection locked="0"/>
    </xf>
    <xf numFmtId="0" fontId="24" fillId="33" borderId="19" xfId="0" applyFont="1" applyFill="1" applyBorder="1" applyAlignment="1" applyProtection="1">
      <alignment vertical="center"/>
      <protection locked="0"/>
    </xf>
    <xf numFmtId="0" fontId="24" fillId="33" borderId="10" xfId="0" applyFont="1" applyFill="1" applyBorder="1" applyAlignment="1" applyProtection="1">
      <alignment vertical="center"/>
      <protection locked="0"/>
    </xf>
    <xf numFmtId="0" fontId="23" fillId="33" borderId="125" xfId="12" applyFont="1" applyFill="1" applyBorder="1" applyAlignment="1" applyProtection="1">
      <alignment horizontal="left" vertical="center" indent="1"/>
      <protection locked="0"/>
    </xf>
    <xf numFmtId="0" fontId="23" fillId="33" borderId="115" xfId="0" applyFont="1" applyFill="1" applyBorder="1" applyAlignment="1" applyProtection="1">
      <alignment horizontal="left" vertical="center" indent="1"/>
      <protection locked="0"/>
    </xf>
    <xf numFmtId="0" fontId="23" fillId="33" borderId="18" xfId="0" applyFont="1" applyFill="1" applyBorder="1" applyAlignment="1" applyProtection="1">
      <alignment horizontal="left" vertical="center" indent="1"/>
      <protection locked="0"/>
    </xf>
    <xf numFmtId="0" fontId="23" fillId="33" borderId="117" xfId="0" applyFont="1" applyFill="1" applyBorder="1" applyAlignment="1" applyProtection="1">
      <alignment horizontal="left" vertical="center" indent="1"/>
      <protection locked="0"/>
    </xf>
    <xf numFmtId="0" fontId="30" fillId="33" borderId="18" xfId="12" applyFont="1" applyFill="1" applyBorder="1" applyAlignment="1" applyProtection="1">
      <alignment horizontal="left" vertical="center"/>
      <protection locked="0"/>
    </xf>
    <xf numFmtId="0" fontId="41" fillId="33" borderId="15" xfId="2" applyFill="1" applyBorder="1" applyAlignment="1" applyProtection="1">
      <alignment horizontal="center" vertical="center"/>
    </xf>
    <xf numFmtId="0" fontId="41" fillId="33" borderId="9" xfId="2" applyFill="1" applyBorder="1" applyAlignment="1" applyProtection="1">
      <alignment horizontal="center" vertical="center"/>
    </xf>
    <xf numFmtId="176" fontId="20" fillId="33" borderId="15" xfId="12" applyNumberFormat="1" applyFont="1" applyFill="1" applyBorder="1" applyAlignment="1" applyProtection="1">
      <alignment horizontal="left" vertical="center" shrinkToFit="1"/>
      <protection hidden="1"/>
    </xf>
    <xf numFmtId="176" fontId="20" fillId="33" borderId="9" xfId="12" applyNumberFormat="1" applyFont="1" applyFill="1" applyBorder="1" applyAlignment="1" applyProtection="1">
      <alignment horizontal="left" vertical="center" shrinkToFit="1"/>
      <protection hidden="1"/>
    </xf>
    <xf numFmtId="176" fontId="20" fillId="33" borderId="0" xfId="12" applyNumberFormat="1" applyFont="1" applyFill="1" applyAlignment="1" applyProtection="1">
      <alignment horizontal="left" vertical="center" shrinkToFit="1"/>
      <protection hidden="1"/>
    </xf>
    <xf numFmtId="176" fontId="20" fillId="33" borderId="17" xfId="12" applyNumberFormat="1" applyFont="1" applyFill="1" applyBorder="1" applyAlignment="1" applyProtection="1">
      <alignment horizontal="left" vertical="center" shrinkToFit="1"/>
      <protection hidden="1"/>
    </xf>
    <xf numFmtId="0" fontId="41" fillId="33" borderId="18" xfId="2" applyFill="1" applyBorder="1" applyAlignment="1" applyProtection="1">
      <protection locked="0"/>
    </xf>
    <xf numFmtId="0" fontId="29" fillId="33" borderId="19" xfId="0" applyFont="1" applyFill="1" applyBorder="1" applyProtection="1">
      <protection locked="0"/>
    </xf>
    <xf numFmtId="0" fontId="29" fillId="33" borderId="10" xfId="0" applyFont="1" applyFill="1" applyBorder="1" applyProtection="1">
      <protection locked="0"/>
    </xf>
    <xf numFmtId="0" fontId="23" fillId="33" borderId="16" xfId="12" quotePrefix="1" applyFont="1" applyFill="1" applyBorder="1" applyAlignment="1" applyProtection="1">
      <alignment horizontal="left" vertical="center" indent="1"/>
      <protection locked="0"/>
    </xf>
    <xf numFmtId="175" fontId="23" fillId="33" borderId="16" xfId="12" applyNumberFormat="1" applyFont="1" applyFill="1" applyBorder="1" applyAlignment="1" applyProtection="1">
      <alignment horizontal="left" vertical="center" indent="1"/>
      <protection locked="0"/>
    </xf>
    <xf numFmtId="175" fontId="23" fillId="33" borderId="0" xfId="0" applyNumberFormat="1" applyFont="1" applyFill="1" applyAlignment="1" applyProtection="1">
      <alignment horizontal="left" vertical="center" indent="1"/>
      <protection locked="0"/>
    </xf>
    <xf numFmtId="0" fontId="51" fillId="33" borderId="19" xfId="2" applyNumberFormat="1" applyFont="1" applyFill="1" applyBorder="1" applyAlignment="1" applyProtection="1">
      <alignment horizontal="left" vertical="center"/>
      <protection locked="0"/>
    </xf>
    <xf numFmtId="14" fontId="23" fillId="33" borderId="114" xfId="12" applyNumberFormat="1" applyFont="1" applyFill="1" applyBorder="1" applyAlignment="1" applyProtection="1">
      <alignment horizontal="left" vertical="center" indent="1"/>
      <protection locked="0"/>
    </xf>
    <xf numFmtId="14" fontId="23" fillId="33" borderId="117" xfId="12" applyNumberFormat="1" applyFont="1" applyFill="1" applyBorder="1" applyAlignment="1" applyProtection="1">
      <alignment horizontal="left" vertical="center" indent="1"/>
      <protection locked="0"/>
    </xf>
    <xf numFmtId="14" fontId="23" fillId="33" borderId="115" xfId="12" applyNumberFormat="1" applyFont="1" applyFill="1" applyBorder="1" applyAlignment="1" applyProtection="1">
      <alignment horizontal="left" vertical="center" indent="1"/>
      <protection locked="0"/>
    </xf>
    <xf numFmtId="175" fontId="23" fillId="33" borderId="114" xfId="12" applyNumberFormat="1" applyFont="1" applyFill="1" applyBorder="1" applyAlignment="1" applyProtection="1">
      <alignment horizontal="left" vertical="center" indent="1"/>
      <protection locked="0"/>
    </xf>
    <xf numFmtId="175" fontId="23" fillId="33" borderId="117" xfId="12" applyNumberFormat="1" applyFont="1" applyFill="1" applyBorder="1" applyAlignment="1" applyProtection="1">
      <alignment horizontal="left" vertical="center" indent="1"/>
      <protection locked="0"/>
    </xf>
    <xf numFmtId="175" fontId="23" fillId="33" borderId="115" xfId="12" applyNumberFormat="1" applyFont="1" applyFill="1" applyBorder="1" applyAlignment="1" applyProtection="1">
      <alignment horizontal="left" vertical="center" indent="1"/>
      <protection locked="0"/>
    </xf>
    <xf numFmtId="0" fontId="42" fillId="33" borderId="11" xfId="12" applyFont="1" applyFill="1" applyBorder="1" applyAlignment="1">
      <alignment horizontal="center" vertical="center"/>
    </xf>
    <xf numFmtId="0" fontId="0" fillId="33" borderId="15" xfId="0" applyFill="1" applyBorder="1" applyAlignment="1">
      <alignment horizontal="center" vertical="center"/>
    </xf>
    <xf numFmtId="0" fontId="0" fillId="33" borderId="9" xfId="0" applyFill="1" applyBorder="1" applyAlignment="1">
      <alignment horizontal="center" vertical="center"/>
    </xf>
    <xf numFmtId="0" fontId="0" fillId="33" borderId="16" xfId="0" applyFill="1" applyBorder="1" applyAlignment="1">
      <alignment horizontal="center" vertical="center"/>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33" borderId="19" xfId="0" applyFill="1" applyBorder="1" applyAlignment="1">
      <alignment horizontal="center" vertical="center"/>
    </xf>
    <xf numFmtId="0" fontId="0" fillId="33" borderId="10" xfId="0" applyFill="1" applyBorder="1" applyAlignment="1">
      <alignment horizontal="center" vertical="center"/>
    </xf>
    <xf numFmtId="0" fontId="42" fillId="33" borderId="16" xfId="12" applyFont="1" applyFill="1" applyBorder="1" applyAlignment="1">
      <alignment horizontal="center" vertical="center"/>
    </xf>
    <xf numFmtId="0" fontId="23" fillId="33" borderId="0" xfId="0" applyFont="1" applyFill="1" applyAlignment="1">
      <alignment horizontal="center" vertical="center"/>
    </xf>
    <xf numFmtId="0" fontId="23" fillId="33" borderId="17" xfId="0" applyFont="1" applyFill="1" applyBorder="1" applyAlignment="1">
      <alignment horizontal="center" vertical="center"/>
    </xf>
    <xf numFmtId="0" fontId="47" fillId="33" borderId="18" xfId="0" applyFont="1" applyFill="1" applyBorder="1" applyAlignment="1">
      <alignment horizontal="center" vertical="top"/>
    </xf>
    <xf numFmtId="0" fontId="47" fillId="33" borderId="19" xfId="0" applyFont="1" applyFill="1" applyBorder="1" applyAlignment="1">
      <alignment horizontal="center" vertical="top"/>
    </xf>
    <xf numFmtId="0" fontId="47" fillId="33" borderId="10" xfId="0" applyFont="1" applyFill="1" applyBorder="1" applyAlignment="1">
      <alignment horizontal="center" vertical="top"/>
    </xf>
    <xf numFmtId="0" fontId="59" fillId="33" borderId="0" xfId="0" applyFont="1" applyFill="1" applyAlignment="1">
      <alignment horizontal="center" vertical="center"/>
    </xf>
    <xf numFmtId="0" fontId="59" fillId="33" borderId="0" xfId="0" applyFont="1" applyFill="1" applyAlignment="1">
      <alignment horizontal="center"/>
    </xf>
    <xf numFmtId="0" fontId="41" fillId="33" borderId="0" xfId="2" applyFill="1" applyBorder="1" applyAlignment="1" applyProtection="1">
      <alignment horizontal="center"/>
    </xf>
    <xf numFmtId="0" fontId="59" fillId="33" borderId="47" xfId="0" applyFont="1" applyFill="1" applyBorder="1" applyAlignment="1">
      <alignment horizontal="center"/>
    </xf>
    <xf numFmtId="0" fontId="78" fillId="33" borderId="130" xfId="3" applyFont="1" applyFill="1" applyBorder="1" applyAlignment="1">
      <alignment horizontal="center" vertical="top"/>
    </xf>
    <xf numFmtId="0" fontId="71" fillId="33" borderId="0" xfId="0" applyFont="1" applyFill="1" applyBorder="1" applyAlignment="1">
      <alignment horizontal="center" vertical="center"/>
    </xf>
    <xf numFmtId="0" fontId="60" fillId="33" borderId="129" xfId="3" applyFont="1" applyFill="1" applyBorder="1" applyAlignment="1" applyProtection="1">
      <alignment horizontal="left" vertical="top"/>
      <protection locked="0"/>
    </xf>
    <xf numFmtId="0" fontId="60" fillId="33" borderId="130" xfId="3" applyFont="1" applyFill="1" applyBorder="1" applyAlignment="1" applyProtection="1">
      <alignment horizontal="left" vertical="top"/>
      <protection locked="0"/>
    </xf>
    <xf numFmtId="0" fontId="60" fillId="33" borderId="131" xfId="3" applyFont="1" applyFill="1" applyBorder="1" applyAlignment="1" applyProtection="1">
      <alignment horizontal="left" vertical="top"/>
      <protection locked="0"/>
    </xf>
    <xf numFmtId="0" fontId="60" fillId="33" borderId="87" xfId="3" applyFont="1" applyFill="1" applyBorder="1" applyAlignment="1" applyProtection="1">
      <alignment horizontal="left" vertical="top"/>
      <protection locked="0"/>
    </xf>
    <xf numFmtId="0" fontId="60" fillId="33" borderId="0" xfId="3" applyFont="1" applyFill="1" applyBorder="1" applyAlignment="1" applyProtection="1">
      <alignment horizontal="left" vertical="top"/>
      <protection locked="0"/>
    </xf>
    <xf numFmtId="0" fontId="60" fillId="33" borderId="88" xfId="3" applyFont="1" applyFill="1" applyBorder="1" applyAlignment="1" applyProtection="1">
      <alignment horizontal="left" vertical="top"/>
      <protection locked="0"/>
    </xf>
    <xf numFmtId="0" fontId="60" fillId="33" borderId="89" xfId="3" applyFont="1" applyFill="1" applyBorder="1" applyAlignment="1" applyProtection="1">
      <alignment horizontal="left" vertical="top"/>
      <protection locked="0"/>
    </xf>
    <xf numFmtId="0" fontId="60" fillId="33" borderId="69" xfId="3" applyFont="1" applyFill="1" applyBorder="1" applyAlignment="1" applyProtection="1">
      <alignment horizontal="left" vertical="top"/>
      <protection locked="0"/>
    </xf>
    <xf numFmtId="0" fontId="60" fillId="33" borderId="90" xfId="3" applyFont="1" applyFill="1" applyBorder="1" applyAlignment="1" applyProtection="1">
      <alignment horizontal="left" vertical="top"/>
      <protection locked="0"/>
    </xf>
    <xf numFmtId="0" fontId="59" fillId="33" borderId="69" xfId="3" applyFont="1" applyFill="1" applyBorder="1" applyAlignment="1" applyProtection="1">
      <alignment horizontal="center"/>
      <protection locked="0"/>
    </xf>
    <xf numFmtId="0" fontId="78" fillId="33" borderId="0" xfId="3" applyFont="1" applyFill="1" applyBorder="1" applyAlignment="1">
      <alignment horizontal="left" vertical="top" wrapText="1"/>
    </xf>
    <xf numFmtId="0" fontId="85" fillId="33" borderId="0" xfId="3" applyFont="1" applyFill="1" applyBorder="1" applyAlignment="1">
      <alignment horizontal="left" vertical="top" wrapText="1"/>
    </xf>
    <xf numFmtId="0" fontId="71" fillId="33" borderId="0" xfId="0" applyFont="1" applyFill="1" applyBorder="1" applyAlignment="1">
      <alignment horizontal="left" vertical="center"/>
    </xf>
    <xf numFmtId="0" fontId="70" fillId="33" borderId="0" xfId="0" applyFont="1" applyFill="1" applyBorder="1" applyAlignment="1">
      <alignment horizontal="left" vertical="center"/>
    </xf>
    <xf numFmtId="0" fontId="80" fillId="33" borderId="0" xfId="0" applyFont="1" applyFill="1" applyBorder="1" applyAlignment="1">
      <alignment horizontal="left" vertical="center"/>
    </xf>
    <xf numFmtId="0" fontId="62" fillId="33" borderId="0" xfId="0" applyFont="1" applyFill="1" applyBorder="1" applyAlignment="1">
      <alignment horizontal="left" vertical="center"/>
    </xf>
    <xf numFmtId="0" fontId="59" fillId="18" borderId="0" xfId="0" applyFont="1" applyFill="1" applyAlignment="1">
      <alignment horizontal="center" vertical="center"/>
    </xf>
    <xf numFmtId="0" fontId="59" fillId="18" borderId="95" xfId="0" applyFont="1" applyFill="1" applyBorder="1" applyAlignment="1">
      <alignment horizontal="center" vertical="center"/>
    </xf>
    <xf numFmtId="0" fontId="60" fillId="33" borderId="129" xfId="0" applyFont="1" applyFill="1" applyBorder="1" applyAlignment="1" applyProtection="1">
      <alignment horizontal="left" vertical="top" wrapText="1"/>
      <protection locked="0"/>
    </xf>
    <xf numFmtId="0" fontId="60" fillId="33" borderId="130" xfId="0" applyFont="1" applyFill="1" applyBorder="1" applyAlignment="1" applyProtection="1">
      <alignment horizontal="left" vertical="top" wrapText="1"/>
      <protection locked="0"/>
    </xf>
    <xf numFmtId="0" fontId="60" fillId="33" borderId="131" xfId="0" applyFont="1" applyFill="1" applyBorder="1" applyAlignment="1" applyProtection="1">
      <alignment horizontal="left" vertical="top" wrapText="1"/>
      <protection locked="0"/>
    </xf>
    <xf numFmtId="0" fontId="60" fillId="33" borderId="87" xfId="0" applyFont="1" applyFill="1" applyBorder="1" applyAlignment="1" applyProtection="1">
      <alignment horizontal="left" vertical="top" wrapText="1"/>
      <protection locked="0"/>
    </xf>
    <xf numFmtId="0" fontId="60" fillId="33" borderId="0" xfId="0" applyFont="1" applyFill="1" applyBorder="1" applyAlignment="1" applyProtection="1">
      <alignment horizontal="left" vertical="top" wrapText="1"/>
      <protection locked="0"/>
    </xf>
    <xf numFmtId="0" fontId="60" fillId="33" borderId="88" xfId="0" applyFont="1" applyFill="1" applyBorder="1" applyAlignment="1" applyProtection="1">
      <alignment horizontal="left" vertical="top" wrapText="1"/>
      <protection locked="0"/>
    </xf>
    <xf numFmtId="0" fontId="60" fillId="33" borderId="89" xfId="0" applyFont="1" applyFill="1" applyBorder="1" applyAlignment="1" applyProtection="1">
      <alignment horizontal="left" vertical="top" wrapText="1"/>
      <protection locked="0"/>
    </xf>
    <xf numFmtId="0" fontId="60" fillId="33" borderId="69" xfId="0" applyFont="1" applyFill="1" applyBorder="1" applyAlignment="1" applyProtection="1">
      <alignment horizontal="left" vertical="top" wrapText="1"/>
      <protection locked="0"/>
    </xf>
    <xf numFmtId="0" fontId="60" fillId="33" borderId="90" xfId="0" applyFont="1" applyFill="1" applyBorder="1" applyAlignment="1" applyProtection="1">
      <alignment horizontal="left" vertical="top" wrapText="1"/>
      <protection locked="0"/>
    </xf>
    <xf numFmtId="0" fontId="83" fillId="11" borderId="109" xfId="0" applyFont="1" applyFill="1" applyBorder="1" applyAlignment="1">
      <alignment horizontal="center" vertical="center" shrinkToFit="1"/>
    </xf>
    <xf numFmtId="0" fontId="83" fillId="11" borderId="148" xfId="0" applyFont="1" applyFill="1" applyBorder="1" applyAlignment="1">
      <alignment horizontal="center" vertical="center" shrinkToFit="1"/>
    </xf>
    <xf numFmtId="0" fontId="67" fillId="13" borderId="108" xfId="0" applyFont="1" applyFill="1" applyBorder="1" applyAlignment="1">
      <alignment horizontal="center" vertical="center" shrinkToFit="1"/>
    </xf>
    <xf numFmtId="0" fontId="67" fillId="13" borderId="101" xfId="0" applyFont="1" applyFill="1" applyBorder="1" applyAlignment="1">
      <alignment horizontal="center" vertical="center" shrinkToFit="1"/>
    </xf>
    <xf numFmtId="0" fontId="67" fillId="13" borderId="94" xfId="0" applyFont="1" applyFill="1" applyBorder="1" applyAlignment="1">
      <alignment horizontal="center" vertical="center" shrinkToFit="1"/>
    </xf>
    <xf numFmtId="0" fontId="67" fillId="33" borderId="0" xfId="0" applyFont="1" applyFill="1" applyBorder="1" applyAlignment="1">
      <alignment wrapText="1"/>
    </xf>
    <xf numFmtId="0" fontId="167" fillId="33" borderId="0" xfId="0" applyFont="1" applyFill="1" applyBorder="1" applyAlignment="1">
      <alignment horizontal="center" vertical="center"/>
    </xf>
    <xf numFmtId="0" fontId="65" fillId="33" borderId="0" xfId="0" applyFont="1" applyFill="1" applyAlignment="1">
      <alignment horizontal="center" vertical="center"/>
    </xf>
    <xf numFmtId="38" fontId="59" fillId="33" borderId="70" xfId="0" applyNumberFormat="1" applyFont="1" applyFill="1" applyBorder="1" applyAlignment="1" applyProtection="1">
      <alignment horizontal="left" vertical="top" wrapText="1"/>
      <protection locked="0"/>
    </xf>
    <xf numFmtId="0" fontId="59" fillId="33" borderId="71" xfId="0" applyFont="1" applyFill="1" applyBorder="1" applyAlignment="1" applyProtection="1">
      <alignment wrapText="1"/>
      <protection locked="0"/>
    </xf>
    <xf numFmtId="0" fontId="59" fillId="33" borderId="72" xfId="0" applyFont="1" applyFill="1" applyBorder="1" applyAlignment="1" applyProtection="1">
      <alignment wrapText="1"/>
      <protection locked="0"/>
    </xf>
    <xf numFmtId="0" fontId="59" fillId="33" borderId="73" xfId="0" applyFont="1" applyFill="1" applyBorder="1" applyAlignment="1" applyProtection="1">
      <alignment wrapText="1"/>
      <protection locked="0"/>
    </xf>
    <xf numFmtId="0" fontId="59" fillId="33" borderId="0" xfId="0" applyFont="1" applyFill="1" applyAlignment="1" applyProtection="1">
      <alignment wrapText="1"/>
      <protection locked="0"/>
    </xf>
    <xf numFmtId="0" fontId="59" fillId="33" borderId="74" xfId="0" applyFont="1" applyFill="1" applyBorder="1" applyAlignment="1" applyProtection="1">
      <alignment wrapText="1"/>
      <protection locked="0"/>
    </xf>
    <xf numFmtId="0" fontId="59" fillId="33" borderId="75" xfId="0" applyFont="1" applyFill="1" applyBorder="1" applyAlignment="1" applyProtection="1">
      <alignment wrapText="1"/>
      <protection locked="0"/>
    </xf>
    <xf numFmtId="0" fontId="59" fillId="33" borderId="76" xfId="0" applyFont="1" applyFill="1" applyBorder="1" applyAlignment="1" applyProtection="1">
      <alignment wrapText="1"/>
      <protection locked="0"/>
    </xf>
    <xf numFmtId="0" fontId="59" fillId="33" borderId="77" xfId="0" applyFont="1" applyFill="1" applyBorder="1" applyAlignment="1" applyProtection="1">
      <alignment wrapText="1"/>
      <protection locked="0"/>
    </xf>
    <xf numFmtId="0" fontId="89" fillId="33" borderId="0" xfId="0" applyFont="1" applyFill="1" applyAlignment="1">
      <alignment horizontal="left" vertical="center" wrapText="1"/>
    </xf>
    <xf numFmtId="0" fontId="60" fillId="33" borderId="0" xfId="0" applyFont="1" applyFill="1" applyAlignment="1">
      <alignment horizontal="left" vertical="center" wrapText="1"/>
    </xf>
    <xf numFmtId="165" fontId="67" fillId="33" borderId="0" xfId="0" applyNumberFormat="1" applyFont="1" applyFill="1" applyAlignment="1">
      <alignment horizontal="left" vertical="center"/>
    </xf>
    <xf numFmtId="165" fontId="62" fillId="33" borderId="0" xfId="0" applyNumberFormat="1" applyFont="1" applyFill="1" applyAlignment="1">
      <alignment horizontal="left" vertical="center"/>
    </xf>
    <xf numFmtId="0" fontId="144" fillId="33" borderId="0" xfId="0" applyFont="1" applyFill="1" applyAlignment="1">
      <alignment horizontal="left" vertical="center" wrapText="1"/>
    </xf>
    <xf numFmtId="0" fontId="67" fillId="0" borderId="0" xfId="0" applyFont="1" applyAlignment="1">
      <alignment wrapText="1"/>
    </xf>
    <xf numFmtId="0" fontId="67" fillId="0" borderId="0" xfId="0" applyFont="1" applyAlignment="1">
      <alignment horizontal="left" vertical="center"/>
    </xf>
    <xf numFmtId="0" fontId="67" fillId="0" borderId="0" xfId="0" applyFont="1" applyAlignment="1">
      <alignment vertical="top" wrapText="1"/>
    </xf>
    <xf numFmtId="0" fontId="77" fillId="0" borderId="0" xfId="0" applyFont="1" applyAlignment="1">
      <alignment horizontal="center" vertical="center"/>
    </xf>
    <xf numFmtId="0" fontId="41" fillId="0" borderId="0" xfId="2" applyAlignment="1" applyProtection="1">
      <alignment horizontal="center" vertical="center"/>
    </xf>
    <xf numFmtId="0" fontId="61" fillId="0" borderId="0" xfId="2" applyFont="1" applyAlignment="1" applyProtection="1">
      <alignment horizontal="center" vertical="center"/>
    </xf>
    <xf numFmtId="3" fontId="69" fillId="21" borderId="12" xfId="0" applyNumberFormat="1" applyFont="1" applyFill="1" applyBorder="1" applyAlignment="1">
      <alignment horizontal="left" vertical="center"/>
    </xf>
    <xf numFmtId="3" fontId="69" fillId="21" borderId="13" xfId="0" applyNumberFormat="1" applyFont="1" applyFill="1" applyBorder="1" applyAlignment="1">
      <alignment horizontal="left" vertical="center"/>
    </xf>
    <xf numFmtId="0" fontId="69" fillId="21" borderId="33" xfId="0" applyFont="1" applyFill="1" applyBorder="1" applyAlignment="1">
      <alignment horizontal="left" vertical="center"/>
    </xf>
    <xf numFmtId="0" fontId="69" fillId="21" borderId="30" xfId="0" applyFont="1" applyFill="1" applyBorder="1" applyAlignment="1">
      <alignment horizontal="left" vertical="center"/>
    </xf>
    <xf numFmtId="164" fontId="69" fillId="21" borderId="12" xfId="0" applyNumberFormat="1" applyFont="1" applyFill="1" applyBorder="1" applyAlignment="1">
      <alignment horizontal="left" vertical="center"/>
    </xf>
    <xf numFmtId="164" fontId="69" fillId="21" borderId="13" xfId="0" applyNumberFormat="1" applyFont="1" applyFill="1" applyBorder="1" applyAlignment="1">
      <alignment horizontal="left" vertical="center"/>
    </xf>
    <xf numFmtId="0" fontId="59" fillId="0" borderId="9" xfId="0" applyFont="1" applyBorder="1" applyAlignment="1">
      <alignment horizontal="center" vertical="center" wrapText="1"/>
    </xf>
    <xf numFmtId="0" fontId="59" fillId="0" borderId="115" xfId="0" applyFont="1" applyBorder="1" applyAlignment="1">
      <alignment horizontal="center" vertical="center" wrapText="1"/>
    </xf>
    <xf numFmtId="164" fontId="69" fillId="21" borderId="48" xfId="0" applyNumberFormat="1" applyFont="1" applyFill="1" applyBorder="1" applyAlignment="1">
      <alignment horizontal="left" vertical="center"/>
    </xf>
    <xf numFmtId="164" fontId="69" fillId="21" borderId="30" xfId="0" applyNumberFormat="1" applyFont="1" applyFill="1" applyBorder="1" applyAlignment="1">
      <alignment horizontal="left" vertical="center"/>
    </xf>
    <xf numFmtId="0" fontId="70" fillId="16" borderId="20" xfId="0" applyFont="1" applyFill="1" applyBorder="1" applyAlignment="1">
      <alignment horizontal="center" vertical="center"/>
    </xf>
    <xf numFmtId="0" fontId="70" fillId="16" borderId="13" xfId="0" applyFont="1" applyFill="1" applyBorder="1" applyAlignment="1">
      <alignment horizontal="center" vertical="center"/>
    </xf>
    <xf numFmtId="164" fontId="69" fillId="16" borderId="35" xfId="0" applyNumberFormat="1" applyFont="1" applyFill="1" applyBorder="1" applyAlignment="1">
      <alignment horizontal="left" vertical="center" wrapText="1" indent="2"/>
    </xf>
    <xf numFmtId="164" fontId="69" fillId="16" borderId="29" xfId="0" applyNumberFormat="1" applyFont="1" applyFill="1" applyBorder="1" applyAlignment="1">
      <alignment horizontal="left" vertical="center" wrapText="1" indent="2"/>
    </xf>
    <xf numFmtId="0" fontId="69" fillId="16" borderId="51" xfId="0" applyFont="1" applyFill="1" applyBorder="1" applyAlignment="1">
      <alignment horizontal="left" vertical="center" indent="2"/>
    </xf>
    <xf numFmtId="0" fontId="69" fillId="16" borderId="52" xfId="0" applyFont="1" applyFill="1" applyBorder="1" applyAlignment="1">
      <alignment horizontal="left" vertical="center" indent="2"/>
    </xf>
    <xf numFmtId="0" fontId="69" fillId="16" borderId="34" xfId="0" applyFont="1" applyFill="1" applyBorder="1" applyAlignment="1" applyProtection="1">
      <alignment horizontal="left" vertical="center" indent="2"/>
      <protection hidden="1"/>
    </xf>
    <xf numFmtId="0" fontId="69" fillId="16" borderId="29" xfId="0" applyFont="1" applyFill="1" applyBorder="1" applyAlignment="1" applyProtection="1">
      <alignment horizontal="left" vertical="center" indent="2"/>
      <protection hidden="1"/>
    </xf>
    <xf numFmtId="49" fontId="69" fillId="21" borderId="12" xfId="0" applyNumberFormat="1" applyFont="1" applyFill="1" applyBorder="1" applyAlignment="1">
      <alignment horizontal="left" vertical="center"/>
    </xf>
    <xf numFmtId="49" fontId="69" fillId="21" borderId="13" xfId="0" applyNumberFormat="1" applyFont="1" applyFill="1" applyBorder="1" applyAlignment="1">
      <alignment horizontal="left" vertical="center"/>
    </xf>
    <xf numFmtId="0" fontId="69" fillId="16" borderId="33" xfId="0" applyFont="1" applyFill="1" applyBorder="1" applyAlignment="1">
      <alignment horizontal="left" vertical="center" indent="1"/>
    </xf>
    <xf numFmtId="0" fontId="69" fillId="16" borderId="30" xfId="0" applyFont="1" applyFill="1" applyBorder="1" applyAlignment="1">
      <alignment horizontal="left" vertical="center" indent="1"/>
    </xf>
    <xf numFmtId="0" fontId="69" fillId="21" borderId="12" xfId="0" applyFont="1" applyFill="1" applyBorder="1" applyAlignment="1">
      <alignment vertical="center"/>
    </xf>
    <xf numFmtId="0" fontId="69" fillId="21" borderId="13" xfId="0" applyFont="1" applyFill="1" applyBorder="1" applyAlignment="1">
      <alignment vertical="center"/>
    </xf>
    <xf numFmtId="164" fontId="69" fillId="17" borderId="12" xfId="0" applyNumberFormat="1"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164" fontId="69" fillId="16" borderId="12" xfId="0" applyNumberFormat="1" applyFont="1" applyFill="1" applyBorder="1" applyAlignment="1">
      <alignment horizontal="left" vertical="center" wrapText="1" indent="2"/>
    </xf>
    <xf numFmtId="164" fontId="69" fillId="16" borderId="13" xfId="0" applyNumberFormat="1" applyFont="1" applyFill="1" applyBorder="1" applyAlignment="1">
      <alignment horizontal="left" vertical="center" wrapText="1" indent="2"/>
    </xf>
    <xf numFmtId="0" fontId="67" fillId="16" borderId="51" xfId="0" applyFont="1" applyFill="1" applyBorder="1" applyAlignment="1">
      <alignment horizontal="left" vertical="center" wrapText="1" indent="2"/>
    </xf>
    <xf numFmtId="0" fontId="62" fillId="16" borderId="52" xfId="0" applyFont="1" applyFill="1" applyBorder="1" applyAlignment="1">
      <alignment horizontal="left" wrapText="1" indent="2"/>
    </xf>
    <xf numFmtId="3" fontId="69" fillId="0" borderId="9" xfId="0" applyNumberFormat="1" applyFont="1" applyBorder="1" applyAlignment="1">
      <alignment horizontal="center" vertical="center" wrapText="1"/>
    </xf>
    <xf numFmtId="3" fontId="69" fillId="0" borderId="115" xfId="0" applyNumberFormat="1" applyFont="1" applyBorder="1" applyAlignment="1">
      <alignment horizontal="center" vertical="center" wrapText="1"/>
    </xf>
    <xf numFmtId="0" fontId="67" fillId="0" borderId="20" xfId="0" applyFont="1" applyBorder="1" applyAlignment="1">
      <alignment horizontal="left" vertical="center" indent="1"/>
    </xf>
    <xf numFmtId="0" fontId="67" fillId="0" borderId="13" xfId="0" applyFont="1" applyBorder="1" applyAlignment="1">
      <alignment horizontal="left" vertical="center" indent="1"/>
    </xf>
    <xf numFmtId="164" fontId="69" fillId="23" borderId="12" xfId="0" applyNumberFormat="1" applyFont="1" applyFill="1" applyBorder="1" applyAlignment="1">
      <alignment horizontal="left" vertical="center" wrapText="1" indent="1"/>
    </xf>
    <xf numFmtId="164" fontId="69" fillId="23" borderId="13" xfId="0" applyNumberFormat="1" applyFont="1" applyFill="1" applyBorder="1" applyAlignment="1">
      <alignment horizontal="left" vertical="center" wrapText="1" indent="1"/>
    </xf>
    <xf numFmtId="164" fontId="69" fillId="14" borderId="12" xfId="0" applyNumberFormat="1" applyFont="1" applyFill="1" applyBorder="1" applyAlignment="1">
      <alignment horizontal="left" vertical="center" wrapText="1" indent="1"/>
    </xf>
    <xf numFmtId="164" fontId="69" fillId="14" borderId="13" xfId="0" applyNumberFormat="1" applyFont="1" applyFill="1" applyBorder="1" applyAlignment="1">
      <alignment horizontal="left" vertical="center" wrapText="1" indent="1"/>
    </xf>
    <xf numFmtId="164" fontId="69" fillId="6" borderId="12" xfId="0" applyNumberFormat="1" applyFont="1" applyFill="1" applyBorder="1" applyAlignment="1">
      <alignment horizontal="left" vertical="center" wrapText="1" indent="1"/>
    </xf>
    <xf numFmtId="164" fontId="69" fillId="6" borderId="13" xfId="0" applyNumberFormat="1" applyFont="1" applyFill="1" applyBorder="1" applyAlignment="1">
      <alignment horizontal="left" vertical="center" wrapText="1" indent="1"/>
    </xf>
    <xf numFmtId="0" fontId="69" fillId="16" borderId="23" xfId="0" applyFont="1" applyFill="1" applyBorder="1" applyAlignment="1">
      <alignment horizontal="left" vertical="center" indent="1"/>
    </xf>
    <xf numFmtId="0" fontId="62" fillId="16" borderId="50" xfId="0" applyFont="1" applyFill="1" applyBorder="1" applyAlignment="1">
      <alignment horizontal="left" vertical="center" indent="1"/>
    </xf>
    <xf numFmtId="0" fontId="69" fillId="17" borderId="20" xfId="0" applyFont="1" applyFill="1" applyBorder="1" applyAlignment="1">
      <alignment horizontal="left" vertical="center" wrapText="1"/>
    </xf>
    <xf numFmtId="0" fontId="62" fillId="17" borderId="13" xfId="0" applyFont="1" applyFill="1" applyBorder="1" applyAlignment="1">
      <alignment horizontal="left" vertical="center" wrapText="1"/>
    </xf>
    <xf numFmtId="0" fontId="69" fillId="17" borderId="33" xfId="0" applyFont="1" applyFill="1" applyBorder="1" applyAlignment="1">
      <alignment vertical="top" wrapText="1"/>
    </xf>
    <xf numFmtId="0" fontId="62" fillId="17" borderId="30" xfId="0" applyFont="1" applyFill="1" applyBorder="1" applyAlignment="1">
      <alignment vertical="top" wrapText="1"/>
    </xf>
    <xf numFmtId="0" fontId="69" fillId="16" borderId="34" xfId="0" applyFont="1" applyFill="1" applyBorder="1" applyAlignment="1">
      <alignment horizontal="left" vertical="top" wrapText="1" indent="1"/>
    </xf>
    <xf numFmtId="0" fontId="62" fillId="16" borderId="29" xfId="0" applyFont="1" applyFill="1" applyBorder="1" applyAlignment="1">
      <alignment horizontal="left" vertical="top" wrapText="1" indent="1"/>
    </xf>
    <xf numFmtId="0" fontId="69" fillId="16" borderId="34" xfId="0" applyFont="1" applyFill="1" applyBorder="1" applyAlignment="1">
      <alignment horizontal="left" vertical="top" indent="1"/>
    </xf>
    <xf numFmtId="0" fontId="62" fillId="16" borderId="29" xfId="0" applyFont="1" applyFill="1" applyBorder="1" applyAlignment="1">
      <alignment horizontal="left" vertical="top" indent="1"/>
    </xf>
    <xf numFmtId="0" fontId="69" fillId="17" borderId="33" xfId="0" applyFont="1" applyFill="1" applyBorder="1" applyAlignment="1">
      <alignment vertical="center" wrapText="1"/>
    </xf>
    <xf numFmtId="0" fontId="62" fillId="17" borderId="30" xfId="0" applyFont="1" applyFill="1" applyBorder="1" applyAlignment="1">
      <alignment vertical="center" wrapText="1"/>
    </xf>
    <xf numFmtId="3" fontId="69" fillId="16" borderId="48" xfId="0" applyNumberFormat="1" applyFont="1" applyFill="1" applyBorder="1" applyAlignment="1">
      <alignment horizontal="left" vertical="top" indent="1"/>
    </xf>
    <xf numFmtId="3" fontId="69" fillId="16" borderId="30" xfId="0" applyNumberFormat="1" applyFont="1" applyFill="1" applyBorder="1" applyAlignment="1">
      <alignment horizontal="left" vertical="top" indent="1"/>
    </xf>
    <xf numFmtId="3" fontId="69" fillId="16" borderId="48" xfId="0" applyNumberFormat="1" applyFont="1" applyFill="1" applyBorder="1" applyAlignment="1">
      <alignment horizontal="left" vertical="top" wrapText="1" indent="1"/>
    </xf>
    <xf numFmtId="3" fontId="69" fillId="16" borderId="30" xfId="0" applyNumberFormat="1" applyFont="1" applyFill="1" applyBorder="1" applyAlignment="1">
      <alignment horizontal="left" vertical="top" wrapText="1" indent="1"/>
    </xf>
    <xf numFmtId="3" fontId="69" fillId="0" borderId="17" xfId="0" applyNumberFormat="1" applyFont="1" applyBorder="1" applyAlignment="1">
      <alignment horizontal="center" vertical="center" wrapText="1"/>
    </xf>
    <xf numFmtId="0" fontId="70" fillId="21" borderId="18" xfId="0" applyFont="1" applyFill="1" applyBorder="1" applyAlignment="1">
      <alignment horizontal="center" vertical="center"/>
    </xf>
    <xf numFmtId="0" fontId="62" fillId="21" borderId="10" xfId="0" applyFont="1" applyFill="1" applyBorder="1" applyAlignment="1">
      <alignment horizontal="center" vertical="center"/>
    </xf>
    <xf numFmtId="0" fontId="70" fillId="22" borderId="19" xfId="0" applyFont="1" applyFill="1" applyBorder="1" applyAlignment="1">
      <alignment horizontal="center" vertical="center"/>
    </xf>
    <xf numFmtId="0" fontId="70" fillId="22" borderId="10" xfId="0" applyFont="1" applyFill="1" applyBorder="1" applyAlignment="1">
      <alignment horizontal="center" vertical="center"/>
    </xf>
    <xf numFmtId="0" fontId="62" fillId="22" borderId="10" xfId="0" applyFont="1" applyFill="1" applyBorder="1" applyAlignment="1">
      <alignment horizontal="center" vertical="center"/>
    </xf>
    <xf numFmtId="0" fontId="70" fillId="21" borderId="98" xfId="0" applyFont="1" applyFill="1" applyBorder="1" applyAlignment="1">
      <alignment horizontal="center" vertical="center"/>
    </xf>
    <xf numFmtId="0" fontId="62" fillId="21" borderId="120" xfId="0" applyFont="1" applyFill="1" applyBorder="1" applyAlignment="1">
      <alignment horizontal="center" vertical="center"/>
    </xf>
    <xf numFmtId="0" fontId="70" fillId="21" borderId="19" xfId="0" applyFont="1" applyFill="1" applyBorder="1" applyAlignment="1">
      <alignment horizontal="center" vertical="center"/>
    </xf>
    <xf numFmtId="3" fontId="69" fillId="16" borderId="33" xfId="0" applyNumberFormat="1" applyFont="1" applyFill="1" applyBorder="1" applyAlignment="1">
      <alignment horizontal="left" vertical="top" wrapText="1" indent="1"/>
    </xf>
    <xf numFmtId="0" fontId="62" fillId="16" borderId="30" xfId="0" applyFont="1" applyFill="1" applyBorder="1" applyAlignment="1">
      <alignment horizontal="left" vertical="top" wrapText="1"/>
    </xf>
    <xf numFmtId="3" fontId="69" fillId="16" borderId="22" xfId="0" applyNumberFormat="1" applyFont="1" applyFill="1" applyBorder="1" applyAlignment="1">
      <alignment horizontal="left" vertical="top" wrapText="1" indent="1"/>
    </xf>
    <xf numFmtId="0" fontId="62" fillId="16" borderId="37" xfId="0" applyFont="1" applyFill="1" applyBorder="1" applyAlignment="1">
      <alignment horizontal="left" vertical="top" wrapText="1" indent="1"/>
    </xf>
    <xf numFmtId="3" fontId="69" fillId="16" borderId="23" xfId="0" applyNumberFormat="1" applyFont="1" applyFill="1" applyBorder="1" applyAlignment="1">
      <alignment horizontal="left" vertical="top" wrapText="1" indent="1"/>
    </xf>
    <xf numFmtId="0" fontId="67" fillId="16" borderId="50" xfId="0" applyFont="1" applyFill="1" applyBorder="1" applyAlignment="1">
      <alignment horizontal="left" vertical="top" wrapText="1" indent="1"/>
    </xf>
    <xf numFmtId="3" fontId="69" fillId="16" borderId="34" xfId="0" applyNumberFormat="1" applyFont="1" applyFill="1" applyBorder="1" applyAlignment="1">
      <alignment horizontal="left" vertical="top" wrapText="1" indent="1"/>
    </xf>
    <xf numFmtId="3" fontId="69" fillId="16" borderId="34" xfId="0" applyNumberFormat="1" applyFont="1" applyFill="1" applyBorder="1" applyAlignment="1">
      <alignment horizontal="left" vertical="top" indent="1"/>
    </xf>
    <xf numFmtId="0" fontId="67" fillId="16" borderId="29" xfId="0" applyFont="1" applyFill="1" applyBorder="1" applyAlignment="1">
      <alignment horizontal="left" vertical="top" indent="1"/>
    </xf>
    <xf numFmtId="3" fontId="69" fillId="0" borderId="22" xfId="0" applyNumberFormat="1" applyFont="1" applyBorder="1" applyAlignment="1">
      <alignment horizontal="left" vertical="top" wrapText="1" indent="1"/>
    </xf>
    <xf numFmtId="0" fontId="62" fillId="0" borderId="37" xfId="0" applyFont="1" applyBorder="1" applyAlignment="1">
      <alignment horizontal="left" vertical="top" wrapText="1" indent="1"/>
    </xf>
    <xf numFmtId="0" fontId="70" fillId="21" borderId="19" xfId="0" applyFont="1" applyFill="1" applyBorder="1" applyAlignment="1">
      <alignment horizontal="center" vertical="center" wrapText="1"/>
    </xf>
    <xf numFmtId="0" fontId="62" fillId="21" borderId="10" xfId="0" applyFont="1" applyFill="1" applyBorder="1" applyAlignment="1">
      <alignment horizontal="center" vertical="center" wrapText="1"/>
    </xf>
    <xf numFmtId="3" fontId="70" fillId="21" borderId="12" xfId="0" applyNumberFormat="1" applyFont="1" applyFill="1" applyBorder="1" applyAlignment="1">
      <alignment horizontal="center" vertical="center"/>
    </xf>
    <xf numFmtId="0" fontId="62" fillId="21" borderId="13" xfId="0" applyFont="1" applyFill="1" applyBorder="1" applyAlignment="1">
      <alignment horizontal="center" vertical="center"/>
    </xf>
    <xf numFmtId="0" fontId="70" fillId="21" borderId="20" xfId="0" applyFont="1" applyFill="1" applyBorder="1" applyAlignment="1">
      <alignment horizontal="center" vertical="center"/>
    </xf>
    <xf numFmtId="3" fontId="69" fillId="15" borderId="9" xfId="0" applyNumberFormat="1" applyFont="1" applyFill="1" applyBorder="1" applyAlignment="1">
      <alignment horizontal="center" vertical="center" wrapText="1"/>
    </xf>
    <xf numFmtId="3" fontId="69" fillId="15" borderId="115" xfId="0" applyNumberFormat="1" applyFont="1" applyFill="1" applyBorder="1" applyAlignment="1">
      <alignment horizontal="center" vertical="center" wrapText="1"/>
    </xf>
    <xf numFmtId="0" fontId="60" fillId="0" borderId="8" xfId="9" applyFont="1" applyBorder="1" applyProtection="1">
      <protection locked="0"/>
    </xf>
    <xf numFmtId="0" fontId="60" fillId="0" borderId="8" xfId="0" applyFont="1" applyBorder="1" applyProtection="1">
      <protection locked="0"/>
    </xf>
    <xf numFmtId="0" fontId="60" fillId="0" borderId="5" xfId="9" applyFont="1" applyBorder="1" applyProtection="1">
      <protection locked="0"/>
    </xf>
    <xf numFmtId="0" fontId="60" fillId="0" borderId="5" xfId="0" applyFont="1" applyBorder="1" applyProtection="1">
      <protection locked="0"/>
    </xf>
    <xf numFmtId="0" fontId="67" fillId="0" borderId="0" xfId="9" applyFont="1" applyAlignment="1">
      <alignment wrapText="1"/>
    </xf>
    <xf numFmtId="0" fontId="62" fillId="0" borderId="0" xfId="0" applyFont="1" applyAlignment="1">
      <alignment wrapText="1"/>
    </xf>
    <xf numFmtId="49" fontId="67" fillId="0" borderId="12" xfId="0" applyNumberFormat="1" applyFont="1" applyBorder="1" applyAlignment="1">
      <alignment horizontal="left" vertical="center" wrapText="1" indent="1"/>
    </xf>
    <xf numFmtId="0" fontId="62" fillId="0" borderId="13" xfId="0" applyFont="1" applyBorder="1" applyAlignment="1">
      <alignment horizontal="left" vertical="center" wrapText="1" indent="1"/>
    </xf>
    <xf numFmtId="49" fontId="88"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49" fontId="69" fillId="16" borderId="12" xfId="0" applyNumberFormat="1" applyFont="1" applyFill="1" applyBorder="1" applyAlignment="1">
      <alignment horizontal="left" vertical="center" wrapText="1" indent="1"/>
    </xf>
    <xf numFmtId="0" fontId="62" fillId="16" borderId="13" xfId="0" applyFont="1" applyFill="1" applyBorder="1" applyAlignment="1">
      <alignment horizontal="left" vertical="center" wrapText="1" indent="1"/>
    </xf>
    <xf numFmtId="49" fontId="69" fillId="6" borderId="12" xfId="0" applyNumberFormat="1" applyFont="1" applyFill="1" applyBorder="1" applyAlignment="1">
      <alignment horizontal="left" vertical="center" wrapText="1"/>
    </xf>
    <xf numFmtId="0" fontId="62" fillId="6" borderId="13" xfId="0" applyFont="1" applyFill="1" applyBorder="1" applyAlignment="1">
      <alignment horizontal="left" vertical="center" wrapText="1"/>
    </xf>
    <xf numFmtId="49" fontId="69" fillId="16" borderId="12" xfId="0" applyNumberFormat="1" applyFont="1" applyFill="1" applyBorder="1" applyAlignment="1">
      <alignment horizontal="left" vertical="center" indent="1"/>
    </xf>
    <xf numFmtId="0" fontId="62" fillId="16" borderId="13" xfId="0" applyFont="1" applyFill="1" applyBorder="1" applyAlignment="1">
      <alignment horizontal="left" vertical="center" indent="1"/>
    </xf>
    <xf numFmtId="0" fontId="70" fillId="12" borderId="12" xfId="9" applyFont="1" applyFill="1" applyBorder="1" applyAlignment="1">
      <alignment horizontal="center" vertical="center"/>
    </xf>
    <xf numFmtId="0" fontId="62" fillId="12" borderId="13" xfId="0" applyFont="1" applyFill="1" applyBorder="1" applyAlignment="1">
      <alignment horizontal="center" vertical="center"/>
    </xf>
    <xf numFmtId="0" fontId="69" fillId="6" borderId="12" xfId="0" applyFont="1" applyFill="1" applyBorder="1" applyAlignment="1">
      <alignment horizontal="left" vertical="center" wrapText="1"/>
    </xf>
    <xf numFmtId="49" fontId="70" fillId="12" borderId="12" xfId="0" applyNumberFormat="1" applyFont="1" applyFill="1" applyBorder="1" applyAlignment="1">
      <alignment horizontal="center" vertical="center"/>
    </xf>
    <xf numFmtId="49" fontId="78" fillId="6" borderId="18" xfId="0" applyNumberFormat="1" applyFont="1" applyFill="1" applyBorder="1" applyAlignment="1">
      <alignment horizontal="left" vertical="center" wrapText="1"/>
    </xf>
    <xf numFmtId="0" fontId="62" fillId="0" borderId="19" xfId="0" applyFont="1" applyBorder="1" applyAlignment="1">
      <alignment horizontal="left" vertical="center" wrapText="1"/>
    </xf>
    <xf numFmtId="0" fontId="62" fillId="0" borderId="10" xfId="0" applyFont="1" applyBorder="1" applyAlignment="1">
      <alignment horizontal="left" vertical="center" wrapText="1"/>
    </xf>
    <xf numFmtId="164" fontId="69" fillId="6" borderId="12" xfId="0" applyNumberFormat="1" applyFont="1" applyFill="1" applyBorder="1" applyAlignment="1">
      <alignment horizontal="left" vertical="center" wrapText="1"/>
    </xf>
    <xf numFmtId="49" fontId="69" fillId="0" borderId="12" xfId="0" applyNumberFormat="1" applyFont="1" applyBorder="1" applyAlignment="1">
      <alignment horizontal="center" vertical="center" wrapText="1"/>
    </xf>
    <xf numFmtId="49" fontId="69" fillId="0" borderId="13" xfId="0" applyNumberFormat="1" applyFont="1" applyBorder="1" applyAlignment="1">
      <alignment horizontal="center" vertical="center" wrapText="1"/>
    </xf>
    <xf numFmtId="49" fontId="69" fillId="6" borderId="12" xfId="0" applyNumberFormat="1" applyFont="1" applyFill="1" applyBorder="1" applyAlignment="1">
      <alignment horizontal="left" vertical="center"/>
    </xf>
    <xf numFmtId="49" fontId="69" fillId="6" borderId="13" xfId="0" applyNumberFormat="1" applyFont="1" applyFill="1" applyBorder="1" applyAlignment="1">
      <alignment horizontal="left" vertical="center"/>
    </xf>
    <xf numFmtId="0" fontId="70" fillId="12" borderId="45" xfId="0" applyFont="1" applyFill="1" applyBorder="1" applyAlignment="1">
      <alignment horizontal="left" vertical="center" wrapText="1"/>
    </xf>
    <xf numFmtId="0" fontId="62" fillId="12" borderId="5" xfId="0" applyFont="1" applyFill="1" applyBorder="1" applyAlignment="1">
      <alignment horizontal="left" wrapText="1"/>
    </xf>
    <xf numFmtId="0" fontId="62" fillId="12" borderId="6" xfId="0" applyFont="1" applyFill="1" applyBorder="1" applyAlignment="1">
      <alignment horizontal="left" wrapText="1"/>
    </xf>
    <xf numFmtId="0" fontId="67" fillId="0" borderId="45" xfId="0" applyFont="1" applyBorder="1" applyAlignment="1">
      <alignment horizontal="left" vertical="center" wrapText="1" indent="1"/>
    </xf>
    <xf numFmtId="0" fontId="67" fillId="0" borderId="5" xfId="0" applyFont="1" applyBorder="1" applyAlignment="1">
      <alignment horizontal="left" vertical="center" wrapText="1" indent="1"/>
    </xf>
    <xf numFmtId="0" fontId="62" fillId="0" borderId="6" xfId="0" applyFont="1" applyBorder="1" applyAlignment="1">
      <alignment horizontal="left" wrapText="1" indent="1"/>
    </xf>
    <xf numFmtId="0" fontId="67" fillId="0" borderId="6" xfId="0" applyFont="1" applyBorder="1" applyAlignment="1">
      <alignment horizontal="left" wrapText="1" indent="1"/>
    </xf>
    <xf numFmtId="0" fontId="99" fillId="0" borderId="4" xfId="0" applyFont="1" applyBorder="1" applyAlignment="1">
      <alignment horizontal="left" wrapText="1" indent="2"/>
    </xf>
    <xf numFmtId="0" fontId="67" fillId="0" borderId="0" xfId="0" applyFont="1" applyAlignment="1">
      <alignment horizontal="left" wrapText="1"/>
    </xf>
    <xf numFmtId="0" fontId="67" fillId="0" borderId="4" xfId="0" applyFont="1" applyBorder="1" applyAlignment="1">
      <alignment horizontal="left" wrapText="1"/>
    </xf>
    <xf numFmtId="0" fontId="67" fillId="0" borderId="8" xfId="0" applyFont="1" applyBorder="1" applyAlignment="1">
      <alignment horizontal="left" vertical="center" wrapText="1" indent="1"/>
    </xf>
    <xf numFmtId="0" fontId="62" fillId="0" borderId="58" xfId="0" applyFont="1" applyBorder="1" applyAlignment="1">
      <alignment horizontal="left" wrapText="1" indent="1"/>
    </xf>
    <xf numFmtId="0" fontId="67" fillId="0" borderId="135" xfId="0" applyFont="1" applyBorder="1" applyAlignment="1">
      <alignment horizontal="left" vertical="center" wrapText="1" indent="1"/>
    </xf>
    <xf numFmtId="0" fontId="67" fillId="0" borderId="136" xfId="0" applyFont="1" applyBorder="1" applyAlignment="1">
      <alignment horizontal="left" vertical="center" wrapText="1" indent="1"/>
    </xf>
    <xf numFmtId="0" fontId="67" fillId="0" borderId="5" xfId="0" applyFont="1" applyBorder="1" applyAlignment="1">
      <alignment horizontal="left" vertical="center" indent="1"/>
    </xf>
    <xf numFmtId="0" fontId="62" fillId="0" borderId="5" xfId="0" applyFont="1" applyBorder="1" applyAlignment="1">
      <alignment horizontal="left" indent="1"/>
    </xf>
    <xf numFmtId="0" fontId="62" fillId="0" borderId="6" xfId="0" applyFont="1" applyBorder="1" applyAlignment="1">
      <alignment horizontal="left" indent="1"/>
    </xf>
    <xf numFmtId="0" fontId="62" fillId="0" borderId="5" xfId="0" applyFont="1" applyBorder="1" applyAlignment="1">
      <alignment horizontal="left" vertical="center" wrapText="1" indent="1"/>
    </xf>
    <xf numFmtId="0" fontId="62" fillId="0" borderId="6" xfId="0" applyFont="1" applyBorder="1" applyAlignment="1">
      <alignment horizontal="left" vertical="center" wrapText="1" indent="1"/>
    </xf>
    <xf numFmtId="49" fontId="69" fillId="0" borderId="64" xfId="0" applyNumberFormat="1" applyFont="1" applyBorder="1" applyAlignment="1">
      <alignment horizontal="center" vertical="center" wrapText="1"/>
    </xf>
    <xf numFmtId="49" fontId="69" fillId="0" borderId="14" xfId="0" applyNumberFormat="1" applyFont="1" applyBorder="1" applyAlignment="1">
      <alignment horizontal="center" vertical="center" wrapText="1"/>
    </xf>
    <xf numFmtId="0" fontId="62" fillId="0" borderId="65" xfId="0" applyFont="1" applyBorder="1" applyAlignment="1">
      <alignment wrapText="1"/>
    </xf>
    <xf numFmtId="0" fontId="69" fillId="0" borderId="45" xfId="0" applyFont="1" applyBorder="1" applyAlignment="1" applyProtection="1">
      <alignment horizontal="left" vertical="center" wrapText="1"/>
      <protection hidden="1"/>
    </xf>
    <xf numFmtId="0" fontId="69" fillId="0" borderId="5" xfId="0" applyFont="1" applyBorder="1" applyAlignment="1" applyProtection="1">
      <alignment horizontal="left" vertical="center" wrapText="1"/>
      <protection hidden="1"/>
    </xf>
    <xf numFmtId="0" fontId="62" fillId="0" borderId="5" xfId="0" applyFont="1" applyBorder="1" applyAlignment="1" applyProtection="1">
      <alignment wrapText="1"/>
      <protection hidden="1"/>
    </xf>
    <xf numFmtId="0" fontId="69" fillId="6" borderId="4" xfId="0" applyFont="1" applyFill="1" applyBorder="1" applyAlignment="1">
      <alignment horizontal="left" vertical="center" wrapText="1"/>
    </xf>
    <xf numFmtId="0" fontId="69" fillId="6" borderId="0" xfId="0" applyFont="1" applyFill="1" applyAlignment="1">
      <alignment horizontal="left" vertical="center" wrapText="1"/>
    </xf>
    <xf numFmtId="0" fontId="69" fillId="6" borderId="78" xfId="0" applyFont="1" applyFill="1" applyBorder="1" applyAlignment="1">
      <alignment horizontal="left" vertical="center" wrapText="1"/>
    </xf>
    <xf numFmtId="0" fontId="69" fillId="6" borderId="79" xfId="0" applyFont="1" applyFill="1" applyBorder="1" applyAlignment="1">
      <alignment horizontal="left" vertical="center" wrapText="1"/>
    </xf>
    <xf numFmtId="0" fontId="62" fillId="0" borderId="79" xfId="0" applyFont="1" applyBorder="1" applyAlignment="1">
      <alignment wrapText="1"/>
    </xf>
    <xf numFmtId="0" fontId="69" fillId="16" borderId="53" xfId="0" applyFont="1" applyFill="1" applyBorder="1" applyAlignment="1">
      <alignment horizontal="left" vertical="center" indent="1"/>
    </xf>
    <xf numFmtId="0" fontId="69" fillId="16" borderId="56" xfId="0" applyFont="1" applyFill="1" applyBorder="1" applyAlignment="1">
      <alignment horizontal="left" vertical="center" indent="1"/>
    </xf>
    <xf numFmtId="0" fontId="69" fillId="16" borderId="60" xfId="0" applyFont="1" applyFill="1" applyBorder="1" applyAlignment="1">
      <alignment horizontal="left" vertical="center" indent="1"/>
    </xf>
    <xf numFmtId="0" fontId="69" fillId="16" borderId="135" xfId="0" applyFont="1" applyFill="1" applyBorder="1" applyAlignment="1">
      <alignment horizontal="left" vertical="center" indent="1"/>
    </xf>
    <xf numFmtId="0" fontId="69" fillId="16" borderId="134" xfId="0" applyFont="1" applyFill="1" applyBorder="1" applyAlignment="1">
      <alignment horizontal="left" vertical="center" indent="1"/>
    </xf>
    <xf numFmtId="0" fontId="69" fillId="16" borderId="134" xfId="0" applyFont="1" applyFill="1" applyBorder="1" applyAlignment="1" applyProtection="1">
      <alignment horizontal="left" vertical="center" indent="1"/>
      <protection hidden="1"/>
    </xf>
    <xf numFmtId="0" fontId="69" fillId="16" borderId="135" xfId="0" applyFont="1" applyFill="1" applyBorder="1" applyAlignment="1" applyProtection="1">
      <alignment horizontal="left" vertical="center" indent="1"/>
      <protection hidden="1"/>
    </xf>
    <xf numFmtId="0" fontId="69" fillId="3" borderId="135" xfId="0" applyFont="1" applyFill="1" applyBorder="1" applyAlignment="1">
      <alignment horizontal="left" vertical="center"/>
    </xf>
    <xf numFmtId="0" fontId="69" fillId="3" borderId="136" xfId="0" applyFont="1" applyFill="1" applyBorder="1" applyAlignment="1">
      <alignment horizontal="left" vertical="center"/>
    </xf>
    <xf numFmtId="0" fontId="59" fillId="30" borderId="89" xfId="27" applyFont="1" applyFill="1" applyBorder="1" applyAlignment="1">
      <alignment horizontal="center" vertical="center"/>
    </xf>
    <xf numFmtId="0" fontId="59" fillId="30" borderId="90" xfId="27" applyFont="1" applyFill="1" applyBorder="1" applyAlignment="1">
      <alignment horizontal="center" vertical="center"/>
    </xf>
    <xf numFmtId="0" fontId="59" fillId="30" borderId="167" xfId="27" applyFont="1" applyFill="1" applyBorder="1" applyAlignment="1">
      <alignment horizontal="center" vertical="center" wrapText="1"/>
    </xf>
    <xf numFmtId="0" fontId="59" fillId="30" borderId="168" xfId="27" applyFont="1" applyFill="1" applyBorder="1" applyAlignment="1">
      <alignment horizontal="center" vertical="center" wrapText="1"/>
    </xf>
    <xf numFmtId="0" fontId="131" fillId="12" borderId="181" xfId="3" applyFont="1" applyFill="1" applyBorder="1" applyAlignment="1">
      <alignment horizontal="center" vertical="center" wrapText="1"/>
    </xf>
    <xf numFmtId="0" fontId="131" fillId="12" borderId="183" xfId="3" applyFont="1" applyFill="1" applyBorder="1" applyAlignment="1">
      <alignment horizontal="center" vertical="center" wrapText="1"/>
    </xf>
    <xf numFmtId="49" fontId="59" fillId="29" borderId="114" xfId="3" applyNumberFormat="1" applyFont="1" applyFill="1" applyBorder="1" applyAlignment="1">
      <alignment horizontal="center" vertical="center"/>
    </xf>
    <xf numFmtId="49" fontId="59" fillId="29" borderId="117" xfId="3" applyNumberFormat="1" applyFont="1" applyFill="1" applyBorder="1" applyAlignment="1">
      <alignment horizontal="center" vertical="center"/>
    </xf>
    <xf numFmtId="49" fontId="59" fillId="29" borderId="182" xfId="3" applyNumberFormat="1" applyFont="1" applyFill="1" applyBorder="1" applyAlignment="1">
      <alignment horizontal="center" vertical="center"/>
    </xf>
    <xf numFmtId="0" fontId="70" fillId="30" borderId="167" xfId="27" applyFont="1" applyFill="1" applyBorder="1" applyAlignment="1">
      <alignment horizontal="center" vertical="center"/>
    </xf>
    <xf numFmtId="0" fontId="62" fillId="30" borderId="168" xfId="27" applyFont="1" applyFill="1" applyBorder="1" applyAlignment="1">
      <alignment horizontal="center" vertical="center"/>
    </xf>
    <xf numFmtId="0" fontId="150" fillId="12" borderId="129" xfId="27" applyFont="1" applyFill="1" applyBorder="1" applyAlignment="1">
      <alignment horizontal="left" vertical="center" wrapText="1"/>
    </xf>
    <xf numFmtId="0" fontId="150" fillId="12" borderId="68" xfId="27" applyFont="1" applyFill="1" applyBorder="1" applyAlignment="1">
      <alignment horizontal="left" vertical="center" wrapText="1"/>
    </xf>
    <xf numFmtId="0" fontId="150" fillId="12" borderId="168" xfId="27" applyFont="1" applyFill="1" applyBorder="1" applyAlignment="1">
      <alignment horizontal="left" vertical="center" wrapText="1"/>
    </xf>
    <xf numFmtId="0" fontId="146" fillId="17" borderId="166" xfId="3" applyFont="1" applyFill="1" applyBorder="1" applyAlignment="1">
      <alignment horizontal="left" vertical="center" wrapText="1"/>
    </xf>
    <xf numFmtId="0" fontId="147" fillId="17" borderId="167" xfId="3" applyFont="1" applyFill="1" applyBorder="1" applyAlignment="1">
      <alignment horizontal="left" vertical="center" wrapText="1"/>
    </xf>
    <xf numFmtId="0" fontId="147" fillId="17" borderId="68" xfId="3" applyFont="1" applyFill="1" applyBorder="1" applyAlignment="1">
      <alignment horizontal="left" vertical="center" wrapText="1"/>
    </xf>
    <xf numFmtId="0" fontId="147" fillId="17" borderId="130" xfId="3" applyFont="1" applyFill="1" applyBorder="1" applyAlignment="1">
      <alignment horizontal="left" vertical="center" wrapText="1"/>
    </xf>
    <xf numFmtId="0" fontId="147" fillId="17" borderId="168" xfId="3" applyFont="1" applyFill="1" applyBorder="1" applyAlignment="1">
      <alignment horizontal="left" vertical="center" wrapText="1"/>
    </xf>
    <xf numFmtId="0" fontId="160" fillId="17" borderId="167" xfId="3" applyFont="1" applyFill="1" applyBorder="1" applyAlignment="1">
      <alignment horizontal="left" wrapText="1"/>
    </xf>
    <xf numFmtId="0" fontId="160" fillId="17" borderId="68" xfId="3" applyFont="1" applyFill="1" applyBorder="1" applyAlignment="1">
      <alignment horizontal="left" wrapText="1"/>
    </xf>
    <xf numFmtId="0" fontId="160" fillId="17" borderId="69" xfId="3" applyFont="1" applyFill="1" applyBorder="1" applyAlignment="1">
      <alignment horizontal="left" wrapText="1"/>
    </xf>
    <xf numFmtId="0" fontId="160" fillId="17" borderId="168" xfId="3" applyFont="1" applyFill="1" applyBorder="1" applyAlignment="1">
      <alignment horizontal="left" wrapText="1"/>
    </xf>
    <xf numFmtId="0" fontId="77" fillId="28" borderId="169" xfId="27" applyFont="1" applyFill="1" applyBorder="1" applyAlignment="1">
      <alignment horizontal="left" vertical="center" wrapText="1"/>
    </xf>
    <xf numFmtId="0" fontId="77" fillId="28" borderId="170" xfId="27" applyFont="1" applyFill="1" applyBorder="1" applyAlignment="1">
      <alignment horizontal="left" vertical="center" wrapText="1"/>
    </xf>
    <xf numFmtId="3" fontId="59" fillId="0" borderId="140" xfId="27" applyNumberFormat="1" applyFont="1" applyBorder="1" applyAlignment="1">
      <alignment horizontal="left" vertical="center" wrapText="1"/>
    </xf>
    <xf numFmtId="3" fontId="59" fillId="0" borderId="175" xfId="27" applyNumberFormat="1" applyFont="1" applyBorder="1" applyAlignment="1">
      <alignment horizontal="left" vertical="center" wrapText="1"/>
    </xf>
    <xf numFmtId="3" fontId="69" fillId="0" borderId="142" xfId="27" applyNumberFormat="1" applyFont="1" applyBorder="1" applyAlignment="1">
      <alignment horizontal="left" vertical="center" wrapText="1"/>
    </xf>
    <xf numFmtId="0" fontId="77" fillId="28" borderId="166" xfId="27" applyFont="1" applyFill="1" applyBorder="1" applyAlignment="1">
      <alignment horizontal="left" vertical="center" wrapText="1"/>
    </xf>
    <xf numFmtId="0" fontId="151" fillId="28" borderId="167" xfId="27" applyFont="1" applyFill="1" applyBorder="1" applyAlignment="1">
      <alignment horizontal="left" vertical="center" wrapText="1"/>
    </xf>
    <xf numFmtId="0" fontId="151" fillId="28" borderId="68" xfId="27" applyFont="1" applyFill="1" applyBorder="1" applyAlignment="1">
      <alignment horizontal="left" vertical="center" wrapText="1"/>
    </xf>
    <xf numFmtId="0" fontId="151" fillId="28" borderId="168" xfId="27" applyFont="1" applyFill="1" applyBorder="1" applyAlignment="1">
      <alignment horizontal="left" vertical="center" wrapText="1"/>
    </xf>
    <xf numFmtId="0" fontId="149" fillId="12" borderId="166" xfId="27" applyFont="1" applyFill="1" applyBorder="1" applyAlignment="1">
      <alignment horizontal="left" vertical="center" wrapText="1"/>
    </xf>
    <xf numFmtId="0" fontId="159" fillId="12" borderId="167" xfId="3" applyFont="1" applyFill="1" applyBorder="1" applyAlignment="1">
      <alignment horizontal="center" vertical="center" wrapText="1"/>
    </xf>
    <xf numFmtId="0" fontId="159" fillId="12" borderId="68" xfId="3" applyFont="1" applyFill="1" applyBorder="1" applyAlignment="1">
      <alignment horizontal="center" vertical="center" wrapText="1"/>
    </xf>
    <xf numFmtId="0" fontId="159" fillId="12" borderId="202" xfId="3" applyFont="1" applyFill="1" applyBorder="1" applyAlignment="1">
      <alignment horizontal="center" vertical="center" wrapText="1"/>
    </xf>
    <xf numFmtId="49" fontId="59" fillId="29" borderId="194" xfId="3" applyNumberFormat="1" applyFont="1" applyFill="1" applyBorder="1" applyAlignment="1">
      <alignment horizontal="center" vertical="center"/>
    </xf>
    <xf numFmtId="49" fontId="59" fillId="29" borderId="195" xfId="3" applyNumberFormat="1" applyFont="1" applyFill="1" applyBorder="1" applyAlignment="1">
      <alignment horizontal="center" vertical="center"/>
    </xf>
    <xf numFmtId="49" fontId="59" fillId="29" borderId="196" xfId="3" applyNumberFormat="1" applyFont="1" applyFill="1" applyBorder="1" applyAlignment="1">
      <alignment horizontal="center" vertical="center"/>
    </xf>
    <xf numFmtId="0" fontId="149" fillId="28" borderId="167" xfId="27" applyFont="1" applyFill="1" applyBorder="1" applyAlignment="1">
      <alignment horizontal="left" vertical="center" wrapText="1"/>
    </xf>
    <xf numFmtId="0" fontId="149" fillId="28" borderId="68" xfId="27" applyFont="1" applyFill="1" applyBorder="1" applyAlignment="1">
      <alignment horizontal="left" vertical="center" wrapText="1"/>
    </xf>
    <xf numFmtId="0" fontId="149" fillId="28" borderId="168" xfId="27" applyFont="1" applyFill="1" applyBorder="1" applyAlignment="1">
      <alignment horizontal="left" vertical="center" wrapText="1"/>
    </xf>
    <xf numFmtId="0" fontId="152" fillId="12" borderId="181" xfId="3" applyFont="1" applyFill="1" applyBorder="1" applyAlignment="1">
      <alignment horizontal="center" vertical="center" wrapText="1"/>
    </xf>
    <xf numFmtId="0" fontId="152" fillId="12" borderId="183" xfId="3" applyFont="1" applyFill="1" applyBorder="1" applyAlignment="1">
      <alignment horizontal="center" vertical="center" wrapText="1"/>
    </xf>
    <xf numFmtId="49" fontId="59" fillId="29" borderId="12" xfId="3" applyNumberFormat="1" applyFont="1" applyFill="1" applyBorder="1" applyAlignment="1">
      <alignment horizontal="center" vertical="center"/>
    </xf>
    <xf numFmtId="49" fontId="59" fillId="29" borderId="20" xfId="3" applyNumberFormat="1" applyFont="1" applyFill="1" applyBorder="1" applyAlignment="1">
      <alignment horizontal="center" vertical="center"/>
    </xf>
    <xf numFmtId="49" fontId="59" fillId="29" borderId="190" xfId="3" applyNumberFormat="1" applyFont="1" applyFill="1" applyBorder="1" applyAlignment="1">
      <alignment horizontal="center" vertical="center"/>
    </xf>
    <xf numFmtId="0" fontId="70" fillId="30" borderId="192" xfId="27" applyFont="1" applyFill="1" applyBorder="1" applyAlignment="1">
      <alignment horizontal="center" vertical="center"/>
    </xf>
    <xf numFmtId="0" fontId="62" fillId="30" borderId="120" xfId="27" applyFont="1" applyFill="1" applyBorder="1" applyAlignment="1">
      <alignment horizontal="center" vertical="center"/>
    </xf>
    <xf numFmtId="0" fontId="101" fillId="0" borderId="8" xfId="0" applyFont="1" applyBorder="1" applyAlignment="1">
      <alignment horizontal="left" vertical="center" wrapText="1" indent="1"/>
    </xf>
    <xf numFmtId="0" fontId="62" fillId="0" borderId="8" xfId="0" applyFont="1" applyBorder="1" applyAlignment="1">
      <alignment horizontal="left" vertical="center" wrapText="1" indent="1"/>
    </xf>
    <xf numFmtId="0" fontId="70" fillId="21" borderId="134" xfId="0" applyFont="1" applyFill="1" applyBorder="1" applyAlignment="1">
      <alignment horizontal="left" vertical="center" indent="1"/>
    </xf>
    <xf numFmtId="0" fontId="70" fillId="21" borderId="135" xfId="0" applyFont="1" applyFill="1" applyBorder="1" applyAlignment="1">
      <alignment horizontal="left" vertical="center" indent="1"/>
    </xf>
    <xf numFmtId="0" fontId="70" fillId="21" borderId="136" xfId="0" applyFont="1" applyFill="1" applyBorder="1" applyAlignment="1">
      <alignment horizontal="left" vertical="center" indent="1"/>
    </xf>
    <xf numFmtId="0" fontId="120" fillId="0" borderId="0" xfId="0" applyFont="1" applyAlignment="1">
      <alignment horizontal="left" wrapText="1"/>
    </xf>
    <xf numFmtId="0" fontId="73" fillId="6" borderId="80" xfId="10" applyFont="1" applyFill="1" applyBorder="1" applyAlignment="1">
      <alignment horizontal="center" vertical="center"/>
    </xf>
    <xf numFmtId="0" fontId="102" fillId="0" borderId="81" xfId="0" applyFont="1" applyBorder="1" applyAlignment="1">
      <alignment horizontal="center" vertical="center"/>
    </xf>
    <xf numFmtId="0" fontId="102" fillId="0" borderId="82" xfId="0" applyFont="1" applyBorder="1" applyAlignment="1">
      <alignment horizontal="center" vertical="center"/>
    </xf>
    <xf numFmtId="0" fontId="70" fillId="21" borderId="83" xfId="10" applyFont="1" applyFill="1" applyBorder="1" applyAlignment="1" applyProtection="1">
      <alignment horizontal="center" vertical="center" wrapText="1"/>
      <protection hidden="1"/>
    </xf>
    <xf numFmtId="0" fontId="70" fillId="21" borderId="24" xfId="0" applyFont="1" applyFill="1" applyBorder="1" applyAlignment="1" applyProtection="1">
      <alignment horizontal="center" vertical="center" wrapText="1"/>
      <protection hidden="1"/>
    </xf>
    <xf numFmtId="0" fontId="70" fillId="21" borderId="84" xfId="0" applyFont="1" applyFill="1" applyBorder="1" applyAlignment="1" applyProtection="1">
      <alignment horizontal="center" vertical="center" wrapText="1"/>
      <protection hidden="1"/>
    </xf>
    <xf numFmtId="0" fontId="125" fillId="21" borderId="85" xfId="10" applyFont="1" applyFill="1" applyBorder="1" applyAlignment="1">
      <alignment horizontal="center" vertical="center"/>
    </xf>
    <xf numFmtId="0" fontId="60" fillId="21" borderId="46" xfId="0" applyFont="1" applyFill="1" applyBorder="1" applyAlignment="1">
      <alignment horizontal="center" vertical="center"/>
    </xf>
    <xf numFmtId="0" fontId="60" fillId="21" borderId="86" xfId="0" applyFont="1" applyFill="1" applyBorder="1" applyAlignment="1">
      <alignment horizontal="center" vertical="center"/>
    </xf>
    <xf numFmtId="0" fontId="85" fillId="0" borderId="66" xfId="10" applyFont="1" applyBorder="1" applyAlignment="1">
      <alignment horizontal="center"/>
    </xf>
    <xf numFmtId="0" fontId="62" fillId="0" borderId="66" xfId="0" applyFont="1" applyBorder="1" applyAlignment="1">
      <alignment horizontal="center"/>
    </xf>
    <xf numFmtId="0" fontId="8" fillId="0" borderId="0" xfId="18" applyFont="1" applyAlignment="1">
      <alignment horizontal="center" vertical="center" wrapText="1"/>
    </xf>
    <xf numFmtId="0" fontId="142" fillId="0" borderId="130" xfId="18" applyFont="1" applyBorder="1" applyAlignment="1">
      <alignment horizontal="left" vertical="top" wrapText="1"/>
    </xf>
    <xf numFmtId="0" fontId="134" fillId="0" borderId="87" xfId="18" applyFont="1" applyBorder="1" applyAlignment="1" applyProtection="1">
      <alignment horizontal="left" vertical="top" wrapText="1"/>
      <protection hidden="1"/>
    </xf>
    <xf numFmtId="0" fontId="134" fillId="0" borderId="0" xfId="18" applyFont="1" applyAlignment="1" applyProtection="1">
      <alignment horizontal="left" vertical="top" wrapText="1"/>
      <protection hidden="1"/>
    </xf>
    <xf numFmtId="0" fontId="134" fillId="0" borderId="88" xfId="18" applyFont="1" applyBorder="1" applyAlignment="1" applyProtection="1">
      <alignment horizontal="left" vertical="top" wrapText="1"/>
      <protection hidden="1"/>
    </xf>
    <xf numFmtId="0" fontId="153" fillId="21" borderId="129" xfId="18" applyFont="1" applyFill="1" applyBorder="1" applyAlignment="1">
      <alignment horizontal="center" vertical="center"/>
    </xf>
    <xf numFmtId="0" fontId="153" fillId="21" borderId="130" xfId="18" applyFont="1" applyFill="1" applyBorder="1" applyAlignment="1">
      <alignment horizontal="center" vertical="center"/>
    </xf>
    <xf numFmtId="0" fontId="153" fillId="21" borderId="131" xfId="18" applyFont="1" applyFill="1" applyBorder="1" applyAlignment="1">
      <alignment horizontal="center" vertical="center"/>
    </xf>
    <xf numFmtId="0" fontId="153" fillId="21" borderId="89" xfId="18" applyFont="1" applyFill="1" applyBorder="1" applyAlignment="1">
      <alignment horizontal="center" vertical="center"/>
    </xf>
    <xf numFmtId="0" fontId="153" fillId="21" borderId="69" xfId="18" applyFont="1" applyFill="1" applyBorder="1" applyAlignment="1">
      <alignment horizontal="center" vertical="center"/>
    </xf>
    <xf numFmtId="0" fontId="153" fillId="21" borderId="90" xfId="18" applyFont="1" applyFill="1" applyBorder="1" applyAlignment="1">
      <alignment horizontal="center" vertical="center"/>
    </xf>
    <xf numFmtId="0" fontId="139" fillId="0" borderId="87" xfId="18" applyFont="1" applyBorder="1" applyAlignment="1">
      <alignment horizontal="left" vertical="top" wrapText="1"/>
    </xf>
    <xf numFmtId="0" fontId="139" fillId="0" borderId="0" xfId="18" applyFont="1" applyAlignment="1">
      <alignment horizontal="left" vertical="top" wrapText="1"/>
    </xf>
    <xf numFmtId="0" fontId="137" fillId="0" borderId="0" xfId="18" applyFont="1" applyAlignment="1">
      <alignment horizontal="left" vertical="top" wrapText="1"/>
    </xf>
    <xf numFmtId="0" fontId="137" fillId="0" borderId="88" xfId="18" applyFont="1" applyBorder="1" applyAlignment="1">
      <alignment horizontal="left" vertical="top" wrapText="1"/>
    </xf>
    <xf numFmtId="0" fontId="134" fillId="20" borderId="87" xfId="18" applyFont="1" applyFill="1" applyBorder="1" applyAlignment="1">
      <alignment horizontal="left" vertical="top"/>
    </xf>
    <xf numFmtId="0" fontId="134" fillId="20" borderId="0" xfId="18" applyFont="1" applyFill="1" applyAlignment="1">
      <alignment horizontal="left" vertical="top"/>
    </xf>
    <xf numFmtId="0" fontId="134" fillId="20" borderId="88" xfId="18" applyFont="1" applyFill="1" applyBorder="1" applyAlignment="1">
      <alignment horizontal="left" vertical="top"/>
    </xf>
    <xf numFmtId="0" fontId="123" fillId="0" borderId="87" xfId="18" applyFont="1" applyBorder="1" applyAlignment="1">
      <alignment vertical="top" wrapText="1"/>
    </xf>
    <xf numFmtId="0" fontId="123" fillId="0" borderId="0" xfId="18" applyFont="1" applyAlignment="1">
      <alignment vertical="top" wrapText="1"/>
    </xf>
    <xf numFmtId="0" fontId="123" fillId="0" borderId="88" xfId="18" applyFont="1" applyBorder="1" applyAlignment="1">
      <alignment vertical="top" wrapText="1"/>
    </xf>
    <xf numFmtId="0" fontId="134" fillId="0" borderId="87" xfId="18" applyFont="1" applyBorder="1" applyAlignment="1">
      <alignment vertical="top" wrapText="1"/>
    </xf>
    <xf numFmtId="0" fontId="134" fillId="0" borderId="0" xfId="18" applyFont="1" applyAlignment="1">
      <alignment vertical="top" wrapText="1"/>
    </xf>
    <xf numFmtId="0" fontId="134" fillId="0" borderId="88" xfId="18" applyFont="1" applyBorder="1" applyAlignment="1">
      <alignment vertical="top" wrapText="1"/>
    </xf>
    <xf numFmtId="0" fontId="138" fillId="0" borderId="129" xfId="18" applyFont="1" applyBorder="1" applyAlignment="1">
      <alignment horizontal="center" vertical="top"/>
    </xf>
    <xf numFmtId="0" fontId="138" fillId="0" borderId="130" xfId="18" applyFont="1" applyBorder="1" applyAlignment="1">
      <alignment horizontal="center" vertical="top"/>
    </xf>
    <xf numFmtId="0" fontId="138" fillId="0" borderId="131" xfId="18" applyFont="1" applyBorder="1" applyAlignment="1">
      <alignment horizontal="center" vertical="top"/>
    </xf>
    <xf numFmtId="0" fontId="140" fillId="20" borderId="87" xfId="18" applyFont="1" applyFill="1" applyBorder="1" applyAlignment="1">
      <alignment horizontal="center" vertical="top"/>
    </xf>
    <xf numFmtId="0" fontId="140" fillId="20" borderId="0" xfId="18" applyFont="1" applyFill="1" applyAlignment="1">
      <alignment horizontal="center" vertical="top"/>
    </xf>
    <xf numFmtId="0" fontId="140" fillId="20" borderId="88" xfId="18" applyFont="1" applyFill="1" applyBorder="1" applyAlignment="1">
      <alignment horizontal="center" vertical="top"/>
    </xf>
    <xf numFmtId="0" fontId="69" fillId="0" borderId="11" xfId="0" applyFont="1" applyBorder="1" applyAlignment="1">
      <alignment horizontal="left" vertical="center" wrapText="1"/>
    </xf>
    <xf numFmtId="0" fontId="62" fillId="0" borderId="15" xfId="0" applyFont="1" applyBorder="1" applyAlignment="1">
      <alignment horizontal="left" vertical="center" wrapText="1"/>
    </xf>
    <xf numFmtId="0" fontId="62" fillId="0" borderId="9" xfId="0" applyFont="1" applyBorder="1" applyAlignment="1">
      <alignment horizontal="left" vertical="center" wrapText="1"/>
    </xf>
    <xf numFmtId="0" fontId="69" fillId="0" borderId="19" xfId="0" applyFont="1" applyBorder="1" applyAlignment="1">
      <alignment horizontal="center" vertical="center"/>
    </xf>
    <xf numFmtId="0" fontId="67" fillId="0" borderId="10" xfId="0" applyFont="1" applyBorder="1" applyAlignment="1">
      <alignment horizontal="center" vertical="center"/>
    </xf>
    <xf numFmtId="0" fontId="67" fillId="19" borderId="12" xfId="0" applyFont="1" applyFill="1" applyBorder="1" applyAlignment="1" applyProtection="1">
      <alignment horizontal="left" vertical="center" wrapText="1" indent="1"/>
      <protection hidden="1"/>
    </xf>
    <xf numFmtId="0" fontId="62" fillId="19" borderId="20" xfId="0" applyFont="1" applyFill="1" applyBorder="1" applyAlignment="1" applyProtection="1">
      <alignment horizontal="left" vertical="center" wrapText="1" indent="1"/>
      <protection hidden="1"/>
    </xf>
    <xf numFmtId="0" fontId="62" fillId="19" borderId="13" xfId="0" applyFont="1" applyFill="1" applyBorder="1" applyAlignment="1" applyProtection="1">
      <alignment horizontal="left" vertical="center" wrapText="1" indent="1"/>
      <protection hidden="1"/>
    </xf>
    <xf numFmtId="0" fontId="55" fillId="0" borderId="89" xfId="17" applyFont="1" applyBorder="1" applyAlignment="1" applyProtection="1">
      <alignment vertical="top" wrapText="1"/>
      <protection locked="0"/>
    </xf>
    <xf numFmtId="0" fontId="55" fillId="0" borderId="69" xfId="17" applyFont="1" applyBorder="1" applyAlignment="1" applyProtection="1">
      <alignment vertical="top" wrapText="1"/>
      <protection locked="0"/>
    </xf>
    <xf numFmtId="0" fontId="55" fillId="0" borderId="90" xfId="17" applyFont="1" applyBorder="1" applyAlignment="1" applyProtection="1">
      <alignment vertical="top" wrapText="1"/>
      <protection locked="0"/>
    </xf>
    <xf numFmtId="0" fontId="16" fillId="0" borderId="87" xfId="17" applyBorder="1" applyAlignment="1" applyProtection="1">
      <alignment vertical="top" wrapText="1"/>
      <protection locked="0"/>
    </xf>
    <xf numFmtId="0" fontId="16" fillId="0" borderId="0" xfId="17" applyAlignment="1" applyProtection="1">
      <alignment vertical="top" wrapText="1"/>
      <protection locked="0"/>
    </xf>
    <xf numFmtId="0" fontId="16" fillId="0" borderId="88" xfId="17" applyBorder="1" applyAlignment="1" applyProtection="1">
      <alignment vertical="top" wrapText="1"/>
      <protection locked="0"/>
    </xf>
    <xf numFmtId="0" fontId="16" fillId="0" borderId="89" xfId="17" applyBorder="1" applyAlignment="1" applyProtection="1">
      <alignment vertical="top" wrapText="1"/>
      <protection locked="0"/>
    </xf>
    <xf numFmtId="0" fontId="16" fillId="0" borderId="69" xfId="17" applyBorder="1" applyAlignment="1" applyProtection="1">
      <alignment vertical="top" wrapText="1"/>
      <protection locked="0"/>
    </xf>
    <xf numFmtId="0" fontId="16" fillId="0" borderId="90" xfId="17" applyBorder="1" applyAlignment="1" applyProtection="1">
      <alignment vertical="top" wrapText="1"/>
      <protection locked="0"/>
    </xf>
    <xf numFmtId="0" fontId="55" fillId="0" borderId="130" xfId="17" applyFont="1" applyBorder="1" applyAlignment="1" applyProtection="1">
      <alignment horizontal="center" vertical="top" wrapText="1"/>
      <protection locked="0"/>
    </xf>
    <xf numFmtId="0" fontId="55" fillId="0" borderId="131" xfId="17" applyFont="1" applyBorder="1" applyAlignment="1" applyProtection="1">
      <alignment horizontal="center" vertical="top" wrapText="1"/>
      <protection locked="0"/>
    </xf>
    <xf numFmtId="0" fontId="55" fillId="0" borderId="87" xfId="17" applyFont="1" applyBorder="1" applyAlignment="1" applyProtection="1">
      <alignment vertical="top" wrapText="1"/>
      <protection locked="0"/>
    </xf>
    <xf numFmtId="0" fontId="55" fillId="0" borderId="0" xfId="17" applyFont="1" applyAlignment="1" applyProtection="1">
      <alignment vertical="top" wrapText="1"/>
      <protection locked="0"/>
    </xf>
    <xf numFmtId="0" fontId="55" fillId="0" borderId="88" xfId="17" applyFont="1" applyBorder="1" applyAlignment="1" applyProtection="1">
      <alignment vertical="top" wrapText="1"/>
      <protection locked="0"/>
    </xf>
    <xf numFmtId="0" fontId="104" fillId="21" borderId="0" xfId="17" applyFont="1" applyFill="1" applyAlignment="1">
      <alignment horizontal="center" vertical="center"/>
    </xf>
    <xf numFmtId="0" fontId="78" fillId="0" borderId="126" xfId="17" applyFont="1" applyBorder="1" applyAlignment="1">
      <alignment horizontal="left" vertical="top" wrapText="1"/>
    </xf>
    <xf numFmtId="0" fontId="78" fillId="0" borderId="0" xfId="17" applyFont="1" applyAlignment="1">
      <alignment horizontal="left" vertical="top" wrapText="1"/>
    </xf>
    <xf numFmtId="0" fontId="110" fillId="0" borderId="0" xfId="17" applyFont="1" applyAlignment="1">
      <alignment wrapText="1"/>
    </xf>
    <xf numFmtId="0" fontId="57" fillId="0" borderId="0" xfId="17" applyFont="1" applyAlignment="1">
      <alignment horizontal="center" vertical="center" wrapText="1"/>
    </xf>
    <xf numFmtId="171" fontId="57" fillId="0" borderId="69" xfId="17" applyNumberFormat="1" applyFont="1" applyBorder="1" applyAlignment="1">
      <alignment horizontal="center" vertical="center" wrapText="1"/>
    </xf>
    <xf numFmtId="0" fontId="16" fillId="0" borderId="130" xfId="17" applyBorder="1" applyAlignment="1" applyProtection="1">
      <alignment horizontal="center" vertical="top" wrapText="1"/>
      <protection locked="0"/>
    </xf>
    <xf numFmtId="0" fontId="16" fillId="0" borderId="131" xfId="17" applyBorder="1" applyAlignment="1" applyProtection="1">
      <alignment horizontal="center" vertical="top" wrapText="1"/>
      <protection locked="0"/>
    </xf>
    <xf numFmtId="0" fontId="62" fillId="0" borderId="0" xfId="3" applyFont="1" applyAlignment="1">
      <alignment horizontal="left" vertical="top" wrapText="1" indent="2"/>
    </xf>
    <xf numFmtId="0" fontId="62" fillId="0" borderId="4" xfId="3" quotePrefix="1" applyFont="1" applyBorder="1" applyAlignment="1">
      <alignment horizontal="left" vertical="top" wrapText="1" indent="2"/>
    </xf>
    <xf numFmtId="0" fontId="62" fillId="0" borderId="0" xfId="3" quotePrefix="1" applyFont="1" applyAlignment="1">
      <alignment horizontal="left" vertical="top" wrapText="1" indent="2"/>
    </xf>
    <xf numFmtId="0" fontId="85" fillId="0" borderId="122" xfId="3" applyFont="1" applyBorder="1" applyAlignment="1">
      <alignment horizontal="center"/>
    </xf>
    <xf numFmtId="0" fontId="62" fillId="0" borderId="117" xfId="3" applyFont="1" applyBorder="1" applyAlignment="1">
      <alignment horizontal="left" vertical="center" indent="1"/>
    </xf>
    <xf numFmtId="0" fontId="62" fillId="0" borderId="117" xfId="3" applyFont="1" applyBorder="1" applyAlignment="1">
      <alignment horizontal="left" vertical="center"/>
    </xf>
    <xf numFmtId="0" fontId="62" fillId="21" borderId="149" xfId="3" applyFont="1" applyFill="1" applyBorder="1" applyAlignment="1">
      <alignment horizontal="left" vertical="top" wrapText="1"/>
    </xf>
    <xf numFmtId="0" fontId="62" fillId="21" borderId="0" xfId="3" applyFont="1" applyFill="1" applyAlignment="1">
      <alignment vertical="top"/>
    </xf>
    <xf numFmtId="0" fontId="62" fillId="21" borderId="17" xfId="3" applyFont="1" applyFill="1" applyBorder="1" applyAlignment="1">
      <alignment vertical="top"/>
    </xf>
    <xf numFmtId="165" fontId="62" fillId="0" borderId="20" xfId="3" applyNumberFormat="1" applyFont="1" applyBorder="1" applyAlignment="1">
      <alignment horizontal="left" vertical="center" indent="1"/>
    </xf>
    <xf numFmtId="0" fontId="70" fillId="0" borderId="151" xfId="3" applyFont="1" applyBorder="1" applyAlignment="1">
      <alignment horizontal="center" vertical="center"/>
    </xf>
    <xf numFmtId="0" fontId="62" fillId="0" borderId="117" xfId="3" applyFont="1" applyBorder="1" applyAlignment="1">
      <alignment horizontal="center" vertical="center"/>
    </xf>
    <xf numFmtId="0" fontId="62" fillId="0" borderId="115" xfId="3" applyFont="1" applyBorder="1" applyAlignment="1">
      <alignment horizontal="center" vertical="center"/>
    </xf>
    <xf numFmtId="0" fontId="62" fillId="0" borderId="20" xfId="3" applyFont="1" applyBorder="1" applyAlignment="1">
      <alignment horizontal="left" vertical="center" wrapText="1"/>
    </xf>
    <xf numFmtId="0" fontId="62" fillId="0" borderId="13" xfId="3" applyFont="1" applyBorder="1" applyAlignment="1">
      <alignment horizontal="left" vertical="center" wrapText="1"/>
    </xf>
    <xf numFmtId="0" fontId="70" fillId="0" borderId="20" xfId="3" applyFont="1" applyBorder="1" applyAlignment="1">
      <alignment vertical="center"/>
    </xf>
    <xf numFmtId="0" fontId="70" fillId="0" borderId="13" xfId="3" applyFont="1" applyBorder="1" applyAlignment="1">
      <alignment vertical="center"/>
    </xf>
    <xf numFmtId="0" fontId="62" fillId="0" borderId="123" xfId="3" applyFont="1" applyBorder="1" applyAlignment="1" applyProtection="1">
      <alignment horizontal="center" vertical="center"/>
      <protection locked="0"/>
    </xf>
    <xf numFmtId="168" fontId="62" fillId="0" borderId="123" xfId="3" applyNumberFormat="1" applyFont="1" applyBorder="1" applyAlignment="1" applyProtection="1">
      <alignment horizontal="center"/>
      <protection locked="0"/>
    </xf>
    <xf numFmtId="0" fontId="85" fillId="0" borderId="122" xfId="3" applyFont="1" applyBorder="1" applyAlignment="1">
      <alignment horizontal="center" vertical="center" wrapText="1"/>
    </xf>
    <xf numFmtId="0" fontId="62" fillId="0" borderId="123" xfId="3" applyFont="1" applyBorder="1" applyAlignment="1" applyProtection="1">
      <alignment horizontal="center"/>
      <protection locked="0"/>
    </xf>
    <xf numFmtId="0" fontId="88" fillId="0" borderId="0" xfId="0" applyFont="1" applyAlignment="1">
      <alignment vertical="top" wrapText="1"/>
    </xf>
    <xf numFmtId="0" fontId="70" fillId="0" borderId="0" xfId="0" applyFont="1" applyAlignment="1">
      <alignment horizontal="center"/>
    </xf>
    <xf numFmtId="0" fontId="70" fillId="0" borderId="0" xfId="0" applyFont="1" applyAlignment="1">
      <alignment horizontal="left"/>
    </xf>
    <xf numFmtId="0" fontId="70" fillId="12" borderId="12" xfId="3" applyFont="1" applyFill="1" applyBorder="1" applyAlignment="1">
      <alignment horizontal="center" vertical="center" wrapText="1"/>
    </xf>
    <xf numFmtId="0" fontId="70" fillId="12" borderId="20" xfId="3" applyFont="1" applyFill="1" applyBorder="1" applyAlignment="1">
      <alignment horizontal="center" vertical="center" wrapText="1"/>
    </xf>
    <xf numFmtId="0" fontId="70" fillId="12" borderId="13" xfId="3" applyFont="1" applyFill="1" applyBorder="1" applyAlignment="1">
      <alignment horizontal="center" vertical="center" wrapText="1"/>
    </xf>
    <xf numFmtId="0" fontId="62" fillId="0" borderId="0" xfId="3" applyFont="1" applyAlignment="1">
      <alignment wrapText="1"/>
    </xf>
    <xf numFmtId="0" fontId="112" fillId="0" borderId="103" xfId="3" applyFont="1" applyBorder="1" applyAlignment="1">
      <alignment horizontal="center" vertical="center" wrapText="1"/>
    </xf>
    <xf numFmtId="0" fontId="112" fillId="0" borderId="0" xfId="3" applyFont="1" applyAlignment="1">
      <alignment horizontal="center" vertical="center" wrapText="1"/>
    </xf>
    <xf numFmtId="0" fontId="112" fillId="0" borderId="104" xfId="3" applyFont="1" applyBorder="1" applyAlignment="1">
      <alignment horizontal="center" vertical="center" wrapText="1"/>
    </xf>
    <xf numFmtId="0" fontId="112" fillId="0" borderId="105" xfId="3" applyFont="1" applyBorder="1" applyAlignment="1">
      <alignment horizontal="center" vertical="center" wrapText="1"/>
    </xf>
    <xf numFmtId="0" fontId="112" fillId="0" borderId="106" xfId="3" applyFont="1" applyBorder="1" applyAlignment="1">
      <alignment horizontal="center" vertical="center" wrapText="1"/>
    </xf>
    <xf numFmtId="0" fontId="112" fillId="0" borderId="107" xfId="3" applyFont="1" applyBorder="1" applyAlignment="1">
      <alignment horizontal="center" vertical="center" wrapText="1"/>
    </xf>
    <xf numFmtId="0" fontId="113" fillId="0" borderId="12" xfId="3" applyFont="1" applyBorder="1" applyAlignment="1" applyProtection="1">
      <alignment vertical="top" wrapText="1"/>
      <protection hidden="1"/>
    </xf>
    <xf numFmtId="0" fontId="113" fillId="0" borderId="20" xfId="3" applyFont="1" applyBorder="1" applyAlignment="1" applyProtection="1">
      <alignment vertical="top" wrapText="1"/>
      <protection hidden="1"/>
    </xf>
    <xf numFmtId="0" fontId="113" fillId="0" borderId="13" xfId="3" applyFont="1" applyBorder="1" applyAlignment="1" applyProtection="1">
      <alignment vertical="top" wrapText="1"/>
      <protection hidden="1"/>
    </xf>
    <xf numFmtId="0" fontId="60" fillId="0" borderId="11" xfId="3" applyFont="1" applyBorder="1" applyAlignment="1">
      <alignment vertical="top" wrapText="1"/>
    </xf>
    <xf numFmtId="0" fontId="60" fillId="0" borderId="15" xfId="3" applyFont="1" applyBorder="1" applyAlignment="1">
      <alignment vertical="top" wrapText="1"/>
    </xf>
    <xf numFmtId="0" fontId="60" fillId="0" borderId="9" xfId="3" applyFont="1" applyBorder="1" applyAlignment="1">
      <alignment vertical="top" wrapText="1"/>
    </xf>
    <xf numFmtId="0" fontId="70" fillId="0" borderId="45" xfId="3" applyFont="1" applyBorder="1" applyAlignment="1">
      <alignment horizontal="center" vertical="center" wrapText="1"/>
    </xf>
    <xf numFmtId="0" fontId="70" fillId="0" borderId="5" xfId="3" applyFont="1" applyBorder="1" applyAlignment="1">
      <alignment horizontal="center" vertical="center" wrapText="1"/>
    </xf>
    <xf numFmtId="0" fontId="70" fillId="0" borderId="6" xfId="3" applyFont="1" applyBorder="1" applyAlignment="1">
      <alignment horizontal="center" vertical="center" wrapText="1"/>
    </xf>
    <xf numFmtId="0" fontId="88" fillId="0" borderId="4" xfId="3" applyFont="1" applyBorder="1" applyAlignment="1" applyProtection="1">
      <alignment vertical="top"/>
      <protection hidden="1"/>
    </xf>
    <xf numFmtId="0" fontId="88" fillId="0" borderId="0" xfId="3" applyFont="1" applyAlignment="1" applyProtection="1">
      <alignment vertical="top"/>
      <protection hidden="1"/>
    </xf>
    <xf numFmtId="0" fontId="88" fillId="0" borderId="39" xfId="3" applyFont="1" applyBorder="1" applyAlignment="1" applyProtection="1">
      <alignment vertical="top"/>
      <protection hidden="1"/>
    </xf>
    <xf numFmtId="0" fontId="88" fillId="0" borderId="49" xfId="3" applyFont="1" applyBorder="1" applyAlignment="1" applyProtection="1">
      <alignment vertical="top"/>
      <protection hidden="1"/>
    </xf>
    <xf numFmtId="0" fontId="88" fillId="0" borderId="8" xfId="3" applyFont="1" applyBorder="1" applyAlignment="1" applyProtection="1">
      <alignment vertical="top"/>
      <protection hidden="1"/>
    </xf>
    <xf numFmtId="0" fontId="88" fillId="0" borderId="58" xfId="3" applyFont="1" applyBorder="1" applyAlignment="1" applyProtection="1">
      <alignment vertical="top"/>
      <protection hidden="1"/>
    </xf>
    <xf numFmtId="0" fontId="116" fillId="0" borderId="20" xfId="0" applyFont="1" applyBorder="1" applyAlignment="1">
      <alignment horizontal="left" vertical="top" wrapText="1"/>
    </xf>
    <xf numFmtId="0" fontId="60" fillId="0" borderId="13" xfId="0" applyFont="1" applyBorder="1" applyAlignment="1">
      <alignment horizontal="left" vertical="top" wrapText="1"/>
    </xf>
    <xf numFmtId="0" fontId="60" fillId="0" borderId="0" xfId="0" applyFont="1" applyAlignment="1">
      <alignment vertical="top" wrapText="1"/>
    </xf>
    <xf numFmtId="0" fontId="116" fillId="0" borderId="0" xfId="0" applyFont="1" applyAlignment="1">
      <alignment horizontal="left" vertical="center" wrapText="1"/>
    </xf>
    <xf numFmtId="0" fontId="60" fillId="0" borderId="17" xfId="0" applyFont="1" applyBorder="1" applyAlignment="1">
      <alignment vertical="center" wrapText="1"/>
    </xf>
    <xf numFmtId="0" fontId="116" fillId="0" borderId="20" xfId="0" applyFont="1" applyBorder="1" applyAlignment="1">
      <alignment horizontal="left" vertical="center" wrapText="1"/>
    </xf>
    <xf numFmtId="0" fontId="60" fillId="0" borderId="13" xfId="0" applyFont="1" applyBorder="1"/>
    <xf numFmtId="0" fontId="158" fillId="12" borderId="38" xfId="0" applyFont="1" applyFill="1" applyBorder="1" applyAlignment="1">
      <alignment horizontal="center" vertical="center" wrapText="1"/>
    </xf>
    <xf numFmtId="0" fontId="158" fillId="12" borderId="22" xfId="0" applyFont="1" applyFill="1" applyBorder="1" applyAlignment="1">
      <alignment horizontal="center" vertical="center" wrapText="1"/>
    </xf>
    <xf numFmtId="0" fontId="158" fillId="12" borderId="16" xfId="0" applyFont="1" applyFill="1" applyBorder="1" applyAlignment="1">
      <alignment horizontal="center" vertical="center" wrapText="1"/>
    </xf>
    <xf numFmtId="0" fontId="158" fillId="12" borderId="0" xfId="0" applyFont="1" applyFill="1" applyAlignment="1">
      <alignment horizontal="center" vertical="center" wrapText="1"/>
    </xf>
    <xf numFmtId="0" fontId="113" fillId="0" borderId="154" xfId="0" applyFont="1" applyBorder="1" applyAlignment="1">
      <alignment horizontal="center"/>
    </xf>
    <xf numFmtId="0" fontId="113" fillId="0" borderId="155" xfId="0" applyFont="1" applyBorder="1" applyAlignment="1">
      <alignment horizontal="center"/>
    </xf>
    <xf numFmtId="0" fontId="113" fillId="0" borderId="199" xfId="0" applyFont="1" applyBorder="1" applyAlignment="1">
      <alignment horizontal="center"/>
    </xf>
    <xf numFmtId="164" fontId="115" fillId="12" borderId="16" xfId="0" applyNumberFormat="1" applyFont="1" applyFill="1" applyBorder="1" applyAlignment="1">
      <alignment horizontal="center" vertical="center"/>
    </xf>
    <xf numFmtId="164" fontId="115" fillId="12" borderId="0" xfId="0" applyNumberFormat="1" applyFont="1" applyFill="1" applyAlignment="1">
      <alignment horizontal="center" vertical="center"/>
    </xf>
    <xf numFmtId="164" fontId="115" fillId="12" borderId="61" xfId="0" applyNumberFormat="1" applyFont="1" applyFill="1" applyBorder="1" applyAlignment="1">
      <alignment horizontal="center" vertical="center"/>
    </xf>
    <xf numFmtId="164" fontId="66" fillId="12" borderId="114" xfId="0" applyNumberFormat="1" applyFont="1" applyFill="1" applyBorder="1" applyAlignment="1">
      <alignment horizontal="center" vertical="top"/>
    </xf>
    <xf numFmtId="164" fontId="116" fillId="12" borderId="117" xfId="0" applyNumberFormat="1" applyFont="1" applyFill="1" applyBorder="1" applyAlignment="1">
      <alignment horizontal="center" vertical="top"/>
    </xf>
    <xf numFmtId="164" fontId="116" fillId="12" borderId="137" xfId="0" applyNumberFormat="1" applyFont="1" applyFill="1" applyBorder="1" applyAlignment="1">
      <alignment horizontal="center" vertical="top"/>
    </xf>
    <xf numFmtId="0" fontId="59" fillId="33" borderId="0" xfId="29" applyFont="1" applyFill="1" applyAlignment="1">
      <alignment horizontal="left" vertical="top" wrapText="1"/>
    </xf>
    <xf numFmtId="0" fontId="77" fillId="33" borderId="47" xfId="29" applyFont="1" applyFill="1" applyBorder="1" applyAlignment="1">
      <alignment horizontal="center"/>
    </xf>
    <xf numFmtId="0" fontId="121" fillId="33" borderId="206" xfId="29" applyFont="1" applyFill="1" applyBorder="1" applyAlignment="1">
      <alignment horizontal="center"/>
    </xf>
    <xf numFmtId="0" fontId="59" fillId="33" borderId="0" xfId="29" applyFont="1" applyFill="1" applyAlignment="1">
      <alignment horizontal="left" wrapText="1"/>
    </xf>
    <xf numFmtId="0" fontId="107" fillId="33" borderId="0" xfId="29" applyFont="1" applyFill="1" applyAlignment="1">
      <alignment horizontal="left" vertical="top" wrapText="1"/>
    </xf>
    <xf numFmtId="0" fontId="121" fillId="33" borderId="68" xfId="29" applyFont="1" applyFill="1" applyBorder="1" applyAlignment="1">
      <alignment horizontal="center"/>
    </xf>
  </cellXfs>
  <cellStyles count="47924">
    <cellStyle name="_x000a_bidires=100_x000d_" xfId="47790" xr:uid="{DDFAB61D-00A6-4DD6-B4F7-4AA4B0301CB4}"/>
    <cellStyle name="1" xfId="543" xr:uid="{4379B6A9-9190-4861-A07E-D20CDA20C993}"/>
    <cellStyle name="10" xfId="544" xr:uid="{CF1F4E2D-ACEA-4E71-B76D-F57F09A0951B}"/>
    <cellStyle name="2" xfId="545" xr:uid="{FF2B58D1-49D8-426F-853E-66DCD1787DCC}"/>
    <cellStyle name="20% - Accent1" xfId="48" builtinId="30" customBuiltin="1"/>
    <cellStyle name="20% - Accent1 10" xfId="3361" xr:uid="{E196A6D3-C067-429F-8A24-3241D0E507F0}"/>
    <cellStyle name="20% - Accent1 11" xfId="3362" xr:uid="{7D85B4DD-3CE2-4E65-9521-2AD5F1B54646}"/>
    <cellStyle name="20% - Accent1 11 2" xfId="3363" xr:uid="{CB5DB1C2-9257-4D8B-BE05-B7E897FB1BF3}"/>
    <cellStyle name="20% - Accent1 12" xfId="1212" xr:uid="{2033F376-6B3A-4B48-920C-8263136847CD}"/>
    <cellStyle name="20% - Accent1 13" xfId="43939" xr:uid="{A7890E96-B785-4C6E-BB07-B66476AF00ED}"/>
    <cellStyle name="20% - Accent1 2" xfId="112" xr:uid="{5FB45B5E-79C7-4E31-A498-F897FDF02B4C}"/>
    <cellStyle name="20% - Accent1 2 10" xfId="1224" xr:uid="{6B5270EF-5D6B-4EF6-9C61-05359F752AB4}"/>
    <cellStyle name="20% - Accent1 2 11" xfId="43788" xr:uid="{72471DBB-E8D9-48F7-8EB2-87A371EC3F75}"/>
    <cellStyle name="20% - Accent1 2 12" xfId="301" xr:uid="{C7C55622-7678-4D00-B070-3A1CD0DE9704}"/>
    <cellStyle name="20% - Accent1 2 13" xfId="44019" xr:uid="{937FC98D-107C-4C68-A0D0-57464FCF8F28}"/>
    <cellStyle name="20% - Accent1 2 2" xfId="226" xr:uid="{029E3D5E-8BB5-4E69-B77C-CC5E238F2B67}"/>
    <cellStyle name="20% - Accent1 2 2 10" xfId="3272" xr:uid="{EDAE5161-7550-49FD-A06E-2C0A2B888A93}"/>
    <cellStyle name="20% - Accent1 2 2 11" xfId="1450" xr:uid="{F4EEE2D4-F286-4848-AC4C-C95A09A9707F}"/>
    <cellStyle name="20% - Accent1 2 2 12" xfId="1361" xr:uid="{2522F44D-2292-4B47-9A85-E4B10849B0C2}"/>
    <cellStyle name="20% - Accent1 2 2 13" xfId="403" xr:uid="{EA53495E-64CC-44C4-A564-C512E892EA31}"/>
    <cellStyle name="20% - Accent1 2 2 14" xfId="44071" xr:uid="{B0EEAE0D-5539-4F96-B220-81F1762A248F}"/>
    <cellStyle name="20% - Accent1 2 2 2" xfId="493" xr:uid="{85D99700-F4E4-4FB0-B8ED-DD5F1F4C1150}"/>
    <cellStyle name="20% - Accent1 2 2 2 10" xfId="44323" xr:uid="{E2DA937F-9CA5-43D0-B74D-F79DCB41A7C8}"/>
    <cellStyle name="20% - Accent1 2 2 2 2" xfId="755" xr:uid="{A6663F97-2AE1-4371-ABA7-59850BE466F6}"/>
    <cellStyle name="20% - Accent1 2 2 2 2 2" xfId="1155" xr:uid="{7B04C99A-AD32-4E25-8A9E-989B482322E1}"/>
    <cellStyle name="20% - Accent1 2 2 2 2 2 2" xfId="2508" xr:uid="{CA00290C-A807-43BF-9B75-F650AD705F55}"/>
    <cellStyle name="20% - Accent1 2 2 2 2 2 3" xfId="2742" xr:uid="{7689CD0F-C832-4335-B0C1-4224FA617FA0}"/>
    <cellStyle name="20% - Accent1 2 2 2 2 2 4" xfId="2975" xr:uid="{848FEC00-3F57-496A-9D41-F161E6BCF534}"/>
    <cellStyle name="20% - Accent1 2 2 2 2 2 5" xfId="3208" xr:uid="{F0112D66-3D2C-4370-9A48-12B11743D95D}"/>
    <cellStyle name="20% - Accent1 2 2 2 2 2 6" xfId="2274" xr:uid="{7A14EAD8-3DC4-4B0C-A903-51BAAB1C29ED}"/>
    <cellStyle name="20% - Accent1 2 2 2 2 2 7" xfId="1910" xr:uid="{772BEF38-62D3-4E7F-BE10-4E482C8BA680}"/>
    <cellStyle name="20% - Accent1 2 2 2 2 2 8" xfId="46092" xr:uid="{255E8888-530C-41F4-86DA-0DACDAB32774}"/>
    <cellStyle name="20% - Accent1 2 2 2 2 3" xfId="2392" xr:uid="{3B26DFF4-DB96-4AC1-9796-0286520E9311}"/>
    <cellStyle name="20% - Accent1 2 2 2 2 4" xfId="2626" xr:uid="{AC223749-2C3B-4193-8412-2187CC412BB8}"/>
    <cellStyle name="20% - Accent1 2 2 2 2 5" xfId="2859" xr:uid="{F2AAB2CD-B6C8-4F6C-BDAE-2C55FE44A5F2}"/>
    <cellStyle name="20% - Accent1 2 2 2 2 6" xfId="3092" xr:uid="{52EFFB94-9E82-48CF-95B5-E5BF30B4B9E7}"/>
    <cellStyle name="20% - Accent1 2 2 2 2 7" xfId="2158" xr:uid="{308D06D9-8372-4036-B406-BC75928F551E}"/>
    <cellStyle name="20% - Accent1 2 2 2 2 8" xfId="1789" xr:uid="{2692400D-A64B-49D3-82E5-AF6CC6E4448D}"/>
    <cellStyle name="20% - Accent1 2 2 2 2 9" xfId="45310" xr:uid="{8ABDEB74-EFFA-4E11-BC8D-44D7AE4BF0EA}"/>
    <cellStyle name="20% - Accent1 2 2 2 3" xfId="944" xr:uid="{470579B9-F6CF-4B31-9BBE-40025D43D4A1}"/>
    <cellStyle name="20% - Accent1 2 2 2 3 2" xfId="2450" xr:uid="{C6A42B48-1EB7-436F-9B5D-46EF8A704019}"/>
    <cellStyle name="20% - Accent1 2 2 2 3 2 2" xfId="3366" xr:uid="{6987242F-CFBE-48D6-BEE5-9E100BB3F915}"/>
    <cellStyle name="20% - Accent1 2 2 2 3 2 3" xfId="3365" xr:uid="{9E5CD17D-6540-4553-B142-1C2DF885AC99}"/>
    <cellStyle name="20% - Accent1 2 2 2 3 3" xfId="2684" xr:uid="{9A31F74C-4129-4A8E-8186-E32C3968EFB9}"/>
    <cellStyle name="20% - Accent1 2 2 2 3 3 2" xfId="3367" xr:uid="{650B5D4B-B614-4C6F-AC0B-6B10CE096D4D}"/>
    <cellStyle name="20% - Accent1 2 2 2 3 4" xfId="2917" xr:uid="{DA9DC922-7F84-4804-A008-3A12BEFED65C}"/>
    <cellStyle name="20% - Accent1 2 2 2 3 5" xfId="3150" xr:uid="{4A937248-A6B6-4FE5-A634-B7B1C1C2FD79}"/>
    <cellStyle name="20% - Accent1 2 2 2 3 6" xfId="2216" xr:uid="{F03D843F-AC52-4975-A5C6-D53A5476C648}"/>
    <cellStyle name="20% - Accent1 2 2 2 3 7" xfId="3364" xr:uid="{BB875AF2-017A-4A99-B4CD-8DA9F34DE08A}"/>
    <cellStyle name="20% - Accent1 2 2 2 3 8" xfId="1852" xr:uid="{CAFB0A26-D586-48A5-9D67-04909645CDA1}"/>
    <cellStyle name="20% - Accent1 2 2 2 3 9" xfId="45750" xr:uid="{6815DA37-E120-4EDE-AA26-72F7780F9B98}"/>
    <cellStyle name="20% - Accent1 2 2 2 4" xfId="2334" xr:uid="{944DD5BA-F78B-4060-9951-7ED405D1445F}"/>
    <cellStyle name="20% - Accent1 2 2 2 4 2" xfId="3369" xr:uid="{DEFDB773-7565-4703-ABCE-57F60EA28E37}"/>
    <cellStyle name="20% - Accent1 2 2 2 4 3" xfId="3370" xr:uid="{6774A699-3F32-46E4-BCFE-3B20E08DD450}"/>
    <cellStyle name="20% - Accent1 2 2 2 4 4" xfId="3368" xr:uid="{56A032AB-3E37-4A23-839F-311580B8135D}"/>
    <cellStyle name="20% - Accent1 2 2 2 4 5" xfId="46649" xr:uid="{25E8CB33-0608-4FD0-ACDD-AB499E8B2214}"/>
    <cellStyle name="20% - Accent1 2 2 2 5" xfId="2568" xr:uid="{C78A354D-B6D3-45AC-A87A-28FFB7177294}"/>
    <cellStyle name="20% - Accent1 2 2 2 5 2" xfId="3371" xr:uid="{7193892F-61DE-481E-8ECF-5FE6E374D08C}"/>
    <cellStyle name="20% - Accent1 2 2 2 6" xfId="2801" xr:uid="{F44FD4B4-6E76-407C-8154-00677FD96036}"/>
    <cellStyle name="20% - Accent1 2 2 2 7" xfId="3034" xr:uid="{11C4D702-B28D-444C-9BA1-B07301865155}"/>
    <cellStyle name="20% - Accent1 2 2 2 8" xfId="2100" xr:uid="{EC233137-255D-4DBF-8694-6D4106BA11C4}"/>
    <cellStyle name="20% - Accent1 2 2 2 9" xfId="1664" xr:uid="{6B28DBC2-972F-4AA7-909D-DE0886EEA32C}"/>
    <cellStyle name="20% - Accent1 2 2 3" xfId="634" xr:uid="{9D510F47-E396-42D8-B849-077A82D2127E}"/>
    <cellStyle name="20% - Accent1 2 2 3 10" xfId="3372" xr:uid="{1EC4F574-CE2B-4641-8003-E0CEE2000611}"/>
    <cellStyle name="20% - Accent1 2 2 3 11" xfId="43634" xr:uid="{17366392-30FE-45D5-9017-661571DF09F4}"/>
    <cellStyle name="20% - Accent1 2 2 3 12" xfId="1756" xr:uid="{F1C94641-9DC9-41C3-80F4-7164BAA6F026}"/>
    <cellStyle name="20% - Accent1 2 2 3 13" xfId="44198" xr:uid="{54D8638E-25A2-4A79-A607-D5D2D7F86C87}"/>
    <cellStyle name="20% - Accent1 2 2 3 2" xfId="1044" xr:uid="{6632EB96-1D6D-45AA-BD92-15D60B4B9473}"/>
    <cellStyle name="20% - Accent1 2 2 3 2 10" xfId="45185" xr:uid="{9B15E024-6CB5-4AD6-B565-6B18DE716B65}"/>
    <cellStyle name="20% - Accent1 2 2 3 2 2" xfId="2479" xr:uid="{62B51548-D4F7-4DE3-BDD8-F469CA59BD8E}"/>
    <cellStyle name="20% - Accent1 2 2 3 2 2 2" xfId="3375" xr:uid="{676A9052-DA73-4CFB-BF4E-5C3634DE3750}"/>
    <cellStyle name="20% - Accent1 2 2 3 2 2 2 2" xfId="3376" xr:uid="{076F63ED-37F7-4DBF-89A3-C1CF20A3B789}"/>
    <cellStyle name="20% - Accent1 2 2 3 2 2 2 3" xfId="3377" xr:uid="{14A2ADD0-2AAC-4617-A986-CDD1A2E08431}"/>
    <cellStyle name="20% - Accent1 2 2 3 2 2 3" xfId="3378" xr:uid="{E128EF56-EDF9-4A86-865B-5BB28DB544A6}"/>
    <cellStyle name="20% - Accent1 2 2 3 2 2 4" xfId="3379" xr:uid="{1B45EDD8-CD69-43D1-BC62-9D980D6AEC42}"/>
    <cellStyle name="20% - Accent1 2 2 3 2 2 4 2" xfId="3380" xr:uid="{8DEE0F9D-10C6-4379-8B84-1E96358F5985}"/>
    <cellStyle name="20% - Accent1 2 2 3 2 2 5" xfId="3381" xr:uid="{E1EAA769-E999-4C47-90D0-99C33EEAFAF7}"/>
    <cellStyle name="20% - Accent1 2 2 3 2 2 6" xfId="3374" xr:uid="{837C0245-A72A-4938-B5EB-E6ED0D319E1C}"/>
    <cellStyle name="20% - Accent1 2 2 3 2 3" xfId="2713" xr:uid="{ECDBE5AE-AFF2-4ED0-9B0B-19671CD185B9}"/>
    <cellStyle name="20% - Accent1 2 2 3 2 3 2" xfId="3382" xr:uid="{859F185A-E5B5-41E6-A7D6-9444229D68CD}"/>
    <cellStyle name="20% - Accent1 2 2 3 2 4" xfId="2946" xr:uid="{FC6145D8-2F7B-495F-A21A-F89CBD42CAE0}"/>
    <cellStyle name="20% - Accent1 2 2 3 2 4 2" xfId="3384" xr:uid="{3969A505-4F04-4DEF-9AF7-06CD2F789469}"/>
    <cellStyle name="20% - Accent1 2 2 3 2 4 2 2" xfId="3385" xr:uid="{CC2B97C0-898B-4D25-BC47-0CBE56C61D01}"/>
    <cellStyle name="20% - Accent1 2 2 3 2 4 3" xfId="3386" xr:uid="{3B0813BC-A7F3-4BBA-9E70-B54050009DF7}"/>
    <cellStyle name="20% - Accent1 2 2 3 2 4 4" xfId="3383" xr:uid="{9D0D4A40-4264-4E3F-AAC9-81225690A2DE}"/>
    <cellStyle name="20% - Accent1 2 2 3 2 5" xfId="3179" xr:uid="{85652513-C029-45D2-AF7F-E9371BFA1D22}"/>
    <cellStyle name="20% - Accent1 2 2 3 2 5 2" xfId="3388" xr:uid="{2B8761C1-A2DD-4CAC-A778-23F27F077D17}"/>
    <cellStyle name="20% - Accent1 2 2 3 2 5 2 2" xfId="3389" xr:uid="{99AF6B15-48D2-432C-8AFD-10FCAB5613C4}"/>
    <cellStyle name="20% - Accent1 2 2 3 2 5 3" xfId="3390" xr:uid="{74D73A9D-0410-445A-B520-A7258DA72252}"/>
    <cellStyle name="20% - Accent1 2 2 3 2 5 4" xfId="3387" xr:uid="{A58157CE-6D8A-4CF7-A8AD-511103699749}"/>
    <cellStyle name="20% - Accent1 2 2 3 2 6" xfId="2245" xr:uid="{5C53D7AE-A84F-4478-BFF4-CFAA09C7E75D}"/>
    <cellStyle name="20% - Accent1 2 2 3 2 6 2" xfId="3392" xr:uid="{71B99CD6-C438-44D4-B788-80688AD12637}"/>
    <cellStyle name="20% - Accent1 2 2 3 2 6 3" xfId="3391" xr:uid="{40227F12-01C3-467F-A891-019315B04A1F}"/>
    <cellStyle name="20% - Accent1 2 2 3 2 7" xfId="3393" xr:uid="{2F80FF62-04FF-420A-A0EA-3E42415376D4}"/>
    <cellStyle name="20% - Accent1 2 2 3 2 8" xfId="3373" xr:uid="{BB5232B5-6D28-431B-8E9F-EDDD988AD21D}"/>
    <cellStyle name="20% - Accent1 2 2 3 2 9" xfId="1881" xr:uid="{4ED7EC79-8CC3-44B1-A61F-5D21329AD632}"/>
    <cellStyle name="20% - Accent1 2 2 3 3" xfId="2363" xr:uid="{C0913B20-5014-4A33-873C-AA4BD25FDF48}"/>
    <cellStyle name="20% - Accent1 2 2 3 3 2" xfId="3395" xr:uid="{EF4F5B32-5957-46BB-8B79-28D1614B6795}"/>
    <cellStyle name="20% - Accent1 2 2 3 3 2 2" xfId="3396" xr:uid="{8B5BD578-1C2A-4DD1-AF25-1E136F3B63B9}"/>
    <cellStyle name="20% - Accent1 2 2 3 3 2 2 2" xfId="3397" xr:uid="{9B5C3018-6A37-4035-9CE0-B6715C3F488E}"/>
    <cellStyle name="20% - Accent1 2 2 3 3 2 3" xfId="3398" xr:uid="{CCAF3549-C5B4-4A92-BDF1-F79F0983FCCD}"/>
    <cellStyle name="20% - Accent1 2 2 3 3 3" xfId="3399" xr:uid="{E8B1D4FB-DE85-41FD-9BBC-BA52051B8B1F}"/>
    <cellStyle name="20% - Accent1 2 2 3 3 3 2" xfId="3400" xr:uid="{792FD04A-255A-4774-B353-96F69501D433}"/>
    <cellStyle name="20% - Accent1 2 2 3 3 3 2 2" xfId="3401" xr:uid="{F0EBBCFE-6CDA-4D37-8317-85A54CBF0B8A}"/>
    <cellStyle name="20% - Accent1 2 2 3 3 3 3" xfId="3402" xr:uid="{F59E3035-8812-4370-BBD8-980A817E0F66}"/>
    <cellStyle name="20% - Accent1 2 2 3 3 4" xfId="3403" xr:uid="{B797BA36-EF74-46D7-B3A7-70955CF08D46}"/>
    <cellStyle name="20% - Accent1 2 2 3 3 4 2" xfId="3404" xr:uid="{4A7965E8-20C4-4107-89A7-C441497BBD55}"/>
    <cellStyle name="20% - Accent1 2 2 3 3 5" xfId="3405" xr:uid="{D8446C95-4BFC-4BAA-BFEC-7D07D37D0BB4}"/>
    <cellStyle name="20% - Accent1 2 2 3 3 6" xfId="3394" xr:uid="{8B4C2B3C-BD3C-41C4-A89F-96BBD0F8F944}"/>
    <cellStyle name="20% - Accent1 2 2 3 3 7" xfId="45869" xr:uid="{5F845628-5774-47E2-9E02-1FE3D64342C8}"/>
    <cellStyle name="20% - Accent1 2 2 3 4" xfId="2597" xr:uid="{E9256FD9-379F-4C0B-9B04-EBAB2E3CD691}"/>
    <cellStyle name="20% - Accent1 2 2 3 4 2" xfId="3407" xr:uid="{F57A5E89-F2EB-4805-B1AA-B7A889AD657D}"/>
    <cellStyle name="20% - Accent1 2 2 3 4 2 2" xfId="3408" xr:uid="{315187F4-8B93-4BF6-B736-8AE7AEEDE9CB}"/>
    <cellStyle name="20% - Accent1 2 2 3 4 3" xfId="3409" xr:uid="{8292A97F-6045-4C52-9F14-EFB85F84CC9B}"/>
    <cellStyle name="20% - Accent1 2 2 3 4 4" xfId="3406" xr:uid="{06E117D9-B4CE-4CD2-AF8E-BB93704CD99D}"/>
    <cellStyle name="20% - Accent1 2 2 3 4 5" xfId="46524" xr:uid="{34192EDD-22DC-4C7B-83A4-E184C2B3ADC4}"/>
    <cellStyle name="20% - Accent1 2 2 3 5" xfId="2830" xr:uid="{B11DEC94-E870-4B7B-B47D-58F10BCA0F0D}"/>
    <cellStyle name="20% - Accent1 2 2 3 5 2" xfId="3411" xr:uid="{FC72D2CA-F8B6-4496-84F0-09706F0CBB9A}"/>
    <cellStyle name="20% - Accent1 2 2 3 5 3" xfId="3410" xr:uid="{A5748EBC-CD43-46A6-A32F-CC2A4CCFDFC0}"/>
    <cellStyle name="20% - Accent1 2 2 3 6" xfId="3063" xr:uid="{22968EAB-D8F4-4572-968D-3F8F49FDECF5}"/>
    <cellStyle name="20% - Accent1 2 2 3 6 2" xfId="3413" xr:uid="{7959880F-B880-47C7-8339-E3989A3149E6}"/>
    <cellStyle name="20% - Accent1 2 2 3 6 3" xfId="3412" xr:uid="{A52FFE4F-7F5C-43E9-B7DC-AE0D9BE804E2}"/>
    <cellStyle name="20% - Accent1 2 2 3 7" xfId="2129" xr:uid="{55A74469-4EE7-4C61-AB08-BE755864A3DD}"/>
    <cellStyle name="20% - Accent1 2 2 3 7 2" xfId="3415" xr:uid="{0C5FFFB3-5EE6-42F7-8BF8-FD1377EEA16D}"/>
    <cellStyle name="20% - Accent1 2 2 3 7 2 2" xfId="3416" xr:uid="{9D37293D-9DBB-496F-A1FF-4A914B7BF60A}"/>
    <cellStyle name="20% - Accent1 2 2 3 7 2 2 2" xfId="3417" xr:uid="{F721BCF7-19B3-46A6-A5D6-92CE71E13259}"/>
    <cellStyle name="20% - Accent1 2 2 3 7 2 3" xfId="3418" xr:uid="{13963097-C207-4FB3-8A07-DBBAAEDD11DE}"/>
    <cellStyle name="20% - Accent1 2 2 3 7 3" xfId="3419" xr:uid="{EB408B7F-C13B-4DE5-93DC-862B63DE9C2D}"/>
    <cellStyle name="20% - Accent1 2 2 3 7 3 2" xfId="3420" xr:uid="{7697B562-3429-42D4-A9E0-6D842D4C98C2}"/>
    <cellStyle name="20% - Accent1 2 2 3 7 4" xfId="3421" xr:uid="{908887AC-DB66-4D1F-B288-90D188464B3C}"/>
    <cellStyle name="20% - Accent1 2 2 3 7 5" xfId="3414" xr:uid="{8EC211B3-F16E-42CB-BB15-C12BCC94A153}"/>
    <cellStyle name="20% - Accent1 2 2 3 8" xfId="3422" xr:uid="{9DFEA822-12A5-48FA-8CD6-AE213C905844}"/>
    <cellStyle name="20% - Accent1 2 2 3 8 2" xfId="3423" xr:uid="{DB51640E-A9CF-4900-B30E-95B59CE1588C}"/>
    <cellStyle name="20% - Accent1 2 2 3 8 2 2" xfId="3424" xr:uid="{311E9431-9B11-4A7D-99B1-A2DED71A6323}"/>
    <cellStyle name="20% - Accent1 2 2 3 8 3" xfId="3425" xr:uid="{A95E6B23-1FDC-4BFA-A23E-D876EA7309AF}"/>
    <cellStyle name="20% - Accent1 2 2 3 9" xfId="3426" xr:uid="{01D4DB2D-C1DF-4590-A89E-3C6C376323D3}"/>
    <cellStyle name="20% - Accent1 2 2 3 9 2" xfId="3427" xr:uid="{E035E248-901A-4534-AAEC-7997F90EA654}"/>
    <cellStyle name="20% - Accent1 2 2 4" xfId="693" xr:uid="{87822CBD-CF08-4BD5-A916-627828A4793B}"/>
    <cellStyle name="20% - Accent1 2 2 4 10" xfId="44674" xr:uid="{4A8F6578-D477-4CB0-ADC3-E8B02C66BCF1}"/>
    <cellStyle name="20% - Accent1 2 2 4 2" xfId="1100" xr:uid="{04DC8268-8D63-4428-B161-7B9A6B65AB26}"/>
    <cellStyle name="20% - Accent1 2 2 4 2 2" xfId="3430" xr:uid="{A8ACC34E-2E1C-4B86-9406-07EE46D9B0E4}"/>
    <cellStyle name="20% - Accent1 2 2 4 2 2 2" xfId="3431" xr:uid="{9E308248-22D9-47B9-AA86-F05A55042DB2}"/>
    <cellStyle name="20% - Accent1 2 2 4 2 2 2 2" xfId="3432" xr:uid="{035CD7FB-533B-4D91-AA74-B59A49E503A9}"/>
    <cellStyle name="20% - Accent1 2 2 4 2 2 2 2 2" xfId="3433" xr:uid="{0C0FEF4A-9105-40BE-8FA8-BBD51C9CC106}"/>
    <cellStyle name="20% - Accent1 2 2 4 2 2 2 3" xfId="3434" xr:uid="{299D4C31-AD06-4C44-9728-A882426508DB}"/>
    <cellStyle name="20% - Accent1 2 2 4 2 2 3" xfId="3435" xr:uid="{5CD5461C-362A-4A29-AA88-F97DC10ABDD7}"/>
    <cellStyle name="20% - Accent1 2 2 4 2 2 3 2" xfId="3436" xr:uid="{D1CD5284-7F97-4C62-90E0-164D5B361D59}"/>
    <cellStyle name="20% - Accent1 2 2 4 2 2 3 2 2" xfId="3437" xr:uid="{BA9874C5-9676-4DCF-A568-663A1C2BF82F}"/>
    <cellStyle name="20% - Accent1 2 2 4 2 2 3 3" xfId="3438" xr:uid="{188D5E25-EE86-4CCE-9E5A-CD2D7B999FC5}"/>
    <cellStyle name="20% - Accent1 2 2 4 2 2 4" xfId="3439" xr:uid="{8ECBDEEC-0330-4561-9A2C-502732CEC6CA}"/>
    <cellStyle name="20% - Accent1 2 2 4 2 2 4 2" xfId="3440" xr:uid="{304E3AA8-DBAE-413A-B2F9-AD6FF081C6A9}"/>
    <cellStyle name="20% - Accent1 2 2 4 2 2 5" xfId="3441" xr:uid="{580DDF39-4317-4D2C-B581-ABB3CA268F1F}"/>
    <cellStyle name="20% - Accent1 2 2 4 2 3" xfId="3442" xr:uid="{A3CBFACA-BCC7-4816-B46D-A2C6AB077169}"/>
    <cellStyle name="20% - Accent1 2 2 4 2 3 2" xfId="3443" xr:uid="{28ACCFEC-0F6B-4013-8EC5-85763CF2041A}"/>
    <cellStyle name="20% - Accent1 2 2 4 2 3 2 2" xfId="3444" xr:uid="{EF29044B-AB5E-4C43-A2DF-6B2C0D6EC701}"/>
    <cellStyle name="20% - Accent1 2 2 4 2 3 3" xfId="3445" xr:uid="{13C7F023-6B97-4884-87F1-9DB95BFAB85D}"/>
    <cellStyle name="20% - Accent1 2 2 4 2 4" xfId="3446" xr:uid="{00CACAAE-2FC6-4F2D-B495-A5BD5F84D996}"/>
    <cellStyle name="20% - Accent1 2 2 4 2 4 2" xfId="3447" xr:uid="{9ED3F456-B849-4DDF-A1EA-6FF2001B5EE1}"/>
    <cellStyle name="20% - Accent1 2 2 4 2 4 2 2" xfId="3448" xr:uid="{1ABAC12E-24AE-4D52-B888-D94BDFE26617}"/>
    <cellStyle name="20% - Accent1 2 2 4 2 4 3" xfId="3449" xr:uid="{58B6CBA4-1E47-409A-A338-CF5C8CD9CE46}"/>
    <cellStyle name="20% - Accent1 2 2 4 2 5" xfId="3450" xr:uid="{EEEE3E7D-0F7F-4A57-B8B4-950096B5E13E}"/>
    <cellStyle name="20% - Accent1 2 2 4 2 5 2" xfId="3451" xr:uid="{5126561B-4336-4DBF-B2A1-7206E3D4D2DE}"/>
    <cellStyle name="20% - Accent1 2 2 4 2 6" xfId="3452" xr:uid="{B8746C57-B64C-47ED-8E7E-5E2B072CDF55}"/>
    <cellStyle name="20% - Accent1 2 2 4 2 7" xfId="3429" xr:uid="{8AA5D4E1-EB0B-4A5D-8EDB-590ABF753E4B}"/>
    <cellStyle name="20% - Accent1 2 2 4 2 8" xfId="2421" xr:uid="{35A831A5-8A80-4215-8A5C-0CA733138A86}"/>
    <cellStyle name="20% - Accent1 2 2 4 2 9" xfId="45471" xr:uid="{8D87D3D1-30C3-4D85-B80D-E444DF3B5ED0}"/>
    <cellStyle name="20% - Accent1 2 2 4 3" xfId="2655" xr:uid="{C05C89F3-F1F3-41F3-9D35-034BAA9DC8E2}"/>
    <cellStyle name="20% - Accent1 2 2 4 3 2" xfId="3454" xr:uid="{4CD1B9F2-284D-43ED-9637-283B28793111}"/>
    <cellStyle name="20% - Accent1 2 2 4 3 2 2" xfId="3455" xr:uid="{063B79C0-884B-4485-9FB5-CEAE6069399E}"/>
    <cellStyle name="20% - Accent1 2 2 4 3 2 2 2" xfId="3456" xr:uid="{14DA7601-1CA0-4BF8-ACF7-BA6D582CDEAC}"/>
    <cellStyle name="20% - Accent1 2 2 4 3 2 3" xfId="3457" xr:uid="{B2B6F553-DD8E-40AF-A0A7-5BF279795285}"/>
    <cellStyle name="20% - Accent1 2 2 4 3 3" xfId="3458" xr:uid="{A1DB9081-A292-44A4-948C-CEB2C05A6FB0}"/>
    <cellStyle name="20% - Accent1 2 2 4 3 3 2" xfId="3459" xr:uid="{D74E5754-6B5D-43DA-980B-5FAC66D08A26}"/>
    <cellStyle name="20% - Accent1 2 2 4 3 3 2 2" xfId="3460" xr:uid="{590FFCE3-26F3-4C81-B920-2E012B3A920B}"/>
    <cellStyle name="20% - Accent1 2 2 4 3 3 3" xfId="3461" xr:uid="{23206ADE-8C1E-4999-9843-2B816B7FCEA2}"/>
    <cellStyle name="20% - Accent1 2 2 4 3 4" xfId="3462" xr:uid="{955F9316-0A90-4C41-9CDC-8BBA1AF605C3}"/>
    <cellStyle name="20% - Accent1 2 2 4 3 4 2" xfId="3463" xr:uid="{647ADDD6-E352-4403-93FD-34905304AD51}"/>
    <cellStyle name="20% - Accent1 2 2 4 3 5" xfId="3464" xr:uid="{69C26B5C-D120-42F7-9CE2-1D68D175CFEB}"/>
    <cellStyle name="20% - Accent1 2 2 4 3 6" xfId="3453" xr:uid="{FCB6E664-7375-400B-B034-4A5067EC90E4}"/>
    <cellStyle name="20% - Accent1 2 2 4 3 7" xfId="45988" xr:uid="{28B036DD-0D87-43E8-84F3-46D0006B6ECD}"/>
    <cellStyle name="20% - Accent1 2 2 4 4" xfId="2888" xr:uid="{2A2D0570-72C5-45B5-AD23-2F2536E25844}"/>
    <cellStyle name="20% - Accent1 2 2 4 4 2" xfId="3466" xr:uid="{18C28281-F100-4633-A4D5-FFAA68715891}"/>
    <cellStyle name="20% - Accent1 2 2 4 4 2 2" xfId="3467" xr:uid="{46555636-DBB2-40CF-AE01-6DAF12409112}"/>
    <cellStyle name="20% - Accent1 2 2 4 4 2 2 2" xfId="3468" xr:uid="{2F31657C-A225-42F1-8809-7244D7594825}"/>
    <cellStyle name="20% - Accent1 2 2 4 4 2 3" xfId="3469" xr:uid="{DA2E2B04-A376-4EDE-BA39-474E305D5E19}"/>
    <cellStyle name="20% - Accent1 2 2 4 4 3" xfId="3470" xr:uid="{1F64C217-A198-442C-86E5-197E61596063}"/>
    <cellStyle name="20% - Accent1 2 2 4 4 3 2" xfId="3471" xr:uid="{BCC4955E-F75E-4A08-AEFF-515B4B0BBB43}"/>
    <cellStyle name="20% - Accent1 2 2 4 4 4" xfId="3472" xr:uid="{11817CC0-ADDB-4BC3-B802-602BC1B3E515}"/>
    <cellStyle name="20% - Accent1 2 2 4 4 5" xfId="3465" xr:uid="{572889D4-1DC7-4D71-99F0-F3C871A10D51}"/>
    <cellStyle name="20% - Accent1 2 2 4 4 6" xfId="46810" xr:uid="{EF00C85B-897E-4BD8-B5AA-9570B71703D7}"/>
    <cellStyle name="20% - Accent1 2 2 4 5" xfId="3121" xr:uid="{9AEB7934-0A59-412C-A8BD-E3BFF877E309}"/>
    <cellStyle name="20% - Accent1 2 2 4 5 2" xfId="3474" xr:uid="{E6E6BAF9-E09C-43A2-8919-817047A8E0FB}"/>
    <cellStyle name="20% - Accent1 2 2 4 5 2 2" xfId="3475" xr:uid="{5CF61D2A-AC4F-47C2-A981-A58069DCFBF5}"/>
    <cellStyle name="20% - Accent1 2 2 4 5 3" xfId="3476" xr:uid="{4958A503-DCF1-4C7F-B50C-6D248AA07C3F}"/>
    <cellStyle name="20% - Accent1 2 2 4 5 4" xfId="3473" xr:uid="{C1698670-2AC8-4A01-BEFE-43D6FF64C130}"/>
    <cellStyle name="20% - Accent1 2 2 4 5 5" xfId="47737" xr:uid="{DFA0E151-3F7D-47C3-9FA0-94DD4ECE8B01}"/>
    <cellStyle name="20% - Accent1 2 2 4 6" xfId="2187" xr:uid="{02E52662-58A6-4BE8-B4BF-4800091B1F66}"/>
    <cellStyle name="20% - Accent1 2 2 4 6 2" xfId="3478" xr:uid="{B8488688-B20B-41D2-8BD6-564BEC95A140}"/>
    <cellStyle name="20% - Accent1 2 2 4 6 3" xfId="3477" xr:uid="{F1313C5E-18C5-42C2-9B09-49E43F4D0833}"/>
    <cellStyle name="20% - Accent1 2 2 4 6 4" xfId="47317" xr:uid="{F30E19BE-1C2C-461E-9C5F-45D9781776DE}"/>
    <cellStyle name="20% - Accent1 2 2 4 7" xfId="3479" xr:uid="{5EE583D3-EAC9-40F4-BF30-14304D77B707}"/>
    <cellStyle name="20% - Accent1 2 2 4 8" xfId="3428" xr:uid="{098A2A61-13DA-47CE-BEDB-06CEB4F5F958}"/>
    <cellStyle name="20% - Accent1 2 2 4 9" xfId="1823" xr:uid="{81116DF5-5D40-41CD-9BDE-76806A79DDED}"/>
    <cellStyle name="20% - Accent1 2 2 5" xfId="888" xr:uid="{1429DCEA-0206-4A2C-9D50-415A829BFC88}"/>
    <cellStyle name="20% - Accent1 2 2 5 2" xfId="3481" xr:uid="{F3F0D0D4-A735-46AC-B73E-65A906B46E83}"/>
    <cellStyle name="20% - Accent1 2 2 5 2 2" xfId="3482" xr:uid="{A601B1A2-9533-4B25-B2CF-C549ECB01F00}"/>
    <cellStyle name="20% - Accent1 2 2 5 2 2 2" xfId="3483" xr:uid="{471899AE-731A-4C35-A423-4E1448A34A55}"/>
    <cellStyle name="20% - Accent1 2 2 5 2 2 2 2" xfId="3484" xr:uid="{2D7F411C-F1A1-4870-A15B-CADD8024BAC1}"/>
    <cellStyle name="20% - Accent1 2 2 5 2 2 2 2 2" xfId="3485" xr:uid="{9D00B315-DC4D-4FEA-9957-7F6F63EDB1ED}"/>
    <cellStyle name="20% - Accent1 2 2 5 2 2 2 3" xfId="3486" xr:uid="{FFB41393-B910-4FAA-9C07-1287B3C28686}"/>
    <cellStyle name="20% - Accent1 2 2 5 2 2 3" xfId="3487" xr:uid="{FE878AB2-25E6-4E92-995D-A02C56802F82}"/>
    <cellStyle name="20% - Accent1 2 2 5 2 2 3 2" xfId="3488" xr:uid="{81FC7EAC-125A-43AA-9C01-3C169E23E35D}"/>
    <cellStyle name="20% - Accent1 2 2 5 2 2 3 2 2" xfId="3489" xr:uid="{5C17C16B-2669-44EE-A8EA-C247318B91FB}"/>
    <cellStyle name="20% - Accent1 2 2 5 2 2 3 3" xfId="3490" xr:uid="{08439480-8F0C-4178-93DE-3664FB4CC37C}"/>
    <cellStyle name="20% - Accent1 2 2 5 2 2 4" xfId="3491" xr:uid="{F714E452-36D4-40AD-B6AB-A13C7F48356D}"/>
    <cellStyle name="20% - Accent1 2 2 5 2 2 4 2" xfId="3492" xr:uid="{36273D96-7298-4E3F-AEA3-798195971AEE}"/>
    <cellStyle name="20% - Accent1 2 2 5 2 2 5" xfId="3493" xr:uid="{CBD0B72C-4475-431A-9401-20A8BD8B4863}"/>
    <cellStyle name="20% - Accent1 2 2 5 2 3" xfId="3494" xr:uid="{29767BFA-5690-4422-B32D-C0B38BEC6EC5}"/>
    <cellStyle name="20% - Accent1 2 2 5 2 4" xfId="46399" xr:uid="{060EDE2E-B5DC-4CD9-A18A-6D62A6F6944C}"/>
    <cellStyle name="20% - Accent1 2 2 5 3" xfId="3495" xr:uid="{6BD78FE5-EA97-4B2A-AFB2-283C1768E803}"/>
    <cellStyle name="20% - Accent1 2 2 5 3 2" xfId="3496" xr:uid="{117ECFF7-DDC6-4DEB-86DE-863C51C858CB}"/>
    <cellStyle name="20% - Accent1 2 2 5 3 2 2" xfId="3497" xr:uid="{74974C91-3EB7-4EBF-A84C-28701BE4A582}"/>
    <cellStyle name="20% - Accent1 2 2 5 3 3" xfId="3498" xr:uid="{EFD80DBD-3C2E-4B74-8355-5DC94051C485}"/>
    <cellStyle name="20% - Accent1 2 2 5 4" xfId="3499" xr:uid="{953705C8-EC38-4452-9F9E-A6BF99E2EA4A}"/>
    <cellStyle name="20% - Accent1 2 2 5 4 2" xfId="3500" xr:uid="{BBA52CF5-3DED-47DA-BE95-F9ABB1B92FDE}"/>
    <cellStyle name="20% - Accent1 2 2 5 4 2 2" xfId="3501" xr:uid="{C2CFD9E7-5DA3-452D-80DC-0625584A1DDF}"/>
    <cellStyle name="20% - Accent1 2 2 5 4 3" xfId="3502" xr:uid="{9D19A7AE-C74A-4C9C-949C-108606AFFF7F}"/>
    <cellStyle name="20% - Accent1 2 2 5 5" xfId="3503" xr:uid="{2D796FA3-6C21-4963-9848-EFDCB50D73C5}"/>
    <cellStyle name="20% - Accent1 2 2 5 5 2" xfId="3504" xr:uid="{BCEAB114-A9A0-458B-B933-7EBDBCA9929B}"/>
    <cellStyle name="20% - Accent1 2 2 5 6" xfId="3505" xr:uid="{7BCBC23F-5620-4F96-94D8-0F85082349B8}"/>
    <cellStyle name="20% - Accent1 2 2 5 7" xfId="3480" xr:uid="{3813D0E2-0FF8-4234-A10B-2CCFD69E21BB}"/>
    <cellStyle name="20% - Accent1 2 2 5 8" xfId="2305" xr:uid="{439AE9FD-8EA1-44CB-AA7A-AB06DDBA0383}"/>
    <cellStyle name="20% - Accent1 2 2 5 9" xfId="45058" xr:uid="{16294B04-ACF0-4867-A0B0-7B1BCF8D659E}"/>
    <cellStyle name="20% - Accent1 2 2 6" xfId="2539" xr:uid="{B5F31544-1162-474A-89D6-EB11465D1307}"/>
    <cellStyle name="20% - Accent1 2 2 6 2" xfId="3507" xr:uid="{03FFC248-701A-4223-AE30-BE8B543C4F24}"/>
    <cellStyle name="20% - Accent1 2 2 6 2 2" xfId="3508" xr:uid="{A27938CD-B490-4BCC-AC43-A025D3C07F1E}"/>
    <cellStyle name="20% - Accent1 2 2 6 2 2 2" xfId="3509" xr:uid="{973DD417-209F-4F7D-9D8D-ED9599EDCE82}"/>
    <cellStyle name="20% - Accent1 2 2 6 2 3" xfId="3510" xr:uid="{47EE6C56-8CC6-4C0A-A968-CD11A5A3F25A}"/>
    <cellStyle name="20% - Accent1 2 2 6 2 4" xfId="46974" xr:uid="{4F5849AA-7192-4D8A-AC56-B9CEC90998A9}"/>
    <cellStyle name="20% - Accent1 2 2 6 3" xfId="3511" xr:uid="{DB884035-C603-415A-8D12-FC6916A06616}"/>
    <cellStyle name="20% - Accent1 2 2 6 3 2" xfId="3512" xr:uid="{0B07EBCF-2425-425B-B39F-A255E7DA79C9}"/>
    <cellStyle name="20% - Accent1 2 2 6 3 2 2" xfId="3513" xr:uid="{1BECE2FD-4E91-4945-A0A0-47F8F832A6D5}"/>
    <cellStyle name="20% - Accent1 2 2 6 3 3" xfId="3514" xr:uid="{4B233B6C-6C3A-4F5D-8FEC-8CE86CA2F663}"/>
    <cellStyle name="20% - Accent1 2 2 6 4" xfId="3515" xr:uid="{E82C06AE-602A-4E49-974C-9154C7947E6C}"/>
    <cellStyle name="20% - Accent1 2 2 6 4 2" xfId="3516" xr:uid="{DAC51B9D-9D13-49AA-A452-DE12E03C1731}"/>
    <cellStyle name="20% - Accent1 2 2 6 5" xfId="3517" xr:uid="{FD5617CA-E3EC-4768-A007-E2398C4264EC}"/>
    <cellStyle name="20% - Accent1 2 2 6 6" xfId="3506" xr:uid="{E0C1D539-83ED-43AA-B131-5BFF5C68E042}"/>
    <cellStyle name="20% - Accent1 2 2 6 7" xfId="44863" xr:uid="{C35340C3-F1C4-45F2-9272-326F2851D4C4}"/>
    <cellStyle name="20% - Accent1 2 2 7" xfId="2772" xr:uid="{99F59869-44DC-4944-A7A6-4BAB069C03DC}"/>
    <cellStyle name="20% - Accent1 2 2 7 2" xfId="47147" xr:uid="{63F874D6-F55E-437B-BBAD-BAFEE3021941}"/>
    <cellStyle name="20% - Accent1 2 2 7 3" xfId="45624" xr:uid="{E7E137D3-0DA1-44B4-9CDE-086C3F89DC88}"/>
    <cellStyle name="20% - Accent1 2 2 8" xfId="3005" xr:uid="{63A5DACD-0018-428E-B660-C3AAE35810CA}"/>
    <cellStyle name="20% - Accent1 2 2 8 2" xfId="46245" xr:uid="{A6999B46-9470-432F-B9B1-3A3792D4EFBB}"/>
    <cellStyle name="20% - Accent1 2 2 9" xfId="2071" xr:uid="{2FDAB6DB-1510-4590-B683-2A770A27D81C}"/>
    <cellStyle name="20% - Accent1 2 3" xfId="460" xr:uid="{DA5C4061-2B53-457F-949F-1ADBDE5E9CAC}"/>
    <cellStyle name="20% - Accent1 2 3 2" xfId="722" xr:uid="{566B663F-0ECF-4B2F-A5CD-DA86973FFF6A}"/>
    <cellStyle name="20% - Accent1 2 3 2 10" xfId="3330" xr:uid="{A48A4AB2-D9B5-4E24-93DC-7FCAF47E58A3}"/>
    <cellStyle name="20% - Accent1 2 3 2 11" xfId="45260" xr:uid="{D7B4EE04-D65B-4FA4-BE4B-BE16C8CA3A67}"/>
    <cellStyle name="20% - Accent1 2 3 2 2" xfId="1122" xr:uid="{D0949719-3BF9-459E-BF85-3EAA346D7FBC}"/>
    <cellStyle name="20% - Accent1 2 3 2 2 2" xfId="3520" xr:uid="{16E97D88-8EC5-4BF3-AD33-AD5433DDB482}"/>
    <cellStyle name="20% - Accent1 2 3 2 2 2 2" xfId="3521" xr:uid="{A2690876-5EFE-416B-91CE-DAD78F3BF2CC}"/>
    <cellStyle name="20% - Accent1 2 3 2 2 2 2 2" xfId="3522" xr:uid="{1BFAC4C7-654A-4582-8D6A-954F9656A598}"/>
    <cellStyle name="20% - Accent1 2 3 2 2 2 2 2 2" xfId="3523" xr:uid="{AE3D42E3-678E-4759-80BA-68A2227E2631}"/>
    <cellStyle name="20% - Accent1 2 3 2 2 2 2 2 2 2" xfId="3524" xr:uid="{C96BB7E4-F984-47E8-B80B-1321F2016FEA}"/>
    <cellStyle name="20% - Accent1 2 3 2 2 2 2 2 3" xfId="3525" xr:uid="{7EDF7AAD-C9D3-482C-88E3-A43C2DB99EF7}"/>
    <cellStyle name="20% - Accent1 2 3 2 2 2 2 3" xfId="3526" xr:uid="{1EE03AF2-E20A-444F-A027-01B2D8247044}"/>
    <cellStyle name="20% - Accent1 2 3 2 2 2 2 3 2" xfId="3527" xr:uid="{D2A05877-E418-47B3-A0E7-6AB179FF8749}"/>
    <cellStyle name="20% - Accent1 2 3 2 2 2 2 3 2 2" xfId="3528" xr:uid="{3E5D53BC-D244-4E30-B1C8-2BAC90F6BF9F}"/>
    <cellStyle name="20% - Accent1 2 3 2 2 2 2 3 3" xfId="3529" xr:uid="{097C7E77-F566-4A14-850B-E68DBE520F13}"/>
    <cellStyle name="20% - Accent1 2 3 2 2 2 2 4" xfId="3530" xr:uid="{57B4E589-0602-4CC8-A788-823CFB2EC3E5}"/>
    <cellStyle name="20% - Accent1 2 3 2 2 2 2 4 2" xfId="3531" xr:uid="{F6F349F8-409E-45E5-8F1A-6E05F7E9F823}"/>
    <cellStyle name="20% - Accent1 2 3 2 2 2 2 5" xfId="3532" xr:uid="{654D6863-413F-48CB-BA12-4A5CECCA7E28}"/>
    <cellStyle name="20% - Accent1 2 3 2 2 2 3" xfId="3533" xr:uid="{553BB7FC-0618-492A-814D-BA25AD783476}"/>
    <cellStyle name="20% - Accent1 2 3 2 2 2 3 2" xfId="3534" xr:uid="{CA12BBEE-2A05-4398-9588-F92A60B0B250}"/>
    <cellStyle name="20% - Accent1 2 3 2 2 2 3 2 2" xfId="3535" xr:uid="{47F8F5DA-34A7-49D3-84AC-57C284F0A9DC}"/>
    <cellStyle name="20% - Accent1 2 3 2 2 2 3 3" xfId="3536" xr:uid="{7A82BA82-5EC5-4475-8A0B-8ECC1298A569}"/>
    <cellStyle name="20% - Accent1 2 3 2 2 2 4" xfId="3537" xr:uid="{B1AA81D7-DCF9-4D20-8A4B-653FB934845C}"/>
    <cellStyle name="20% - Accent1 2 3 2 2 2 4 2" xfId="3538" xr:uid="{22B7D55C-7462-4F1B-99EC-7BD88EEDE4AA}"/>
    <cellStyle name="20% - Accent1 2 3 2 2 2 4 2 2" xfId="3539" xr:uid="{7EEA1374-5CA4-495F-AAC0-0F9AA0EF8728}"/>
    <cellStyle name="20% - Accent1 2 3 2 2 2 4 3" xfId="3540" xr:uid="{1A02B03F-F6E9-401E-853A-B75B2D512EF1}"/>
    <cellStyle name="20% - Accent1 2 3 2 2 2 5" xfId="3541" xr:uid="{E844D53B-9CB0-41BD-91E1-AD93E4331172}"/>
    <cellStyle name="20% - Accent1 2 3 2 2 2 5 2" xfId="3542" xr:uid="{DE82E6A0-085C-4E1F-9CD6-2B6AEF0FAF39}"/>
    <cellStyle name="20% - Accent1 2 3 2 2 2 6" xfId="3543" xr:uid="{A86E75BF-D6A1-4F06-9AB0-86A45E14DEC6}"/>
    <cellStyle name="20% - Accent1 2 3 2 2 3" xfId="3544" xr:uid="{D1F8024A-EE84-46DE-B771-9B5C1DE3781A}"/>
    <cellStyle name="20% - Accent1 2 3 2 2 3 2" xfId="3545" xr:uid="{CCB8466F-8908-479C-8B7C-979059C3634E}"/>
    <cellStyle name="20% - Accent1 2 3 2 2 3 2 2" xfId="3546" xr:uid="{1744B394-53D5-4EED-B83A-116664E3976A}"/>
    <cellStyle name="20% - Accent1 2 3 2 2 3 2 2 2" xfId="3547" xr:uid="{5108E855-AFB6-4E04-8C14-3825CA65AAD3}"/>
    <cellStyle name="20% - Accent1 2 3 2 2 3 2 3" xfId="3548" xr:uid="{47A65D73-D89E-43D1-B6FE-22ED6FBD40D6}"/>
    <cellStyle name="20% - Accent1 2 3 2 2 3 3" xfId="3549" xr:uid="{52F8C1CD-BFC4-4448-B858-C84844C646FE}"/>
    <cellStyle name="20% - Accent1 2 3 2 2 3 3 2" xfId="3550" xr:uid="{C98D8BF4-2AA3-41CD-81CF-D95E769FEE7A}"/>
    <cellStyle name="20% - Accent1 2 3 2 2 3 3 2 2" xfId="3551" xr:uid="{46D68EF4-A52C-4929-A3F8-861B56428C50}"/>
    <cellStyle name="20% - Accent1 2 3 2 2 3 3 3" xfId="3552" xr:uid="{FA1AA5D2-4F5C-4B16-AA05-E4046A4768FF}"/>
    <cellStyle name="20% - Accent1 2 3 2 2 3 4" xfId="3553" xr:uid="{7429F22B-D35F-4320-89A0-CF7BBB7B497E}"/>
    <cellStyle name="20% - Accent1 2 3 2 2 3 4 2" xfId="3554" xr:uid="{C5222574-7A44-4586-AFD3-5C897011D00D}"/>
    <cellStyle name="20% - Accent1 2 3 2 2 3 5" xfId="3555" xr:uid="{E65FEC5E-FCC2-4FAA-A1FD-66F1BC8C6EC7}"/>
    <cellStyle name="20% - Accent1 2 3 2 2 4" xfId="3556" xr:uid="{0A22C182-D2F6-480E-8358-9AE9D004F67B}"/>
    <cellStyle name="20% - Accent1 2 3 2 2 4 2" xfId="3557" xr:uid="{5E520393-0C76-45F2-B9B4-075760AAAD43}"/>
    <cellStyle name="20% - Accent1 2 3 2 2 4 2 2" xfId="3558" xr:uid="{F1B8AA3F-7EB3-4260-A445-33993C5D9257}"/>
    <cellStyle name="20% - Accent1 2 3 2 2 4 2 2 2" xfId="3559" xr:uid="{3A1DE420-9181-448E-AD3F-094A75D05BB8}"/>
    <cellStyle name="20% - Accent1 2 3 2 2 4 2 3" xfId="3560" xr:uid="{FB7EBA50-004B-4425-A378-A264D3AEBA24}"/>
    <cellStyle name="20% - Accent1 2 3 2 2 4 3" xfId="3561" xr:uid="{30E2EFA9-F24E-46D0-9DC1-6D9949964B94}"/>
    <cellStyle name="20% - Accent1 2 3 2 2 4 3 2" xfId="3562" xr:uid="{9F7356B7-2751-4ADB-A8BA-18B96710A141}"/>
    <cellStyle name="20% - Accent1 2 3 2 2 4 4" xfId="3563" xr:uid="{945143EA-E477-4DAD-96B2-D394F6E4D30A}"/>
    <cellStyle name="20% - Accent1 2 3 2 2 5" xfId="3564" xr:uid="{98841504-E983-421A-B9CB-8D90946C9093}"/>
    <cellStyle name="20% - Accent1 2 3 2 2 5 2" xfId="3565" xr:uid="{AF865E5F-898D-43A9-8380-0FB234FF04C3}"/>
    <cellStyle name="20% - Accent1 2 3 2 2 5 2 2" xfId="3566" xr:uid="{EAA3C9F9-D4D5-435E-B874-F66713C82BA1}"/>
    <cellStyle name="20% - Accent1 2 3 2 2 5 3" xfId="3567" xr:uid="{CFBACEB5-A317-42D1-91D5-090FCFF175AC}"/>
    <cellStyle name="20% - Accent1 2 3 2 2 6" xfId="3568" xr:uid="{8F4ED50D-0645-4E95-B368-139DB665A84A}"/>
    <cellStyle name="20% - Accent1 2 3 2 2 6 2" xfId="3569" xr:uid="{FB3A5B39-9710-4D9A-B98C-FE3993514EBB}"/>
    <cellStyle name="20% - Accent1 2 3 2 2 7" xfId="3570" xr:uid="{C4C6519D-3607-49AA-9501-20EDBD47BB83}"/>
    <cellStyle name="20% - Accent1 2 3 2 2 8" xfId="3519" xr:uid="{E32A935B-C1B5-4F2A-9B80-89D57B810B0F}"/>
    <cellStyle name="20% - Accent1 2 3 2 2 9" xfId="46042" xr:uid="{48E065B7-5BEC-4100-9911-3D2C626E7C02}"/>
    <cellStyle name="20% - Accent1 2 3 2 3" xfId="3571" xr:uid="{338A176C-908D-4954-94CD-5FE0AF304340}"/>
    <cellStyle name="20% - Accent1 2 3 2 3 2" xfId="3572" xr:uid="{A3E4AA0B-FFEE-49B6-9376-B4257D0FE0A8}"/>
    <cellStyle name="20% - Accent1 2 3 2 3 3" xfId="3573" xr:uid="{06D4C3EA-CCBF-4971-9372-9E808364F531}"/>
    <cellStyle name="20% - Accent1 2 3 2 3 3 2" xfId="3574" xr:uid="{7885BE9A-7398-47D8-B8B4-C3DDAEABABC9}"/>
    <cellStyle name="20% - Accent1 2 3 2 3 3 2 2" xfId="3575" xr:uid="{BA9C8E57-6FD7-4C04-AA27-187DCB54F7A3}"/>
    <cellStyle name="20% - Accent1 2 3 2 3 3 2 2 2" xfId="3576" xr:uid="{391A3EE9-149E-4E98-9708-D6291C8B5153}"/>
    <cellStyle name="20% - Accent1 2 3 2 3 3 2 3" xfId="3577" xr:uid="{C74A995A-F391-4553-B0AE-0DC6D8A98089}"/>
    <cellStyle name="20% - Accent1 2 3 2 3 3 3" xfId="3578" xr:uid="{99B67AE1-8A44-48F9-B6CB-3FB6564F7FE0}"/>
    <cellStyle name="20% - Accent1 2 3 2 3 3 3 2" xfId="3579" xr:uid="{6AD877C9-18D4-46F5-B156-9FEA34B8B834}"/>
    <cellStyle name="20% - Accent1 2 3 2 3 3 3 2 2" xfId="3580" xr:uid="{275EF17F-B71B-48AC-A314-EA22EA596DBC}"/>
    <cellStyle name="20% - Accent1 2 3 2 3 3 3 3" xfId="3581" xr:uid="{E4501F60-D6F9-4E95-8F61-ADDFF762CD0C}"/>
    <cellStyle name="20% - Accent1 2 3 2 3 3 4" xfId="3582" xr:uid="{51D5BB7E-8697-4FBB-8C73-E7A0919D6195}"/>
    <cellStyle name="20% - Accent1 2 3 2 3 3 4 2" xfId="3583" xr:uid="{AF34DB6C-1245-4960-9C12-01B79E0B8362}"/>
    <cellStyle name="20% - Accent1 2 3 2 3 3 5" xfId="3584" xr:uid="{E48FFE39-CCC3-4762-AA3D-D62AB2900D0B}"/>
    <cellStyle name="20% - Accent1 2 3 2 3 4" xfId="3585" xr:uid="{EAACA9F0-8465-4819-9A72-97F366D87F14}"/>
    <cellStyle name="20% - Accent1 2 3 2 3 4 2" xfId="3586" xr:uid="{E5FCD39D-A667-47B1-9875-694ECFB4E9C7}"/>
    <cellStyle name="20% - Accent1 2 3 2 3 4 2 2" xfId="3587" xr:uid="{0D7F7D8C-60CC-44B9-8F3E-6D3DC12F61F9}"/>
    <cellStyle name="20% - Accent1 2 3 2 3 4 2 2 2" xfId="3588" xr:uid="{88E108E7-D762-44A3-9C12-71ABED3F1062}"/>
    <cellStyle name="20% - Accent1 2 3 2 3 4 2 3" xfId="3589" xr:uid="{E3C8F768-FD73-447E-BE90-36C29DFCCCA8}"/>
    <cellStyle name="20% - Accent1 2 3 2 3 4 3" xfId="3590" xr:uid="{C794596A-2017-4F7A-A4EB-520483CC8C7A}"/>
    <cellStyle name="20% - Accent1 2 3 2 3 4 3 2" xfId="3591" xr:uid="{28C9AB56-F24A-4CCD-AD70-D5CE7135AC03}"/>
    <cellStyle name="20% - Accent1 2 3 2 3 4 3 2 2" xfId="3592" xr:uid="{EEE24DDB-4755-4834-A17B-CC52B75E3D73}"/>
    <cellStyle name="20% - Accent1 2 3 2 3 4 3 3" xfId="3593" xr:uid="{31ABA4BD-B4E2-4895-97E5-9D013982CC31}"/>
    <cellStyle name="20% - Accent1 2 3 2 3 4 4" xfId="3594" xr:uid="{466C04D7-A792-4CF5-A861-8A805DD82838}"/>
    <cellStyle name="20% - Accent1 2 3 2 3 4 4 2" xfId="3595" xr:uid="{D6BD50E1-D39C-40AF-8F24-87553D67726D}"/>
    <cellStyle name="20% - Accent1 2 3 2 3 4 5" xfId="3596" xr:uid="{EF8541BD-5E3F-45AE-A5DB-E15E421406FA}"/>
    <cellStyle name="20% - Accent1 2 3 2 3 5" xfId="3597" xr:uid="{21541C07-7B05-4A31-B2E0-F57980944E3D}"/>
    <cellStyle name="20% - Accent1 2 3 2 3 5 2" xfId="3598" xr:uid="{E0098A73-B227-4621-AE38-3CDE5B29F62F}"/>
    <cellStyle name="20% - Accent1 2 3 2 3 5 2 2" xfId="3599" xr:uid="{D3580797-1769-4B2A-A13E-3B706D6B4C6B}"/>
    <cellStyle name="20% - Accent1 2 3 2 3 5 2 2 2" xfId="3600" xr:uid="{422102C0-DF4D-449F-B267-EB83012D0648}"/>
    <cellStyle name="20% - Accent1 2 3 2 3 5 2 3" xfId="3601" xr:uid="{E8FEAC4F-6D71-4A90-BB27-55CD8F2B0081}"/>
    <cellStyle name="20% - Accent1 2 3 2 3 5 3" xfId="3602" xr:uid="{AD50EAFA-B34F-435F-81DA-04C9E89DA7A9}"/>
    <cellStyle name="20% - Accent1 2 3 2 3 5 3 2" xfId="3603" xr:uid="{AEC1129B-2BA7-4573-8101-8533CC9B08A9}"/>
    <cellStyle name="20% - Accent1 2 3 2 3 5 3 2 2" xfId="3604" xr:uid="{37A7BDDB-3E55-48F8-A033-ADA3246E8061}"/>
    <cellStyle name="20% - Accent1 2 3 2 3 5 3 3" xfId="3605" xr:uid="{1447B187-44A3-4EEE-97AC-F3C0A8211C57}"/>
    <cellStyle name="20% - Accent1 2 3 2 3 5 4" xfId="3606" xr:uid="{1335C56C-47F0-45AE-A50C-CCDF93365033}"/>
    <cellStyle name="20% - Accent1 2 3 2 3 5 4 2" xfId="3607" xr:uid="{B3930798-D92A-4144-977E-46B78E41610C}"/>
    <cellStyle name="20% - Accent1 2 3 2 3 5 5" xfId="3608" xr:uid="{D99FACCC-822E-4400-92F5-EA50E301C98C}"/>
    <cellStyle name="20% - Accent1 2 3 2 4" xfId="3609" xr:uid="{12207C63-3FA0-4178-913A-F3E68CB2A3D0}"/>
    <cellStyle name="20% - Accent1 2 3 2 4 2" xfId="3610" xr:uid="{52428CF1-28B0-4452-969A-4A2316A9663F}"/>
    <cellStyle name="20% - Accent1 2 3 2 4 2 2" xfId="3611" xr:uid="{D9C6184D-7078-4F3C-B2F8-1C756C53CFC2}"/>
    <cellStyle name="20% - Accent1 2 3 2 4 2 2 2" xfId="3612" xr:uid="{26348D52-452F-4494-B22E-6535A817FAD9}"/>
    <cellStyle name="20% - Accent1 2 3 2 4 2 2 2 2" xfId="3613" xr:uid="{13264E04-08F2-4C90-89D8-F688891B2787}"/>
    <cellStyle name="20% - Accent1 2 3 2 4 2 2 3" xfId="3614" xr:uid="{2BEDF961-BB85-4855-9519-CFCF83A7E62D}"/>
    <cellStyle name="20% - Accent1 2 3 2 4 2 3" xfId="3615" xr:uid="{4A2ED9A1-485B-43EE-B49C-F1888514D8BC}"/>
    <cellStyle name="20% - Accent1 2 3 2 4 2 3 2" xfId="3616" xr:uid="{D057B868-ABCB-416E-A140-0C95320B4CD6}"/>
    <cellStyle name="20% - Accent1 2 3 2 4 2 3 2 2" xfId="3617" xr:uid="{2E68537E-FACE-484A-BCAF-0CA3593F7B89}"/>
    <cellStyle name="20% - Accent1 2 3 2 4 2 3 3" xfId="3618" xr:uid="{2C2DBC6C-3783-42FB-AF45-46D4E7F671E4}"/>
    <cellStyle name="20% - Accent1 2 3 2 4 2 4" xfId="3619" xr:uid="{DD35220E-3FFF-4303-8EB7-87FF8EA0C222}"/>
    <cellStyle name="20% - Accent1 2 3 2 4 2 4 2" xfId="3620" xr:uid="{B2610D80-9D6B-459F-9448-43E192B15385}"/>
    <cellStyle name="20% - Accent1 2 3 2 4 2 5" xfId="3621" xr:uid="{4AB101E3-726D-41A4-B402-0699AA5B302F}"/>
    <cellStyle name="20% - Accent1 2 3 2 4 3" xfId="3622" xr:uid="{653C001F-291D-42CE-9597-30A11AB5BDD5}"/>
    <cellStyle name="20% - Accent1 2 3 2 4 3 2" xfId="3623" xr:uid="{4092A06C-EA1D-4038-9655-1D1F19131D48}"/>
    <cellStyle name="20% - Accent1 2 3 2 4 3 2 2" xfId="3624" xr:uid="{D5F828C2-A189-4DC6-AF71-438429616E34}"/>
    <cellStyle name="20% - Accent1 2 3 2 4 3 3" xfId="3625" xr:uid="{6BF830C5-6DF7-487F-94CB-A6EA11BD0860}"/>
    <cellStyle name="20% - Accent1 2 3 2 4 4" xfId="3626" xr:uid="{4D1A49AB-A8DD-490A-8F52-5E6E48068FD6}"/>
    <cellStyle name="20% - Accent1 2 3 2 4 4 2" xfId="3627" xr:uid="{C565D6F3-A72B-4C31-9DB6-CB248D59D3A6}"/>
    <cellStyle name="20% - Accent1 2 3 2 4 4 2 2" xfId="3628" xr:uid="{896C7A6C-2C71-429C-B3AB-43B29CE5492B}"/>
    <cellStyle name="20% - Accent1 2 3 2 4 4 3" xfId="3629" xr:uid="{185D6A60-AC01-46CA-9A35-2F0A28A49AD7}"/>
    <cellStyle name="20% - Accent1 2 3 2 4 5" xfId="3630" xr:uid="{E494579F-E10C-45D6-8F70-936A3CEA1DA1}"/>
    <cellStyle name="20% - Accent1 2 3 2 4 5 2" xfId="3631" xr:uid="{E96CE50D-16B1-4AEB-9CD5-055F876074F8}"/>
    <cellStyle name="20% - Accent1 2 3 2 4 6" xfId="3632" xr:uid="{817F0F41-9C19-411E-AB32-6267F3F11761}"/>
    <cellStyle name="20% - Accent1 2 3 2 5" xfId="3633" xr:uid="{8B8C8F65-9ED8-4E2C-BB1F-4D0E9354B52E}"/>
    <cellStyle name="20% - Accent1 2 3 2 5 2" xfId="3634" xr:uid="{37F03DFB-9E1A-4502-83D3-87D158D970BD}"/>
    <cellStyle name="20% - Accent1 2 3 2 5 2 2" xfId="3635" xr:uid="{56ACF06C-83E8-4685-8636-8E9FD6A84899}"/>
    <cellStyle name="20% - Accent1 2 3 2 5 2 2 2" xfId="3636" xr:uid="{D5AE4682-AD4B-4802-AD6C-42E274E4380E}"/>
    <cellStyle name="20% - Accent1 2 3 2 5 2 3" xfId="3637" xr:uid="{E4803F1D-EDFB-488A-B26F-99D9E18A09D4}"/>
    <cellStyle name="20% - Accent1 2 3 2 5 3" xfId="3638" xr:uid="{527BA961-8060-4F13-A86A-901AB533FA8D}"/>
    <cellStyle name="20% - Accent1 2 3 2 5 3 2" xfId="3639" xr:uid="{78DFF4D8-D9D1-4A37-B371-87AD35E64980}"/>
    <cellStyle name="20% - Accent1 2 3 2 5 3 2 2" xfId="3640" xr:uid="{6769B45B-2A3D-4854-AB8D-918A3AC30D37}"/>
    <cellStyle name="20% - Accent1 2 3 2 5 3 3" xfId="3641" xr:uid="{B08E32F7-B736-45C3-927D-6C889DCE41EB}"/>
    <cellStyle name="20% - Accent1 2 3 2 5 4" xfId="3642" xr:uid="{BDC36691-F2CD-4BC3-A2DF-3FB4528D84C5}"/>
    <cellStyle name="20% - Accent1 2 3 2 5 4 2" xfId="3643" xr:uid="{B1F10EBB-77EE-4D1C-9FF1-F2CC79B7C645}"/>
    <cellStyle name="20% - Accent1 2 3 2 5 5" xfId="3644" xr:uid="{E05D13F4-246E-4DFC-AD24-ED0AC583808B}"/>
    <cellStyle name="20% - Accent1 2 3 2 6" xfId="3645" xr:uid="{4CCFD5D4-7476-42FE-8A20-3D25EDEC60EB}"/>
    <cellStyle name="20% - Accent1 2 3 2 6 2" xfId="3646" xr:uid="{1F3AB4A5-B707-4073-9647-A4BE2DE2C2A3}"/>
    <cellStyle name="20% - Accent1 2 3 2 6 2 2" xfId="3647" xr:uid="{83B6FBD0-D462-44B6-8C8A-FB9E7C1D7244}"/>
    <cellStyle name="20% - Accent1 2 3 2 6 3" xfId="3648" xr:uid="{520317A8-41B5-4BBC-93EF-C3AAD6F12DA2}"/>
    <cellStyle name="20% - Accent1 2 3 2 7" xfId="3649" xr:uid="{557B8919-7402-4A27-8976-486C693C1DD4}"/>
    <cellStyle name="20% - Accent1 2 3 2 7 2" xfId="3650" xr:uid="{680A517A-3320-400C-81D2-CECAA56EB091}"/>
    <cellStyle name="20% - Accent1 2 3 2 7 2 2" xfId="3651" xr:uid="{01E9B442-A6E7-4110-ADED-9D63C510C5B2}"/>
    <cellStyle name="20% - Accent1 2 3 2 7 3" xfId="3652" xr:uid="{75A0DE8C-39EA-42BF-A76F-16C924BB93CF}"/>
    <cellStyle name="20% - Accent1 2 3 2 8" xfId="3653" xr:uid="{0696E3AA-E5BC-4D24-B92D-074FD8C56036}"/>
    <cellStyle name="20% - Accent1 2 3 2 8 2" xfId="3654" xr:uid="{D608A7F2-9C10-4135-AB79-37B2D8D939A3}"/>
    <cellStyle name="20% - Accent1 2 3 2 9" xfId="3518" xr:uid="{DF8CC199-5643-4F5F-A5F7-3C07A955AC0F}"/>
    <cellStyle name="20% - Accent1 2 3 3" xfId="911" xr:uid="{53B58C66-6499-49F9-A76B-284A2D9C3433}"/>
    <cellStyle name="20% - Accent1 2 3 3 10" xfId="45700" xr:uid="{E2F09767-B685-4CC8-A49E-59F905CCBD16}"/>
    <cellStyle name="20% - Accent1 2 3 3 2" xfId="3656" xr:uid="{D8D20F7C-8F59-46D4-B0EB-8EE129DC3801}"/>
    <cellStyle name="20% - Accent1 2 3 3 2 2" xfId="3657" xr:uid="{192CE753-8BFB-431B-8121-B144082D2F96}"/>
    <cellStyle name="20% - Accent1 2 3 3 2 2 2" xfId="3658" xr:uid="{70E2EC98-28BB-443A-8947-95968C44A5D8}"/>
    <cellStyle name="20% - Accent1 2 3 3 2 2 2 2" xfId="3659" xr:uid="{FF652034-BE64-433B-8E3E-8D7EAD2CE8E1}"/>
    <cellStyle name="20% - Accent1 2 3 3 2 2 2 2 2" xfId="3660" xr:uid="{54F45A07-5EC3-47B6-9B19-59409D5252C1}"/>
    <cellStyle name="20% - Accent1 2 3 3 2 2 2 3" xfId="3661" xr:uid="{A367873D-AAF9-4EDA-903C-1DE94C5B316F}"/>
    <cellStyle name="20% - Accent1 2 3 3 2 2 3" xfId="3662" xr:uid="{8D5AA88A-16A7-4E8F-958F-E2B014F52633}"/>
    <cellStyle name="20% - Accent1 2 3 3 2 2 3 2" xfId="3663" xr:uid="{58C1DF7E-DA5C-4626-8815-CFF27C358FF4}"/>
    <cellStyle name="20% - Accent1 2 3 3 2 2 3 2 2" xfId="3664" xr:uid="{3A4F32FB-DA97-41D6-A0F2-E7DCFF2D4472}"/>
    <cellStyle name="20% - Accent1 2 3 3 2 2 3 3" xfId="3665" xr:uid="{5E9F2C26-E977-4779-A507-DB4A88DAB4F8}"/>
    <cellStyle name="20% - Accent1 2 3 3 2 2 4" xfId="3666" xr:uid="{5D3F3C6B-A22C-4D5F-8FCB-6B7B94C3BB03}"/>
    <cellStyle name="20% - Accent1 2 3 3 2 2 4 2" xfId="3667" xr:uid="{F81AE584-E875-4D1E-ABA2-0A48E3DAABBC}"/>
    <cellStyle name="20% - Accent1 2 3 3 2 2 5" xfId="3668" xr:uid="{C9BFC3FB-873C-4731-86E1-500763C87114}"/>
    <cellStyle name="20% - Accent1 2 3 3 2 3" xfId="3669" xr:uid="{5868CCCB-2AA1-4C2C-B43B-DA0A68EE66C2}"/>
    <cellStyle name="20% - Accent1 2 3 3 2 3 2" xfId="3670" xr:uid="{619AE1A0-3306-4771-B9DC-E924C77765D1}"/>
    <cellStyle name="20% - Accent1 2 3 3 2 3 2 2" xfId="3671" xr:uid="{929C0524-0AF0-4186-8D14-B9492BEC9A6D}"/>
    <cellStyle name="20% - Accent1 2 3 3 2 3 3" xfId="3672" xr:uid="{D0AC47B5-7B98-4938-B7EB-3FF93D1BAC36}"/>
    <cellStyle name="20% - Accent1 2 3 3 2 4" xfId="3673" xr:uid="{E3BD702D-BCB9-4469-9D06-962A6859BB3D}"/>
    <cellStyle name="20% - Accent1 2 3 3 2 4 2" xfId="3674" xr:uid="{372BE9FF-24F3-4C0B-8293-5D9245E19174}"/>
    <cellStyle name="20% - Accent1 2 3 3 2 4 2 2" xfId="3675" xr:uid="{FA7C3AD8-181E-4328-BE26-C48848F1C186}"/>
    <cellStyle name="20% - Accent1 2 3 3 2 4 3" xfId="3676" xr:uid="{A132872A-94F9-41A8-B80D-595B0F7C4CDA}"/>
    <cellStyle name="20% - Accent1 2 3 3 2 5" xfId="3677" xr:uid="{9E6AAED1-CF50-41DA-A509-901FFE4DEB3C}"/>
    <cellStyle name="20% - Accent1 2 3 3 2 5 2" xfId="3678" xr:uid="{4A8E904A-2617-46A8-A024-D6D909BE7CDE}"/>
    <cellStyle name="20% - Accent1 2 3 3 2 6" xfId="3679" xr:uid="{0944B10B-54A5-43EF-AB89-B7492D959B9B}"/>
    <cellStyle name="20% - Accent1 2 3 3 3" xfId="3680" xr:uid="{D32E34D9-6934-4FBC-8BF8-3FCD8734FF54}"/>
    <cellStyle name="20% - Accent1 2 3 3 3 2" xfId="3681" xr:uid="{BD7FB345-D22B-41D8-BC13-A50CC2FB16AD}"/>
    <cellStyle name="20% - Accent1 2 3 3 3 2 2" xfId="3682" xr:uid="{9C8A8F89-89B9-41BF-9364-D00C05C1E65B}"/>
    <cellStyle name="20% - Accent1 2 3 3 3 2 3" xfId="3683" xr:uid="{79850E88-62C5-40CA-9C0B-FB01D44589B7}"/>
    <cellStyle name="20% - Accent1 2 3 3 3 3" xfId="3684" xr:uid="{62B08F7D-6B22-4B26-85D1-5EA90299C8D3}"/>
    <cellStyle name="20% - Accent1 2 3 3 3 4" xfId="3685" xr:uid="{BC22FB42-33A5-4A43-8670-72F3484EDB6A}"/>
    <cellStyle name="20% - Accent1 2 3 3 3 4 2" xfId="3686" xr:uid="{11CF2347-4B79-4B12-A876-857BA104C0B0}"/>
    <cellStyle name="20% - Accent1 2 3 3 3 5" xfId="3687" xr:uid="{0657FD1C-6408-4731-8DE0-6BBC194500D1}"/>
    <cellStyle name="20% - Accent1 2 3 3 4" xfId="3688" xr:uid="{CE2B8222-456B-44E6-9FF0-F4D450B5FC51}"/>
    <cellStyle name="20% - Accent1 2 3 3 5" xfId="3689" xr:uid="{DE42BCD4-4657-4544-AD72-89ACD4E8E35D}"/>
    <cellStyle name="20% - Accent1 2 3 3 5 2" xfId="3690" xr:uid="{95FF4D88-E971-4703-B880-81EF8D3B1C06}"/>
    <cellStyle name="20% - Accent1 2 3 3 5 2 2" xfId="3691" xr:uid="{21696B0B-6274-4C13-B896-81F41AE323DB}"/>
    <cellStyle name="20% - Accent1 2 3 3 5 3" xfId="3692" xr:uid="{8CA5D11F-8119-427C-B9CE-8D484C4196BA}"/>
    <cellStyle name="20% - Accent1 2 3 3 6" xfId="3693" xr:uid="{E0347379-37D0-4EEC-95AA-C124DD95F8F6}"/>
    <cellStyle name="20% - Accent1 2 3 3 6 2" xfId="3694" xr:uid="{A57B1694-8158-4F7A-9B10-E9F96D15B8D9}"/>
    <cellStyle name="20% - Accent1 2 3 3 6 2 2" xfId="3695" xr:uid="{8D8ED73F-CBB7-4AE1-800F-B530BE902EEB}"/>
    <cellStyle name="20% - Accent1 2 3 3 6 3" xfId="3696" xr:uid="{42F74B51-24EC-45F3-955F-1E13EDCF2214}"/>
    <cellStyle name="20% - Accent1 2 3 3 7" xfId="3697" xr:uid="{D2F3B903-7DA5-401F-ACAF-12584767A4E7}"/>
    <cellStyle name="20% - Accent1 2 3 3 7 2" xfId="3698" xr:uid="{33DBD533-C069-4ECD-85A3-CE8765263969}"/>
    <cellStyle name="20% - Accent1 2 3 3 8" xfId="3699" xr:uid="{74BBE560-7592-4163-988B-AC4B6C1ABEFA}"/>
    <cellStyle name="20% - Accent1 2 3 3 9" xfId="3655" xr:uid="{2036F2C4-4482-42F2-BAC6-F19BC466D95C}"/>
    <cellStyle name="20% - Accent1 2 3 4" xfId="3700" xr:uid="{2B8E37F7-912E-4C3E-82BE-13307819B357}"/>
    <cellStyle name="20% - Accent1 2 3 4 2" xfId="3701" xr:uid="{A988AE06-3A59-4972-AFC5-19A6AA75B959}"/>
    <cellStyle name="20% - Accent1 2 3 4 2 2" xfId="3702" xr:uid="{FB48F01F-071E-40FB-B6A5-40931142D5F0}"/>
    <cellStyle name="20% - Accent1 2 3 4 2 2 2" xfId="3703" xr:uid="{6A83DCA5-5475-4381-9AE9-D9366F48210C}"/>
    <cellStyle name="20% - Accent1 2 3 4 2 2 2 2" xfId="3704" xr:uid="{C2A7C2D8-DCE9-4BB4-BFC8-3CDCC2A58627}"/>
    <cellStyle name="20% - Accent1 2 3 4 2 2 3" xfId="3705" xr:uid="{66387603-1ACB-4B7F-A5C1-FEAB72A19BBB}"/>
    <cellStyle name="20% - Accent1 2 3 4 2 3" xfId="3706" xr:uid="{9D3FAE44-90A1-4E08-B07F-F1F9135C34A6}"/>
    <cellStyle name="20% - Accent1 2 3 4 2 3 2" xfId="3707" xr:uid="{7836D82B-8767-4836-A8CE-76BBD231983A}"/>
    <cellStyle name="20% - Accent1 2 3 4 2 3 2 2" xfId="3708" xr:uid="{5BF44732-AA77-4BBD-AD84-4E604BD74C20}"/>
    <cellStyle name="20% - Accent1 2 3 4 2 3 3" xfId="3709" xr:uid="{DCEAF723-3E5E-4D94-B904-6A78CBAE7E51}"/>
    <cellStyle name="20% - Accent1 2 3 4 2 4" xfId="3710" xr:uid="{75A0CAC9-D237-45F3-A793-24A5067D34EC}"/>
    <cellStyle name="20% - Accent1 2 3 4 2 4 2" xfId="3711" xr:uid="{C3C542FC-D9D6-41C7-8536-26027D2DF00F}"/>
    <cellStyle name="20% - Accent1 2 3 4 2 5" xfId="3712" xr:uid="{623EA180-7066-48CB-A948-8A8C4EFA2D2B}"/>
    <cellStyle name="20% - Accent1 2 3 4 3" xfId="3713" xr:uid="{1DCA8787-C2B5-4C5F-9932-697F59E67393}"/>
    <cellStyle name="20% - Accent1 2 3 4 3 2" xfId="3714" xr:uid="{F17A7C56-DCBC-4A4A-A563-A74E1DA6F7A7}"/>
    <cellStyle name="20% - Accent1 2 3 4 3 2 2" xfId="3715" xr:uid="{DF7599A3-7BF2-4860-9BAB-F7E5DF7564B9}"/>
    <cellStyle name="20% - Accent1 2 3 4 3 3" xfId="3716" xr:uid="{AA391CB3-3B1E-4322-95DD-C6901E079392}"/>
    <cellStyle name="20% - Accent1 2 3 4 4" xfId="3717" xr:uid="{A6BCBF03-2408-4988-8A8F-524E31971F07}"/>
    <cellStyle name="20% - Accent1 2 3 4 4 2" xfId="3718" xr:uid="{F8E7B9CC-A2D9-47A2-B9C2-F4C69A6FA8A1}"/>
    <cellStyle name="20% - Accent1 2 3 4 4 2 2" xfId="3719" xr:uid="{FD5ED4D8-B1BA-4136-B320-BDA90EAA4895}"/>
    <cellStyle name="20% - Accent1 2 3 4 4 3" xfId="3720" xr:uid="{3EB062DC-5AB3-4115-8E6B-2EBEDDF9A52C}"/>
    <cellStyle name="20% - Accent1 2 3 4 5" xfId="3721" xr:uid="{B48553EE-F5C9-4C2D-8D09-6397B473AE4D}"/>
    <cellStyle name="20% - Accent1 2 3 4 5 2" xfId="3722" xr:uid="{9B11E93F-D8DF-4412-862D-079BED8AA161}"/>
    <cellStyle name="20% - Accent1 2 3 4 6" xfId="3723" xr:uid="{116429AA-E6E7-41CA-89D4-664E676BF372}"/>
    <cellStyle name="20% - Accent1 2 3 4 7" xfId="46599" xr:uid="{11F7034F-31A0-457D-BCB2-8847DC241CE5}"/>
    <cellStyle name="20% - Accent1 2 3 5" xfId="3724" xr:uid="{2BA230DC-3F56-438F-950D-4AEE743CD07B}"/>
    <cellStyle name="20% - Accent1 2 3 5 2" xfId="3725" xr:uid="{03A16153-5132-4360-85A7-128579028B76}"/>
    <cellStyle name="20% - Accent1 2 3 5 2 2" xfId="3726" xr:uid="{66FACB77-21C9-452E-A395-018F31CFC860}"/>
    <cellStyle name="20% - Accent1 2 3 5 3" xfId="3727" xr:uid="{BD077D74-A7F8-4C34-8643-3E25970EBC7A}"/>
    <cellStyle name="20% - Accent1 2 3 6" xfId="3728" xr:uid="{940A73E8-0AB5-4F0D-8E7E-B0A9D5FB8EA2}"/>
    <cellStyle name="20% - Accent1 2 3 7" xfId="1451" xr:uid="{D67D4FBE-0D8D-4B00-BFAA-D94994A11281}"/>
    <cellStyle name="20% - Accent1 2 3 8" xfId="1413" xr:uid="{F04103E8-443B-4B28-8D18-EB73BF1512C6}"/>
    <cellStyle name="20% - Accent1 2 3 9" xfId="44273" xr:uid="{CE611AE1-95D3-4923-A5DA-C4F835798CB6}"/>
    <cellStyle name="20% - Accent1 2 4" xfId="530" xr:uid="{DD8A2411-22EE-43EC-A16A-1F5C62C613AD}"/>
    <cellStyle name="20% - Accent1 2 4 10" xfId="1939" xr:uid="{88E42A2B-D968-43F2-B069-E748C999C8DF}"/>
    <cellStyle name="20% - Accent1 2 4 11" xfId="44148" xr:uid="{92CE70FE-F274-4E88-A7D3-D63F40FA4AD6}"/>
    <cellStyle name="20% - Accent1 2 4 2" xfId="792" xr:uid="{0BB6CCC0-8EAB-4698-8099-BBC896C19888}"/>
    <cellStyle name="20% - Accent1 2 4 2 2" xfId="1192" xr:uid="{442E8D43-D57D-436B-A67E-4976E2D0FD34}"/>
    <cellStyle name="20% - Accent1 2 4 2 2 2" xfId="3732" xr:uid="{6895F33E-4EA9-490C-9E85-AB55A751006E}"/>
    <cellStyle name="20% - Accent1 2 4 2 2 2 2" xfId="3733" xr:uid="{F243BFA4-41D4-4F3F-8C5D-0446E28699FB}"/>
    <cellStyle name="20% - Accent1 2 4 2 2 2 2 2" xfId="3734" xr:uid="{837C09DE-7CCC-4B7E-8368-F4A5D62F74CD}"/>
    <cellStyle name="20% - Accent1 2 4 2 2 2 2 2 2" xfId="3735" xr:uid="{59711BD3-7503-44C7-8C68-FB89604CDC75}"/>
    <cellStyle name="20% - Accent1 2 4 2 2 2 2 3" xfId="3736" xr:uid="{5333879E-57EB-4768-A40D-6E9B2F5D042A}"/>
    <cellStyle name="20% - Accent1 2 4 2 2 2 3" xfId="3737" xr:uid="{E1C2AF41-BD94-4EDB-9191-FC9AC0F5F7C0}"/>
    <cellStyle name="20% - Accent1 2 4 2 2 2 3 2" xfId="3738" xr:uid="{8FA9F964-8AF8-4493-9E49-AA7ADECDA455}"/>
    <cellStyle name="20% - Accent1 2 4 2 2 2 3 2 2" xfId="3739" xr:uid="{EBF93F4A-1A6E-474E-BBAE-851F715E6123}"/>
    <cellStyle name="20% - Accent1 2 4 2 2 2 3 3" xfId="3740" xr:uid="{580F0314-C272-4C19-A419-97C792F5F399}"/>
    <cellStyle name="20% - Accent1 2 4 2 2 2 4" xfId="3741" xr:uid="{342984FB-F076-41C2-8EE7-E4BA1D583108}"/>
    <cellStyle name="20% - Accent1 2 4 2 2 2 4 2" xfId="3742" xr:uid="{DE69170A-F9DD-447F-A416-F2548896EBE0}"/>
    <cellStyle name="20% - Accent1 2 4 2 2 2 5" xfId="3743" xr:uid="{9FFCBDC0-00DD-4765-932C-4871EABA6974}"/>
    <cellStyle name="20% - Accent1 2 4 2 2 3" xfId="3744" xr:uid="{3C5596B6-9921-4348-9023-508796A14F10}"/>
    <cellStyle name="20% - Accent1 2 4 2 2 3 2" xfId="3745" xr:uid="{65B210CF-C170-43EA-81C4-00AE48F49023}"/>
    <cellStyle name="20% - Accent1 2 4 2 2 3 2 2" xfId="3746" xr:uid="{16BCE4B5-7F36-4BF9-9D25-0EA3DA3307E6}"/>
    <cellStyle name="20% - Accent1 2 4 2 2 3 3" xfId="3747" xr:uid="{A73B966B-96EF-4AAA-9143-4FADBFC9F0DD}"/>
    <cellStyle name="20% - Accent1 2 4 2 2 4" xfId="3748" xr:uid="{5DC9F2F5-E669-4ABF-9506-9F26943C90B7}"/>
    <cellStyle name="20% - Accent1 2 4 2 2 4 2" xfId="3749" xr:uid="{E96BFF15-B80A-40AF-AC3C-09351B181FE4}"/>
    <cellStyle name="20% - Accent1 2 4 2 2 4 2 2" xfId="3750" xr:uid="{E4791F7B-44EC-40B3-B9E8-E3242866B714}"/>
    <cellStyle name="20% - Accent1 2 4 2 2 4 3" xfId="3751" xr:uid="{6C85CB13-DF9F-4C25-A3F8-5119565DF6E8}"/>
    <cellStyle name="20% - Accent1 2 4 2 2 5" xfId="3752" xr:uid="{8FA74195-BA91-45B4-B29E-461EE3E47A3A}"/>
    <cellStyle name="20% - Accent1 2 4 2 2 5 2" xfId="3753" xr:uid="{876AF679-EA24-4C6C-95B8-D4452FB43885}"/>
    <cellStyle name="20% - Accent1 2 4 2 2 6" xfId="3754" xr:uid="{57F97039-BB05-41C5-8604-8C41CE875D22}"/>
    <cellStyle name="20% - Accent1 2 4 2 2 7" xfId="3731" xr:uid="{EE95807B-1AD3-471B-85EE-2A54D2B00B31}"/>
    <cellStyle name="20% - Accent1 2 4 2 3" xfId="3755" xr:uid="{F4262654-D151-4EAF-B832-F42BF3E5A8B7}"/>
    <cellStyle name="20% - Accent1 2 4 2 3 2" xfId="3756" xr:uid="{F75AEBCC-E3DD-4AC5-9F5B-7FBBFA56156A}"/>
    <cellStyle name="20% - Accent1 2 4 2 3 2 2" xfId="3757" xr:uid="{160A2990-10CE-4FD2-9A4B-DABD543976F6}"/>
    <cellStyle name="20% - Accent1 2 4 2 3 2 2 2" xfId="3758" xr:uid="{95623C8F-5347-4742-AC01-136CF2BEE885}"/>
    <cellStyle name="20% - Accent1 2 4 2 3 2 3" xfId="3759" xr:uid="{C8AD7669-B7D4-4993-8A68-7A8E46E52CCA}"/>
    <cellStyle name="20% - Accent1 2 4 2 3 3" xfId="3760" xr:uid="{B1C8263F-4954-4434-8E35-9A628EBEBDEE}"/>
    <cellStyle name="20% - Accent1 2 4 2 3 3 2" xfId="3761" xr:uid="{EEB23E91-B486-460F-8EEF-75EC7F88D929}"/>
    <cellStyle name="20% - Accent1 2 4 2 3 3 2 2" xfId="3762" xr:uid="{714A9AF9-5FCF-430E-8C62-C497B7CF0D0E}"/>
    <cellStyle name="20% - Accent1 2 4 2 3 3 3" xfId="3763" xr:uid="{EA057CDA-D5AC-4D65-B446-2187F5814BBF}"/>
    <cellStyle name="20% - Accent1 2 4 2 3 4" xfId="3764" xr:uid="{5B23D0DB-88E1-4048-8AEF-1B69F346883E}"/>
    <cellStyle name="20% - Accent1 2 4 2 3 4 2" xfId="3765" xr:uid="{A1CFFF30-371E-4FA0-B198-54643FE76160}"/>
    <cellStyle name="20% - Accent1 2 4 2 3 5" xfId="3766" xr:uid="{295150FF-E9BF-4AD2-AA05-BD3D5CB04FDE}"/>
    <cellStyle name="20% - Accent1 2 4 2 4" xfId="3767" xr:uid="{AB498781-52C6-4889-A4CE-55837F03651F}"/>
    <cellStyle name="20% - Accent1 2 4 2 4 2" xfId="3768" xr:uid="{AB6E8D3B-04FF-444F-A468-6C1164260624}"/>
    <cellStyle name="20% - Accent1 2 4 2 4 2 2" xfId="3769" xr:uid="{4592FDDE-8423-48A9-8FCC-B1AA17F423EA}"/>
    <cellStyle name="20% - Accent1 2 4 2 4 2 2 2" xfId="3770" xr:uid="{0C195039-223A-4933-9962-DE106022F9BE}"/>
    <cellStyle name="20% - Accent1 2 4 2 4 2 3" xfId="3771" xr:uid="{4F9EB1A7-C439-4ED0-BEA6-86843A57B3E0}"/>
    <cellStyle name="20% - Accent1 2 4 2 4 3" xfId="3772" xr:uid="{30AB6F7C-5886-4B9C-B503-2B9E00DD9278}"/>
    <cellStyle name="20% - Accent1 2 4 2 4 3 2" xfId="3773" xr:uid="{C341C752-C30C-4A97-8E3E-B2124992D2C4}"/>
    <cellStyle name="20% - Accent1 2 4 2 4 4" xfId="3774" xr:uid="{C39C8E59-F6A7-4343-B53E-28425BF2A45E}"/>
    <cellStyle name="20% - Accent1 2 4 2 5" xfId="3775" xr:uid="{C367DB86-A06A-40D3-8F39-15906C684C9D}"/>
    <cellStyle name="20% - Accent1 2 4 2 5 2" xfId="3776" xr:uid="{14E8FBFC-4A43-4251-81FA-2CB743BCED5D}"/>
    <cellStyle name="20% - Accent1 2 4 2 5 2 2" xfId="3777" xr:uid="{4AEC8A97-D54A-46B0-8297-8F26E1C6DBC1}"/>
    <cellStyle name="20% - Accent1 2 4 2 5 3" xfId="3778" xr:uid="{3BF95633-0CBA-489C-805A-E641A140CDE6}"/>
    <cellStyle name="20% - Accent1 2 4 2 6" xfId="3779" xr:uid="{D4D0FB25-F27B-451C-B21A-03FCDE12C582}"/>
    <cellStyle name="20% - Accent1 2 4 2 6 2" xfId="3780" xr:uid="{66D70DA6-49C6-4674-B80D-EAB2DE3DDB31}"/>
    <cellStyle name="20% - Accent1 2 4 2 7" xfId="3781" xr:uid="{0C1A668F-B2E6-4E21-9844-F704BA1D2DCD}"/>
    <cellStyle name="20% - Accent1 2 4 2 8" xfId="3730" xr:uid="{571A00E1-BDB3-4306-A70B-EF684C22EB3A}"/>
    <cellStyle name="20% - Accent1 2 4 2 9" xfId="45135" xr:uid="{FA2D5E6E-0479-4512-9508-5612BAC7842D}"/>
    <cellStyle name="20% - Accent1 2 4 3" xfId="981" xr:uid="{F9276E01-46F1-4734-AF64-DCABC0CA1AF3}"/>
    <cellStyle name="20% - Accent1 2 4 3 2" xfId="3783" xr:uid="{B5DE9FB3-9AB2-442C-9872-6B3FF82773C1}"/>
    <cellStyle name="20% - Accent1 2 4 3 3" xfId="3784" xr:uid="{FE8F9C2E-4276-469C-871E-3B5EF7DD5ACE}"/>
    <cellStyle name="20% - Accent1 2 4 3 3 2" xfId="3785" xr:uid="{C0794CB3-41C9-48A4-8C1C-91D75D0CFF90}"/>
    <cellStyle name="20% - Accent1 2 4 3 3 2 2" xfId="3786" xr:uid="{B3A943AC-4751-4610-B6B9-540DC852BFAC}"/>
    <cellStyle name="20% - Accent1 2 4 3 3 2 2 2" xfId="3787" xr:uid="{8CF9CA46-4641-4F0A-85D9-5F7826FE1753}"/>
    <cellStyle name="20% - Accent1 2 4 3 3 2 3" xfId="3788" xr:uid="{34C66C50-DDA8-4F02-8034-8F090C99FFC5}"/>
    <cellStyle name="20% - Accent1 2 4 3 3 3" xfId="3789" xr:uid="{CAED8C9E-316B-45E6-BD35-31BA187B398E}"/>
    <cellStyle name="20% - Accent1 2 4 3 3 3 2" xfId="3790" xr:uid="{3E06F97E-C1B7-445E-B851-101F7A9F35AE}"/>
    <cellStyle name="20% - Accent1 2 4 3 3 3 2 2" xfId="3791" xr:uid="{CC6F574E-D528-4A4D-9752-48B9D9021198}"/>
    <cellStyle name="20% - Accent1 2 4 3 3 3 3" xfId="3792" xr:uid="{4A51153C-4580-423D-8563-74DBAEB544C7}"/>
    <cellStyle name="20% - Accent1 2 4 3 3 4" xfId="3793" xr:uid="{0820C0CA-E1BA-4E3C-B7C9-DFC9EC47D008}"/>
    <cellStyle name="20% - Accent1 2 4 3 3 4 2" xfId="3794" xr:uid="{A9734007-DE45-40A0-A9D0-749B3667F8B8}"/>
    <cellStyle name="20% - Accent1 2 4 3 3 5" xfId="3795" xr:uid="{75777E62-9DF7-471B-81D2-C4CFC52B3F9D}"/>
    <cellStyle name="20% - Accent1 2 4 3 4" xfId="3782" xr:uid="{A3942E93-7C8E-445F-B4CE-AE2B77717AD1}"/>
    <cellStyle name="20% - Accent1 2 4 3 5" xfId="45819" xr:uid="{1C23CA54-9B2E-415C-8C5D-92EF96991DE3}"/>
    <cellStyle name="20% - Accent1 2 4 4" xfId="3796" xr:uid="{AC2A99F6-8AEC-4A72-B243-07CCFA394E0D}"/>
    <cellStyle name="20% - Accent1 2 4 4 2" xfId="3797" xr:uid="{C1C1CDA9-3A43-4629-8CC9-9B4279F7D455}"/>
    <cellStyle name="20% - Accent1 2 4 4 2 2" xfId="3798" xr:uid="{5086D981-CD86-43AB-8981-B80252A9335F}"/>
    <cellStyle name="20% - Accent1 2 4 4 2 3" xfId="3799" xr:uid="{061C022B-B2B4-4E9B-ACE8-6A12897D2269}"/>
    <cellStyle name="20% - Accent1 2 4 4 2 3 2" xfId="3800" xr:uid="{AD3681C8-059E-426A-89EA-308E7C6738B0}"/>
    <cellStyle name="20% - Accent1 2 4 4 2 3 2 2" xfId="3801" xr:uid="{52DB06A7-7762-48E2-ADAE-8F291A625B27}"/>
    <cellStyle name="20% - Accent1 2 4 4 2 3 3" xfId="3802" xr:uid="{F387BF3A-D253-4763-AF34-6D1705FB7866}"/>
    <cellStyle name="20% - Accent1 2 4 4 2 4" xfId="3803" xr:uid="{3B47ED67-CE00-4742-9137-F2FF90DE253E}"/>
    <cellStyle name="20% - Accent1 2 4 4 2 4 2" xfId="3804" xr:uid="{1D09BEF1-83BC-46B2-ABF8-6CDA5B3173AF}"/>
    <cellStyle name="20% - Accent1 2 4 4 2 4 2 2" xfId="3805" xr:uid="{639DD70B-4B29-41DF-9906-99995FD6EE51}"/>
    <cellStyle name="20% - Accent1 2 4 4 2 4 3" xfId="3806" xr:uid="{117D22C1-A971-4BCA-AE9F-D918F144A53B}"/>
    <cellStyle name="20% - Accent1 2 4 4 2 5" xfId="3807" xr:uid="{46C83802-7800-4745-825D-33BEECD1A1A3}"/>
    <cellStyle name="20% - Accent1 2 4 4 2 5 2" xfId="3808" xr:uid="{3AD139BB-BBD5-40ED-9964-7D14A46272AA}"/>
    <cellStyle name="20% - Accent1 2 4 4 2 6" xfId="3809" xr:uid="{B71CF786-46FB-4AC3-89D0-6BE2D841A262}"/>
    <cellStyle name="20% - Accent1 2 4 4 3" xfId="3810" xr:uid="{718B291D-BBF1-4157-A559-569F36E4C4CD}"/>
    <cellStyle name="20% - Accent1 2 4 4 3 2" xfId="3811" xr:uid="{E1DCD65B-3559-4E3F-BDF4-B0B3FC4C7ACD}"/>
    <cellStyle name="20% - Accent1 2 4 4 3 2 2" xfId="3812" xr:uid="{EF221DEE-338C-48A2-B55A-9FC140463554}"/>
    <cellStyle name="20% - Accent1 2 4 4 3 2 2 2" xfId="3813" xr:uid="{411B7326-E44A-41C7-965A-0FFD2DC77B09}"/>
    <cellStyle name="20% - Accent1 2 4 4 3 2 3" xfId="3814" xr:uid="{6BDCFDEC-9991-4BCE-9B0B-D7C7B81BBBFC}"/>
    <cellStyle name="20% - Accent1 2 4 4 3 3" xfId="3815" xr:uid="{863DA170-B47C-4872-9AA3-ADFEA362AE21}"/>
    <cellStyle name="20% - Accent1 2 4 4 3 3 2" xfId="3816" xr:uid="{86FFB0DC-3B2C-4C05-B8A8-9C50FECF58E4}"/>
    <cellStyle name="20% - Accent1 2 4 4 3 3 2 2" xfId="3817" xr:uid="{F80E52AA-CF09-43CA-B212-C4D8FE5C4539}"/>
    <cellStyle name="20% - Accent1 2 4 4 3 3 3" xfId="3818" xr:uid="{1B0025C7-DA28-44EA-AF0F-54CF5525E246}"/>
    <cellStyle name="20% - Accent1 2 4 4 3 4" xfId="3819" xr:uid="{BDFF8DFC-6B41-4BF1-B537-77A2221F21CE}"/>
    <cellStyle name="20% - Accent1 2 4 4 3 4 2" xfId="3820" xr:uid="{1ECDEABE-5118-4F79-9963-D26DDAA6BC3F}"/>
    <cellStyle name="20% - Accent1 2 4 4 3 5" xfId="3821" xr:uid="{B32E1133-0076-4532-9244-98A6486C5C78}"/>
    <cellStyle name="20% - Accent1 2 4 4 4" xfId="3822" xr:uid="{1BAB664C-7092-419E-B34F-E1C033096D9D}"/>
    <cellStyle name="20% - Accent1 2 4 4 5" xfId="3823" xr:uid="{E4316863-B141-4EE9-B707-8AA9B6953E02}"/>
    <cellStyle name="20% - Accent1 2 4 4 5 2" xfId="3824" xr:uid="{8AC07451-140E-41AC-8532-ECD2393746E1}"/>
    <cellStyle name="20% - Accent1 2 4 4 5 2 2" xfId="3825" xr:uid="{DCEFF7B9-8FA6-49E1-88EB-682299AEE3AF}"/>
    <cellStyle name="20% - Accent1 2 4 4 5 3" xfId="3826" xr:uid="{D4AAA3FE-7004-4216-AA7F-43A2C110AB25}"/>
    <cellStyle name="20% - Accent1 2 4 4 6" xfId="3827" xr:uid="{A26584C8-FED5-4C49-8577-02398BBD69B9}"/>
    <cellStyle name="20% - Accent1 2 4 4 6 2" xfId="3828" xr:uid="{5B041CCE-169A-4E73-BAA1-7E9206E2A8F2}"/>
    <cellStyle name="20% - Accent1 2 4 4 6 2 2" xfId="3829" xr:uid="{C056223B-9E0C-43E5-92B1-FC4D60C87A7A}"/>
    <cellStyle name="20% - Accent1 2 4 4 6 3" xfId="3830" xr:uid="{B3A31666-F71F-48F0-B87F-004843B9A597}"/>
    <cellStyle name="20% - Accent1 2 4 4 7" xfId="3831" xr:uid="{20D97705-1F40-4AF2-B2C3-F4B132F25D20}"/>
    <cellStyle name="20% - Accent1 2 4 4 7 2" xfId="3832" xr:uid="{BB886716-C67E-455D-BE11-2F4F99C2C647}"/>
    <cellStyle name="20% - Accent1 2 4 4 8" xfId="3833" xr:uid="{907C4892-23F4-4A33-A01C-5D7D2F8023FD}"/>
    <cellStyle name="20% - Accent1 2 4 4 9" xfId="46474" xr:uid="{D7501348-355D-45EA-BD41-43C2E5F25BD8}"/>
    <cellStyle name="20% - Accent1 2 4 5" xfId="3834" xr:uid="{AA10E5B4-C146-49C3-AD6D-C4FE57205F64}"/>
    <cellStyle name="20% - Accent1 2 4 5 2" xfId="3835" xr:uid="{E672AC56-CEAD-4EA6-8A1D-A6A418CDDA8B}"/>
    <cellStyle name="20% - Accent1 2 4 5 2 2" xfId="3836" xr:uid="{3141869B-B3CA-4DEC-8A9B-D4E00920C812}"/>
    <cellStyle name="20% - Accent1 2 4 5 2 2 2" xfId="3837" xr:uid="{39739608-D13D-4692-B680-F9650D10A78A}"/>
    <cellStyle name="20% - Accent1 2 4 5 2 3" xfId="3838" xr:uid="{79B4232C-8A51-4764-A68D-BD3DFD78EABD}"/>
    <cellStyle name="20% - Accent1 2 4 5 3" xfId="3839" xr:uid="{0B481EF4-F06C-4AFE-AA45-FDF803D743DB}"/>
    <cellStyle name="20% - Accent1 2 4 5 3 2" xfId="3840" xr:uid="{28DEF21A-8C00-46DE-B40A-F7E2B13AA3FC}"/>
    <cellStyle name="20% - Accent1 2 4 5 3 2 2" xfId="3841" xr:uid="{06170F2B-5A49-4C5C-9585-B37D5585917E}"/>
    <cellStyle name="20% - Accent1 2 4 5 3 3" xfId="3842" xr:uid="{F4437D3F-C664-4440-A3A3-26B87F1AB64F}"/>
    <cellStyle name="20% - Accent1 2 4 5 4" xfId="3843" xr:uid="{08F8D1AA-C942-48D4-B635-5AEDA4B3E935}"/>
    <cellStyle name="20% - Accent1 2 4 5 4 2" xfId="3844" xr:uid="{A7523B68-9BF8-45DC-8DDA-C11762920B2D}"/>
    <cellStyle name="20% - Accent1 2 4 5 5" xfId="3845" xr:uid="{2A2F6A06-E80E-4567-8A2B-47A8FF789074}"/>
    <cellStyle name="20% - Accent1 2 4 6" xfId="3846" xr:uid="{5CD0B391-E2AE-4FB6-B0C7-D1934114794E}"/>
    <cellStyle name="20% - Accent1 2 4 6 2" xfId="3847" xr:uid="{6D755BB9-A4CE-40BC-AD15-F756401961FB}"/>
    <cellStyle name="20% - Accent1 2 4 6 2 2" xfId="3848" xr:uid="{662E2D3B-ED59-4BFE-83F0-83B6E4193759}"/>
    <cellStyle name="20% - Accent1 2 4 6 3" xfId="3849" xr:uid="{E507AEDA-86FA-411E-A9A0-2AF22680847A}"/>
    <cellStyle name="20% - Accent1 2 4 7" xfId="3850" xr:uid="{E13407FE-D21E-4D5D-9265-1FEF0B9AAC58}"/>
    <cellStyle name="20% - Accent1 2 4 7 2" xfId="3851" xr:uid="{6FDD082C-1590-41F7-AAE8-C0028B14E61A}"/>
    <cellStyle name="20% - Accent1 2 4 7 2 2" xfId="3852" xr:uid="{099F1A56-CCE6-4511-BDEF-C2CB1914D77A}"/>
    <cellStyle name="20% - Accent1 2 4 7 3" xfId="3853" xr:uid="{D5C35604-5DBC-4C78-9586-6428F521850D}"/>
    <cellStyle name="20% - Accent1 2 4 8" xfId="3854" xr:uid="{82A307BC-D96C-4DD4-9CB9-9062B7F4898E}"/>
    <cellStyle name="20% - Accent1 2 4 8 2" xfId="3855" xr:uid="{99957EC6-4CCE-4C17-BCCB-4CA80866889C}"/>
    <cellStyle name="20% - Accent1 2 4 9" xfId="3729" xr:uid="{324AB6A6-6120-4243-A79D-674D12511AB0}"/>
    <cellStyle name="20% - Accent1 2 5" xfId="600" xr:uid="{635CA70F-4A3F-442C-8FC5-18411FB39D82}"/>
    <cellStyle name="20% - Accent1 2 5 2" xfId="1011" xr:uid="{DCADD556-490B-488B-9162-2E2A6546CFC3}"/>
    <cellStyle name="20% - Accent1 2 5 2 2" xfId="3857" xr:uid="{0D982E30-9F3B-460B-8910-81AE302A87E5}"/>
    <cellStyle name="20% - Accent1 2 5 2 3" xfId="45361" xr:uid="{22689B6A-6423-43F9-9798-29C651ED9ED2}"/>
    <cellStyle name="20% - Accent1 2 5 3" xfId="3858" xr:uid="{FA8EA83B-F160-457D-B4F6-5752FA53AD44}"/>
    <cellStyle name="20% - Accent1 2 5 3 2" xfId="45938" xr:uid="{53C37DFB-285F-4A2D-9D34-3E0E1C3BA7C6}"/>
    <cellStyle name="20% - Accent1 2 5 4" xfId="3859" xr:uid="{7519DE00-17C3-490B-8329-440B8F7FD090}"/>
    <cellStyle name="20% - Accent1 2 5 4 2" xfId="46699" xr:uid="{F379EDAD-3F1B-4AA0-8BD3-F66EC410DDB4}"/>
    <cellStyle name="20% - Accent1 2 5 5" xfId="3856" xr:uid="{8319AF14-CDF2-4762-80AA-D11F29415BA5}"/>
    <cellStyle name="20% - Accent1 2 5 6" xfId="44423" xr:uid="{0EE1E763-BACB-46E3-BBE7-38DFD161B25A}"/>
    <cellStyle name="20% - Accent1 2 6" xfId="661" xr:uid="{71724037-FC26-405A-B63E-A1E621DF852E}"/>
    <cellStyle name="20% - Accent1 2 6 2" xfId="1068" xr:uid="{5B7818AD-B1AE-4142-B605-0579E8900933}"/>
    <cellStyle name="20% - Accent1 2 6 2 2" xfId="3862" xr:uid="{077C124C-F201-43CE-A999-C67CC8AD26FB}"/>
    <cellStyle name="20% - Accent1 2 6 2 2 2" xfId="3863" xr:uid="{70C9FAE5-311A-4850-B13F-9383660E0902}"/>
    <cellStyle name="20% - Accent1 2 6 2 2 2 2" xfId="3864" xr:uid="{58512B62-8671-4C5B-BBA1-062CB39951FA}"/>
    <cellStyle name="20% - Accent1 2 6 2 2 3" xfId="3865" xr:uid="{A3DF223E-ACC4-43E2-8E84-37B924ACF4E8}"/>
    <cellStyle name="20% - Accent1 2 6 2 3" xfId="3866" xr:uid="{511D2DFC-D613-4C49-9765-52F7426AD074}"/>
    <cellStyle name="20% - Accent1 2 6 2 3 2" xfId="3867" xr:uid="{8985A453-050B-436B-A880-91E233AA2D95}"/>
    <cellStyle name="20% - Accent1 2 6 2 3 2 2" xfId="3868" xr:uid="{B3F9EB92-5F03-4BE4-834A-5C2B688C50F5}"/>
    <cellStyle name="20% - Accent1 2 6 2 3 3" xfId="3869" xr:uid="{331665BC-20CD-4566-9A76-26290BE11BD3}"/>
    <cellStyle name="20% - Accent1 2 6 2 4" xfId="3870" xr:uid="{F6E4F706-63E5-40CD-9EAB-D41AB8D0EA7E}"/>
    <cellStyle name="20% - Accent1 2 6 2 4 2" xfId="3871" xr:uid="{9B846F9B-92BB-4BFB-9E9D-0483D8AC81B3}"/>
    <cellStyle name="20% - Accent1 2 6 2 5" xfId="3872" xr:uid="{88B1E6AA-DBD9-46A1-8442-C7058EE6BC2B}"/>
    <cellStyle name="20% - Accent1 2 6 2 6" xfId="3861" xr:uid="{861B7C90-5884-43CC-AB7F-14D261258684}"/>
    <cellStyle name="20% - Accent1 2 6 2 7" xfId="46348" xr:uid="{16BC13D1-8419-48F3-8EDE-200ED48E6D09}"/>
    <cellStyle name="20% - Accent1 2 6 3" xfId="3873" xr:uid="{5E6FFCBD-098B-4CFD-9B4E-85340023D32A}"/>
    <cellStyle name="20% - Accent1 2 6 3 2" xfId="3874" xr:uid="{4E388395-03E2-4BDE-A556-0C5C7364C271}"/>
    <cellStyle name="20% - Accent1 2 6 3 2 2" xfId="3875" xr:uid="{CD1629CC-0A1F-4E50-8BA6-D99759BBBBC6}"/>
    <cellStyle name="20% - Accent1 2 6 3 3" xfId="3876" xr:uid="{0F372A7E-7490-4305-9B09-C24CD248DFB1}"/>
    <cellStyle name="20% - Accent1 2 6 4" xfId="3877" xr:uid="{856ACD61-7D65-4C8C-A74B-49CAD359B04E}"/>
    <cellStyle name="20% - Accent1 2 6 4 2" xfId="3878" xr:uid="{3741DCF7-3B41-4471-8852-410510784019}"/>
    <cellStyle name="20% - Accent1 2 6 4 2 2" xfId="3879" xr:uid="{AA6547BD-0E05-4B9B-A355-0BD980AE37A5}"/>
    <cellStyle name="20% - Accent1 2 6 4 3" xfId="3880" xr:uid="{85670E75-6EF1-4D3C-9291-9D5CA29BBE7E}"/>
    <cellStyle name="20% - Accent1 2 6 5" xfId="3881" xr:uid="{C17B1AE1-275A-4185-BD5E-D65477CDFFE6}"/>
    <cellStyle name="20% - Accent1 2 6 5 2" xfId="3882" xr:uid="{0D6C33AC-E3F5-455C-B513-BFB740DAAF25}"/>
    <cellStyle name="20% - Accent1 2 6 6" xfId="3883" xr:uid="{50E0DC49-507C-4A82-9CCA-4E3429DD6559}"/>
    <cellStyle name="20% - Accent1 2 6 7" xfId="3860" xr:uid="{151A2B7E-CE0E-4DCD-883B-73847433DAE8}"/>
    <cellStyle name="20% - Accent1 2 6 8" xfId="45003" xr:uid="{5B679E4E-FEF8-4501-99BC-A439909C7C8B}"/>
    <cellStyle name="20% - Accent1 2 7" xfId="856" xr:uid="{48F94A38-3EE2-4A6B-89B6-F46C2531D48D}"/>
    <cellStyle name="20% - Accent1 2 7 2" xfId="3885" xr:uid="{C84EE1C6-4A1E-4C82-9BC6-F39CA3EB7C02}"/>
    <cellStyle name="20% - Accent1 2 7 2 2" xfId="3886" xr:uid="{BC0FFD61-5C1B-407B-AF61-534B8B67F77B}"/>
    <cellStyle name="20% - Accent1 2 7 2 2 2" xfId="3887" xr:uid="{25925E4E-B5EC-41D9-9B1F-DAAE018D08E9}"/>
    <cellStyle name="20% - Accent1 2 7 2 3" xfId="3888" xr:uid="{88E48AA0-ACC1-4F2A-9002-DDA5D9B0CE50}"/>
    <cellStyle name="20% - Accent1 2 7 2 4" xfId="46863" xr:uid="{A9A4F6AC-383C-4226-8147-687B3836DAB9}"/>
    <cellStyle name="20% - Accent1 2 7 3" xfId="3889" xr:uid="{C3B9A9FF-7AF2-47EC-A1AD-9F1E174B8E1B}"/>
    <cellStyle name="20% - Accent1 2 7 3 2" xfId="3890" xr:uid="{600970B3-3075-4660-8216-C42189ADC605}"/>
    <cellStyle name="20% - Accent1 2 7 3 2 2" xfId="3891" xr:uid="{9897CEBF-61FA-4162-983A-810A95569D98}"/>
    <cellStyle name="20% - Accent1 2 7 3 3" xfId="3892" xr:uid="{5599821C-4AF3-4242-A261-0868957A8E28}"/>
    <cellStyle name="20% - Accent1 2 7 4" xfId="3893" xr:uid="{DCF5A99D-8B43-427F-9016-1FF3AD0C331D}"/>
    <cellStyle name="20% - Accent1 2 7 4 2" xfId="3894" xr:uid="{C33EB4BC-C766-41E8-820A-8F4CCC705E7B}"/>
    <cellStyle name="20% - Accent1 2 7 5" xfId="3895" xr:uid="{C71FBA75-137B-4404-AA1D-E76B1A82268D}"/>
    <cellStyle name="20% - Accent1 2 7 6" xfId="3884" xr:uid="{095C0D14-ECA5-4FF5-81ED-73F343C08C0A}"/>
    <cellStyle name="20% - Accent1 2 7 7" xfId="44753" xr:uid="{495F6DDE-61CF-46E8-B946-F62230E04966}"/>
    <cellStyle name="20% - Accent1 2 8" xfId="43593" xr:uid="{527A38BE-7FD6-4EB1-9A0D-327D0A1F0392}"/>
    <cellStyle name="20% - Accent1 2 8 2" xfId="47037" xr:uid="{D48DC927-96F2-4E97-A7C9-8C496EA2F865}"/>
    <cellStyle name="20% - Accent1 2 8 3" xfId="45574" xr:uid="{E300957D-BA16-463E-B1C0-0516220D7A84}"/>
    <cellStyle name="20% - Accent1 2 9" xfId="1295" xr:uid="{7ECD2479-3461-40EA-BD90-174C292997C7}"/>
    <cellStyle name="20% - Accent1 2 9 2" xfId="46135" xr:uid="{251CDCCF-B6C5-4B29-85DD-F53F598766D5}"/>
    <cellStyle name="20% - Accent1 3" xfId="361" xr:uid="{30CD2606-F6E0-4E85-935E-FB5084EFCF47}"/>
    <cellStyle name="20% - Accent1 3 10" xfId="1387" xr:uid="{8164EE96-10E9-4DC5-B211-4AFE0618C574}"/>
    <cellStyle name="20% - Accent1 3 10 2" xfId="47789" xr:uid="{8A527D59-C46F-4927-8908-6E0933B67D87}"/>
    <cellStyle name="20% - Accent1 3 11" xfId="43991" xr:uid="{A40DB93A-CE23-4009-B363-27925CD815EF}"/>
    <cellStyle name="20% - Accent1 3 2" xfId="483" xr:uid="{2AAA4CFC-05C9-4F7E-A04C-D2040C71BF15}"/>
    <cellStyle name="20% - Accent1 3 2 10" xfId="43726" xr:uid="{BA748582-9AAF-4A11-B017-CB89DAF1C49B}"/>
    <cellStyle name="20% - Accent1 3 2 11" xfId="1452" xr:uid="{64AA7A02-1D45-454F-A1CC-4CC854BE8540}"/>
    <cellStyle name="20% - Accent1 3 2 12" xfId="44043" xr:uid="{DA4220C1-03A3-417B-B850-2A8FB8F00407}"/>
    <cellStyle name="20% - Accent1 3 2 2" xfId="745" xr:uid="{887BC1A7-4430-43BC-A04D-E0F5191821AF}"/>
    <cellStyle name="20% - Accent1 3 2 2 10" xfId="44295" xr:uid="{0F82FD96-F7C5-4D88-AA3D-2259CAC39B27}"/>
    <cellStyle name="20% - Accent1 3 2 2 2" xfId="1145" xr:uid="{63E55B40-4BDB-4DF3-9BC7-A9E54A091872}"/>
    <cellStyle name="20% - Accent1 3 2 2 2 2" xfId="1911" xr:uid="{75F77CCE-8EC3-4E7D-BD21-1833981D304A}"/>
    <cellStyle name="20% - Accent1 3 2 2 2 2 2" xfId="2509" xr:uid="{9AC59DA6-E108-4D8E-A693-30DCA59D63FD}"/>
    <cellStyle name="20% - Accent1 3 2 2 2 2 2 2" xfId="3897" xr:uid="{0940A541-ADBE-4401-909F-A8EEF98A00AF}"/>
    <cellStyle name="20% - Accent1 3 2 2 2 2 3" xfId="2743" xr:uid="{F497D945-8295-4503-9973-D3A1DC961DDF}"/>
    <cellStyle name="20% - Accent1 3 2 2 2 2 4" xfId="2976" xr:uid="{BECB2D27-D483-4E5D-AED9-83301C230D95}"/>
    <cellStyle name="20% - Accent1 3 2 2 2 2 5" xfId="3209" xr:uid="{93533409-81CC-4BDC-BD1C-92985B9E3155}"/>
    <cellStyle name="20% - Accent1 3 2 2 2 2 6" xfId="2275" xr:uid="{1217A69F-2732-4EDE-8C89-A130DD3C333D}"/>
    <cellStyle name="20% - Accent1 3 2 2 2 2 7" xfId="3896" xr:uid="{3E1A5888-FB4F-4D78-AD78-EAA0CC333553}"/>
    <cellStyle name="20% - Accent1 3 2 2 2 2 8" xfId="46064" xr:uid="{36D75509-3874-4C8A-B7EA-9D461995DD2C}"/>
    <cellStyle name="20% - Accent1 3 2 2 2 3" xfId="2393" xr:uid="{CA4DF38F-6EC1-4030-A256-BAC7DD40DB27}"/>
    <cellStyle name="20% - Accent1 3 2 2 2 3 2" xfId="3898" xr:uid="{98FDB659-4EE5-4478-AC44-23117B788797}"/>
    <cellStyle name="20% - Accent1 3 2 2 2 4" xfId="2627" xr:uid="{825C31E2-A01F-46FC-B66D-5DDDB7DFAA1B}"/>
    <cellStyle name="20% - Accent1 3 2 2 2 5" xfId="2860" xr:uid="{FFCB723D-9168-481D-B065-8624B4AE8FF6}"/>
    <cellStyle name="20% - Accent1 3 2 2 2 6" xfId="3093" xr:uid="{3B590386-CC46-4000-A37A-0FA1EB14D2C9}"/>
    <cellStyle name="20% - Accent1 3 2 2 2 7" xfId="2159" xr:uid="{2D61DE69-3698-4A59-9B28-04D2A2A5E090}"/>
    <cellStyle name="20% - Accent1 3 2 2 2 8" xfId="1790" xr:uid="{F50F3DBD-7E49-4342-80E9-2495332433AF}"/>
    <cellStyle name="20% - Accent1 3 2 2 2 9" xfId="45282" xr:uid="{964AE95A-9205-40E4-A0E8-74987A62A598}"/>
    <cellStyle name="20% - Accent1 3 2 2 3" xfId="1853" xr:uid="{8746FDFA-90CA-4AC6-AE90-743E9EF50A52}"/>
    <cellStyle name="20% - Accent1 3 2 2 3 2" xfId="2451" xr:uid="{68CD219C-F337-488C-927E-4A1E64F2D3C3}"/>
    <cellStyle name="20% - Accent1 3 2 2 3 2 2" xfId="3900" xr:uid="{18A38630-5C60-4C34-B864-F3E7B51905BB}"/>
    <cellStyle name="20% - Accent1 3 2 2 3 3" xfId="2685" xr:uid="{BCE3BC22-77EE-4EE3-8A28-D26B7DF9695E}"/>
    <cellStyle name="20% - Accent1 3 2 2 3 4" xfId="2918" xr:uid="{E1604EC5-A5D2-46AF-93AE-1BB44F9BC748}"/>
    <cellStyle name="20% - Accent1 3 2 2 3 5" xfId="3151" xr:uid="{FC060AFA-CE6D-42E1-AFF1-8C1ADDA37CE2}"/>
    <cellStyle name="20% - Accent1 3 2 2 3 6" xfId="2217" xr:uid="{7B00EF4C-F229-4DE1-AA10-B00286140469}"/>
    <cellStyle name="20% - Accent1 3 2 2 3 7" xfId="3899" xr:uid="{A09222B7-82F8-4E28-A463-CC5114B27CA0}"/>
    <cellStyle name="20% - Accent1 3 2 2 3 8" xfId="45722" xr:uid="{57BB7056-4110-4369-A492-F3902DC17A87}"/>
    <cellStyle name="20% - Accent1 3 2 2 4" xfId="2335" xr:uid="{15A84424-F939-4EB2-8162-63A91C63F41D}"/>
    <cellStyle name="20% - Accent1 3 2 2 4 2" xfId="3901" xr:uid="{5D774B96-FE12-4F9F-984B-633C4BD6BF0E}"/>
    <cellStyle name="20% - Accent1 3 2 2 4 3" xfId="46621" xr:uid="{27D59187-B6FE-4098-AEB1-4FCC4416CA25}"/>
    <cellStyle name="20% - Accent1 3 2 2 5" xfId="2569" xr:uid="{BE084E01-513D-4C71-B99C-45C0AC553DDE}"/>
    <cellStyle name="20% - Accent1 3 2 2 6" xfId="2802" xr:uid="{865D3564-0A43-4FD5-9175-E4F209FCDC70}"/>
    <cellStyle name="20% - Accent1 3 2 2 7" xfId="3035" xr:uid="{2AEF4E55-D771-413A-BA7F-569F35878149}"/>
    <cellStyle name="20% - Accent1 3 2 2 8" xfId="2101" xr:uid="{475CDB42-FEFA-4EBC-9074-61FD54639153}"/>
    <cellStyle name="20% - Accent1 3 2 2 9" xfId="1665" xr:uid="{61E9B6AA-C749-4481-9144-076E8FBD9104}"/>
    <cellStyle name="20% - Accent1 3 2 3" xfId="934" xr:uid="{64E267D2-3769-4941-8D4C-54B206880DF9}"/>
    <cellStyle name="20% - Accent1 3 2 3 2" xfId="1882" xr:uid="{547FCE91-B395-4BB0-AAC3-6D1798D613C2}"/>
    <cellStyle name="20% - Accent1 3 2 3 2 2" xfId="2480" xr:uid="{61E8A7DE-766D-47A7-A7C4-6E6D253A608B}"/>
    <cellStyle name="20% - Accent1 3 2 3 2 2 2" xfId="3903" xr:uid="{893E14FA-CCE2-413E-A28A-14F44398D43A}"/>
    <cellStyle name="20% - Accent1 3 2 3 2 3" xfId="2714" xr:uid="{901C4E1F-2255-497B-B406-809CEFA18F2D}"/>
    <cellStyle name="20% - Accent1 3 2 3 2 3 2" xfId="3904" xr:uid="{FC78BAE1-F65F-4728-BB6A-9EE9F3C06FE7}"/>
    <cellStyle name="20% - Accent1 3 2 3 2 4" xfId="2947" xr:uid="{47E41197-D959-45A0-A260-C04279EB091C}"/>
    <cellStyle name="20% - Accent1 3 2 3 2 5" xfId="3180" xr:uid="{EE9C6803-FD17-4592-8CA2-56DF7860B6D9}"/>
    <cellStyle name="20% - Accent1 3 2 3 2 6" xfId="2246" xr:uid="{0346423A-E47E-478E-AD04-65D16AD46C5D}"/>
    <cellStyle name="20% - Accent1 3 2 3 2 7" xfId="3902" xr:uid="{E7979ED2-45D1-4F85-A3C4-B1E6C9F94733}"/>
    <cellStyle name="20% - Accent1 3 2 3 2 8" xfId="45157" xr:uid="{0184FA12-A9D6-43B7-B495-601352EFCCCA}"/>
    <cellStyle name="20% - Accent1 3 2 3 3" xfId="2364" xr:uid="{B4821EC3-005F-480F-8AE7-B01B2F46A46D}"/>
    <cellStyle name="20% - Accent1 3 2 3 3 2" xfId="3906" xr:uid="{6C50EF9E-3573-4E1E-99A4-32A780A32ACD}"/>
    <cellStyle name="20% - Accent1 3 2 3 3 3" xfId="3905" xr:uid="{1FC932C8-1420-44D8-AD93-722317A5DA5F}"/>
    <cellStyle name="20% - Accent1 3 2 3 3 4" xfId="45841" xr:uid="{6E470CFC-0FB6-4C40-A92D-9888591D240C}"/>
    <cellStyle name="20% - Accent1 3 2 3 4" xfId="2598" xr:uid="{7E0A7AB9-81A6-4ECC-8BE5-A7F120734B6D}"/>
    <cellStyle name="20% - Accent1 3 2 3 4 2" xfId="3907" xr:uid="{FBB8E5ED-E4D5-4EA2-A173-20E2E8475333}"/>
    <cellStyle name="20% - Accent1 3 2 3 4 3" xfId="46496" xr:uid="{0D067FFE-D3F0-4191-AF6B-5C8EC78CF07E}"/>
    <cellStyle name="20% - Accent1 3 2 3 5" xfId="2831" xr:uid="{71674799-CF6B-492D-9266-6DC5C91D678A}"/>
    <cellStyle name="20% - Accent1 3 2 3 5 2" xfId="3908" xr:uid="{57D6FE10-7794-480D-A899-35F07C8C2C47}"/>
    <cellStyle name="20% - Accent1 3 2 3 6" xfId="3064" xr:uid="{CAAB8C4E-BEF2-407F-87B0-AEF72C95ED85}"/>
    <cellStyle name="20% - Accent1 3 2 3 6 2" xfId="3909" xr:uid="{46A983CC-8A50-4522-B0C4-4CAA026FAD38}"/>
    <cellStyle name="20% - Accent1 3 2 3 7" xfId="2130" xr:uid="{0A904AE5-95CD-46AC-87B5-193C016CE0A2}"/>
    <cellStyle name="20% - Accent1 3 2 3 8" xfId="1757" xr:uid="{687DA3E3-D2E6-431F-AADB-7AA6271C8361}"/>
    <cellStyle name="20% - Accent1 3 2 3 9" xfId="44170" xr:uid="{92308D18-1632-40CD-8799-DA7B5476F765}"/>
    <cellStyle name="20% - Accent1 3 2 4" xfId="1824" xr:uid="{8A02A52B-8CE2-4AC7-868E-CA11D8B3E17E}"/>
    <cellStyle name="20% - Accent1 3 2 4 2" xfId="2422" xr:uid="{4E11F3F4-CB73-4633-A74E-E38AABCEE761}"/>
    <cellStyle name="20% - Accent1 3 2 4 2 2" xfId="3912" xr:uid="{6F917057-03CB-43EE-A213-93DF9C7373E1}"/>
    <cellStyle name="20% - Accent1 3 2 4 2 3" xfId="3911" xr:uid="{A46134A7-6E68-4C3C-96D0-367BD20D9C4B}"/>
    <cellStyle name="20% - Accent1 3 2 4 2 4" xfId="45493" xr:uid="{91258DC0-43B4-41DB-956D-33F9ECBD24F9}"/>
    <cellStyle name="20% - Accent1 3 2 4 3" xfId="2656" xr:uid="{24DD10D5-94B6-4E53-8D10-9DD44F654442}"/>
    <cellStyle name="20% - Accent1 3 2 4 3 2" xfId="3913" xr:uid="{82BE0C43-BB27-445F-8633-D3F03EFB1ACB}"/>
    <cellStyle name="20% - Accent1 3 2 4 3 3" xfId="45960" xr:uid="{7467D7D5-23AA-4691-9521-48B139BC7757}"/>
    <cellStyle name="20% - Accent1 3 2 4 4" xfId="2889" xr:uid="{B109E183-36B7-4DBE-A55F-4E54E38EC822}"/>
    <cellStyle name="20% - Accent1 3 2 4 4 2" xfId="3914" xr:uid="{6F5A2EC6-EEF4-4AB0-9A07-ADEC57A3A78B}"/>
    <cellStyle name="20% - Accent1 3 2 4 4 3" xfId="46832" xr:uid="{1FA808D0-2508-488C-8C80-7315159DF664}"/>
    <cellStyle name="20% - Accent1 3 2 4 5" xfId="3122" xr:uid="{9DC4325B-608F-475E-BA00-0AE1E28E6CF8}"/>
    <cellStyle name="20% - Accent1 3 2 4 6" xfId="2188" xr:uid="{62C9A5C8-C9CF-43A1-83D3-D6568A7F94BF}"/>
    <cellStyle name="20% - Accent1 3 2 4 7" xfId="3910" xr:uid="{12D9454F-D368-425C-AEB9-056C5B2D3893}"/>
    <cellStyle name="20% - Accent1 3 2 4 8" xfId="44697" xr:uid="{770167C0-F464-4BDE-96DA-463BF62780F1}"/>
    <cellStyle name="20% - Accent1 3 2 5" xfId="2306" xr:uid="{A9FC4AA9-897C-4EA4-8CC1-055DD6CB0106}"/>
    <cellStyle name="20% - Accent1 3 2 5 2" xfId="3915" xr:uid="{F429BDBF-C6C6-4A3A-8743-AA6FACA0FA09}"/>
    <cellStyle name="20% - Accent1 3 2 5 2 2" xfId="46371" xr:uid="{CDF66082-32E8-4DB3-AC75-B9B9EE9881AA}"/>
    <cellStyle name="20% - Accent1 3 2 5 3" xfId="45030" xr:uid="{BF7050DE-8F99-48B5-9A1D-A846C0AECFBA}"/>
    <cellStyle name="20% - Accent1 3 2 6" xfId="2540" xr:uid="{D8506347-D665-4D7E-A1C9-AF4DCB886462}"/>
    <cellStyle name="20% - Accent1 3 2 6 2" xfId="46997" xr:uid="{38111795-9A3F-4AA9-9D73-8B5ADF356C87}"/>
    <cellStyle name="20% - Accent1 3 2 6 3" xfId="44885" xr:uid="{44F370FF-75E3-4766-A04A-127808D8F1F9}"/>
    <cellStyle name="20% - Accent1 3 2 7" xfId="2773" xr:uid="{4543A9E9-871A-4761-AB03-8DA681356F82}"/>
    <cellStyle name="20% - Accent1 3 2 7 2" xfId="47169" xr:uid="{24F44D09-4E6F-4BBA-8DB8-BCA77052EB30}"/>
    <cellStyle name="20% - Accent1 3 2 7 3" xfId="45596" xr:uid="{3EAAFC4F-3BCA-43CD-8167-BD7DB4DFF4C4}"/>
    <cellStyle name="20% - Accent1 3 2 8" xfId="3006" xr:uid="{899DB45F-0862-45D0-81C6-4E3566B80593}"/>
    <cellStyle name="20% - Accent1 3 2 8 2" xfId="46267" xr:uid="{73177E59-588E-414C-B22D-F98A053BA05C}"/>
    <cellStyle name="20% - Accent1 3 2 9" xfId="2072" xr:uid="{7630E989-6D98-471C-AC25-3086A6BF5DDC}"/>
    <cellStyle name="20% - Accent1 3 3" xfId="623" xr:uid="{04EF50F4-DB4A-4361-9ECE-C6F17497A044}"/>
    <cellStyle name="20% - Accent1 3 3 2" xfId="1034" xr:uid="{FDEAAF5D-81C3-4DA3-AED6-EE60AB4B63F7}"/>
    <cellStyle name="20% - Accent1 3 3 2 2" xfId="3917" xr:uid="{F6B050E3-163E-4CD3-AF1A-14B09252F1D3}"/>
    <cellStyle name="20% - Accent1 3 3 2 2 2" xfId="46014" xr:uid="{1D34FCEB-25AC-4195-825C-C08147F37B48}"/>
    <cellStyle name="20% - Accent1 3 3 2 3" xfId="45232" xr:uid="{23FD1DFC-2BEF-4C87-AD99-BD1A666A3376}"/>
    <cellStyle name="20% - Accent1 3 3 3" xfId="3918" xr:uid="{F9D233F9-F518-4C26-9930-05CC45690F96}"/>
    <cellStyle name="20% - Accent1 3 3 3 2" xfId="45672" xr:uid="{E78D7A06-4366-41C9-95A1-A64AB7055D77}"/>
    <cellStyle name="20% - Accent1 3 3 4" xfId="43745" xr:uid="{3279D760-254C-4742-AB35-262E41D6E1A1}"/>
    <cellStyle name="20% - Accent1 3 3 4 2" xfId="46571" xr:uid="{90142FCB-CA6D-4C74-A212-2C24E288C9AC}"/>
    <cellStyle name="20% - Accent1 3 3 5" xfId="3916" xr:uid="{E57EF312-E464-45BA-9A2C-F11ADED089FB}"/>
    <cellStyle name="20% - Accent1 3 3 6" xfId="44245" xr:uid="{90E61675-56D1-428B-A6F0-25F74660AF17}"/>
    <cellStyle name="20% - Accent1 3 4" xfId="683" xr:uid="{76B527F7-E996-418E-86EF-73A3E3714352}"/>
    <cellStyle name="20% - Accent1 3 4 10" xfId="44120" xr:uid="{A730C4CE-4001-4035-91A6-020B74CEE0E1}"/>
    <cellStyle name="20% - Accent1 3 4 2" xfId="1090" xr:uid="{EF8819F3-182A-4E93-8B06-0ED28A3E821A}"/>
    <cellStyle name="20% - Accent1 3 4 2 2" xfId="3921" xr:uid="{126A08BF-B204-45FF-B8BA-4E2B1C6A58D0}"/>
    <cellStyle name="20% - Accent1 3 4 2 2 2" xfId="3922" xr:uid="{4EFB1309-36BF-4880-A5E2-097652254B0F}"/>
    <cellStyle name="20% - Accent1 3 4 2 2 2 2" xfId="3923" xr:uid="{A6268558-475F-4FC8-BF74-8CC22B33EB1F}"/>
    <cellStyle name="20% - Accent1 3 4 2 2 2 2 2" xfId="3924" xr:uid="{9BD0BDDF-C5D2-4791-89E6-46A9CFFC54C5}"/>
    <cellStyle name="20% - Accent1 3 4 2 2 2 3" xfId="3925" xr:uid="{39127196-B350-4BEA-8F67-C401DB6650AC}"/>
    <cellStyle name="20% - Accent1 3 4 2 2 3" xfId="3926" xr:uid="{BF747F96-A038-45BB-85FF-4054780D705A}"/>
    <cellStyle name="20% - Accent1 3 4 2 2 3 2" xfId="3927" xr:uid="{B0864B02-0ACC-4E1B-BC77-B6DF1C5D1EFC}"/>
    <cellStyle name="20% - Accent1 3 4 2 2 3 2 2" xfId="3928" xr:uid="{52150D30-5EBD-4B14-A2B9-F305A3522568}"/>
    <cellStyle name="20% - Accent1 3 4 2 2 3 3" xfId="3929" xr:uid="{C465EA15-A1EB-4A72-B462-C237C4569492}"/>
    <cellStyle name="20% - Accent1 3 4 2 2 4" xfId="3930" xr:uid="{615F291D-C4C1-4A9C-A84D-2AF1256CBB27}"/>
    <cellStyle name="20% - Accent1 3 4 2 2 4 2" xfId="3931" xr:uid="{EFC25F5B-6852-4FEA-AD78-F3D80FB3BC0E}"/>
    <cellStyle name="20% - Accent1 3 4 2 2 5" xfId="3932" xr:uid="{50004957-06D7-44C0-97DA-E11AE5EADFED}"/>
    <cellStyle name="20% - Accent1 3 4 2 3" xfId="3933" xr:uid="{192C252C-E026-4951-A51F-0497280649FE}"/>
    <cellStyle name="20% - Accent1 3 4 2 3 2" xfId="3934" xr:uid="{71842FFC-7C2D-4535-B529-16757987CF22}"/>
    <cellStyle name="20% - Accent1 3 4 2 3 2 2" xfId="3935" xr:uid="{2100C940-4707-4D79-8438-F8025F968864}"/>
    <cellStyle name="20% - Accent1 3 4 2 3 3" xfId="3936" xr:uid="{67EE536E-8301-4227-AA6E-C4976453C2B6}"/>
    <cellStyle name="20% - Accent1 3 4 2 4" xfId="3937" xr:uid="{BDBEB8D6-4E56-411E-8116-2D5A9616F8A8}"/>
    <cellStyle name="20% - Accent1 3 4 2 4 2" xfId="3938" xr:uid="{FED04694-26BD-4655-B1D8-CB5CD693A38D}"/>
    <cellStyle name="20% - Accent1 3 4 2 4 2 2" xfId="3939" xr:uid="{DC95159A-1156-4989-80C0-2B6FA12BB5A8}"/>
    <cellStyle name="20% - Accent1 3 4 2 4 3" xfId="3940" xr:uid="{B3CA50FC-946E-490B-B6FD-5B635A6A3D78}"/>
    <cellStyle name="20% - Accent1 3 4 2 5" xfId="3941" xr:uid="{D022EE04-D1B2-431D-B528-8D07288912C3}"/>
    <cellStyle name="20% - Accent1 3 4 2 5 2" xfId="3942" xr:uid="{8CB52AC5-E324-4428-BF34-1FA5302005F8}"/>
    <cellStyle name="20% - Accent1 3 4 2 6" xfId="3943" xr:uid="{7F09E90C-1581-45C5-90EF-E3D99C662EFC}"/>
    <cellStyle name="20% - Accent1 3 4 2 7" xfId="3920" xr:uid="{3CBA5DE2-594B-4370-87D8-73771ADE7F2B}"/>
    <cellStyle name="20% - Accent1 3 4 2 8" xfId="45107" xr:uid="{C85A9B8A-4439-444A-B966-98D30E5684A7}"/>
    <cellStyle name="20% - Accent1 3 4 3" xfId="3944" xr:uid="{32D25911-2B38-4EE2-843F-2E84D0F75252}"/>
    <cellStyle name="20% - Accent1 3 4 3 2" xfId="3945" xr:uid="{569FF4F7-7F5D-4C67-B72D-B6C24104A1D4}"/>
    <cellStyle name="20% - Accent1 3 4 3 2 2" xfId="3946" xr:uid="{C47C504D-78D5-43C2-B6B2-4C853F372315}"/>
    <cellStyle name="20% - Accent1 3 4 3 2 2 2" xfId="3947" xr:uid="{5F1A03B5-E74B-41B8-8C28-20695E0249ED}"/>
    <cellStyle name="20% - Accent1 3 4 3 2 3" xfId="3948" xr:uid="{5794E306-937A-4B5F-BDF8-5E360A4F50DC}"/>
    <cellStyle name="20% - Accent1 3 4 3 3" xfId="3949" xr:uid="{A1CF1879-4423-44D1-8B93-433A7278BEC2}"/>
    <cellStyle name="20% - Accent1 3 4 3 3 2" xfId="3950" xr:uid="{0D23334E-769D-402F-8E9F-77C414B28DF8}"/>
    <cellStyle name="20% - Accent1 3 4 3 3 2 2" xfId="3951" xr:uid="{0E219A4E-DCD6-485A-9E87-7E704821556E}"/>
    <cellStyle name="20% - Accent1 3 4 3 3 3" xfId="3952" xr:uid="{0E272D06-4C6D-43FC-BCAD-A6AA9C7BE98D}"/>
    <cellStyle name="20% - Accent1 3 4 3 4" xfId="3953" xr:uid="{1D4DA64B-F759-405D-9ABF-F34431EDE1E9}"/>
    <cellStyle name="20% - Accent1 3 4 3 4 2" xfId="3954" xr:uid="{8DE673E6-D240-475E-A9AC-9D39122A7AFC}"/>
    <cellStyle name="20% - Accent1 3 4 3 5" xfId="3955" xr:uid="{BB0099AA-1F32-47DC-8C87-366A312373CD}"/>
    <cellStyle name="20% - Accent1 3 4 3 6" xfId="45791" xr:uid="{B8D504F9-1683-4089-8B38-AB7C6B88596B}"/>
    <cellStyle name="20% - Accent1 3 4 4" xfId="3956" xr:uid="{116E9969-75CF-4A95-8DC5-309CD9A79D25}"/>
    <cellStyle name="20% - Accent1 3 4 4 2" xfId="46446" xr:uid="{5BD6341F-6010-45B6-87EE-438B43719718}"/>
    <cellStyle name="20% - Accent1 3 4 5" xfId="3957" xr:uid="{E4A19B20-4D4B-4B0F-89C1-5A7F36B571F5}"/>
    <cellStyle name="20% - Accent1 3 4 5 2" xfId="3958" xr:uid="{FC5C9E6D-7B58-4839-9795-0F29A9D0927C}"/>
    <cellStyle name="20% - Accent1 3 4 5 2 2" xfId="3959" xr:uid="{8272DE3A-89BE-4031-8B54-92F0F60F7D68}"/>
    <cellStyle name="20% - Accent1 3 4 5 2 2 2" xfId="3960" xr:uid="{EF407CB5-4E79-4839-8851-5D6499E2CFD9}"/>
    <cellStyle name="20% - Accent1 3 4 5 2 3" xfId="3961" xr:uid="{7A4FE686-87AA-4060-92CA-C1AEF22C8A65}"/>
    <cellStyle name="20% - Accent1 3 4 5 3" xfId="3962" xr:uid="{6A7F756F-3438-428C-A87C-F8BC3470EC0B}"/>
    <cellStyle name="20% - Accent1 3 4 5 3 2" xfId="3963" xr:uid="{9F332FBF-1559-48E3-B17B-9D23DE0D49FB}"/>
    <cellStyle name="20% - Accent1 3 4 5 4" xfId="3964" xr:uid="{1BDD7B5E-8B77-4EAB-8014-B5A17ED4525A}"/>
    <cellStyle name="20% - Accent1 3 4 6" xfId="3965" xr:uid="{1FF15B0F-620B-4A31-BD57-C6EF1E7B290E}"/>
    <cellStyle name="20% - Accent1 3 4 6 2" xfId="3966" xr:uid="{4E4CEF09-222D-40A5-8315-A9DAD14607AE}"/>
    <cellStyle name="20% - Accent1 3 4 6 2 2" xfId="3967" xr:uid="{70D20CC8-C443-427B-B031-3CBB0F0399C3}"/>
    <cellStyle name="20% - Accent1 3 4 6 3" xfId="3968" xr:uid="{9A1AC679-A357-48A0-A70A-550A1E1AA192}"/>
    <cellStyle name="20% - Accent1 3 4 7" xfId="3969" xr:uid="{8ACC79C0-A1CD-448F-996F-DA8A6A1219CB}"/>
    <cellStyle name="20% - Accent1 3 4 7 2" xfId="3970" xr:uid="{8CF200D1-93F1-43B5-88E1-36EF5E6554D8}"/>
    <cellStyle name="20% - Accent1 3 4 8" xfId="3971" xr:uid="{38FD1493-BD0F-4A52-85CC-E9465A133A86}"/>
    <cellStyle name="20% - Accent1 3 4 9" xfId="3919" xr:uid="{CBE3C5B2-EA74-40E8-8286-7CFEA4B07D25}"/>
    <cellStyle name="20% - Accent1 3 5" xfId="878" xr:uid="{C5A1E29C-2595-4053-83EE-5EB76E9614DB}"/>
    <cellStyle name="20% - Accent1 3 5 2" xfId="3973" xr:uid="{230A78F6-F1EB-4896-BC72-A024A68659C8}"/>
    <cellStyle name="20% - Accent1 3 5 2 2" xfId="3974" xr:uid="{3007B66C-00A5-4689-8866-1DE1829E0022}"/>
    <cellStyle name="20% - Accent1 3 5 2 2 2" xfId="3975" xr:uid="{51EE8DA8-9D94-4201-9B08-6E5DD75F7939}"/>
    <cellStyle name="20% - Accent1 3 5 2 2 2 2" xfId="3976" xr:uid="{41BB6C4F-6828-44DD-BC62-8523F00D8B8B}"/>
    <cellStyle name="20% - Accent1 3 5 2 2 2 2 2" xfId="3977" xr:uid="{5F31F101-C4EE-4EFE-BBFD-156700C975B8}"/>
    <cellStyle name="20% - Accent1 3 5 2 2 2 3" xfId="3978" xr:uid="{9188C040-B04C-4E47-BC39-CCC6C79EA889}"/>
    <cellStyle name="20% - Accent1 3 5 2 2 3" xfId="3979" xr:uid="{55FA859B-E01B-442E-995D-9F2366C55082}"/>
    <cellStyle name="20% - Accent1 3 5 2 2 3 2" xfId="3980" xr:uid="{639DF7FF-E0B0-4221-BF72-DC886DDA76B9}"/>
    <cellStyle name="20% - Accent1 3 5 2 2 3 2 2" xfId="3981" xr:uid="{69634954-FB3C-418F-A357-87E0973D6C5A}"/>
    <cellStyle name="20% - Accent1 3 5 2 2 3 3" xfId="3982" xr:uid="{FACC41E0-B752-446A-9E33-551FB61D6D6B}"/>
    <cellStyle name="20% - Accent1 3 5 2 2 4" xfId="3983" xr:uid="{140EECCF-1C99-4E20-9978-D40234BF19A9}"/>
    <cellStyle name="20% - Accent1 3 5 2 2 4 2" xfId="3984" xr:uid="{E66CFE19-691F-41A4-B615-30B491B25C38}"/>
    <cellStyle name="20% - Accent1 3 5 2 2 5" xfId="3985" xr:uid="{1231172A-A7E4-4CF6-B803-F544009ADB1E}"/>
    <cellStyle name="20% - Accent1 3 5 2 3" xfId="3986" xr:uid="{53D8555E-2475-4E6B-B604-0349B989D6A5}"/>
    <cellStyle name="20% - Accent1 3 5 2 3 2" xfId="3987" xr:uid="{CCDEA9F9-8B39-4B4E-8AFD-998D1A806367}"/>
    <cellStyle name="20% - Accent1 3 5 2 3 2 2" xfId="3988" xr:uid="{F4AA825C-D139-4107-B382-F4864E95EE21}"/>
    <cellStyle name="20% - Accent1 3 5 2 3 3" xfId="3989" xr:uid="{896C9896-7856-40EA-93C7-CAF3305ADF15}"/>
    <cellStyle name="20% - Accent1 3 5 2 4" xfId="3990" xr:uid="{742ED88E-44E7-4495-B372-8F209FB093FE}"/>
    <cellStyle name="20% - Accent1 3 5 2 4 2" xfId="3991" xr:uid="{2D4DA11E-CDD6-43A5-8427-B5267086EA58}"/>
    <cellStyle name="20% - Accent1 3 5 2 4 2 2" xfId="3992" xr:uid="{4CCC5B11-7C10-4DC0-98AD-20A1D9D0003F}"/>
    <cellStyle name="20% - Accent1 3 5 2 4 3" xfId="3993" xr:uid="{DBE63F7E-1B04-4606-B640-F9DD7AFAEFFD}"/>
    <cellStyle name="20% - Accent1 3 5 2 5" xfId="3994" xr:uid="{3BB34AAF-CDAD-412B-99D2-DFEA7E23544D}"/>
    <cellStyle name="20% - Accent1 3 5 2 5 2" xfId="3995" xr:uid="{4D8D2DE1-A2BB-4800-B113-36E73DA54249}"/>
    <cellStyle name="20% - Accent1 3 5 2 6" xfId="3996" xr:uid="{C775CAE9-6EDD-4D28-977A-0EE8711B3C6A}"/>
    <cellStyle name="20% - Accent1 3 5 2 7" xfId="45382" xr:uid="{AE4994AF-4B6C-4014-915C-05C2E56E7B51}"/>
    <cellStyle name="20% - Accent1 3 5 3" xfId="3997" xr:uid="{BE42B82A-D938-45F6-9F71-F79A9AAF83BD}"/>
    <cellStyle name="20% - Accent1 3 5 3 2" xfId="3998" xr:uid="{748CF3D1-DF40-4673-9B33-3697E283D814}"/>
    <cellStyle name="20% - Accent1 3 5 3 2 2" xfId="3999" xr:uid="{3909193B-5FB5-46B9-A30C-1F8542E89B69}"/>
    <cellStyle name="20% - Accent1 3 5 3 2 2 2" xfId="4000" xr:uid="{ACA7500C-5237-4FCE-B292-ABFAA562BC95}"/>
    <cellStyle name="20% - Accent1 3 5 3 2 3" xfId="4001" xr:uid="{5659B99F-437B-4C7F-B68B-FB13948A94D2}"/>
    <cellStyle name="20% - Accent1 3 5 3 3" xfId="4002" xr:uid="{704F70DE-894A-4014-A9A5-104C1A6DDE2E}"/>
    <cellStyle name="20% - Accent1 3 5 3 3 2" xfId="4003" xr:uid="{AE3FED3A-1B35-4F5A-8DB0-8D72CB770A71}"/>
    <cellStyle name="20% - Accent1 3 5 3 3 2 2" xfId="4004" xr:uid="{A696F79B-D9B9-465C-AE56-F75397EE23C0}"/>
    <cellStyle name="20% - Accent1 3 5 3 3 3" xfId="4005" xr:uid="{B8500727-00FF-4F9F-83C2-8C348A5416D0}"/>
    <cellStyle name="20% - Accent1 3 5 3 4" xfId="4006" xr:uid="{E3533126-8E9B-487E-BD26-76DE0422C0A5}"/>
    <cellStyle name="20% - Accent1 3 5 3 4 2" xfId="4007" xr:uid="{F225AC31-A1F9-4F40-B728-33B414785E3E}"/>
    <cellStyle name="20% - Accent1 3 5 3 5" xfId="4008" xr:uid="{18B6ADB5-11DE-40FF-9F2F-8C8E534A78CF}"/>
    <cellStyle name="20% - Accent1 3 5 3 6" xfId="45910" xr:uid="{68619F0E-C03A-41F1-A0D0-6B9285DB3388}"/>
    <cellStyle name="20% - Accent1 3 5 4" xfId="4009" xr:uid="{45C097D7-CACF-4CCC-A9D6-A493008076D8}"/>
    <cellStyle name="20% - Accent1 3 5 4 2" xfId="4010" xr:uid="{6B4156FA-CC3D-4130-B9FD-547C38F03EB9}"/>
    <cellStyle name="20% - Accent1 3 5 4 2 2" xfId="4011" xr:uid="{3B24573D-CA5F-4CAC-928C-8219DAE547C0}"/>
    <cellStyle name="20% - Accent1 3 5 4 2 2 2" xfId="4012" xr:uid="{A405D691-BCB9-4643-A9A3-A1B07DEA6165}"/>
    <cellStyle name="20% - Accent1 3 5 4 2 3" xfId="4013" xr:uid="{8C9BD54B-867A-4506-89CB-0C27543B740B}"/>
    <cellStyle name="20% - Accent1 3 5 4 3" xfId="4014" xr:uid="{94A78607-F0FA-4D93-896A-D4BB06F9AD82}"/>
    <cellStyle name="20% - Accent1 3 5 4 3 2" xfId="4015" xr:uid="{EE36E462-3CC9-4D84-A1E3-A0CA93860B14}"/>
    <cellStyle name="20% - Accent1 3 5 4 4" xfId="4016" xr:uid="{DA660E13-3573-4D7B-9F6F-AD876CE005F2}"/>
    <cellStyle name="20% - Accent1 3 5 4 5" xfId="46720" xr:uid="{59E32136-6BE8-4BDE-BBFC-2EEDBF51AD49}"/>
    <cellStyle name="20% - Accent1 3 5 5" xfId="4017" xr:uid="{1599EFDC-620D-4E8A-8C12-F6A43F10FD40}"/>
    <cellStyle name="20% - Accent1 3 5 5 2" xfId="4018" xr:uid="{62604CC3-96C5-4B4B-A061-27D8D0CAE8AD}"/>
    <cellStyle name="20% - Accent1 3 5 5 2 2" xfId="4019" xr:uid="{3F19D564-AE9B-40BB-B6AC-66EA6B1C4A27}"/>
    <cellStyle name="20% - Accent1 3 5 5 3" xfId="4020" xr:uid="{3ED7BB63-C932-420A-85DE-7962900FA7D2}"/>
    <cellStyle name="20% - Accent1 3 5 6" xfId="4021" xr:uid="{ADE53CC8-CBEE-4F59-A270-BD42D0742974}"/>
    <cellStyle name="20% - Accent1 3 5 6 2" xfId="4022" xr:uid="{0926711D-B33A-4912-BC13-C2481023B437}"/>
    <cellStyle name="20% - Accent1 3 5 7" xfId="4023" xr:uid="{EBED92BF-9E27-4121-95D5-2547528223C2}"/>
    <cellStyle name="20% - Accent1 3 5 8" xfId="3972" xr:uid="{C5EB0E33-24D3-4A43-9216-7A6DBCC68A05}"/>
    <cellStyle name="20% - Accent1 3 5 9" xfId="44448" xr:uid="{FE3BB625-7183-4354-80AE-696DFF97792A}"/>
    <cellStyle name="20% - Accent1 3 6" xfId="4024" xr:uid="{0245FDBB-EB19-444F-BF1D-09244ED6A566}"/>
    <cellStyle name="20% - Accent1 3 6 2" xfId="4025" xr:uid="{9EE00354-6139-48C7-BEC7-12996B8B5C2A}"/>
    <cellStyle name="20% - Accent1 3 6 2 2" xfId="4026" xr:uid="{F673CB25-DC67-40C1-BE3E-D986988DDBE0}"/>
    <cellStyle name="20% - Accent1 3 6 2 2 2" xfId="4027" xr:uid="{87DFFF6D-300A-4E63-95C9-1F7B332F8EA3}"/>
    <cellStyle name="20% - Accent1 3 6 2 3" xfId="4028" xr:uid="{AE99C26B-736A-45DE-9156-9F61C236058F}"/>
    <cellStyle name="20% - Accent1 3 6 2 4" xfId="46320" xr:uid="{CE989CE1-5AA5-4059-B354-64E00B9777A4}"/>
    <cellStyle name="20% - Accent1 3 6 3" xfId="4029" xr:uid="{07F98135-5D8B-4A8F-AEEB-AAE4D9817F48}"/>
    <cellStyle name="20% - Accent1 3 6 3 2" xfId="4030" xr:uid="{B0A15A27-02AB-4090-A032-E052C73430F2}"/>
    <cellStyle name="20% - Accent1 3 6 3 2 2" xfId="4031" xr:uid="{D434B155-D0B3-4B52-9509-ACD1CD0EB2B9}"/>
    <cellStyle name="20% - Accent1 3 6 3 3" xfId="4032" xr:uid="{9FB66D59-327B-4656-ADC3-5D40F59A9465}"/>
    <cellStyle name="20% - Accent1 3 6 4" xfId="4033" xr:uid="{54A59444-C529-4936-AFC9-81118B20CBE4}"/>
    <cellStyle name="20% - Accent1 3 6 4 2" xfId="4034" xr:uid="{2EAD8683-FD98-440B-B73B-C74BFE93734E}"/>
    <cellStyle name="20% - Accent1 3 6 5" xfId="4035" xr:uid="{C95FE57C-27D1-4E9A-A44A-7FEE3EC9FC20}"/>
    <cellStyle name="20% - Accent1 3 6 6" xfId="44973" xr:uid="{126A11EC-FC70-40FD-B305-27C81C53B13F}"/>
    <cellStyle name="20% - Accent1 3 7" xfId="4036" xr:uid="{7A0D4DFF-44AB-45BA-AD3A-61B338DEDD20}"/>
    <cellStyle name="20% - Accent1 3 7 2" xfId="4037" xr:uid="{0DD76A1B-A52E-4ECF-AE53-C1332F255B23}"/>
    <cellStyle name="20% - Accent1 3 7 2 2" xfId="4038" xr:uid="{A162D1CB-D1EB-4259-9AAA-91680A723FEA}"/>
    <cellStyle name="20% - Accent1 3 7 2 2 2" xfId="4039" xr:uid="{9ADD6DA0-1952-49A1-83A1-477D116FA7AD}"/>
    <cellStyle name="20% - Accent1 3 7 2 3" xfId="4040" xr:uid="{B7D6F4CA-DFC9-48B4-B92A-BDE56657D555}"/>
    <cellStyle name="20% - Accent1 3 7 2 4" xfId="46884" xr:uid="{C113A33B-3CC5-4AB8-A27A-6300CF3A472C}"/>
    <cellStyle name="20% - Accent1 3 7 3" xfId="4041" xr:uid="{E4DC099C-889C-41D9-9188-7E32F156D9B9}"/>
    <cellStyle name="20% - Accent1 3 7 3 2" xfId="4042" xr:uid="{C8FEF506-2068-4A8F-B2F3-A8B89204BA13}"/>
    <cellStyle name="20% - Accent1 3 7 3 2 2" xfId="4043" xr:uid="{F3861346-26E9-4136-B1AC-915E2AED2E9B}"/>
    <cellStyle name="20% - Accent1 3 7 3 3" xfId="4044" xr:uid="{0176F143-6EC7-4A3A-8302-62E49E6AC511}"/>
    <cellStyle name="20% - Accent1 3 7 4" xfId="4045" xr:uid="{D1146C5E-EF11-45C0-9CD6-A8399951FE4B}"/>
    <cellStyle name="20% - Accent1 3 7 4 2" xfId="4046" xr:uid="{541D9E26-FBBF-43D2-B6CB-FFF671638497}"/>
    <cellStyle name="20% - Accent1 3 7 5" xfId="4047" xr:uid="{CF295A9B-74B2-4782-8410-46099BB1FE2D}"/>
    <cellStyle name="20% - Accent1 3 7 6" xfId="44774" xr:uid="{0F98BBF1-B427-4E68-89E1-62C325173C26}"/>
    <cellStyle name="20% - Accent1 3 8" xfId="43594" xr:uid="{F4394074-BFF0-40A2-98CB-79E1FB8EA916}"/>
    <cellStyle name="20% - Accent1 3 8 2" xfId="47058" xr:uid="{09C4F75E-ADE1-49DD-887B-C9DE858F4B5A}"/>
    <cellStyle name="20% - Accent1 3 8 3" xfId="45546" xr:uid="{07206136-9D6B-4FF3-8C5F-A5C702B574F4}"/>
    <cellStyle name="20% - Accent1 3 9" xfId="43695" xr:uid="{3C8C8F69-821F-4F14-AE73-3E220BAE6172}"/>
    <cellStyle name="20% - Accent1 3 9 2" xfId="46156" xr:uid="{1BD37AA9-3CB5-4098-A83D-7AE92B800046}"/>
    <cellStyle name="20% - Accent1 4" xfId="514" xr:uid="{7C566DC3-B406-4B56-981F-E963F305BE6A}"/>
    <cellStyle name="20% - Accent1 4 10" xfId="43595" xr:uid="{DDF609E2-B699-40CD-9F55-439FF754E7EB}"/>
    <cellStyle name="20% - Accent1 4 11" xfId="1453" xr:uid="{7E953D90-726B-434F-8322-E26FCE020B38}"/>
    <cellStyle name="20% - Accent1 4 12" xfId="44221" xr:uid="{A7570AC7-1B84-49D6-BEF3-2C3C789DF966}"/>
    <cellStyle name="20% - Accent1 4 2" xfId="776" xr:uid="{32319628-42B3-469B-9385-D3D940CD3552}"/>
    <cellStyle name="20% - Accent1 4 2 10" xfId="44711" xr:uid="{29B29828-9FFB-439D-8366-0FE152FBB49B}"/>
    <cellStyle name="20% - Accent1 4 2 2" xfId="1176" xr:uid="{CDF061C0-5680-43D1-AF95-6CC520A61E3B}"/>
    <cellStyle name="20% - Accent1 4 2 2 2" xfId="4050" xr:uid="{CB8A7A33-26E7-4910-8C7E-1A3A2EA85E09}"/>
    <cellStyle name="20% - Accent1 4 2 2 2 2" xfId="4051" xr:uid="{1880A93F-28DF-48F3-A0C6-8F336A374B0E}"/>
    <cellStyle name="20% - Accent1 4 2 2 2 2 2" xfId="4052" xr:uid="{D69FB2C9-A77C-47AC-8F5D-13FC3378D9BC}"/>
    <cellStyle name="20% - Accent1 4 2 2 2 2 2 2" xfId="4053" xr:uid="{0CE2C7F9-16F4-44E1-BC01-59A5A4B6E07F}"/>
    <cellStyle name="20% - Accent1 4 2 2 2 2 2 2 2" xfId="4054" xr:uid="{67C68F9B-A85E-4DD1-AFE1-B49C3DF790BA}"/>
    <cellStyle name="20% - Accent1 4 2 2 2 2 2 3" xfId="4055" xr:uid="{152521AB-275B-48C7-86C5-8FEAF98D2581}"/>
    <cellStyle name="20% - Accent1 4 2 2 2 2 3" xfId="4056" xr:uid="{6621C3AE-2422-4BE6-AC22-A1E73BA0CFA7}"/>
    <cellStyle name="20% - Accent1 4 2 2 2 2 3 2" xfId="4057" xr:uid="{9F070D7A-5B66-4C58-8C8E-527A8BB8A16C}"/>
    <cellStyle name="20% - Accent1 4 2 2 2 2 3 2 2" xfId="4058" xr:uid="{700FD868-1FA2-495E-8FAA-862D614919CB}"/>
    <cellStyle name="20% - Accent1 4 2 2 2 2 3 3" xfId="4059" xr:uid="{5B006E66-C62E-4807-8C5F-29100FEBFF0A}"/>
    <cellStyle name="20% - Accent1 4 2 2 2 2 4" xfId="4060" xr:uid="{995A6BD1-A234-4E13-945E-7CE1BAE1F960}"/>
    <cellStyle name="20% - Accent1 4 2 2 2 2 4 2" xfId="4061" xr:uid="{757840B7-E3E9-4C27-B58E-78FB3E087AD1}"/>
    <cellStyle name="20% - Accent1 4 2 2 2 2 5" xfId="4062" xr:uid="{D965E945-1C54-4761-9DB0-59E227063567}"/>
    <cellStyle name="20% - Accent1 4 2 2 2 3" xfId="4063" xr:uid="{F8C2C299-75EF-45AD-98B5-726C0DDC8252}"/>
    <cellStyle name="20% - Accent1 4 2 2 2 3 2" xfId="4064" xr:uid="{298903CD-6C57-4486-9356-22851260A371}"/>
    <cellStyle name="20% - Accent1 4 2 2 2 3 2 2" xfId="4065" xr:uid="{B9FFF341-4D88-4EF6-B12B-45FE96B91C61}"/>
    <cellStyle name="20% - Accent1 4 2 2 2 3 3" xfId="4066" xr:uid="{8CF5A975-5792-45E8-BECC-1FE512A8A586}"/>
    <cellStyle name="20% - Accent1 4 2 2 2 4" xfId="4067" xr:uid="{91D2B8FF-EBC7-45BC-BD8C-49E4E383B5D2}"/>
    <cellStyle name="20% - Accent1 4 2 2 2 4 2" xfId="4068" xr:uid="{3AE0F60B-2205-4264-916F-B2D98878BA13}"/>
    <cellStyle name="20% - Accent1 4 2 2 2 4 2 2" xfId="4069" xr:uid="{887E12E3-D019-4309-B98B-84616D14755F}"/>
    <cellStyle name="20% - Accent1 4 2 2 2 4 3" xfId="4070" xr:uid="{1B334AED-78C7-4251-A8E3-19B33F8C1EAA}"/>
    <cellStyle name="20% - Accent1 4 2 2 2 5" xfId="4071" xr:uid="{5BA440E2-7773-4E3F-AD2B-9439C51A3004}"/>
    <cellStyle name="20% - Accent1 4 2 2 2 5 2" xfId="4072" xr:uid="{F1F5643C-31B4-456E-9197-15C2EECA04F6}"/>
    <cellStyle name="20% - Accent1 4 2 2 2 6" xfId="4073" xr:uid="{F48D5961-45F4-4096-834C-C996EF579955}"/>
    <cellStyle name="20% - Accent1 4 2 2 2 7" xfId="46846" xr:uid="{18F55AD3-3E9B-4718-AFB1-9ACEDFA393E2}"/>
    <cellStyle name="20% - Accent1 4 2 2 3" xfId="4074" xr:uid="{43612F9C-5031-40CF-9641-F7D9D7FBE0B0}"/>
    <cellStyle name="20% - Accent1 4 2 2 3 2" xfId="4075" xr:uid="{EA3B7241-A309-4B85-9640-C28C7D1CD1C6}"/>
    <cellStyle name="20% - Accent1 4 2 2 3 2 2" xfId="4076" xr:uid="{AF4E3194-69A2-4540-A191-79E9FA41D999}"/>
    <cellStyle name="20% - Accent1 4 2 2 3 2 2 2" xfId="4077" xr:uid="{451D5820-AD47-4D24-91C5-7EE29C75F13A}"/>
    <cellStyle name="20% - Accent1 4 2 2 3 2 3" xfId="4078" xr:uid="{8F107555-1AF2-4187-A981-F68A887BE518}"/>
    <cellStyle name="20% - Accent1 4 2 2 3 3" xfId="4079" xr:uid="{8A6EF20F-E564-4849-B5D8-518E258F070E}"/>
    <cellStyle name="20% - Accent1 4 2 2 3 3 2" xfId="4080" xr:uid="{97A21C1D-D45C-437C-B03A-5273509A7BFF}"/>
    <cellStyle name="20% - Accent1 4 2 2 3 3 2 2" xfId="4081" xr:uid="{DE6129A3-98C1-4AE4-B79A-373DF81C4436}"/>
    <cellStyle name="20% - Accent1 4 2 2 3 3 3" xfId="4082" xr:uid="{D2624C50-288F-48A4-810D-41BB79118CAF}"/>
    <cellStyle name="20% - Accent1 4 2 2 3 4" xfId="4083" xr:uid="{113B5F53-099F-48F9-86C0-32A8EF6AC7A6}"/>
    <cellStyle name="20% - Accent1 4 2 2 3 4 2" xfId="4084" xr:uid="{819A8829-2644-4F1A-8956-8BD55C3C0C8A}"/>
    <cellStyle name="20% - Accent1 4 2 2 3 5" xfId="4085" xr:uid="{80646AC1-6F22-4A59-B990-2C6D41D52DB0}"/>
    <cellStyle name="20% - Accent1 4 2 2 4" xfId="4086" xr:uid="{A4F3C813-A626-4F58-A756-D952465B8ED7}"/>
    <cellStyle name="20% - Accent1 4 2 2 4 2" xfId="4087" xr:uid="{A4074559-1743-4428-936E-30B056407307}"/>
    <cellStyle name="20% - Accent1 4 2 2 4 2 2" xfId="4088" xr:uid="{53105079-E3EC-4F48-A59C-CB91FD84DAF7}"/>
    <cellStyle name="20% - Accent1 4 2 2 4 3" xfId="4089" xr:uid="{885BFFD9-01D7-40B7-A7A7-2B20CA9DAB75}"/>
    <cellStyle name="20% - Accent1 4 2 2 5" xfId="4090" xr:uid="{6E25BAFC-17C5-480E-9C7B-E995EBDD0DD1}"/>
    <cellStyle name="20% - Accent1 4 2 2 5 2" xfId="4091" xr:uid="{2019450C-7022-4100-9808-DE143C1206B2}"/>
    <cellStyle name="20% - Accent1 4 2 2 5 2 2" xfId="4092" xr:uid="{5CB386D1-1AD7-444D-A88E-0B6448C1D3B8}"/>
    <cellStyle name="20% - Accent1 4 2 2 5 3" xfId="4093" xr:uid="{F4917C78-1825-43CE-B5D6-A5F6C9B15E21}"/>
    <cellStyle name="20% - Accent1 4 2 2 6" xfId="4094" xr:uid="{99781FE8-218C-42D4-97C2-A24F1C6758AA}"/>
    <cellStyle name="20% - Accent1 4 2 2 6 2" xfId="4095" xr:uid="{8297FF4D-89EF-497B-B4BA-1DB5C9F3210D}"/>
    <cellStyle name="20% - Accent1 4 2 2 7" xfId="4096" xr:uid="{0DBF2B21-FCD4-4AAD-9199-D1E8431AA365}"/>
    <cellStyle name="20% - Accent1 4 2 2 8" xfId="4049" xr:uid="{181528CE-920A-4F0D-A5F9-190799082B0C}"/>
    <cellStyle name="20% - Accent1 4 2 2 9" xfId="45507" xr:uid="{24A383D2-6532-4AEB-A61C-083F6CB5AE7C}"/>
    <cellStyle name="20% - Accent1 4 2 3" xfId="4097" xr:uid="{CC3B2DD9-E4F7-4D8B-98D6-93FF5072788C}"/>
    <cellStyle name="20% - Accent1 4 2 3 2" xfId="4098" xr:uid="{D98421F9-3907-4BD3-B15A-0AF53CB72F43}"/>
    <cellStyle name="20% - Accent1 4 2 3 2 2" xfId="4099" xr:uid="{AE0FB400-6413-43DB-884F-C5BC038B2E6F}"/>
    <cellStyle name="20% - Accent1 4 2 3 2 2 2" xfId="4100" xr:uid="{E337271D-10F9-43D7-8061-BCE35CDA15EB}"/>
    <cellStyle name="20% - Accent1 4 2 3 2 2 2 2" xfId="4101" xr:uid="{C3C024DF-20D2-4E15-8ABC-D2B4753EB029}"/>
    <cellStyle name="20% - Accent1 4 2 3 2 2 3" xfId="4102" xr:uid="{840519A8-1F82-47A3-B672-8F483667C8D3}"/>
    <cellStyle name="20% - Accent1 4 2 3 2 3" xfId="4103" xr:uid="{0F13900F-123D-45F9-9D6C-F5C41EB58A8F}"/>
    <cellStyle name="20% - Accent1 4 2 3 2 3 2" xfId="4104" xr:uid="{27B16DA3-E17E-4493-8D45-7FD00801ACAC}"/>
    <cellStyle name="20% - Accent1 4 2 3 2 3 2 2" xfId="4105" xr:uid="{CDDD279E-02DF-40E8-8D76-67D36FEA0B13}"/>
    <cellStyle name="20% - Accent1 4 2 3 2 3 3" xfId="4106" xr:uid="{5CBEA08F-7BB3-427E-BCC3-FDDA831F4A24}"/>
    <cellStyle name="20% - Accent1 4 2 3 2 4" xfId="4107" xr:uid="{C42679E8-F31C-4219-89BA-683901900487}"/>
    <cellStyle name="20% - Accent1 4 2 3 2 4 2" xfId="4108" xr:uid="{2E0CF00B-7170-4609-8875-C0DB9D655D1D}"/>
    <cellStyle name="20% - Accent1 4 2 3 2 5" xfId="4109" xr:uid="{3C62E84B-CDA0-4CE7-8FBB-AE8E85EFA4A9}"/>
    <cellStyle name="20% - Accent1 4 2 3 2 6" xfId="47011" xr:uid="{E469A601-C2B4-40B0-A31D-01E3DE919852}"/>
    <cellStyle name="20% - Accent1 4 2 3 3" xfId="4110" xr:uid="{7713C5C5-3C56-41A2-A170-C028F2C5A9FE}"/>
    <cellStyle name="20% - Accent1 4 2 3 3 2" xfId="4111" xr:uid="{21E25450-7016-40A1-BD04-C56E938ACFA6}"/>
    <cellStyle name="20% - Accent1 4 2 3 3 2 2" xfId="4112" xr:uid="{6994200E-EEB0-49F2-A4E8-A205B37CB0B1}"/>
    <cellStyle name="20% - Accent1 4 2 3 3 3" xfId="4113" xr:uid="{798AC862-677D-4456-817F-CAA34248C83A}"/>
    <cellStyle name="20% - Accent1 4 2 3 4" xfId="4114" xr:uid="{2BD35DD0-BE84-4F45-B586-54776EB04DE8}"/>
    <cellStyle name="20% - Accent1 4 2 3 4 2" xfId="4115" xr:uid="{EB5233A3-DBCA-48C6-9895-640F70C7F9B1}"/>
    <cellStyle name="20% - Accent1 4 2 3 4 2 2" xfId="4116" xr:uid="{C7E8DAB0-7A64-42D9-9A7E-476CBA02CD93}"/>
    <cellStyle name="20% - Accent1 4 2 3 4 3" xfId="4117" xr:uid="{976058D0-2EE6-41FD-9E2F-DAB5A778DCFC}"/>
    <cellStyle name="20% - Accent1 4 2 3 5" xfId="4118" xr:uid="{492ECFB6-F19C-4571-8CAA-51955CBC2D4A}"/>
    <cellStyle name="20% - Accent1 4 2 3 5 2" xfId="4119" xr:uid="{1A9F35B0-BEA0-4931-93BA-F04773DF6915}"/>
    <cellStyle name="20% - Accent1 4 2 3 6" xfId="4120" xr:uid="{4A491476-23BB-49DC-B4EB-79430B7C1143}"/>
    <cellStyle name="20% - Accent1 4 2 3 7" xfId="44899" xr:uid="{7369C4BE-1467-4351-B991-42238AA5655A}"/>
    <cellStyle name="20% - Accent1 4 2 4" xfId="4121" xr:uid="{3C218117-F52B-47B5-BC61-0D7E672E3C9B}"/>
    <cellStyle name="20% - Accent1 4 2 4 2" xfId="4122" xr:uid="{9F2C7E43-9D0B-4E50-9B90-1345DC94FC11}"/>
    <cellStyle name="20% - Accent1 4 2 4 2 2" xfId="4123" xr:uid="{64C2AF39-B941-4671-BE47-7E00520A7488}"/>
    <cellStyle name="20% - Accent1 4 2 4 2 2 2" xfId="4124" xr:uid="{F7D20ED4-2829-4381-8955-6B17B9057737}"/>
    <cellStyle name="20% - Accent1 4 2 4 2 3" xfId="4125" xr:uid="{FB25D91D-D1BD-4114-8794-A48046CDFE23}"/>
    <cellStyle name="20% - Accent1 4 2 4 3" xfId="4126" xr:uid="{70832A08-AC04-497A-92CC-8756CF40E6C4}"/>
    <cellStyle name="20% - Accent1 4 2 4 3 2" xfId="4127" xr:uid="{296BAEC8-F097-4102-9E04-43E4BF05F9F6}"/>
    <cellStyle name="20% - Accent1 4 2 4 3 2 2" xfId="4128" xr:uid="{02C70F2A-0ED3-4C8C-B13F-DC31F23DC67F}"/>
    <cellStyle name="20% - Accent1 4 2 4 3 3" xfId="4129" xr:uid="{EEF92F57-A507-40C2-A66E-F3B90E490AAE}"/>
    <cellStyle name="20% - Accent1 4 2 4 4" xfId="4130" xr:uid="{B62F8914-1DF4-4F0C-B3D5-6F62898A220A}"/>
    <cellStyle name="20% - Accent1 4 2 4 4 2" xfId="4131" xr:uid="{E34DA3FD-BCC1-4449-B507-45CDA629EB66}"/>
    <cellStyle name="20% - Accent1 4 2 4 5" xfId="4132" xr:uid="{EC853ED3-9F93-413D-B0C0-74229596142C}"/>
    <cellStyle name="20% - Accent1 4 2 4 6" xfId="47183" xr:uid="{DB1E7176-5887-4FCA-967C-D8BC2F4E59D5}"/>
    <cellStyle name="20% - Accent1 4 2 5" xfId="4133" xr:uid="{D7AB154F-05BE-45C7-A71A-590BA8AB21A8}"/>
    <cellStyle name="20% - Accent1 4 2 5 2" xfId="4134" xr:uid="{BBEEE1FD-FA5F-487F-976B-C506EDC189F9}"/>
    <cellStyle name="20% - Accent1 4 2 5 2 2" xfId="4135" xr:uid="{7010C620-1775-42F5-B044-7CCC6D56D79D}"/>
    <cellStyle name="20% - Accent1 4 2 5 2 2 2" xfId="4136" xr:uid="{705CA8FE-10F0-432A-BECC-F761592F56DB}"/>
    <cellStyle name="20% - Accent1 4 2 5 2 3" xfId="4137" xr:uid="{C238883E-8761-4181-B1BA-1AAD0E426397}"/>
    <cellStyle name="20% - Accent1 4 2 5 3" xfId="4138" xr:uid="{CAFA84EB-AEDB-4058-B223-B1631EE89752}"/>
    <cellStyle name="20% - Accent1 4 2 5 3 2" xfId="4139" xr:uid="{3739E9F8-EF9A-45E8-BB52-1CCD2E672103}"/>
    <cellStyle name="20% - Accent1 4 2 5 4" xfId="4140" xr:uid="{BB0ECF8E-BD96-414E-86E2-37659F045550}"/>
    <cellStyle name="20% - Accent1 4 2 5 5" xfId="46281" xr:uid="{F26817C7-3E4D-4BC3-98FB-B073E9056E1E}"/>
    <cellStyle name="20% - Accent1 4 2 6" xfId="4141" xr:uid="{889A3F22-3B47-4650-9B81-7DDF55CD317E}"/>
    <cellStyle name="20% - Accent1 4 2 6 2" xfId="4142" xr:uid="{FF13C6E1-712E-415E-A574-10233101B75C}"/>
    <cellStyle name="20% - Accent1 4 2 6 2 2" xfId="4143" xr:uid="{DE0903FD-9091-4E89-B2CC-61CF4BEC1372}"/>
    <cellStyle name="20% - Accent1 4 2 6 3" xfId="4144" xr:uid="{ED4E6C28-D264-47B6-9AAD-CB93322E53D8}"/>
    <cellStyle name="20% - Accent1 4 2 7" xfId="4145" xr:uid="{F5E5A093-6341-4C88-971C-D10812D6E216}"/>
    <cellStyle name="20% - Accent1 4 2 7 2" xfId="4146" xr:uid="{A62BF542-6D36-4F94-B0D1-0B0356BB0421}"/>
    <cellStyle name="20% - Accent1 4 2 8" xfId="4147" xr:uid="{98EA30CE-6796-4727-BE72-AA05CED00227}"/>
    <cellStyle name="20% - Accent1 4 2 9" xfId="4048" xr:uid="{A6D3285A-8BF7-464F-9869-F2D7D59836E5}"/>
    <cellStyle name="20% - Accent1 4 3" xfId="965" xr:uid="{12B0AFFD-3BF0-49A5-B0D8-69DF8ED530BF}"/>
    <cellStyle name="20% - Accent1 4 3 2" xfId="4149" xr:uid="{4AD69698-D3DF-4C26-97A9-CA3B6DE5ACA5}"/>
    <cellStyle name="20% - Accent1 4 3 2 2" xfId="4150" xr:uid="{5850FFD3-8422-4CB8-9C64-2FC4123B89CE}"/>
    <cellStyle name="20% - Accent1 4 3 2 2 2" xfId="4151" xr:uid="{FE768EB3-97AA-4792-84F9-93F952E73250}"/>
    <cellStyle name="20% - Accent1 4 3 2 2 2 2" xfId="4152" xr:uid="{AAA6C204-B572-4F3D-9F30-1D355E5911E2}"/>
    <cellStyle name="20% - Accent1 4 3 2 2 3" xfId="4153" xr:uid="{3C9A7254-2BA1-4414-9578-11DB305A4E09}"/>
    <cellStyle name="20% - Accent1 4 3 2 3" xfId="4154" xr:uid="{29E5ABCA-4EA5-46DC-A131-529002A3D166}"/>
    <cellStyle name="20% - Accent1 4 3 2 3 2" xfId="4155" xr:uid="{661C4F34-73D2-491D-B93B-5A130D534F3C}"/>
    <cellStyle name="20% - Accent1 4 3 2 3 2 2" xfId="4156" xr:uid="{C4CB8409-0B78-4D81-8942-199E8C36CB3C}"/>
    <cellStyle name="20% - Accent1 4 3 2 3 3" xfId="4157" xr:uid="{A5BE4A21-E682-4CD8-844F-E01136BC3B0B}"/>
    <cellStyle name="20% - Accent1 4 3 2 4" xfId="4158" xr:uid="{688A172A-C4D2-44A7-A4E9-2F038BE71155}"/>
    <cellStyle name="20% - Accent1 4 3 2 4 2" xfId="4159" xr:uid="{EF0F20D4-9AEA-4016-9FCA-06FE20845682}"/>
    <cellStyle name="20% - Accent1 4 3 2 5" xfId="4160" xr:uid="{379C7A1F-1690-473D-BBA1-44D2AE1C3C1E}"/>
    <cellStyle name="20% - Accent1 4 3 2 6" xfId="45396" xr:uid="{63046061-016E-4B3D-887F-AF41244115C6}"/>
    <cellStyle name="20% - Accent1 4 3 3" xfId="4161" xr:uid="{00C1F11B-31CF-45C0-BFCB-C4568AE935F1}"/>
    <cellStyle name="20% - Accent1 4 3 3 2" xfId="46734" xr:uid="{52C78FB1-8AAD-4912-9C31-71CCBFE0F61B}"/>
    <cellStyle name="20% - Accent1 4 3 4" xfId="4162" xr:uid="{A922405E-7F80-4FC3-8709-4313B165F007}"/>
    <cellStyle name="20% - Accent1 4 3 4 2" xfId="4163" xr:uid="{67101BE1-CACA-44FC-9A7F-4CE541541671}"/>
    <cellStyle name="20% - Accent1 4 3 4 2 2" xfId="4164" xr:uid="{D9A0267D-95D1-42C0-A736-88F3D5CB6622}"/>
    <cellStyle name="20% - Accent1 4 3 4 3" xfId="4165" xr:uid="{7FD65C22-8E9D-46C5-88C9-0625D82D975E}"/>
    <cellStyle name="20% - Accent1 4 3 5" xfId="4148" xr:uid="{29DE640D-6EDB-4ABE-9FA3-FA90E095BE08}"/>
    <cellStyle name="20% - Accent1 4 3 6" xfId="44464" xr:uid="{8A882AF5-733D-4BDD-91C9-44818DD6E837}"/>
    <cellStyle name="20% - Accent1 4 4" xfId="4166" xr:uid="{1686CC37-9B8A-4611-B272-6B474502DD44}"/>
    <cellStyle name="20% - Accent1 4 4 2" xfId="4167" xr:uid="{336B28F4-C2B3-4346-B4ED-3A1AA8CDD5BC}"/>
    <cellStyle name="20% - Accent1 4 4 2 2" xfId="4168" xr:uid="{9C00B1FA-6C01-4AA0-B7A6-B3A36FFD1994}"/>
    <cellStyle name="20% - Accent1 4 4 2 3" xfId="4169" xr:uid="{574D6A4D-A9FD-4332-879E-ADB259F19B7D}"/>
    <cellStyle name="20% - Accent1 4 4 2 3 2" xfId="4170" xr:uid="{28AD89D0-DE4C-485D-B3F1-8DBA1C84A153}"/>
    <cellStyle name="20% - Accent1 4 4 2 3 2 2" xfId="4171" xr:uid="{70C50CF5-6B61-4271-9D76-9B3F8F9CFE62}"/>
    <cellStyle name="20% - Accent1 4 4 2 3 3" xfId="4172" xr:uid="{601BE786-1D7A-458C-9101-045809D306A5}"/>
    <cellStyle name="20% - Accent1 4 4 2 4" xfId="4173" xr:uid="{C201C2FE-2184-4156-90C0-8999C55AE3CC}"/>
    <cellStyle name="20% - Accent1 4 4 2 4 2" xfId="4174" xr:uid="{67B98D6A-DDEE-4F41-A907-4F27A388EF28}"/>
    <cellStyle name="20% - Accent1 4 4 2 4 2 2" xfId="4175" xr:uid="{3A0C1942-FAD3-4042-82B1-0EDDE2C73333}"/>
    <cellStyle name="20% - Accent1 4 4 2 4 3" xfId="4176" xr:uid="{263B4F17-85C6-4051-BEB9-CB8D67FCD190}"/>
    <cellStyle name="20% - Accent1 4 4 2 5" xfId="4177" xr:uid="{466F02C1-E9C6-4690-A9D1-314F85C0B299}"/>
    <cellStyle name="20% - Accent1 4 4 2 5 2" xfId="4178" xr:uid="{9A7332B4-B9F0-4A59-BF6E-F40486DCE75E}"/>
    <cellStyle name="20% - Accent1 4 4 2 6" xfId="4179" xr:uid="{801AE275-5BBA-453E-840E-5FD03F655E0F}"/>
    <cellStyle name="20% - Accent1 4 4 2 7" xfId="46547" xr:uid="{447F5BD7-6E00-405D-B412-859EFBEC191E}"/>
    <cellStyle name="20% - Accent1 4 4 3" xfId="4180" xr:uid="{008E9E14-238E-46D0-851E-ED9D30D3ACF5}"/>
    <cellStyle name="20% - Accent1 4 4 3 2" xfId="4181" xr:uid="{747D41A7-3E0B-4C9D-941B-51432BC5BAC4}"/>
    <cellStyle name="20% - Accent1 4 4 3 2 2" xfId="4182" xr:uid="{9DB1F8D4-6490-4E0E-AE8A-00116ECDD362}"/>
    <cellStyle name="20% - Accent1 4 4 3 3" xfId="4183" xr:uid="{2AC12F59-803E-44B1-98B2-40882D7DFB2E}"/>
    <cellStyle name="20% - Accent1 4 4 4" xfId="4184" xr:uid="{FBE8C416-5B62-4261-AB45-9CE2505193E6}"/>
    <cellStyle name="20% - Accent1 4 4 4 2" xfId="4185" xr:uid="{2753B5CB-1850-4AD3-9BC7-84391A906C86}"/>
    <cellStyle name="20% - Accent1 4 4 4 2 2" xfId="4186" xr:uid="{87F1209E-8310-4F30-8F93-3F28C6224961}"/>
    <cellStyle name="20% - Accent1 4 4 4 3" xfId="4187" xr:uid="{33721618-5211-4D72-AEF7-6DC23027CBFC}"/>
    <cellStyle name="20% - Accent1 4 4 5" xfId="4188" xr:uid="{5F81B3CF-8534-457A-8323-26765EED2DE3}"/>
    <cellStyle name="20% - Accent1 4 4 5 2" xfId="4189" xr:uid="{A9761C91-C919-4F36-9090-989867133405}"/>
    <cellStyle name="20% - Accent1 4 4 6" xfId="4190" xr:uid="{79A36C1E-6C29-447F-B4B0-AB6DB024FF00}"/>
    <cellStyle name="20% - Accent1 4 4 7" xfId="45208" xr:uid="{11A9ABE9-3EA1-4D51-A228-0BE5F770CF75}"/>
    <cellStyle name="20% - Accent1 4 5" xfId="4191" xr:uid="{1775A05E-0F9F-4729-9370-0093A0D95661}"/>
    <cellStyle name="20% - Accent1 4 5 2" xfId="4192" xr:uid="{4C1EF190-590D-4FBF-B060-2ECCBD79E1ED}"/>
    <cellStyle name="20% - Accent1 4 5 2 2" xfId="4193" xr:uid="{FFF541EA-86C9-4861-9644-DF5FDE75C3FE}"/>
    <cellStyle name="20% - Accent1 4 5 2 2 2" xfId="4194" xr:uid="{A014A3C9-F36F-427B-A075-9FE18250C6F9}"/>
    <cellStyle name="20% - Accent1 4 5 2 3" xfId="4195" xr:uid="{AD3E76BA-9AF9-488A-AC33-28154EDC7CEE}"/>
    <cellStyle name="20% - Accent1 4 5 2 4" xfId="46898" xr:uid="{6F067499-BF29-42D2-9FBE-28092D50E55F}"/>
    <cellStyle name="20% - Accent1 4 5 3" xfId="4196" xr:uid="{96019673-3C5F-4A7B-AF33-D0AC79264DD9}"/>
    <cellStyle name="20% - Accent1 4 5 3 2" xfId="4197" xr:uid="{15F362F0-27EB-463F-82C4-6A7E3F8DD078}"/>
    <cellStyle name="20% - Accent1 4 5 3 2 2" xfId="4198" xr:uid="{7454F5F5-7BD6-45CA-B132-4B438D5415BD}"/>
    <cellStyle name="20% - Accent1 4 5 3 3" xfId="4199" xr:uid="{98F5877B-AED3-47D2-9A1E-6B680048BDB8}"/>
    <cellStyle name="20% - Accent1 4 5 4" xfId="4200" xr:uid="{89875222-4005-4EAC-A1D1-E196E653E8A4}"/>
    <cellStyle name="20% - Accent1 4 5 4 2" xfId="4201" xr:uid="{69949B02-70F7-4B3B-BB9A-E508A2B50FEF}"/>
    <cellStyle name="20% - Accent1 4 5 5" xfId="4202" xr:uid="{BFE1A288-CDFE-4135-9BE1-2D680503F845}"/>
    <cellStyle name="20% - Accent1 4 5 6" xfId="44788" xr:uid="{D4829AE6-2766-4EDD-9029-59D6E5A0568F}"/>
    <cellStyle name="20% - Accent1 4 6" xfId="4203" xr:uid="{4C6596EB-3E09-4F69-9927-F7F40595BD61}"/>
    <cellStyle name="20% - Accent1 4 6 2" xfId="4204" xr:uid="{A7987F5B-DDCE-4E7C-B915-5623283FE5DC}"/>
    <cellStyle name="20% - Accent1 4 6 2 2" xfId="4205" xr:uid="{27298682-85CE-4599-9A11-48902BCDA80E}"/>
    <cellStyle name="20% - Accent1 4 6 2 2 2" xfId="4206" xr:uid="{AAAFC560-9966-42B9-8841-3945CA377EF6}"/>
    <cellStyle name="20% - Accent1 4 6 2 3" xfId="4207" xr:uid="{E98CC335-979C-4771-B20E-58EB9381D246}"/>
    <cellStyle name="20% - Accent1 4 6 2 4" xfId="47072" xr:uid="{AD3B0FD2-03CA-477B-978C-D0E60447212D}"/>
    <cellStyle name="20% - Accent1 4 6 3" xfId="4208" xr:uid="{CC9C47C1-1551-4690-AEFD-AE6A6C6146F5}"/>
    <cellStyle name="20% - Accent1 4 6 3 2" xfId="4209" xr:uid="{BCF48CE3-ED29-4E8A-BFF2-6B37BACE51EF}"/>
    <cellStyle name="20% - Accent1 4 6 4" xfId="4210" xr:uid="{3939DEC8-B33B-4CCD-A8DE-32A7663E27A5}"/>
    <cellStyle name="20% - Accent1 4 6 5" xfId="45647" xr:uid="{53A85CBE-AF85-414E-8A4B-3FDA56FD9050}"/>
    <cellStyle name="20% - Accent1 4 7" xfId="4211" xr:uid="{53F1C0EE-3998-462F-ACBA-89B7AE442D32}"/>
    <cellStyle name="20% - Accent1 4 7 2" xfId="4212" xr:uid="{15894915-5842-47A3-9F9C-29355DFD5BED}"/>
    <cellStyle name="20% - Accent1 4 7 2 2" xfId="4213" xr:uid="{8242BAB9-15A6-43EC-A6D2-481AAE117F7D}"/>
    <cellStyle name="20% - Accent1 4 7 3" xfId="4214" xr:uid="{65D9909A-76AA-4B70-A2EC-924E740815BA}"/>
    <cellStyle name="20% - Accent1 4 7 4" xfId="46170" xr:uid="{CA06AD4F-BD1D-4FD2-A8C5-822602185665}"/>
    <cellStyle name="20% - Accent1 4 8" xfId="4215" xr:uid="{D00BDB27-6B17-4437-99CB-DDEAFF4A1E3C}"/>
    <cellStyle name="20% - Accent1 4 8 2" xfId="4216" xr:uid="{719ADEA3-12A6-4A4F-A2D2-EB9FC9E7DC1F}"/>
    <cellStyle name="20% - Accent1 4 9" xfId="4217" xr:uid="{4F06EA88-ECB5-4C3C-A714-9189355183E5}"/>
    <cellStyle name="20% - Accent1 5" xfId="586" xr:uid="{DEF7F50F-4837-4C3C-BB34-100993C6FEC6}"/>
    <cellStyle name="20% - Accent1 5 2" xfId="997" xr:uid="{9D6B8A9F-6E04-49A3-8254-6F2E84B5A9CC}"/>
    <cellStyle name="20% - Accent1 5 2 2" xfId="4220" xr:uid="{2A3040AD-E6B1-405D-966A-2AF34334539E}"/>
    <cellStyle name="20% - Accent1 5 2 2 2" xfId="4221" xr:uid="{7FBB44D7-CDD7-4263-A114-F872DB432E89}"/>
    <cellStyle name="20% - Accent1 5 2 2 2 2" xfId="4222" xr:uid="{F9B21254-8EE2-4831-BF21-223E452050DA}"/>
    <cellStyle name="20% - Accent1 5 2 2 2 2 2" xfId="4223" xr:uid="{BF0F4FF8-7064-4505-837D-5AAB9689A721}"/>
    <cellStyle name="20% - Accent1 5 2 2 2 3" xfId="4224" xr:uid="{921E4F5B-172D-4422-ADF6-9F3F7A2855D5}"/>
    <cellStyle name="20% - Accent1 5 2 2 3" xfId="4225" xr:uid="{83F3C298-CA54-463B-A932-1069D032BEDB}"/>
    <cellStyle name="20% - Accent1 5 2 2 3 2" xfId="4226" xr:uid="{52C12AA8-4B83-4A5C-BA16-56805467A661}"/>
    <cellStyle name="20% - Accent1 5 2 2 3 2 2" xfId="4227" xr:uid="{FDB7073E-D915-4F79-9292-0CCB047AA923}"/>
    <cellStyle name="20% - Accent1 5 2 2 3 3" xfId="4228" xr:uid="{E3D29D6F-D1F6-465C-9A6D-0AF6AA0F9BB7}"/>
    <cellStyle name="20% - Accent1 5 2 2 4" xfId="4229" xr:uid="{9FB0BBD1-3DB9-45CD-95F7-24273F9A8472}"/>
    <cellStyle name="20% - Accent1 5 2 2 4 2" xfId="4230" xr:uid="{60E1256E-5852-4446-94E8-355A4D3CD879}"/>
    <cellStyle name="20% - Accent1 5 2 2 5" xfId="4231" xr:uid="{939C3897-92AA-41BC-948A-10CE2349E042}"/>
    <cellStyle name="20% - Accent1 5 2 3" xfId="4232" xr:uid="{43A03C89-D962-4D47-BD30-0F5C97F5751D}"/>
    <cellStyle name="20% - Accent1 5 2 4" xfId="4233" xr:uid="{2E7F52A0-817D-4275-A525-42A72589E793}"/>
    <cellStyle name="20% - Accent1 5 2 4 2" xfId="4234" xr:uid="{F0923C06-EABC-42BA-A5C4-12CD31C2AA57}"/>
    <cellStyle name="20% - Accent1 5 2 4 2 2" xfId="4235" xr:uid="{BCC51C20-ED8B-4B36-8046-6FEC211866D3}"/>
    <cellStyle name="20% - Accent1 5 2 4 3" xfId="4236" xr:uid="{EFD7E35A-C0D5-4379-ABBA-5BE6FDA63AA3}"/>
    <cellStyle name="20% - Accent1 5 2 5" xfId="4237" xr:uid="{BC8E0D03-EBF2-42C1-ADB8-2A63FD32661B}"/>
    <cellStyle name="20% - Accent1 5 2 5 2" xfId="4238" xr:uid="{4313C8C2-C599-47E1-96D5-CDE83A73D053}"/>
    <cellStyle name="20% - Accent1 5 2 5 2 2" xfId="4239" xr:uid="{2D4806E0-8999-4DC5-BBC3-2A2CE5DA9501}"/>
    <cellStyle name="20% - Accent1 5 2 5 3" xfId="4240" xr:uid="{E98D7CDB-E21D-466D-A10F-16E96AADB447}"/>
    <cellStyle name="20% - Accent1 5 2 6" xfId="4241" xr:uid="{F2424F10-B6E2-4210-8978-4695868A4A62}"/>
    <cellStyle name="20% - Accent1 5 2 6 2" xfId="4242" xr:uid="{1C4A4EF9-5CB5-4093-862C-B911F41D39D9}"/>
    <cellStyle name="20% - Accent1 5 2 7" xfId="4243" xr:uid="{816A5DA7-EF47-4375-94E0-015FA64CEB65}"/>
    <cellStyle name="20% - Accent1 5 2 8" xfId="4219" xr:uid="{8E6A1B2B-267F-42FC-82BC-596D07B9A236}"/>
    <cellStyle name="20% - Accent1 5 2 9" xfId="45087" xr:uid="{D47E3017-6F24-4136-9C19-20ADE30358B4}"/>
    <cellStyle name="20% - Accent1 5 3" xfId="4244" xr:uid="{A3DA2F18-BBC9-4F74-89C5-5EA1EAC5E43C}"/>
    <cellStyle name="20% - Accent1 5 3 2" xfId="4245" xr:uid="{D551F005-795A-43AD-A9EF-124AC77198B1}"/>
    <cellStyle name="20% - Accent1 5 3 2 2" xfId="4246" xr:uid="{D7FACB1C-68AA-4CBF-BE19-07847F65C621}"/>
    <cellStyle name="20% - Accent1 5 3 2 2 2" xfId="4247" xr:uid="{DE3A7EE1-A0A6-4EC8-B0CE-5DE3A78CF938}"/>
    <cellStyle name="20% - Accent1 5 3 2 3" xfId="4248" xr:uid="{67112D59-96B3-4DE3-A905-C9D81362A4E5}"/>
    <cellStyle name="20% - Accent1 5 3 3" xfId="4249" xr:uid="{19FABCFA-02E4-4CCD-BF53-D52BA943AA90}"/>
    <cellStyle name="20% - Accent1 5 3 3 2" xfId="4250" xr:uid="{31D5BCAD-DA32-4575-A27E-28A7FCEFC8E2}"/>
    <cellStyle name="20% - Accent1 5 3 3 2 2" xfId="4251" xr:uid="{1C201623-A5BE-47E8-8F82-7D157C662583}"/>
    <cellStyle name="20% - Accent1 5 3 3 3" xfId="4252" xr:uid="{73E19F81-001C-494E-8FEA-3037DA40A048}"/>
    <cellStyle name="20% - Accent1 5 3 4" xfId="4253" xr:uid="{8D8FEEA2-2975-4C6E-95CD-A6EDF7A2B2F9}"/>
    <cellStyle name="20% - Accent1 5 3 4 2" xfId="4254" xr:uid="{6CEFF579-AFA7-4C67-A045-F534C9821E33}"/>
    <cellStyle name="20% - Accent1 5 3 5" xfId="4255" xr:uid="{9F90BA17-67B9-475C-9D38-397BF35D88CA}"/>
    <cellStyle name="20% - Accent1 5 3 6" xfId="45772" xr:uid="{5B23599D-F561-464B-AC61-97E95908F20E}"/>
    <cellStyle name="20% - Accent1 5 4" xfId="4256" xr:uid="{52C9157B-9763-477D-9BDE-052D19BA28ED}"/>
    <cellStyle name="20% - Accent1 5 4 2" xfId="4257" xr:uid="{789A4010-83B7-43EF-8150-65CB2651FFD5}"/>
    <cellStyle name="20% - Accent1 5 4 2 2" xfId="4258" xr:uid="{BAA7E4C8-8497-457D-817F-113D61FAB652}"/>
    <cellStyle name="20% - Accent1 5 4 3" xfId="4259" xr:uid="{F1B57013-BE75-4AB5-9F44-3ECAFAD52D72}"/>
    <cellStyle name="20% - Accent1 5 4 4" xfId="46426" xr:uid="{9F95036F-D714-48F1-A460-CCA608862301}"/>
    <cellStyle name="20% - Accent1 5 5" xfId="4260" xr:uid="{9D1B72B6-3305-40EE-BECC-3D06D641CE8C}"/>
    <cellStyle name="20% - Accent1 5 5 2" xfId="4261" xr:uid="{8711C870-884B-4F7F-9B37-CECF6F3319B4}"/>
    <cellStyle name="20% - Accent1 5 5 2 2" xfId="4262" xr:uid="{A1731BA4-A7B4-43C6-8536-7782AAFCC20F}"/>
    <cellStyle name="20% - Accent1 5 5 3" xfId="4263" xr:uid="{129E6A36-2606-4889-8317-2D3F029DDDC9}"/>
    <cellStyle name="20% - Accent1 5 6" xfId="4264" xr:uid="{69721A18-B2C9-47C7-A2CC-99C634F0DF81}"/>
    <cellStyle name="20% - Accent1 5 6 2" xfId="4265" xr:uid="{3D587EF6-CABD-4FCB-A00D-D6B317DB1211}"/>
    <cellStyle name="20% - Accent1 5 7" xfId="4266" xr:uid="{0256043D-C399-4FD9-ABCF-8C83111AC85C}"/>
    <cellStyle name="20% - Accent1 5 8" xfId="4218" xr:uid="{791FB0A9-DE06-4769-A4BF-095C938B28FE}"/>
    <cellStyle name="20% - Accent1 5 9" xfId="44100" xr:uid="{72AC34F6-6D1C-4D19-88AC-4DA646BE8A13}"/>
    <cellStyle name="20% - Accent1 6" xfId="839" xr:uid="{8DFE552C-A6C3-4CEE-8292-D4C8CD11B56E}"/>
    <cellStyle name="20% - Accent1 6 2" xfId="4268" xr:uid="{6DAB19BE-72A0-41C6-8774-FED80DFD6FAA}"/>
    <cellStyle name="20% - Accent1 6 2 2" xfId="4269" xr:uid="{F71895EC-AB72-4781-9D0E-11A53FED1BF8}"/>
    <cellStyle name="20% - Accent1 6 2 2 2" xfId="4270" xr:uid="{814D6BE1-2736-44FA-AA78-7804E963A7FE}"/>
    <cellStyle name="20% - Accent1 6 2 2 2 2" xfId="4271" xr:uid="{8AD59BF9-CCA6-4D42-A9FF-0C3762A418C0}"/>
    <cellStyle name="20% - Accent1 6 2 2 2 2 2" xfId="4272" xr:uid="{F0488DB2-91C7-4E65-94C6-D3D8B25C7D37}"/>
    <cellStyle name="20% - Accent1 6 2 2 2 3" xfId="4273" xr:uid="{8714E7EA-285C-4E17-A887-6F4492DF5D58}"/>
    <cellStyle name="20% - Accent1 6 2 2 3" xfId="4274" xr:uid="{9B364920-5646-464C-8E1B-5881533A78DE}"/>
    <cellStyle name="20% - Accent1 6 2 2 3 2" xfId="4275" xr:uid="{3B2CEDBA-A6E5-409B-B152-FEA192FF604F}"/>
    <cellStyle name="20% - Accent1 6 2 2 3 2 2" xfId="4276" xr:uid="{ABF9003D-07D7-4FB2-9EC3-6A6CFCEDEBC7}"/>
    <cellStyle name="20% - Accent1 6 2 2 3 3" xfId="4277" xr:uid="{33C8DE32-FBCE-4DB6-B021-2B958358EEDD}"/>
    <cellStyle name="20% - Accent1 6 2 2 4" xfId="4278" xr:uid="{4277984B-C627-4E67-82DF-4256F642BD8E}"/>
    <cellStyle name="20% - Accent1 6 2 2 4 2" xfId="4279" xr:uid="{64693AA1-E7D0-486C-AB11-254A2859BE09}"/>
    <cellStyle name="20% - Accent1 6 2 2 5" xfId="4280" xr:uid="{70E8022A-8918-48F4-9E19-DE8CFB031E13}"/>
    <cellStyle name="20% - Accent1 6 2 3" xfId="4281" xr:uid="{F8413CF1-A1F7-4333-B582-8AA497EC4ECD}"/>
    <cellStyle name="20% - Accent1 6 2 4" xfId="4282" xr:uid="{87E97222-D1EE-47C9-B33B-324B2A81A3EB}"/>
    <cellStyle name="20% - Accent1 6 2 4 2" xfId="4283" xr:uid="{4C250FE4-9E51-4E9B-A1FD-DBC5CA49C96B}"/>
    <cellStyle name="20% - Accent1 6 2 4 2 2" xfId="4284" xr:uid="{D06D49BD-B9DC-4BBD-98B1-36DDABCF4119}"/>
    <cellStyle name="20% - Accent1 6 2 4 3" xfId="4285" xr:uid="{00D88F31-6D1A-45D2-ABB7-E2E0E2C3CBEC}"/>
    <cellStyle name="20% - Accent1 6 2 5" xfId="4286" xr:uid="{AA6C343F-8B34-4986-A04D-DC441D8DD512}"/>
    <cellStyle name="20% - Accent1 6 2 5 2" xfId="4287" xr:uid="{9F2441B8-415C-4F5E-A449-C4220AA28951}"/>
    <cellStyle name="20% - Accent1 6 2 5 2 2" xfId="4288" xr:uid="{72F36E1C-11C9-4953-8E28-5CC6D19B16D5}"/>
    <cellStyle name="20% - Accent1 6 2 5 3" xfId="4289" xr:uid="{CA59E8C0-495C-401C-BB0A-48D10508B658}"/>
    <cellStyle name="20% - Accent1 6 2 6" xfId="4290" xr:uid="{2E7F4770-B7F8-4C29-8B3B-12812A2DBFB5}"/>
    <cellStyle name="20% - Accent1 6 2 6 2" xfId="4291" xr:uid="{7C2E3859-BD56-4397-8AE5-F8C6CA89FE70}"/>
    <cellStyle name="20% - Accent1 6 2 7" xfId="4292" xr:uid="{6837FC1F-B5B3-4500-974E-F984A61B8B8A}"/>
    <cellStyle name="20% - Accent1 6 2 8" xfId="45891" xr:uid="{0D282AD6-5F75-49E1-87FF-F49A9F9595E3}"/>
    <cellStyle name="20% - Accent1 6 3" xfId="4293" xr:uid="{0EA84365-F09A-400A-B428-E9F13F242024}"/>
    <cellStyle name="20% - Accent1 6 3 2" xfId="4294" xr:uid="{CECE9C4E-BC8B-4A5F-96A8-B2EFC6AFA182}"/>
    <cellStyle name="20% - Accent1 6 3 2 2" xfId="4295" xr:uid="{E296B7C2-1526-443A-BF16-91798054D3A3}"/>
    <cellStyle name="20% - Accent1 6 3 2 2 2" xfId="4296" xr:uid="{9834E3F0-DFAC-4767-AE9D-1F1CA9147FDF}"/>
    <cellStyle name="20% - Accent1 6 3 2 3" xfId="4297" xr:uid="{B894C914-C851-4698-8B3B-B2C9A1DD16AC}"/>
    <cellStyle name="20% - Accent1 6 3 3" xfId="4298" xr:uid="{F663803E-2EB6-4580-9787-8A2B57AAA063}"/>
    <cellStyle name="20% - Accent1 6 3 3 2" xfId="4299" xr:uid="{B4CA46C1-7B26-44F3-A31B-614A992D637A}"/>
    <cellStyle name="20% - Accent1 6 3 3 2 2" xfId="4300" xr:uid="{F0AA1A1A-9AE1-43C9-81D6-691CCF3A7A07}"/>
    <cellStyle name="20% - Accent1 6 3 3 3" xfId="4301" xr:uid="{4331B890-4B30-4114-BB71-FACD0C9BDC71}"/>
    <cellStyle name="20% - Accent1 6 3 4" xfId="4302" xr:uid="{29E59834-DD34-4478-BA73-AA8EF7E48872}"/>
    <cellStyle name="20% - Accent1 6 3 4 2" xfId="4303" xr:uid="{37D5629C-F5A8-4C89-B5A5-FD3B726925DA}"/>
    <cellStyle name="20% - Accent1 6 3 5" xfId="4304" xr:uid="{433C1B23-F204-436B-AF80-2C8BA10B0496}"/>
    <cellStyle name="20% - Accent1 6 4" xfId="4305" xr:uid="{CB1E1047-A250-4D66-8404-124A38B7A13E}"/>
    <cellStyle name="20% - Accent1 6 4 2" xfId="4306" xr:uid="{F0DFAB19-6F27-4636-BEA1-364A357F181A}"/>
    <cellStyle name="20% - Accent1 6 4 2 2" xfId="4307" xr:uid="{0555698D-94DD-4C10-9657-DE8E31252D8D}"/>
    <cellStyle name="20% - Accent1 6 4 3" xfId="4308" xr:uid="{AF524473-919E-4CBF-ABFC-CAD90DF6A0A8}"/>
    <cellStyle name="20% - Accent1 6 5" xfId="4309" xr:uid="{598B116F-120F-4B9B-9576-B7EC8D40BCDB}"/>
    <cellStyle name="20% - Accent1 6 5 2" xfId="4310" xr:uid="{108A05B1-A7E7-46AF-9700-6A115AD12C20}"/>
    <cellStyle name="20% - Accent1 6 5 2 2" xfId="4311" xr:uid="{F99B39C9-AF00-447D-ABD1-19062A3C4882}"/>
    <cellStyle name="20% - Accent1 6 5 3" xfId="4312" xr:uid="{2BD8E0B1-DEC0-4D0A-87F3-6AC1C33D822E}"/>
    <cellStyle name="20% - Accent1 6 6" xfId="4313" xr:uid="{515B2F39-720E-410D-ACAA-0CAA85106F13}"/>
    <cellStyle name="20% - Accent1 6 6 2" xfId="4314" xr:uid="{5F35DCAC-8ECA-4FA1-AC29-0FF3DCAEEE0C}"/>
    <cellStyle name="20% - Accent1 6 7" xfId="4315" xr:uid="{FA15FC5E-3F1F-4E49-8BBB-71296B9BC321}"/>
    <cellStyle name="20% - Accent1 6 8" xfId="4267" xr:uid="{07C90872-3E81-487A-84F0-BD1004A59388}"/>
    <cellStyle name="20% - Accent1 6 9" xfId="44913" xr:uid="{6EDF728A-2503-4154-BA7B-6E5639472FAC}"/>
    <cellStyle name="20% - Accent1 7" xfId="4316" xr:uid="{1DC2ECA4-5E65-4793-A479-CDC3F0B13C79}"/>
    <cellStyle name="20% - Accent1 7 2" xfId="4317" xr:uid="{C81FBCD1-9EC0-4457-B8F2-17AA0BC91A81}"/>
    <cellStyle name="20% - Accent1 7 2 2" xfId="4318" xr:uid="{57EBDD47-C75A-400B-AE38-0AE7A96E189E}"/>
    <cellStyle name="20% - Accent1 7 2 2 2" xfId="4319" xr:uid="{7C89EB89-1DB5-4CB4-964F-98E526B07FF9}"/>
    <cellStyle name="20% - Accent1 7 2 2 2 2" xfId="4320" xr:uid="{DA79C47D-1CA5-4770-8A3D-6DE03E574E97}"/>
    <cellStyle name="20% - Accent1 7 2 2 3" xfId="4321" xr:uid="{14ECD1B4-F1FB-442F-928B-20C4CE703D1F}"/>
    <cellStyle name="20% - Accent1 7 2 3" xfId="4322" xr:uid="{A87EFE70-6517-4049-9732-AFD8358B9A9C}"/>
    <cellStyle name="20% - Accent1 7 2 4" xfId="4323" xr:uid="{4087F751-4B41-42EC-858B-F33064831CBC}"/>
    <cellStyle name="20% - Accent1 7 3" xfId="4324" xr:uid="{C7C343F9-BAD1-4410-996A-B9BF0B635FAD}"/>
    <cellStyle name="20% - Accent1 7 3 2" xfId="4325" xr:uid="{9A767532-30FA-4FB2-A402-63D30A35B794}"/>
    <cellStyle name="20% - Accent1 7 3 2 2" xfId="4326" xr:uid="{24D961F7-735A-4DA7-8EEC-27598805D162}"/>
    <cellStyle name="20% - Accent1 7 3 3" xfId="4327" xr:uid="{101FB7C7-C06B-40F7-A62D-50E3B01263B1}"/>
    <cellStyle name="20% - Accent1 7 4" xfId="4328" xr:uid="{BA64DB6E-A562-4777-9E6F-287ECE4FF335}"/>
    <cellStyle name="20% - Accent1 7 4 2" xfId="4329" xr:uid="{A827BEF7-4756-4B02-A687-1402B44FE8CB}"/>
    <cellStyle name="20% - Accent1 7 5" xfId="4330" xr:uid="{DAD19E41-D0BE-4A04-9F59-898D69290633}"/>
    <cellStyle name="20% - Accent1 7 6" xfId="45525" xr:uid="{C666982B-17DD-41EC-8850-E61D79ADEA64}"/>
    <cellStyle name="20% - Accent1 8" xfId="4331" xr:uid="{9B1002E1-5A6C-4001-B229-61485853B107}"/>
    <cellStyle name="20% - Accent1 8 2" xfId="4332" xr:uid="{0A34C6C3-E199-430F-905E-347A89465F4D}"/>
    <cellStyle name="20% - Accent1 8 3" xfId="4333" xr:uid="{9B5421E3-5019-46E6-9A9A-0069B45DA509}"/>
    <cellStyle name="20% - Accent1 8 3 2" xfId="4334" xr:uid="{4A741814-33CB-4F0B-A0D9-ABDA40FEE762}"/>
    <cellStyle name="20% - Accent1 8 3 2 2" xfId="4335" xr:uid="{123F5018-7159-4AC4-B149-FBA2E16B03DE}"/>
    <cellStyle name="20% - Accent1 8 3 2 2 2" xfId="4336" xr:uid="{80694A6C-2324-4801-8D5D-7E457B649E15}"/>
    <cellStyle name="20% - Accent1 8 3 2 3" xfId="4337" xr:uid="{7109A7D6-D6E3-4AC1-9150-422392D6CAB7}"/>
    <cellStyle name="20% - Accent1 8 3 3" xfId="4338" xr:uid="{7FD2D7D5-26A4-47F4-AABC-F07637133D86}"/>
    <cellStyle name="20% - Accent1 8 3 3 2" xfId="4339" xr:uid="{E6D39559-D686-476E-B384-8616A73FB3B2}"/>
    <cellStyle name="20% - Accent1 8 3 3 2 2" xfId="4340" xr:uid="{A67DECCE-CB4C-4DE4-AB05-C5CE8DFA6497}"/>
    <cellStyle name="20% - Accent1 8 3 3 3" xfId="4341" xr:uid="{EA397B24-9C5D-404E-879D-D52A61338A12}"/>
    <cellStyle name="20% - Accent1 8 3 4" xfId="4342" xr:uid="{AEBF9A46-AE81-4BC0-8D95-7F8339EF5E4C}"/>
    <cellStyle name="20% - Accent1 8 3 4 2" xfId="4343" xr:uid="{84A545E0-901B-4F96-936D-6CF992773701}"/>
    <cellStyle name="20% - Accent1 8 3 5" xfId="4344" xr:uid="{50689363-3CBA-40A6-B0A1-B860E868F6F6}"/>
    <cellStyle name="20% - Accent1 8 4" xfId="46295" xr:uid="{3986B569-DE0B-4AC1-9978-F017BCB1BA06}"/>
    <cellStyle name="20% - Accent1 9" xfId="4345" xr:uid="{6BF35E8C-CC43-4B24-947F-23F0C53854B0}"/>
    <cellStyle name="20% - Accent1 9 2" xfId="4346" xr:uid="{B2098D1E-9499-43CC-B5CF-B99980942C9F}"/>
    <cellStyle name="20% - Accent1 9 3" xfId="4347" xr:uid="{15265E5D-7AF1-429D-9D20-6C5814527036}"/>
    <cellStyle name="20% - Accent1 9 3 2" xfId="4348" xr:uid="{995F473F-B5F1-4A06-A3D5-D142D9A4D679}"/>
    <cellStyle name="20% - Accent1 9 3 2 2" xfId="4349" xr:uid="{21CA9D90-A3A5-4BFF-B96D-EA817425392F}"/>
    <cellStyle name="20% - Accent1 9 3 2 2 2" xfId="4350" xr:uid="{539D3878-D1C7-42EE-A02C-471EF638299C}"/>
    <cellStyle name="20% - Accent1 9 3 2 3" xfId="4351" xr:uid="{B0FE3B26-93B3-4F18-A3FF-FEBE6DED78B1}"/>
    <cellStyle name="20% - Accent1 9 3 3" xfId="4352" xr:uid="{F075B63C-30B0-44AC-B9C0-7DE8C3B91F8D}"/>
    <cellStyle name="20% - Accent1 9 3 3 2" xfId="4353" xr:uid="{E6FEC6D0-13F7-40C1-B1F4-E43319015511}"/>
    <cellStyle name="20% - Accent1 9 3 3 2 2" xfId="4354" xr:uid="{B6F46416-B2A7-469A-B172-3B5386473938}"/>
    <cellStyle name="20% - Accent1 9 3 3 3" xfId="4355" xr:uid="{39BF7784-F2B2-46CA-AD53-805359A0F4AF}"/>
    <cellStyle name="20% - Accent1 9 3 4" xfId="4356" xr:uid="{83F2700B-CAE9-4D63-8B42-295040791F20}"/>
    <cellStyle name="20% - Accent1 9 3 4 2" xfId="4357" xr:uid="{6238BDE4-F24D-4DBA-BFD0-A6306F0B73DD}"/>
    <cellStyle name="20% - Accent1 9 3 5" xfId="4358" xr:uid="{AE6E8FF2-ACDD-42D0-973B-CDD58909761B}"/>
    <cellStyle name="20% - Accent1 9 4" xfId="4359" xr:uid="{A04A0BCE-C547-40E8-96F4-2F80B7E8328D}"/>
    <cellStyle name="20% - Accent2" xfId="51" builtinId="34" customBuiltin="1"/>
    <cellStyle name="20% - Accent2 10" xfId="4360" xr:uid="{858D0566-9B8F-4A9D-9BAD-328F0111FD91}"/>
    <cellStyle name="20% - Accent2 11" xfId="4361" xr:uid="{467EEED7-6DBD-41A7-8EDD-10E927ADFB75}"/>
    <cellStyle name="20% - Accent2 11 2" xfId="4362" xr:uid="{E991E48A-7DD8-40FD-924A-C58E05C64AFA}"/>
    <cellStyle name="20% - Accent2 12" xfId="1214" xr:uid="{4C3A2DB8-F1D7-4501-9EA3-7876FF0E83BE}"/>
    <cellStyle name="20% - Accent2 13" xfId="43941" xr:uid="{0F201D4F-0904-47E1-A196-5E98F1BA4B85}"/>
    <cellStyle name="20% - Accent2 2" xfId="113" xr:uid="{1A04350F-6649-4A7D-B464-206DFAA6F47E}"/>
    <cellStyle name="20% - Accent2 2 10" xfId="1225" xr:uid="{FF8BB219-9092-46A3-9B34-F034C09A812B}"/>
    <cellStyle name="20% - Accent2 2 11" xfId="43789" xr:uid="{B690ABB2-F5CA-417B-9051-556B0695615C}"/>
    <cellStyle name="20% - Accent2 2 12" xfId="302" xr:uid="{35E80B23-AE56-41C6-B3C2-5248A5307927}"/>
    <cellStyle name="20% - Accent2 2 13" xfId="44021" xr:uid="{60427B32-B309-4576-922C-494D98190EC9}"/>
    <cellStyle name="20% - Accent2 2 2" xfId="227" xr:uid="{BCCEB968-03F8-4AA8-B48A-2F8D47538274}"/>
    <cellStyle name="20% - Accent2 2 2 10" xfId="3271" xr:uid="{6026D567-1343-452D-9A1C-2A45651BBE5E}"/>
    <cellStyle name="20% - Accent2 2 2 11" xfId="1454" xr:uid="{2EF3EFE2-CE0A-401D-AF54-DE043F5A9BE4}"/>
    <cellStyle name="20% - Accent2 2 2 12" xfId="1360" xr:uid="{09519F30-3B32-445B-BD08-063F72A428CE}"/>
    <cellStyle name="20% - Accent2 2 2 13" xfId="407" xr:uid="{A0797E82-D43D-4DF3-BD0C-CFB3256EB20C}"/>
    <cellStyle name="20% - Accent2 2 2 14" xfId="44073" xr:uid="{1E51B513-6F00-4D9D-803F-4A8FD0D6C5C8}"/>
    <cellStyle name="20% - Accent2 2 2 2" xfId="495" xr:uid="{CA4CF713-7972-426A-B8F0-712A894B4BB0}"/>
    <cellStyle name="20% - Accent2 2 2 2 10" xfId="44325" xr:uid="{92C876F3-CE96-404C-9B79-60FDADDCED30}"/>
    <cellStyle name="20% - Accent2 2 2 2 2" xfId="757" xr:uid="{CD8D4BC4-07D9-46F6-910B-E6FBDB3E6255}"/>
    <cellStyle name="20% - Accent2 2 2 2 2 2" xfId="1157" xr:uid="{F2BAD612-8BA5-4788-87DA-0590C40BBE88}"/>
    <cellStyle name="20% - Accent2 2 2 2 2 2 2" xfId="2510" xr:uid="{7FE5AC74-2391-4359-9006-318E8F8B13E6}"/>
    <cellStyle name="20% - Accent2 2 2 2 2 2 3" xfId="2744" xr:uid="{9114D111-7E49-4F9D-B489-494EF12CCF44}"/>
    <cellStyle name="20% - Accent2 2 2 2 2 2 4" xfId="2977" xr:uid="{5C87B916-CED8-4912-87E4-14D0D085036B}"/>
    <cellStyle name="20% - Accent2 2 2 2 2 2 5" xfId="3210" xr:uid="{B20D8D7E-CCA4-4D8D-B58F-D834509339BA}"/>
    <cellStyle name="20% - Accent2 2 2 2 2 2 6" xfId="2276" xr:uid="{69062909-C7AA-4BCF-9476-DC27ABCD896C}"/>
    <cellStyle name="20% - Accent2 2 2 2 2 2 7" xfId="1912" xr:uid="{84F4ACC3-6469-479B-8290-3F65E0C2AF13}"/>
    <cellStyle name="20% - Accent2 2 2 2 2 2 8" xfId="46094" xr:uid="{FFB6DB8A-C733-4F5A-80D2-AE6B4D95CE28}"/>
    <cellStyle name="20% - Accent2 2 2 2 2 3" xfId="2394" xr:uid="{175B4B3A-62B7-4DDA-A787-D843CB646B06}"/>
    <cellStyle name="20% - Accent2 2 2 2 2 4" xfId="2628" xr:uid="{208F7112-F664-4831-B018-301CFC639C44}"/>
    <cellStyle name="20% - Accent2 2 2 2 2 5" xfId="2861" xr:uid="{1959FE9A-009E-48A1-A488-5BDE44E08895}"/>
    <cellStyle name="20% - Accent2 2 2 2 2 6" xfId="3094" xr:uid="{221DA1EA-2573-44EF-A641-18E0B40F4DBD}"/>
    <cellStyle name="20% - Accent2 2 2 2 2 7" xfId="2160" xr:uid="{B1080C96-883A-416C-86FC-475280E4DDF3}"/>
    <cellStyle name="20% - Accent2 2 2 2 2 8" xfId="1791" xr:uid="{71F0E33C-4112-461F-BB9A-94C72DB20A1E}"/>
    <cellStyle name="20% - Accent2 2 2 2 2 9" xfId="45312" xr:uid="{CA0DB3D9-13F9-486F-8D4D-AE6D218D0B18}"/>
    <cellStyle name="20% - Accent2 2 2 2 3" xfId="946" xr:uid="{7EF9DF32-5968-4E25-A321-8830AE938C75}"/>
    <cellStyle name="20% - Accent2 2 2 2 3 2" xfId="2452" xr:uid="{5BFE9AB0-AB75-45CD-AB83-D97E11ADB1EF}"/>
    <cellStyle name="20% - Accent2 2 2 2 3 2 2" xfId="4365" xr:uid="{A97AFC66-01D3-45A8-AA3D-6470C8293EB4}"/>
    <cellStyle name="20% - Accent2 2 2 2 3 2 3" xfId="4364" xr:uid="{B43D7E30-DA3F-411C-B0CD-D74FCA9EE666}"/>
    <cellStyle name="20% - Accent2 2 2 2 3 3" xfId="2686" xr:uid="{82DC2713-44F4-4465-8565-BDA8198B4A96}"/>
    <cellStyle name="20% - Accent2 2 2 2 3 3 2" xfId="4366" xr:uid="{7D3D5B48-D819-44D1-832C-AE47AD694E06}"/>
    <cellStyle name="20% - Accent2 2 2 2 3 4" xfId="2919" xr:uid="{EB106E69-85F6-429E-A500-22838AA85B93}"/>
    <cellStyle name="20% - Accent2 2 2 2 3 5" xfId="3152" xr:uid="{0FF6D80D-738A-469A-B030-7673DCEA1608}"/>
    <cellStyle name="20% - Accent2 2 2 2 3 6" xfId="2218" xr:uid="{DD93EDBE-789A-42CA-A4B4-B5224B384E70}"/>
    <cellStyle name="20% - Accent2 2 2 2 3 7" xfId="4363" xr:uid="{B9DB7AFC-D423-4F0B-97C6-58D4446A4B1D}"/>
    <cellStyle name="20% - Accent2 2 2 2 3 8" xfId="1854" xr:uid="{1F697527-B6EC-45F3-8263-EC0458306FD1}"/>
    <cellStyle name="20% - Accent2 2 2 2 3 9" xfId="45752" xr:uid="{C9DADC58-AB92-469D-9BF1-DA82C46AF1C1}"/>
    <cellStyle name="20% - Accent2 2 2 2 4" xfId="2336" xr:uid="{E71D20A2-B661-4256-AE2A-923D1E855875}"/>
    <cellStyle name="20% - Accent2 2 2 2 4 2" xfId="4368" xr:uid="{BD4398BC-3632-47A0-AAE7-F27B024313CD}"/>
    <cellStyle name="20% - Accent2 2 2 2 4 3" xfId="4369" xr:uid="{103D6A2A-775E-4D15-B7BE-EF84AC93EBB0}"/>
    <cellStyle name="20% - Accent2 2 2 2 4 4" xfId="4367" xr:uid="{A66A662B-A373-4CE7-A88B-AD4837D3796A}"/>
    <cellStyle name="20% - Accent2 2 2 2 4 5" xfId="46651" xr:uid="{F958CF05-38AB-4940-815C-BBE7D279776C}"/>
    <cellStyle name="20% - Accent2 2 2 2 5" xfId="2570" xr:uid="{50B1E780-6B97-4B1F-B857-DE2B35B076A4}"/>
    <cellStyle name="20% - Accent2 2 2 2 5 2" xfId="4370" xr:uid="{3488BE5D-E3AB-4790-A4CD-835C7F6B632D}"/>
    <cellStyle name="20% - Accent2 2 2 2 6" xfId="2803" xr:uid="{A1F028A1-A925-4141-8FB8-639852470DCE}"/>
    <cellStyle name="20% - Accent2 2 2 2 7" xfId="3036" xr:uid="{BDBC4C5E-AB86-4C95-B9B8-E02397C4960B}"/>
    <cellStyle name="20% - Accent2 2 2 2 8" xfId="2102" xr:uid="{ABBC21E7-7B2B-4DED-87BA-9B120942679A}"/>
    <cellStyle name="20% - Accent2 2 2 2 9" xfId="1666" xr:uid="{0D9431AE-60BC-43A5-8F07-D22EA918EB53}"/>
    <cellStyle name="20% - Accent2 2 2 3" xfId="636" xr:uid="{61B0F419-A06F-4931-9AE3-DC78926F405E}"/>
    <cellStyle name="20% - Accent2 2 2 3 10" xfId="4371" xr:uid="{7F3C506E-6697-438B-A1C9-18C5F51D4A80}"/>
    <cellStyle name="20% - Accent2 2 2 3 11" xfId="43635" xr:uid="{03519FAD-E50A-41DF-A004-8CCED2FD7786}"/>
    <cellStyle name="20% - Accent2 2 2 3 12" xfId="1758" xr:uid="{E35F0C3A-907E-4BD8-B8A4-B8C97F66AC50}"/>
    <cellStyle name="20% - Accent2 2 2 3 13" xfId="44200" xr:uid="{F0146B5A-9A91-4B26-B3A9-42EC8807F165}"/>
    <cellStyle name="20% - Accent2 2 2 3 2" xfId="1046" xr:uid="{0D45B487-0009-4CDD-9665-92CAFC73D5F9}"/>
    <cellStyle name="20% - Accent2 2 2 3 2 10" xfId="45187" xr:uid="{2EA825CE-8490-42D3-8FFD-74AF3614AA6E}"/>
    <cellStyle name="20% - Accent2 2 2 3 2 2" xfId="2481" xr:uid="{2342BFF0-8B8D-4A21-9857-0D0475500F68}"/>
    <cellStyle name="20% - Accent2 2 2 3 2 2 2" xfId="4374" xr:uid="{9F2FFE66-29CD-4B6E-8D25-3EBC61A0E0FA}"/>
    <cellStyle name="20% - Accent2 2 2 3 2 2 2 2" xfId="4375" xr:uid="{DF11FAE9-E052-4AC7-958B-C3BB32B821E5}"/>
    <cellStyle name="20% - Accent2 2 2 3 2 2 2 3" xfId="4376" xr:uid="{35195A56-1024-4C70-99B8-6E0C2FA3D823}"/>
    <cellStyle name="20% - Accent2 2 2 3 2 2 3" xfId="4377" xr:uid="{AA29ECA2-2024-4EFB-BFD6-8960190A6304}"/>
    <cellStyle name="20% - Accent2 2 2 3 2 2 4" xfId="4378" xr:uid="{8BBC0CD7-4868-42EA-BC47-AE8E6B28E3A6}"/>
    <cellStyle name="20% - Accent2 2 2 3 2 2 4 2" xfId="4379" xr:uid="{98492733-2DFE-432B-8573-1A01627BB9D1}"/>
    <cellStyle name="20% - Accent2 2 2 3 2 2 5" xfId="4380" xr:uid="{C1C37E58-1A72-4AE4-8EC8-C3FD3804C52D}"/>
    <cellStyle name="20% - Accent2 2 2 3 2 2 6" xfId="4373" xr:uid="{764FFF38-E29A-47E8-BC06-837B2E169668}"/>
    <cellStyle name="20% - Accent2 2 2 3 2 3" xfId="2715" xr:uid="{5CD53F1D-480B-442E-970D-C5947FF27D62}"/>
    <cellStyle name="20% - Accent2 2 2 3 2 3 2" xfId="4381" xr:uid="{5C139638-DC1E-4B67-B447-1A20CCB344C1}"/>
    <cellStyle name="20% - Accent2 2 2 3 2 4" xfId="2948" xr:uid="{16FA99A2-AFB6-481F-91AC-AA19C09F505D}"/>
    <cellStyle name="20% - Accent2 2 2 3 2 4 2" xfId="4383" xr:uid="{C2EAD5B5-4869-45F7-8A71-E2B7BA179DEE}"/>
    <cellStyle name="20% - Accent2 2 2 3 2 4 2 2" xfId="4384" xr:uid="{8472F6B1-0AF0-4AA7-9743-36B0B106CE82}"/>
    <cellStyle name="20% - Accent2 2 2 3 2 4 3" xfId="4385" xr:uid="{A8E17B93-80EE-4B34-A387-60C2B8A77ED8}"/>
    <cellStyle name="20% - Accent2 2 2 3 2 4 4" xfId="4382" xr:uid="{3A3E0F04-DC05-4F81-B79F-2E1AEF902B80}"/>
    <cellStyle name="20% - Accent2 2 2 3 2 5" xfId="3181" xr:uid="{FFFE3CAD-B601-49CA-B7F3-E51CCDD8252C}"/>
    <cellStyle name="20% - Accent2 2 2 3 2 5 2" xfId="4387" xr:uid="{3A6DACA4-1641-4611-8516-7FB05F26E7DC}"/>
    <cellStyle name="20% - Accent2 2 2 3 2 5 2 2" xfId="4388" xr:uid="{C790C891-CCA1-4B20-85D9-964C56866B78}"/>
    <cellStyle name="20% - Accent2 2 2 3 2 5 3" xfId="4389" xr:uid="{4BD99FB6-C5A9-4BAF-8EB2-90466A9C488C}"/>
    <cellStyle name="20% - Accent2 2 2 3 2 5 4" xfId="4386" xr:uid="{16DEF024-033B-41D3-9350-7B5F99E103E7}"/>
    <cellStyle name="20% - Accent2 2 2 3 2 6" xfId="2247" xr:uid="{491D2014-C61F-44DE-ABD4-0AEF45BA515A}"/>
    <cellStyle name="20% - Accent2 2 2 3 2 6 2" xfId="4391" xr:uid="{102A358C-A526-4279-A97C-033E4FBEC9A3}"/>
    <cellStyle name="20% - Accent2 2 2 3 2 6 3" xfId="4390" xr:uid="{1EA1BC44-26DD-41C4-9D1F-CEA58D9CDEE2}"/>
    <cellStyle name="20% - Accent2 2 2 3 2 7" xfId="4392" xr:uid="{ADA4613A-8F21-4CB2-BAEA-B3D27C759E6C}"/>
    <cellStyle name="20% - Accent2 2 2 3 2 8" xfId="4372" xr:uid="{3CC19E67-BABB-4FC4-B2BF-52EC1DDA11B9}"/>
    <cellStyle name="20% - Accent2 2 2 3 2 9" xfId="1883" xr:uid="{A7A01A5D-00CF-4025-88DB-AB08C25AB554}"/>
    <cellStyle name="20% - Accent2 2 2 3 3" xfId="2365" xr:uid="{05529F23-90F8-4707-950D-845770E5409B}"/>
    <cellStyle name="20% - Accent2 2 2 3 3 2" xfId="4394" xr:uid="{7AF172A6-9F76-4444-AD99-D11EA9FFB9FF}"/>
    <cellStyle name="20% - Accent2 2 2 3 3 2 2" xfId="4395" xr:uid="{38D15BB6-FC8B-4975-B090-D1761838E44A}"/>
    <cellStyle name="20% - Accent2 2 2 3 3 2 2 2" xfId="4396" xr:uid="{01925FEE-5CB3-4917-B44A-4C2B77CF195B}"/>
    <cellStyle name="20% - Accent2 2 2 3 3 2 3" xfId="4397" xr:uid="{9856775B-3B4C-43E2-B808-2A1FCA974439}"/>
    <cellStyle name="20% - Accent2 2 2 3 3 3" xfId="4398" xr:uid="{594FBE6A-D44E-45D4-BE64-98E30EABD7DA}"/>
    <cellStyle name="20% - Accent2 2 2 3 3 3 2" xfId="4399" xr:uid="{E86CF24A-E97A-4297-975D-63F43B24E162}"/>
    <cellStyle name="20% - Accent2 2 2 3 3 3 2 2" xfId="4400" xr:uid="{0BD69805-B66C-4520-B3E6-722C5FD44234}"/>
    <cellStyle name="20% - Accent2 2 2 3 3 3 3" xfId="4401" xr:uid="{B3D1EC14-7154-4B0B-8782-4A658BE8EA01}"/>
    <cellStyle name="20% - Accent2 2 2 3 3 4" xfId="4402" xr:uid="{FBA3F68B-A989-43E4-82D5-9750EE045574}"/>
    <cellStyle name="20% - Accent2 2 2 3 3 4 2" xfId="4403" xr:uid="{57F07BF8-D68A-4BDE-A087-5BC309CE1C21}"/>
    <cellStyle name="20% - Accent2 2 2 3 3 5" xfId="4404" xr:uid="{3ADF2E5D-3594-4D3C-A9D3-5DCDB4E2045C}"/>
    <cellStyle name="20% - Accent2 2 2 3 3 6" xfId="4393" xr:uid="{D2E4AA25-6415-43BF-B9AC-957AE58563AF}"/>
    <cellStyle name="20% - Accent2 2 2 3 3 7" xfId="45871" xr:uid="{3D634B14-64D0-4D77-B4E8-1F0D1AF4D432}"/>
    <cellStyle name="20% - Accent2 2 2 3 4" xfId="2599" xr:uid="{1E6149DE-A484-45B0-B9AD-BCB47831DC7B}"/>
    <cellStyle name="20% - Accent2 2 2 3 4 2" xfId="4406" xr:uid="{C09837E9-0DA2-4785-AA6B-ACB42B0EA09D}"/>
    <cellStyle name="20% - Accent2 2 2 3 4 2 2" xfId="4407" xr:uid="{4AAA6D3C-81DD-4DAB-A3AF-E95ADEFC01E5}"/>
    <cellStyle name="20% - Accent2 2 2 3 4 3" xfId="4408" xr:uid="{76B3A8F1-95A0-4B60-A972-9E2D7BB7EC87}"/>
    <cellStyle name="20% - Accent2 2 2 3 4 4" xfId="4405" xr:uid="{25DC888E-B7E3-40E5-9523-847D11CBF7BD}"/>
    <cellStyle name="20% - Accent2 2 2 3 4 5" xfId="46526" xr:uid="{1E73A7D3-46D1-4972-8925-41EA885EE391}"/>
    <cellStyle name="20% - Accent2 2 2 3 5" xfId="2832" xr:uid="{EB949C86-9E9A-43DB-907B-3EA1923EFFB4}"/>
    <cellStyle name="20% - Accent2 2 2 3 5 2" xfId="4410" xr:uid="{66092A57-DE43-4C5D-B111-DD3F34BF5CCA}"/>
    <cellStyle name="20% - Accent2 2 2 3 5 3" xfId="4409" xr:uid="{783D9DDA-F976-474A-BBB1-778CAA497709}"/>
    <cellStyle name="20% - Accent2 2 2 3 6" xfId="3065" xr:uid="{AB6F2A65-4CA8-446D-8452-478C5917F65F}"/>
    <cellStyle name="20% - Accent2 2 2 3 6 2" xfId="4412" xr:uid="{0180DF46-29BD-4DC7-98ED-4093936B1D26}"/>
    <cellStyle name="20% - Accent2 2 2 3 6 3" xfId="4411" xr:uid="{C242A1EA-135E-4719-8B4E-58D145BA923D}"/>
    <cellStyle name="20% - Accent2 2 2 3 7" xfId="2131" xr:uid="{4F6F4838-1ADB-4C73-B5F7-EB95FDF26C8E}"/>
    <cellStyle name="20% - Accent2 2 2 3 7 2" xfId="4414" xr:uid="{748D29BE-E8EC-44CC-9459-F4E755EC3EE3}"/>
    <cellStyle name="20% - Accent2 2 2 3 7 2 2" xfId="4415" xr:uid="{92E1ECA5-85DD-446E-8E86-5B5B6B9AB643}"/>
    <cellStyle name="20% - Accent2 2 2 3 7 2 2 2" xfId="4416" xr:uid="{EB24421E-9638-47C6-9905-64A65FE63E69}"/>
    <cellStyle name="20% - Accent2 2 2 3 7 2 3" xfId="4417" xr:uid="{D0731D6E-8149-4A6A-9DD1-B1638F53EFEA}"/>
    <cellStyle name="20% - Accent2 2 2 3 7 3" xfId="4418" xr:uid="{8144686B-6730-4E92-AD3B-C16184227438}"/>
    <cellStyle name="20% - Accent2 2 2 3 7 3 2" xfId="4419" xr:uid="{2A9D8EFF-BF55-494F-A61E-D20036F6EFA8}"/>
    <cellStyle name="20% - Accent2 2 2 3 7 4" xfId="4420" xr:uid="{FEF55721-CB7E-4219-9A80-C4F670C54354}"/>
    <cellStyle name="20% - Accent2 2 2 3 7 5" xfId="4413" xr:uid="{CB37E63E-4310-4EA0-9C05-3F9858BBE534}"/>
    <cellStyle name="20% - Accent2 2 2 3 8" xfId="4421" xr:uid="{2FBD543E-E9FC-4498-AD89-2781C41B2754}"/>
    <cellStyle name="20% - Accent2 2 2 3 8 2" xfId="4422" xr:uid="{60F4600E-4512-4504-AEE8-E2F8CCE62FF8}"/>
    <cellStyle name="20% - Accent2 2 2 3 8 2 2" xfId="4423" xr:uid="{AD04AFFB-BFCA-4A01-AB45-F35EB4664D7E}"/>
    <cellStyle name="20% - Accent2 2 2 3 8 3" xfId="4424" xr:uid="{19DD9BE5-5CE6-4EC9-845E-351182B9EC0F}"/>
    <cellStyle name="20% - Accent2 2 2 3 9" xfId="4425" xr:uid="{E415CB66-2A06-4359-8C69-279A8CE4DD76}"/>
    <cellStyle name="20% - Accent2 2 2 3 9 2" xfId="4426" xr:uid="{53BF3025-7999-46A2-A1EE-C5FDD1FF2D9C}"/>
    <cellStyle name="20% - Accent2 2 2 4" xfId="695" xr:uid="{94614B6C-9257-4CC8-8310-6833BE036861}"/>
    <cellStyle name="20% - Accent2 2 2 4 10" xfId="44676" xr:uid="{AE2C2D77-6A45-46D0-ABD8-92DD2A29D0F0}"/>
    <cellStyle name="20% - Accent2 2 2 4 2" xfId="1102" xr:uid="{D3BEAE18-1CFF-4626-BA73-78800EB2E197}"/>
    <cellStyle name="20% - Accent2 2 2 4 2 2" xfId="4429" xr:uid="{F4144C23-3DCE-4428-A8BE-15B6D771DE23}"/>
    <cellStyle name="20% - Accent2 2 2 4 2 2 2" xfId="4430" xr:uid="{4D062C0C-DA4D-4CEB-9624-3F18AFB0CA75}"/>
    <cellStyle name="20% - Accent2 2 2 4 2 2 2 2" xfId="4431" xr:uid="{8006DD7A-FF61-4E69-9699-D3661619A136}"/>
    <cellStyle name="20% - Accent2 2 2 4 2 2 2 2 2" xfId="4432" xr:uid="{3D70990D-4D2A-4119-9665-44B4711B0B05}"/>
    <cellStyle name="20% - Accent2 2 2 4 2 2 2 3" xfId="4433" xr:uid="{8E116F82-6B78-4970-B7F0-890DE8B5E78A}"/>
    <cellStyle name="20% - Accent2 2 2 4 2 2 3" xfId="4434" xr:uid="{778F33FB-B879-4A36-A229-5D4D03D23910}"/>
    <cellStyle name="20% - Accent2 2 2 4 2 2 3 2" xfId="4435" xr:uid="{F3490A4C-DF9C-4062-A5AF-F72AC220826A}"/>
    <cellStyle name="20% - Accent2 2 2 4 2 2 3 2 2" xfId="4436" xr:uid="{AB8D5E3A-86A8-4C42-B3C4-219DC936D081}"/>
    <cellStyle name="20% - Accent2 2 2 4 2 2 3 3" xfId="4437" xr:uid="{FC8A1DCE-C41D-4E24-9D31-57A83671662D}"/>
    <cellStyle name="20% - Accent2 2 2 4 2 2 4" xfId="4438" xr:uid="{E6004250-5300-4F34-873F-3E2F61897B52}"/>
    <cellStyle name="20% - Accent2 2 2 4 2 2 4 2" xfId="4439" xr:uid="{F174499E-06EC-485D-99BF-7FF024DFA642}"/>
    <cellStyle name="20% - Accent2 2 2 4 2 2 5" xfId="4440" xr:uid="{F9E07CB9-569F-4A76-816D-1E6A7A3CA915}"/>
    <cellStyle name="20% - Accent2 2 2 4 2 3" xfId="4441" xr:uid="{1A50C945-8A1F-4A55-8450-056671E8C4BB}"/>
    <cellStyle name="20% - Accent2 2 2 4 2 3 2" xfId="4442" xr:uid="{B0C5CAD1-2DD9-4821-A912-C8D5A0131F82}"/>
    <cellStyle name="20% - Accent2 2 2 4 2 3 2 2" xfId="4443" xr:uid="{36671EEC-DF95-4184-B20E-F66502CD42DC}"/>
    <cellStyle name="20% - Accent2 2 2 4 2 3 3" xfId="4444" xr:uid="{07418DC0-B5A1-4ECA-8E8A-BF2CEE28B38C}"/>
    <cellStyle name="20% - Accent2 2 2 4 2 4" xfId="4445" xr:uid="{B109C87C-3932-4E26-A33A-2543D0DE958C}"/>
    <cellStyle name="20% - Accent2 2 2 4 2 4 2" xfId="4446" xr:uid="{17F45302-33CD-4B2F-9995-F64D58E0314D}"/>
    <cellStyle name="20% - Accent2 2 2 4 2 4 2 2" xfId="4447" xr:uid="{646EA436-A5DD-4B6D-A3FC-1A1299847B0E}"/>
    <cellStyle name="20% - Accent2 2 2 4 2 4 3" xfId="4448" xr:uid="{B406D31A-B0C4-4377-90CF-1F961F1BE1E5}"/>
    <cellStyle name="20% - Accent2 2 2 4 2 5" xfId="4449" xr:uid="{EBA01842-9743-497D-807A-EF244DD9361D}"/>
    <cellStyle name="20% - Accent2 2 2 4 2 5 2" xfId="4450" xr:uid="{BDFF18EF-20CF-4A5B-8B44-4C5EE6037978}"/>
    <cellStyle name="20% - Accent2 2 2 4 2 6" xfId="4451" xr:uid="{0B11A834-D51D-4BFB-BE88-1A1739426C82}"/>
    <cellStyle name="20% - Accent2 2 2 4 2 7" xfId="4428" xr:uid="{AC077E90-1098-4EA0-8D63-B15F898CFA8B}"/>
    <cellStyle name="20% - Accent2 2 2 4 2 8" xfId="2423" xr:uid="{41D0B0C3-6A85-451E-85E6-5228DD681461}"/>
    <cellStyle name="20% - Accent2 2 2 4 2 9" xfId="45473" xr:uid="{BBAF0D31-C7E1-4D2F-89DB-481291CFB2B2}"/>
    <cellStyle name="20% - Accent2 2 2 4 3" xfId="2657" xr:uid="{824AAC12-9A47-4100-B1F4-82F269C03B88}"/>
    <cellStyle name="20% - Accent2 2 2 4 3 2" xfId="4453" xr:uid="{8F55CF72-8C09-46C3-AF7C-0C442FD9010A}"/>
    <cellStyle name="20% - Accent2 2 2 4 3 2 2" xfId="4454" xr:uid="{695F2447-1205-48EB-ABA0-2C7F051B72F2}"/>
    <cellStyle name="20% - Accent2 2 2 4 3 2 2 2" xfId="4455" xr:uid="{7B6D2BB0-273F-4FC7-818F-B49C9423D604}"/>
    <cellStyle name="20% - Accent2 2 2 4 3 2 3" xfId="4456" xr:uid="{2B723DDE-DF43-4C8E-8C8F-8006FA85A4CA}"/>
    <cellStyle name="20% - Accent2 2 2 4 3 3" xfId="4457" xr:uid="{BAA0B849-4758-4E66-BE34-97908D96AC12}"/>
    <cellStyle name="20% - Accent2 2 2 4 3 3 2" xfId="4458" xr:uid="{6E155E56-C74B-47EE-89B5-5CB036DA1236}"/>
    <cellStyle name="20% - Accent2 2 2 4 3 3 2 2" xfId="4459" xr:uid="{DDF3ACF5-9E2C-4C3C-877E-474B9F3DB9AF}"/>
    <cellStyle name="20% - Accent2 2 2 4 3 3 3" xfId="4460" xr:uid="{64BAAB8A-0BE5-44CF-A7B7-78586EA5AF0A}"/>
    <cellStyle name="20% - Accent2 2 2 4 3 4" xfId="4461" xr:uid="{E41715B9-AC22-499B-BAC8-8EBB3F86DDC1}"/>
    <cellStyle name="20% - Accent2 2 2 4 3 4 2" xfId="4462" xr:uid="{29B38E63-1684-48C9-BB88-564679A1366B}"/>
    <cellStyle name="20% - Accent2 2 2 4 3 5" xfId="4463" xr:uid="{551462BA-547F-4E4A-9EAE-95E5A7E05979}"/>
    <cellStyle name="20% - Accent2 2 2 4 3 6" xfId="4452" xr:uid="{38CC6DAD-9DCE-4FF2-9BE1-E3D260369CF8}"/>
    <cellStyle name="20% - Accent2 2 2 4 3 7" xfId="45990" xr:uid="{BA03FF52-D65D-4254-A771-FCB59D8B02B4}"/>
    <cellStyle name="20% - Accent2 2 2 4 4" xfId="2890" xr:uid="{3E1E2D1D-28A6-4E03-9383-5F1EF8D212B7}"/>
    <cellStyle name="20% - Accent2 2 2 4 4 2" xfId="4465" xr:uid="{26039111-A3B8-44A8-9056-0327C00D3C2E}"/>
    <cellStyle name="20% - Accent2 2 2 4 4 2 2" xfId="4466" xr:uid="{46B5C3D0-E889-4C69-BA83-FC3FF0861558}"/>
    <cellStyle name="20% - Accent2 2 2 4 4 2 2 2" xfId="4467" xr:uid="{AF28B7AF-6805-43A6-B2FE-CA73A50C6284}"/>
    <cellStyle name="20% - Accent2 2 2 4 4 2 3" xfId="4468" xr:uid="{74E08982-8485-458A-B22A-EAA664093A0E}"/>
    <cellStyle name="20% - Accent2 2 2 4 4 3" xfId="4469" xr:uid="{7E99C9FB-3DD4-4076-AFB0-D48BF9857F94}"/>
    <cellStyle name="20% - Accent2 2 2 4 4 3 2" xfId="4470" xr:uid="{64B0E6B0-0B07-4715-A88E-8D6BC3602A50}"/>
    <cellStyle name="20% - Accent2 2 2 4 4 4" xfId="4471" xr:uid="{1894A091-0085-429C-9430-1E5E19164537}"/>
    <cellStyle name="20% - Accent2 2 2 4 4 5" xfId="4464" xr:uid="{E5B8E267-EABE-4FCA-BE28-83EF64157813}"/>
    <cellStyle name="20% - Accent2 2 2 4 4 6" xfId="46812" xr:uid="{968092F1-FB05-4FE8-8AC4-36F94D236B79}"/>
    <cellStyle name="20% - Accent2 2 2 4 5" xfId="3123" xr:uid="{FFAD59CB-CDA0-460C-B8C2-145E97CCEF14}"/>
    <cellStyle name="20% - Accent2 2 2 4 5 2" xfId="4473" xr:uid="{9F6A823B-98D0-4395-8F88-79ED4946890A}"/>
    <cellStyle name="20% - Accent2 2 2 4 5 2 2" xfId="4474" xr:uid="{31FF409A-05CA-4DFC-8F5B-D50ED2092D86}"/>
    <cellStyle name="20% - Accent2 2 2 4 5 3" xfId="4475" xr:uid="{0EA23B7A-5BD3-4482-8AB6-428EC1021728}"/>
    <cellStyle name="20% - Accent2 2 2 4 5 4" xfId="4472" xr:uid="{8F5FFD7C-E296-46A8-830E-880BEC8D118F}"/>
    <cellStyle name="20% - Accent2 2 2 4 5 5" xfId="47739" xr:uid="{F153EF7A-E738-4A4E-9609-6FC2CC5C572A}"/>
    <cellStyle name="20% - Accent2 2 2 4 6" xfId="2189" xr:uid="{95C4593E-EAC4-4910-B4EC-C2926E73A02A}"/>
    <cellStyle name="20% - Accent2 2 2 4 6 2" xfId="4477" xr:uid="{ADE84774-1F24-4F85-AA4B-DB855BE1F071}"/>
    <cellStyle name="20% - Accent2 2 2 4 6 3" xfId="4476" xr:uid="{3E528329-D373-4313-9620-C94A7B356A0A}"/>
    <cellStyle name="20% - Accent2 2 2 4 6 4" xfId="47318" xr:uid="{A8B63CC4-870D-402C-A876-77A76E572B5E}"/>
    <cellStyle name="20% - Accent2 2 2 4 7" xfId="4478" xr:uid="{3330DDE4-0674-4AF2-AEBA-23A7BE3DAC2B}"/>
    <cellStyle name="20% - Accent2 2 2 4 8" xfId="4427" xr:uid="{8BBAD089-393C-4B87-997C-8762AF935A03}"/>
    <cellStyle name="20% - Accent2 2 2 4 9" xfId="1825" xr:uid="{F52066D1-F5C4-4BEA-BE60-DE9B3FDE8FC2}"/>
    <cellStyle name="20% - Accent2 2 2 5" xfId="890" xr:uid="{7C7CBD14-45DB-4518-BB41-4D31EB293265}"/>
    <cellStyle name="20% - Accent2 2 2 5 2" xfId="4480" xr:uid="{96979B67-E20C-462A-B58E-ABF2ABC04C38}"/>
    <cellStyle name="20% - Accent2 2 2 5 2 2" xfId="4481" xr:uid="{6EC891CE-F3C7-4DDC-85F8-11420B185FDF}"/>
    <cellStyle name="20% - Accent2 2 2 5 2 2 2" xfId="4482" xr:uid="{BF0058F4-1183-4AEE-AB76-0E83AE3CFCFD}"/>
    <cellStyle name="20% - Accent2 2 2 5 2 2 2 2" xfId="4483" xr:uid="{91230BAA-43B5-4F41-B145-338ABCCD1AF7}"/>
    <cellStyle name="20% - Accent2 2 2 5 2 2 2 2 2" xfId="4484" xr:uid="{EF8E1A59-F789-4DDA-99F1-3ABBAC3E504F}"/>
    <cellStyle name="20% - Accent2 2 2 5 2 2 2 3" xfId="4485" xr:uid="{D0E0ED21-39FC-4BF8-9C2B-998AC344168C}"/>
    <cellStyle name="20% - Accent2 2 2 5 2 2 3" xfId="4486" xr:uid="{900FFEB2-3980-4BD0-9F4D-A66154B5F247}"/>
    <cellStyle name="20% - Accent2 2 2 5 2 2 3 2" xfId="4487" xr:uid="{50BE33D2-080C-43C5-A7F6-F2951A7A30F0}"/>
    <cellStyle name="20% - Accent2 2 2 5 2 2 3 2 2" xfId="4488" xr:uid="{43DC988E-694F-4278-BF78-617703E66A7B}"/>
    <cellStyle name="20% - Accent2 2 2 5 2 2 3 3" xfId="4489" xr:uid="{9315AA3B-86A5-403C-8DE8-8923D7A65155}"/>
    <cellStyle name="20% - Accent2 2 2 5 2 2 4" xfId="4490" xr:uid="{45026D63-4597-418A-B409-C10B77BF71DA}"/>
    <cellStyle name="20% - Accent2 2 2 5 2 2 4 2" xfId="4491" xr:uid="{D9B0D288-3CCD-42F0-ACCA-F6B7955CADD3}"/>
    <cellStyle name="20% - Accent2 2 2 5 2 2 5" xfId="4492" xr:uid="{1AC6B919-2581-49A7-9472-843547B4227A}"/>
    <cellStyle name="20% - Accent2 2 2 5 2 3" xfId="4493" xr:uid="{B7BDB211-0B1F-45AB-A517-2672CBF23DC2}"/>
    <cellStyle name="20% - Accent2 2 2 5 2 4" xfId="46401" xr:uid="{EB368F87-6E16-4820-B4F3-52AD098F0676}"/>
    <cellStyle name="20% - Accent2 2 2 5 3" xfId="4494" xr:uid="{23EA61CF-F51D-4FB4-8C8F-8F0665110273}"/>
    <cellStyle name="20% - Accent2 2 2 5 3 2" xfId="4495" xr:uid="{F5492245-4CAB-46E6-B060-34B4B286D0D7}"/>
    <cellStyle name="20% - Accent2 2 2 5 3 2 2" xfId="4496" xr:uid="{D8C9D5E1-7873-4FD4-8D56-0A9177463BA2}"/>
    <cellStyle name="20% - Accent2 2 2 5 3 3" xfId="4497" xr:uid="{FC1432ED-7196-4631-B08B-82495DE8D0EE}"/>
    <cellStyle name="20% - Accent2 2 2 5 4" xfId="4498" xr:uid="{88E26809-B060-4314-8720-0117995A422F}"/>
    <cellStyle name="20% - Accent2 2 2 5 4 2" xfId="4499" xr:uid="{C6365A06-1D9A-4CC4-AC1F-DE91C467BBB3}"/>
    <cellStyle name="20% - Accent2 2 2 5 4 2 2" xfId="4500" xr:uid="{C6AC8D68-730E-4175-B28B-FF84B7A5FD4D}"/>
    <cellStyle name="20% - Accent2 2 2 5 4 3" xfId="4501" xr:uid="{0A737567-7CD4-492B-9A5D-7901C9A51EA3}"/>
    <cellStyle name="20% - Accent2 2 2 5 5" xfId="4502" xr:uid="{1B4BEF64-4F50-40CC-A6D2-17FB3E941B50}"/>
    <cellStyle name="20% - Accent2 2 2 5 5 2" xfId="4503" xr:uid="{BC18EF5D-D372-40BE-98AC-BE06C525D33E}"/>
    <cellStyle name="20% - Accent2 2 2 5 6" xfId="4504" xr:uid="{9188D365-ECD3-4A87-B752-1C32616EA03C}"/>
    <cellStyle name="20% - Accent2 2 2 5 7" xfId="4479" xr:uid="{C4D1A666-41B0-4A1E-B135-40A4B3262AB2}"/>
    <cellStyle name="20% - Accent2 2 2 5 8" xfId="2307" xr:uid="{3C4F5856-DCD7-46B1-93BC-1B8D00DDEC38}"/>
    <cellStyle name="20% - Accent2 2 2 5 9" xfId="45060" xr:uid="{FBD955F6-A136-4C6D-AB5F-BE4FBAABD86F}"/>
    <cellStyle name="20% - Accent2 2 2 6" xfId="2541" xr:uid="{BEC6920E-03CE-44D6-8BEB-60F5945A4D9A}"/>
    <cellStyle name="20% - Accent2 2 2 6 2" xfId="4506" xr:uid="{D8B892A2-3910-475C-916F-7A6AA0650A2E}"/>
    <cellStyle name="20% - Accent2 2 2 6 2 2" xfId="4507" xr:uid="{B2D9EF31-98B6-4DD7-916D-AF8181314BA5}"/>
    <cellStyle name="20% - Accent2 2 2 6 2 2 2" xfId="4508" xr:uid="{35B4C97C-2F16-44E6-A066-9D7A8310B157}"/>
    <cellStyle name="20% - Accent2 2 2 6 2 3" xfId="4509" xr:uid="{E654FDB0-D146-4708-A9A5-E1E2EAA31D6E}"/>
    <cellStyle name="20% - Accent2 2 2 6 2 4" xfId="46976" xr:uid="{00238A84-E787-4603-9BFE-E46A4C35B745}"/>
    <cellStyle name="20% - Accent2 2 2 6 3" xfId="4510" xr:uid="{D8523BF3-B7F0-4CBE-B70B-413CE79F0CD7}"/>
    <cellStyle name="20% - Accent2 2 2 6 3 2" xfId="4511" xr:uid="{2AB05995-A392-4E64-BFB2-1F7616308FCC}"/>
    <cellStyle name="20% - Accent2 2 2 6 3 2 2" xfId="4512" xr:uid="{C56F0627-9C28-4760-B3F6-83CA6B7F0B1D}"/>
    <cellStyle name="20% - Accent2 2 2 6 3 3" xfId="4513" xr:uid="{51CD2B53-57D7-4B1F-B6FE-5A3307ABAF39}"/>
    <cellStyle name="20% - Accent2 2 2 6 4" xfId="4514" xr:uid="{45583FCA-CFD6-4EFC-A8C3-2008629A7B7E}"/>
    <cellStyle name="20% - Accent2 2 2 6 4 2" xfId="4515" xr:uid="{E6C18C50-E365-4ECE-8C3F-8BB61B133C2F}"/>
    <cellStyle name="20% - Accent2 2 2 6 5" xfId="4516" xr:uid="{C8B007E7-CDCA-4F4C-8456-861B0598D101}"/>
    <cellStyle name="20% - Accent2 2 2 6 6" xfId="4505" xr:uid="{63AB4E27-3BD5-4409-B506-4664833420C8}"/>
    <cellStyle name="20% - Accent2 2 2 6 7" xfId="44865" xr:uid="{051116D6-1FB0-4EF3-ABE1-9D02002546E0}"/>
    <cellStyle name="20% - Accent2 2 2 7" xfId="2774" xr:uid="{D2129F4E-2837-444E-811D-DC1C272F0AEC}"/>
    <cellStyle name="20% - Accent2 2 2 7 2" xfId="47149" xr:uid="{DBF361E5-0BC3-47E1-800D-C5D7F045887E}"/>
    <cellStyle name="20% - Accent2 2 2 7 3" xfId="45626" xr:uid="{35D6880A-B3EA-4835-B78B-7E1CD362AA78}"/>
    <cellStyle name="20% - Accent2 2 2 8" xfId="3007" xr:uid="{2FF9948F-BB4E-4DFA-85F4-B83ED81E9B2A}"/>
    <cellStyle name="20% - Accent2 2 2 8 2" xfId="46247" xr:uid="{FD0354E4-A7D6-4BFE-8D06-C61181B50BAD}"/>
    <cellStyle name="20% - Accent2 2 2 9" xfId="2073" xr:uid="{F5C76B46-9B01-41EE-B2E6-939EF3032A5A}"/>
    <cellStyle name="20% - Accent2 2 3" xfId="461" xr:uid="{167EAAA5-D4F3-4157-9C8F-1147A9099952}"/>
    <cellStyle name="20% - Accent2 2 3 2" xfId="723" xr:uid="{789F86A2-675B-48AA-BC9F-7F9DA9FA13CA}"/>
    <cellStyle name="20% - Accent2 2 3 2 10" xfId="3337" xr:uid="{FB7D25FB-9221-463A-BCE7-E43B476F3737}"/>
    <cellStyle name="20% - Accent2 2 3 2 11" xfId="45262" xr:uid="{D53EADB4-F242-4951-83E4-F6E6D0A9B569}"/>
    <cellStyle name="20% - Accent2 2 3 2 2" xfId="1123" xr:uid="{054DCC1E-6391-4C46-9F79-8FAB38DB89C8}"/>
    <cellStyle name="20% - Accent2 2 3 2 2 2" xfId="4519" xr:uid="{AFD47357-0C00-490A-B1F7-35DF8BF01B40}"/>
    <cellStyle name="20% - Accent2 2 3 2 2 2 2" xfId="4520" xr:uid="{0D00D09C-0E75-47AC-9A2D-02B220E6060A}"/>
    <cellStyle name="20% - Accent2 2 3 2 2 2 2 2" xfId="4521" xr:uid="{085DE39F-510E-4EB9-B156-4BE206AFDD91}"/>
    <cellStyle name="20% - Accent2 2 3 2 2 2 2 2 2" xfId="4522" xr:uid="{CB482039-F103-43A7-9299-6E9AAD21601A}"/>
    <cellStyle name="20% - Accent2 2 3 2 2 2 2 2 2 2" xfId="4523" xr:uid="{22B6873B-3EBD-454C-BA0C-8D1FCFDEA4AB}"/>
    <cellStyle name="20% - Accent2 2 3 2 2 2 2 2 3" xfId="4524" xr:uid="{9B8C1DE1-0244-4743-80DD-725D19E587A1}"/>
    <cellStyle name="20% - Accent2 2 3 2 2 2 2 3" xfId="4525" xr:uid="{15003233-2616-431E-AB45-F394508AB146}"/>
    <cellStyle name="20% - Accent2 2 3 2 2 2 2 3 2" xfId="4526" xr:uid="{7CC988E3-C1F9-41D8-BE02-C6B9361B7B66}"/>
    <cellStyle name="20% - Accent2 2 3 2 2 2 2 3 2 2" xfId="4527" xr:uid="{963F8F25-C9DC-4E14-AAFF-425C3774AF73}"/>
    <cellStyle name="20% - Accent2 2 3 2 2 2 2 3 3" xfId="4528" xr:uid="{06558DD4-0D7E-4B07-B898-89BF0344D563}"/>
    <cellStyle name="20% - Accent2 2 3 2 2 2 2 4" xfId="4529" xr:uid="{A98538F3-9C09-4CDF-BFCD-D9AE65414877}"/>
    <cellStyle name="20% - Accent2 2 3 2 2 2 2 4 2" xfId="4530" xr:uid="{7F18834B-DD7D-488A-815E-52AC68DD5F02}"/>
    <cellStyle name="20% - Accent2 2 3 2 2 2 2 5" xfId="4531" xr:uid="{25136E07-0D9F-4C4D-9606-C2D04D5478B2}"/>
    <cellStyle name="20% - Accent2 2 3 2 2 2 3" xfId="4532" xr:uid="{B5A2DA84-0A5F-4A97-A842-17C110E058F9}"/>
    <cellStyle name="20% - Accent2 2 3 2 2 2 3 2" xfId="4533" xr:uid="{812DE896-0453-4DCD-AC43-4EE2C0573B0C}"/>
    <cellStyle name="20% - Accent2 2 3 2 2 2 3 2 2" xfId="4534" xr:uid="{5556616A-F985-4FBD-B10A-7239324C1FB6}"/>
    <cellStyle name="20% - Accent2 2 3 2 2 2 3 3" xfId="4535" xr:uid="{1BEA8BCC-968D-466A-82FA-F4E09EB55B8D}"/>
    <cellStyle name="20% - Accent2 2 3 2 2 2 4" xfId="4536" xr:uid="{CB22F3A6-C207-47BF-B243-B6D8009F7E37}"/>
    <cellStyle name="20% - Accent2 2 3 2 2 2 4 2" xfId="4537" xr:uid="{72E2C43C-C4F0-4A52-A72A-3C849D2F8624}"/>
    <cellStyle name="20% - Accent2 2 3 2 2 2 4 2 2" xfId="4538" xr:uid="{77961339-660A-48E4-BE1F-6213E1028E27}"/>
    <cellStyle name="20% - Accent2 2 3 2 2 2 4 3" xfId="4539" xr:uid="{1E5698CC-503C-481B-82A7-84D1C09AA797}"/>
    <cellStyle name="20% - Accent2 2 3 2 2 2 5" xfId="4540" xr:uid="{F2E7D766-D501-4B66-AD76-7B30A59A38E4}"/>
    <cellStyle name="20% - Accent2 2 3 2 2 2 5 2" xfId="4541" xr:uid="{EFC680F4-594F-4667-8791-7E7DDB6883DA}"/>
    <cellStyle name="20% - Accent2 2 3 2 2 2 6" xfId="4542" xr:uid="{24A8DD9A-32E0-47E1-BB12-F3E3005EC3E6}"/>
    <cellStyle name="20% - Accent2 2 3 2 2 3" xfId="4543" xr:uid="{18B87731-A690-4D6D-BB75-FE8E8E1949B0}"/>
    <cellStyle name="20% - Accent2 2 3 2 2 3 2" xfId="4544" xr:uid="{921CCE55-BB0B-4601-B44C-659455A2E05C}"/>
    <cellStyle name="20% - Accent2 2 3 2 2 3 2 2" xfId="4545" xr:uid="{36E2677C-65F3-42CF-BB33-8C39D7D362BA}"/>
    <cellStyle name="20% - Accent2 2 3 2 2 3 2 2 2" xfId="4546" xr:uid="{ADD00BF3-9358-4CF0-BBE4-DB7FDB818742}"/>
    <cellStyle name="20% - Accent2 2 3 2 2 3 2 3" xfId="4547" xr:uid="{1FB14598-6FFF-48C4-971C-F1D8E91DD345}"/>
    <cellStyle name="20% - Accent2 2 3 2 2 3 3" xfId="4548" xr:uid="{F1F0B8FE-4F56-4164-A8BB-567F494731EC}"/>
    <cellStyle name="20% - Accent2 2 3 2 2 3 3 2" xfId="4549" xr:uid="{16CC56E4-7F68-4F5F-A156-653CB84A380C}"/>
    <cellStyle name="20% - Accent2 2 3 2 2 3 3 2 2" xfId="4550" xr:uid="{B740D243-E4EE-4F51-B546-8922FF35C687}"/>
    <cellStyle name="20% - Accent2 2 3 2 2 3 3 3" xfId="4551" xr:uid="{44D0860C-8268-4C41-8FBC-6CFDFF427D4C}"/>
    <cellStyle name="20% - Accent2 2 3 2 2 3 4" xfId="4552" xr:uid="{CEB6858C-4596-4A6B-868F-8F0F2B04D95D}"/>
    <cellStyle name="20% - Accent2 2 3 2 2 3 4 2" xfId="4553" xr:uid="{39FE517F-A3A3-421B-8F03-6D1971B6851B}"/>
    <cellStyle name="20% - Accent2 2 3 2 2 3 5" xfId="4554" xr:uid="{536E6DA3-E9E4-48C7-B948-13BC8BF9BE66}"/>
    <cellStyle name="20% - Accent2 2 3 2 2 4" xfId="4555" xr:uid="{E5851927-0BC6-4CA6-A57D-78FA0D3BE9DE}"/>
    <cellStyle name="20% - Accent2 2 3 2 2 4 2" xfId="4556" xr:uid="{D93A2410-0CD5-4C45-ADAA-A5FDF679F548}"/>
    <cellStyle name="20% - Accent2 2 3 2 2 4 2 2" xfId="4557" xr:uid="{C88ED4ED-D9D2-49FC-9836-7F1F17B8E153}"/>
    <cellStyle name="20% - Accent2 2 3 2 2 4 2 2 2" xfId="4558" xr:uid="{043BAFD7-77B5-4003-9483-4BBCEBEEE3FE}"/>
    <cellStyle name="20% - Accent2 2 3 2 2 4 2 3" xfId="4559" xr:uid="{DFC2EF8E-0A73-485A-B9A0-A3D2B397A6C4}"/>
    <cellStyle name="20% - Accent2 2 3 2 2 4 3" xfId="4560" xr:uid="{927AB44F-C169-46AF-910B-36E1ACD61210}"/>
    <cellStyle name="20% - Accent2 2 3 2 2 4 3 2" xfId="4561" xr:uid="{5BB3501C-9075-4FCA-829C-84D14D14F803}"/>
    <cellStyle name="20% - Accent2 2 3 2 2 4 4" xfId="4562" xr:uid="{65E92785-C99A-42CC-BD0C-E34B91CDF0C4}"/>
    <cellStyle name="20% - Accent2 2 3 2 2 5" xfId="4563" xr:uid="{1FCC2B76-68AA-4B0F-A7FB-CD7DC42CC90A}"/>
    <cellStyle name="20% - Accent2 2 3 2 2 5 2" xfId="4564" xr:uid="{F4AB80D4-1D3C-4E6C-929B-A0A80142B9F4}"/>
    <cellStyle name="20% - Accent2 2 3 2 2 5 2 2" xfId="4565" xr:uid="{E4808CEB-607D-4696-B3AF-E02A32D5DE99}"/>
    <cellStyle name="20% - Accent2 2 3 2 2 5 3" xfId="4566" xr:uid="{D57CF3DA-03EC-4EF8-9989-DDA17897E443}"/>
    <cellStyle name="20% - Accent2 2 3 2 2 6" xfId="4567" xr:uid="{DAE1669E-B955-498B-B183-76587AE9BDA4}"/>
    <cellStyle name="20% - Accent2 2 3 2 2 6 2" xfId="4568" xr:uid="{740B74C5-F881-485E-B747-82086BE5077D}"/>
    <cellStyle name="20% - Accent2 2 3 2 2 7" xfId="4569" xr:uid="{1F1D1C3A-233A-495E-B314-3FE0480620D4}"/>
    <cellStyle name="20% - Accent2 2 3 2 2 8" xfId="4518" xr:uid="{15AA57DA-7C96-413D-B693-86295856D6B4}"/>
    <cellStyle name="20% - Accent2 2 3 2 2 9" xfId="46044" xr:uid="{6AD4D1FD-7230-48FB-B6BA-B9991E296648}"/>
    <cellStyle name="20% - Accent2 2 3 2 3" xfId="4570" xr:uid="{AEF73217-E5A3-4578-B139-AD66050B43AB}"/>
    <cellStyle name="20% - Accent2 2 3 2 3 2" xfId="4571" xr:uid="{CFE175B9-CD59-4A0E-A268-E841F99CD276}"/>
    <cellStyle name="20% - Accent2 2 3 2 3 3" xfId="4572" xr:uid="{459CD4BE-B42B-46DE-AD92-EC9513154A22}"/>
    <cellStyle name="20% - Accent2 2 3 2 3 3 2" xfId="4573" xr:uid="{78344484-6AD1-4B0C-8EF2-670794B54C97}"/>
    <cellStyle name="20% - Accent2 2 3 2 3 3 2 2" xfId="4574" xr:uid="{2430DCBE-7990-4D8B-924B-6BA06B8CD8F1}"/>
    <cellStyle name="20% - Accent2 2 3 2 3 3 2 2 2" xfId="4575" xr:uid="{0F7F1287-75F3-4208-8D31-3035F8F8C13E}"/>
    <cellStyle name="20% - Accent2 2 3 2 3 3 2 3" xfId="4576" xr:uid="{36ED20ED-A75A-48FA-80F5-17AE89FD6E0A}"/>
    <cellStyle name="20% - Accent2 2 3 2 3 3 3" xfId="4577" xr:uid="{54442273-4259-4306-821C-311B00F47682}"/>
    <cellStyle name="20% - Accent2 2 3 2 3 3 3 2" xfId="4578" xr:uid="{5CC5C079-7849-4B52-8803-1FADF91F08F5}"/>
    <cellStyle name="20% - Accent2 2 3 2 3 3 3 2 2" xfId="4579" xr:uid="{85596FE8-1E05-42B8-862F-3BA5F7E1E15B}"/>
    <cellStyle name="20% - Accent2 2 3 2 3 3 3 3" xfId="4580" xr:uid="{28ACCC80-297B-46FD-AB95-CECB61DE09F4}"/>
    <cellStyle name="20% - Accent2 2 3 2 3 3 4" xfId="4581" xr:uid="{56F87E5C-C0AA-4638-A2AB-BB1DE1AEB7ED}"/>
    <cellStyle name="20% - Accent2 2 3 2 3 3 4 2" xfId="4582" xr:uid="{75685196-AEC0-4E80-9B2C-C6A9E1D2E256}"/>
    <cellStyle name="20% - Accent2 2 3 2 3 3 5" xfId="4583" xr:uid="{C13FEF5E-CF77-4BEE-BE54-A9BE90987B69}"/>
    <cellStyle name="20% - Accent2 2 3 2 3 4" xfId="4584" xr:uid="{FE50C7A2-D0D7-42C4-8F92-D7A4F1FA0600}"/>
    <cellStyle name="20% - Accent2 2 3 2 3 4 2" xfId="4585" xr:uid="{C5037B82-65DB-4A0F-A073-28F6EA09F370}"/>
    <cellStyle name="20% - Accent2 2 3 2 3 4 2 2" xfId="4586" xr:uid="{46C64C63-712A-4DD8-9C6A-8737F3ED318D}"/>
    <cellStyle name="20% - Accent2 2 3 2 3 4 2 2 2" xfId="4587" xr:uid="{AAA7E726-245B-413B-9F14-E5C8EF698772}"/>
    <cellStyle name="20% - Accent2 2 3 2 3 4 2 3" xfId="4588" xr:uid="{06366D66-2102-4CAA-9485-63EFB79066F7}"/>
    <cellStyle name="20% - Accent2 2 3 2 3 4 3" xfId="4589" xr:uid="{FBA77F82-0763-4EE7-9F03-D57F059FEDA6}"/>
    <cellStyle name="20% - Accent2 2 3 2 3 4 3 2" xfId="4590" xr:uid="{E4B76BBE-D534-41F9-9A1E-B4D4978CE276}"/>
    <cellStyle name="20% - Accent2 2 3 2 3 4 3 2 2" xfId="4591" xr:uid="{753FAC62-1511-4692-A608-2F31B296844A}"/>
    <cellStyle name="20% - Accent2 2 3 2 3 4 3 3" xfId="4592" xr:uid="{6F64F454-5E90-403D-B252-AF64CBEE21D1}"/>
    <cellStyle name="20% - Accent2 2 3 2 3 4 4" xfId="4593" xr:uid="{5B903CAE-6B14-4D92-B4B3-6F87429904E0}"/>
    <cellStyle name="20% - Accent2 2 3 2 3 4 4 2" xfId="4594" xr:uid="{A37A9125-A310-41A0-A180-482007EB7C86}"/>
    <cellStyle name="20% - Accent2 2 3 2 3 4 5" xfId="4595" xr:uid="{530BCFA5-4C34-4726-AB28-08A1124E1430}"/>
    <cellStyle name="20% - Accent2 2 3 2 3 5" xfId="4596" xr:uid="{E1BECA14-314A-4682-A4CE-B0CEF866ABED}"/>
    <cellStyle name="20% - Accent2 2 3 2 3 5 2" xfId="4597" xr:uid="{DC82A117-F86A-44EC-84A9-1A821724E633}"/>
    <cellStyle name="20% - Accent2 2 3 2 3 5 2 2" xfId="4598" xr:uid="{3EA83EA8-8025-4B7B-9C6B-802E7BFB1C6B}"/>
    <cellStyle name="20% - Accent2 2 3 2 3 5 2 2 2" xfId="4599" xr:uid="{24FE2B85-8681-4892-AFB2-BD0AEA203252}"/>
    <cellStyle name="20% - Accent2 2 3 2 3 5 2 3" xfId="4600" xr:uid="{692D1D74-9B98-43F3-B8FC-CD3D5E8C03D9}"/>
    <cellStyle name="20% - Accent2 2 3 2 3 5 3" xfId="4601" xr:uid="{2E65EB56-7506-46FB-8EDA-419D69D0438E}"/>
    <cellStyle name="20% - Accent2 2 3 2 3 5 3 2" xfId="4602" xr:uid="{1591C10A-884D-4BEC-8C4E-3F4F7F0C2C07}"/>
    <cellStyle name="20% - Accent2 2 3 2 3 5 3 2 2" xfId="4603" xr:uid="{662D0912-9022-4241-870F-DEFD3DFA9BCC}"/>
    <cellStyle name="20% - Accent2 2 3 2 3 5 3 3" xfId="4604" xr:uid="{44A546DB-C651-4BF4-853A-F993E3D4D96C}"/>
    <cellStyle name="20% - Accent2 2 3 2 3 5 4" xfId="4605" xr:uid="{CFAA5C68-8605-480C-88E8-80DC1DFC699B}"/>
    <cellStyle name="20% - Accent2 2 3 2 3 5 4 2" xfId="4606" xr:uid="{BFEAD243-9173-46FD-9D0E-244105968A75}"/>
    <cellStyle name="20% - Accent2 2 3 2 3 5 5" xfId="4607" xr:uid="{23177979-B257-4CED-91B6-2A53328127F1}"/>
    <cellStyle name="20% - Accent2 2 3 2 4" xfId="4608" xr:uid="{2FA4FED6-6BAA-4B5F-B9A1-8063EF06B201}"/>
    <cellStyle name="20% - Accent2 2 3 2 4 2" xfId="4609" xr:uid="{687DC2EA-B30E-414C-A835-0C7D5C0F0714}"/>
    <cellStyle name="20% - Accent2 2 3 2 4 2 2" xfId="4610" xr:uid="{DC2AD4F5-712F-4DBE-9148-041198ED8D47}"/>
    <cellStyle name="20% - Accent2 2 3 2 4 2 2 2" xfId="4611" xr:uid="{79A057B0-A4DE-44B2-A1E3-2B490F11B466}"/>
    <cellStyle name="20% - Accent2 2 3 2 4 2 2 2 2" xfId="4612" xr:uid="{C6100E7D-B199-4C27-8E63-6FA01E488371}"/>
    <cellStyle name="20% - Accent2 2 3 2 4 2 2 3" xfId="4613" xr:uid="{B048E5EB-6479-4EAC-8ACA-DF87E1EA7227}"/>
    <cellStyle name="20% - Accent2 2 3 2 4 2 3" xfId="4614" xr:uid="{AEFBA1A5-6461-4D29-BA35-EC0CB8EB2E33}"/>
    <cellStyle name="20% - Accent2 2 3 2 4 2 3 2" xfId="4615" xr:uid="{3AA4B7A0-06BB-44F8-B3DD-0EF154FF734C}"/>
    <cellStyle name="20% - Accent2 2 3 2 4 2 3 2 2" xfId="4616" xr:uid="{DA6095BB-FE95-455A-AB51-A9E5AD865633}"/>
    <cellStyle name="20% - Accent2 2 3 2 4 2 3 3" xfId="4617" xr:uid="{B85A0828-FEA7-41B4-B374-CEDA556FD92E}"/>
    <cellStyle name="20% - Accent2 2 3 2 4 2 4" xfId="4618" xr:uid="{D87B6003-FFA2-4237-A412-A0FA921408EA}"/>
    <cellStyle name="20% - Accent2 2 3 2 4 2 4 2" xfId="4619" xr:uid="{64BA2F57-0FD4-4334-A1A6-D8696B34E40E}"/>
    <cellStyle name="20% - Accent2 2 3 2 4 2 5" xfId="4620" xr:uid="{1F11F3BA-1E4B-4E7E-BC5E-FCFE1CF5806C}"/>
    <cellStyle name="20% - Accent2 2 3 2 4 3" xfId="4621" xr:uid="{2E3B21CD-776E-44A3-90E9-F9FCA6E99526}"/>
    <cellStyle name="20% - Accent2 2 3 2 4 3 2" xfId="4622" xr:uid="{9F11AD66-2613-44BC-8717-47E8C696C7B3}"/>
    <cellStyle name="20% - Accent2 2 3 2 4 3 2 2" xfId="4623" xr:uid="{1E26F1E6-0696-4148-BD45-90E9FA9F3741}"/>
    <cellStyle name="20% - Accent2 2 3 2 4 3 3" xfId="4624" xr:uid="{E824C32D-A654-4B06-84CF-610E6D4CF450}"/>
    <cellStyle name="20% - Accent2 2 3 2 4 4" xfId="4625" xr:uid="{C3CD82D7-92FE-4B83-9B9A-4D6C0A273F57}"/>
    <cellStyle name="20% - Accent2 2 3 2 4 4 2" xfId="4626" xr:uid="{B77AC943-DC51-4014-A43E-A8630645818B}"/>
    <cellStyle name="20% - Accent2 2 3 2 4 4 2 2" xfId="4627" xr:uid="{FEB1A265-E493-432A-AA46-8004DC80A7C7}"/>
    <cellStyle name="20% - Accent2 2 3 2 4 4 3" xfId="4628" xr:uid="{42BA8F0B-C33E-462B-8E47-D474D7C4926C}"/>
    <cellStyle name="20% - Accent2 2 3 2 4 5" xfId="4629" xr:uid="{99F816E4-A1B1-41B6-9944-C6A0B29CEF1A}"/>
    <cellStyle name="20% - Accent2 2 3 2 4 5 2" xfId="4630" xr:uid="{26683FA8-2DA4-45CA-AD32-AD4936607E4D}"/>
    <cellStyle name="20% - Accent2 2 3 2 4 6" xfId="4631" xr:uid="{EEEE4AFE-48C9-4559-BF43-087CA8607ED7}"/>
    <cellStyle name="20% - Accent2 2 3 2 5" xfId="4632" xr:uid="{2D3AF200-EB05-466A-A199-D81662ADC280}"/>
    <cellStyle name="20% - Accent2 2 3 2 5 2" xfId="4633" xr:uid="{8209CD9D-8C5C-4669-9233-C1CDA816E462}"/>
    <cellStyle name="20% - Accent2 2 3 2 5 2 2" xfId="4634" xr:uid="{4CE36726-CC45-4102-8FEC-4C83A354BE2F}"/>
    <cellStyle name="20% - Accent2 2 3 2 5 2 2 2" xfId="4635" xr:uid="{D6B9A19F-E870-4D95-90A8-96F6C8320194}"/>
    <cellStyle name="20% - Accent2 2 3 2 5 2 3" xfId="4636" xr:uid="{A1B8D0CE-6272-4B36-9A27-1EFD7EA11879}"/>
    <cellStyle name="20% - Accent2 2 3 2 5 3" xfId="4637" xr:uid="{3F631264-3C41-4925-87BD-82FC3B076D17}"/>
    <cellStyle name="20% - Accent2 2 3 2 5 3 2" xfId="4638" xr:uid="{0C307BA0-A195-48E9-80E5-7CD82F553701}"/>
    <cellStyle name="20% - Accent2 2 3 2 5 3 2 2" xfId="4639" xr:uid="{6D344CC0-B2CD-4A74-99BF-F49062B7FA56}"/>
    <cellStyle name="20% - Accent2 2 3 2 5 3 3" xfId="4640" xr:uid="{A4E1FD0E-0079-436C-849D-5C7AEB6F5A0F}"/>
    <cellStyle name="20% - Accent2 2 3 2 5 4" xfId="4641" xr:uid="{0EE1620D-D7BC-4F8C-AC4C-FADF2CD5B715}"/>
    <cellStyle name="20% - Accent2 2 3 2 5 4 2" xfId="4642" xr:uid="{0F6EBD55-22BC-46C5-BA5B-5A658E8D9C0A}"/>
    <cellStyle name="20% - Accent2 2 3 2 5 5" xfId="4643" xr:uid="{D3A7E4ED-64D9-4B62-B37A-6EDC2D60C9F7}"/>
    <cellStyle name="20% - Accent2 2 3 2 6" xfId="4644" xr:uid="{205AB25D-01F6-42CE-9A14-7303F9411BF2}"/>
    <cellStyle name="20% - Accent2 2 3 2 6 2" xfId="4645" xr:uid="{1EF30EFF-CD89-4EA0-84B2-0A4BC0556FB2}"/>
    <cellStyle name="20% - Accent2 2 3 2 6 2 2" xfId="4646" xr:uid="{5D86A3EF-7475-4B41-A70C-DA185F5CB3C3}"/>
    <cellStyle name="20% - Accent2 2 3 2 6 3" xfId="4647" xr:uid="{9345414A-5003-42B9-9F83-19765C1AB5D3}"/>
    <cellStyle name="20% - Accent2 2 3 2 7" xfId="4648" xr:uid="{3B3926D2-A075-4034-A316-22C689AC6EC0}"/>
    <cellStyle name="20% - Accent2 2 3 2 7 2" xfId="4649" xr:uid="{A9516325-8203-41C5-BF65-A62C354D9519}"/>
    <cellStyle name="20% - Accent2 2 3 2 7 2 2" xfId="4650" xr:uid="{531AF6C2-1D19-482E-A91F-BDFE79694A36}"/>
    <cellStyle name="20% - Accent2 2 3 2 7 3" xfId="4651" xr:uid="{A81DF33F-FDE7-4184-9AA6-D780C68BDC69}"/>
    <cellStyle name="20% - Accent2 2 3 2 8" xfId="4652" xr:uid="{4A6F342E-59A3-476F-BA4B-FB85F73F5E39}"/>
    <cellStyle name="20% - Accent2 2 3 2 8 2" xfId="4653" xr:uid="{647D3CE4-F2F4-4EAE-972C-5BD76FA47129}"/>
    <cellStyle name="20% - Accent2 2 3 2 9" xfId="4517" xr:uid="{3EC9A4C8-10D6-4CB6-B0F4-A8918A605C2A}"/>
    <cellStyle name="20% - Accent2 2 3 3" xfId="912" xr:uid="{887AF57F-EC14-41A6-B106-231DA74E35BB}"/>
    <cellStyle name="20% - Accent2 2 3 3 10" xfId="45702" xr:uid="{D5509EE1-8BC3-4B12-BB12-333938D73448}"/>
    <cellStyle name="20% - Accent2 2 3 3 2" xfId="4655" xr:uid="{9980FAE7-7421-4AD0-99C5-41189FF77F8C}"/>
    <cellStyle name="20% - Accent2 2 3 3 2 2" xfId="4656" xr:uid="{3D0CA159-3482-4213-AC33-A669DEBFC07F}"/>
    <cellStyle name="20% - Accent2 2 3 3 2 2 2" xfId="4657" xr:uid="{FC2DDE72-AADB-43CB-A78E-C32A83A8CDE2}"/>
    <cellStyle name="20% - Accent2 2 3 3 2 2 2 2" xfId="4658" xr:uid="{9744E281-5244-44D7-9FF0-3892CAF8570D}"/>
    <cellStyle name="20% - Accent2 2 3 3 2 2 2 2 2" xfId="4659" xr:uid="{2433B67A-0DE8-4496-949F-1BBD27D2CD79}"/>
    <cellStyle name="20% - Accent2 2 3 3 2 2 2 3" xfId="4660" xr:uid="{F40E653C-DD25-490C-A1E0-AE419B152F5F}"/>
    <cellStyle name="20% - Accent2 2 3 3 2 2 3" xfId="4661" xr:uid="{439ABBA7-FF89-429B-938C-8122EE2CB903}"/>
    <cellStyle name="20% - Accent2 2 3 3 2 2 3 2" xfId="4662" xr:uid="{0508A436-D5A2-477F-875B-F37947646041}"/>
    <cellStyle name="20% - Accent2 2 3 3 2 2 3 2 2" xfId="4663" xr:uid="{B3C31844-B5A7-407A-BF8F-CEFA9EAE6714}"/>
    <cellStyle name="20% - Accent2 2 3 3 2 2 3 3" xfId="4664" xr:uid="{0ED09D28-AB06-4B45-9F88-3C0A4992CD84}"/>
    <cellStyle name="20% - Accent2 2 3 3 2 2 4" xfId="4665" xr:uid="{AB16B430-BD92-4BE7-8ECD-34CD056098A9}"/>
    <cellStyle name="20% - Accent2 2 3 3 2 2 4 2" xfId="4666" xr:uid="{0BEF84CC-A97E-42F9-899D-03984FA9C85D}"/>
    <cellStyle name="20% - Accent2 2 3 3 2 2 5" xfId="4667" xr:uid="{19F8FBD8-C3E3-4EC6-916A-35EB25B232CD}"/>
    <cellStyle name="20% - Accent2 2 3 3 2 3" xfId="4668" xr:uid="{29EF9EBD-7266-4FE2-90B9-43D287816596}"/>
    <cellStyle name="20% - Accent2 2 3 3 2 3 2" xfId="4669" xr:uid="{4A840975-767E-4F4E-A0F7-9AD9AC17A5BC}"/>
    <cellStyle name="20% - Accent2 2 3 3 2 3 2 2" xfId="4670" xr:uid="{0D0164AF-4535-498B-B10A-6B40A553799C}"/>
    <cellStyle name="20% - Accent2 2 3 3 2 3 3" xfId="4671" xr:uid="{E658D239-B658-4480-9621-A99EEA31C42A}"/>
    <cellStyle name="20% - Accent2 2 3 3 2 4" xfId="4672" xr:uid="{2FC34FDD-BFC7-448D-820F-5A6D7AA6A74F}"/>
    <cellStyle name="20% - Accent2 2 3 3 2 4 2" xfId="4673" xr:uid="{8072603F-A4EE-4439-AAF4-0E3558F9C618}"/>
    <cellStyle name="20% - Accent2 2 3 3 2 4 2 2" xfId="4674" xr:uid="{10E6F205-44C6-4C6C-BB20-C24466456755}"/>
    <cellStyle name="20% - Accent2 2 3 3 2 4 3" xfId="4675" xr:uid="{D181A8AD-4A72-454F-9806-CCAF27949A9F}"/>
    <cellStyle name="20% - Accent2 2 3 3 2 5" xfId="4676" xr:uid="{56F04945-3399-46ED-A4B9-D6804F537E1B}"/>
    <cellStyle name="20% - Accent2 2 3 3 2 5 2" xfId="4677" xr:uid="{3D4C7CFF-88AE-41CF-84C0-8A92C26EBDAC}"/>
    <cellStyle name="20% - Accent2 2 3 3 2 6" xfId="4678" xr:uid="{A53C9B17-FCE7-4BDE-AC65-CE58C8B2F346}"/>
    <cellStyle name="20% - Accent2 2 3 3 3" xfId="4679" xr:uid="{3357D0B6-E5C7-426F-BB7D-7F3D8F124DF7}"/>
    <cellStyle name="20% - Accent2 2 3 3 3 2" xfId="4680" xr:uid="{34704FEE-8C7A-44DE-AB35-7F6D6A3E5DCA}"/>
    <cellStyle name="20% - Accent2 2 3 3 3 2 2" xfId="4681" xr:uid="{CE1775F0-4541-40D7-A29E-2BFC80FA2AE9}"/>
    <cellStyle name="20% - Accent2 2 3 3 3 2 3" xfId="4682" xr:uid="{AC7FD6E5-A966-41C9-9BA6-7E1CCFFD4C25}"/>
    <cellStyle name="20% - Accent2 2 3 3 3 3" xfId="4683" xr:uid="{90758908-47EC-4047-9C95-C974B723CD05}"/>
    <cellStyle name="20% - Accent2 2 3 3 3 4" xfId="4684" xr:uid="{8F185F8C-3202-450F-A95F-52F86CA97F98}"/>
    <cellStyle name="20% - Accent2 2 3 3 3 4 2" xfId="4685" xr:uid="{CE67D056-9D34-4411-A646-06F3ADD50BA0}"/>
    <cellStyle name="20% - Accent2 2 3 3 3 5" xfId="4686" xr:uid="{00D54C76-C82A-4C84-9608-438C7CD86EE3}"/>
    <cellStyle name="20% - Accent2 2 3 3 4" xfId="4687" xr:uid="{3AA7ED23-49B1-49C6-AD66-0FE3A5E682FE}"/>
    <cellStyle name="20% - Accent2 2 3 3 5" xfId="4688" xr:uid="{447886BA-1C15-406F-89C3-DAB0ADF29383}"/>
    <cellStyle name="20% - Accent2 2 3 3 5 2" xfId="4689" xr:uid="{9F16BD50-EA13-45D2-92B2-4F0DF8DC0284}"/>
    <cellStyle name="20% - Accent2 2 3 3 5 2 2" xfId="4690" xr:uid="{19A9FB58-0A88-4975-A6C8-8923DED81F02}"/>
    <cellStyle name="20% - Accent2 2 3 3 5 3" xfId="4691" xr:uid="{6C56C5C1-66C3-4205-8498-5989CBF92C43}"/>
    <cellStyle name="20% - Accent2 2 3 3 6" xfId="4692" xr:uid="{40BC7450-6F64-4CF8-9C51-DD54B59B6D67}"/>
    <cellStyle name="20% - Accent2 2 3 3 6 2" xfId="4693" xr:uid="{66A9A09E-00C9-4DE3-BCE5-845695E97A5F}"/>
    <cellStyle name="20% - Accent2 2 3 3 6 2 2" xfId="4694" xr:uid="{C4266B7E-B61A-4538-887B-854AA2286919}"/>
    <cellStyle name="20% - Accent2 2 3 3 6 3" xfId="4695" xr:uid="{A3BD2D0C-2625-4A0B-A76C-6D0A344EA9B5}"/>
    <cellStyle name="20% - Accent2 2 3 3 7" xfId="4696" xr:uid="{5CA328EF-155F-465B-A9FF-EF82461E1340}"/>
    <cellStyle name="20% - Accent2 2 3 3 7 2" xfId="4697" xr:uid="{4A872156-1CD3-4EB2-9E1C-BC101E10EA5B}"/>
    <cellStyle name="20% - Accent2 2 3 3 8" xfId="4698" xr:uid="{C267D2C3-1F49-4CF9-ADCF-71528013DE39}"/>
    <cellStyle name="20% - Accent2 2 3 3 9" xfId="4654" xr:uid="{6731DCDF-9001-4D95-9460-A9E534B8EA87}"/>
    <cellStyle name="20% - Accent2 2 3 4" xfId="4699" xr:uid="{8AC83F9C-7A85-492F-8A04-ABF421EE133D}"/>
    <cellStyle name="20% - Accent2 2 3 4 2" xfId="4700" xr:uid="{E542A1C0-0EB5-4EE0-AAA2-4A5C975047E7}"/>
    <cellStyle name="20% - Accent2 2 3 4 2 2" xfId="4701" xr:uid="{A787472B-DDCD-4DD4-885B-A2205453CBBB}"/>
    <cellStyle name="20% - Accent2 2 3 4 2 2 2" xfId="4702" xr:uid="{39B270EA-71CB-44C4-B971-BC24491C06DC}"/>
    <cellStyle name="20% - Accent2 2 3 4 2 2 2 2" xfId="4703" xr:uid="{DF410555-94C3-4016-9712-45A24F66DC73}"/>
    <cellStyle name="20% - Accent2 2 3 4 2 2 3" xfId="4704" xr:uid="{3B64C71D-FAED-42C3-A691-7E19B11FAC97}"/>
    <cellStyle name="20% - Accent2 2 3 4 2 3" xfId="4705" xr:uid="{B1066C33-88B2-4437-BEFF-4C756AD13398}"/>
    <cellStyle name="20% - Accent2 2 3 4 2 3 2" xfId="4706" xr:uid="{0EC571B3-481A-4955-B017-19D4BEEB9F57}"/>
    <cellStyle name="20% - Accent2 2 3 4 2 3 2 2" xfId="4707" xr:uid="{9961E162-1673-45D6-8EF3-EE4E57CAAECA}"/>
    <cellStyle name="20% - Accent2 2 3 4 2 3 3" xfId="4708" xr:uid="{E399E713-B0A6-479E-8CC5-BF831C22842E}"/>
    <cellStyle name="20% - Accent2 2 3 4 2 4" xfId="4709" xr:uid="{67C41220-CC6B-4B63-818C-3AAE4F9CD0C9}"/>
    <cellStyle name="20% - Accent2 2 3 4 2 4 2" xfId="4710" xr:uid="{F25037AD-6AB0-4992-BEF3-FA108097F5AD}"/>
    <cellStyle name="20% - Accent2 2 3 4 2 5" xfId="4711" xr:uid="{17839044-7EF3-40C9-8E73-9CA54088B924}"/>
    <cellStyle name="20% - Accent2 2 3 4 3" xfId="4712" xr:uid="{3C6B6FBE-F598-42C4-BC59-3D303AB7F28E}"/>
    <cellStyle name="20% - Accent2 2 3 4 3 2" xfId="4713" xr:uid="{6915C5C5-A541-4594-8AAB-1B6F989CB43E}"/>
    <cellStyle name="20% - Accent2 2 3 4 3 2 2" xfId="4714" xr:uid="{DA5626F7-5010-4BC3-99A1-4F8A7E5580D0}"/>
    <cellStyle name="20% - Accent2 2 3 4 3 3" xfId="4715" xr:uid="{2606D518-2644-470D-A700-CCB7078E6E41}"/>
    <cellStyle name="20% - Accent2 2 3 4 4" xfId="4716" xr:uid="{D062BBC8-49BD-4936-9A63-E8EB52605ED6}"/>
    <cellStyle name="20% - Accent2 2 3 4 4 2" xfId="4717" xr:uid="{72DF2C7D-EC17-4260-8B2D-C75BCD63EF4E}"/>
    <cellStyle name="20% - Accent2 2 3 4 4 2 2" xfId="4718" xr:uid="{13DBD964-9E33-4782-B00D-D7621B5BE308}"/>
    <cellStyle name="20% - Accent2 2 3 4 4 3" xfId="4719" xr:uid="{17416214-D85E-4837-A10F-29FF4468B779}"/>
    <cellStyle name="20% - Accent2 2 3 4 5" xfId="4720" xr:uid="{2534D825-3820-485E-A13D-6AC5734C7833}"/>
    <cellStyle name="20% - Accent2 2 3 4 5 2" xfId="4721" xr:uid="{7C84810B-2027-4BB8-8EE3-DC12F55DD886}"/>
    <cellStyle name="20% - Accent2 2 3 4 6" xfId="4722" xr:uid="{9F994AE5-078A-4815-933A-77B09753E46B}"/>
    <cellStyle name="20% - Accent2 2 3 4 7" xfId="46601" xr:uid="{48FAEF07-DE3B-4A4D-A1B7-12EB4DB30A4B}"/>
    <cellStyle name="20% - Accent2 2 3 5" xfId="4723" xr:uid="{3AD24E6B-09E3-4559-ADFC-B3C9F81BABE3}"/>
    <cellStyle name="20% - Accent2 2 3 5 2" xfId="4724" xr:uid="{A218A0B8-E1A9-4381-AB1C-80EBFB97FA74}"/>
    <cellStyle name="20% - Accent2 2 3 5 2 2" xfId="4725" xr:uid="{F277C477-3195-48F1-B780-EF4587499766}"/>
    <cellStyle name="20% - Accent2 2 3 5 3" xfId="4726" xr:uid="{6F904D91-AAE9-40C1-8756-FB8A25B4A290}"/>
    <cellStyle name="20% - Accent2 2 3 6" xfId="4727" xr:uid="{EEE3A058-3792-4EAD-9DC1-E6A489CCCE8C}"/>
    <cellStyle name="20% - Accent2 2 3 7" xfId="1455" xr:uid="{14FC3DDB-A801-413B-9C83-FBB2E41D74C3}"/>
    <cellStyle name="20% - Accent2 2 3 8" xfId="1418" xr:uid="{B39652BF-C32F-4D39-8E45-F2155628912F}"/>
    <cellStyle name="20% - Accent2 2 3 9" xfId="44275" xr:uid="{F8B8EBCA-F846-4DCE-8A25-31BE1CE6C9EA}"/>
    <cellStyle name="20% - Accent2 2 4" xfId="532" xr:uid="{B3581E17-9BBB-44C3-931C-02E2133FB17D}"/>
    <cellStyle name="20% - Accent2 2 4 10" xfId="1940" xr:uid="{3EEC6D3F-D9A6-4A83-A049-64823E10219A}"/>
    <cellStyle name="20% - Accent2 2 4 11" xfId="44150" xr:uid="{693A72AF-E3D9-442F-B286-E426B7F81F67}"/>
    <cellStyle name="20% - Accent2 2 4 2" xfId="794" xr:uid="{6AEABDC0-566A-4D0F-A4BE-DABFFEF0611D}"/>
    <cellStyle name="20% - Accent2 2 4 2 2" xfId="1194" xr:uid="{FDAC5787-C7FD-44F1-A4B9-7384342A5BD7}"/>
    <cellStyle name="20% - Accent2 2 4 2 2 2" xfId="4731" xr:uid="{BEF64C67-35CC-4A0F-96AC-0A07D60042D4}"/>
    <cellStyle name="20% - Accent2 2 4 2 2 2 2" xfId="4732" xr:uid="{B1B97DD8-951A-4149-BBB7-310ED3656080}"/>
    <cellStyle name="20% - Accent2 2 4 2 2 2 2 2" xfId="4733" xr:uid="{17E2F4AA-E9D8-411A-BEC5-935600020F0C}"/>
    <cellStyle name="20% - Accent2 2 4 2 2 2 2 2 2" xfId="4734" xr:uid="{507C1C0C-5A56-4021-8656-6D67838C031A}"/>
    <cellStyle name="20% - Accent2 2 4 2 2 2 2 3" xfId="4735" xr:uid="{479D53CE-6D6A-480C-AEC5-771AD84850D2}"/>
    <cellStyle name="20% - Accent2 2 4 2 2 2 3" xfId="4736" xr:uid="{5328F137-BD1A-4815-A036-98CAE45D7076}"/>
    <cellStyle name="20% - Accent2 2 4 2 2 2 3 2" xfId="4737" xr:uid="{EA887753-8DAD-4C62-8A8C-C9BBEF386CED}"/>
    <cellStyle name="20% - Accent2 2 4 2 2 2 3 2 2" xfId="4738" xr:uid="{E7494FC2-1430-4160-A411-186369C33528}"/>
    <cellStyle name="20% - Accent2 2 4 2 2 2 3 3" xfId="4739" xr:uid="{2F358F24-A312-4F98-917A-43E71432DBAD}"/>
    <cellStyle name="20% - Accent2 2 4 2 2 2 4" xfId="4740" xr:uid="{E4B0C21A-FB17-4E19-BC5B-D0F7CB4BBD69}"/>
    <cellStyle name="20% - Accent2 2 4 2 2 2 4 2" xfId="4741" xr:uid="{D63B0F6B-3321-463F-9148-22EB5D26E890}"/>
    <cellStyle name="20% - Accent2 2 4 2 2 2 5" xfId="4742" xr:uid="{F4CC9FC0-60EE-44EE-A76E-74E786106AA0}"/>
    <cellStyle name="20% - Accent2 2 4 2 2 3" xfId="4743" xr:uid="{509BE596-06F6-42B1-B391-9BCB33F7F27B}"/>
    <cellStyle name="20% - Accent2 2 4 2 2 3 2" xfId="4744" xr:uid="{83638BDF-3EB1-4657-91A2-0904001C0B9F}"/>
    <cellStyle name="20% - Accent2 2 4 2 2 3 2 2" xfId="4745" xr:uid="{EDD47E76-73BB-4D86-B090-84E145EED5C6}"/>
    <cellStyle name="20% - Accent2 2 4 2 2 3 3" xfId="4746" xr:uid="{373D09CD-0F73-4C22-BE31-42E197339C15}"/>
    <cellStyle name="20% - Accent2 2 4 2 2 4" xfId="4747" xr:uid="{74FDFA86-1A64-440D-AF24-6F4F055BCDE1}"/>
    <cellStyle name="20% - Accent2 2 4 2 2 4 2" xfId="4748" xr:uid="{676EFC55-D8A1-4DF3-BF76-E343BD7D0DDE}"/>
    <cellStyle name="20% - Accent2 2 4 2 2 4 2 2" xfId="4749" xr:uid="{7EF644C9-E89D-45BB-BF3E-C1411D38FAE0}"/>
    <cellStyle name="20% - Accent2 2 4 2 2 4 3" xfId="4750" xr:uid="{1D3F2AFC-8475-4E8A-8A1B-5302A9152264}"/>
    <cellStyle name="20% - Accent2 2 4 2 2 5" xfId="4751" xr:uid="{1AB1D3E4-F0E5-4C3B-BD42-3B9BBAFF6D5E}"/>
    <cellStyle name="20% - Accent2 2 4 2 2 5 2" xfId="4752" xr:uid="{D5B8264C-9833-48E7-B696-8EE0CF9722C3}"/>
    <cellStyle name="20% - Accent2 2 4 2 2 6" xfId="4753" xr:uid="{8E9FE698-AA15-4813-8A79-406438065053}"/>
    <cellStyle name="20% - Accent2 2 4 2 2 7" xfId="4730" xr:uid="{C98AF71B-11D6-49F2-BA22-56F4BFDAB16B}"/>
    <cellStyle name="20% - Accent2 2 4 2 3" xfId="4754" xr:uid="{F5997A25-2B52-4B24-B99E-65A3ABB0A37E}"/>
    <cellStyle name="20% - Accent2 2 4 2 3 2" xfId="4755" xr:uid="{5117D9EF-ACEF-4EAA-817F-6C1452C3BD3B}"/>
    <cellStyle name="20% - Accent2 2 4 2 3 2 2" xfId="4756" xr:uid="{49E94C96-F612-4CD6-B0B2-D4C466396E91}"/>
    <cellStyle name="20% - Accent2 2 4 2 3 2 2 2" xfId="4757" xr:uid="{8E56F9CE-0FA1-426E-8535-4A6EC0EEB2D2}"/>
    <cellStyle name="20% - Accent2 2 4 2 3 2 3" xfId="4758" xr:uid="{5673F614-C6CD-4791-B887-C9A3B6EABE49}"/>
    <cellStyle name="20% - Accent2 2 4 2 3 3" xfId="4759" xr:uid="{9898C0E7-2F82-4229-A0C7-E79781DA526E}"/>
    <cellStyle name="20% - Accent2 2 4 2 3 3 2" xfId="4760" xr:uid="{401C94B1-F1C0-492A-A8A7-DDDED7B881AD}"/>
    <cellStyle name="20% - Accent2 2 4 2 3 3 2 2" xfId="4761" xr:uid="{4D9F2B19-ED44-4C4E-9239-E2FC598902FD}"/>
    <cellStyle name="20% - Accent2 2 4 2 3 3 3" xfId="4762" xr:uid="{16DB3D08-B520-48A6-844B-AE4138C96677}"/>
    <cellStyle name="20% - Accent2 2 4 2 3 4" xfId="4763" xr:uid="{E6C41018-A66B-4DDF-B7D5-B7A45B1F4ACA}"/>
    <cellStyle name="20% - Accent2 2 4 2 3 4 2" xfId="4764" xr:uid="{8A2D3FD1-4A8F-4E20-890F-FC6978C58E05}"/>
    <cellStyle name="20% - Accent2 2 4 2 3 5" xfId="4765" xr:uid="{ADBD8D98-3509-45FF-8E39-DA4D85252324}"/>
    <cellStyle name="20% - Accent2 2 4 2 4" xfId="4766" xr:uid="{2E9A5373-D84D-4F5A-AF35-7D042B587FB7}"/>
    <cellStyle name="20% - Accent2 2 4 2 4 2" xfId="4767" xr:uid="{4F9D887D-A0FE-43C1-B138-D678BFE74B61}"/>
    <cellStyle name="20% - Accent2 2 4 2 4 2 2" xfId="4768" xr:uid="{2ABC7CDA-B3E6-4AD8-B1B1-95C1C0688873}"/>
    <cellStyle name="20% - Accent2 2 4 2 4 2 2 2" xfId="4769" xr:uid="{75ACF6AA-12CF-4C14-8752-2AA7E80D41BD}"/>
    <cellStyle name="20% - Accent2 2 4 2 4 2 3" xfId="4770" xr:uid="{2C279A8C-CFDF-4D53-B40A-E4D3077357B5}"/>
    <cellStyle name="20% - Accent2 2 4 2 4 3" xfId="4771" xr:uid="{ED7566CD-5782-4EBD-B415-3E8E10FAF52A}"/>
    <cellStyle name="20% - Accent2 2 4 2 4 3 2" xfId="4772" xr:uid="{3772361D-616F-4E64-9858-50044D05D072}"/>
    <cellStyle name="20% - Accent2 2 4 2 4 4" xfId="4773" xr:uid="{15FD5FAB-8C70-4C1C-A642-B0C3DF2AF34A}"/>
    <cellStyle name="20% - Accent2 2 4 2 5" xfId="4774" xr:uid="{CBF38DD0-5C38-4360-9D78-41A5219FC0B2}"/>
    <cellStyle name="20% - Accent2 2 4 2 5 2" xfId="4775" xr:uid="{B43E9908-73D5-4B66-81C5-FA66396AF839}"/>
    <cellStyle name="20% - Accent2 2 4 2 5 2 2" xfId="4776" xr:uid="{007592F7-78DB-48CA-B307-11596B2AA771}"/>
    <cellStyle name="20% - Accent2 2 4 2 5 3" xfId="4777" xr:uid="{60175BCB-E726-4411-A9AC-8E9C8836ABBB}"/>
    <cellStyle name="20% - Accent2 2 4 2 6" xfId="4778" xr:uid="{A65960B8-4FA6-444E-9701-59F1D655C78E}"/>
    <cellStyle name="20% - Accent2 2 4 2 6 2" xfId="4779" xr:uid="{217B7E22-BD3D-4680-877A-1D732847A3A7}"/>
    <cellStyle name="20% - Accent2 2 4 2 7" xfId="4780" xr:uid="{13488383-2952-47E7-B9F9-37C7C56A4D7E}"/>
    <cellStyle name="20% - Accent2 2 4 2 8" xfId="4729" xr:uid="{3EA80A59-92BE-4A31-9CE6-822CEB33C917}"/>
    <cellStyle name="20% - Accent2 2 4 2 9" xfId="45137" xr:uid="{00B86729-7EC8-485D-8422-9A4D1D3FA678}"/>
    <cellStyle name="20% - Accent2 2 4 3" xfId="983" xr:uid="{0A4C96D8-16EE-4F90-812A-1A0F6A1E0CC6}"/>
    <cellStyle name="20% - Accent2 2 4 3 2" xfId="4782" xr:uid="{310AD4E1-B720-4C05-B60D-381A38F3DBF2}"/>
    <cellStyle name="20% - Accent2 2 4 3 3" xfId="4783" xr:uid="{1DBBD237-4FA2-4D61-80E8-6D01E832283A}"/>
    <cellStyle name="20% - Accent2 2 4 3 3 2" xfId="4784" xr:uid="{6415A569-86D5-4D28-B0C4-E8B5C9AF42E3}"/>
    <cellStyle name="20% - Accent2 2 4 3 3 2 2" xfId="4785" xr:uid="{3CA216EB-FEB5-4C6B-B82E-65F801668373}"/>
    <cellStyle name="20% - Accent2 2 4 3 3 2 2 2" xfId="4786" xr:uid="{10C75D35-D924-4030-AB2F-14132D70025C}"/>
    <cellStyle name="20% - Accent2 2 4 3 3 2 3" xfId="4787" xr:uid="{99D00A45-1837-4BAB-B164-265BE1963D5D}"/>
    <cellStyle name="20% - Accent2 2 4 3 3 3" xfId="4788" xr:uid="{F9E7D45B-6145-4EAC-9EE8-F25D1EAD9093}"/>
    <cellStyle name="20% - Accent2 2 4 3 3 3 2" xfId="4789" xr:uid="{60BD4129-1BE2-418B-8F5F-2DEB55573957}"/>
    <cellStyle name="20% - Accent2 2 4 3 3 3 2 2" xfId="4790" xr:uid="{32EA1735-97F2-4D12-897A-4B1008C515AF}"/>
    <cellStyle name="20% - Accent2 2 4 3 3 3 3" xfId="4791" xr:uid="{E2F825D2-DF61-4B89-A090-0DAB0CFD6570}"/>
    <cellStyle name="20% - Accent2 2 4 3 3 4" xfId="4792" xr:uid="{20929CC8-A737-4ADA-AFD5-CA5D2ACDD8DE}"/>
    <cellStyle name="20% - Accent2 2 4 3 3 4 2" xfId="4793" xr:uid="{E4621623-F3BA-4B5C-A14B-848EC197EF2F}"/>
    <cellStyle name="20% - Accent2 2 4 3 3 5" xfId="4794" xr:uid="{4D74E132-855E-4398-96FE-3476A943C930}"/>
    <cellStyle name="20% - Accent2 2 4 3 4" xfId="4781" xr:uid="{E51B2C76-9CB3-410D-8009-62EC62BECDAE}"/>
    <cellStyle name="20% - Accent2 2 4 3 5" xfId="45821" xr:uid="{57078524-AD7E-4717-B5C3-8C0D46348C0A}"/>
    <cellStyle name="20% - Accent2 2 4 4" xfId="4795" xr:uid="{FDB4EA50-38BB-45A1-B062-D277CA6ED765}"/>
    <cellStyle name="20% - Accent2 2 4 4 2" xfId="4796" xr:uid="{E1CFAECC-7A2D-412A-8F1C-4B37CC26F52E}"/>
    <cellStyle name="20% - Accent2 2 4 4 2 2" xfId="4797" xr:uid="{11F3F488-45DD-4510-BA02-DE7DC7B84305}"/>
    <cellStyle name="20% - Accent2 2 4 4 2 3" xfId="4798" xr:uid="{983BECBA-3741-41DE-BF89-8681897A4EAA}"/>
    <cellStyle name="20% - Accent2 2 4 4 2 3 2" xfId="4799" xr:uid="{51ADFF48-6612-4CE7-AC9A-66AB941BBCCF}"/>
    <cellStyle name="20% - Accent2 2 4 4 2 3 2 2" xfId="4800" xr:uid="{98FC1BBE-4674-4BCC-8624-A647FE2A6978}"/>
    <cellStyle name="20% - Accent2 2 4 4 2 3 3" xfId="4801" xr:uid="{0230A67A-2D9B-468A-BF50-545B9E8AE4EA}"/>
    <cellStyle name="20% - Accent2 2 4 4 2 4" xfId="4802" xr:uid="{4C360338-EF4D-4A5F-BC40-E6AF5306086C}"/>
    <cellStyle name="20% - Accent2 2 4 4 2 4 2" xfId="4803" xr:uid="{82009D88-C62B-4AC4-9C34-B97A67FC8A99}"/>
    <cellStyle name="20% - Accent2 2 4 4 2 4 2 2" xfId="4804" xr:uid="{12A294E9-036A-446F-9BED-A30BC426A591}"/>
    <cellStyle name="20% - Accent2 2 4 4 2 4 3" xfId="4805" xr:uid="{18E816D4-FC69-4C56-87B0-A60014D14FA5}"/>
    <cellStyle name="20% - Accent2 2 4 4 2 5" xfId="4806" xr:uid="{7260ACC6-878B-4DBD-AB4A-3022EF510E5F}"/>
    <cellStyle name="20% - Accent2 2 4 4 2 5 2" xfId="4807" xr:uid="{E5418E64-6E2B-4C15-AE61-BDC12844DFE0}"/>
    <cellStyle name="20% - Accent2 2 4 4 2 6" xfId="4808" xr:uid="{FEA8BEEF-F99E-4FA3-88E1-AAFF5DF75F9C}"/>
    <cellStyle name="20% - Accent2 2 4 4 3" xfId="4809" xr:uid="{D85919F1-787B-4BE6-BCBD-6795C69C5523}"/>
    <cellStyle name="20% - Accent2 2 4 4 3 2" xfId="4810" xr:uid="{5B9D92AE-E690-4D1C-9556-0DFFC8D1C3F0}"/>
    <cellStyle name="20% - Accent2 2 4 4 3 2 2" xfId="4811" xr:uid="{D7158D0D-51E6-4FF7-A1F8-6D3FAB3ADC04}"/>
    <cellStyle name="20% - Accent2 2 4 4 3 2 2 2" xfId="4812" xr:uid="{F21E995F-A219-4165-8791-D2997B9D2225}"/>
    <cellStyle name="20% - Accent2 2 4 4 3 2 3" xfId="4813" xr:uid="{A9354698-21C2-40FB-8456-F15085656FD1}"/>
    <cellStyle name="20% - Accent2 2 4 4 3 3" xfId="4814" xr:uid="{B9308672-FB81-4FA8-ADEB-D8CF27489C04}"/>
    <cellStyle name="20% - Accent2 2 4 4 3 3 2" xfId="4815" xr:uid="{469F246C-0ED6-4463-AB00-A1CDB1F42BA6}"/>
    <cellStyle name="20% - Accent2 2 4 4 3 3 2 2" xfId="4816" xr:uid="{5227022C-7F04-4ADC-82E8-C8ADF07B461D}"/>
    <cellStyle name="20% - Accent2 2 4 4 3 3 3" xfId="4817" xr:uid="{8A2FC803-070F-4AB0-A4DF-515F790868EB}"/>
    <cellStyle name="20% - Accent2 2 4 4 3 4" xfId="4818" xr:uid="{07AF0DE8-49AF-4290-99E3-5748B35BA56F}"/>
    <cellStyle name="20% - Accent2 2 4 4 3 4 2" xfId="4819" xr:uid="{8893EB5F-F385-4BFB-846A-B87DCEC527FC}"/>
    <cellStyle name="20% - Accent2 2 4 4 3 5" xfId="4820" xr:uid="{276C3518-4692-4844-AD0D-8D0199ED32D9}"/>
    <cellStyle name="20% - Accent2 2 4 4 4" xfId="4821" xr:uid="{2008830B-7A14-4DF8-AC9C-35E8FF8257A5}"/>
    <cellStyle name="20% - Accent2 2 4 4 5" xfId="4822" xr:uid="{5EC9F452-41E1-4BF3-A195-577D21E40CA1}"/>
    <cellStyle name="20% - Accent2 2 4 4 5 2" xfId="4823" xr:uid="{404A540E-C4FC-47E8-B277-AE833295577D}"/>
    <cellStyle name="20% - Accent2 2 4 4 5 2 2" xfId="4824" xr:uid="{D60DF62A-220B-4476-BAFC-3ED959515C2B}"/>
    <cellStyle name="20% - Accent2 2 4 4 5 3" xfId="4825" xr:uid="{23FD0104-4FFD-4193-B34C-79B76DEA5186}"/>
    <cellStyle name="20% - Accent2 2 4 4 6" xfId="4826" xr:uid="{D50AEE1F-8238-49E3-9B25-A0C5518E93AA}"/>
    <cellStyle name="20% - Accent2 2 4 4 6 2" xfId="4827" xr:uid="{73ACB5BB-D724-4208-9EB6-BF0BB6AB31C6}"/>
    <cellStyle name="20% - Accent2 2 4 4 6 2 2" xfId="4828" xr:uid="{8519DB8D-5ECF-440A-8346-BB2AE5E160D9}"/>
    <cellStyle name="20% - Accent2 2 4 4 6 3" xfId="4829" xr:uid="{8246D1BF-27E7-4C6D-A8EE-39A391EE4D2D}"/>
    <cellStyle name="20% - Accent2 2 4 4 7" xfId="4830" xr:uid="{6DF5210B-35B9-45A2-952F-523B7754C1EC}"/>
    <cellStyle name="20% - Accent2 2 4 4 7 2" xfId="4831" xr:uid="{A20A8EAA-E1E1-4D21-B8FF-DEE632EE64CC}"/>
    <cellStyle name="20% - Accent2 2 4 4 8" xfId="4832" xr:uid="{952A64E8-7951-4BAF-A877-4CDDBAFC98EE}"/>
    <cellStyle name="20% - Accent2 2 4 4 9" xfId="46476" xr:uid="{C00C9D63-D6F3-4361-BA3C-8B64F126EFB0}"/>
    <cellStyle name="20% - Accent2 2 4 5" xfId="4833" xr:uid="{94584505-E33D-404F-A679-34CC754DFF00}"/>
    <cellStyle name="20% - Accent2 2 4 5 2" xfId="4834" xr:uid="{36CD2C43-97B1-4A75-93C1-9E3803E4CB2C}"/>
    <cellStyle name="20% - Accent2 2 4 5 2 2" xfId="4835" xr:uid="{D70C993E-8AB9-4F4E-AD9D-6CF55D8F4458}"/>
    <cellStyle name="20% - Accent2 2 4 5 2 2 2" xfId="4836" xr:uid="{7752F233-37B5-49F4-9ECD-56D5BDFDD1CF}"/>
    <cellStyle name="20% - Accent2 2 4 5 2 3" xfId="4837" xr:uid="{3FB8F71F-DC5B-486C-B1AD-8A25FA79C940}"/>
    <cellStyle name="20% - Accent2 2 4 5 3" xfId="4838" xr:uid="{EEDB7FCD-9BF8-48FB-8BF5-C15365E00C56}"/>
    <cellStyle name="20% - Accent2 2 4 5 3 2" xfId="4839" xr:uid="{6D04952F-FE13-4129-8A79-F6AFB330E0B3}"/>
    <cellStyle name="20% - Accent2 2 4 5 3 2 2" xfId="4840" xr:uid="{6DAD4CC5-548A-4177-8AA2-022A260D10C2}"/>
    <cellStyle name="20% - Accent2 2 4 5 3 3" xfId="4841" xr:uid="{AE172229-5E3B-40E1-AADA-6BDA4B776A68}"/>
    <cellStyle name="20% - Accent2 2 4 5 4" xfId="4842" xr:uid="{002A36D0-2F22-4A53-A42D-969BAFFEC3D5}"/>
    <cellStyle name="20% - Accent2 2 4 5 4 2" xfId="4843" xr:uid="{7B3C4234-0DA8-4624-8A90-6C753F9F58D5}"/>
    <cellStyle name="20% - Accent2 2 4 5 5" xfId="4844" xr:uid="{B5036718-D402-4905-95FF-E714A178D5BD}"/>
    <cellStyle name="20% - Accent2 2 4 6" xfId="4845" xr:uid="{07856563-E0B4-47CD-8AA9-F323A254709A}"/>
    <cellStyle name="20% - Accent2 2 4 6 2" xfId="4846" xr:uid="{0BF47F39-4E23-4DA6-8DD4-36604B8F01F1}"/>
    <cellStyle name="20% - Accent2 2 4 6 2 2" xfId="4847" xr:uid="{AD999001-9DD0-430F-B44B-BFD485B14F57}"/>
    <cellStyle name="20% - Accent2 2 4 6 3" xfId="4848" xr:uid="{EB760C8A-8BBE-4074-B33A-DEEF6D769957}"/>
    <cellStyle name="20% - Accent2 2 4 7" xfId="4849" xr:uid="{1A459468-F906-482F-9F42-E63B201D54C7}"/>
    <cellStyle name="20% - Accent2 2 4 7 2" xfId="4850" xr:uid="{E7F78F4B-A5F9-453B-90BD-AEDC5EA89678}"/>
    <cellStyle name="20% - Accent2 2 4 7 2 2" xfId="4851" xr:uid="{21193079-7F0B-4C85-8F4F-F6479EF011D5}"/>
    <cellStyle name="20% - Accent2 2 4 7 3" xfId="4852" xr:uid="{9D2F8F2C-A148-4CC8-881A-62EDE10CE84A}"/>
    <cellStyle name="20% - Accent2 2 4 8" xfId="4853" xr:uid="{9EE1CEA4-7848-4B45-B818-0B2866646C12}"/>
    <cellStyle name="20% - Accent2 2 4 8 2" xfId="4854" xr:uid="{C9DD4F29-8819-482A-92C6-BE5AAC614852}"/>
    <cellStyle name="20% - Accent2 2 4 9" xfId="4728" xr:uid="{918ABD64-2C3C-4CE5-B4AD-7EEEF131C897}"/>
    <cellStyle name="20% - Accent2 2 5" xfId="601" xr:uid="{56707180-6084-4590-A6A7-40900D0EDC5E}"/>
    <cellStyle name="20% - Accent2 2 5 2" xfId="1012" xr:uid="{ED2DDBF8-BA04-41EE-96C7-95046A17A5F5}"/>
    <cellStyle name="20% - Accent2 2 5 2 2" xfId="4856" xr:uid="{BCD082AF-401A-48D2-8C23-413A6E036E19}"/>
    <cellStyle name="20% - Accent2 2 5 2 3" xfId="45363" xr:uid="{2AC6387F-BFF0-4F0A-A31E-B7463B4D9E5E}"/>
    <cellStyle name="20% - Accent2 2 5 3" xfId="4857" xr:uid="{11A85A1F-3C5B-4E4B-ADA2-2D4A7ECBE222}"/>
    <cellStyle name="20% - Accent2 2 5 3 2" xfId="45940" xr:uid="{92881139-6C82-49D3-B64F-38F60FBE1ED8}"/>
    <cellStyle name="20% - Accent2 2 5 4" xfId="4858" xr:uid="{E0A106EA-0C82-4ADF-8E54-424588512473}"/>
    <cellStyle name="20% - Accent2 2 5 4 2" xfId="46701" xr:uid="{7E7F2A86-20C7-4413-B4B3-E4218B52E500}"/>
    <cellStyle name="20% - Accent2 2 5 5" xfId="4855" xr:uid="{E94E90A4-0CC1-4A8B-AC5D-DB75E0F88BCC}"/>
    <cellStyle name="20% - Accent2 2 5 6" xfId="44425" xr:uid="{72D27941-AFF8-4C27-BB11-B4EC5586B7C4}"/>
    <cellStyle name="20% - Accent2 2 6" xfId="662" xr:uid="{8DB93F31-6E7A-44AA-BB00-59453C5B0FF7}"/>
    <cellStyle name="20% - Accent2 2 6 2" xfId="1069" xr:uid="{E306DEA9-E647-44C5-B08F-0C6B69DF4063}"/>
    <cellStyle name="20% - Accent2 2 6 2 2" xfId="4861" xr:uid="{5E3F82A8-5720-4297-8313-B7AF714EF82A}"/>
    <cellStyle name="20% - Accent2 2 6 2 2 2" xfId="4862" xr:uid="{5ADE1D65-0575-4662-A43C-94E4D27D391F}"/>
    <cellStyle name="20% - Accent2 2 6 2 2 2 2" xfId="4863" xr:uid="{3079047A-6273-4D41-8536-1C96BC735B4A}"/>
    <cellStyle name="20% - Accent2 2 6 2 2 3" xfId="4864" xr:uid="{C2306DDF-881B-4515-B295-A8E4BEB3BFC2}"/>
    <cellStyle name="20% - Accent2 2 6 2 3" xfId="4865" xr:uid="{08DC0299-60A7-41AF-8DF8-B1CAEC75F375}"/>
    <cellStyle name="20% - Accent2 2 6 2 3 2" xfId="4866" xr:uid="{7D4285AD-4E5E-4A7B-A3AF-D9238A8F8E49}"/>
    <cellStyle name="20% - Accent2 2 6 2 3 2 2" xfId="4867" xr:uid="{A2AA01AD-3A81-401E-A712-3B0CAC6070D7}"/>
    <cellStyle name="20% - Accent2 2 6 2 3 3" xfId="4868" xr:uid="{32437C70-CF5E-42B0-9654-228FEDCAE244}"/>
    <cellStyle name="20% - Accent2 2 6 2 4" xfId="4869" xr:uid="{817B56BF-AF11-4A9F-A429-B3580509FCBB}"/>
    <cellStyle name="20% - Accent2 2 6 2 4 2" xfId="4870" xr:uid="{B4202BCB-18C6-40A2-AF29-C3998E8C39FB}"/>
    <cellStyle name="20% - Accent2 2 6 2 5" xfId="4871" xr:uid="{9D593C8B-AB0F-4E22-9225-9BBDB6940786}"/>
    <cellStyle name="20% - Accent2 2 6 2 6" xfId="4860" xr:uid="{DDB47A86-0B60-4F84-8365-B3C3591D860B}"/>
    <cellStyle name="20% - Accent2 2 6 2 7" xfId="46350" xr:uid="{AB13B295-C94B-4DEC-B98E-7E4ABD8EB311}"/>
    <cellStyle name="20% - Accent2 2 6 3" xfId="4872" xr:uid="{364C8835-93CC-48A7-8FD3-F53299BAE123}"/>
    <cellStyle name="20% - Accent2 2 6 3 2" xfId="4873" xr:uid="{5F1FA515-6D85-435A-9880-253C3A499E00}"/>
    <cellStyle name="20% - Accent2 2 6 3 2 2" xfId="4874" xr:uid="{BC8AC99C-77CF-428B-AC02-4F6FA0FD4834}"/>
    <cellStyle name="20% - Accent2 2 6 3 3" xfId="4875" xr:uid="{985286B3-7DC1-476E-A06C-91F51B2B4A7B}"/>
    <cellStyle name="20% - Accent2 2 6 4" xfId="4876" xr:uid="{A0D7F067-3F78-4183-9B1C-352F73649762}"/>
    <cellStyle name="20% - Accent2 2 6 4 2" xfId="4877" xr:uid="{3F169C4B-3FA8-4E9D-8C22-05C6D6899031}"/>
    <cellStyle name="20% - Accent2 2 6 4 2 2" xfId="4878" xr:uid="{E7F8D474-D347-4692-824F-50F21C5AA8FF}"/>
    <cellStyle name="20% - Accent2 2 6 4 3" xfId="4879" xr:uid="{CA153B60-F638-4833-97B6-EB5E8EE1D14B}"/>
    <cellStyle name="20% - Accent2 2 6 5" xfId="4880" xr:uid="{85D7D463-BCC5-46D8-96AF-BC4C3163631E}"/>
    <cellStyle name="20% - Accent2 2 6 5 2" xfId="4881" xr:uid="{4FCCE533-7274-4774-9C91-BF66541EABC6}"/>
    <cellStyle name="20% - Accent2 2 6 6" xfId="4882" xr:uid="{A02F9125-F50E-4E1C-9AC0-1247ABB2CDC0}"/>
    <cellStyle name="20% - Accent2 2 6 7" xfId="4859" xr:uid="{4A2D5AD8-DEF8-49ED-BB21-FD0822429A32}"/>
    <cellStyle name="20% - Accent2 2 6 8" xfId="45005" xr:uid="{40BCD7A4-D940-472E-BFF4-2245BE540D52}"/>
    <cellStyle name="20% - Accent2 2 7" xfId="857" xr:uid="{FBC6C973-75D3-4250-8DBD-1194531ED1DB}"/>
    <cellStyle name="20% - Accent2 2 7 2" xfId="4884" xr:uid="{D8EF4F96-3581-46A8-A0FE-24994A4BA6DF}"/>
    <cellStyle name="20% - Accent2 2 7 2 2" xfId="4885" xr:uid="{104B2D55-371A-4887-A989-4DBD828A0CE9}"/>
    <cellStyle name="20% - Accent2 2 7 2 2 2" xfId="4886" xr:uid="{7539E888-7CBD-46C7-B711-21625F8973B1}"/>
    <cellStyle name="20% - Accent2 2 7 2 3" xfId="4887" xr:uid="{BACFCD2D-1FEC-4F3B-8D20-58840AF43655}"/>
    <cellStyle name="20% - Accent2 2 7 2 4" xfId="46865" xr:uid="{AE12F476-E4EF-4F93-8BB6-A8F722A26297}"/>
    <cellStyle name="20% - Accent2 2 7 3" xfId="4888" xr:uid="{9B059431-FD09-46DD-A1E9-2F2CFB140C87}"/>
    <cellStyle name="20% - Accent2 2 7 3 2" xfId="4889" xr:uid="{CEB57EB1-D144-4EF7-AB4E-BC089540DA14}"/>
    <cellStyle name="20% - Accent2 2 7 3 2 2" xfId="4890" xr:uid="{CDCCF267-265C-4F28-A13E-DFD2FCA328BB}"/>
    <cellStyle name="20% - Accent2 2 7 3 3" xfId="4891" xr:uid="{650ED2B7-CAD3-44A7-9161-10863721BA1C}"/>
    <cellStyle name="20% - Accent2 2 7 4" xfId="4892" xr:uid="{C0A8D192-4475-4208-9755-6A032EA791FB}"/>
    <cellStyle name="20% - Accent2 2 7 4 2" xfId="4893" xr:uid="{3F7AA1C9-A2CA-4D4F-9E77-039748B4C0AC}"/>
    <cellStyle name="20% - Accent2 2 7 5" xfId="4894" xr:uid="{30F03020-FF6B-430F-B577-3C2A2BEC63F4}"/>
    <cellStyle name="20% - Accent2 2 7 6" xfId="4883" xr:uid="{6EB2EFDE-128A-4C43-88F0-BA3BAAFF8386}"/>
    <cellStyle name="20% - Accent2 2 7 7" xfId="44755" xr:uid="{DCBE2A52-8776-48FE-BCFC-59B56486ADF8}"/>
    <cellStyle name="20% - Accent2 2 8" xfId="43596" xr:uid="{906D053A-EAF6-482A-A9B1-EEC5FD1D9EB4}"/>
    <cellStyle name="20% - Accent2 2 8 2" xfId="47039" xr:uid="{6561A15C-2CD8-41F4-80F8-F0C71A370A44}"/>
    <cellStyle name="20% - Accent2 2 8 3" xfId="45576" xr:uid="{8AA69F79-3617-46EB-83FE-FC80A428CB30}"/>
    <cellStyle name="20% - Accent2 2 9" xfId="1296" xr:uid="{FA29B49F-1C45-47F1-B039-297954191F1D}"/>
    <cellStyle name="20% - Accent2 2 9 2" xfId="46137" xr:uid="{0071E531-7C0A-4E94-98DF-9EA6F501D2B0}"/>
    <cellStyle name="20% - Accent2 3" xfId="357" xr:uid="{B76163C7-7C23-4673-854A-390EB9B2C1DA}"/>
    <cellStyle name="20% - Accent2 3 10" xfId="3324" xr:uid="{E1E616B1-8310-4E3C-99F1-1FFC5C285A71}"/>
    <cellStyle name="20% - Accent2 3 10 2" xfId="47786" xr:uid="{90DFE9AE-A172-42A3-BB01-CF50789E36BB}"/>
    <cellStyle name="20% - Accent2 3 11" xfId="1456" xr:uid="{00ACE35D-5BF8-43F7-8606-44269CF543D0}"/>
    <cellStyle name="20% - Accent2 3 12" xfId="43699" xr:uid="{1A747E37-26C5-4E34-8911-A35082F70A7D}"/>
    <cellStyle name="20% - Accent2 3 13" xfId="1410" xr:uid="{B8712B49-9F99-4654-8876-2DAC88BDD474}"/>
    <cellStyle name="20% - Accent2 3 14" xfId="43993" xr:uid="{DD7CEBDF-6E93-4F0B-B735-CA705779FA93}"/>
    <cellStyle name="20% - Accent2 3 2" xfId="481" xr:uid="{D7FC4FF4-963A-4489-A5D0-C45C6122C23D}"/>
    <cellStyle name="20% - Accent2 3 2 10" xfId="1667" xr:uid="{99B26DAD-39FA-4A38-91C1-6388E3D33945}"/>
    <cellStyle name="20% - Accent2 3 2 11" xfId="44045" xr:uid="{71146B24-5662-4925-B758-4216B7B4F0E9}"/>
    <cellStyle name="20% - Accent2 3 2 2" xfId="743" xr:uid="{35517C2B-0520-4001-8ABE-0C4E6A9EF732}"/>
    <cellStyle name="20% - Accent2 3 2 2 2" xfId="1143" xr:uid="{66A35989-0750-4722-867B-1C696087EBBB}"/>
    <cellStyle name="20% - Accent2 3 2 2 2 2" xfId="2511" xr:uid="{5D2EC87E-396F-473F-A3D9-6A71CB9B4307}"/>
    <cellStyle name="20% - Accent2 3 2 2 2 2 2" xfId="4897" xr:uid="{AE55623F-FF12-486D-92B7-3E0CC91B2603}"/>
    <cellStyle name="20% - Accent2 3 2 2 2 2 3" xfId="4896" xr:uid="{48FEA975-702F-4BC4-8EE0-219F51BF1E10}"/>
    <cellStyle name="20% - Accent2 3 2 2 2 2 4" xfId="46066" xr:uid="{5938F561-1238-460A-9F00-508E17D81D0C}"/>
    <cellStyle name="20% - Accent2 3 2 2 2 3" xfId="2745" xr:uid="{B4B3875B-80C5-42EB-AF85-024F0F2BCEBE}"/>
    <cellStyle name="20% - Accent2 3 2 2 2 3 2" xfId="4898" xr:uid="{D94F570C-7AF7-4D1E-A1A3-26F7C6A3CB12}"/>
    <cellStyle name="20% - Accent2 3 2 2 2 4" xfId="2978" xr:uid="{E9A7F5E5-240C-441F-9F68-CCF9FF8495A1}"/>
    <cellStyle name="20% - Accent2 3 2 2 2 5" xfId="3211" xr:uid="{1AA113DD-93F6-4CB1-B692-7C170158D4CE}"/>
    <cellStyle name="20% - Accent2 3 2 2 2 6" xfId="2277" xr:uid="{DAAC7C7D-8EA0-4053-9F2C-7CF070C39374}"/>
    <cellStyle name="20% - Accent2 3 2 2 2 7" xfId="4895" xr:uid="{F4D61440-0449-41BA-BC85-40B935FC43AA}"/>
    <cellStyle name="20% - Accent2 3 2 2 2 8" xfId="1913" xr:uid="{16DA55E0-C24B-41F4-A73E-026BB50110E6}"/>
    <cellStyle name="20% - Accent2 3 2 2 2 9" xfId="45284" xr:uid="{B9209870-A32A-40A2-92F7-019AA9C68F59}"/>
    <cellStyle name="20% - Accent2 3 2 2 3" xfId="2395" xr:uid="{D396CEAB-9D63-4E92-900A-8D31F5FFE641}"/>
    <cellStyle name="20% - Accent2 3 2 2 3 2" xfId="4900" xr:uid="{C5956D68-6C31-4323-9CD7-B76F2474BFAD}"/>
    <cellStyle name="20% - Accent2 3 2 2 3 3" xfId="4899" xr:uid="{F9964C64-6649-4E33-9DE4-B56F5D69F2D8}"/>
    <cellStyle name="20% - Accent2 3 2 2 3 4" xfId="45724" xr:uid="{98C25632-A017-49CF-BA35-0C4FABC02896}"/>
    <cellStyle name="20% - Accent2 3 2 2 4" xfId="2629" xr:uid="{728A25A5-077E-4444-9DF1-5B0240D861E9}"/>
    <cellStyle name="20% - Accent2 3 2 2 4 2" xfId="4901" xr:uid="{2E9BED2C-BB94-4ADF-85EF-37E106B16BAA}"/>
    <cellStyle name="20% - Accent2 3 2 2 4 3" xfId="46623" xr:uid="{56A4A1C7-453D-41C1-86AC-25EC1AFCFEB0}"/>
    <cellStyle name="20% - Accent2 3 2 2 5" xfId="2862" xr:uid="{E08F009F-E488-4489-9A25-EC2E42682A19}"/>
    <cellStyle name="20% - Accent2 3 2 2 6" xfId="3095" xr:uid="{DB795165-F0A9-4CE7-BA6A-9FFC3B088018}"/>
    <cellStyle name="20% - Accent2 3 2 2 7" xfId="2161" xr:uid="{8E893C43-3A76-426D-A748-6686A9232FF0}"/>
    <cellStyle name="20% - Accent2 3 2 2 8" xfId="1792" xr:uid="{8F64D10F-E093-41CC-A2C7-0DBDDB537DE0}"/>
    <cellStyle name="20% - Accent2 3 2 2 9" xfId="44297" xr:uid="{6E0E5695-396E-49AB-AF46-7E67C6148B53}"/>
    <cellStyle name="20% - Accent2 3 2 3" xfId="932" xr:uid="{BCC889F7-59BA-4AE3-BABD-904D4F841DB8}"/>
    <cellStyle name="20% - Accent2 3 2 3 2" xfId="2453" xr:uid="{E3E008A7-BE93-4D6C-851B-128DE6A518E4}"/>
    <cellStyle name="20% - Accent2 3 2 3 2 2" xfId="4904" xr:uid="{9D7BF8FC-B4EC-4F70-A0BF-2F36BB636C8D}"/>
    <cellStyle name="20% - Accent2 3 2 3 2 3" xfId="4905" xr:uid="{8C733CF2-3A98-4C29-BD2E-A5936BDC7D4C}"/>
    <cellStyle name="20% - Accent2 3 2 3 2 4" xfId="4903" xr:uid="{25A44F00-52C0-4C3C-9640-FDCB4F4CC054}"/>
    <cellStyle name="20% - Accent2 3 2 3 2 5" xfId="45159" xr:uid="{241EAFFA-0FC2-4754-AC82-957474CE6756}"/>
    <cellStyle name="20% - Accent2 3 2 3 3" xfId="2687" xr:uid="{FE85E19C-9D70-4435-9AD1-591CE4100C2C}"/>
    <cellStyle name="20% - Accent2 3 2 3 3 2" xfId="4907" xr:uid="{D7A1BCB0-0C5C-4298-BAED-24D8A3A6F818}"/>
    <cellStyle name="20% - Accent2 3 2 3 3 3" xfId="4906" xr:uid="{503F1BC2-36C6-4872-814A-6DD58B38D0C8}"/>
    <cellStyle name="20% - Accent2 3 2 3 3 4" xfId="45843" xr:uid="{045B04C5-9CEC-4602-AC3F-C43074FBF91D}"/>
    <cellStyle name="20% - Accent2 3 2 3 4" xfId="2920" xr:uid="{82FF20D9-6E78-4852-95EA-68A404B87503}"/>
    <cellStyle name="20% - Accent2 3 2 3 4 2" xfId="4908" xr:uid="{D17DD246-A551-40D2-B808-8D685AB4CE23}"/>
    <cellStyle name="20% - Accent2 3 2 3 4 3" xfId="46498" xr:uid="{CD032BC9-0984-467B-92C4-7185BCEBEE4A}"/>
    <cellStyle name="20% - Accent2 3 2 3 5" xfId="3153" xr:uid="{D4E0A450-8EB8-4D81-91F8-D6DE3705C7C8}"/>
    <cellStyle name="20% - Accent2 3 2 3 5 2" xfId="4909" xr:uid="{4B47B511-4535-43B1-8E54-13C490EAD86E}"/>
    <cellStyle name="20% - Accent2 3 2 3 6" xfId="2219" xr:uid="{4876E5B3-6A17-4F7D-AF00-0DB361E6F1C2}"/>
    <cellStyle name="20% - Accent2 3 2 3 6 2" xfId="4910" xr:uid="{0F6626D2-B82D-4541-971A-AAFEE3806C54}"/>
    <cellStyle name="20% - Accent2 3 2 3 7" xfId="4902" xr:uid="{6C324083-F114-42B3-8D52-D92EAF12E2BB}"/>
    <cellStyle name="20% - Accent2 3 2 3 8" xfId="1855" xr:uid="{BD1A9F09-4FF5-4252-BE21-06BFA4223309}"/>
    <cellStyle name="20% - Accent2 3 2 3 9" xfId="44172" xr:uid="{C00FE24D-7D9E-441D-972B-E35958195040}"/>
    <cellStyle name="20% - Accent2 3 2 4" xfId="2337" xr:uid="{4C5C95A7-9667-4022-AC6F-FFCC7BB07DEC}"/>
    <cellStyle name="20% - Accent2 3 2 4 2" xfId="4912" xr:uid="{D6DD9F4F-EC9D-43D0-810D-D286D26D85A1}"/>
    <cellStyle name="20% - Accent2 3 2 4 2 2" xfId="4913" xr:uid="{954DF7A5-D0DC-458D-98A4-E6E1E1CBBC78}"/>
    <cellStyle name="20% - Accent2 3 2 4 2 3" xfId="45495" xr:uid="{6E848616-9042-46F6-A513-4F7C08472F74}"/>
    <cellStyle name="20% - Accent2 3 2 4 3" xfId="4914" xr:uid="{373F9090-574E-409E-958E-BA080BCE04A9}"/>
    <cellStyle name="20% - Accent2 3 2 4 3 2" xfId="45962" xr:uid="{8B9A3F8C-8F64-4BAF-B085-9A28E6F87A38}"/>
    <cellStyle name="20% - Accent2 3 2 4 4" xfId="4915" xr:uid="{C66A5F1F-9CD3-4772-8127-DC6BCCB4A674}"/>
    <cellStyle name="20% - Accent2 3 2 4 4 2" xfId="46834" xr:uid="{D0E85060-AC45-4042-BB19-A56E9FEF3DF3}"/>
    <cellStyle name="20% - Accent2 3 2 4 5" xfId="4911" xr:uid="{10557039-3271-4E35-8BF4-FE16C9EAD051}"/>
    <cellStyle name="20% - Accent2 3 2 4 6" xfId="44699" xr:uid="{CEC314F4-B65F-4238-A60E-C1F4BEC66342}"/>
    <cellStyle name="20% - Accent2 3 2 5" xfId="2571" xr:uid="{E03AD5FA-BB91-45DB-89B5-FA69D5513304}"/>
    <cellStyle name="20% - Accent2 3 2 5 2" xfId="4916" xr:uid="{664737CF-F188-42C0-90ED-FCC49154994B}"/>
    <cellStyle name="20% - Accent2 3 2 5 2 2" xfId="46373" xr:uid="{C4A85888-1608-40E1-8901-944ED3786471}"/>
    <cellStyle name="20% - Accent2 3 2 5 3" xfId="45032" xr:uid="{E8FE94A5-68F1-4F7C-82E8-A26CF3C6B437}"/>
    <cellStyle name="20% - Accent2 3 2 6" xfId="2804" xr:uid="{315F2BFF-6ED4-496C-938F-26F185B54831}"/>
    <cellStyle name="20% - Accent2 3 2 6 2" xfId="46999" xr:uid="{F66128CF-096C-4968-9CC5-5540DF7F802B}"/>
    <cellStyle name="20% - Accent2 3 2 6 3" xfId="44887" xr:uid="{E0C20E67-784A-4DB7-A7F9-99FC765A0D6B}"/>
    <cellStyle name="20% - Accent2 3 2 7" xfId="3037" xr:uid="{3E91DCB2-1A01-46DE-8BA3-CFB89523ED3D}"/>
    <cellStyle name="20% - Accent2 3 2 7 2" xfId="47171" xr:uid="{E67A0B91-C362-448A-AB3A-A86A1725BB22}"/>
    <cellStyle name="20% - Accent2 3 2 7 3" xfId="45598" xr:uid="{34FD0CD1-1F4E-431F-B729-F10A27127230}"/>
    <cellStyle name="20% - Accent2 3 2 8" xfId="2103" xr:uid="{CE4BA0BD-E55E-4F1D-B699-F3993160F0AD}"/>
    <cellStyle name="20% - Accent2 3 2 8 2" xfId="46269" xr:uid="{708CDFD5-C2FE-4FC6-84FC-4235387D8723}"/>
    <cellStyle name="20% - Accent2 3 2 9" xfId="43728" xr:uid="{E3731A35-B214-4F65-BFAD-12E695A2350D}"/>
    <cellStyle name="20% - Accent2 3 3" xfId="621" xr:uid="{5799533E-BCDE-445E-8698-F8CF8202CF52}"/>
    <cellStyle name="20% - Accent2 3 3 10" xfId="44247" xr:uid="{CFE2C3F3-3191-4783-A508-67FD1EC96AB7}"/>
    <cellStyle name="20% - Accent2 3 3 2" xfId="1032" xr:uid="{73439E3C-D6E9-4749-A6DD-726E40BA189F}"/>
    <cellStyle name="20% - Accent2 3 3 2 2" xfId="2482" xr:uid="{9EA46B24-8363-43BF-8677-4787DC1E8AD9}"/>
    <cellStyle name="20% - Accent2 3 3 2 2 2" xfId="46016" xr:uid="{B6E84220-8B65-4B54-8B64-753F0B7BF147}"/>
    <cellStyle name="20% - Accent2 3 3 2 3" xfId="2716" xr:uid="{06B7804B-69BB-47BE-A749-64784D8614CF}"/>
    <cellStyle name="20% - Accent2 3 3 2 4" xfId="2949" xr:uid="{60AF95F0-D0BF-4E7E-B527-244FB361794A}"/>
    <cellStyle name="20% - Accent2 3 3 2 5" xfId="3182" xr:uid="{AC5AF9E3-94DF-4D0E-80E9-11488CC4D10B}"/>
    <cellStyle name="20% - Accent2 3 3 2 6" xfId="2248" xr:uid="{DF7B5777-AF1D-44AC-87AA-C4103F198C23}"/>
    <cellStyle name="20% - Accent2 3 3 2 7" xfId="4917" xr:uid="{D1DA81F8-8D3B-4D9B-8776-69FBE6A494B0}"/>
    <cellStyle name="20% - Accent2 3 3 2 8" xfId="1884" xr:uid="{6F53543B-6FF9-409C-9892-E8CEFFADDCF1}"/>
    <cellStyle name="20% - Accent2 3 3 2 9" xfId="45234" xr:uid="{639FAE96-4ABF-4388-93FD-95ABAA9B9BA0}"/>
    <cellStyle name="20% - Accent2 3 3 3" xfId="2366" xr:uid="{5BE19273-AA92-424E-B60E-57D605A3D869}"/>
    <cellStyle name="20% - Accent2 3 3 3 2" xfId="4918" xr:uid="{97EA3447-7E26-48CC-96B1-7DD1EA6EFEC2}"/>
    <cellStyle name="20% - Accent2 3 3 3 3" xfId="45674" xr:uid="{9BF56C52-FD21-4C5D-A181-724D1820A505}"/>
    <cellStyle name="20% - Accent2 3 3 4" xfId="2600" xr:uid="{42B7A21B-5632-411F-907B-7E57F954C5F3}"/>
    <cellStyle name="20% - Accent2 3 3 4 2" xfId="46573" xr:uid="{D68267CD-5201-4E27-BAB5-539DCF6AE614}"/>
    <cellStyle name="20% - Accent2 3 3 5" xfId="2833" xr:uid="{9B6FF081-1818-4C33-AA0F-DF6AE6347532}"/>
    <cellStyle name="20% - Accent2 3 3 6" xfId="3066" xr:uid="{10FBE327-C2A4-42B3-8D9F-153C749F10C7}"/>
    <cellStyle name="20% - Accent2 3 3 7" xfId="2132" xr:uid="{AF17B22C-3BB8-4B9E-A6CD-23FEAB42FF78}"/>
    <cellStyle name="20% - Accent2 3 3 8" xfId="43747" xr:uid="{BFDA7ADC-15CF-4795-954A-A718AACA1E00}"/>
    <cellStyle name="20% - Accent2 3 3 9" xfId="1759" xr:uid="{4DFDD7F0-5ED8-443C-87B7-FC0ED5A5DF48}"/>
    <cellStyle name="20% - Accent2 3 4" xfId="681" xr:uid="{39C513AF-C255-4147-BB12-D675A4E9FE22}"/>
    <cellStyle name="20% - Accent2 3 4 10" xfId="1826" xr:uid="{E78B2F45-8B0C-460D-B3EB-ACB721DA5D6B}"/>
    <cellStyle name="20% - Accent2 3 4 11" xfId="44122" xr:uid="{1B64C97E-00A9-4815-9875-A3949271417E}"/>
    <cellStyle name="20% - Accent2 3 4 2" xfId="1088" xr:uid="{4CEADE45-9298-4AAD-9693-E29F289A0795}"/>
    <cellStyle name="20% - Accent2 3 4 2 2" xfId="4921" xr:uid="{936DCD85-2F1C-46FD-858F-5262609ABFEF}"/>
    <cellStyle name="20% - Accent2 3 4 2 2 2" xfId="4922" xr:uid="{6A5DF5BC-9925-467D-91F3-9774BE2B57F1}"/>
    <cellStyle name="20% - Accent2 3 4 2 2 2 2" xfId="4923" xr:uid="{DA88B985-C1A5-4819-BED6-22ADC59ACC74}"/>
    <cellStyle name="20% - Accent2 3 4 2 2 2 2 2" xfId="4924" xr:uid="{B445D0C0-28A5-45C4-97B9-72F1EC5A1CA7}"/>
    <cellStyle name="20% - Accent2 3 4 2 2 2 3" xfId="4925" xr:uid="{6015D406-730B-45EA-8EE6-08D223C24955}"/>
    <cellStyle name="20% - Accent2 3 4 2 2 3" xfId="4926" xr:uid="{BEB279DF-C09E-40AF-AA36-AC2963C80C2F}"/>
    <cellStyle name="20% - Accent2 3 4 2 2 3 2" xfId="4927" xr:uid="{0B2788D0-B861-461D-98E2-EEE3B141A4BE}"/>
    <cellStyle name="20% - Accent2 3 4 2 2 3 2 2" xfId="4928" xr:uid="{ABB348FD-9C49-4DED-BD71-B7F643B400B3}"/>
    <cellStyle name="20% - Accent2 3 4 2 2 3 3" xfId="4929" xr:uid="{BD9DEDA0-6397-490F-BDA0-14CC67EAA0FD}"/>
    <cellStyle name="20% - Accent2 3 4 2 2 4" xfId="4930" xr:uid="{E9D4E1D7-471D-4A42-994D-790D6B4B55BE}"/>
    <cellStyle name="20% - Accent2 3 4 2 2 4 2" xfId="4931" xr:uid="{F726BF45-ED49-4EAA-9CDC-880BB05B6E77}"/>
    <cellStyle name="20% - Accent2 3 4 2 2 5" xfId="4932" xr:uid="{F7F2DB10-AD1D-4812-B21B-19F69FAC8EA9}"/>
    <cellStyle name="20% - Accent2 3 4 2 3" xfId="4933" xr:uid="{BB672FC5-E535-49A3-A6A3-227E942CB3D1}"/>
    <cellStyle name="20% - Accent2 3 4 2 3 2" xfId="4934" xr:uid="{C9082535-0AC1-46A0-B9EC-B7AFD0EB971D}"/>
    <cellStyle name="20% - Accent2 3 4 2 3 2 2" xfId="4935" xr:uid="{510BA5BB-A8B0-4C7D-A619-052B1559DB23}"/>
    <cellStyle name="20% - Accent2 3 4 2 3 3" xfId="4936" xr:uid="{FADA09A1-4074-459A-8223-4A6FD3FC0340}"/>
    <cellStyle name="20% - Accent2 3 4 2 4" xfId="4937" xr:uid="{3507D3F2-4B5F-49FF-8102-A7D02ABF6EA9}"/>
    <cellStyle name="20% - Accent2 3 4 2 4 2" xfId="4938" xr:uid="{7B6EE0CE-E95A-4D12-B35C-C9B0077AE6E7}"/>
    <cellStyle name="20% - Accent2 3 4 2 4 2 2" xfId="4939" xr:uid="{4AD2F5A7-0387-4E98-8E5F-EBFBBCEAF2C0}"/>
    <cellStyle name="20% - Accent2 3 4 2 4 3" xfId="4940" xr:uid="{AFDD836B-D343-40CF-A80B-3E6133539A77}"/>
    <cellStyle name="20% - Accent2 3 4 2 5" xfId="4941" xr:uid="{BDC33C87-8551-48A0-8BF7-F745E98F6A6B}"/>
    <cellStyle name="20% - Accent2 3 4 2 5 2" xfId="4942" xr:uid="{3168A62D-5858-43F4-B813-0158A933637E}"/>
    <cellStyle name="20% - Accent2 3 4 2 6" xfId="4943" xr:uid="{55713172-4837-4EBD-9E53-CC6592981E50}"/>
    <cellStyle name="20% - Accent2 3 4 2 7" xfId="4920" xr:uid="{14F88D56-E917-41FB-BFCB-5705955661DF}"/>
    <cellStyle name="20% - Accent2 3 4 2 8" xfId="2424" xr:uid="{1C0E5029-C336-41E8-B3A8-D4F284DF1B1A}"/>
    <cellStyle name="20% - Accent2 3 4 2 9" xfId="45109" xr:uid="{62A67435-6F73-4540-A49F-D11E7AC8AE44}"/>
    <cellStyle name="20% - Accent2 3 4 3" xfId="2658" xr:uid="{235311BF-D9E4-4AFE-95A8-17DAE0F208E9}"/>
    <cellStyle name="20% - Accent2 3 4 3 2" xfId="4945" xr:uid="{098E04B1-CF7B-4FF9-AE7D-B26D160051E5}"/>
    <cellStyle name="20% - Accent2 3 4 3 2 2" xfId="4946" xr:uid="{9AA68033-EF1F-4977-89E7-DF9F42FDE3BC}"/>
    <cellStyle name="20% - Accent2 3 4 3 2 2 2" xfId="4947" xr:uid="{C39A5CE2-A282-428B-B311-B034DE38ED46}"/>
    <cellStyle name="20% - Accent2 3 4 3 2 3" xfId="4948" xr:uid="{E8FA3944-3F24-4B10-8F63-EC2A6A9DE0E5}"/>
    <cellStyle name="20% - Accent2 3 4 3 3" xfId="4949" xr:uid="{9FF26EA0-24E5-4965-ABAF-06700D33B993}"/>
    <cellStyle name="20% - Accent2 3 4 3 3 2" xfId="4950" xr:uid="{F48B12EE-8EF4-4A0E-8294-37485EA272DE}"/>
    <cellStyle name="20% - Accent2 3 4 3 3 2 2" xfId="4951" xr:uid="{A9C1688D-9D36-4D68-86F1-0033620C5B2A}"/>
    <cellStyle name="20% - Accent2 3 4 3 3 3" xfId="4952" xr:uid="{BC867825-90E4-4EB6-BB86-9C3028FB918E}"/>
    <cellStyle name="20% - Accent2 3 4 3 4" xfId="4953" xr:uid="{CFECC238-2715-4357-A874-053DF3EA8796}"/>
    <cellStyle name="20% - Accent2 3 4 3 4 2" xfId="4954" xr:uid="{04A317DF-D295-4B55-B5BE-15CDFBD4BF03}"/>
    <cellStyle name="20% - Accent2 3 4 3 5" xfId="4955" xr:uid="{D9E55436-3C61-4C09-BEC7-AAE10247DFF0}"/>
    <cellStyle name="20% - Accent2 3 4 3 6" xfId="4944" xr:uid="{BF9003A0-64D8-436E-9286-1A46D10A1E7E}"/>
    <cellStyle name="20% - Accent2 3 4 3 7" xfId="45793" xr:uid="{D3913023-94C9-4A02-887D-8920C5D1DBEB}"/>
    <cellStyle name="20% - Accent2 3 4 4" xfId="2891" xr:uid="{197AAF50-1DAB-44BE-AEDD-175210FDB0CF}"/>
    <cellStyle name="20% - Accent2 3 4 4 2" xfId="4956" xr:uid="{3EAA30FD-8354-4BBA-99A3-19CBC666C737}"/>
    <cellStyle name="20% - Accent2 3 4 4 3" xfId="46448" xr:uid="{15DB9675-27DE-4DFF-A2FF-FFC2BAC2C16A}"/>
    <cellStyle name="20% - Accent2 3 4 5" xfId="3124" xr:uid="{93FE1141-171E-489A-908F-81B60DDCDDB8}"/>
    <cellStyle name="20% - Accent2 3 4 5 2" xfId="4958" xr:uid="{EB8995B9-FB09-41A3-A12A-64E1016FD254}"/>
    <cellStyle name="20% - Accent2 3 4 5 2 2" xfId="4959" xr:uid="{AF60CEA3-E95C-401B-A8B8-459017E0736E}"/>
    <cellStyle name="20% - Accent2 3 4 5 2 2 2" xfId="4960" xr:uid="{48AA3202-2098-4D43-B3C3-A7D1834E9DCC}"/>
    <cellStyle name="20% - Accent2 3 4 5 2 3" xfId="4961" xr:uid="{086CD884-23A9-4E90-84DE-8E4E4F7DFB76}"/>
    <cellStyle name="20% - Accent2 3 4 5 3" xfId="4962" xr:uid="{37F4298E-157F-47BF-B462-10099580A994}"/>
    <cellStyle name="20% - Accent2 3 4 5 3 2" xfId="4963" xr:uid="{CEF914A1-D51D-4F73-8ED0-6EF38D68D994}"/>
    <cellStyle name="20% - Accent2 3 4 5 4" xfId="4964" xr:uid="{8B2B480C-DD86-44E4-9E9A-869D1957F26B}"/>
    <cellStyle name="20% - Accent2 3 4 5 5" xfId="4957" xr:uid="{0E9FB0CB-BDEB-4832-B945-CE441C7CCFA1}"/>
    <cellStyle name="20% - Accent2 3 4 6" xfId="2190" xr:uid="{CF2FE4F1-68B1-490F-82A2-CAADFC9CFFD4}"/>
    <cellStyle name="20% - Accent2 3 4 6 2" xfId="4966" xr:uid="{D6FF382E-DEC3-401B-8FF2-977AF0980CD9}"/>
    <cellStyle name="20% - Accent2 3 4 6 2 2" xfId="4967" xr:uid="{BB20C5AB-D6A0-4A77-8B49-7899DE67EA36}"/>
    <cellStyle name="20% - Accent2 3 4 6 3" xfId="4968" xr:uid="{A1A55E82-9E82-453B-B316-08178F1BCA18}"/>
    <cellStyle name="20% - Accent2 3 4 6 4" xfId="4965" xr:uid="{DBB772CE-C4EF-490D-BD44-BD14A4CA157B}"/>
    <cellStyle name="20% - Accent2 3 4 7" xfId="4969" xr:uid="{ED861EE6-7D45-4E72-A194-B9E081C85A77}"/>
    <cellStyle name="20% - Accent2 3 4 7 2" xfId="4970" xr:uid="{1C759421-A00E-4373-8281-806D6321DC6B}"/>
    <cellStyle name="20% - Accent2 3 4 8" xfId="4971" xr:uid="{E3610077-0515-4D4A-BAA5-0D208F4B5FC2}"/>
    <cellStyle name="20% - Accent2 3 4 9" xfId="4919" xr:uid="{17D98F4F-968B-4A4B-AFDB-4946F8CC97FB}"/>
    <cellStyle name="20% - Accent2 3 5" xfId="876" xr:uid="{4C6F18A1-4DD9-4CA5-9051-2F17F07985BC}"/>
    <cellStyle name="20% - Accent2 3 5 10" xfId="44450" xr:uid="{2CFA3A08-9FF5-4D4C-8B10-9BA534E0D748}"/>
    <cellStyle name="20% - Accent2 3 5 2" xfId="4973" xr:uid="{200209C3-0107-4798-B8EE-5C5AC91A8B1D}"/>
    <cellStyle name="20% - Accent2 3 5 2 2" xfId="4974" xr:uid="{20EBC821-18C3-4193-B2CD-74B5C15388D0}"/>
    <cellStyle name="20% - Accent2 3 5 2 2 2" xfId="4975" xr:uid="{69CFFE61-AC4E-4A6A-B83C-ECE69889608F}"/>
    <cellStyle name="20% - Accent2 3 5 2 2 2 2" xfId="4976" xr:uid="{E9337861-5C26-4F34-9CFA-9556FAC3319D}"/>
    <cellStyle name="20% - Accent2 3 5 2 2 2 2 2" xfId="4977" xr:uid="{7F455C58-919B-4177-916E-7A55170A653F}"/>
    <cellStyle name="20% - Accent2 3 5 2 2 2 3" xfId="4978" xr:uid="{3B305ED0-DF53-40D3-B0ED-9405D20AD713}"/>
    <cellStyle name="20% - Accent2 3 5 2 2 3" xfId="4979" xr:uid="{668D3354-045F-4773-8F4F-214F6C5DE6C9}"/>
    <cellStyle name="20% - Accent2 3 5 2 2 3 2" xfId="4980" xr:uid="{4B535872-0873-463A-83F9-A4F5BCAA814D}"/>
    <cellStyle name="20% - Accent2 3 5 2 2 3 2 2" xfId="4981" xr:uid="{D133869A-D42B-41BC-8D97-44FA065794B0}"/>
    <cellStyle name="20% - Accent2 3 5 2 2 3 3" xfId="4982" xr:uid="{7881F000-AD6E-40F4-A2F0-5E40872794CE}"/>
    <cellStyle name="20% - Accent2 3 5 2 2 4" xfId="4983" xr:uid="{A4988BEB-9873-4281-BCDD-12BCC0A9606F}"/>
    <cellStyle name="20% - Accent2 3 5 2 2 4 2" xfId="4984" xr:uid="{6820016F-1570-4904-B7F1-918E09724238}"/>
    <cellStyle name="20% - Accent2 3 5 2 2 5" xfId="4985" xr:uid="{956E1836-0FD2-48BC-ADEA-52B703718D5A}"/>
    <cellStyle name="20% - Accent2 3 5 2 3" xfId="4986" xr:uid="{575E6BAE-4020-4A32-B317-2160DA1DEFD5}"/>
    <cellStyle name="20% - Accent2 3 5 2 3 2" xfId="4987" xr:uid="{D4DF8F96-A099-4B38-9E48-C54C5A56E72A}"/>
    <cellStyle name="20% - Accent2 3 5 2 3 2 2" xfId="4988" xr:uid="{4A517F69-FB48-4D20-8BA1-672B555AF8F0}"/>
    <cellStyle name="20% - Accent2 3 5 2 3 3" xfId="4989" xr:uid="{DDAE2E60-6C79-4744-A24D-4EBC367EBE5F}"/>
    <cellStyle name="20% - Accent2 3 5 2 4" xfId="4990" xr:uid="{B11AFF0F-3066-4940-80B3-96E4B16901B1}"/>
    <cellStyle name="20% - Accent2 3 5 2 4 2" xfId="4991" xr:uid="{A56BA25D-B1E9-43DA-8D65-2F546F377262}"/>
    <cellStyle name="20% - Accent2 3 5 2 4 2 2" xfId="4992" xr:uid="{D4094C3C-41F0-4682-B81B-4A902D977430}"/>
    <cellStyle name="20% - Accent2 3 5 2 4 3" xfId="4993" xr:uid="{5A18B573-3A6D-41A1-B5B9-AC88D1BA0242}"/>
    <cellStyle name="20% - Accent2 3 5 2 5" xfId="4994" xr:uid="{694DAB38-25EF-4C6C-8F53-589F95D19D6C}"/>
    <cellStyle name="20% - Accent2 3 5 2 5 2" xfId="4995" xr:uid="{68E14F02-1D62-48B9-BBD5-E42264544882}"/>
    <cellStyle name="20% - Accent2 3 5 2 6" xfId="4996" xr:uid="{8B790781-078A-4217-BAE0-337ED59562C2}"/>
    <cellStyle name="20% - Accent2 3 5 2 7" xfId="45384" xr:uid="{9D0A857C-A723-40F2-841B-E502B7C0E97E}"/>
    <cellStyle name="20% - Accent2 3 5 3" xfId="4997" xr:uid="{2EA0BF65-191B-4692-A2B8-1D9F9D25ACE7}"/>
    <cellStyle name="20% - Accent2 3 5 3 2" xfId="4998" xr:uid="{DF831274-4656-47BB-AE8B-618B5081A811}"/>
    <cellStyle name="20% - Accent2 3 5 3 2 2" xfId="4999" xr:uid="{5B2EA5DB-2682-4E69-8F12-7B7EA5456BAF}"/>
    <cellStyle name="20% - Accent2 3 5 3 2 2 2" xfId="5000" xr:uid="{37B111C8-E7D4-4F32-9C8D-CF2762424A10}"/>
    <cellStyle name="20% - Accent2 3 5 3 2 3" xfId="5001" xr:uid="{9FF5DFF5-4A4E-49BE-820F-E86C0C1EEF09}"/>
    <cellStyle name="20% - Accent2 3 5 3 3" xfId="5002" xr:uid="{FA9E6C66-DF76-41D8-878A-74C3566D311B}"/>
    <cellStyle name="20% - Accent2 3 5 3 3 2" xfId="5003" xr:uid="{4A0FDB05-5D45-4407-A5F5-67D365EFF08B}"/>
    <cellStyle name="20% - Accent2 3 5 3 3 2 2" xfId="5004" xr:uid="{37919EF5-113E-452A-B847-BD8AB605BD7C}"/>
    <cellStyle name="20% - Accent2 3 5 3 3 3" xfId="5005" xr:uid="{3BFB15B5-7482-4BD8-879E-18D1987866B1}"/>
    <cellStyle name="20% - Accent2 3 5 3 4" xfId="5006" xr:uid="{80404483-66B1-43C3-A0E7-74ACDF999E3F}"/>
    <cellStyle name="20% - Accent2 3 5 3 4 2" xfId="5007" xr:uid="{12A39A6C-0483-4243-99D0-F1C50B612F71}"/>
    <cellStyle name="20% - Accent2 3 5 3 5" xfId="5008" xr:uid="{6338E46C-D613-42A0-BFA4-FAC02D60573C}"/>
    <cellStyle name="20% - Accent2 3 5 3 6" xfId="45912" xr:uid="{A411C726-4150-4360-AB00-C649A00537DB}"/>
    <cellStyle name="20% - Accent2 3 5 4" xfId="5009" xr:uid="{E4A876CE-DE85-4A37-80BD-746361D86883}"/>
    <cellStyle name="20% - Accent2 3 5 4 2" xfId="5010" xr:uid="{C55AB5BA-65C1-4D07-A14D-0BEC83367230}"/>
    <cellStyle name="20% - Accent2 3 5 4 2 2" xfId="5011" xr:uid="{1192A1CB-62D2-4757-A106-82D5A9BF6E1D}"/>
    <cellStyle name="20% - Accent2 3 5 4 2 2 2" xfId="5012" xr:uid="{26793741-ACD1-4D25-96D4-BA6781E4FB4E}"/>
    <cellStyle name="20% - Accent2 3 5 4 2 3" xfId="5013" xr:uid="{E537AF86-4745-42AD-A268-04AB31E9602C}"/>
    <cellStyle name="20% - Accent2 3 5 4 3" xfId="5014" xr:uid="{345580D9-2604-4A71-A1CE-43B14BAAC1EA}"/>
    <cellStyle name="20% - Accent2 3 5 4 3 2" xfId="5015" xr:uid="{2FB36B16-3F87-4AD5-AA0F-6B3511DF6F01}"/>
    <cellStyle name="20% - Accent2 3 5 4 4" xfId="5016" xr:uid="{58253D1D-4964-4F87-9758-4F107448F823}"/>
    <cellStyle name="20% - Accent2 3 5 4 5" xfId="46722" xr:uid="{56E5C2C2-6345-4F70-869F-867EABF4D35B}"/>
    <cellStyle name="20% - Accent2 3 5 5" xfId="5017" xr:uid="{DDA394D8-3150-45BE-904C-2C0E75229848}"/>
    <cellStyle name="20% - Accent2 3 5 5 2" xfId="5018" xr:uid="{18161B44-7D9F-4D54-8650-AA428E953ED0}"/>
    <cellStyle name="20% - Accent2 3 5 5 2 2" xfId="5019" xr:uid="{44849C40-5A43-4027-A40C-69E60ADAD9F5}"/>
    <cellStyle name="20% - Accent2 3 5 5 3" xfId="5020" xr:uid="{867464C8-CA85-473B-BF31-5D575B2BF29C}"/>
    <cellStyle name="20% - Accent2 3 5 6" xfId="5021" xr:uid="{6C2E1E39-03DF-4CC6-B6B9-043D4223914C}"/>
    <cellStyle name="20% - Accent2 3 5 6 2" xfId="5022" xr:uid="{6CB61FFD-EA08-45B2-8432-EB5D274DEED2}"/>
    <cellStyle name="20% - Accent2 3 5 7" xfId="5023" xr:uid="{A7A3FB27-C4DC-4AC6-A99C-56637352B3A1}"/>
    <cellStyle name="20% - Accent2 3 5 8" xfId="4972" xr:uid="{4F610600-8B66-45D9-B17C-2D4A4C60F93A}"/>
    <cellStyle name="20% - Accent2 3 5 9" xfId="2308" xr:uid="{50E75332-270E-4425-BBEF-EFC634259E84}"/>
    <cellStyle name="20% - Accent2 3 6" xfId="2542" xr:uid="{CF2483DF-8933-47AF-B419-D12F2D0BEF32}"/>
    <cellStyle name="20% - Accent2 3 6 2" xfId="5025" xr:uid="{5DF6530F-E4C9-4AD3-A427-3B090EA70215}"/>
    <cellStyle name="20% - Accent2 3 6 2 2" xfId="5026" xr:uid="{57FC644E-7D6A-4E3E-8986-37026C41E018}"/>
    <cellStyle name="20% - Accent2 3 6 2 2 2" xfId="5027" xr:uid="{B86F4957-B3A5-4288-B204-4EBC1B5002B3}"/>
    <cellStyle name="20% - Accent2 3 6 2 3" xfId="5028" xr:uid="{34423487-EDED-4FFC-845D-575F9C07A08B}"/>
    <cellStyle name="20% - Accent2 3 6 2 4" xfId="46322" xr:uid="{2480024D-DF73-409A-95FA-DF77B7A6678C}"/>
    <cellStyle name="20% - Accent2 3 6 3" xfId="5029" xr:uid="{B519C527-8685-4303-AEF0-F07687564ECD}"/>
    <cellStyle name="20% - Accent2 3 6 3 2" xfId="5030" xr:uid="{FCB3FADD-074D-458B-8639-FC4CC43EDE2D}"/>
    <cellStyle name="20% - Accent2 3 6 3 2 2" xfId="5031" xr:uid="{6FA5364C-6319-4694-900A-1C50826E322B}"/>
    <cellStyle name="20% - Accent2 3 6 3 3" xfId="5032" xr:uid="{5AFA49E3-1794-4BA6-9BB3-233C4394F734}"/>
    <cellStyle name="20% - Accent2 3 6 4" xfId="5033" xr:uid="{6A521B24-99D4-4CDB-AFE7-70CDF7D2D5E6}"/>
    <cellStyle name="20% - Accent2 3 6 4 2" xfId="5034" xr:uid="{9A03C747-32AF-45FA-B4C7-AC4397EE5F74}"/>
    <cellStyle name="20% - Accent2 3 6 5" xfId="5035" xr:uid="{8C95F072-A484-4D46-938E-7AAE8A479D22}"/>
    <cellStyle name="20% - Accent2 3 6 6" xfId="5024" xr:uid="{9FD554E1-434C-4BD8-9415-2AD8808CCDF1}"/>
    <cellStyle name="20% - Accent2 3 6 7" xfId="44975" xr:uid="{82A831C6-BFE3-4A9F-BDFC-C0988CC6E794}"/>
    <cellStyle name="20% - Accent2 3 7" xfId="2775" xr:uid="{68CA1D15-7033-4697-B937-5F0816539C3E}"/>
    <cellStyle name="20% - Accent2 3 7 2" xfId="5037" xr:uid="{1A55B20D-A9B8-457D-8281-DBD67324C9D6}"/>
    <cellStyle name="20% - Accent2 3 7 2 2" xfId="5038" xr:uid="{9BEEA0AC-940C-4BA8-8C17-BD4A8666950E}"/>
    <cellStyle name="20% - Accent2 3 7 2 2 2" xfId="5039" xr:uid="{81F2A1B1-8875-4DD6-A8D5-4C195024B59B}"/>
    <cellStyle name="20% - Accent2 3 7 2 3" xfId="5040" xr:uid="{41F91535-E5E5-461F-89F7-9A852744B7BB}"/>
    <cellStyle name="20% - Accent2 3 7 2 4" xfId="46886" xr:uid="{07631EB2-384C-493D-A915-FA6544F0811D}"/>
    <cellStyle name="20% - Accent2 3 7 3" xfId="5041" xr:uid="{42D00FEB-4953-4BF8-81E3-03886AFB7491}"/>
    <cellStyle name="20% - Accent2 3 7 3 2" xfId="5042" xr:uid="{116F42E2-2AA9-4E2F-B9FD-51926EF8AA61}"/>
    <cellStyle name="20% - Accent2 3 7 3 2 2" xfId="5043" xr:uid="{0CA3B3E2-60B2-46EE-8B88-A5BC73996D82}"/>
    <cellStyle name="20% - Accent2 3 7 3 3" xfId="5044" xr:uid="{C05AECA9-BE28-4E18-A476-666D0077FF7E}"/>
    <cellStyle name="20% - Accent2 3 7 4" xfId="5045" xr:uid="{B749A3D3-0814-42D8-8B51-5D97E90BC518}"/>
    <cellStyle name="20% - Accent2 3 7 4 2" xfId="5046" xr:uid="{E06AD86A-9531-4C8B-AED7-D6870C707F3C}"/>
    <cellStyle name="20% - Accent2 3 7 5" xfId="5047" xr:uid="{6DD29492-3ABA-4C59-AE92-7AF4FAEE5454}"/>
    <cellStyle name="20% - Accent2 3 7 6" xfId="5036" xr:uid="{CFA358C5-F21E-48DF-9718-BE08155E1F8F}"/>
    <cellStyle name="20% - Accent2 3 7 7" xfId="44776" xr:uid="{2945E0C6-9BC0-49BA-A4D3-30C29EEB4DC7}"/>
    <cellStyle name="20% - Accent2 3 8" xfId="3008" xr:uid="{E93B4324-3B8B-4929-8B23-475B39BA6886}"/>
    <cellStyle name="20% - Accent2 3 8 2" xfId="47060" xr:uid="{D7D9C59D-C0E2-444D-8B6E-E05D8BB34287}"/>
    <cellStyle name="20% - Accent2 3 8 3" xfId="45548" xr:uid="{596E0904-37B7-4342-BBE3-99D4CAAC8379}"/>
    <cellStyle name="20% - Accent2 3 9" xfId="2074" xr:uid="{6EB53AAB-6CF9-4151-8AD9-EE316A798A96}"/>
    <cellStyle name="20% - Accent2 3 9 2" xfId="46158" xr:uid="{4A99D90F-1759-4067-9C7B-57E568646A19}"/>
    <cellStyle name="20% - Accent2 4" xfId="516" xr:uid="{3D41329F-99A6-4E44-A731-6D03D086E4B3}"/>
    <cellStyle name="20% - Accent2 4 10" xfId="43597" xr:uid="{697496D7-C2AA-4444-BD56-AF232042BB64}"/>
    <cellStyle name="20% - Accent2 4 11" xfId="1457" xr:uid="{A6131842-F91F-416D-9A87-9FC66BF8E60D}"/>
    <cellStyle name="20% - Accent2 4 12" xfId="44223" xr:uid="{9EB7F95D-2ED2-4201-A743-6B95369FF1EC}"/>
    <cellStyle name="20% - Accent2 4 2" xfId="778" xr:uid="{DCAD2103-C94A-4603-8D45-63A006E6A4B4}"/>
    <cellStyle name="20% - Accent2 4 2 10" xfId="44713" xr:uid="{4B83B3D5-2806-455F-8FC9-94EE4CA55B8A}"/>
    <cellStyle name="20% - Accent2 4 2 2" xfId="1178" xr:uid="{ADC52960-DC33-4F48-8C3D-AF19DD74A361}"/>
    <cellStyle name="20% - Accent2 4 2 2 2" xfId="5050" xr:uid="{039998F1-86E2-420B-9D71-354E846F4467}"/>
    <cellStyle name="20% - Accent2 4 2 2 2 2" xfId="5051" xr:uid="{691B5B15-6590-4D8D-AF13-47404F491BA4}"/>
    <cellStyle name="20% - Accent2 4 2 2 2 2 2" xfId="5052" xr:uid="{08C7AD15-49DC-4708-9272-F6F9CB01B5C8}"/>
    <cellStyle name="20% - Accent2 4 2 2 2 2 2 2" xfId="5053" xr:uid="{AEEF9EDF-EB5B-4154-8AE7-47E0AB71BF61}"/>
    <cellStyle name="20% - Accent2 4 2 2 2 2 2 2 2" xfId="5054" xr:uid="{9DE1BF0C-9D71-495F-9E7A-5D53E33426F5}"/>
    <cellStyle name="20% - Accent2 4 2 2 2 2 2 3" xfId="5055" xr:uid="{D34E9962-6F2B-44E4-9F95-7DC32B3D3950}"/>
    <cellStyle name="20% - Accent2 4 2 2 2 2 3" xfId="5056" xr:uid="{F84503EC-725E-41DE-840B-3F31A01385D5}"/>
    <cellStyle name="20% - Accent2 4 2 2 2 2 3 2" xfId="5057" xr:uid="{41D6A2D3-3580-4129-B24E-36693648D098}"/>
    <cellStyle name="20% - Accent2 4 2 2 2 2 3 2 2" xfId="5058" xr:uid="{F9E2C128-EBCB-47A4-86B3-5B297AF6691A}"/>
    <cellStyle name="20% - Accent2 4 2 2 2 2 3 3" xfId="5059" xr:uid="{37CC9013-2C51-4781-A244-97056259A497}"/>
    <cellStyle name="20% - Accent2 4 2 2 2 2 4" xfId="5060" xr:uid="{31F781DD-072A-4FCE-8AC2-F86C41BE5401}"/>
    <cellStyle name="20% - Accent2 4 2 2 2 2 4 2" xfId="5061" xr:uid="{C2520D1E-2A4C-4877-9A2F-FB869A11F8D7}"/>
    <cellStyle name="20% - Accent2 4 2 2 2 2 5" xfId="5062" xr:uid="{794960FF-1AB9-4E66-8FB4-A600E38598AF}"/>
    <cellStyle name="20% - Accent2 4 2 2 2 3" xfId="5063" xr:uid="{2BEF9E39-2D99-4AED-BD04-9F653DB75351}"/>
    <cellStyle name="20% - Accent2 4 2 2 2 3 2" xfId="5064" xr:uid="{82BA2560-9FBF-4D6E-B76C-638F713DB04B}"/>
    <cellStyle name="20% - Accent2 4 2 2 2 3 2 2" xfId="5065" xr:uid="{3D903D9F-96A8-48D7-B5B4-1B359A1B9AAF}"/>
    <cellStyle name="20% - Accent2 4 2 2 2 3 3" xfId="5066" xr:uid="{ED039367-E968-440D-9135-228F94CFEBC0}"/>
    <cellStyle name="20% - Accent2 4 2 2 2 4" xfId="5067" xr:uid="{11B21331-B1E3-4292-8592-D50E69E220D1}"/>
    <cellStyle name="20% - Accent2 4 2 2 2 4 2" xfId="5068" xr:uid="{8D64800D-FDEA-4760-907E-9437FA6DE4D4}"/>
    <cellStyle name="20% - Accent2 4 2 2 2 4 2 2" xfId="5069" xr:uid="{9FEA8040-F6CA-45D9-BE76-F30563C775A9}"/>
    <cellStyle name="20% - Accent2 4 2 2 2 4 3" xfId="5070" xr:uid="{55DC358C-89DB-4FF5-9160-965DB858D6BA}"/>
    <cellStyle name="20% - Accent2 4 2 2 2 5" xfId="5071" xr:uid="{1C6F41ED-E2AF-4417-A67A-14102CA98EFE}"/>
    <cellStyle name="20% - Accent2 4 2 2 2 5 2" xfId="5072" xr:uid="{B4D11B57-F38F-46B5-B8F5-95C534379290}"/>
    <cellStyle name="20% - Accent2 4 2 2 2 6" xfId="5073" xr:uid="{652A6D86-63E9-4C22-9BEE-F491FEB891A3}"/>
    <cellStyle name="20% - Accent2 4 2 2 2 7" xfId="46848" xr:uid="{34BE17C5-DDF4-4037-8421-70B333F07349}"/>
    <cellStyle name="20% - Accent2 4 2 2 3" xfId="5074" xr:uid="{8D96C5D2-2899-41A4-8EB7-44026A52496F}"/>
    <cellStyle name="20% - Accent2 4 2 2 3 2" xfId="5075" xr:uid="{16229DC9-4567-4E9F-876F-F29B8CE6DE12}"/>
    <cellStyle name="20% - Accent2 4 2 2 3 2 2" xfId="5076" xr:uid="{6D08C0E0-BF35-4F43-8982-723BE03FE797}"/>
    <cellStyle name="20% - Accent2 4 2 2 3 2 2 2" xfId="5077" xr:uid="{F2905FB0-3DAD-4CDE-AF29-8EA57AB0DA22}"/>
    <cellStyle name="20% - Accent2 4 2 2 3 2 3" xfId="5078" xr:uid="{8FD106BE-D1CA-4214-A39A-DD6DF7CC292E}"/>
    <cellStyle name="20% - Accent2 4 2 2 3 3" xfId="5079" xr:uid="{20FD8764-1AD3-4B21-9ED8-407C27B011A7}"/>
    <cellStyle name="20% - Accent2 4 2 2 3 3 2" xfId="5080" xr:uid="{003B9AD7-A5FA-4A46-9B10-03780C8ED4A4}"/>
    <cellStyle name="20% - Accent2 4 2 2 3 3 2 2" xfId="5081" xr:uid="{ABB815DA-5953-4483-AE1E-C6029D58D8E8}"/>
    <cellStyle name="20% - Accent2 4 2 2 3 3 3" xfId="5082" xr:uid="{D0FAC78B-899E-4B45-87F1-C749823B4238}"/>
    <cellStyle name="20% - Accent2 4 2 2 3 4" xfId="5083" xr:uid="{FF845C55-3E8C-4222-B4BD-1D5D37D0564A}"/>
    <cellStyle name="20% - Accent2 4 2 2 3 4 2" xfId="5084" xr:uid="{AAC9C9C8-3112-415E-A501-01772E75E172}"/>
    <cellStyle name="20% - Accent2 4 2 2 3 5" xfId="5085" xr:uid="{4E65F4F7-2AC9-433D-BF96-EE71FAE19735}"/>
    <cellStyle name="20% - Accent2 4 2 2 4" xfId="5086" xr:uid="{F29A33D7-E6FC-4E4E-9994-001F82EDABC9}"/>
    <cellStyle name="20% - Accent2 4 2 2 4 2" xfId="5087" xr:uid="{8BC2D1A9-5B07-42E6-98EC-04A9363D3EF9}"/>
    <cellStyle name="20% - Accent2 4 2 2 4 2 2" xfId="5088" xr:uid="{63707512-3510-44B8-BED1-89A2151E8E7B}"/>
    <cellStyle name="20% - Accent2 4 2 2 4 3" xfId="5089" xr:uid="{7C6F9DAF-FEA3-4947-AD23-71D5E460D5A7}"/>
    <cellStyle name="20% - Accent2 4 2 2 5" xfId="5090" xr:uid="{5CCB163E-C522-4172-A97C-6C84EFEB4105}"/>
    <cellStyle name="20% - Accent2 4 2 2 5 2" xfId="5091" xr:uid="{4C8C4A45-E2BE-40AF-942E-9B5337D7837A}"/>
    <cellStyle name="20% - Accent2 4 2 2 5 2 2" xfId="5092" xr:uid="{D1550FCA-A998-46DE-8171-FFFB36D69750}"/>
    <cellStyle name="20% - Accent2 4 2 2 5 3" xfId="5093" xr:uid="{A70B6C03-FCEB-4A8A-8864-360F2C70F04D}"/>
    <cellStyle name="20% - Accent2 4 2 2 6" xfId="5094" xr:uid="{A9F19796-450C-4C38-84E6-96AC25042BDB}"/>
    <cellStyle name="20% - Accent2 4 2 2 6 2" xfId="5095" xr:uid="{430C4CF3-ED1C-4D42-81F7-89ED4EF925B5}"/>
    <cellStyle name="20% - Accent2 4 2 2 7" xfId="5096" xr:uid="{E3A5FD77-9F18-42F0-95BC-79B27FC6D9BF}"/>
    <cellStyle name="20% - Accent2 4 2 2 8" xfId="5049" xr:uid="{30FABA38-6E0A-48CC-B3C4-1D4EAA5B1099}"/>
    <cellStyle name="20% - Accent2 4 2 2 9" xfId="45509" xr:uid="{80AADA23-7512-46B2-BBD7-621007AA8EF3}"/>
    <cellStyle name="20% - Accent2 4 2 3" xfId="5097" xr:uid="{33AD4CE0-6FD0-4FB9-894F-A8C27BD6C531}"/>
    <cellStyle name="20% - Accent2 4 2 3 2" xfId="5098" xr:uid="{D54DF384-199B-42A0-8B0D-4A16AAAABECC}"/>
    <cellStyle name="20% - Accent2 4 2 3 2 2" xfId="5099" xr:uid="{06654729-80C0-4955-8742-337EB608CCD2}"/>
    <cellStyle name="20% - Accent2 4 2 3 2 2 2" xfId="5100" xr:uid="{21A87462-74CE-4A2D-99B7-D76957FA94D8}"/>
    <cellStyle name="20% - Accent2 4 2 3 2 2 2 2" xfId="5101" xr:uid="{62E8EB76-8B03-416B-A829-4F16EE00EBC5}"/>
    <cellStyle name="20% - Accent2 4 2 3 2 2 3" xfId="5102" xr:uid="{280FE0D4-7CFA-409D-BD65-A936B2F63BE4}"/>
    <cellStyle name="20% - Accent2 4 2 3 2 3" xfId="5103" xr:uid="{D14BADE6-7A03-46BF-8265-CB4F966E696F}"/>
    <cellStyle name="20% - Accent2 4 2 3 2 3 2" xfId="5104" xr:uid="{16F9893B-23F8-4480-9C4C-39B80CF316C2}"/>
    <cellStyle name="20% - Accent2 4 2 3 2 3 2 2" xfId="5105" xr:uid="{F60AA5E8-8A60-4840-906C-3E65ACCBB599}"/>
    <cellStyle name="20% - Accent2 4 2 3 2 3 3" xfId="5106" xr:uid="{FA747E93-F387-4AC5-8CAF-7852C7322F91}"/>
    <cellStyle name="20% - Accent2 4 2 3 2 4" xfId="5107" xr:uid="{8440EA73-E271-4B12-BAC9-ABEABAC3FB40}"/>
    <cellStyle name="20% - Accent2 4 2 3 2 4 2" xfId="5108" xr:uid="{482BCE70-10B0-4A6E-BEE3-8D998C14F80A}"/>
    <cellStyle name="20% - Accent2 4 2 3 2 5" xfId="5109" xr:uid="{589C79D1-1666-4DE0-8D7C-7DDCDF359814}"/>
    <cellStyle name="20% - Accent2 4 2 3 2 6" xfId="47013" xr:uid="{236E0F94-D4E9-4CD0-9207-487A6999F739}"/>
    <cellStyle name="20% - Accent2 4 2 3 3" xfId="5110" xr:uid="{D5493568-BAA4-41BA-8047-480154558C14}"/>
    <cellStyle name="20% - Accent2 4 2 3 3 2" xfId="5111" xr:uid="{E386CB70-A643-4DEA-90E8-BAFF81A71A3C}"/>
    <cellStyle name="20% - Accent2 4 2 3 3 2 2" xfId="5112" xr:uid="{619A0078-CC88-47B6-9F61-DE0C08E59CB4}"/>
    <cellStyle name="20% - Accent2 4 2 3 3 3" xfId="5113" xr:uid="{00E9CC48-EB3D-40B1-A7A3-9C2C850C9CA8}"/>
    <cellStyle name="20% - Accent2 4 2 3 4" xfId="5114" xr:uid="{97F9A3DC-EB99-4CE5-8C10-40629BE89ED8}"/>
    <cellStyle name="20% - Accent2 4 2 3 4 2" xfId="5115" xr:uid="{9E110B14-D697-485D-9B9B-51EFB1025F54}"/>
    <cellStyle name="20% - Accent2 4 2 3 4 2 2" xfId="5116" xr:uid="{844D4208-8C6D-4282-A191-7298D8BDDE82}"/>
    <cellStyle name="20% - Accent2 4 2 3 4 3" xfId="5117" xr:uid="{2AE07EBA-434E-4F5A-8F6B-3ABB732111ED}"/>
    <cellStyle name="20% - Accent2 4 2 3 5" xfId="5118" xr:uid="{BE56C89E-CFDE-4564-91CF-FD4DED6D927B}"/>
    <cellStyle name="20% - Accent2 4 2 3 5 2" xfId="5119" xr:uid="{2B6E0234-6F59-4D35-84B1-CDEDA90A4D8D}"/>
    <cellStyle name="20% - Accent2 4 2 3 6" xfId="5120" xr:uid="{25087933-A079-429F-BBCC-F4E5529D0213}"/>
    <cellStyle name="20% - Accent2 4 2 3 7" xfId="44901" xr:uid="{3811A4DF-107E-4973-B364-CCB0079ADEA7}"/>
    <cellStyle name="20% - Accent2 4 2 4" xfId="5121" xr:uid="{BEE35E79-CB0A-4942-9F3A-39BA74D07B49}"/>
    <cellStyle name="20% - Accent2 4 2 4 2" xfId="5122" xr:uid="{FA676469-9DCC-453A-8CE1-1346276A3997}"/>
    <cellStyle name="20% - Accent2 4 2 4 2 2" xfId="5123" xr:uid="{BA96F920-4B01-4987-8ED3-93C54A7154A1}"/>
    <cellStyle name="20% - Accent2 4 2 4 2 2 2" xfId="5124" xr:uid="{762796DD-7C36-40BE-9B6A-610392D7631C}"/>
    <cellStyle name="20% - Accent2 4 2 4 2 3" xfId="5125" xr:uid="{0011ED1E-4FA5-49B2-88CF-3045F24E97F4}"/>
    <cellStyle name="20% - Accent2 4 2 4 3" xfId="5126" xr:uid="{AE5D9302-8837-41E0-93A4-A9D9CF2AF642}"/>
    <cellStyle name="20% - Accent2 4 2 4 3 2" xfId="5127" xr:uid="{5BBC42B1-C60F-41DA-9EB8-4B41D3D1F11C}"/>
    <cellStyle name="20% - Accent2 4 2 4 3 2 2" xfId="5128" xr:uid="{332B7BAF-90EC-405A-98E8-13D35F819570}"/>
    <cellStyle name="20% - Accent2 4 2 4 3 3" xfId="5129" xr:uid="{E18CE799-3667-45AA-BC8B-1EA8B8CA39C4}"/>
    <cellStyle name="20% - Accent2 4 2 4 4" xfId="5130" xr:uid="{A4910DB0-DF93-43E6-97D4-4D59BDA2D6F9}"/>
    <cellStyle name="20% - Accent2 4 2 4 4 2" xfId="5131" xr:uid="{DBC7C3F6-794C-4DA3-99A9-99469E977133}"/>
    <cellStyle name="20% - Accent2 4 2 4 5" xfId="5132" xr:uid="{11ABC852-734F-475F-B24C-1DF42650AC3A}"/>
    <cellStyle name="20% - Accent2 4 2 4 6" xfId="47185" xr:uid="{7BD1314A-2630-4C99-8FA0-EFCC9ABB169B}"/>
    <cellStyle name="20% - Accent2 4 2 5" xfId="5133" xr:uid="{85DF7A1A-1A91-44F2-B1A3-1FCC9292FB81}"/>
    <cellStyle name="20% - Accent2 4 2 5 2" xfId="5134" xr:uid="{5CFA2BB7-58B4-458E-A3B5-69CC527139AF}"/>
    <cellStyle name="20% - Accent2 4 2 5 2 2" xfId="5135" xr:uid="{82612D54-713C-45FD-99EA-22864A7036A5}"/>
    <cellStyle name="20% - Accent2 4 2 5 2 2 2" xfId="5136" xr:uid="{A61E0468-5F34-49BE-B81F-593A457C9871}"/>
    <cellStyle name="20% - Accent2 4 2 5 2 3" xfId="5137" xr:uid="{16A60D64-ED0B-46E4-8B6E-0C6F7C16483F}"/>
    <cellStyle name="20% - Accent2 4 2 5 3" xfId="5138" xr:uid="{44295D5C-3CE6-4D09-AA55-B85170074224}"/>
    <cellStyle name="20% - Accent2 4 2 5 3 2" xfId="5139" xr:uid="{50FF83C6-FAC4-4256-AE6E-848DDAF23A86}"/>
    <cellStyle name="20% - Accent2 4 2 5 4" xfId="5140" xr:uid="{EBF72E13-999A-4F02-A7DF-CA205AA98D12}"/>
    <cellStyle name="20% - Accent2 4 2 5 5" xfId="46283" xr:uid="{D3553E66-5AA5-42A5-9AC4-63D6A72C366B}"/>
    <cellStyle name="20% - Accent2 4 2 6" xfId="5141" xr:uid="{8D09A576-746B-41E9-8464-26AE4AAE752A}"/>
    <cellStyle name="20% - Accent2 4 2 6 2" xfId="5142" xr:uid="{92A2963A-65F0-483A-AE3E-DF8DF74B1AF8}"/>
    <cellStyle name="20% - Accent2 4 2 6 2 2" xfId="5143" xr:uid="{D1CF8CAE-A5EE-4FB9-A4D4-A106E881032A}"/>
    <cellStyle name="20% - Accent2 4 2 6 3" xfId="5144" xr:uid="{139FF442-1DD1-44C5-9662-9D1291508C85}"/>
    <cellStyle name="20% - Accent2 4 2 7" xfId="5145" xr:uid="{B9648EB7-82FD-41AF-AA74-DB5D937A66B1}"/>
    <cellStyle name="20% - Accent2 4 2 7 2" xfId="5146" xr:uid="{6AA06013-2BDF-4AFD-80C8-9B24D04CF787}"/>
    <cellStyle name="20% - Accent2 4 2 8" xfId="5147" xr:uid="{889F1411-816C-4D87-827B-AD001557FAF6}"/>
    <cellStyle name="20% - Accent2 4 2 9" xfId="5048" xr:uid="{6EBD943F-D3AF-4C76-887A-531263BF471A}"/>
    <cellStyle name="20% - Accent2 4 3" xfId="967" xr:uid="{236E9170-3A9F-4155-B0D0-57094B04F664}"/>
    <cellStyle name="20% - Accent2 4 3 2" xfId="5149" xr:uid="{01220243-E46D-41B1-84C8-9298A13B1CFF}"/>
    <cellStyle name="20% - Accent2 4 3 2 2" xfId="5150" xr:uid="{DD9A6ADD-C7CE-48E6-9843-28BC20EFE937}"/>
    <cellStyle name="20% - Accent2 4 3 2 2 2" xfId="5151" xr:uid="{E5302DBD-64D0-4640-A4AC-20DB6FAF9EEF}"/>
    <cellStyle name="20% - Accent2 4 3 2 2 2 2" xfId="5152" xr:uid="{2EB88DAB-5E52-499B-B3F3-1FC272AE9E3B}"/>
    <cellStyle name="20% - Accent2 4 3 2 2 3" xfId="5153" xr:uid="{4B7E9036-1397-48B8-86BE-51E1F7806AC1}"/>
    <cellStyle name="20% - Accent2 4 3 2 3" xfId="5154" xr:uid="{23DCE436-5408-4179-B5D3-ABD528BA8517}"/>
    <cellStyle name="20% - Accent2 4 3 2 3 2" xfId="5155" xr:uid="{A60F6D48-0C56-4511-B928-D6256E690C24}"/>
    <cellStyle name="20% - Accent2 4 3 2 3 2 2" xfId="5156" xr:uid="{33F47F25-2E6F-4B8E-B385-5C598342C570}"/>
    <cellStyle name="20% - Accent2 4 3 2 3 3" xfId="5157" xr:uid="{8B7185E7-4812-42B8-A6F3-5A0BA5EFD868}"/>
    <cellStyle name="20% - Accent2 4 3 2 4" xfId="5158" xr:uid="{A53CCDF9-E679-44CC-8333-536DB10BCF61}"/>
    <cellStyle name="20% - Accent2 4 3 2 4 2" xfId="5159" xr:uid="{270BC29F-58A6-4A4A-AE7E-CC692F0E90E6}"/>
    <cellStyle name="20% - Accent2 4 3 2 5" xfId="5160" xr:uid="{08DC1646-9E6A-41CC-B4DE-8A6089160873}"/>
    <cellStyle name="20% - Accent2 4 3 2 6" xfId="45398" xr:uid="{0272221C-14EE-4ACF-A0B0-42334ED54873}"/>
    <cellStyle name="20% - Accent2 4 3 3" xfId="5161" xr:uid="{2CE52F11-BDF2-49A0-93C5-5F2E966ACB06}"/>
    <cellStyle name="20% - Accent2 4 3 3 2" xfId="46736" xr:uid="{8020AC71-B00A-4F05-A295-563A08C2B943}"/>
    <cellStyle name="20% - Accent2 4 3 4" xfId="5162" xr:uid="{9D6C8253-EC20-4687-810F-F5FD9D2599BA}"/>
    <cellStyle name="20% - Accent2 4 3 4 2" xfId="5163" xr:uid="{45062A2B-AF14-44FD-88F4-D06CDF7BE39E}"/>
    <cellStyle name="20% - Accent2 4 3 4 2 2" xfId="5164" xr:uid="{99F44183-4947-417D-809E-492576DC2679}"/>
    <cellStyle name="20% - Accent2 4 3 4 3" xfId="5165" xr:uid="{F53EBC36-DF39-4D8D-BDD4-46BB29D559B5}"/>
    <cellStyle name="20% - Accent2 4 3 5" xfId="5148" xr:uid="{08B9F3CC-A849-4C20-A30D-63ED40CBA391}"/>
    <cellStyle name="20% - Accent2 4 3 6" xfId="44466" xr:uid="{DFFB880E-CA69-4177-B884-B55A09724493}"/>
    <cellStyle name="20% - Accent2 4 4" xfId="5166" xr:uid="{5266F551-E312-491A-9432-D4C451D32C99}"/>
    <cellStyle name="20% - Accent2 4 4 2" xfId="5167" xr:uid="{B98FACAA-834B-4431-ADAD-42C532D2FB30}"/>
    <cellStyle name="20% - Accent2 4 4 2 2" xfId="5168" xr:uid="{E722EE9B-52A9-43FD-A966-0EBD124296B7}"/>
    <cellStyle name="20% - Accent2 4 4 2 3" xfId="5169" xr:uid="{9A3FA0B8-2FA9-447E-967F-BB718AC80017}"/>
    <cellStyle name="20% - Accent2 4 4 2 3 2" xfId="5170" xr:uid="{A6A32020-59BA-43CE-A32C-CAD29B5BBD1F}"/>
    <cellStyle name="20% - Accent2 4 4 2 3 2 2" xfId="5171" xr:uid="{7A9D93A5-436B-4C1C-9702-B76376279F9D}"/>
    <cellStyle name="20% - Accent2 4 4 2 3 3" xfId="5172" xr:uid="{CC6341FE-87D5-4A48-A6D7-90BBAD81A339}"/>
    <cellStyle name="20% - Accent2 4 4 2 4" xfId="5173" xr:uid="{1DBB8C22-3D44-454B-9182-E7403BEC09EE}"/>
    <cellStyle name="20% - Accent2 4 4 2 4 2" xfId="5174" xr:uid="{8177AA20-6F71-4C72-8D34-A3E3971CC708}"/>
    <cellStyle name="20% - Accent2 4 4 2 4 2 2" xfId="5175" xr:uid="{51E59819-A9DD-488D-A73D-513EE8302C36}"/>
    <cellStyle name="20% - Accent2 4 4 2 4 3" xfId="5176" xr:uid="{B63950E8-E2E7-4E6E-A942-8AB155001E7E}"/>
    <cellStyle name="20% - Accent2 4 4 2 5" xfId="5177" xr:uid="{44135567-84E7-4CE9-9E55-51795D8048E4}"/>
    <cellStyle name="20% - Accent2 4 4 2 5 2" xfId="5178" xr:uid="{14AE2990-D71D-490B-9C71-51682EAC2888}"/>
    <cellStyle name="20% - Accent2 4 4 2 6" xfId="5179" xr:uid="{50E69C2F-3433-46DA-A3D6-9B61C61DD706}"/>
    <cellStyle name="20% - Accent2 4 4 2 7" xfId="46549" xr:uid="{0E5774F4-3F1E-4836-8D49-338C70C3EF18}"/>
    <cellStyle name="20% - Accent2 4 4 3" xfId="5180" xr:uid="{B001D454-E3D5-4112-9A76-CCAE6E3B9C82}"/>
    <cellStyle name="20% - Accent2 4 4 3 2" xfId="5181" xr:uid="{F7988A1F-A256-46F7-9A6E-433889784885}"/>
    <cellStyle name="20% - Accent2 4 4 3 2 2" xfId="5182" xr:uid="{188DCF36-4795-47BC-A02A-AEF2E732AB96}"/>
    <cellStyle name="20% - Accent2 4 4 3 3" xfId="5183" xr:uid="{88E73077-6463-4CD0-92EE-621EB3CC6F80}"/>
    <cellStyle name="20% - Accent2 4 4 4" xfId="5184" xr:uid="{44E78A27-F208-4628-8AD6-E7696FAA862E}"/>
    <cellStyle name="20% - Accent2 4 4 4 2" xfId="5185" xr:uid="{7812FD07-D9BB-41E3-9BCA-DA2055AC8E8F}"/>
    <cellStyle name="20% - Accent2 4 4 4 2 2" xfId="5186" xr:uid="{857BF2AD-6153-43B4-BBA8-68D5584D1FD3}"/>
    <cellStyle name="20% - Accent2 4 4 4 3" xfId="5187" xr:uid="{690232EA-6CC6-423E-B802-105CA8DE64BB}"/>
    <cellStyle name="20% - Accent2 4 4 5" xfId="5188" xr:uid="{7906975B-2146-4F07-9A28-53DF7D4BB54D}"/>
    <cellStyle name="20% - Accent2 4 4 5 2" xfId="5189" xr:uid="{C774C8A7-2790-4E94-BD56-A14CFAEFE6EA}"/>
    <cellStyle name="20% - Accent2 4 4 6" xfId="5190" xr:uid="{BC809834-5798-4244-80B5-205D2F291BF9}"/>
    <cellStyle name="20% - Accent2 4 4 7" xfId="45210" xr:uid="{8CA8D081-03A2-482E-A52C-1EF63AE05850}"/>
    <cellStyle name="20% - Accent2 4 5" xfId="5191" xr:uid="{7F1F418A-6721-4313-8E4E-004F78DA7D52}"/>
    <cellStyle name="20% - Accent2 4 5 2" xfId="5192" xr:uid="{E460F95B-B5BA-4877-9026-03A46F5E7CCA}"/>
    <cellStyle name="20% - Accent2 4 5 2 2" xfId="5193" xr:uid="{71144A64-BBA6-46BF-973B-5BA7C8D54665}"/>
    <cellStyle name="20% - Accent2 4 5 2 2 2" xfId="5194" xr:uid="{9FCF687B-4E7E-4CAF-87E3-70BA41DDAF9B}"/>
    <cellStyle name="20% - Accent2 4 5 2 3" xfId="5195" xr:uid="{B6405DA7-C489-49A6-8A53-D55CA6CF6FDA}"/>
    <cellStyle name="20% - Accent2 4 5 2 4" xfId="46900" xr:uid="{8A403B32-D437-40BB-9902-CEC71FA512C3}"/>
    <cellStyle name="20% - Accent2 4 5 3" xfId="5196" xr:uid="{2FFF0891-AB6A-4CEF-A4D2-F3ED1E90A305}"/>
    <cellStyle name="20% - Accent2 4 5 3 2" xfId="5197" xr:uid="{3F552A3F-66BF-4DBC-9CF7-441363F1B1DA}"/>
    <cellStyle name="20% - Accent2 4 5 3 2 2" xfId="5198" xr:uid="{DBCE458D-74C6-495D-B8EC-33D84CA52A5C}"/>
    <cellStyle name="20% - Accent2 4 5 3 3" xfId="5199" xr:uid="{13AACEA9-8BB3-49D5-8FBF-FDAFD64EB520}"/>
    <cellStyle name="20% - Accent2 4 5 4" xfId="5200" xr:uid="{58A06B28-0E7C-4D30-A70B-CCC0ED7FE480}"/>
    <cellStyle name="20% - Accent2 4 5 4 2" xfId="5201" xr:uid="{3FC14D75-7252-416E-ABCD-BB8472DC5C12}"/>
    <cellStyle name="20% - Accent2 4 5 5" xfId="5202" xr:uid="{AE933402-EC44-4FEC-A224-A78EB058460F}"/>
    <cellStyle name="20% - Accent2 4 5 6" xfId="44790" xr:uid="{C170D665-46BE-48A1-8F7B-56158D0A44F3}"/>
    <cellStyle name="20% - Accent2 4 6" xfId="5203" xr:uid="{733BA138-A96D-4B0A-9F9D-8C0FEEEA6E98}"/>
    <cellStyle name="20% - Accent2 4 6 2" xfId="5204" xr:uid="{FA51DB19-137C-4553-AB68-81F98C789F7A}"/>
    <cellStyle name="20% - Accent2 4 6 2 2" xfId="5205" xr:uid="{6AC0B141-99B0-4E63-AB5D-E41AC0740442}"/>
    <cellStyle name="20% - Accent2 4 6 2 2 2" xfId="5206" xr:uid="{7F7F8DDC-3063-4DBB-8C97-166D605D34AF}"/>
    <cellStyle name="20% - Accent2 4 6 2 3" xfId="5207" xr:uid="{B3B2E37E-E3A2-4A7A-97E1-C083BCA1B661}"/>
    <cellStyle name="20% - Accent2 4 6 2 4" xfId="47074" xr:uid="{5214BA93-8B2E-412F-8219-97E89423F4B8}"/>
    <cellStyle name="20% - Accent2 4 6 3" xfId="5208" xr:uid="{1501218A-1916-40E4-8094-224C4B5A3722}"/>
    <cellStyle name="20% - Accent2 4 6 3 2" xfId="5209" xr:uid="{3727BC49-1E0F-4C7B-912A-05F1C60D1E30}"/>
    <cellStyle name="20% - Accent2 4 6 4" xfId="5210" xr:uid="{8287E65F-9074-4435-949D-F5364A09985B}"/>
    <cellStyle name="20% - Accent2 4 6 5" xfId="45649" xr:uid="{366525B9-F12D-4BDB-A650-F24340973C65}"/>
    <cellStyle name="20% - Accent2 4 7" xfId="5211" xr:uid="{8128AB35-FA41-4BB0-B031-DFA85991981D}"/>
    <cellStyle name="20% - Accent2 4 7 2" xfId="5212" xr:uid="{8B2BAFF0-2A07-4253-88DF-F55A0075237F}"/>
    <cellStyle name="20% - Accent2 4 7 2 2" xfId="5213" xr:uid="{7EE72A96-EE32-4DFF-9323-234125EF7499}"/>
    <cellStyle name="20% - Accent2 4 7 3" xfId="5214" xr:uid="{FB9C442B-4DE2-4B36-82D3-C861DF3BD08A}"/>
    <cellStyle name="20% - Accent2 4 7 4" xfId="46172" xr:uid="{360AFBEE-C6B6-4397-8636-14368810BCA6}"/>
    <cellStyle name="20% - Accent2 4 8" xfId="5215" xr:uid="{7211353E-70A3-453F-A480-A9C4F79CC0FB}"/>
    <cellStyle name="20% - Accent2 4 8 2" xfId="5216" xr:uid="{3C496E20-FE6F-4113-A247-742073B805A5}"/>
    <cellStyle name="20% - Accent2 4 9" xfId="5217" xr:uid="{EDAD3FF4-D463-4B29-A9EE-2C5A6C69DC9A}"/>
    <cellStyle name="20% - Accent2 5" xfId="588" xr:uid="{DFF63857-ED9E-4561-B3C5-34FA2E72122D}"/>
    <cellStyle name="20% - Accent2 5 2" xfId="999" xr:uid="{5ADBD34E-E518-4D8E-99AB-FE2AC08D80D4}"/>
    <cellStyle name="20% - Accent2 5 2 2" xfId="5220" xr:uid="{ACFDFAA7-A475-4779-9FC4-329D3F641E7B}"/>
    <cellStyle name="20% - Accent2 5 2 2 2" xfId="5221" xr:uid="{C2DB2237-9F3B-43D0-B5B9-A36CCBB65EA8}"/>
    <cellStyle name="20% - Accent2 5 2 2 2 2" xfId="5222" xr:uid="{44086EAF-3DD3-428A-99C2-80915238D673}"/>
    <cellStyle name="20% - Accent2 5 2 2 2 2 2" xfId="5223" xr:uid="{9E4CC9E1-DCFF-4CA0-ABCD-41CAA495185B}"/>
    <cellStyle name="20% - Accent2 5 2 2 2 3" xfId="5224" xr:uid="{88195183-6BC4-4E66-9BFE-DF3399597DEA}"/>
    <cellStyle name="20% - Accent2 5 2 2 3" xfId="5225" xr:uid="{461F7027-E346-4EBC-A91B-B31887140077}"/>
    <cellStyle name="20% - Accent2 5 2 2 3 2" xfId="5226" xr:uid="{F58354F4-FC7A-42E2-BC0B-AF7F9AE87BE8}"/>
    <cellStyle name="20% - Accent2 5 2 2 3 2 2" xfId="5227" xr:uid="{F896A22E-CF90-4FE5-82E0-AEB54AA825E0}"/>
    <cellStyle name="20% - Accent2 5 2 2 3 3" xfId="5228" xr:uid="{D577A192-7E92-4514-8002-C0D1E08646B9}"/>
    <cellStyle name="20% - Accent2 5 2 2 4" xfId="5229" xr:uid="{4F5BBB4E-CA45-4F8B-8E0E-BCBEC0C71D7C}"/>
    <cellStyle name="20% - Accent2 5 2 2 4 2" xfId="5230" xr:uid="{6F6C4B3F-5BAC-4ABA-880A-72C06A5CD611}"/>
    <cellStyle name="20% - Accent2 5 2 2 5" xfId="5231" xr:uid="{C00A41D9-F2CF-4754-AD72-008C77EE7597}"/>
    <cellStyle name="20% - Accent2 5 2 3" xfId="5232" xr:uid="{795EF67C-9DE9-4726-80D8-D7F324315BA4}"/>
    <cellStyle name="20% - Accent2 5 2 4" xfId="5233" xr:uid="{54EA5B34-21A5-4946-90B0-59A26CA6D940}"/>
    <cellStyle name="20% - Accent2 5 2 4 2" xfId="5234" xr:uid="{BC1E801C-5A3D-4A82-B745-DA2DF32E37CA}"/>
    <cellStyle name="20% - Accent2 5 2 4 2 2" xfId="5235" xr:uid="{C9A246AA-1B2E-4B06-90EB-583A166E2C43}"/>
    <cellStyle name="20% - Accent2 5 2 4 3" xfId="5236" xr:uid="{686580EA-492E-48EE-AD4B-A3D60A7818C6}"/>
    <cellStyle name="20% - Accent2 5 2 5" xfId="5237" xr:uid="{E85C01A9-4562-4C89-A6F1-9110C0498A27}"/>
    <cellStyle name="20% - Accent2 5 2 5 2" xfId="5238" xr:uid="{3C406130-79CF-478C-A069-63B406D57760}"/>
    <cellStyle name="20% - Accent2 5 2 5 2 2" xfId="5239" xr:uid="{AB247E21-FB44-41AC-9A86-6EE4BE11B72A}"/>
    <cellStyle name="20% - Accent2 5 2 5 3" xfId="5240" xr:uid="{7EFB9B86-72FE-412C-99F6-1D9418C333D3}"/>
    <cellStyle name="20% - Accent2 5 2 6" xfId="5241" xr:uid="{79B8B59B-B2D8-43E4-BDDE-3A8D490E2C9A}"/>
    <cellStyle name="20% - Accent2 5 2 6 2" xfId="5242" xr:uid="{E8171FCE-55A0-4658-94B3-63AF327D8171}"/>
    <cellStyle name="20% - Accent2 5 2 7" xfId="5243" xr:uid="{657F0C1B-DEEB-4C97-8477-034EE3DB479C}"/>
    <cellStyle name="20% - Accent2 5 2 8" xfId="5219" xr:uid="{35CCC203-8A93-4800-BD15-2BDA53F7BE09}"/>
    <cellStyle name="20% - Accent2 5 2 9" xfId="45089" xr:uid="{CC0347BE-2D6D-4B3B-849A-A3E7FF74C011}"/>
    <cellStyle name="20% - Accent2 5 3" xfId="5244" xr:uid="{21ECD6D4-0219-4436-92D3-302C502A2DC9}"/>
    <cellStyle name="20% - Accent2 5 3 2" xfId="5245" xr:uid="{AFD84248-4A8D-4EEB-8768-FAFA688C106B}"/>
    <cellStyle name="20% - Accent2 5 3 2 2" xfId="5246" xr:uid="{7CD5516A-C024-4904-95AA-3BF049AD23FA}"/>
    <cellStyle name="20% - Accent2 5 3 2 2 2" xfId="5247" xr:uid="{16E14FC8-2373-46F0-9EAF-05F4276E4CB0}"/>
    <cellStyle name="20% - Accent2 5 3 2 3" xfId="5248" xr:uid="{04CDCE82-A1FC-4856-AA1A-6F47028CCA0B}"/>
    <cellStyle name="20% - Accent2 5 3 3" xfId="5249" xr:uid="{5F170A2A-0E2E-4E8F-9B47-30C82E28681E}"/>
    <cellStyle name="20% - Accent2 5 3 3 2" xfId="5250" xr:uid="{A0B4B85D-9F93-42B3-89BD-ABBE153FDA09}"/>
    <cellStyle name="20% - Accent2 5 3 3 2 2" xfId="5251" xr:uid="{D6F92815-EB08-427C-B86E-59815ACE1FBD}"/>
    <cellStyle name="20% - Accent2 5 3 3 3" xfId="5252" xr:uid="{5872F213-C150-4633-A7DE-A35444938C12}"/>
    <cellStyle name="20% - Accent2 5 3 4" xfId="5253" xr:uid="{D2DAF003-9F2B-4D07-8153-442C71D717F5}"/>
    <cellStyle name="20% - Accent2 5 3 4 2" xfId="5254" xr:uid="{136EB6F9-8EEA-4C61-BFA5-403E5C616EDF}"/>
    <cellStyle name="20% - Accent2 5 3 5" xfId="5255" xr:uid="{5E129B05-66A2-49D3-84B8-56A61D548E3C}"/>
    <cellStyle name="20% - Accent2 5 3 6" xfId="45774" xr:uid="{567295EB-51EC-4BE8-B375-CA361676A280}"/>
    <cellStyle name="20% - Accent2 5 4" xfId="5256" xr:uid="{BB4D1F05-052E-41E8-8C0D-65856A6D27FB}"/>
    <cellStyle name="20% - Accent2 5 4 2" xfId="5257" xr:uid="{6BA165DA-D4A9-4C6F-A75A-0340BB2B8868}"/>
    <cellStyle name="20% - Accent2 5 4 2 2" xfId="5258" xr:uid="{037D2626-B4B3-4F46-B4F5-8FDB037FE43D}"/>
    <cellStyle name="20% - Accent2 5 4 3" xfId="5259" xr:uid="{6FA3ACA9-2C8F-4D6C-8AEC-AD016658BC58}"/>
    <cellStyle name="20% - Accent2 5 4 4" xfId="46428" xr:uid="{96EDAF58-D33B-4E77-90FE-C6420B4B5BC4}"/>
    <cellStyle name="20% - Accent2 5 5" xfId="5260" xr:uid="{AF4AD292-0727-46E5-B16E-BA23C7DF793D}"/>
    <cellStyle name="20% - Accent2 5 5 2" xfId="5261" xr:uid="{8D6F39D2-0460-4668-A5D2-201A368F0FAE}"/>
    <cellStyle name="20% - Accent2 5 5 2 2" xfId="5262" xr:uid="{CF2BF162-4FD3-4745-B243-23D677EF1A28}"/>
    <cellStyle name="20% - Accent2 5 5 3" xfId="5263" xr:uid="{0259D049-E489-4867-9E55-CFB90D03D4BA}"/>
    <cellStyle name="20% - Accent2 5 6" xfId="5264" xr:uid="{3E110C29-C056-44BB-AF3B-E61BD239B845}"/>
    <cellStyle name="20% - Accent2 5 6 2" xfId="5265" xr:uid="{DFC0AEEB-F670-44B1-8F24-D1506680D4ED}"/>
    <cellStyle name="20% - Accent2 5 7" xfId="5266" xr:uid="{6CA3333D-851E-4BD7-BD03-62C87154A292}"/>
    <cellStyle name="20% - Accent2 5 8" xfId="5218" xr:uid="{8D46EEA2-339D-4ABD-B416-D1395D64E685}"/>
    <cellStyle name="20% - Accent2 5 9" xfId="44102" xr:uid="{0B9E9F43-758A-43B8-87F4-C27287A3A810}"/>
    <cellStyle name="20% - Accent2 6" xfId="841" xr:uid="{4651E3CD-ECC1-4F76-817E-7C6575EA30DB}"/>
    <cellStyle name="20% - Accent2 6 2" xfId="5268" xr:uid="{6E16CB22-2597-4B4B-8196-3191F5AB5935}"/>
    <cellStyle name="20% - Accent2 6 2 2" xfId="5269" xr:uid="{917F976C-92F1-4EB2-80F2-770F55F320C9}"/>
    <cellStyle name="20% - Accent2 6 2 2 2" xfId="5270" xr:uid="{69CD12B5-749F-4882-B631-89604606CDD9}"/>
    <cellStyle name="20% - Accent2 6 2 2 2 2" xfId="5271" xr:uid="{D8F7D44B-48BC-4AD6-8CB5-A81538E7906F}"/>
    <cellStyle name="20% - Accent2 6 2 2 2 2 2" xfId="5272" xr:uid="{7F51CDBE-232F-464A-87C8-CD909A7DFEF1}"/>
    <cellStyle name="20% - Accent2 6 2 2 2 3" xfId="5273" xr:uid="{C0D2F324-8E87-4AE0-A3FF-B352589E9EAC}"/>
    <cellStyle name="20% - Accent2 6 2 2 3" xfId="5274" xr:uid="{0EA8B3FA-7115-4378-AEEF-4C2DE7D69B23}"/>
    <cellStyle name="20% - Accent2 6 2 2 3 2" xfId="5275" xr:uid="{E9E16F9C-D622-45A1-81E5-2698019EAFA7}"/>
    <cellStyle name="20% - Accent2 6 2 2 3 2 2" xfId="5276" xr:uid="{868A8380-23A0-4C45-B335-F18D6C216542}"/>
    <cellStyle name="20% - Accent2 6 2 2 3 3" xfId="5277" xr:uid="{F1025593-BB1F-4D7D-B040-BA1EDB6D2FA3}"/>
    <cellStyle name="20% - Accent2 6 2 2 4" xfId="5278" xr:uid="{42D4BE6C-8EF9-4278-A116-A486D6F35183}"/>
    <cellStyle name="20% - Accent2 6 2 2 4 2" xfId="5279" xr:uid="{DEE6BCCB-F381-474B-8980-68CFB129E644}"/>
    <cellStyle name="20% - Accent2 6 2 2 5" xfId="5280" xr:uid="{9500C16E-17E7-460C-9F59-3EF8C7900FEC}"/>
    <cellStyle name="20% - Accent2 6 2 3" xfId="5281" xr:uid="{D15B5D49-834A-48FD-A8B4-5C1DD1D6CF99}"/>
    <cellStyle name="20% - Accent2 6 2 4" xfId="5282" xr:uid="{BF482A59-8047-41E4-A648-1DC1766D8BDB}"/>
    <cellStyle name="20% - Accent2 6 2 4 2" xfId="5283" xr:uid="{72BBFEB1-65AA-4B4D-A5C4-E3BC2717109C}"/>
    <cellStyle name="20% - Accent2 6 2 4 2 2" xfId="5284" xr:uid="{F108352C-F3CD-441F-A2AD-2B611B37D18F}"/>
    <cellStyle name="20% - Accent2 6 2 4 3" xfId="5285" xr:uid="{8745FED8-43E8-47B5-A9CF-0452A89CB7D2}"/>
    <cellStyle name="20% - Accent2 6 2 5" xfId="5286" xr:uid="{1F40EC7E-2F5B-43D2-8CF9-CAB71C39CA10}"/>
    <cellStyle name="20% - Accent2 6 2 5 2" xfId="5287" xr:uid="{6AC7AA7A-77DE-4772-919D-1CBD92E4A445}"/>
    <cellStyle name="20% - Accent2 6 2 5 2 2" xfId="5288" xr:uid="{0783151D-CB23-4598-8A0A-95380C0F0810}"/>
    <cellStyle name="20% - Accent2 6 2 5 3" xfId="5289" xr:uid="{10596284-F848-490F-B83E-228069E7B6C4}"/>
    <cellStyle name="20% - Accent2 6 2 6" xfId="5290" xr:uid="{E1903E60-E2ED-4D67-BED6-1ABBF7AEEDF8}"/>
    <cellStyle name="20% - Accent2 6 2 6 2" xfId="5291" xr:uid="{BC87366F-16D6-4262-BEA8-9CB4A5661B69}"/>
    <cellStyle name="20% - Accent2 6 2 7" xfId="5292" xr:uid="{875CA8F1-730A-4BB8-AAD4-EB862FB775F8}"/>
    <cellStyle name="20% - Accent2 6 2 8" xfId="45893" xr:uid="{5211C43F-068F-477F-9BFD-53A4512B3589}"/>
    <cellStyle name="20% - Accent2 6 3" xfId="5293" xr:uid="{E32111CD-36E6-46AC-84F2-E028988EEC26}"/>
    <cellStyle name="20% - Accent2 6 3 2" xfId="5294" xr:uid="{DDB54E15-8A35-4976-BE59-12E3A3AE84C1}"/>
    <cellStyle name="20% - Accent2 6 3 2 2" xfId="5295" xr:uid="{58BB0551-08BD-411F-98BE-C48D85218EB0}"/>
    <cellStyle name="20% - Accent2 6 3 2 2 2" xfId="5296" xr:uid="{54E85BDB-89D9-41F3-8BE5-46DF847FCBB2}"/>
    <cellStyle name="20% - Accent2 6 3 2 3" xfId="5297" xr:uid="{91E47576-F3E3-4193-B987-93D8912F2519}"/>
    <cellStyle name="20% - Accent2 6 3 3" xfId="5298" xr:uid="{540A1562-E04C-419A-B728-E2CBA29C8D04}"/>
    <cellStyle name="20% - Accent2 6 3 3 2" xfId="5299" xr:uid="{F1A7DA00-F0B0-4D5F-8384-BE3B3A871B08}"/>
    <cellStyle name="20% - Accent2 6 3 3 2 2" xfId="5300" xr:uid="{D0161E95-8DEA-4CAB-BD86-4ACAA3468BE3}"/>
    <cellStyle name="20% - Accent2 6 3 3 3" xfId="5301" xr:uid="{7A6EF571-FABC-42EB-B861-516FDCA6A6DA}"/>
    <cellStyle name="20% - Accent2 6 3 4" xfId="5302" xr:uid="{469CD914-C2D2-4260-BC61-9D40E393D396}"/>
    <cellStyle name="20% - Accent2 6 3 4 2" xfId="5303" xr:uid="{55815FAA-B64A-44D4-808D-8D8363DEBE83}"/>
    <cellStyle name="20% - Accent2 6 3 5" xfId="5304" xr:uid="{7D74E052-DB57-4246-ABE8-4E09AE7EF60E}"/>
    <cellStyle name="20% - Accent2 6 4" xfId="5305" xr:uid="{DC27EBFE-8535-4674-95E9-AC358DABEEB1}"/>
    <cellStyle name="20% - Accent2 6 4 2" xfId="5306" xr:uid="{5B080BE1-A3C6-44D8-92E1-5ABE5E6781F5}"/>
    <cellStyle name="20% - Accent2 6 4 2 2" xfId="5307" xr:uid="{E3A7AABD-0C48-4CF9-94E6-36BE6671834F}"/>
    <cellStyle name="20% - Accent2 6 4 3" xfId="5308" xr:uid="{A299108C-7944-4A17-B2A3-34907500EFCD}"/>
    <cellStyle name="20% - Accent2 6 5" xfId="5309" xr:uid="{70A51984-B528-472F-9AE9-1AABB85DB917}"/>
    <cellStyle name="20% - Accent2 6 5 2" xfId="5310" xr:uid="{97C2BD81-708C-4C0D-A6CE-2839C775B737}"/>
    <cellStyle name="20% - Accent2 6 5 2 2" xfId="5311" xr:uid="{AE6CD499-F75E-482A-AA03-3C3DC4907A98}"/>
    <cellStyle name="20% - Accent2 6 5 3" xfId="5312" xr:uid="{08636430-E376-4C50-8B46-F1F5835CF181}"/>
    <cellStyle name="20% - Accent2 6 6" xfId="5313" xr:uid="{72D8981D-9AF7-4098-9E6D-FC55D8BC7B50}"/>
    <cellStyle name="20% - Accent2 6 6 2" xfId="5314" xr:uid="{3B532EF3-21DB-4094-BB91-2F11C4EA489D}"/>
    <cellStyle name="20% - Accent2 6 7" xfId="5315" xr:uid="{EA3719A0-FB5C-44C0-B891-575AD3CB0A28}"/>
    <cellStyle name="20% - Accent2 6 8" xfId="5267" xr:uid="{A6E2C1AC-B342-44A9-AAEF-3A0DA6396259}"/>
    <cellStyle name="20% - Accent2 6 9" xfId="44915" xr:uid="{2A5ECB67-B8F9-4D80-8281-A95D94B0B31B}"/>
    <cellStyle name="20% - Accent2 7" xfId="5316" xr:uid="{F32228E9-1A8D-41B2-B452-58650A0D9B68}"/>
    <cellStyle name="20% - Accent2 7 2" xfId="5317" xr:uid="{7D273863-E267-4786-B9D9-CE36CFA993BA}"/>
    <cellStyle name="20% - Accent2 7 2 2" xfId="5318" xr:uid="{17309F4D-A2B8-4A10-BC22-B18EDE3B26CC}"/>
    <cellStyle name="20% - Accent2 7 2 2 2" xfId="5319" xr:uid="{CA5E3184-B7B7-465E-8CA6-4FF61FDC786D}"/>
    <cellStyle name="20% - Accent2 7 2 2 2 2" xfId="5320" xr:uid="{5115B510-DF09-4BEA-94A4-8CB880974BF4}"/>
    <cellStyle name="20% - Accent2 7 2 2 3" xfId="5321" xr:uid="{4043759C-97DA-4C2A-A9A6-FD2D339C7A40}"/>
    <cellStyle name="20% - Accent2 7 2 3" xfId="5322" xr:uid="{AC169E8F-BD13-4C09-A3B0-E70F3D4EBAD7}"/>
    <cellStyle name="20% - Accent2 7 2 4" xfId="5323" xr:uid="{741EC87D-6EB8-46DD-B3A8-42AF2C142481}"/>
    <cellStyle name="20% - Accent2 7 3" xfId="5324" xr:uid="{ABF82F32-21C5-4420-A7FC-73CEBCB62080}"/>
    <cellStyle name="20% - Accent2 7 3 2" xfId="5325" xr:uid="{CE518425-6168-40FF-B4E2-165BAB875FED}"/>
    <cellStyle name="20% - Accent2 7 3 2 2" xfId="5326" xr:uid="{8EBA4482-6A3C-4DA7-9E89-26B577334745}"/>
    <cellStyle name="20% - Accent2 7 3 3" xfId="5327" xr:uid="{68764EE9-F9F3-4ECB-AF96-645091C653B9}"/>
    <cellStyle name="20% - Accent2 7 4" xfId="5328" xr:uid="{D2AF883B-54F1-47B6-89CC-99BC4B928710}"/>
    <cellStyle name="20% - Accent2 7 4 2" xfId="5329" xr:uid="{5D3D89B7-EA5D-4E3E-BA61-AAB1A8A50D41}"/>
    <cellStyle name="20% - Accent2 7 5" xfId="5330" xr:uid="{C89E947C-F582-4122-B913-DB7C8FE05B68}"/>
    <cellStyle name="20% - Accent2 7 6" xfId="45527" xr:uid="{83415075-CF55-4577-8EE8-70ADCF4C370A}"/>
    <cellStyle name="20% - Accent2 8" xfId="5331" xr:uid="{62398522-6262-41F7-B8E2-0B103549CC69}"/>
    <cellStyle name="20% - Accent2 8 2" xfId="5332" xr:uid="{35ED3ED3-DE72-4F47-800A-D86098263C4A}"/>
    <cellStyle name="20% - Accent2 8 3" xfId="5333" xr:uid="{92B4DC38-4873-4383-81C2-7CD52A6A2FD3}"/>
    <cellStyle name="20% - Accent2 8 3 2" xfId="5334" xr:uid="{62252B52-6F86-4993-BCE1-3F2938B92585}"/>
    <cellStyle name="20% - Accent2 8 3 2 2" xfId="5335" xr:uid="{4FDB3BCF-3D37-4BE4-8A59-AA0504862C2F}"/>
    <cellStyle name="20% - Accent2 8 3 2 2 2" xfId="5336" xr:uid="{22ABC1D7-87CA-4C7A-98A6-786676A8A349}"/>
    <cellStyle name="20% - Accent2 8 3 2 3" xfId="5337" xr:uid="{B71B3029-B88A-496E-9879-0750BF29F53E}"/>
    <cellStyle name="20% - Accent2 8 3 3" xfId="5338" xr:uid="{E52191BA-8795-4988-AF8C-4B624A4C321E}"/>
    <cellStyle name="20% - Accent2 8 3 3 2" xfId="5339" xr:uid="{E958F280-2B7A-4591-86B8-DD63019D14E0}"/>
    <cellStyle name="20% - Accent2 8 3 3 2 2" xfId="5340" xr:uid="{525578E3-07B6-4C42-875D-D1DDEB2313AC}"/>
    <cellStyle name="20% - Accent2 8 3 3 3" xfId="5341" xr:uid="{406470D2-DCAA-4D33-B632-7130C976D5D3}"/>
    <cellStyle name="20% - Accent2 8 3 4" xfId="5342" xr:uid="{FA713CB2-E3A5-430E-9E85-CDAA40752E4A}"/>
    <cellStyle name="20% - Accent2 8 3 4 2" xfId="5343" xr:uid="{0B2D5F36-7190-4C30-9041-78546E70C972}"/>
    <cellStyle name="20% - Accent2 8 3 5" xfId="5344" xr:uid="{A34B667F-98C0-4EFA-AA7A-D780C06C8397}"/>
    <cellStyle name="20% - Accent2 8 4" xfId="46297" xr:uid="{A64D9A06-BD39-448D-8E7B-2F9323D108D0}"/>
    <cellStyle name="20% - Accent2 9" xfId="5345" xr:uid="{9BE63344-C7BE-4EF9-B5F0-81C5F4F0CEC2}"/>
    <cellStyle name="20% - Accent2 9 2" xfId="5346" xr:uid="{C9BBCFB4-BACB-42D5-8E08-32017E9B768C}"/>
    <cellStyle name="20% - Accent2 9 3" xfId="5347" xr:uid="{D7170C39-4CE7-47D0-8FD1-B3DFA772C0DC}"/>
    <cellStyle name="20% - Accent2 9 3 2" xfId="5348" xr:uid="{62634516-0882-47B7-B434-8E11A83FF99E}"/>
    <cellStyle name="20% - Accent2 9 3 2 2" xfId="5349" xr:uid="{204059D2-F19C-432E-9B27-F280E732D77D}"/>
    <cellStyle name="20% - Accent2 9 3 2 2 2" xfId="5350" xr:uid="{AA3A291F-70E8-4E7F-B434-737B20390114}"/>
    <cellStyle name="20% - Accent2 9 3 2 3" xfId="5351" xr:uid="{7E575C6E-7D42-4137-9344-4B57DE02E710}"/>
    <cellStyle name="20% - Accent2 9 3 3" xfId="5352" xr:uid="{365CCCDA-5C39-4E9C-9527-570AAA837946}"/>
    <cellStyle name="20% - Accent2 9 3 3 2" xfId="5353" xr:uid="{FD7F94DB-B8EE-44EE-A5B2-4A13D69CD17A}"/>
    <cellStyle name="20% - Accent2 9 3 3 2 2" xfId="5354" xr:uid="{7A671D13-1B1B-4486-BB6A-790CDCC1DD31}"/>
    <cellStyle name="20% - Accent2 9 3 3 3" xfId="5355" xr:uid="{B9146ED3-371F-4ADF-AB75-A6C7E0186A53}"/>
    <cellStyle name="20% - Accent2 9 3 4" xfId="5356" xr:uid="{7C515911-BCD5-4A22-8945-B962910E4D70}"/>
    <cellStyle name="20% - Accent2 9 3 4 2" xfId="5357" xr:uid="{4AFF63CC-A822-4641-93B0-83DE21C7B32B}"/>
    <cellStyle name="20% - Accent2 9 3 5" xfId="5358" xr:uid="{C8F83343-916F-40A7-ACE0-C89C6E3A8635}"/>
    <cellStyle name="20% - Accent2 9 4" xfId="5359" xr:uid="{FAC19FB6-51B6-4EA5-A654-B267D60B5350}"/>
    <cellStyle name="20% - Accent3" xfId="54" builtinId="38" customBuiltin="1"/>
    <cellStyle name="20% - Accent3 10" xfId="5360" xr:uid="{FEA7FA85-030D-4459-98C3-98982AD2615B}"/>
    <cellStyle name="20% - Accent3 11" xfId="5361" xr:uid="{DCD86CD3-2383-4BD0-B058-4C3EBC325113}"/>
    <cellStyle name="20% - Accent3 11 2" xfId="5362" xr:uid="{13BDD95F-9D5B-4F47-B19D-F9F4DE1F6CD9}"/>
    <cellStyle name="20% - Accent3 12" xfId="1216" xr:uid="{DE3506B6-6592-44E1-8CA8-F7DEDAE5B581}"/>
    <cellStyle name="20% - Accent3 13" xfId="43943" xr:uid="{ED557A98-8EF6-4F95-84B5-95D5F3D53EA1}"/>
    <cellStyle name="20% - Accent3 2" xfId="114" xr:uid="{C099D7E5-F317-4145-BA7B-98FE2C8D7C17}"/>
    <cellStyle name="20% - Accent3 2 10" xfId="1226" xr:uid="{EE322600-745F-4793-A512-4339C56B7AFB}"/>
    <cellStyle name="20% - Accent3 2 11" xfId="43790" xr:uid="{2D7C3E92-E400-4EA2-A0BD-2194D07453C0}"/>
    <cellStyle name="20% - Accent3 2 12" xfId="303" xr:uid="{269B387F-AE85-4C0C-B223-224C6C1C2F4E}"/>
    <cellStyle name="20% - Accent3 2 13" xfId="44023" xr:uid="{43B8985D-7ACC-41EB-9883-5A670DD8E756}"/>
    <cellStyle name="20% - Accent3 2 2" xfId="228" xr:uid="{A120B6EC-2343-47C5-9A4B-0521C68C5778}"/>
    <cellStyle name="20% - Accent3 2 2 10" xfId="3326" xr:uid="{209591A7-112E-49DB-B58F-DA85DBEE75FC}"/>
    <cellStyle name="20% - Accent3 2 2 11" xfId="1458" xr:uid="{5F78B92B-280D-4272-9F34-3A48BFDE6B46}"/>
    <cellStyle name="20% - Accent3 2 2 12" xfId="1412" xr:uid="{30AD0427-D375-4CDA-9699-F654FBB7B441}"/>
    <cellStyle name="20% - Accent3 2 2 13" xfId="410" xr:uid="{4B7CF45E-17A8-48B7-B2B8-F1FD73670608}"/>
    <cellStyle name="20% - Accent3 2 2 14" xfId="44075" xr:uid="{E3222F00-92C1-4E06-9D27-4A76AC97DB15}"/>
    <cellStyle name="20% - Accent3 2 2 2" xfId="496" xr:uid="{B482A748-7B2F-4621-8308-D37138FDCD06}"/>
    <cellStyle name="20% - Accent3 2 2 2 10" xfId="44327" xr:uid="{36C1F8CD-DA55-42E9-A76D-15E8674475B1}"/>
    <cellStyle name="20% - Accent3 2 2 2 2" xfId="758" xr:uid="{C5A2A505-1BE3-47CE-8CA2-25B6CDED7B5C}"/>
    <cellStyle name="20% - Accent3 2 2 2 2 2" xfId="1158" xr:uid="{431EE407-BC31-4D81-90C0-D37751B18BE1}"/>
    <cellStyle name="20% - Accent3 2 2 2 2 2 2" xfId="2512" xr:uid="{D972BAD9-D51A-4BC5-8CEB-FEC09250307E}"/>
    <cellStyle name="20% - Accent3 2 2 2 2 2 3" xfId="2746" xr:uid="{94856B02-C5FC-4018-A0AA-280466C61F97}"/>
    <cellStyle name="20% - Accent3 2 2 2 2 2 4" xfId="2979" xr:uid="{8DA9F09F-F946-4E74-872C-4BF9C2CFF31B}"/>
    <cellStyle name="20% - Accent3 2 2 2 2 2 5" xfId="3212" xr:uid="{5763D796-2983-4C92-924E-04EB1AEA1726}"/>
    <cellStyle name="20% - Accent3 2 2 2 2 2 6" xfId="2278" xr:uid="{D6AF42DC-B00B-49A1-BDEB-EC9D7552CCEC}"/>
    <cellStyle name="20% - Accent3 2 2 2 2 2 7" xfId="1914" xr:uid="{CA5BE45E-4072-40D1-98FF-EA5B699D7190}"/>
    <cellStyle name="20% - Accent3 2 2 2 2 2 8" xfId="46096" xr:uid="{89C2454A-EB8E-47B4-AD43-000FBF8A93FD}"/>
    <cellStyle name="20% - Accent3 2 2 2 2 3" xfId="2396" xr:uid="{8D129D09-7526-4883-ACE2-9D74A266BA9F}"/>
    <cellStyle name="20% - Accent3 2 2 2 2 4" xfId="2630" xr:uid="{2D66B3FC-2640-426A-BDE7-719C1B097DEC}"/>
    <cellStyle name="20% - Accent3 2 2 2 2 5" xfId="2863" xr:uid="{9B3D24B8-8717-4662-9061-13E2A0D93D0C}"/>
    <cellStyle name="20% - Accent3 2 2 2 2 6" xfId="3096" xr:uid="{F6C9E143-B1CF-47F5-83FE-205A2C9BF218}"/>
    <cellStyle name="20% - Accent3 2 2 2 2 7" xfId="2162" xr:uid="{E9D35EBA-DB0E-4838-9589-D3588700CDC9}"/>
    <cellStyle name="20% - Accent3 2 2 2 2 8" xfId="1793" xr:uid="{15FC5EDF-56E2-4284-BF31-10EFB3897BC0}"/>
    <cellStyle name="20% - Accent3 2 2 2 2 9" xfId="45314" xr:uid="{C770C79E-3B3B-44D6-B893-38912884ED2E}"/>
    <cellStyle name="20% - Accent3 2 2 2 3" xfId="947" xr:uid="{22118E0A-DCA1-44B5-B9A4-CFD2AF75FF47}"/>
    <cellStyle name="20% - Accent3 2 2 2 3 2" xfId="2454" xr:uid="{925C8F12-86A1-4D1D-BE97-B98131ABEF7D}"/>
    <cellStyle name="20% - Accent3 2 2 2 3 2 2" xfId="5365" xr:uid="{21E0D1A2-064B-43B8-932B-61DD8E440E29}"/>
    <cellStyle name="20% - Accent3 2 2 2 3 2 3" xfId="5364" xr:uid="{4805913C-9C90-49B2-AE57-A7286FB9569C}"/>
    <cellStyle name="20% - Accent3 2 2 2 3 3" xfId="2688" xr:uid="{4E794150-6EBC-42AD-91A3-1E73B45CC43D}"/>
    <cellStyle name="20% - Accent3 2 2 2 3 3 2" xfId="5366" xr:uid="{BC5A3A9C-CF59-473B-B792-106CCAE340E3}"/>
    <cellStyle name="20% - Accent3 2 2 2 3 4" xfId="2921" xr:uid="{9C9180FF-D8C1-4CCE-AFDB-366B97184A99}"/>
    <cellStyle name="20% - Accent3 2 2 2 3 5" xfId="3154" xr:uid="{03542E00-879F-4D52-A3E8-6F871060B03C}"/>
    <cellStyle name="20% - Accent3 2 2 2 3 6" xfId="2220" xr:uid="{AB25A294-A008-4319-BE6D-7C4F177BDBDB}"/>
    <cellStyle name="20% - Accent3 2 2 2 3 7" xfId="5363" xr:uid="{4D260FDD-B60D-4F63-82DF-D201E92D423E}"/>
    <cellStyle name="20% - Accent3 2 2 2 3 8" xfId="1856" xr:uid="{1AC5344C-A44A-47C1-93A1-2223A4AE2A73}"/>
    <cellStyle name="20% - Accent3 2 2 2 3 9" xfId="45754" xr:uid="{07CDE444-8C75-4DD3-8309-8A34A9229FCB}"/>
    <cellStyle name="20% - Accent3 2 2 2 4" xfId="2338" xr:uid="{2AD9C1A3-89CF-4AD9-9535-6AF041FD06CF}"/>
    <cellStyle name="20% - Accent3 2 2 2 4 2" xfId="5368" xr:uid="{2438661B-B49F-49EA-BCC9-E73EE81E6D86}"/>
    <cellStyle name="20% - Accent3 2 2 2 4 3" xfId="5369" xr:uid="{61132AF6-F2BD-4A5E-BE9F-D89307991AB8}"/>
    <cellStyle name="20% - Accent3 2 2 2 4 4" xfId="5367" xr:uid="{23D00F10-3020-483D-9F70-9C34A42CFFE9}"/>
    <cellStyle name="20% - Accent3 2 2 2 4 5" xfId="46653" xr:uid="{42E4819C-F126-422C-9BEF-F5CEDEAC5A4C}"/>
    <cellStyle name="20% - Accent3 2 2 2 5" xfId="2572" xr:uid="{733C2595-2381-4D64-829A-7838AF8F2D1C}"/>
    <cellStyle name="20% - Accent3 2 2 2 5 2" xfId="5370" xr:uid="{81049AA3-9797-4A83-B99E-0A0F48391032}"/>
    <cellStyle name="20% - Accent3 2 2 2 6" xfId="2805" xr:uid="{F585913C-4744-4122-9D8C-3993B7A03EAD}"/>
    <cellStyle name="20% - Accent3 2 2 2 7" xfId="3038" xr:uid="{3E4466B7-4FD8-4C96-9195-1AAF0935CBD7}"/>
    <cellStyle name="20% - Accent3 2 2 2 8" xfId="2104" xr:uid="{10BFFF2E-45D5-4133-9F45-D3C347C7F8CA}"/>
    <cellStyle name="20% - Accent3 2 2 2 9" xfId="1668" xr:uid="{E0C65F06-0250-45C8-85A1-DBAB7E189B5F}"/>
    <cellStyle name="20% - Accent3 2 2 3" xfId="637" xr:uid="{BEF57CEF-DA18-4044-B8B8-2B25A21934F2}"/>
    <cellStyle name="20% - Accent3 2 2 3 10" xfId="5371" xr:uid="{B8B44716-8A99-4276-95C3-8A8C342D128A}"/>
    <cellStyle name="20% - Accent3 2 2 3 11" xfId="43636" xr:uid="{E2F69F11-403A-4F56-82E1-EC7CD925DFE4}"/>
    <cellStyle name="20% - Accent3 2 2 3 12" xfId="1760" xr:uid="{E0C0A9BE-BB7F-4EBA-996E-17FAFFB2E4C6}"/>
    <cellStyle name="20% - Accent3 2 2 3 13" xfId="44202" xr:uid="{520D4E2F-CC7E-486B-BD06-A696BA84437D}"/>
    <cellStyle name="20% - Accent3 2 2 3 2" xfId="1047" xr:uid="{8EBDC3A1-126C-4321-963A-3E92F9285525}"/>
    <cellStyle name="20% - Accent3 2 2 3 2 10" xfId="45189" xr:uid="{886FFE25-CE7C-4F0F-8D4E-23F722567836}"/>
    <cellStyle name="20% - Accent3 2 2 3 2 2" xfId="2483" xr:uid="{9FEC0F44-30D0-406F-AB1E-25013444D9EC}"/>
    <cellStyle name="20% - Accent3 2 2 3 2 2 2" xfId="5374" xr:uid="{124A19C0-447D-414B-9268-E62632FE84FE}"/>
    <cellStyle name="20% - Accent3 2 2 3 2 2 2 2" xfId="5375" xr:uid="{AA442D8C-6AF9-401F-9DF3-BF236A4BEC82}"/>
    <cellStyle name="20% - Accent3 2 2 3 2 2 2 3" xfId="5376" xr:uid="{FD865F0C-5FB8-4783-8C8E-C3E934F5E547}"/>
    <cellStyle name="20% - Accent3 2 2 3 2 2 3" xfId="5377" xr:uid="{FA5BCF68-D21E-4CB7-A0B0-890F4EE10753}"/>
    <cellStyle name="20% - Accent3 2 2 3 2 2 4" xfId="5378" xr:uid="{7B2CE721-7FED-45FF-9511-61E1EC231987}"/>
    <cellStyle name="20% - Accent3 2 2 3 2 2 4 2" xfId="5379" xr:uid="{ABDD5C4E-6330-4876-BA77-6622FE6DEEC7}"/>
    <cellStyle name="20% - Accent3 2 2 3 2 2 5" xfId="5380" xr:uid="{F50D2955-0B17-4F8C-BC54-64830A24284B}"/>
    <cellStyle name="20% - Accent3 2 2 3 2 2 6" xfId="5373" xr:uid="{439D5EBA-286A-4638-A70F-C16E75824E4B}"/>
    <cellStyle name="20% - Accent3 2 2 3 2 3" xfId="2717" xr:uid="{AED2DCEC-ABAF-4F8E-B096-ECEDE977BFD0}"/>
    <cellStyle name="20% - Accent3 2 2 3 2 3 2" xfId="5381" xr:uid="{2F7A95DA-FEA3-4EB8-A63E-C61981558184}"/>
    <cellStyle name="20% - Accent3 2 2 3 2 4" xfId="2950" xr:uid="{C26FB261-7047-40FE-A9F5-F98A1263CFE8}"/>
    <cellStyle name="20% - Accent3 2 2 3 2 4 2" xfId="5383" xr:uid="{7BEB478E-53EA-4F86-9F5E-CD3F94308D4E}"/>
    <cellStyle name="20% - Accent3 2 2 3 2 4 2 2" xfId="5384" xr:uid="{5AFBF90A-BFF5-4E26-8752-2B72D8D71E60}"/>
    <cellStyle name="20% - Accent3 2 2 3 2 4 3" xfId="5385" xr:uid="{2C099642-EA34-49FD-B825-32A91C65CD56}"/>
    <cellStyle name="20% - Accent3 2 2 3 2 4 4" xfId="5382" xr:uid="{1C9CAAB0-4C8B-4E0C-8E1C-7E560747ACA5}"/>
    <cellStyle name="20% - Accent3 2 2 3 2 5" xfId="3183" xr:uid="{F624329C-485D-4793-A8C6-FCC7FE9B6D26}"/>
    <cellStyle name="20% - Accent3 2 2 3 2 5 2" xfId="5387" xr:uid="{2D9EC80F-3014-420D-819D-8757E3393FA4}"/>
    <cellStyle name="20% - Accent3 2 2 3 2 5 2 2" xfId="5388" xr:uid="{324DBB51-C781-4577-B9CD-E59DB8622B00}"/>
    <cellStyle name="20% - Accent3 2 2 3 2 5 3" xfId="5389" xr:uid="{24962721-0223-48EA-873B-E26A265755FE}"/>
    <cellStyle name="20% - Accent3 2 2 3 2 5 4" xfId="5386" xr:uid="{7CA36FCA-A466-41EC-9E77-8E461B9135A5}"/>
    <cellStyle name="20% - Accent3 2 2 3 2 6" xfId="2249" xr:uid="{752308C9-872F-4E81-A6E3-7B2DE30BD706}"/>
    <cellStyle name="20% - Accent3 2 2 3 2 6 2" xfId="5391" xr:uid="{63EB6CA3-3DBD-417E-BD8E-A87201AE4329}"/>
    <cellStyle name="20% - Accent3 2 2 3 2 6 3" xfId="5390" xr:uid="{75FDE300-9A34-4742-8EB9-AB841CC80C53}"/>
    <cellStyle name="20% - Accent3 2 2 3 2 7" xfId="5392" xr:uid="{FE1D76F8-D112-493B-A7F8-AF5DC7D87D7A}"/>
    <cellStyle name="20% - Accent3 2 2 3 2 8" xfId="5372" xr:uid="{06DE0F02-062A-44E6-8B97-8BFAEC213DC7}"/>
    <cellStyle name="20% - Accent3 2 2 3 2 9" xfId="1885" xr:uid="{E3116523-05A6-444E-BC3C-69D1F242849C}"/>
    <cellStyle name="20% - Accent3 2 2 3 3" xfId="2367" xr:uid="{20680DDC-94A4-4A83-AF14-7C7650CC267C}"/>
    <cellStyle name="20% - Accent3 2 2 3 3 2" xfId="5394" xr:uid="{92286A46-4DBE-4D65-8124-98BC3900E11E}"/>
    <cellStyle name="20% - Accent3 2 2 3 3 2 2" xfId="5395" xr:uid="{CF394E0A-C1B8-41D5-A200-D2E43367EE4D}"/>
    <cellStyle name="20% - Accent3 2 2 3 3 2 2 2" xfId="5396" xr:uid="{9E72C22B-BFDD-4D35-A827-6160A5E38A80}"/>
    <cellStyle name="20% - Accent3 2 2 3 3 2 3" xfId="5397" xr:uid="{C1B3216D-751F-4A63-A56D-0C647C5631B3}"/>
    <cellStyle name="20% - Accent3 2 2 3 3 3" xfId="5398" xr:uid="{94F3D0AA-22AA-4E08-AA77-9D4E7D500267}"/>
    <cellStyle name="20% - Accent3 2 2 3 3 3 2" xfId="5399" xr:uid="{7A3E36D8-B769-471B-B339-ACB821563F1F}"/>
    <cellStyle name="20% - Accent3 2 2 3 3 3 2 2" xfId="5400" xr:uid="{A8991FDB-EC07-41EB-A2D2-48345CBA8779}"/>
    <cellStyle name="20% - Accent3 2 2 3 3 3 3" xfId="5401" xr:uid="{5B0C61B5-B2D2-4A42-8093-5544B1002C1C}"/>
    <cellStyle name="20% - Accent3 2 2 3 3 4" xfId="5402" xr:uid="{E1D6B0CF-4465-42E4-9255-B568D19CD526}"/>
    <cellStyle name="20% - Accent3 2 2 3 3 4 2" xfId="5403" xr:uid="{F5FED63A-6F95-4109-8E36-BAD4D2D6D64D}"/>
    <cellStyle name="20% - Accent3 2 2 3 3 5" xfId="5404" xr:uid="{71AD7C4B-80D7-4208-A5B1-C6562F7123FF}"/>
    <cellStyle name="20% - Accent3 2 2 3 3 6" xfId="5393" xr:uid="{D00CB898-44C1-4596-A007-6AB7CD380B84}"/>
    <cellStyle name="20% - Accent3 2 2 3 3 7" xfId="45873" xr:uid="{39A10677-DD17-4CD0-84B1-C6C4BDB2AD96}"/>
    <cellStyle name="20% - Accent3 2 2 3 4" xfId="2601" xr:uid="{EE0342A5-9D02-4079-B72C-837BBFB7817B}"/>
    <cellStyle name="20% - Accent3 2 2 3 4 2" xfId="5406" xr:uid="{2C2AC01B-67BB-4777-87A2-7A483A2CC248}"/>
    <cellStyle name="20% - Accent3 2 2 3 4 2 2" xfId="5407" xr:uid="{976C1748-614A-46DE-A470-5D990D43D5F1}"/>
    <cellStyle name="20% - Accent3 2 2 3 4 3" xfId="5408" xr:uid="{16215893-A0CC-42C7-BA40-E8571A4A9854}"/>
    <cellStyle name="20% - Accent3 2 2 3 4 4" xfId="5405" xr:uid="{6E636833-45EE-43D5-9E61-459E7153D755}"/>
    <cellStyle name="20% - Accent3 2 2 3 4 5" xfId="46528" xr:uid="{DE29C57F-0A6A-4D41-AC1F-3C557FE33BC3}"/>
    <cellStyle name="20% - Accent3 2 2 3 5" xfId="2834" xr:uid="{2100399C-97BC-433B-AD7A-6BEF00421BFD}"/>
    <cellStyle name="20% - Accent3 2 2 3 5 2" xfId="5410" xr:uid="{7DDC6EE0-6DB3-4487-B238-BE968DAC89F5}"/>
    <cellStyle name="20% - Accent3 2 2 3 5 3" xfId="5409" xr:uid="{D3C95948-069D-4146-86B3-2B55DCA8753E}"/>
    <cellStyle name="20% - Accent3 2 2 3 6" xfId="3067" xr:uid="{51FD52F8-CA49-4739-951C-74F6EC30152B}"/>
    <cellStyle name="20% - Accent3 2 2 3 6 2" xfId="5412" xr:uid="{874C1209-89B8-4EC9-8E8A-8ED1308F767B}"/>
    <cellStyle name="20% - Accent3 2 2 3 6 3" xfId="5411" xr:uid="{96493105-6006-41EA-A105-58BDF73DB4B5}"/>
    <cellStyle name="20% - Accent3 2 2 3 7" xfId="2133" xr:uid="{3A5975A9-3D9F-4CEB-8393-FF6A65C1291D}"/>
    <cellStyle name="20% - Accent3 2 2 3 7 2" xfId="5414" xr:uid="{FE99DA45-3800-466D-B250-80D571388D17}"/>
    <cellStyle name="20% - Accent3 2 2 3 7 2 2" xfId="5415" xr:uid="{791E97DE-E1A1-4914-B03B-F04E3E4BB288}"/>
    <cellStyle name="20% - Accent3 2 2 3 7 2 2 2" xfId="5416" xr:uid="{E91C9D6A-90AA-45D1-9AD1-49E901836D34}"/>
    <cellStyle name="20% - Accent3 2 2 3 7 2 3" xfId="5417" xr:uid="{DB4C85A4-DBCC-4B38-850A-A49EBB12FE51}"/>
    <cellStyle name="20% - Accent3 2 2 3 7 3" xfId="5418" xr:uid="{8FF9E132-9041-4DA7-9E44-04F268618337}"/>
    <cellStyle name="20% - Accent3 2 2 3 7 3 2" xfId="5419" xr:uid="{D4209495-01C2-42A2-B6FE-74B4DAA5E672}"/>
    <cellStyle name="20% - Accent3 2 2 3 7 4" xfId="5420" xr:uid="{35A721D9-D6DA-4568-9C84-6E2101B0EE40}"/>
    <cellStyle name="20% - Accent3 2 2 3 7 5" xfId="5413" xr:uid="{C7AA6ACF-CBD7-49CC-864E-A9CA79D4995C}"/>
    <cellStyle name="20% - Accent3 2 2 3 8" xfId="5421" xr:uid="{116ACA52-CC02-490E-AB99-11DEC6098F38}"/>
    <cellStyle name="20% - Accent3 2 2 3 8 2" xfId="5422" xr:uid="{5D9113EF-F177-4595-810F-57A4BA5B2A1A}"/>
    <cellStyle name="20% - Accent3 2 2 3 8 2 2" xfId="5423" xr:uid="{32B21364-79B2-441E-9FE5-F9ADFE4C69D5}"/>
    <cellStyle name="20% - Accent3 2 2 3 8 3" xfId="5424" xr:uid="{79F1633C-6A85-423B-85FC-C1AACE7E9F1A}"/>
    <cellStyle name="20% - Accent3 2 2 3 9" xfId="5425" xr:uid="{FF3642F5-BE21-4FAF-9EFD-DA2DF925B10C}"/>
    <cellStyle name="20% - Accent3 2 2 3 9 2" xfId="5426" xr:uid="{ABFB68C4-1F1D-4CD6-A295-7EBE4A683034}"/>
    <cellStyle name="20% - Accent3 2 2 4" xfId="696" xr:uid="{D2B29560-0E6D-456A-AC2C-E1F9DDF759C1}"/>
    <cellStyle name="20% - Accent3 2 2 4 10" xfId="44678" xr:uid="{282539C4-DD7C-4C8D-ACE6-00BB5E031FD0}"/>
    <cellStyle name="20% - Accent3 2 2 4 2" xfId="1103" xr:uid="{96C00375-200E-4021-B2F0-E6434E8E2654}"/>
    <cellStyle name="20% - Accent3 2 2 4 2 2" xfId="5429" xr:uid="{045D1616-25FE-4028-B036-35BC89E67EE2}"/>
    <cellStyle name="20% - Accent3 2 2 4 2 2 2" xfId="5430" xr:uid="{CD918D09-8768-4DD6-9110-0D4BEE3314E1}"/>
    <cellStyle name="20% - Accent3 2 2 4 2 2 2 2" xfId="5431" xr:uid="{D6380D71-728D-4AE4-8A6D-D647281E7CCD}"/>
    <cellStyle name="20% - Accent3 2 2 4 2 2 2 2 2" xfId="5432" xr:uid="{BED2647F-EC4E-4205-896F-3018F6AE50BE}"/>
    <cellStyle name="20% - Accent3 2 2 4 2 2 2 3" xfId="5433" xr:uid="{2D7589A2-D1AD-4003-BD1B-61E55549500A}"/>
    <cellStyle name="20% - Accent3 2 2 4 2 2 3" xfId="5434" xr:uid="{84EB7F00-6471-46D0-BA2C-7BA1B6C3C708}"/>
    <cellStyle name="20% - Accent3 2 2 4 2 2 3 2" xfId="5435" xr:uid="{7492C503-137F-46A0-9360-193D62E5BA23}"/>
    <cellStyle name="20% - Accent3 2 2 4 2 2 3 2 2" xfId="5436" xr:uid="{748C9030-DC0B-4831-86B1-3ED5F3F0BF4E}"/>
    <cellStyle name="20% - Accent3 2 2 4 2 2 3 3" xfId="5437" xr:uid="{3B3FE3A7-4942-49AF-A418-993386BA4F7B}"/>
    <cellStyle name="20% - Accent3 2 2 4 2 2 4" xfId="5438" xr:uid="{294471AE-03FA-40F9-8726-04137E6570F8}"/>
    <cellStyle name="20% - Accent3 2 2 4 2 2 4 2" xfId="5439" xr:uid="{420A5698-C6F7-41AA-9BD1-B9BE45755A9E}"/>
    <cellStyle name="20% - Accent3 2 2 4 2 2 5" xfId="5440" xr:uid="{4D37E25D-0403-4DB8-998C-4A84D916D77D}"/>
    <cellStyle name="20% - Accent3 2 2 4 2 3" xfId="5441" xr:uid="{F5430469-D633-40FE-8988-7F029030267F}"/>
    <cellStyle name="20% - Accent3 2 2 4 2 3 2" xfId="5442" xr:uid="{5091175A-64FE-4CD7-B154-E95809914913}"/>
    <cellStyle name="20% - Accent3 2 2 4 2 3 2 2" xfId="5443" xr:uid="{344FB980-D448-47E4-88A7-BC3D1AFC0389}"/>
    <cellStyle name="20% - Accent3 2 2 4 2 3 3" xfId="5444" xr:uid="{64512A0A-9E32-494A-8815-013D10533D26}"/>
    <cellStyle name="20% - Accent3 2 2 4 2 4" xfId="5445" xr:uid="{7A33FACB-2115-488E-AE88-E303A62B061F}"/>
    <cellStyle name="20% - Accent3 2 2 4 2 4 2" xfId="5446" xr:uid="{7228DDA7-963B-4537-B43D-09DE40E2AEBE}"/>
    <cellStyle name="20% - Accent3 2 2 4 2 4 2 2" xfId="5447" xr:uid="{05A1DF32-6732-43CA-A874-0CE213BBC555}"/>
    <cellStyle name="20% - Accent3 2 2 4 2 4 3" xfId="5448" xr:uid="{221AFCCE-1337-4863-B9C9-99235D2E77A5}"/>
    <cellStyle name="20% - Accent3 2 2 4 2 5" xfId="5449" xr:uid="{76C957C5-A40B-484A-B1FD-5054D3F638DE}"/>
    <cellStyle name="20% - Accent3 2 2 4 2 5 2" xfId="5450" xr:uid="{853E3307-7AEC-495A-8339-6487162EADD8}"/>
    <cellStyle name="20% - Accent3 2 2 4 2 6" xfId="5451" xr:uid="{B32B30FD-BC2C-4399-84F5-5C0418FC4B34}"/>
    <cellStyle name="20% - Accent3 2 2 4 2 7" xfId="5428" xr:uid="{9613036A-91A6-4AE1-9C59-39102B5EB09A}"/>
    <cellStyle name="20% - Accent3 2 2 4 2 8" xfId="2425" xr:uid="{257F9CE4-7A3F-4BC3-9951-D49CB19F185D}"/>
    <cellStyle name="20% - Accent3 2 2 4 2 9" xfId="45475" xr:uid="{0E9D3F55-C5A0-4AF4-ACE8-D244F0DBF087}"/>
    <cellStyle name="20% - Accent3 2 2 4 3" xfId="2659" xr:uid="{532EC983-B59C-4334-B1BE-49C399BB2657}"/>
    <cellStyle name="20% - Accent3 2 2 4 3 2" xfId="5453" xr:uid="{5A88200C-93C7-468B-8BB9-58171D550100}"/>
    <cellStyle name="20% - Accent3 2 2 4 3 2 2" xfId="5454" xr:uid="{F16BE796-0452-4254-B67A-5E9AA7FE726E}"/>
    <cellStyle name="20% - Accent3 2 2 4 3 2 2 2" xfId="5455" xr:uid="{571B09BF-A8E4-46A6-A1B5-47A0FDD8AE9A}"/>
    <cellStyle name="20% - Accent3 2 2 4 3 2 3" xfId="5456" xr:uid="{D198089B-69AC-4753-8B8E-D196E2BF3CE8}"/>
    <cellStyle name="20% - Accent3 2 2 4 3 3" xfId="5457" xr:uid="{431F6C41-0DD2-4E06-B5A2-600EA77E7AB3}"/>
    <cellStyle name="20% - Accent3 2 2 4 3 3 2" xfId="5458" xr:uid="{45B886C2-2621-447D-8ADE-9898A8F86233}"/>
    <cellStyle name="20% - Accent3 2 2 4 3 3 2 2" xfId="5459" xr:uid="{DFCC60CA-912C-4E92-8C50-A87E118B0FAE}"/>
    <cellStyle name="20% - Accent3 2 2 4 3 3 3" xfId="5460" xr:uid="{E3CCB029-06EC-494C-9571-B039DA34943C}"/>
    <cellStyle name="20% - Accent3 2 2 4 3 4" xfId="5461" xr:uid="{CC4B84DA-19E8-4FD7-8189-73A84875A40B}"/>
    <cellStyle name="20% - Accent3 2 2 4 3 4 2" xfId="5462" xr:uid="{A6257D6B-5619-4857-A73F-1ED0921F0D89}"/>
    <cellStyle name="20% - Accent3 2 2 4 3 5" xfId="5463" xr:uid="{6117155B-3F52-4A27-BD7E-38033D38E973}"/>
    <cellStyle name="20% - Accent3 2 2 4 3 6" xfId="5452" xr:uid="{D0632736-EF57-482C-A4C4-5818C5220203}"/>
    <cellStyle name="20% - Accent3 2 2 4 3 7" xfId="45992" xr:uid="{7032E292-5FE9-4109-961E-A889CC737D76}"/>
    <cellStyle name="20% - Accent3 2 2 4 4" xfId="2892" xr:uid="{AECDDA38-FACE-4068-8085-423BFE19DC95}"/>
    <cellStyle name="20% - Accent3 2 2 4 4 2" xfId="5465" xr:uid="{A88F2E3D-F550-4BEA-9674-76FD7F67D7DE}"/>
    <cellStyle name="20% - Accent3 2 2 4 4 2 2" xfId="5466" xr:uid="{800A8570-C2BE-459B-9BE9-39825770DAD3}"/>
    <cellStyle name="20% - Accent3 2 2 4 4 2 2 2" xfId="5467" xr:uid="{7C4FA5FE-A309-41D6-8F1E-52FCBBBDB30F}"/>
    <cellStyle name="20% - Accent3 2 2 4 4 2 3" xfId="5468" xr:uid="{DBAA0568-FEBF-4E8A-B9CB-C6CEB45189AC}"/>
    <cellStyle name="20% - Accent3 2 2 4 4 3" xfId="5469" xr:uid="{57BECA07-0886-40F8-B9C5-A422A812A0BE}"/>
    <cellStyle name="20% - Accent3 2 2 4 4 3 2" xfId="5470" xr:uid="{1765A965-05AC-46E7-A004-D15758F6BA14}"/>
    <cellStyle name="20% - Accent3 2 2 4 4 4" xfId="5471" xr:uid="{A4E63695-B39E-4BA0-A4E6-B60D0BA07546}"/>
    <cellStyle name="20% - Accent3 2 2 4 4 5" xfId="5464" xr:uid="{C3286D7F-69C5-4BA8-875F-75A3A0A28170}"/>
    <cellStyle name="20% - Accent3 2 2 4 4 6" xfId="46814" xr:uid="{6DAFD07F-A66A-46C7-84F7-8C9D8CA7C520}"/>
    <cellStyle name="20% - Accent3 2 2 4 5" xfId="3125" xr:uid="{DE3E1D71-E959-4DEB-9A87-F11ADFFD7371}"/>
    <cellStyle name="20% - Accent3 2 2 4 5 2" xfId="5473" xr:uid="{6B18B15F-19B6-4F5B-97F6-35417248F4F7}"/>
    <cellStyle name="20% - Accent3 2 2 4 5 2 2" xfId="5474" xr:uid="{8F840610-9A1E-4DF2-93E5-6072932AB5B9}"/>
    <cellStyle name="20% - Accent3 2 2 4 5 3" xfId="5475" xr:uid="{C67B078C-424F-4FDF-94F8-F034921D28F6}"/>
    <cellStyle name="20% - Accent3 2 2 4 5 4" xfId="5472" xr:uid="{88FA438E-41DB-432F-B051-CDC056691E61}"/>
    <cellStyle name="20% - Accent3 2 2 4 5 5" xfId="47741" xr:uid="{52D5E6F9-52B6-420E-AEE0-37E3536429AC}"/>
    <cellStyle name="20% - Accent3 2 2 4 6" xfId="2191" xr:uid="{F8D2EDC0-0C0E-40C9-AF8E-10E86F3A961F}"/>
    <cellStyle name="20% - Accent3 2 2 4 6 2" xfId="5477" xr:uid="{44EBE9F0-44CF-48BB-B118-0663D8512651}"/>
    <cellStyle name="20% - Accent3 2 2 4 6 3" xfId="5476" xr:uid="{0F8A74C0-A8EC-4225-85CA-888FF5B92B08}"/>
    <cellStyle name="20% - Accent3 2 2 4 6 4" xfId="47319" xr:uid="{407F2BFA-C595-4D40-B597-6075FC7C2FF0}"/>
    <cellStyle name="20% - Accent3 2 2 4 7" xfId="5478" xr:uid="{503CCF66-A593-43CE-9D47-07DFE980F183}"/>
    <cellStyle name="20% - Accent3 2 2 4 8" xfId="5427" xr:uid="{A3E419A8-397E-49A9-BF0C-B8722FA32687}"/>
    <cellStyle name="20% - Accent3 2 2 4 9" xfId="1827" xr:uid="{0745514D-7DCD-4157-88D7-361194941767}"/>
    <cellStyle name="20% - Accent3 2 2 5" xfId="891" xr:uid="{6A59A84A-C430-4DB3-975F-FCCF46DEB806}"/>
    <cellStyle name="20% - Accent3 2 2 5 2" xfId="5480" xr:uid="{42B7CA51-DA2D-45C3-8577-B09BA2194586}"/>
    <cellStyle name="20% - Accent3 2 2 5 2 2" xfId="5481" xr:uid="{3A17D781-5CF4-4F13-8157-A58138E0E674}"/>
    <cellStyle name="20% - Accent3 2 2 5 2 2 2" xfId="5482" xr:uid="{84394C20-19BB-4213-8D32-7652B06DEE69}"/>
    <cellStyle name="20% - Accent3 2 2 5 2 2 2 2" xfId="5483" xr:uid="{6A956E7A-0A7B-4FE0-BEFA-732117363E1B}"/>
    <cellStyle name="20% - Accent3 2 2 5 2 2 2 2 2" xfId="5484" xr:uid="{BBFE0FFD-DD55-4B15-AC61-BF6CC3CD9867}"/>
    <cellStyle name="20% - Accent3 2 2 5 2 2 2 3" xfId="5485" xr:uid="{6A46B01F-A9EB-4065-9EDB-54C31D91119B}"/>
    <cellStyle name="20% - Accent3 2 2 5 2 2 3" xfId="5486" xr:uid="{5B6A57B9-E324-4CDF-A0F4-0AE7772C165E}"/>
    <cellStyle name="20% - Accent3 2 2 5 2 2 3 2" xfId="5487" xr:uid="{C7A857DC-48E0-4D69-9462-C4E1F08D298F}"/>
    <cellStyle name="20% - Accent3 2 2 5 2 2 3 2 2" xfId="5488" xr:uid="{0E402AE2-4E98-464C-8861-FB580D291D7B}"/>
    <cellStyle name="20% - Accent3 2 2 5 2 2 3 3" xfId="5489" xr:uid="{30D7B4FB-2643-4F64-B7E5-F27323BD94C9}"/>
    <cellStyle name="20% - Accent3 2 2 5 2 2 4" xfId="5490" xr:uid="{FD13FF08-ED0B-47CF-AB4A-CDDAF1B89481}"/>
    <cellStyle name="20% - Accent3 2 2 5 2 2 4 2" xfId="5491" xr:uid="{714ADB77-CBDD-4AE6-85A6-504A58DEF663}"/>
    <cellStyle name="20% - Accent3 2 2 5 2 2 5" xfId="5492" xr:uid="{1C600AF3-D269-420C-9A92-10A04DC9C7E0}"/>
    <cellStyle name="20% - Accent3 2 2 5 2 3" xfId="5493" xr:uid="{7A643920-3E3E-46B1-BFE4-FEF70D286FE0}"/>
    <cellStyle name="20% - Accent3 2 2 5 2 4" xfId="46403" xr:uid="{55D8C2E5-E77A-4161-B68D-3703A4E2FC29}"/>
    <cellStyle name="20% - Accent3 2 2 5 3" xfId="5494" xr:uid="{A25FD947-C53A-40A3-AF93-8D947F3EC62A}"/>
    <cellStyle name="20% - Accent3 2 2 5 3 2" xfId="5495" xr:uid="{D3C133CD-5656-40D6-B75A-A600E8B9D350}"/>
    <cellStyle name="20% - Accent3 2 2 5 3 2 2" xfId="5496" xr:uid="{28B5AE92-B24F-494C-BA84-B2AC27848ED9}"/>
    <cellStyle name="20% - Accent3 2 2 5 3 3" xfId="5497" xr:uid="{9DD5F1DF-4F9C-4E6F-BF1D-40E2C996BB5D}"/>
    <cellStyle name="20% - Accent3 2 2 5 4" xfId="5498" xr:uid="{FCAE677D-0462-4CC2-8F38-8384A705AC7C}"/>
    <cellStyle name="20% - Accent3 2 2 5 4 2" xfId="5499" xr:uid="{A485800F-A4FC-4748-8442-7978D99F3420}"/>
    <cellStyle name="20% - Accent3 2 2 5 4 2 2" xfId="5500" xr:uid="{9948680A-0CF8-42F7-8E7E-AA5094B9C06F}"/>
    <cellStyle name="20% - Accent3 2 2 5 4 3" xfId="5501" xr:uid="{59810C6E-8589-4525-9525-FB1025868B69}"/>
    <cellStyle name="20% - Accent3 2 2 5 5" xfId="5502" xr:uid="{BD79BE02-402E-439A-91F4-0CA814D42818}"/>
    <cellStyle name="20% - Accent3 2 2 5 5 2" xfId="5503" xr:uid="{47A8E9F1-E993-475F-9DC4-1C066E1B35DC}"/>
    <cellStyle name="20% - Accent3 2 2 5 6" xfId="5504" xr:uid="{80B28C06-67F0-47A9-8A81-86F212CD42DF}"/>
    <cellStyle name="20% - Accent3 2 2 5 7" xfId="5479" xr:uid="{7F419F25-8364-42F1-8BE3-F70CDBD75C4B}"/>
    <cellStyle name="20% - Accent3 2 2 5 8" xfId="2309" xr:uid="{4F1730E5-49AE-499F-9E27-C51F46DE83DD}"/>
    <cellStyle name="20% - Accent3 2 2 5 9" xfId="45062" xr:uid="{3221C7F7-91F2-49F0-8C63-67203D8C7F26}"/>
    <cellStyle name="20% - Accent3 2 2 6" xfId="2543" xr:uid="{FF2BA98B-D592-4045-98FC-B568A98080FA}"/>
    <cellStyle name="20% - Accent3 2 2 6 2" xfId="5506" xr:uid="{4D11579E-A974-4AC7-AEBC-27796E4063AE}"/>
    <cellStyle name="20% - Accent3 2 2 6 2 2" xfId="5507" xr:uid="{D73E1DEB-9F3D-409A-990A-DE6337A7D519}"/>
    <cellStyle name="20% - Accent3 2 2 6 2 2 2" xfId="5508" xr:uid="{33CAF8F1-CCE1-412F-B85B-89A09038E3AA}"/>
    <cellStyle name="20% - Accent3 2 2 6 2 3" xfId="5509" xr:uid="{204F8734-43D7-4195-97B1-C3AA6F19924F}"/>
    <cellStyle name="20% - Accent3 2 2 6 2 4" xfId="46978" xr:uid="{913E0953-E190-4286-8683-26F5B891DADF}"/>
    <cellStyle name="20% - Accent3 2 2 6 3" xfId="5510" xr:uid="{21BCA63E-FA88-4411-9EDB-A24F2486D496}"/>
    <cellStyle name="20% - Accent3 2 2 6 3 2" xfId="5511" xr:uid="{2DCB8B3F-D645-4F44-ADA9-36BD90C6F050}"/>
    <cellStyle name="20% - Accent3 2 2 6 3 2 2" xfId="5512" xr:uid="{E4CCF814-68D0-4E31-BCA7-7E1FE67F3F84}"/>
    <cellStyle name="20% - Accent3 2 2 6 3 3" xfId="5513" xr:uid="{0D42491D-2089-447F-BBDC-B7AC885B3FC9}"/>
    <cellStyle name="20% - Accent3 2 2 6 4" xfId="5514" xr:uid="{5CB661B0-D9A2-4808-8052-4E0EF9666830}"/>
    <cellStyle name="20% - Accent3 2 2 6 4 2" xfId="5515" xr:uid="{B5919B56-F92F-4538-A384-5891B1DE998A}"/>
    <cellStyle name="20% - Accent3 2 2 6 5" xfId="5516" xr:uid="{F648BB93-71A6-4CAB-A3E8-BD539D8478C9}"/>
    <cellStyle name="20% - Accent3 2 2 6 6" xfId="5505" xr:uid="{BFF62ED3-F338-466F-BF51-B7ED132C33AD}"/>
    <cellStyle name="20% - Accent3 2 2 6 7" xfId="44867" xr:uid="{CA9B800E-719C-4407-9653-1B2920FB0CEC}"/>
    <cellStyle name="20% - Accent3 2 2 7" xfId="2776" xr:uid="{59BA1F13-499A-4C9F-9D37-BDD198D11549}"/>
    <cellStyle name="20% - Accent3 2 2 7 2" xfId="47151" xr:uid="{923AAC2F-84DD-4095-978B-6CF5EB190A80}"/>
    <cellStyle name="20% - Accent3 2 2 7 3" xfId="45628" xr:uid="{F7E69222-BCAB-49A0-AE0E-7F7FC00D758D}"/>
    <cellStyle name="20% - Accent3 2 2 8" xfId="3009" xr:uid="{683BA243-631C-4D21-A14F-957429096348}"/>
    <cellStyle name="20% - Accent3 2 2 8 2" xfId="46249" xr:uid="{3E0BFAD9-EF12-41BD-9BCB-0790C1712962}"/>
    <cellStyle name="20% - Accent3 2 2 9" xfId="2075" xr:uid="{22D77A31-1807-4B22-B4A6-A0BE1C581904}"/>
    <cellStyle name="20% - Accent3 2 3" xfId="462" xr:uid="{EDE2948B-E48C-4337-8495-45CF8AC75675}"/>
    <cellStyle name="20% - Accent3 2 3 2" xfId="724" xr:uid="{A55B46D7-FD9C-4771-BF82-22BA86003852}"/>
    <cellStyle name="20% - Accent3 2 3 2 10" xfId="3297" xr:uid="{7CE87609-1B59-44ED-B2C2-5E0EE18BFC9F}"/>
    <cellStyle name="20% - Accent3 2 3 2 11" xfId="45264" xr:uid="{096CFC0C-768E-4B42-885E-D01296622FDD}"/>
    <cellStyle name="20% - Accent3 2 3 2 2" xfId="1124" xr:uid="{07BC1482-8CDB-4A0B-8235-C72781A3A0E9}"/>
    <cellStyle name="20% - Accent3 2 3 2 2 2" xfId="5519" xr:uid="{654313E7-6DE8-4666-855B-7C070D5A5103}"/>
    <cellStyle name="20% - Accent3 2 3 2 2 2 2" xfId="5520" xr:uid="{CD29F30A-ADB3-4A0F-904C-23E17F7B46D3}"/>
    <cellStyle name="20% - Accent3 2 3 2 2 2 2 2" xfId="5521" xr:uid="{333C0DD5-F542-4554-BCAD-F51EC743F019}"/>
    <cellStyle name="20% - Accent3 2 3 2 2 2 2 2 2" xfId="5522" xr:uid="{4A555422-C052-4C64-B975-5DE9266BF101}"/>
    <cellStyle name="20% - Accent3 2 3 2 2 2 2 2 2 2" xfId="5523" xr:uid="{B390CE37-629D-44BB-9F2F-5402742FA874}"/>
    <cellStyle name="20% - Accent3 2 3 2 2 2 2 2 3" xfId="5524" xr:uid="{E70CAD4B-F5CC-476F-812C-493F77575B43}"/>
    <cellStyle name="20% - Accent3 2 3 2 2 2 2 3" xfId="5525" xr:uid="{49526653-4BB9-437C-97ED-36C9BF74283F}"/>
    <cellStyle name="20% - Accent3 2 3 2 2 2 2 3 2" xfId="5526" xr:uid="{B2413AEE-594F-4EC3-B78B-E2BDB93EC597}"/>
    <cellStyle name="20% - Accent3 2 3 2 2 2 2 3 2 2" xfId="5527" xr:uid="{56C84840-521C-4FB5-81C1-0828C8016E9F}"/>
    <cellStyle name="20% - Accent3 2 3 2 2 2 2 3 3" xfId="5528" xr:uid="{B9B2D2E4-A296-4D36-AE45-B64D9072FC28}"/>
    <cellStyle name="20% - Accent3 2 3 2 2 2 2 4" xfId="5529" xr:uid="{CCC25B59-979B-4D7A-9EFA-B2A8EFCED88A}"/>
    <cellStyle name="20% - Accent3 2 3 2 2 2 2 4 2" xfId="5530" xr:uid="{D02BA11C-4639-46CA-990B-EC8ABC9527BD}"/>
    <cellStyle name="20% - Accent3 2 3 2 2 2 2 5" xfId="5531" xr:uid="{9C0F6A8D-5FC8-4BD7-BF3A-A96BC03E0D53}"/>
    <cellStyle name="20% - Accent3 2 3 2 2 2 3" xfId="5532" xr:uid="{8AEA42A9-7762-4759-8BA9-03127B0046AF}"/>
    <cellStyle name="20% - Accent3 2 3 2 2 2 3 2" xfId="5533" xr:uid="{3087C4A7-EC53-4EF1-B49C-F76724BEF63A}"/>
    <cellStyle name="20% - Accent3 2 3 2 2 2 3 2 2" xfId="5534" xr:uid="{281DB7F2-3964-47DD-9FB7-A895F5A1EAF4}"/>
    <cellStyle name="20% - Accent3 2 3 2 2 2 3 3" xfId="5535" xr:uid="{59E893F7-DB57-4952-9490-45F246FCC690}"/>
    <cellStyle name="20% - Accent3 2 3 2 2 2 4" xfId="5536" xr:uid="{416FC06A-7798-4F79-AFC5-939F55678313}"/>
    <cellStyle name="20% - Accent3 2 3 2 2 2 4 2" xfId="5537" xr:uid="{54FFEAAC-E128-41D7-B7B9-23968AF604B7}"/>
    <cellStyle name="20% - Accent3 2 3 2 2 2 4 2 2" xfId="5538" xr:uid="{CB4DD5DA-0DEF-45EB-86B0-C0FE70ABC967}"/>
    <cellStyle name="20% - Accent3 2 3 2 2 2 4 3" xfId="5539" xr:uid="{9E9758D2-2D16-4F65-BCF7-78A82EB0A2BF}"/>
    <cellStyle name="20% - Accent3 2 3 2 2 2 5" xfId="5540" xr:uid="{00866392-BC82-4AF0-B03B-0D28B88D09B8}"/>
    <cellStyle name="20% - Accent3 2 3 2 2 2 5 2" xfId="5541" xr:uid="{1533540B-52D8-47BD-9C75-2D6A62D98F35}"/>
    <cellStyle name="20% - Accent3 2 3 2 2 2 6" xfId="5542" xr:uid="{D9AAD757-D486-4FD4-A71E-D3EC2F42D7B7}"/>
    <cellStyle name="20% - Accent3 2 3 2 2 3" xfId="5543" xr:uid="{CA3A7709-720A-4BB3-95F2-5026884AA9B5}"/>
    <cellStyle name="20% - Accent3 2 3 2 2 3 2" xfId="5544" xr:uid="{B0AD5986-97E0-48DF-A5C1-AFF82EF3DC84}"/>
    <cellStyle name="20% - Accent3 2 3 2 2 3 2 2" xfId="5545" xr:uid="{34ED2D53-296B-4707-966B-0466AA311122}"/>
    <cellStyle name="20% - Accent3 2 3 2 2 3 2 2 2" xfId="5546" xr:uid="{42F4491E-6688-4471-98F8-35606EA373AB}"/>
    <cellStyle name="20% - Accent3 2 3 2 2 3 2 3" xfId="5547" xr:uid="{21B72E12-6983-4D4F-812B-AA29EAE2FAEA}"/>
    <cellStyle name="20% - Accent3 2 3 2 2 3 3" xfId="5548" xr:uid="{9B2DA7D6-5152-4D29-91D7-FE709DA5EBB7}"/>
    <cellStyle name="20% - Accent3 2 3 2 2 3 3 2" xfId="5549" xr:uid="{B9D297D2-9823-4BF7-9261-4D92FA666687}"/>
    <cellStyle name="20% - Accent3 2 3 2 2 3 3 2 2" xfId="5550" xr:uid="{D965E254-295D-4C6A-86CF-0651CB0AFCC4}"/>
    <cellStyle name="20% - Accent3 2 3 2 2 3 3 3" xfId="5551" xr:uid="{3031BA1A-3272-4818-B1EE-F18C8E1CA729}"/>
    <cellStyle name="20% - Accent3 2 3 2 2 3 4" xfId="5552" xr:uid="{6A5CB600-1C33-4DF8-B56B-1503CE60A0D4}"/>
    <cellStyle name="20% - Accent3 2 3 2 2 3 4 2" xfId="5553" xr:uid="{77C55598-0791-4FC0-8100-526380A2102C}"/>
    <cellStyle name="20% - Accent3 2 3 2 2 3 5" xfId="5554" xr:uid="{BB8E23BE-E2F0-42B6-AC89-369834E47F3C}"/>
    <cellStyle name="20% - Accent3 2 3 2 2 4" xfId="5555" xr:uid="{6CD1CE26-20FF-4B01-B416-EC09AEC2DCB5}"/>
    <cellStyle name="20% - Accent3 2 3 2 2 4 2" xfId="5556" xr:uid="{304DD4E7-0AC9-42A1-9C2C-F58339EC124F}"/>
    <cellStyle name="20% - Accent3 2 3 2 2 4 2 2" xfId="5557" xr:uid="{F3879C96-AAFB-470B-B51F-D42EB069BE97}"/>
    <cellStyle name="20% - Accent3 2 3 2 2 4 2 2 2" xfId="5558" xr:uid="{DE4FC76E-A441-4AEC-AFF8-BAC4F8A229DB}"/>
    <cellStyle name="20% - Accent3 2 3 2 2 4 2 3" xfId="5559" xr:uid="{D5C4A1C9-7CA8-4317-8BEB-398AFD17CAF5}"/>
    <cellStyle name="20% - Accent3 2 3 2 2 4 3" xfId="5560" xr:uid="{711C27A3-8233-4D60-AB5D-C65E02D76649}"/>
    <cellStyle name="20% - Accent3 2 3 2 2 4 3 2" xfId="5561" xr:uid="{E707BD00-EF61-414E-A542-448253000FF5}"/>
    <cellStyle name="20% - Accent3 2 3 2 2 4 4" xfId="5562" xr:uid="{BD1BF405-FAF8-4CB4-93BC-43C2D603A0E5}"/>
    <cellStyle name="20% - Accent3 2 3 2 2 5" xfId="5563" xr:uid="{D37E160C-47ED-45B5-B733-6012CB2D6759}"/>
    <cellStyle name="20% - Accent3 2 3 2 2 5 2" xfId="5564" xr:uid="{96543DEB-B58E-44E4-AC77-FFFF83AF6ACD}"/>
    <cellStyle name="20% - Accent3 2 3 2 2 5 2 2" xfId="5565" xr:uid="{FAA542EB-CAD3-491E-A7EA-45E258246E03}"/>
    <cellStyle name="20% - Accent3 2 3 2 2 5 3" xfId="5566" xr:uid="{D34FFDD6-B54A-440D-8ECA-AAAB9B0A4FC8}"/>
    <cellStyle name="20% - Accent3 2 3 2 2 6" xfId="5567" xr:uid="{94D024D4-FA12-461C-B406-86ED4602C00A}"/>
    <cellStyle name="20% - Accent3 2 3 2 2 6 2" xfId="5568" xr:uid="{52305A7E-4200-47C7-A4BF-95F138CF60B0}"/>
    <cellStyle name="20% - Accent3 2 3 2 2 7" xfId="5569" xr:uid="{3B823E56-ECF2-4A74-993D-BE4BC4CCE736}"/>
    <cellStyle name="20% - Accent3 2 3 2 2 8" xfId="5518" xr:uid="{D6EBE0DD-FFD7-48D1-A118-FFC09CB7F06C}"/>
    <cellStyle name="20% - Accent3 2 3 2 2 9" xfId="46046" xr:uid="{6EF88385-E1B2-4E8E-8716-E9EFD756F62B}"/>
    <cellStyle name="20% - Accent3 2 3 2 3" xfId="5570" xr:uid="{3E3DE372-72F0-4050-9B25-ECF4F188C4ED}"/>
    <cellStyle name="20% - Accent3 2 3 2 3 2" xfId="5571" xr:uid="{C54BA031-A2D2-40B6-8746-41C39BB5C366}"/>
    <cellStyle name="20% - Accent3 2 3 2 3 3" xfId="5572" xr:uid="{843CB281-D0C4-42A1-9867-8BEAD11870B3}"/>
    <cellStyle name="20% - Accent3 2 3 2 3 3 2" xfId="5573" xr:uid="{A2EBEE43-19D2-4728-8C5C-A1FC3100D9FC}"/>
    <cellStyle name="20% - Accent3 2 3 2 3 3 2 2" xfId="5574" xr:uid="{690915A6-3EB8-44B3-9925-1FB0B6674622}"/>
    <cellStyle name="20% - Accent3 2 3 2 3 3 2 2 2" xfId="5575" xr:uid="{1BD265DE-9380-42F8-A0B0-E1492700282B}"/>
    <cellStyle name="20% - Accent3 2 3 2 3 3 2 3" xfId="5576" xr:uid="{859DD8C5-15D1-4B86-A71A-BF8295E58DB1}"/>
    <cellStyle name="20% - Accent3 2 3 2 3 3 3" xfId="5577" xr:uid="{8DB343F8-6775-4818-AE8B-7EDEF8E0A1D5}"/>
    <cellStyle name="20% - Accent3 2 3 2 3 3 3 2" xfId="5578" xr:uid="{10454CB3-B568-466E-A693-F1C4738EC31D}"/>
    <cellStyle name="20% - Accent3 2 3 2 3 3 3 2 2" xfId="5579" xr:uid="{252F14B8-6662-48B6-AC00-89E4C0C17140}"/>
    <cellStyle name="20% - Accent3 2 3 2 3 3 3 3" xfId="5580" xr:uid="{55C114CE-5903-4C4B-94C4-8AF78F38FD83}"/>
    <cellStyle name="20% - Accent3 2 3 2 3 3 4" xfId="5581" xr:uid="{2790599D-E10E-42F4-8AAF-066E052C8026}"/>
    <cellStyle name="20% - Accent3 2 3 2 3 3 4 2" xfId="5582" xr:uid="{4F955041-0F27-4F42-B00C-1A598E938A34}"/>
    <cellStyle name="20% - Accent3 2 3 2 3 3 5" xfId="5583" xr:uid="{1D3F62E9-A299-402F-8B9C-08F478FDAE0B}"/>
    <cellStyle name="20% - Accent3 2 3 2 3 4" xfId="5584" xr:uid="{93E96767-C5A4-4A66-85F1-079E42CB0E28}"/>
    <cellStyle name="20% - Accent3 2 3 2 3 4 2" xfId="5585" xr:uid="{C54BD91E-53E8-410B-AE64-6E2DE30EBF78}"/>
    <cellStyle name="20% - Accent3 2 3 2 3 4 2 2" xfId="5586" xr:uid="{32234796-A211-40AA-B6FB-02C86B241857}"/>
    <cellStyle name="20% - Accent3 2 3 2 3 4 2 2 2" xfId="5587" xr:uid="{404356FE-9299-491B-9B38-74214E917E77}"/>
    <cellStyle name="20% - Accent3 2 3 2 3 4 2 3" xfId="5588" xr:uid="{A36E41F5-2101-4F0C-990A-3C0FA77EB240}"/>
    <cellStyle name="20% - Accent3 2 3 2 3 4 3" xfId="5589" xr:uid="{17074856-4F33-4E97-AD96-B3D59610498B}"/>
    <cellStyle name="20% - Accent3 2 3 2 3 4 3 2" xfId="5590" xr:uid="{F22DFC24-F7A3-49BD-A5A3-F3639CFFE564}"/>
    <cellStyle name="20% - Accent3 2 3 2 3 4 3 2 2" xfId="5591" xr:uid="{31CE4408-5D08-49A1-BDAE-53784827753C}"/>
    <cellStyle name="20% - Accent3 2 3 2 3 4 3 3" xfId="5592" xr:uid="{A62208E2-548C-47DD-AF05-400683E7A279}"/>
    <cellStyle name="20% - Accent3 2 3 2 3 4 4" xfId="5593" xr:uid="{5C1C0CFD-249E-4A85-BE3F-CD67E77A691D}"/>
    <cellStyle name="20% - Accent3 2 3 2 3 4 4 2" xfId="5594" xr:uid="{5D87B821-6CC8-487F-B7D0-3FF67AA893D8}"/>
    <cellStyle name="20% - Accent3 2 3 2 3 4 5" xfId="5595" xr:uid="{A5D7BFB9-55A1-4D1F-B9D5-C7014FEC3530}"/>
    <cellStyle name="20% - Accent3 2 3 2 3 5" xfId="5596" xr:uid="{F7DCA5F6-7F69-422F-B539-117FC7124063}"/>
    <cellStyle name="20% - Accent3 2 3 2 3 5 2" xfId="5597" xr:uid="{DD315B80-9974-4C8A-8F2E-C4B53A274BA6}"/>
    <cellStyle name="20% - Accent3 2 3 2 3 5 2 2" xfId="5598" xr:uid="{3885A4D2-6A1C-4527-A120-B539F91E26B0}"/>
    <cellStyle name="20% - Accent3 2 3 2 3 5 2 2 2" xfId="5599" xr:uid="{1331DCA3-5BCA-456D-81B1-4D8C06E50C43}"/>
    <cellStyle name="20% - Accent3 2 3 2 3 5 2 3" xfId="5600" xr:uid="{1368F462-FB50-4238-99DF-6A6C2EEF92AF}"/>
    <cellStyle name="20% - Accent3 2 3 2 3 5 3" xfId="5601" xr:uid="{837C990C-AB6D-4783-982F-86EC1128F946}"/>
    <cellStyle name="20% - Accent3 2 3 2 3 5 3 2" xfId="5602" xr:uid="{9A671D0E-B5EC-4011-BE85-98BD383ACC35}"/>
    <cellStyle name="20% - Accent3 2 3 2 3 5 3 2 2" xfId="5603" xr:uid="{5A3684C0-D74D-4394-BFA8-9461290AC172}"/>
    <cellStyle name="20% - Accent3 2 3 2 3 5 3 3" xfId="5604" xr:uid="{29A56CAA-332E-4138-A69E-189653DBF36C}"/>
    <cellStyle name="20% - Accent3 2 3 2 3 5 4" xfId="5605" xr:uid="{38030224-FDBA-49AB-A693-53C003D90A4C}"/>
    <cellStyle name="20% - Accent3 2 3 2 3 5 4 2" xfId="5606" xr:uid="{9C7C30A2-2CB6-49F3-BA3F-7ECE4AA08CDD}"/>
    <cellStyle name="20% - Accent3 2 3 2 3 5 5" xfId="5607" xr:uid="{E31511B8-0BFE-48D0-A8BB-643F00333C1A}"/>
    <cellStyle name="20% - Accent3 2 3 2 4" xfId="5608" xr:uid="{A718115D-A43D-4752-B27F-3D6D9BE4FE9A}"/>
    <cellStyle name="20% - Accent3 2 3 2 4 2" xfId="5609" xr:uid="{4D6CE7F0-10AD-4996-9103-7E723C0C88F2}"/>
    <cellStyle name="20% - Accent3 2 3 2 4 2 2" xfId="5610" xr:uid="{694DF782-A5CB-4407-A187-BC1947D4BCB9}"/>
    <cellStyle name="20% - Accent3 2 3 2 4 2 2 2" xfId="5611" xr:uid="{4C6EED55-F21E-42FA-8748-63C5FA9C3EAC}"/>
    <cellStyle name="20% - Accent3 2 3 2 4 2 2 2 2" xfId="5612" xr:uid="{07053454-88FA-462A-BA3C-01866C0C61C5}"/>
    <cellStyle name="20% - Accent3 2 3 2 4 2 2 3" xfId="5613" xr:uid="{16D8D67A-6F77-4E19-BFCE-2263971CA1F8}"/>
    <cellStyle name="20% - Accent3 2 3 2 4 2 3" xfId="5614" xr:uid="{C0FDB0F3-05AF-43BC-AA8F-30946F0073A9}"/>
    <cellStyle name="20% - Accent3 2 3 2 4 2 3 2" xfId="5615" xr:uid="{D676F7D4-5F9E-4607-AB70-7BF39B30C403}"/>
    <cellStyle name="20% - Accent3 2 3 2 4 2 3 2 2" xfId="5616" xr:uid="{4F78F1D0-C493-4B2B-9B1F-7E9F76DE66DB}"/>
    <cellStyle name="20% - Accent3 2 3 2 4 2 3 3" xfId="5617" xr:uid="{72E5CD4B-B04B-48A0-BCBD-9DB9FBC0C7EF}"/>
    <cellStyle name="20% - Accent3 2 3 2 4 2 4" xfId="5618" xr:uid="{DD44ED31-32A7-41D8-BA56-379F9BBD9D06}"/>
    <cellStyle name="20% - Accent3 2 3 2 4 2 4 2" xfId="5619" xr:uid="{A0506B9B-C230-426D-8C32-DD662A367C5D}"/>
    <cellStyle name="20% - Accent3 2 3 2 4 2 5" xfId="5620" xr:uid="{966FEC6E-9325-4353-92B2-3BE98304C860}"/>
    <cellStyle name="20% - Accent3 2 3 2 4 3" xfId="5621" xr:uid="{6D2B0C73-74FF-48E8-B4CF-AB8C7694B057}"/>
    <cellStyle name="20% - Accent3 2 3 2 4 3 2" xfId="5622" xr:uid="{EFE8DD23-A1D7-4C3A-915E-86BCF8A0C8B0}"/>
    <cellStyle name="20% - Accent3 2 3 2 4 3 2 2" xfId="5623" xr:uid="{3827AEF7-E9DA-4D27-9AA3-D9E8896B93ED}"/>
    <cellStyle name="20% - Accent3 2 3 2 4 3 3" xfId="5624" xr:uid="{2E445D7E-1463-4B9B-A929-7D37157956E0}"/>
    <cellStyle name="20% - Accent3 2 3 2 4 4" xfId="5625" xr:uid="{1DFA406C-5F36-4376-8542-2DE7AC05CA66}"/>
    <cellStyle name="20% - Accent3 2 3 2 4 4 2" xfId="5626" xr:uid="{5ED1569E-BF6F-4711-B3A4-982707A65E38}"/>
    <cellStyle name="20% - Accent3 2 3 2 4 4 2 2" xfId="5627" xr:uid="{C4681432-97B6-4A00-953F-98DD6408C71D}"/>
    <cellStyle name="20% - Accent3 2 3 2 4 4 3" xfId="5628" xr:uid="{BBD29AC1-F9B9-4A45-A4C4-5612C86FE960}"/>
    <cellStyle name="20% - Accent3 2 3 2 4 5" xfId="5629" xr:uid="{ACE42FF8-1D4B-410D-B71F-28CDAAB52D3B}"/>
    <cellStyle name="20% - Accent3 2 3 2 4 5 2" xfId="5630" xr:uid="{E502F812-BAB4-450B-97D1-9D36303D141A}"/>
    <cellStyle name="20% - Accent3 2 3 2 4 6" xfId="5631" xr:uid="{75C06DDF-6D8B-4C80-A066-A0D520084085}"/>
    <cellStyle name="20% - Accent3 2 3 2 5" xfId="5632" xr:uid="{5250FCDC-41A3-4108-A65D-CE411B987E25}"/>
    <cellStyle name="20% - Accent3 2 3 2 5 2" xfId="5633" xr:uid="{2F880510-C705-4C81-AEFB-072E04E41B48}"/>
    <cellStyle name="20% - Accent3 2 3 2 5 2 2" xfId="5634" xr:uid="{8C1DB0E0-1EFB-43CB-BB58-AE2D5AC26671}"/>
    <cellStyle name="20% - Accent3 2 3 2 5 2 2 2" xfId="5635" xr:uid="{0127600E-E236-4356-921E-09826A9D3CF7}"/>
    <cellStyle name="20% - Accent3 2 3 2 5 2 3" xfId="5636" xr:uid="{1B13561D-E1DA-4E96-9870-AA5FB8B071D3}"/>
    <cellStyle name="20% - Accent3 2 3 2 5 3" xfId="5637" xr:uid="{C52B198B-3CB9-4A5A-8391-3E8A42210C4C}"/>
    <cellStyle name="20% - Accent3 2 3 2 5 3 2" xfId="5638" xr:uid="{99F78F8D-89BF-4513-8223-C18148DCD9BA}"/>
    <cellStyle name="20% - Accent3 2 3 2 5 3 2 2" xfId="5639" xr:uid="{34AA7272-8735-43A0-AF68-74DB59BDCE6F}"/>
    <cellStyle name="20% - Accent3 2 3 2 5 3 3" xfId="5640" xr:uid="{B14377F0-2567-457D-9B77-976750307E7B}"/>
    <cellStyle name="20% - Accent3 2 3 2 5 4" xfId="5641" xr:uid="{90E3E891-26E4-46EE-B727-7AF048854F67}"/>
    <cellStyle name="20% - Accent3 2 3 2 5 4 2" xfId="5642" xr:uid="{C1C07E7C-3856-434B-85A1-63919E0078DF}"/>
    <cellStyle name="20% - Accent3 2 3 2 5 5" xfId="5643" xr:uid="{E16CB391-08FD-48B6-BD2D-B694892ECC50}"/>
    <cellStyle name="20% - Accent3 2 3 2 6" xfId="5644" xr:uid="{162655B1-BE66-450D-BCF0-158325707A56}"/>
    <cellStyle name="20% - Accent3 2 3 2 6 2" xfId="5645" xr:uid="{0A79CA82-B89B-455D-81E3-04C5B8D1949B}"/>
    <cellStyle name="20% - Accent3 2 3 2 6 2 2" xfId="5646" xr:uid="{2B5270BE-4204-4F70-9FB3-FB2B02CE78D1}"/>
    <cellStyle name="20% - Accent3 2 3 2 6 3" xfId="5647" xr:uid="{5F8427BC-1066-427F-8B94-6B5F20542D3C}"/>
    <cellStyle name="20% - Accent3 2 3 2 7" xfId="5648" xr:uid="{67A2401A-CB8D-4658-AACB-F2C1A84C975E}"/>
    <cellStyle name="20% - Accent3 2 3 2 7 2" xfId="5649" xr:uid="{E4788EF1-2701-4FC2-8681-FD5BE00BBAC6}"/>
    <cellStyle name="20% - Accent3 2 3 2 7 2 2" xfId="5650" xr:uid="{D0BC2A6E-B1B2-4FA2-957D-67DAA1733133}"/>
    <cellStyle name="20% - Accent3 2 3 2 7 3" xfId="5651" xr:uid="{7AF4FD47-0FFE-494D-8449-B25E2DCBDD7B}"/>
    <cellStyle name="20% - Accent3 2 3 2 8" xfId="5652" xr:uid="{84D1C836-37A0-4345-82D9-832EF5FF8A4B}"/>
    <cellStyle name="20% - Accent3 2 3 2 8 2" xfId="5653" xr:uid="{F949ED72-9F3E-4C72-9379-5C3205A4E650}"/>
    <cellStyle name="20% - Accent3 2 3 2 9" xfId="5517" xr:uid="{F81DB57A-7B87-4D87-8232-9619B9AFA9CF}"/>
    <cellStyle name="20% - Accent3 2 3 3" xfId="913" xr:uid="{6C3CC9FE-9F83-42E2-A356-6D6005012509}"/>
    <cellStyle name="20% - Accent3 2 3 3 10" xfId="45704" xr:uid="{8D0DE9DE-34C8-4597-B3A7-CB9A747686EB}"/>
    <cellStyle name="20% - Accent3 2 3 3 2" xfId="5655" xr:uid="{F41C001E-2769-4D39-A579-6FE9E7952CEE}"/>
    <cellStyle name="20% - Accent3 2 3 3 2 2" xfId="5656" xr:uid="{55BB9F96-D776-410F-8EE9-DF8C73F7CCD2}"/>
    <cellStyle name="20% - Accent3 2 3 3 2 2 2" xfId="5657" xr:uid="{AB66DDC5-DBD1-400B-9D44-50F065C67CF0}"/>
    <cellStyle name="20% - Accent3 2 3 3 2 2 2 2" xfId="5658" xr:uid="{EA2061EE-D8C4-498F-9CC6-4CE075D3E633}"/>
    <cellStyle name="20% - Accent3 2 3 3 2 2 2 2 2" xfId="5659" xr:uid="{1B0CD613-1EDB-49DB-9B86-55B0D25B9F6D}"/>
    <cellStyle name="20% - Accent3 2 3 3 2 2 2 3" xfId="5660" xr:uid="{BACCC2DA-3DF9-4AC1-A231-CD4CD4980E08}"/>
    <cellStyle name="20% - Accent3 2 3 3 2 2 3" xfId="5661" xr:uid="{9F3AD791-47D0-4D4E-83DD-936F71AC2B40}"/>
    <cellStyle name="20% - Accent3 2 3 3 2 2 3 2" xfId="5662" xr:uid="{4331D175-7BD2-46F9-935C-41575816290F}"/>
    <cellStyle name="20% - Accent3 2 3 3 2 2 3 2 2" xfId="5663" xr:uid="{B1EB97CC-DA5F-485E-975B-0DC589C2F8C0}"/>
    <cellStyle name="20% - Accent3 2 3 3 2 2 3 3" xfId="5664" xr:uid="{17971F44-2938-41D8-BCDD-FE3ABA3F9272}"/>
    <cellStyle name="20% - Accent3 2 3 3 2 2 4" xfId="5665" xr:uid="{A0ED5819-F56E-480A-B25C-FE4DAC549455}"/>
    <cellStyle name="20% - Accent3 2 3 3 2 2 4 2" xfId="5666" xr:uid="{2F527CE5-AEBE-42C5-9997-A7445406FDDC}"/>
    <cellStyle name="20% - Accent3 2 3 3 2 2 5" xfId="5667" xr:uid="{40E74F48-68E2-4592-A890-B6BC06E51F91}"/>
    <cellStyle name="20% - Accent3 2 3 3 2 3" xfId="5668" xr:uid="{F4927657-5103-4BEC-A572-E31DA9764798}"/>
    <cellStyle name="20% - Accent3 2 3 3 2 3 2" xfId="5669" xr:uid="{3CAC4632-287B-4AD3-AB61-7A246AEE9FD3}"/>
    <cellStyle name="20% - Accent3 2 3 3 2 3 2 2" xfId="5670" xr:uid="{F5BD3E0E-00D5-4398-8892-39629A53742F}"/>
    <cellStyle name="20% - Accent3 2 3 3 2 3 3" xfId="5671" xr:uid="{1C6FEEFF-77E3-4B8D-AB07-C1E47A4DF27E}"/>
    <cellStyle name="20% - Accent3 2 3 3 2 4" xfId="5672" xr:uid="{F87A930F-36B1-4CA2-93A0-68769C0ED9EC}"/>
    <cellStyle name="20% - Accent3 2 3 3 2 4 2" xfId="5673" xr:uid="{3E2FE859-379E-462E-946E-BB285A81F075}"/>
    <cellStyle name="20% - Accent3 2 3 3 2 4 2 2" xfId="5674" xr:uid="{E51AA8F5-481C-4DA5-90B2-B6CEB5EDEFA3}"/>
    <cellStyle name="20% - Accent3 2 3 3 2 4 3" xfId="5675" xr:uid="{513A1EEE-48BD-4DAD-9C10-1D15A5B4CF05}"/>
    <cellStyle name="20% - Accent3 2 3 3 2 5" xfId="5676" xr:uid="{98720787-AAD9-41CD-8ECD-0C20C05BA4CA}"/>
    <cellStyle name="20% - Accent3 2 3 3 2 5 2" xfId="5677" xr:uid="{9C4F970F-534A-47A4-A9AB-7801F8795B6F}"/>
    <cellStyle name="20% - Accent3 2 3 3 2 6" xfId="5678" xr:uid="{4EF8AC5F-306E-43C5-822B-425E42B03F4E}"/>
    <cellStyle name="20% - Accent3 2 3 3 3" xfId="5679" xr:uid="{10B9D2C5-D2D4-4EA4-8BF9-6181B9EB4CEA}"/>
    <cellStyle name="20% - Accent3 2 3 3 3 2" xfId="5680" xr:uid="{A6BE13A6-692A-456C-BFB3-55817FCD0BDA}"/>
    <cellStyle name="20% - Accent3 2 3 3 3 2 2" xfId="5681" xr:uid="{DE6A97F1-EB01-4B0D-ABA5-A7192B87823C}"/>
    <cellStyle name="20% - Accent3 2 3 3 3 2 3" xfId="5682" xr:uid="{D27E25DF-5B4D-44E7-8CD8-8B598FDAE807}"/>
    <cellStyle name="20% - Accent3 2 3 3 3 3" xfId="5683" xr:uid="{07E5E5FF-684F-4C44-8179-F08F20C25914}"/>
    <cellStyle name="20% - Accent3 2 3 3 3 4" xfId="5684" xr:uid="{4038ED0B-5226-41FA-AEB5-3E8AD4E43045}"/>
    <cellStyle name="20% - Accent3 2 3 3 3 4 2" xfId="5685" xr:uid="{8127C414-A77E-48F1-8D06-36CC801F3A03}"/>
    <cellStyle name="20% - Accent3 2 3 3 3 5" xfId="5686" xr:uid="{54C546ED-F4BF-40EE-A508-EBF53C5ABEEE}"/>
    <cellStyle name="20% - Accent3 2 3 3 4" xfId="5687" xr:uid="{01115A1B-7D67-452D-AD68-067B40745BC7}"/>
    <cellStyle name="20% - Accent3 2 3 3 5" xfId="5688" xr:uid="{D08576DA-7017-4097-B0E8-E843F73AC77A}"/>
    <cellStyle name="20% - Accent3 2 3 3 5 2" xfId="5689" xr:uid="{7BB88294-FB2C-4E90-A5FC-FEE762E24323}"/>
    <cellStyle name="20% - Accent3 2 3 3 5 2 2" xfId="5690" xr:uid="{776CC12D-E60B-42A5-B791-05CBB1218585}"/>
    <cellStyle name="20% - Accent3 2 3 3 5 3" xfId="5691" xr:uid="{ACEC4F50-9B27-4B85-9D58-30384ED902F2}"/>
    <cellStyle name="20% - Accent3 2 3 3 6" xfId="5692" xr:uid="{9A85B703-A089-47D7-B061-03597434A53C}"/>
    <cellStyle name="20% - Accent3 2 3 3 6 2" xfId="5693" xr:uid="{8B2225FB-7715-4EE0-910F-A5671AD66C62}"/>
    <cellStyle name="20% - Accent3 2 3 3 6 2 2" xfId="5694" xr:uid="{8683CCCC-612A-4C55-BC7E-A65E6C8EF178}"/>
    <cellStyle name="20% - Accent3 2 3 3 6 3" xfId="5695" xr:uid="{16014012-C4CF-457D-8658-BC6BF769F268}"/>
    <cellStyle name="20% - Accent3 2 3 3 7" xfId="5696" xr:uid="{1267BEAE-9B9C-4C93-AE77-30618EB22503}"/>
    <cellStyle name="20% - Accent3 2 3 3 7 2" xfId="5697" xr:uid="{E347CA1A-1DC8-47DA-BA0D-80C39BB4BA26}"/>
    <cellStyle name="20% - Accent3 2 3 3 8" xfId="5698" xr:uid="{89C0B4C0-4E41-4116-B55D-B9AB2E2D2B2F}"/>
    <cellStyle name="20% - Accent3 2 3 3 9" xfId="5654" xr:uid="{BE317577-8BA4-414B-9272-B9D8D224F93F}"/>
    <cellStyle name="20% - Accent3 2 3 4" xfId="5699" xr:uid="{9B6263FF-BE05-47D6-AECE-D35F7885CC3F}"/>
    <cellStyle name="20% - Accent3 2 3 4 2" xfId="5700" xr:uid="{EF55529E-0AC8-4CA2-BE6E-4B5962B27932}"/>
    <cellStyle name="20% - Accent3 2 3 4 2 2" xfId="5701" xr:uid="{DA90BC62-DA0F-4793-AB82-B543A4D4742B}"/>
    <cellStyle name="20% - Accent3 2 3 4 2 2 2" xfId="5702" xr:uid="{C905C174-04D8-429A-89DD-29177B09812E}"/>
    <cellStyle name="20% - Accent3 2 3 4 2 2 2 2" xfId="5703" xr:uid="{792B5B82-B038-4E1C-8FB0-0FF191202FBD}"/>
    <cellStyle name="20% - Accent3 2 3 4 2 2 3" xfId="5704" xr:uid="{A4D3C631-75D0-413A-89E5-F586A8A1C47A}"/>
    <cellStyle name="20% - Accent3 2 3 4 2 3" xfId="5705" xr:uid="{A8761E98-430A-4694-A9D8-17931E987FE4}"/>
    <cellStyle name="20% - Accent3 2 3 4 2 3 2" xfId="5706" xr:uid="{ECBACE1D-E405-4058-B0F6-8A58C60F8020}"/>
    <cellStyle name="20% - Accent3 2 3 4 2 3 2 2" xfId="5707" xr:uid="{DCA5FFC3-EAB1-4A35-BDA2-4B301C9E0B3B}"/>
    <cellStyle name="20% - Accent3 2 3 4 2 3 3" xfId="5708" xr:uid="{B4BD2A66-C066-48D4-9B34-16614337765B}"/>
    <cellStyle name="20% - Accent3 2 3 4 2 4" xfId="5709" xr:uid="{419977D4-CF9A-4C98-BFB3-81228B2B995D}"/>
    <cellStyle name="20% - Accent3 2 3 4 2 4 2" xfId="5710" xr:uid="{97FA83B3-AE73-49B5-8C90-33EFC379A00B}"/>
    <cellStyle name="20% - Accent3 2 3 4 2 5" xfId="5711" xr:uid="{908B5B45-E82E-4976-995D-DA66C169E181}"/>
    <cellStyle name="20% - Accent3 2 3 4 3" xfId="5712" xr:uid="{24B05278-6969-408C-9A4C-3271E5138DF8}"/>
    <cellStyle name="20% - Accent3 2 3 4 3 2" xfId="5713" xr:uid="{EF748C8D-4CA3-44FC-BAB9-099B2117F17F}"/>
    <cellStyle name="20% - Accent3 2 3 4 3 2 2" xfId="5714" xr:uid="{926C5749-EE13-4CD0-83C7-F88794F47ED0}"/>
    <cellStyle name="20% - Accent3 2 3 4 3 3" xfId="5715" xr:uid="{B8E74BFE-B969-4E99-84E3-1118860850C5}"/>
    <cellStyle name="20% - Accent3 2 3 4 4" xfId="5716" xr:uid="{FA9F8610-CBD9-44E2-B908-A2252A65F575}"/>
    <cellStyle name="20% - Accent3 2 3 4 4 2" xfId="5717" xr:uid="{266CBC52-EB97-4B1D-9BD6-E42B7C171293}"/>
    <cellStyle name="20% - Accent3 2 3 4 4 2 2" xfId="5718" xr:uid="{9D7CCDA9-65CD-4D88-B0E3-3DF4812ACD4E}"/>
    <cellStyle name="20% - Accent3 2 3 4 4 3" xfId="5719" xr:uid="{0E96C56B-1B76-4F05-9CF4-34EAD66F113F}"/>
    <cellStyle name="20% - Accent3 2 3 4 5" xfId="5720" xr:uid="{FBA34D9E-925C-425B-A3DA-EC0AFDCE6593}"/>
    <cellStyle name="20% - Accent3 2 3 4 5 2" xfId="5721" xr:uid="{5B763161-E72F-4E4A-A1BC-CE0510B88F12}"/>
    <cellStyle name="20% - Accent3 2 3 4 6" xfId="5722" xr:uid="{F3BA9406-A69B-4BB7-9508-D1985CCC392F}"/>
    <cellStyle name="20% - Accent3 2 3 4 7" xfId="46603" xr:uid="{1501FF4D-9F14-4765-95F1-C2426286375E}"/>
    <cellStyle name="20% - Accent3 2 3 5" xfId="5723" xr:uid="{660BA61E-F081-4067-A0C8-6651F278D409}"/>
    <cellStyle name="20% - Accent3 2 3 5 2" xfId="5724" xr:uid="{75B4EFF5-0E1D-4D17-AFF6-A98D96A013B0}"/>
    <cellStyle name="20% - Accent3 2 3 5 2 2" xfId="5725" xr:uid="{EB99B955-8DA8-4509-90B8-3BD77D7001A5}"/>
    <cellStyle name="20% - Accent3 2 3 5 3" xfId="5726" xr:uid="{45CADA0B-7962-4D4A-952B-69E01C09555B}"/>
    <cellStyle name="20% - Accent3 2 3 6" xfId="5727" xr:uid="{FD181DB0-8904-4560-A068-E3DF43728C1D}"/>
    <cellStyle name="20% - Accent3 2 3 7" xfId="1459" xr:uid="{9ED53ABF-1010-4DBE-BE92-A8D6CA9DF91A}"/>
    <cellStyle name="20% - Accent3 2 3 8" xfId="1383" xr:uid="{78B59346-0374-4475-AFF8-463EBDDA0E70}"/>
    <cellStyle name="20% - Accent3 2 3 9" xfId="44277" xr:uid="{CCB4E00F-0597-4842-9FC8-CE7056F58E72}"/>
    <cellStyle name="20% - Accent3 2 4" xfId="534" xr:uid="{AAC77073-B6E1-4524-B6AD-95346C8A4EAD}"/>
    <cellStyle name="20% - Accent3 2 4 10" xfId="1941" xr:uid="{E674D8AA-69BF-45ED-944F-63BC988A44F8}"/>
    <cellStyle name="20% - Accent3 2 4 11" xfId="44152" xr:uid="{2E1B45FD-7754-4060-8296-EF420FCEAAFD}"/>
    <cellStyle name="20% - Accent3 2 4 2" xfId="796" xr:uid="{70029EEC-4912-426D-9F9B-44AB4EB5C637}"/>
    <cellStyle name="20% - Accent3 2 4 2 2" xfId="1196" xr:uid="{9A543CE1-8C01-410E-867E-D03C4808285C}"/>
    <cellStyle name="20% - Accent3 2 4 2 2 2" xfId="5731" xr:uid="{67B2A9B3-F386-4A77-960E-D4E9A1EB4B24}"/>
    <cellStyle name="20% - Accent3 2 4 2 2 2 2" xfId="5732" xr:uid="{AC35CA1B-476E-40E9-8340-45F21ACD9B21}"/>
    <cellStyle name="20% - Accent3 2 4 2 2 2 2 2" xfId="5733" xr:uid="{0726B31A-3F94-4344-8E0E-10DDF8B0B27A}"/>
    <cellStyle name="20% - Accent3 2 4 2 2 2 2 2 2" xfId="5734" xr:uid="{6F2D3981-9E15-4EFC-86E9-936456A468E5}"/>
    <cellStyle name="20% - Accent3 2 4 2 2 2 2 3" xfId="5735" xr:uid="{977ADC52-DE7A-45BD-9377-AFA13A928A1B}"/>
    <cellStyle name="20% - Accent3 2 4 2 2 2 3" xfId="5736" xr:uid="{09DF65F2-86A5-4C9E-8E4C-6C56812D1D8E}"/>
    <cellStyle name="20% - Accent3 2 4 2 2 2 3 2" xfId="5737" xr:uid="{3238DF56-70BC-48F1-8CB1-DDECEF46DC17}"/>
    <cellStyle name="20% - Accent3 2 4 2 2 2 3 2 2" xfId="5738" xr:uid="{89D9C948-A541-443B-B096-7DA290F31FBF}"/>
    <cellStyle name="20% - Accent3 2 4 2 2 2 3 3" xfId="5739" xr:uid="{C360D47F-1EEA-4429-9AF0-161DCFFE7642}"/>
    <cellStyle name="20% - Accent3 2 4 2 2 2 4" xfId="5740" xr:uid="{6CE285EF-0D94-460E-B3E9-926755751558}"/>
    <cellStyle name="20% - Accent3 2 4 2 2 2 4 2" xfId="5741" xr:uid="{75ED063D-CE1C-4F0C-83FA-B1C61BADB05D}"/>
    <cellStyle name="20% - Accent3 2 4 2 2 2 5" xfId="5742" xr:uid="{B5CCB8CA-D64B-404E-B5B4-E12B15E890DC}"/>
    <cellStyle name="20% - Accent3 2 4 2 2 3" xfId="5743" xr:uid="{1D8923B4-7AE5-45F0-8971-ED44F4515CCA}"/>
    <cellStyle name="20% - Accent3 2 4 2 2 3 2" xfId="5744" xr:uid="{BAF2476C-ABFB-4AE3-9948-35D306D18C3B}"/>
    <cellStyle name="20% - Accent3 2 4 2 2 3 2 2" xfId="5745" xr:uid="{E57B0039-6CAF-4E4A-800E-E9DE859179C3}"/>
    <cellStyle name="20% - Accent3 2 4 2 2 3 3" xfId="5746" xr:uid="{8B3CD0F3-C9AE-4649-9F73-9DD4BF22EE70}"/>
    <cellStyle name="20% - Accent3 2 4 2 2 4" xfId="5747" xr:uid="{340644C3-6F9A-4B6B-BE31-29F0E08ADC16}"/>
    <cellStyle name="20% - Accent3 2 4 2 2 4 2" xfId="5748" xr:uid="{B156BAFC-6E75-4E5C-9127-38471F0D6B18}"/>
    <cellStyle name="20% - Accent3 2 4 2 2 4 2 2" xfId="5749" xr:uid="{F0489002-36F6-4B4B-A5F6-AB2A67CFCB61}"/>
    <cellStyle name="20% - Accent3 2 4 2 2 4 3" xfId="5750" xr:uid="{47B2155F-5C38-4C65-92C4-61B5933D48A8}"/>
    <cellStyle name="20% - Accent3 2 4 2 2 5" xfId="5751" xr:uid="{88D85E21-2EAE-4C96-A58C-FF8E77944A8B}"/>
    <cellStyle name="20% - Accent3 2 4 2 2 5 2" xfId="5752" xr:uid="{972A6106-F411-4E45-A80B-9ECC7831538C}"/>
    <cellStyle name="20% - Accent3 2 4 2 2 6" xfId="5753" xr:uid="{4E3C9CF6-663B-4534-9214-8D680CE02064}"/>
    <cellStyle name="20% - Accent3 2 4 2 2 7" xfId="5730" xr:uid="{0A17B180-6A85-42E1-BD2A-593E7FA4FDC0}"/>
    <cellStyle name="20% - Accent3 2 4 2 3" xfId="5754" xr:uid="{A261B1DC-DDAC-4D2E-84BE-F6AE49C1A0EA}"/>
    <cellStyle name="20% - Accent3 2 4 2 3 2" xfId="5755" xr:uid="{65663F1E-A891-4ED3-87FE-CBC2DC194DE7}"/>
    <cellStyle name="20% - Accent3 2 4 2 3 2 2" xfId="5756" xr:uid="{79F470B8-C9CA-4735-B91C-45DA0C83739F}"/>
    <cellStyle name="20% - Accent3 2 4 2 3 2 2 2" xfId="5757" xr:uid="{7EE1C650-CE37-4CA8-8EEF-877C11229326}"/>
    <cellStyle name="20% - Accent3 2 4 2 3 2 3" xfId="5758" xr:uid="{BC2BBC66-3E71-495A-9B2A-AC1C67A123C1}"/>
    <cellStyle name="20% - Accent3 2 4 2 3 3" xfId="5759" xr:uid="{EBF73C12-C522-4508-A66B-D94880D6C77D}"/>
    <cellStyle name="20% - Accent3 2 4 2 3 3 2" xfId="5760" xr:uid="{5344B685-449F-4C31-A2A7-7264739D464F}"/>
    <cellStyle name="20% - Accent3 2 4 2 3 3 2 2" xfId="5761" xr:uid="{3BB94270-7E10-4D86-8D26-FAB58E0FCAE6}"/>
    <cellStyle name="20% - Accent3 2 4 2 3 3 3" xfId="5762" xr:uid="{469BDB4E-278A-4283-8B39-9B4D1872608B}"/>
    <cellStyle name="20% - Accent3 2 4 2 3 4" xfId="5763" xr:uid="{0CD7FCB4-9122-4C8C-B47F-373C449B05E9}"/>
    <cellStyle name="20% - Accent3 2 4 2 3 4 2" xfId="5764" xr:uid="{96474025-9FD7-421A-9F52-3530B3061021}"/>
    <cellStyle name="20% - Accent3 2 4 2 3 5" xfId="5765" xr:uid="{9B4E180E-C670-494F-8D29-5F1E4E04720C}"/>
    <cellStyle name="20% - Accent3 2 4 2 4" xfId="5766" xr:uid="{3E16C5E1-0B71-4C7F-91E2-4FC7D36231BE}"/>
    <cellStyle name="20% - Accent3 2 4 2 4 2" xfId="5767" xr:uid="{91C5AA66-B73D-42A9-B5D4-F8997993B230}"/>
    <cellStyle name="20% - Accent3 2 4 2 4 2 2" xfId="5768" xr:uid="{9F1100BB-44B9-4BBC-A007-84A05E0CC137}"/>
    <cellStyle name="20% - Accent3 2 4 2 4 2 2 2" xfId="5769" xr:uid="{6CD0B099-0E6E-4CA9-A220-17E333A99CD4}"/>
    <cellStyle name="20% - Accent3 2 4 2 4 2 3" xfId="5770" xr:uid="{ED744744-A433-418B-9DCE-EC5BB10CF8DE}"/>
    <cellStyle name="20% - Accent3 2 4 2 4 3" xfId="5771" xr:uid="{D3323D60-EABB-4D69-A848-FC3450D1C3FE}"/>
    <cellStyle name="20% - Accent3 2 4 2 4 3 2" xfId="5772" xr:uid="{157F1700-7AED-49DD-9541-8F5418579CF5}"/>
    <cellStyle name="20% - Accent3 2 4 2 4 4" xfId="5773" xr:uid="{ABB117CB-17D7-46B4-A18E-C325E7CF798E}"/>
    <cellStyle name="20% - Accent3 2 4 2 5" xfId="5774" xr:uid="{A416A652-D2CD-427D-B8F1-5F7514E03263}"/>
    <cellStyle name="20% - Accent3 2 4 2 5 2" xfId="5775" xr:uid="{639E0796-9DD1-449D-8871-B27C4CFCBBD4}"/>
    <cellStyle name="20% - Accent3 2 4 2 5 2 2" xfId="5776" xr:uid="{CA63126D-6417-4893-A26F-C2156920A499}"/>
    <cellStyle name="20% - Accent3 2 4 2 5 3" xfId="5777" xr:uid="{41208786-1CC7-4E87-AE11-5EBF3F162C81}"/>
    <cellStyle name="20% - Accent3 2 4 2 6" xfId="5778" xr:uid="{70D2F989-42FE-4969-BD43-AF4EEF3104C7}"/>
    <cellStyle name="20% - Accent3 2 4 2 6 2" xfId="5779" xr:uid="{01D8CF63-5B75-4CE4-9F2C-1DB37EB5F48D}"/>
    <cellStyle name="20% - Accent3 2 4 2 7" xfId="5780" xr:uid="{BB696B9E-4454-46A0-BD8E-4B07A6E4EA83}"/>
    <cellStyle name="20% - Accent3 2 4 2 8" xfId="5729" xr:uid="{31B46CC9-3DD1-465F-8008-5972AF5C0964}"/>
    <cellStyle name="20% - Accent3 2 4 2 9" xfId="45139" xr:uid="{88DDF095-7C49-41C2-8624-765FCDCFBC91}"/>
    <cellStyle name="20% - Accent3 2 4 3" xfId="985" xr:uid="{1B6B1749-D5EE-4525-962D-B4200C60949E}"/>
    <cellStyle name="20% - Accent3 2 4 3 2" xfId="5782" xr:uid="{5BB89578-9439-4140-8352-6BE99A38B840}"/>
    <cellStyle name="20% - Accent3 2 4 3 3" xfId="5783" xr:uid="{40B1691C-3830-461C-B6AD-206238D3DBDC}"/>
    <cellStyle name="20% - Accent3 2 4 3 3 2" xfId="5784" xr:uid="{1A859141-D350-4445-B5C1-19D6C9F55CBC}"/>
    <cellStyle name="20% - Accent3 2 4 3 3 2 2" xfId="5785" xr:uid="{A4220151-C9B8-4352-A4BA-EC7E2ED57C88}"/>
    <cellStyle name="20% - Accent3 2 4 3 3 2 2 2" xfId="5786" xr:uid="{EEB23158-2D84-46EB-A371-97BB3C3AA767}"/>
    <cellStyle name="20% - Accent3 2 4 3 3 2 3" xfId="5787" xr:uid="{E0C74754-5951-4E0C-9D83-F88EBE626295}"/>
    <cellStyle name="20% - Accent3 2 4 3 3 3" xfId="5788" xr:uid="{2BE96E51-23D4-41FA-8B91-90FE44904153}"/>
    <cellStyle name="20% - Accent3 2 4 3 3 3 2" xfId="5789" xr:uid="{2DB7C6F0-DB28-49D8-96A6-3F44AF39615B}"/>
    <cellStyle name="20% - Accent3 2 4 3 3 3 2 2" xfId="5790" xr:uid="{141C7FB7-F5CA-43DE-B183-FF54C32F0C92}"/>
    <cellStyle name="20% - Accent3 2 4 3 3 3 3" xfId="5791" xr:uid="{C16869A7-F0B4-4ACD-8CD7-88DEA1EEB741}"/>
    <cellStyle name="20% - Accent3 2 4 3 3 4" xfId="5792" xr:uid="{B9B1CC74-2F44-44A6-A3A7-2804ADA52F99}"/>
    <cellStyle name="20% - Accent3 2 4 3 3 4 2" xfId="5793" xr:uid="{824EBFC4-7A7E-4F67-82E5-BCE940E7F9DD}"/>
    <cellStyle name="20% - Accent3 2 4 3 3 5" xfId="5794" xr:uid="{8360B5B6-7707-412C-BE4E-C1D835DEE065}"/>
    <cellStyle name="20% - Accent3 2 4 3 4" xfId="5781" xr:uid="{C392D0B4-C4FC-47CC-B5BF-CDB30A520A2D}"/>
    <cellStyle name="20% - Accent3 2 4 3 5" xfId="45823" xr:uid="{C886F2E1-F493-43AC-8AFD-186D19A9DE14}"/>
    <cellStyle name="20% - Accent3 2 4 4" xfId="5795" xr:uid="{21FE79B5-D649-478A-A53D-2FDE2234F3FF}"/>
    <cellStyle name="20% - Accent3 2 4 4 2" xfId="5796" xr:uid="{23E609C0-65E6-4A87-B389-2BB25D27ADB9}"/>
    <cellStyle name="20% - Accent3 2 4 4 2 2" xfId="5797" xr:uid="{AA5A4876-DC8F-4E82-9662-EC44215085D0}"/>
    <cellStyle name="20% - Accent3 2 4 4 2 3" xfId="5798" xr:uid="{7C1B9D99-4DAD-4729-8CC6-F382D72FF378}"/>
    <cellStyle name="20% - Accent3 2 4 4 2 3 2" xfId="5799" xr:uid="{BFD6BF52-9CC0-42D5-A48E-5A83921B9D5F}"/>
    <cellStyle name="20% - Accent3 2 4 4 2 3 2 2" xfId="5800" xr:uid="{CBE8445F-71AD-4213-825D-1441474F8E0E}"/>
    <cellStyle name="20% - Accent3 2 4 4 2 3 3" xfId="5801" xr:uid="{C7F56E41-F898-492C-9C40-30116A890ADE}"/>
    <cellStyle name="20% - Accent3 2 4 4 2 4" xfId="5802" xr:uid="{9EC0E1AE-CF6D-4A79-B1EF-E8EA48C8C269}"/>
    <cellStyle name="20% - Accent3 2 4 4 2 4 2" xfId="5803" xr:uid="{4A2CB7B6-6C4D-4283-99C3-417A79089A6A}"/>
    <cellStyle name="20% - Accent3 2 4 4 2 4 2 2" xfId="5804" xr:uid="{338EE9EA-17EC-4A9A-A246-5D369867E0DC}"/>
    <cellStyle name="20% - Accent3 2 4 4 2 4 3" xfId="5805" xr:uid="{D2634AFF-9394-444F-924B-33AEB988D7F9}"/>
    <cellStyle name="20% - Accent3 2 4 4 2 5" xfId="5806" xr:uid="{692866C1-E34F-451E-874B-B27B2522EC98}"/>
    <cellStyle name="20% - Accent3 2 4 4 2 5 2" xfId="5807" xr:uid="{B8FDAC62-561A-4451-AC87-BCCAA97C04B2}"/>
    <cellStyle name="20% - Accent3 2 4 4 2 6" xfId="5808" xr:uid="{612F8911-B228-41BB-BD21-F46CA6DF2FD1}"/>
    <cellStyle name="20% - Accent3 2 4 4 3" xfId="5809" xr:uid="{996D8415-73F3-4F36-9A77-EE166166C104}"/>
    <cellStyle name="20% - Accent3 2 4 4 3 2" xfId="5810" xr:uid="{CE302CEF-F5CD-49C9-810B-DF9B599716D5}"/>
    <cellStyle name="20% - Accent3 2 4 4 3 2 2" xfId="5811" xr:uid="{034471CB-E8AE-48FD-A0A8-DEBFC9D473AC}"/>
    <cellStyle name="20% - Accent3 2 4 4 3 2 2 2" xfId="5812" xr:uid="{F45B7DB0-96E8-4FE5-B506-73A21B3754C9}"/>
    <cellStyle name="20% - Accent3 2 4 4 3 2 3" xfId="5813" xr:uid="{A67A08DD-BE59-4F9A-9CE1-5327D7260E05}"/>
    <cellStyle name="20% - Accent3 2 4 4 3 3" xfId="5814" xr:uid="{B95E426B-1522-4153-949F-2770CC3795C8}"/>
    <cellStyle name="20% - Accent3 2 4 4 3 3 2" xfId="5815" xr:uid="{BC3C71AA-A1FD-4DDC-815F-BC31B1D333AD}"/>
    <cellStyle name="20% - Accent3 2 4 4 3 3 2 2" xfId="5816" xr:uid="{AA2EC791-8EBF-4BF8-886F-7A01E8941A33}"/>
    <cellStyle name="20% - Accent3 2 4 4 3 3 3" xfId="5817" xr:uid="{7C4EE532-3C20-4B2F-9085-BB5D0617C7EC}"/>
    <cellStyle name="20% - Accent3 2 4 4 3 4" xfId="5818" xr:uid="{AEA72908-5127-4985-812B-99BCE3E68DB9}"/>
    <cellStyle name="20% - Accent3 2 4 4 3 4 2" xfId="5819" xr:uid="{DCB2AE8D-8F5A-45B6-86B4-13703F46DBCC}"/>
    <cellStyle name="20% - Accent3 2 4 4 3 5" xfId="5820" xr:uid="{5B91C6C9-E49A-427C-851A-9A6A214AA96C}"/>
    <cellStyle name="20% - Accent3 2 4 4 4" xfId="5821" xr:uid="{A6153015-B44A-4F3F-945A-978A03DF53D7}"/>
    <cellStyle name="20% - Accent3 2 4 4 5" xfId="5822" xr:uid="{63F05E76-788C-497D-A25B-2C5B1D4609FC}"/>
    <cellStyle name="20% - Accent3 2 4 4 5 2" xfId="5823" xr:uid="{8C92E298-25DD-4145-A9DC-1AC38C6F21F5}"/>
    <cellStyle name="20% - Accent3 2 4 4 5 2 2" xfId="5824" xr:uid="{C20EC380-2244-47AB-B97A-7FDADF2692DA}"/>
    <cellStyle name="20% - Accent3 2 4 4 5 3" xfId="5825" xr:uid="{3E40B4AE-B4EC-49E1-9CA3-495CF4F3C87A}"/>
    <cellStyle name="20% - Accent3 2 4 4 6" xfId="5826" xr:uid="{6A5C3903-B1B4-428E-BF69-626FA04B92F8}"/>
    <cellStyle name="20% - Accent3 2 4 4 6 2" xfId="5827" xr:uid="{DEC3E017-1BA2-4EEE-A656-83324E62C1F6}"/>
    <cellStyle name="20% - Accent3 2 4 4 6 2 2" xfId="5828" xr:uid="{A57921C9-1510-433A-B42C-F95DB7AD2C15}"/>
    <cellStyle name="20% - Accent3 2 4 4 6 3" xfId="5829" xr:uid="{2877AC1A-B9E2-416E-AB08-6CACC6800990}"/>
    <cellStyle name="20% - Accent3 2 4 4 7" xfId="5830" xr:uid="{43ECF0DD-8A85-448C-BF8D-EB0F6DEA6812}"/>
    <cellStyle name="20% - Accent3 2 4 4 7 2" xfId="5831" xr:uid="{8DA002C5-4EA9-4F22-A609-19090F7F34A6}"/>
    <cellStyle name="20% - Accent3 2 4 4 8" xfId="5832" xr:uid="{49F503C1-4D9D-4758-8AB0-920C7225DF0A}"/>
    <cellStyle name="20% - Accent3 2 4 4 9" xfId="46478" xr:uid="{B24FCA8D-19E0-4811-A560-DBBBAF739ABE}"/>
    <cellStyle name="20% - Accent3 2 4 5" xfId="5833" xr:uid="{9EA53233-CC22-4065-8BF8-FD18D0A19637}"/>
    <cellStyle name="20% - Accent3 2 4 5 2" xfId="5834" xr:uid="{565CA985-5A57-4694-92E1-79890313F45A}"/>
    <cellStyle name="20% - Accent3 2 4 5 2 2" xfId="5835" xr:uid="{6986CDD3-82A4-47C9-B5A7-70969DE9603D}"/>
    <cellStyle name="20% - Accent3 2 4 5 2 2 2" xfId="5836" xr:uid="{16C5101E-7A18-4038-9FFC-019A6611F4BE}"/>
    <cellStyle name="20% - Accent3 2 4 5 2 3" xfId="5837" xr:uid="{7DEA87B9-F5F7-4464-B5C3-AA31809588D4}"/>
    <cellStyle name="20% - Accent3 2 4 5 3" xfId="5838" xr:uid="{D0A92A96-320A-4C81-BE90-E679A2DECF45}"/>
    <cellStyle name="20% - Accent3 2 4 5 3 2" xfId="5839" xr:uid="{8EE68802-7EAB-4F4A-897B-8454CEC2838F}"/>
    <cellStyle name="20% - Accent3 2 4 5 3 2 2" xfId="5840" xr:uid="{0686015D-B6F7-43F9-989A-F5534FB5EA49}"/>
    <cellStyle name="20% - Accent3 2 4 5 3 3" xfId="5841" xr:uid="{B03D8524-B7AF-4F2E-911B-E6AC01914928}"/>
    <cellStyle name="20% - Accent3 2 4 5 4" xfId="5842" xr:uid="{E8D8A270-FF25-4791-91D2-537CC7FCA1D3}"/>
    <cellStyle name="20% - Accent3 2 4 5 4 2" xfId="5843" xr:uid="{034E96A8-9B67-4FB7-93CA-51086ACEE070}"/>
    <cellStyle name="20% - Accent3 2 4 5 5" xfId="5844" xr:uid="{91247807-2222-426E-BAE1-46DC91C222E6}"/>
    <cellStyle name="20% - Accent3 2 4 6" xfId="5845" xr:uid="{C4549E28-1B66-4BAB-9EB5-81F932BA444D}"/>
    <cellStyle name="20% - Accent3 2 4 6 2" xfId="5846" xr:uid="{5D298294-B478-4293-920A-82F1AF013754}"/>
    <cellStyle name="20% - Accent3 2 4 6 2 2" xfId="5847" xr:uid="{F35EA031-DD83-4344-A3DE-29D72B77450A}"/>
    <cellStyle name="20% - Accent3 2 4 6 3" xfId="5848" xr:uid="{DF9E4E6E-C547-4B10-B9F9-20B17F825C5E}"/>
    <cellStyle name="20% - Accent3 2 4 7" xfId="5849" xr:uid="{DBCC64B8-8447-4395-85D8-8865C9180010}"/>
    <cellStyle name="20% - Accent3 2 4 7 2" xfId="5850" xr:uid="{7B3DB247-73D4-4885-BEC0-242581D5B6F3}"/>
    <cellStyle name="20% - Accent3 2 4 7 2 2" xfId="5851" xr:uid="{09C619DC-A873-4A3D-947E-D9BFF61A4578}"/>
    <cellStyle name="20% - Accent3 2 4 7 3" xfId="5852" xr:uid="{F162B414-A996-4A18-8082-EFF74552787A}"/>
    <cellStyle name="20% - Accent3 2 4 8" xfId="5853" xr:uid="{7DCBD46B-839C-4EC5-9BA3-16FBB4B0DA74}"/>
    <cellStyle name="20% - Accent3 2 4 8 2" xfId="5854" xr:uid="{140BBEFE-FB01-440F-A466-7EC9970EEF97}"/>
    <cellStyle name="20% - Accent3 2 4 9" xfId="5728" xr:uid="{330BB5CB-FB97-47CE-B5E7-FB6DB95D4DFF}"/>
    <cellStyle name="20% - Accent3 2 5" xfId="602" xr:uid="{6F8A70D1-F55D-4038-80CF-F8649A83B6F3}"/>
    <cellStyle name="20% - Accent3 2 5 2" xfId="1013" xr:uid="{11F4925A-BEC0-4356-9933-F388AEB8D80A}"/>
    <cellStyle name="20% - Accent3 2 5 2 2" xfId="5856" xr:uid="{1625F327-A9BD-4B96-AABE-6DCC1E706ED4}"/>
    <cellStyle name="20% - Accent3 2 5 2 3" xfId="45365" xr:uid="{6E8B8A52-8414-479E-965A-692C41912D3F}"/>
    <cellStyle name="20% - Accent3 2 5 3" xfId="5857" xr:uid="{51D59679-9990-4E05-B4DF-930E5986E75B}"/>
    <cellStyle name="20% - Accent3 2 5 3 2" xfId="45942" xr:uid="{3C2A9AC6-DB27-493A-9FC3-3272888BB6BA}"/>
    <cellStyle name="20% - Accent3 2 5 4" xfId="5858" xr:uid="{9044517D-6DC4-46B8-AABD-4EEAB328F2F9}"/>
    <cellStyle name="20% - Accent3 2 5 4 2" xfId="46703" xr:uid="{6177DABE-BEED-465D-9D42-11F1C2DC9618}"/>
    <cellStyle name="20% - Accent3 2 5 5" xfId="5855" xr:uid="{5519572C-F00D-479B-8B71-A1BA2035F736}"/>
    <cellStyle name="20% - Accent3 2 5 6" xfId="44427" xr:uid="{7B7B167A-F8D0-43EA-8E9C-5756C0627FD7}"/>
    <cellStyle name="20% - Accent3 2 6" xfId="663" xr:uid="{08068508-F747-4166-A4BF-4021D6681885}"/>
    <cellStyle name="20% - Accent3 2 6 2" xfId="1070" xr:uid="{71944B26-8A4D-4339-BDDD-2D60437E2D00}"/>
    <cellStyle name="20% - Accent3 2 6 2 2" xfId="5861" xr:uid="{ED93707E-8A1A-4965-B076-35D1029D9C85}"/>
    <cellStyle name="20% - Accent3 2 6 2 2 2" xfId="5862" xr:uid="{25734AFE-707B-4F60-8C57-42289F39A6C2}"/>
    <cellStyle name="20% - Accent3 2 6 2 2 2 2" xfId="5863" xr:uid="{9EF42ED2-C7AA-48D5-B766-F4D4626F293F}"/>
    <cellStyle name="20% - Accent3 2 6 2 2 3" xfId="5864" xr:uid="{590C16F7-778D-4585-A22C-5E429ABCAB68}"/>
    <cellStyle name="20% - Accent3 2 6 2 3" xfId="5865" xr:uid="{309D242A-B22B-43EB-9034-8CAF547CFB4F}"/>
    <cellStyle name="20% - Accent3 2 6 2 3 2" xfId="5866" xr:uid="{A577A1E1-FDD3-4A8D-A27E-34D65AB65A30}"/>
    <cellStyle name="20% - Accent3 2 6 2 3 2 2" xfId="5867" xr:uid="{A5500332-FE37-4065-B00C-F9FD3BE8102B}"/>
    <cellStyle name="20% - Accent3 2 6 2 3 3" xfId="5868" xr:uid="{95A0049A-D80C-44CC-B60D-33611AF548B2}"/>
    <cellStyle name="20% - Accent3 2 6 2 4" xfId="5869" xr:uid="{59025260-8017-4B7B-A908-BAA01A84DFD7}"/>
    <cellStyle name="20% - Accent3 2 6 2 4 2" xfId="5870" xr:uid="{6D185DAB-9DD4-4577-AB9B-3D31AEDB7D80}"/>
    <cellStyle name="20% - Accent3 2 6 2 5" xfId="5871" xr:uid="{10AD0C2E-B74F-4883-8909-95159972532C}"/>
    <cellStyle name="20% - Accent3 2 6 2 6" xfId="5860" xr:uid="{4F9DB039-CBCA-4DE6-87E5-FE8FF5BF1A5E}"/>
    <cellStyle name="20% - Accent3 2 6 2 7" xfId="46352" xr:uid="{950C6780-9135-4E10-8041-7AF8B0DA7F34}"/>
    <cellStyle name="20% - Accent3 2 6 3" xfId="5872" xr:uid="{CDA50BEF-6078-4B8F-804B-F5FA4253A4F0}"/>
    <cellStyle name="20% - Accent3 2 6 3 2" xfId="5873" xr:uid="{55CE7DB2-7AC6-4560-9A35-C609235DF2DD}"/>
    <cellStyle name="20% - Accent3 2 6 3 2 2" xfId="5874" xr:uid="{58608A89-AD69-46D8-88E8-4678DF8E42E0}"/>
    <cellStyle name="20% - Accent3 2 6 3 3" xfId="5875" xr:uid="{B4997739-CF17-4C31-B81A-DA198766DB29}"/>
    <cellStyle name="20% - Accent3 2 6 4" xfId="5876" xr:uid="{E0B1263D-6944-4294-BC94-E88527C83426}"/>
    <cellStyle name="20% - Accent3 2 6 4 2" xfId="5877" xr:uid="{E8406DFA-FE90-44D4-BB44-A7065A31EA56}"/>
    <cellStyle name="20% - Accent3 2 6 4 2 2" xfId="5878" xr:uid="{798762D1-4A4A-4277-A041-E8FB2C61935D}"/>
    <cellStyle name="20% - Accent3 2 6 4 3" xfId="5879" xr:uid="{1EF3001A-5943-45FF-985B-FCF18169F256}"/>
    <cellStyle name="20% - Accent3 2 6 5" xfId="5880" xr:uid="{19465569-7F51-4043-A715-E41F7BFBFDC3}"/>
    <cellStyle name="20% - Accent3 2 6 5 2" xfId="5881" xr:uid="{F0BB9247-6561-4165-93C4-93B768CDF5E1}"/>
    <cellStyle name="20% - Accent3 2 6 6" xfId="5882" xr:uid="{BF1D6B31-525F-437B-A545-1169A92885B6}"/>
    <cellStyle name="20% - Accent3 2 6 7" xfId="5859" xr:uid="{4DE5B639-531D-490E-A63B-AD6840A5595C}"/>
    <cellStyle name="20% - Accent3 2 6 8" xfId="45007" xr:uid="{6B3A5BED-1D43-4730-8562-FA9E3238D475}"/>
    <cellStyle name="20% - Accent3 2 7" xfId="858" xr:uid="{3F126371-8739-4AF5-AE18-5FE552C7D0B8}"/>
    <cellStyle name="20% - Accent3 2 7 2" xfId="5884" xr:uid="{78E87386-4607-4620-9BF7-91EDD7BD3A38}"/>
    <cellStyle name="20% - Accent3 2 7 2 2" xfId="5885" xr:uid="{19D788C5-080A-4FA1-9018-28A9B9D1ECF1}"/>
    <cellStyle name="20% - Accent3 2 7 2 2 2" xfId="5886" xr:uid="{70D37CFB-53DF-4C1B-BF6D-B735F9984407}"/>
    <cellStyle name="20% - Accent3 2 7 2 3" xfId="5887" xr:uid="{0CAABEAC-9DFC-42D0-B776-7675F749A0A9}"/>
    <cellStyle name="20% - Accent3 2 7 2 4" xfId="46867" xr:uid="{19289DAB-E765-4928-B3AE-D7E4C3DAABA7}"/>
    <cellStyle name="20% - Accent3 2 7 3" xfId="5888" xr:uid="{D3C2F2EF-72F1-4DD0-8F19-9DFEA8A51F80}"/>
    <cellStyle name="20% - Accent3 2 7 3 2" xfId="5889" xr:uid="{CFFEF1F6-D173-498E-BA4E-CB115FA1069D}"/>
    <cellStyle name="20% - Accent3 2 7 3 2 2" xfId="5890" xr:uid="{819F20B6-3251-4FE5-AE08-410492CB0331}"/>
    <cellStyle name="20% - Accent3 2 7 3 3" xfId="5891" xr:uid="{4DB91DAB-3D5F-449D-A6A4-AFADF119DCF4}"/>
    <cellStyle name="20% - Accent3 2 7 4" xfId="5892" xr:uid="{1FF20A2B-6394-4749-918D-0FB9B93BD132}"/>
    <cellStyle name="20% - Accent3 2 7 4 2" xfId="5893" xr:uid="{E3BDFA2E-8DDB-4A25-913D-6784E268866D}"/>
    <cellStyle name="20% - Accent3 2 7 5" xfId="5894" xr:uid="{D65EB196-6328-40FB-944E-8E7B066EEF18}"/>
    <cellStyle name="20% - Accent3 2 7 6" xfId="5883" xr:uid="{79B6BA0D-983D-4B46-BD36-2421C498A138}"/>
    <cellStyle name="20% - Accent3 2 7 7" xfId="44757" xr:uid="{3D54B82A-FAFD-4CA8-8419-07A0A060D08A}"/>
    <cellStyle name="20% - Accent3 2 8" xfId="43598" xr:uid="{C3B4D031-47FC-4921-B30E-C2B15EFDBB20}"/>
    <cellStyle name="20% - Accent3 2 8 2" xfId="47041" xr:uid="{4A03169D-0EB0-4982-A4E4-53EF05639697}"/>
    <cellStyle name="20% - Accent3 2 8 3" xfId="45578" xr:uid="{892DC7D9-9BB0-4CAB-8802-D53DAB28CB75}"/>
    <cellStyle name="20% - Accent3 2 9" xfId="1297" xr:uid="{1073E854-B2D0-4076-AC60-2B63D442BB27}"/>
    <cellStyle name="20% - Accent3 2 9 2" xfId="46139" xr:uid="{F0E01C30-D91E-4AAF-83C0-92FD60144541}"/>
    <cellStyle name="20% - Accent3 3" xfId="354" xr:uid="{7303FDFA-534F-400B-8FB9-A49249EC1F4E}"/>
    <cellStyle name="20% - Accent3 3 10" xfId="3299" xr:uid="{8BF7F0D3-3442-46BC-9DB9-8BE4FCCF0925}"/>
    <cellStyle name="20% - Accent3 3 10 2" xfId="47792" xr:uid="{65436F5C-6619-465F-9794-66327EB9099F}"/>
    <cellStyle name="20% - Accent3 3 11" xfId="1460" xr:uid="{CEAA25D6-2D5A-4B2D-8CA3-ED5F157A2F25}"/>
    <cellStyle name="20% - Accent3 3 12" xfId="43703" xr:uid="{2E850E1F-B22F-4F2A-AE0B-836D96DAEDF5}"/>
    <cellStyle name="20% - Accent3 3 13" xfId="1385" xr:uid="{A6311F1B-E086-46FB-96F0-CB078669BA97}"/>
    <cellStyle name="20% - Accent3 3 14" xfId="43995" xr:uid="{0436343F-F1B1-4EB3-B941-A5A321D221DD}"/>
    <cellStyle name="20% - Accent3 3 2" xfId="480" xr:uid="{15B0D3BD-6067-4608-AE4C-54E4C7ECFF1C}"/>
    <cellStyle name="20% - Accent3 3 2 10" xfId="1669" xr:uid="{EAE902CF-62F2-4158-AAA4-ECF8AA5BD15A}"/>
    <cellStyle name="20% - Accent3 3 2 11" xfId="44047" xr:uid="{2C1895FD-A046-4D1B-AD35-CCE77B3FC630}"/>
    <cellStyle name="20% - Accent3 3 2 2" xfId="742" xr:uid="{0891F675-62FE-4009-BE51-E1C94B612BC7}"/>
    <cellStyle name="20% - Accent3 3 2 2 2" xfId="1142" xr:uid="{A9A11D8B-C885-4DA3-88D0-CFFBA4EC1B7A}"/>
    <cellStyle name="20% - Accent3 3 2 2 2 2" xfId="2513" xr:uid="{95AA15B5-BE9A-4F66-97FB-59970061FE58}"/>
    <cellStyle name="20% - Accent3 3 2 2 2 2 2" xfId="5897" xr:uid="{221E6097-7739-43FB-AB0A-C63DFCE9716C}"/>
    <cellStyle name="20% - Accent3 3 2 2 2 2 3" xfId="5896" xr:uid="{47191E95-EEE8-4654-AF85-0B150A02D3EF}"/>
    <cellStyle name="20% - Accent3 3 2 2 2 2 4" xfId="46068" xr:uid="{277F83E0-9085-4798-8D5A-E0BE38275036}"/>
    <cellStyle name="20% - Accent3 3 2 2 2 3" xfId="2747" xr:uid="{06745CB6-71E9-40F5-945A-174416757069}"/>
    <cellStyle name="20% - Accent3 3 2 2 2 3 2" xfId="5898" xr:uid="{80C222E5-89A5-4EC9-8FF9-73255390F859}"/>
    <cellStyle name="20% - Accent3 3 2 2 2 4" xfId="2980" xr:uid="{FD0D068A-EEC3-4BC6-AA6A-AB606775AF59}"/>
    <cellStyle name="20% - Accent3 3 2 2 2 5" xfId="3213" xr:uid="{957F2C70-8E39-4207-8446-BCA08ACE5846}"/>
    <cellStyle name="20% - Accent3 3 2 2 2 6" xfId="2279" xr:uid="{68405B24-8225-433D-9D81-455D8EF84403}"/>
    <cellStyle name="20% - Accent3 3 2 2 2 7" xfId="5895" xr:uid="{5114FA92-2ACE-493E-B6E7-96DD13DEC185}"/>
    <cellStyle name="20% - Accent3 3 2 2 2 8" xfId="1915" xr:uid="{49E35DEE-6580-49DB-9DFB-B40FA2FEDE35}"/>
    <cellStyle name="20% - Accent3 3 2 2 2 9" xfId="45286" xr:uid="{C216E2D6-A164-4E86-AE32-14E5BE4C671E}"/>
    <cellStyle name="20% - Accent3 3 2 2 3" xfId="2397" xr:uid="{FB94CC1C-B6E2-441E-A2D0-84CA7CAE66F6}"/>
    <cellStyle name="20% - Accent3 3 2 2 3 2" xfId="5900" xr:uid="{30C911E6-1A8D-46BA-8C6A-CDF6F6B27C86}"/>
    <cellStyle name="20% - Accent3 3 2 2 3 3" xfId="5899" xr:uid="{6F16F159-2777-487A-976B-9942143167CD}"/>
    <cellStyle name="20% - Accent3 3 2 2 3 4" xfId="45726" xr:uid="{592A291B-56C6-4979-8A38-AE8F6E3DCD82}"/>
    <cellStyle name="20% - Accent3 3 2 2 4" xfId="2631" xr:uid="{69A4186B-2945-44F2-9C83-C88BA80265E2}"/>
    <cellStyle name="20% - Accent3 3 2 2 4 2" xfId="5901" xr:uid="{E2DDDA5A-E8B2-4108-90AB-056FFF788F2A}"/>
    <cellStyle name="20% - Accent3 3 2 2 4 3" xfId="46625" xr:uid="{4739FE14-EC9E-4F97-BB86-46E4AB2B62E5}"/>
    <cellStyle name="20% - Accent3 3 2 2 5" xfId="2864" xr:uid="{EDAA3005-D928-4843-B0AE-1A115DE907BF}"/>
    <cellStyle name="20% - Accent3 3 2 2 6" xfId="3097" xr:uid="{F9329653-C828-4563-A0C3-85FB2FAC2605}"/>
    <cellStyle name="20% - Accent3 3 2 2 7" xfId="2163" xr:uid="{1E3D3298-0C89-4D20-9D81-18032F41EBA2}"/>
    <cellStyle name="20% - Accent3 3 2 2 8" xfId="1794" xr:uid="{E375E4BE-7846-494C-A405-7041DAF7ABCE}"/>
    <cellStyle name="20% - Accent3 3 2 2 9" xfId="44299" xr:uid="{3F9BD45B-8E9D-456C-85A5-8DC3D890DE8E}"/>
    <cellStyle name="20% - Accent3 3 2 3" xfId="931" xr:uid="{3D2DD160-A693-4A68-842C-CF8871F93C99}"/>
    <cellStyle name="20% - Accent3 3 2 3 2" xfId="2455" xr:uid="{BB7205A2-96BB-414E-BB3A-83EAB35E04FA}"/>
    <cellStyle name="20% - Accent3 3 2 3 2 2" xfId="5904" xr:uid="{7288ACA2-6171-4ACA-B5B9-B169A54331A0}"/>
    <cellStyle name="20% - Accent3 3 2 3 2 3" xfId="5905" xr:uid="{446AE1D1-B458-426E-9B67-8ED088384791}"/>
    <cellStyle name="20% - Accent3 3 2 3 2 4" xfId="5903" xr:uid="{CE505770-67FC-4CEF-98BB-F9483025B93E}"/>
    <cellStyle name="20% - Accent3 3 2 3 2 5" xfId="45161" xr:uid="{E0E628B5-1708-47A5-ABC4-5D42BA2F86F5}"/>
    <cellStyle name="20% - Accent3 3 2 3 3" xfId="2689" xr:uid="{4560715D-05D1-4864-B0B9-FFBAA9C3C16A}"/>
    <cellStyle name="20% - Accent3 3 2 3 3 2" xfId="5907" xr:uid="{E8877931-DC3C-4A49-99F3-007313202C5E}"/>
    <cellStyle name="20% - Accent3 3 2 3 3 3" xfId="5906" xr:uid="{10BDA2EF-A2F2-4A24-AA2D-FF0CA6472118}"/>
    <cellStyle name="20% - Accent3 3 2 3 3 4" xfId="45845" xr:uid="{42D0D0E5-7A43-46D6-86D8-A98AA617B40B}"/>
    <cellStyle name="20% - Accent3 3 2 3 4" xfId="2922" xr:uid="{C0C7ED28-F024-439B-A1AF-1FF185BAB932}"/>
    <cellStyle name="20% - Accent3 3 2 3 4 2" xfId="5908" xr:uid="{458DAADE-20C8-4703-8D7A-6DC2A689498C}"/>
    <cellStyle name="20% - Accent3 3 2 3 4 3" xfId="46500" xr:uid="{98111FF5-9C81-4C0D-9421-FE8CDB2A5CAC}"/>
    <cellStyle name="20% - Accent3 3 2 3 5" xfId="3155" xr:uid="{26487598-C8F6-4BB1-B84A-F4BE3A089362}"/>
    <cellStyle name="20% - Accent3 3 2 3 5 2" xfId="5909" xr:uid="{6D553F55-321B-443E-884E-CE8E3B4901DD}"/>
    <cellStyle name="20% - Accent3 3 2 3 6" xfId="2221" xr:uid="{105058F3-1B6E-4E67-87B0-31C76AF75CDF}"/>
    <cellStyle name="20% - Accent3 3 2 3 6 2" xfId="5910" xr:uid="{5FD522D0-6F84-4EA4-BC5D-57FD8C48F3F7}"/>
    <cellStyle name="20% - Accent3 3 2 3 7" xfId="5902" xr:uid="{E1FD0F7C-BC42-4586-9CD8-184DC3C65C46}"/>
    <cellStyle name="20% - Accent3 3 2 3 8" xfId="1857" xr:uid="{F19AA545-EDF5-444A-8309-7D6E91BBEF32}"/>
    <cellStyle name="20% - Accent3 3 2 3 9" xfId="44174" xr:uid="{A7DCE051-4413-44A5-A2D9-DD832BBA4D8A}"/>
    <cellStyle name="20% - Accent3 3 2 4" xfId="2339" xr:uid="{8D6A2FFF-0511-4168-A619-5592B06A5563}"/>
    <cellStyle name="20% - Accent3 3 2 4 2" xfId="5912" xr:uid="{88D50417-6D23-49CD-AFFB-60EF7BC0F678}"/>
    <cellStyle name="20% - Accent3 3 2 4 2 2" xfId="5913" xr:uid="{0C3E8830-07A4-4FBD-821C-3B28A3802BC1}"/>
    <cellStyle name="20% - Accent3 3 2 4 2 3" xfId="45497" xr:uid="{B35FFB7B-36AB-49EC-9C64-905FC91C19BC}"/>
    <cellStyle name="20% - Accent3 3 2 4 3" xfId="5914" xr:uid="{5704924B-1A02-46DC-8399-0601CD92A227}"/>
    <cellStyle name="20% - Accent3 3 2 4 3 2" xfId="45964" xr:uid="{A7A0F081-6697-4485-8372-4297BD898673}"/>
    <cellStyle name="20% - Accent3 3 2 4 4" xfId="5915" xr:uid="{AECEE083-C627-4252-B828-EE659F0A1F9C}"/>
    <cellStyle name="20% - Accent3 3 2 4 4 2" xfId="46836" xr:uid="{3B31D74C-70CF-4723-AC92-DCBB1A126FB2}"/>
    <cellStyle name="20% - Accent3 3 2 4 5" xfId="5911" xr:uid="{ED3087FB-4065-495D-BF76-13F059758939}"/>
    <cellStyle name="20% - Accent3 3 2 4 6" xfId="44701" xr:uid="{BC748A79-5075-4802-BFEC-C6A392BB4BD1}"/>
    <cellStyle name="20% - Accent3 3 2 5" xfId="2573" xr:uid="{CD2C6F93-EB80-4B6F-951D-ED25F70AC2E9}"/>
    <cellStyle name="20% - Accent3 3 2 5 2" xfId="5916" xr:uid="{1073C332-01F0-490A-B943-873B8951FA29}"/>
    <cellStyle name="20% - Accent3 3 2 5 2 2" xfId="46375" xr:uid="{EF93075B-6436-45DF-B863-E219169188B8}"/>
    <cellStyle name="20% - Accent3 3 2 5 3" xfId="45034" xr:uid="{5B9F3CE4-953D-4163-AB5C-9043981B03A4}"/>
    <cellStyle name="20% - Accent3 3 2 6" xfId="2806" xr:uid="{F2AC35AB-7820-43EB-9E92-BD597D28DDDC}"/>
    <cellStyle name="20% - Accent3 3 2 6 2" xfId="47001" xr:uid="{D5E13DDA-1D8B-4382-9DE9-5C464BA7D5A9}"/>
    <cellStyle name="20% - Accent3 3 2 6 3" xfId="44889" xr:uid="{21BE435B-6D20-44C9-82E2-79DE71C18962}"/>
    <cellStyle name="20% - Accent3 3 2 7" xfId="3039" xr:uid="{8F501C2F-B927-4C1F-B7B2-5E68C2B049DB}"/>
    <cellStyle name="20% - Accent3 3 2 7 2" xfId="47173" xr:uid="{AA90ABEB-FBF0-46B8-9602-0E9AC6B35227}"/>
    <cellStyle name="20% - Accent3 3 2 7 3" xfId="45600" xr:uid="{D89F738B-B4C9-418B-9C90-FF38DB7D60B6}"/>
    <cellStyle name="20% - Accent3 3 2 8" xfId="2105" xr:uid="{C063CC8E-39EE-4CA4-B331-0E48133BD2D0}"/>
    <cellStyle name="20% - Accent3 3 2 8 2" xfId="46271" xr:uid="{5F07FD9C-7607-43BA-A90E-8146A22C9672}"/>
    <cellStyle name="20% - Accent3 3 2 9" xfId="43730" xr:uid="{09491D08-89A0-467C-936C-1EFA946CF268}"/>
    <cellStyle name="20% - Accent3 3 3" xfId="620" xr:uid="{4A7989F6-F786-442F-A20C-279B613A4518}"/>
    <cellStyle name="20% - Accent3 3 3 10" xfId="44249" xr:uid="{8FA09DA5-2DC3-45E6-B548-A88666A8AB41}"/>
    <cellStyle name="20% - Accent3 3 3 2" xfId="1031" xr:uid="{D80D6E33-C844-4DE7-A07B-C859231B4D75}"/>
    <cellStyle name="20% - Accent3 3 3 2 2" xfId="2484" xr:uid="{1A03C834-31D1-453E-A86B-D241A9ABA4D2}"/>
    <cellStyle name="20% - Accent3 3 3 2 2 2" xfId="46018" xr:uid="{8CB236E1-80FD-48F9-A495-8776C3AC6032}"/>
    <cellStyle name="20% - Accent3 3 3 2 3" xfId="2718" xr:uid="{BAEDD765-616D-4798-8071-FBD642C2ED30}"/>
    <cellStyle name="20% - Accent3 3 3 2 4" xfId="2951" xr:uid="{1271A88E-F24C-44B8-B1BD-6CE71E8BE5B8}"/>
    <cellStyle name="20% - Accent3 3 3 2 5" xfId="3184" xr:uid="{76F9E430-4D61-481F-B6F1-6305AAB8D7BC}"/>
    <cellStyle name="20% - Accent3 3 3 2 6" xfId="2250" xr:uid="{D83DC6B6-A2C5-423F-AF23-9724A781D8F5}"/>
    <cellStyle name="20% - Accent3 3 3 2 7" xfId="5917" xr:uid="{090D5F4E-B5A2-4ACD-BCA1-3021838285D9}"/>
    <cellStyle name="20% - Accent3 3 3 2 8" xfId="1886" xr:uid="{F44D9A39-12FE-4B7A-81C9-2E0B291943F1}"/>
    <cellStyle name="20% - Accent3 3 3 2 9" xfId="45236" xr:uid="{8101FEB4-A874-4900-8D3D-790A77C24DEC}"/>
    <cellStyle name="20% - Accent3 3 3 3" xfId="2368" xr:uid="{5A65978B-C9A7-48B6-B55C-3DF696EF11D9}"/>
    <cellStyle name="20% - Accent3 3 3 3 2" xfId="5918" xr:uid="{3E79FA5E-0780-4818-856A-20BAF5E4F2CC}"/>
    <cellStyle name="20% - Accent3 3 3 3 3" xfId="45676" xr:uid="{0923E957-5A96-4D55-9DC3-7C6BEE576B26}"/>
    <cellStyle name="20% - Accent3 3 3 4" xfId="2602" xr:uid="{9EEA86E7-068D-45BC-82DE-F73B2EAD1230}"/>
    <cellStyle name="20% - Accent3 3 3 4 2" xfId="46575" xr:uid="{C8070B5B-3558-433A-966F-D44E45B185B0}"/>
    <cellStyle name="20% - Accent3 3 3 5" xfId="2835" xr:uid="{E08E49F3-4FCF-40E3-9CAD-1CF516C63AA3}"/>
    <cellStyle name="20% - Accent3 3 3 6" xfId="3068" xr:uid="{064A7F77-3A81-4FF7-8034-EB6DC5E965F7}"/>
    <cellStyle name="20% - Accent3 3 3 7" xfId="2134" xr:uid="{9AEFE58B-1F1A-42CD-923C-6FBF1C11C1BF}"/>
    <cellStyle name="20% - Accent3 3 3 8" xfId="43749" xr:uid="{87330F45-C729-4FC3-B867-619D02C06B88}"/>
    <cellStyle name="20% - Accent3 3 3 9" xfId="1761" xr:uid="{973C3605-E771-4723-AFBA-BF6076B304D2}"/>
    <cellStyle name="20% - Accent3 3 4" xfId="680" xr:uid="{B841C926-995A-419F-8C2E-460AC5ACCB5A}"/>
    <cellStyle name="20% - Accent3 3 4 10" xfId="1828" xr:uid="{522F121C-AA0C-474B-8B3D-29EBE7EF8FB5}"/>
    <cellStyle name="20% - Accent3 3 4 11" xfId="44124" xr:uid="{F24C4BFE-07A0-4389-AEF0-1C9A3A84E738}"/>
    <cellStyle name="20% - Accent3 3 4 2" xfId="1087" xr:uid="{D52D3A60-0E25-43FE-A818-F81C1F469BEC}"/>
    <cellStyle name="20% - Accent3 3 4 2 2" xfId="5921" xr:uid="{93ED6BF0-E924-43CA-A5A7-1DD1BE8960E9}"/>
    <cellStyle name="20% - Accent3 3 4 2 2 2" xfId="5922" xr:uid="{28B9E1AE-8E46-47F1-83A0-D0FCDEBAD1FA}"/>
    <cellStyle name="20% - Accent3 3 4 2 2 2 2" xfId="5923" xr:uid="{91283FC4-7E2B-4E16-8CEE-15F6EEEA6BDC}"/>
    <cellStyle name="20% - Accent3 3 4 2 2 2 2 2" xfId="5924" xr:uid="{8C688426-3CB6-4C7B-BBE6-9728C01DEFA0}"/>
    <cellStyle name="20% - Accent3 3 4 2 2 2 3" xfId="5925" xr:uid="{FB2C4208-F87E-4FBA-AF66-D31EE68BB9BA}"/>
    <cellStyle name="20% - Accent3 3 4 2 2 3" xfId="5926" xr:uid="{DE0A38BA-2C5F-430F-A2CA-64BC2ADD2514}"/>
    <cellStyle name="20% - Accent3 3 4 2 2 3 2" xfId="5927" xr:uid="{6023BD9F-C012-4554-8716-3F5D4F154175}"/>
    <cellStyle name="20% - Accent3 3 4 2 2 3 2 2" xfId="5928" xr:uid="{40A11C20-6FFD-4CFC-893E-DA28CA3279AF}"/>
    <cellStyle name="20% - Accent3 3 4 2 2 3 3" xfId="5929" xr:uid="{E1DA89CE-3539-4C49-866A-09B22A6F1C96}"/>
    <cellStyle name="20% - Accent3 3 4 2 2 4" xfId="5930" xr:uid="{06C57DC2-310F-4601-B87D-B013A70486B0}"/>
    <cellStyle name="20% - Accent3 3 4 2 2 4 2" xfId="5931" xr:uid="{24D76C05-E165-4433-ADFD-87C7EE9EDA4A}"/>
    <cellStyle name="20% - Accent3 3 4 2 2 5" xfId="5932" xr:uid="{640B3F13-4AE7-4AD5-801F-ED6BA8077E23}"/>
    <cellStyle name="20% - Accent3 3 4 2 3" xfId="5933" xr:uid="{D62FF46D-5EFA-406C-9C45-71FF66A86C30}"/>
    <cellStyle name="20% - Accent3 3 4 2 3 2" xfId="5934" xr:uid="{43481FD5-6E72-44A7-8F5A-ECCB3A0D9137}"/>
    <cellStyle name="20% - Accent3 3 4 2 3 2 2" xfId="5935" xr:uid="{8B3805A0-6DE5-4F8F-81C5-660F8839D464}"/>
    <cellStyle name="20% - Accent3 3 4 2 3 3" xfId="5936" xr:uid="{0ED34D44-F8B8-4981-ACAB-AFD37ADCEE47}"/>
    <cellStyle name="20% - Accent3 3 4 2 4" xfId="5937" xr:uid="{21315753-8CF4-452F-9A3F-791827F98BFE}"/>
    <cellStyle name="20% - Accent3 3 4 2 4 2" xfId="5938" xr:uid="{43C68E28-7BBD-4D18-B87E-1BBDFBCC9112}"/>
    <cellStyle name="20% - Accent3 3 4 2 4 2 2" xfId="5939" xr:uid="{9AF2F686-188B-4F4C-BF46-B23C18F31BD5}"/>
    <cellStyle name="20% - Accent3 3 4 2 4 3" xfId="5940" xr:uid="{454624C2-CDEA-41B2-BEC2-F417946A858B}"/>
    <cellStyle name="20% - Accent3 3 4 2 5" xfId="5941" xr:uid="{7F19862F-94AB-46FB-B661-8B13468C64CC}"/>
    <cellStyle name="20% - Accent3 3 4 2 5 2" xfId="5942" xr:uid="{C39FF854-5F01-49EF-A4B2-03B2B1DA2DB1}"/>
    <cellStyle name="20% - Accent3 3 4 2 6" xfId="5943" xr:uid="{8E1DAA53-FF62-4045-BF71-3351032E7802}"/>
    <cellStyle name="20% - Accent3 3 4 2 7" xfId="5920" xr:uid="{9C3D7059-08D9-438A-B0D8-9E04799E822E}"/>
    <cellStyle name="20% - Accent3 3 4 2 8" xfId="2426" xr:uid="{6726E3B9-D8CF-4EA3-B27A-D9006E585B7B}"/>
    <cellStyle name="20% - Accent3 3 4 2 9" xfId="45111" xr:uid="{59CE9B69-C490-4216-9936-A501B5D3AB7A}"/>
    <cellStyle name="20% - Accent3 3 4 3" xfId="2660" xr:uid="{E7B31894-C4A8-41DC-AEB8-EE80A3D5FA2A}"/>
    <cellStyle name="20% - Accent3 3 4 3 2" xfId="5945" xr:uid="{E0634A62-1DA6-4FE3-BE1A-1F9A6641A574}"/>
    <cellStyle name="20% - Accent3 3 4 3 2 2" xfId="5946" xr:uid="{046696B7-1E22-4812-A4C2-4AF7E985A523}"/>
    <cellStyle name="20% - Accent3 3 4 3 2 2 2" xfId="5947" xr:uid="{A2041EF6-2A16-44E6-BBDB-A7110D794D5F}"/>
    <cellStyle name="20% - Accent3 3 4 3 2 3" xfId="5948" xr:uid="{DCC09216-6E70-41C9-B8FD-C58A48394FF0}"/>
    <cellStyle name="20% - Accent3 3 4 3 3" xfId="5949" xr:uid="{8F7FDF3B-BBDF-47DA-9045-4AADC8EF9798}"/>
    <cellStyle name="20% - Accent3 3 4 3 3 2" xfId="5950" xr:uid="{80C0E69D-0188-42AB-8C4F-E0361FC92CA9}"/>
    <cellStyle name="20% - Accent3 3 4 3 3 2 2" xfId="5951" xr:uid="{94680CEA-BD0E-4F43-B6B9-A7021DE10E4A}"/>
    <cellStyle name="20% - Accent3 3 4 3 3 3" xfId="5952" xr:uid="{94860039-912D-4DC7-9B42-DF00DDA8E9E8}"/>
    <cellStyle name="20% - Accent3 3 4 3 4" xfId="5953" xr:uid="{A9445544-0563-4252-A0A8-76401F8E26C3}"/>
    <cellStyle name="20% - Accent3 3 4 3 4 2" xfId="5954" xr:uid="{C2AC01AC-25E0-464F-A292-EC1044BC4F50}"/>
    <cellStyle name="20% - Accent3 3 4 3 5" xfId="5955" xr:uid="{7D0A0DFF-40F0-414E-8058-010B2F56F957}"/>
    <cellStyle name="20% - Accent3 3 4 3 6" xfId="5944" xr:uid="{1EF1A7F5-382E-4F87-90CC-6D35AC3EBEA3}"/>
    <cellStyle name="20% - Accent3 3 4 3 7" xfId="45795" xr:uid="{F4B79D3C-3269-469E-B7FD-1F94F23CD37B}"/>
    <cellStyle name="20% - Accent3 3 4 4" xfId="2893" xr:uid="{62800D5F-4F33-4D58-9FA4-063F411C47FB}"/>
    <cellStyle name="20% - Accent3 3 4 4 2" xfId="5956" xr:uid="{B7E02F07-039B-4E74-B1D9-A7DA753A895A}"/>
    <cellStyle name="20% - Accent3 3 4 4 3" xfId="46450" xr:uid="{025BDC5A-6A5F-4DE1-B770-B02982B828D2}"/>
    <cellStyle name="20% - Accent3 3 4 5" xfId="3126" xr:uid="{6D1706DC-6B8F-4DA1-B001-261A308F3CD6}"/>
    <cellStyle name="20% - Accent3 3 4 5 2" xfId="5958" xr:uid="{CE308728-46F3-42E5-8479-0449E7923212}"/>
    <cellStyle name="20% - Accent3 3 4 5 2 2" xfId="5959" xr:uid="{58E07F89-8764-489A-9508-69C240D31C56}"/>
    <cellStyle name="20% - Accent3 3 4 5 2 2 2" xfId="5960" xr:uid="{A3527379-3738-4B69-AD93-E993E394C2CA}"/>
    <cellStyle name="20% - Accent3 3 4 5 2 3" xfId="5961" xr:uid="{30CD7FAA-2165-45A3-B162-55297DD490D5}"/>
    <cellStyle name="20% - Accent3 3 4 5 3" xfId="5962" xr:uid="{AD6A6A9D-AB5D-4920-8D0C-ABE1443C1308}"/>
    <cellStyle name="20% - Accent3 3 4 5 3 2" xfId="5963" xr:uid="{DF9F79E0-4762-43C8-A427-B8FCE85DFBF7}"/>
    <cellStyle name="20% - Accent3 3 4 5 4" xfId="5964" xr:uid="{FEB1632F-5818-4D2F-8B14-2224CAFF3B7A}"/>
    <cellStyle name="20% - Accent3 3 4 5 5" xfId="5957" xr:uid="{49807504-B303-46CF-9686-B8F7F2F211F3}"/>
    <cellStyle name="20% - Accent3 3 4 6" xfId="2192" xr:uid="{5C5AF1D2-114D-4574-AADF-4D4B595BB258}"/>
    <cellStyle name="20% - Accent3 3 4 6 2" xfId="5966" xr:uid="{74C503C7-287C-42AE-BD83-612BCE68F86D}"/>
    <cellStyle name="20% - Accent3 3 4 6 2 2" xfId="5967" xr:uid="{CAB2A32C-82AA-4D2A-961C-7F7554F7B1EC}"/>
    <cellStyle name="20% - Accent3 3 4 6 3" xfId="5968" xr:uid="{2E25299F-3154-41A7-A621-86EACF5E0821}"/>
    <cellStyle name="20% - Accent3 3 4 6 4" xfId="5965" xr:uid="{2BF5EDA3-AD74-4783-B1CC-C676012EB5C8}"/>
    <cellStyle name="20% - Accent3 3 4 7" xfId="5969" xr:uid="{022343E2-4F2C-432C-8E0C-D79C9DF0870C}"/>
    <cellStyle name="20% - Accent3 3 4 7 2" xfId="5970" xr:uid="{8F8B6E7B-0BF7-4F25-9C25-220DF73E59BB}"/>
    <cellStyle name="20% - Accent3 3 4 8" xfId="5971" xr:uid="{9E340BE1-5026-46DA-9392-644AAF0A48E0}"/>
    <cellStyle name="20% - Accent3 3 4 9" xfId="5919" xr:uid="{69CFEE1D-991C-460D-9BD1-ED119BBCA61F}"/>
    <cellStyle name="20% - Accent3 3 5" xfId="875" xr:uid="{BD7FB124-F683-472E-939A-2BD44AA565BB}"/>
    <cellStyle name="20% - Accent3 3 5 10" xfId="44452" xr:uid="{B6483922-38EC-40A2-815B-5F4721E8B6BC}"/>
    <cellStyle name="20% - Accent3 3 5 2" xfId="5973" xr:uid="{CE4C1B05-F1B2-44EE-AFFB-5E98956A6C5C}"/>
    <cellStyle name="20% - Accent3 3 5 2 2" xfId="5974" xr:uid="{0CAB1D7D-CDF1-4162-AE99-F9A1BD6FA9DE}"/>
    <cellStyle name="20% - Accent3 3 5 2 2 2" xfId="5975" xr:uid="{21926331-DA14-40E1-8D65-EEB1B8B601C3}"/>
    <cellStyle name="20% - Accent3 3 5 2 2 2 2" xfId="5976" xr:uid="{C762FC78-1803-40DE-A2CF-B9DE48E58E50}"/>
    <cellStyle name="20% - Accent3 3 5 2 2 2 2 2" xfId="5977" xr:uid="{1BC83B68-CECD-4E5C-81F1-DB9ADE73568D}"/>
    <cellStyle name="20% - Accent3 3 5 2 2 2 3" xfId="5978" xr:uid="{DF0B6D0B-666E-43B9-A14B-E9AC0DF8C12C}"/>
    <cellStyle name="20% - Accent3 3 5 2 2 3" xfId="5979" xr:uid="{A5EB10ED-0B42-4C91-8A6F-21985E6580B0}"/>
    <cellStyle name="20% - Accent3 3 5 2 2 3 2" xfId="5980" xr:uid="{68E7DED9-6625-4192-943D-2976D1B26CA7}"/>
    <cellStyle name="20% - Accent3 3 5 2 2 3 2 2" xfId="5981" xr:uid="{3C500C6C-1F4E-4CD0-92C5-F5F2210A4647}"/>
    <cellStyle name="20% - Accent3 3 5 2 2 3 3" xfId="5982" xr:uid="{BAF66107-5B9F-444A-908F-C5A7128595D4}"/>
    <cellStyle name="20% - Accent3 3 5 2 2 4" xfId="5983" xr:uid="{79D41D1F-0881-4A72-8565-1B549781AEC3}"/>
    <cellStyle name="20% - Accent3 3 5 2 2 4 2" xfId="5984" xr:uid="{B2C0312D-0D23-4DCF-8992-06EE8F184006}"/>
    <cellStyle name="20% - Accent3 3 5 2 2 5" xfId="5985" xr:uid="{82A211D2-157D-4213-90CF-46B89D024379}"/>
    <cellStyle name="20% - Accent3 3 5 2 3" xfId="5986" xr:uid="{4E8D0B59-3E46-4741-8746-C6C2C51362EC}"/>
    <cellStyle name="20% - Accent3 3 5 2 3 2" xfId="5987" xr:uid="{C46C7606-9FEE-4E9C-840D-558BE2D8B6E7}"/>
    <cellStyle name="20% - Accent3 3 5 2 3 2 2" xfId="5988" xr:uid="{4F99CED9-7B4F-4CE4-9B88-6A1F3CEF9A72}"/>
    <cellStyle name="20% - Accent3 3 5 2 3 3" xfId="5989" xr:uid="{CE4E672A-5400-4779-8FB2-16F5540CBC6C}"/>
    <cellStyle name="20% - Accent3 3 5 2 4" xfId="5990" xr:uid="{8B69E77D-CE8B-41EE-8FB4-9EE2423288AF}"/>
    <cellStyle name="20% - Accent3 3 5 2 4 2" xfId="5991" xr:uid="{9E577EBC-7A65-4B15-BE43-219B7051002D}"/>
    <cellStyle name="20% - Accent3 3 5 2 4 2 2" xfId="5992" xr:uid="{4C8EA6E5-289F-4ADA-B2CE-3CB71E6C0D16}"/>
    <cellStyle name="20% - Accent3 3 5 2 4 3" xfId="5993" xr:uid="{D48649DB-E342-4937-9163-E4030779F264}"/>
    <cellStyle name="20% - Accent3 3 5 2 5" xfId="5994" xr:uid="{25A2B7BD-D1AF-48C2-B936-1A5EB9C10A94}"/>
    <cellStyle name="20% - Accent3 3 5 2 5 2" xfId="5995" xr:uid="{7B64261F-4E23-4105-8C92-A08F99F8A11A}"/>
    <cellStyle name="20% - Accent3 3 5 2 6" xfId="5996" xr:uid="{62C4937B-0DD7-4D9D-B390-B4ACA2469A80}"/>
    <cellStyle name="20% - Accent3 3 5 2 7" xfId="45386" xr:uid="{927C86E5-F6ED-47CA-ADE7-72A793711A70}"/>
    <cellStyle name="20% - Accent3 3 5 3" xfId="5997" xr:uid="{716A9393-52EB-4620-AC6C-F7DBAF8BFF86}"/>
    <cellStyle name="20% - Accent3 3 5 3 2" xfId="5998" xr:uid="{18435589-BE93-480B-9FA2-954E7935D96F}"/>
    <cellStyle name="20% - Accent3 3 5 3 2 2" xfId="5999" xr:uid="{E95E4BE8-2E5F-4BD5-AD72-238C7AE3801A}"/>
    <cellStyle name="20% - Accent3 3 5 3 2 2 2" xfId="6000" xr:uid="{C88D9F81-38AA-4F2A-A810-4F96F7D935DB}"/>
    <cellStyle name="20% - Accent3 3 5 3 2 3" xfId="6001" xr:uid="{565BD2DE-DA84-4D4B-B7FB-43825FC0AF73}"/>
    <cellStyle name="20% - Accent3 3 5 3 3" xfId="6002" xr:uid="{DE37A731-89DF-40CD-A210-8CAAA76D837C}"/>
    <cellStyle name="20% - Accent3 3 5 3 3 2" xfId="6003" xr:uid="{99C10E57-17DF-42B0-8AFD-227772A3513C}"/>
    <cellStyle name="20% - Accent3 3 5 3 3 2 2" xfId="6004" xr:uid="{59C35108-B605-4944-91EA-1C08F7704456}"/>
    <cellStyle name="20% - Accent3 3 5 3 3 3" xfId="6005" xr:uid="{07E40C47-7404-4A52-BA18-798F2BE02B53}"/>
    <cellStyle name="20% - Accent3 3 5 3 4" xfId="6006" xr:uid="{757EAA09-ED53-435F-BCFD-81D67F8CB3E9}"/>
    <cellStyle name="20% - Accent3 3 5 3 4 2" xfId="6007" xr:uid="{482AEF5A-3095-4959-A937-5B2978B70586}"/>
    <cellStyle name="20% - Accent3 3 5 3 5" xfId="6008" xr:uid="{82AF49DD-95CD-4F03-B907-74831A610D3C}"/>
    <cellStyle name="20% - Accent3 3 5 3 6" xfId="45914" xr:uid="{C9017130-DFFF-4B6B-92D9-ED04562B5B0B}"/>
    <cellStyle name="20% - Accent3 3 5 4" xfId="6009" xr:uid="{095AA841-C94B-4D42-8413-12FB3416AE22}"/>
    <cellStyle name="20% - Accent3 3 5 4 2" xfId="6010" xr:uid="{B2B6C82F-BE6B-4F66-99F7-501ADFC1FEEF}"/>
    <cellStyle name="20% - Accent3 3 5 4 2 2" xfId="6011" xr:uid="{36A0C2AB-04C6-4350-814B-5B31674F4A84}"/>
    <cellStyle name="20% - Accent3 3 5 4 2 2 2" xfId="6012" xr:uid="{B43BAF5E-8DE7-4D85-A90A-38CA64A2CEC6}"/>
    <cellStyle name="20% - Accent3 3 5 4 2 3" xfId="6013" xr:uid="{2977B1D3-9251-4C15-80BC-55F11D6DDB61}"/>
    <cellStyle name="20% - Accent3 3 5 4 3" xfId="6014" xr:uid="{5F3CBD7E-2F22-4BB2-BB9D-4679BB6E22F3}"/>
    <cellStyle name="20% - Accent3 3 5 4 3 2" xfId="6015" xr:uid="{186DF161-E51D-453F-991B-E66F2C24567F}"/>
    <cellStyle name="20% - Accent3 3 5 4 4" xfId="6016" xr:uid="{94570813-A552-4872-BA92-75491D4DFEA8}"/>
    <cellStyle name="20% - Accent3 3 5 4 5" xfId="46724" xr:uid="{67A8B3F0-D88D-40DF-91EA-3823752165B2}"/>
    <cellStyle name="20% - Accent3 3 5 5" xfId="6017" xr:uid="{982DF7C0-FB48-4AD8-AB77-839E8D747D92}"/>
    <cellStyle name="20% - Accent3 3 5 5 2" xfId="6018" xr:uid="{CEB4D0E4-AE40-477A-A850-C8A8EE1515E3}"/>
    <cellStyle name="20% - Accent3 3 5 5 2 2" xfId="6019" xr:uid="{3DD311C1-C032-47D9-AD97-1ABC0A477995}"/>
    <cellStyle name="20% - Accent3 3 5 5 3" xfId="6020" xr:uid="{9A18F407-D54B-4773-B160-12D3D0131881}"/>
    <cellStyle name="20% - Accent3 3 5 6" xfId="6021" xr:uid="{8442E192-E5D4-4DE8-BB0B-D234128B25BC}"/>
    <cellStyle name="20% - Accent3 3 5 6 2" xfId="6022" xr:uid="{2BB618EC-4C1B-4A07-A25D-0DBCC763A39C}"/>
    <cellStyle name="20% - Accent3 3 5 7" xfId="6023" xr:uid="{0B1D816C-C4FA-4E48-A3FC-99868FB3D077}"/>
    <cellStyle name="20% - Accent3 3 5 8" xfId="5972" xr:uid="{0905AFEB-C956-43D0-B44F-F2A371531652}"/>
    <cellStyle name="20% - Accent3 3 5 9" xfId="2310" xr:uid="{E7C96EA0-B4FC-40F9-B229-44D816DBCAF2}"/>
    <cellStyle name="20% - Accent3 3 6" xfId="2544" xr:uid="{598601CF-CBEE-4EC7-A6C8-A4E2F51D422C}"/>
    <cellStyle name="20% - Accent3 3 6 2" xfId="6025" xr:uid="{9AC33E3B-1302-435A-B725-3DBCC7F8AA1B}"/>
    <cellStyle name="20% - Accent3 3 6 2 2" xfId="6026" xr:uid="{58E36E50-19B2-4FF1-A8EB-1D88CD4B8F09}"/>
    <cellStyle name="20% - Accent3 3 6 2 2 2" xfId="6027" xr:uid="{A09E2074-C0ED-4D92-8F4E-0E800A86730E}"/>
    <cellStyle name="20% - Accent3 3 6 2 3" xfId="6028" xr:uid="{A528B345-D139-4F7A-9C42-6136A759B85E}"/>
    <cellStyle name="20% - Accent3 3 6 2 4" xfId="46324" xr:uid="{CD1D9451-F907-4FC7-AEFD-70F306E9FC15}"/>
    <cellStyle name="20% - Accent3 3 6 3" xfId="6029" xr:uid="{5255194E-7CCA-4ED4-AE8A-D9033070E21D}"/>
    <cellStyle name="20% - Accent3 3 6 3 2" xfId="6030" xr:uid="{A3F4C0DA-28CD-4B0D-991F-4B7F998F2539}"/>
    <cellStyle name="20% - Accent3 3 6 3 2 2" xfId="6031" xr:uid="{F28F685C-1D6D-4B02-91A6-B89753DD63A6}"/>
    <cellStyle name="20% - Accent3 3 6 3 3" xfId="6032" xr:uid="{7438314A-086E-47D9-9AE2-ED929A2F1529}"/>
    <cellStyle name="20% - Accent3 3 6 4" xfId="6033" xr:uid="{9C6A6F4D-0BE4-4A16-8B5D-26E99CB9F2BA}"/>
    <cellStyle name="20% - Accent3 3 6 4 2" xfId="6034" xr:uid="{76B6498F-EECF-4827-A4FF-503FF18D1E53}"/>
    <cellStyle name="20% - Accent3 3 6 5" xfId="6035" xr:uid="{84916ED7-CA05-433A-9E74-457B7F10FCDF}"/>
    <cellStyle name="20% - Accent3 3 6 6" xfId="6024" xr:uid="{1DF819D0-F968-4FD7-A4BC-AEDB363785E8}"/>
    <cellStyle name="20% - Accent3 3 6 7" xfId="44977" xr:uid="{454E0F5F-A301-4FA9-8563-1E0B8762F141}"/>
    <cellStyle name="20% - Accent3 3 7" xfId="2777" xr:uid="{14A22A29-CC2C-4AFE-8219-284120A4D2E5}"/>
    <cellStyle name="20% - Accent3 3 7 2" xfId="6037" xr:uid="{083BD1EF-9770-49A2-B8E8-F5D44B9938FF}"/>
    <cellStyle name="20% - Accent3 3 7 2 2" xfId="6038" xr:uid="{00D009E7-CB24-4E0F-A9CD-E08221B027D5}"/>
    <cellStyle name="20% - Accent3 3 7 2 2 2" xfId="6039" xr:uid="{47AA7342-5914-4C01-B720-CECFE197897A}"/>
    <cellStyle name="20% - Accent3 3 7 2 3" xfId="6040" xr:uid="{2148A01C-A6BB-4171-A644-2947A52213C8}"/>
    <cellStyle name="20% - Accent3 3 7 2 4" xfId="46888" xr:uid="{52359601-097A-4540-932A-D3179D076224}"/>
    <cellStyle name="20% - Accent3 3 7 3" xfId="6041" xr:uid="{9CEC62AA-AF8A-4B49-B3DD-9E479A295079}"/>
    <cellStyle name="20% - Accent3 3 7 3 2" xfId="6042" xr:uid="{DEA7F806-C403-4387-82DB-B2DF276BF055}"/>
    <cellStyle name="20% - Accent3 3 7 3 2 2" xfId="6043" xr:uid="{4B738FF0-F4F7-4E59-B9CC-13C88AC82BDF}"/>
    <cellStyle name="20% - Accent3 3 7 3 3" xfId="6044" xr:uid="{AE904634-E414-4CD3-8EDF-58A4AC4AA6AA}"/>
    <cellStyle name="20% - Accent3 3 7 4" xfId="6045" xr:uid="{4A3B0524-6467-4EA4-BB5C-60D2D787077A}"/>
    <cellStyle name="20% - Accent3 3 7 4 2" xfId="6046" xr:uid="{C345A0CB-FB95-47AF-A87C-8DF9BE79CEF9}"/>
    <cellStyle name="20% - Accent3 3 7 5" xfId="6047" xr:uid="{79A5A228-654A-4C44-A99C-A8E640049ED1}"/>
    <cellStyle name="20% - Accent3 3 7 6" xfId="6036" xr:uid="{3E4CF160-E98F-4351-9F19-EEC7B0D0448A}"/>
    <cellStyle name="20% - Accent3 3 7 7" xfId="44778" xr:uid="{2DC9FB4F-E891-44B3-9337-4E336087EECC}"/>
    <cellStyle name="20% - Accent3 3 8" xfId="3010" xr:uid="{FCD3B492-5D78-4631-BE19-D545D30AB321}"/>
    <cellStyle name="20% - Accent3 3 8 2" xfId="47062" xr:uid="{E899DCBE-3A38-463F-B50F-9AF17E15BC54}"/>
    <cellStyle name="20% - Accent3 3 8 3" xfId="45550" xr:uid="{947FF11D-1FF5-427C-9CFA-5FD4B111FCDE}"/>
    <cellStyle name="20% - Accent3 3 9" xfId="2076" xr:uid="{1F8647B9-398A-4E12-A5B7-368CD140325D}"/>
    <cellStyle name="20% - Accent3 3 9 2" xfId="46160" xr:uid="{280696C0-A700-44B6-BCBD-E07D57A221F6}"/>
    <cellStyle name="20% - Accent3 4" xfId="518" xr:uid="{41B54413-B120-4F86-B84C-15C3A9516730}"/>
    <cellStyle name="20% - Accent3 4 10" xfId="43599" xr:uid="{99946F56-DE95-47FF-BDF3-3C56F63E6F42}"/>
    <cellStyle name="20% - Accent3 4 11" xfId="1461" xr:uid="{111ADD7A-C94D-4E88-ACF5-4ED801D03C7E}"/>
    <cellStyle name="20% - Accent3 4 12" xfId="44225" xr:uid="{416B5F5E-AEA5-4A87-A607-14D55CA4302B}"/>
    <cellStyle name="20% - Accent3 4 2" xfId="780" xr:uid="{7C4B00EB-647B-4B06-A100-39B6625EE27A}"/>
    <cellStyle name="20% - Accent3 4 2 10" xfId="44715" xr:uid="{CF4FB6FA-0778-4FDE-8515-63860CF311FC}"/>
    <cellStyle name="20% - Accent3 4 2 2" xfId="1180" xr:uid="{6DBA04A2-E433-42F6-A924-33CDCDD2861E}"/>
    <cellStyle name="20% - Accent3 4 2 2 2" xfId="6050" xr:uid="{8F88553C-1B5D-498A-9798-9DA78DF71F7A}"/>
    <cellStyle name="20% - Accent3 4 2 2 2 2" xfId="6051" xr:uid="{225AF057-E1AA-40CF-85BA-0325C850B951}"/>
    <cellStyle name="20% - Accent3 4 2 2 2 2 2" xfId="6052" xr:uid="{D8407E33-34B5-437D-B127-500D76B8DD8D}"/>
    <cellStyle name="20% - Accent3 4 2 2 2 2 2 2" xfId="6053" xr:uid="{25A43DC5-0CC0-4649-9E06-F56460E741CC}"/>
    <cellStyle name="20% - Accent3 4 2 2 2 2 2 2 2" xfId="6054" xr:uid="{0DC382FF-DDB5-48FF-BA36-C41995C806A5}"/>
    <cellStyle name="20% - Accent3 4 2 2 2 2 2 3" xfId="6055" xr:uid="{D25CBB56-EFAD-46CE-94BE-601B64A25310}"/>
    <cellStyle name="20% - Accent3 4 2 2 2 2 3" xfId="6056" xr:uid="{E825966F-E502-42D5-823E-3DB065C21B63}"/>
    <cellStyle name="20% - Accent3 4 2 2 2 2 3 2" xfId="6057" xr:uid="{95146475-68B8-47CB-A85F-9BE0570D8672}"/>
    <cellStyle name="20% - Accent3 4 2 2 2 2 3 2 2" xfId="6058" xr:uid="{6F323495-DD89-45F1-86C0-51445C7FAC23}"/>
    <cellStyle name="20% - Accent3 4 2 2 2 2 3 3" xfId="6059" xr:uid="{A87E9E7D-A55B-4F9F-A358-739562BBFE11}"/>
    <cellStyle name="20% - Accent3 4 2 2 2 2 4" xfId="6060" xr:uid="{65473B51-B9F9-4329-9580-B993F256A165}"/>
    <cellStyle name="20% - Accent3 4 2 2 2 2 4 2" xfId="6061" xr:uid="{63420407-898F-4C60-B167-BB55ACEB0F3F}"/>
    <cellStyle name="20% - Accent3 4 2 2 2 2 5" xfId="6062" xr:uid="{011A3125-756B-44A7-8EDD-D213532F5E04}"/>
    <cellStyle name="20% - Accent3 4 2 2 2 3" xfId="6063" xr:uid="{2EECBDD8-DAEC-4954-B53E-643ED26D9635}"/>
    <cellStyle name="20% - Accent3 4 2 2 2 3 2" xfId="6064" xr:uid="{FCF9AB94-A14B-478A-981A-AC3D3FB72F95}"/>
    <cellStyle name="20% - Accent3 4 2 2 2 3 2 2" xfId="6065" xr:uid="{976EFD77-A73D-44D6-9A3B-0C3CF7F5DAD8}"/>
    <cellStyle name="20% - Accent3 4 2 2 2 3 3" xfId="6066" xr:uid="{23659407-5763-424E-8421-C7A71338EB0D}"/>
    <cellStyle name="20% - Accent3 4 2 2 2 4" xfId="6067" xr:uid="{4135F8C6-764D-43BB-8324-C93D6393D9E3}"/>
    <cellStyle name="20% - Accent3 4 2 2 2 4 2" xfId="6068" xr:uid="{B84E7FA9-C05A-4A39-82DD-33AEEFD83721}"/>
    <cellStyle name="20% - Accent3 4 2 2 2 4 2 2" xfId="6069" xr:uid="{7B0047C2-55D5-4895-863C-A677D166BCC3}"/>
    <cellStyle name="20% - Accent3 4 2 2 2 4 3" xfId="6070" xr:uid="{F85D1FB4-4C21-47DA-9AD1-E6432106493E}"/>
    <cellStyle name="20% - Accent3 4 2 2 2 5" xfId="6071" xr:uid="{DB9E3980-33E1-4AB9-8A5B-5E4D8398AB51}"/>
    <cellStyle name="20% - Accent3 4 2 2 2 5 2" xfId="6072" xr:uid="{6A6721C9-2B6D-43C0-ACFC-8F9CFC076E34}"/>
    <cellStyle name="20% - Accent3 4 2 2 2 6" xfId="6073" xr:uid="{EA9C55E3-F7E6-48E9-8CFC-0F5BA255C667}"/>
    <cellStyle name="20% - Accent3 4 2 2 2 7" xfId="46850" xr:uid="{973B1686-0F10-4E26-998A-20F04A1BD5AD}"/>
    <cellStyle name="20% - Accent3 4 2 2 3" xfId="6074" xr:uid="{95222786-A838-4F0A-B7F1-4A71DFE3AD90}"/>
    <cellStyle name="20% - Accent3 4 2 2 3 2" xfId="6075" xr:uid="{B3C57F13-233A-4E8B-8891-DB76A0279CD1}"/>
    <cellStyle name="20% - Accent3 4 2 2 3 2 2" xfId="6076" xr:uid="{358B61C5-D64F-471E-B761-5DDD3DD260BE}"/>
    <cellStyle name="20% - Accent3 4 2 2 3 2 2 2" xfId="6077" xr:uid="{2D4EE245-6BB5-4536-B270-A6ACFB811907}"/>
    <cellStyle name="20% - Accent3 4 2 2 3 2 3" xfId="6078" xr:uid="{AF94F0DB-5185-4183-890A-CED12862BB9D}"/>
    <cellStyle name="20% - Accent3 4 2 2 3 3" xfId="6079" xr:uid="{E57DC1B2-F699-44A7-92E2-3A333C523027}"/>
    <cellStyle name="20% - Accent3 4 2 2 3 3 2" xfId="6080" xr:uid="{4156A3FC-814F-4B69-BBB7-295F91B7162B}"/>
    <cellStyle name="20% - Accent3 4 2 2 3 3 2 2" xfId="6081" xr:uid="{1B312614-D4F0-400C-8908-91A2CF05B6CA}"/>
    <cellStyle name="20% - Accent3 4 2 2 3 3 3" xfId="6082" xr:uid="{00051144-BB28-471E-8243-D0AB1E0F127B}"/>
    <cellStyle name="20% - Accent3 4 2 2 3 4" xfId="6083" xr:uid="{3A649DFB-958D-4782-B96D-942A9FEB20AC}"/>
    <cellStyle name="20% - Accent3 4 2 2 3 4 2" xfId="6084" xr:uid="{82B0C917-853D-4C6D-B85C-C032D6AB1134}"/>
    <cellStyle name="20% - Accent3 4 2 2 3 5" xfId="6085" xr:uid="{F38A88B4-2F04-4FE0-88AC-CF256ADACAAF}"/>
    <cellStyle name="20% - Accent3 4 2 2 4" xfId="6086" xr:uid="{33130D83-C709-4B95-85C5-765BEB7BF231}"/>
    <cellStyle name="20% - Accent3 4 2 2 4 2" xfId="6087" xr:uid="{5AD8F881-230F-49C4-B9EA-BB351CA70953}"/>
    <cellStyle name="20% - Accent3 4 2 2 4 2 2" xfId="6088" xr:uid="{4E7FB98A-EA03-4234-9919-467F34E8524C}"/>
    <cellStyle name="20% - Accent3 4 2 2 4 3" xfId="6089" xr:uid="{E747BB92-1C36-46AE-83FC-FB927EE28883}"/>
    <cellStyle name="20% - Accent3 4 2 2 5" xfId="6090" xr:uid="{1E22FF07-66E7-4AB9-B386-3876B7F03F38}"/>
    <cellStyle name="20% - Accent3 4 2 2 5 2" xfId="6091" xr:uid="{8A10C4D5-1302-468C-B588-DC2AFB6DCF31}"/>
    <cellStyle name="20% - Accent3 4 2 2 5 2 2" xfId="6092" xr:uid="{CA8FE796-5485-405D-B433-95B953582B25}"/>
    <cellStyle name="20% - Accent3 4 2 2 5 3" xfId="6093" xr:uid="{08A3FA73-393A-4919-A354-24FC7CF818A6}"/>
    <cellStyle name="20% - Accent3 4 2 2 6" xfId="6094" xr:uid="{382C83CF-3AB8-4964-B114-6FA6213B43B9}"/>
    <cellStyle name="20% - Accent3 4 2 2 6 2" xfId="6095" xr:uid="{866EA31A-210B-41E3-8C22-DA863085EDDC}"/>
    <cellStyle name="20% - Accent3 4 2 2 7" xfId="6096" xr:uid="{701DBE49-D990-4837-9440-B8F6604AFC2F}"/>
    <cellStyle name="20% - Accent3 4 2 2 8" xfId="6049" xr:uid="{5E125027-DAA6-45C0-9B91-B3A6E8048CB8}"/>
    <cellStyle name="20% - Accent3 4 2 2 9" xfId="45511" xr:uid="{FF4ED8D9-38F4-4B53-93BC-721E3D32E0FA}"/>
    <cellStyle name="20% - Accent3 4 2 3" xfId="6097" xr:uid="{D5B796C1-FD78-4BE2-B51E-D6E15181AB64}"/>
    <cellStyle name="20% - Accent3 4 2 3 2" xfId="6098" xr:uid="{95456154-7250-4047-B5D9-317D177B2C41}"/>
    <cellStyle name="20% - Accent3 4 2 3 2 2" xfId="6099" xr:uid="{171F205A-7E65-4B6B-9230-00B12E96A1AF}"/>
    <cellStyle name="20% - Accent3 4 2 3 2 2 2" xfId="6100" xr:uid="{15320733-0B05-47AC-B308-81424B8528EE}"/>
    <cellStyle name="20% - Accent3 4 2 3 2 2 2 2" xfId="6101" xr:uid="{DF1B9384-01AA-4D53-A3D5-6F6306575385}"/>
    <cellStyle name="20% - Accent3 4 2 3 2 2 3" xfId="6102" xr:uid="{982CC038-0F16-4A1C-8BB1-D324143650FF}"/>
    <cellStyle name="20% - Accent3 4 2 3 2 3" xfId="6103" xr:uid="{F4AD3431-627B-46A2-91A7-F6F3D33A103E}"/>
    <cellStyle name="20% - Accent3 4 2 3 2 3 2" xfId="6104" xr:uid="{8D17F714-3B2C-4232-99DE-E386036D3A8C}"/>
    <cellStyle name="20% - Accent3 4 2 3 2 3 2 2" xfId="6105" xr:uid="{1571A3F7-F078-4E9F-8D4E-D302CB46718D}"/>
    <cellStyle name="20% - Accent3 4 2 3 2 3 3" xfId="6106" xr:uid="{945DA359-3775-4287-B0B9-4F09C4F9B295}"/>
    <cellStyle name="20% - Accent3 4 2 3 2 4" xfId="6107" xr:uid="{A9C75189-6FA1-4326-8984-C023FE7ACCDB}"/>
    <cellStyle name="20% - Accent3 4 2 3 2 4 2" xfId="6108" xr:uid="{2E54005C-70D9-41F1-B64B-1339B1A5D2A9}"/>
    <cellStyle name="20% - Accent3 4 2 3 2 5" xfId="6109" xr:uid="{8B0BCC50-27B9-4D7A-80E8-BBDD8975B9B4}"/>
    <cellStyle name="20% - Accent3 4 2 3 2 6" xfId="47015" xr:uid="{7373C0FB-A943-4719-9E16-3E1218CF7A87}"/>
    <cellStyle name="20% - Accent3 4 2 3 3" xfId="6110" xr:uid="{8C60C9BC-4885-4CD5-AB34-388D9860B2B7}"/>
    <cellStyle name="20% - Accent3 4 2 3 3 2" xfId="6111" xr:uid="{5B00522A-FDB6-4EB2-81DE-404F0404BEF1}"/>
    <cellStyle name="20% - Accent3 4 2 3 3 2 2" xfId="6112" xr:uid="{87C71019-5ED8-405A-84D7-4E261255F98F}"/>
    <cellStyle name="20% - Accent3 4 2 3 3 3" xfId="6113" xr:uid="{D7DFCE1D-2464-4615-A149-B3C6B112F6A1}"/>
    <cellStyle name="20% - Accent3 4 2 3 4" xfId="6114" xr:uid="{07536762-EBFE-4D31-85F2-8688BE917E9C}"/>
    <cellStyle name="20% - Accent3 4 2 3 4 2" xfId="6115" xr:uid="{7EC638C2-C98F-4E97-93AC-27CCD5B2E7AE}"/>
    <cellStyle name="20% - Accent3 4 2 3 4 2 2" xfId="6116" xr:uid="{332ACC22-0E0E-4C4D-9FA9-C01121EE4AFF}"/>
    <cellStyle name="20% - Accent3 4 2 3 4 3" xfId="6117" xr:uid="{628EB98C-94C1-4948-BDB5-33F91E6F747E}"/>
    <cellStyle name="20% - Accent3 4 2 3 5" xfId="6118" xr:uid="{0B96C8D3-7382-4769-9B34-D9631910895E}"/>
    <cellStyle name="20% - Accent3 4 2 3 5 2" xfId="6119" xr:uid="{E7D359D2-1261-48E6-A7B2-7C2EB76D0E27}"/>
    <cellStyle name="20% - Accent3 4 2 3 6" xfId="6120" xr:uid="{001901E5-E6C6-4AB8-B65B-34F7BDCEF93C}"/>
    <cellStyle name="20% - Accent3 4 2 3 7" xfId="44903" xr:uid="{C8BBFF5A-C9C5-49A4-A2C0-C2E81201FF69}"/>
    <cellStyle name="20% - Accent3 4 2 4" xfId="6121" xr:uid="{CAD427D5-27B5-4C65-8D53-A3A7D9238713}"/>
    <cellStyle name="20% - Accent3 4 2 4 2" xfId="6122" xr:uid="{C37AB8C6-2900-441D-ACC5-520EA5AE9461}"/>
    <cellStyle name="20% - Accent3 4 2 4 2 2" xfId="6123" xr:uid="{433FA44D-EAD5-4B3C-AB3E-10688E03A357}"/>
    <cellStyle name="20% - Accent3 4 2 4 2 2 2" xfId="6124" xr:uid="{EAC84696-9E83-4B7E-BEF6-B0A3AE35C1E5}"/>
    <cellStyle name="20% - Accent3 4 2 4 2 3" xfId="6125" xr:uid="{21F0E925-F49C-4F56-9E95-556BAED0BF69}"/>
    <cellStyle name="20% - Accent3 4 2 4 3" xfId="6126" xr:uid="{6E7D583C-E4DE-4610-B09A-EEF450D379CF}"/>
    <cellStyle name="20% - Accent3 4 2 4 3 2" xfId="6127" xr:uid="{D6032D76-156B-4870-8D3F-180A98D5194A}"/>
    <cellStyle name="20% - Accent3 4 2 4 3 2 2" xfId="6128" xr:uid="{C0458504-2967-4451-83C2-FF945CB0BC1A}"/>
    <cellStyle name="20% - Accent3 4 2 4 3 3" xfId="6129" xr:uid="{66D2B922-8F96-4EC6-86C2-B055DB2BC16A}"/>
    <cellStyle name="20% - Accent3 4 2 4 4" xfId="6130" xr:uid="{8021581A-5493-4FC3-AF2A-52B9E2BC0204}"/>
    <cellStyle name="20% - Accent3 4 2 4 4 2" xfId="6131" xr:uid="{89920D41-7690-40CF-B4AD-44BADE1D1572}"/>
    <cellStyle name="20% - Accent3 4 2 4 5" xfId="6132" xr:uid="{A8281F6C-E75B-4DBC-A15C-3617EFE6B720}"/>
    <cellStyle name="20% - Accent3 4 2 4 6" xfId="47187" xr:uid="{7D067D8D-B88B-4EC7-82C2-47D55E341AC6}"/>
    <cellStyle name="20% - Accent3 4 2 5" xfId="6133" xr:uid="{63F757F3-8A3F-47CB-AFCB-0CB2E7F4E43E}"/>
    <cellStyle name="20% - Accent3 4 2 5 2" xfId="6134" xr:uid="{4C1C0EB2-8E8F-4F74-A09D-FF723DBB0DBF}"/>
    <cellStyle name="20% - Accent3 4 2 5 2 2" xfId="6135" xr:uid="{5BB0F0A0-7ED1-47B5-9F37-0F49C23C192D}"/>
    <cellStyle name="20% - Accent3 4 2 5 2 2 2" xfId="6136" xr:uid="{C6B2C68E-F34C-486F-84A9-A1903685A71D}"/>
    <cellStyle name="20% - Accent3 4 2 5 2 3" xfId="6137" xr:uid="{C7A12F28-585A-47DD-866F-9A34D90F9EE4}"/>
    <cellStyle name="20% - Accent3 4 2 5 3" xfId="6138" xr:uid="{69C3946D-0D18-4AFC-A2AA-4FD6747AB314}"/>
    <cellStyle name="20% - Accent3 4 2 5 3 2" xfId="6139" xr:uid="{3ED0DD42-9DA3-456D-A80F-1471737A2503}"/>
    <cellStyle name="20% - Accent3 4 2 5 4" xfId="6140" xr:uid="{1F27C84F-8814-48BA-A618-17448865DC82}"/>
    <cellStyle name="20% - Accent3 4 2 5 5" xfId="46285" xr:uid="{58AC0B76-5C5A-4458-A8C9-425AE6D614E7}"/>
    <cellStyle name="20% - Accent3 4 2 6" xfId="6141" xr:uid="{DD0DD6DB-9DA5-4A97-8760-D14BA8A603B7}"/>
    <cellStyle name="20% - Accent3 4 2 6 2" xfId="6142" xr:uid="{83C7B841-6D62-4380-93D7-1FFDE3EDE32B}"/>
    <cellStyle name="20% - Accent3 4 2 6 2 2" xfId="6143" xr:uid="{BC843253-36CD-49CF-AFE6-B9E6FC9B050A}"/>
    <cellStyle name="20% - Accent3 4 2 6 3" xfId="6144" xr:uid="{695A3776-11B2-48B0-9E27-A131CB067231}"/>
    <cellStyle name="20% - Accent3 4 2 7" xfId="6145" xr:uid="{192C8937-080D-402B-A786-38C630E86DD0}"/>
    <cellStyle name="20% - Accent3 4 2 7 2" xfId="6146" xr:uid="{5B7A4152-791D-4301-8DFA-DB316751F29F}"/>
    <cellStyle name="20% - Accent3 4 2 8" xfId="6147" xr:uid="{BD1E6262-B763-4331-9C8C-FEA55F07481E}"/>
    <cellStyle name="20% - Accent3 4 2 9" xfId="6048" xr:uid="{7527EAFE-33FE-4ED3-B414-32694601D80A}"/>
    <cellStyle name="20% - Accent3 4 3" xfId="969" xr:uid="{4F616DD5-EC6A-4EF6-9C8F-4EECD477723D}"/>
    <cellStyle name="20% - Accent3 4 3 2" xfId="6149" xr:uid="{5DCF83EC-EA85-449B-808A-7C369BF53FAD}"/>
    <cellStyle name="20% - Accent3 4 3 2 2" xfId="6150" xr:uid="{ACCA52AA-7673-4CA6-8315-173C02EBE8A6}"/>
    <cellStyle name="20% - Accent3 4 3 2 2 2" xfId="6151" xr:uid="{B7E79CDB-A476-487A-B7A8-C6EBDD3F413C}"/>
    <cellStyle name="20% - Accent3 4 3 2 2 2 2" xfId="6152" xr:uid="{125820CB-DFEF-4091-9E92-362536BAD378}"/>
    <cellStyle name="20% - Accent3 4 3 2 2 3" xfId="6153" xr:uid="{EAF6A7FB-36BD-4FCF-85B5-51722A75438C}"/>
    <cellStyle name="20% - Accent3 4 3 2 3" xfId="6154" xr:uid="{CF6F2C0B-5F00-44CF-945A-7A889B15A09C}"/>
    <cellStyle name="20% - Accent3 4 3 2 3 2" xfId="6155" xr:uid="{D02A2224-258E-48F3-B2DD-1073398AA753}"/>
    <cellStyle name="20% - Accent3 4 3 2 3 2 2" xfId="6156" xr:uid="{42495642-44F4-4F58-9079-7B3604AB4C86}"/>
    <cellStyle name="20% - Accent3 4 3 2 3 3" xfId="6157" xr:uid="{2E10D9C7-FB8D-4C11-B05D-670A8D22EE35}"/>
    <cellStyle name="20% - Accent3 4 3 2 4" xfId="6158" xr:uid="{21126B09-ECC7-4D90-9259-A23E4490FFDA}"/>
    <cellStyle name="20% - Accent3 4 3 2 4 2" xfId="6159" xr:uid="{7C55CDD6-4A8F-43E5-B810-A013DBB2AB38}"/>
    <cellStyle name="20% - Accent3 4 3 2 5" xfId="6160" xr:uid="{A9DF4DA3-2876-4EAA-AF6A-E40BEC729539}"/>
    <cellStyle name="20% - Accent3 4 3 2 6" xfId="45400" xr:uid="{2444C2B9-0753-4B43-ADA2-320AEC4B433D}"/>
    <cellStyle name="20% - Accent3 4 3 3" xfId="6161" xr:uid="{8F5B8D73-13DB-4B35-8EA5-82EAA2F7E749}"/>
    <cellStyle name="20% - Accent3 4 3 3 2" xfId="46738" xr:uid="{FC1F58CF-24FC-4840-A261-230797D050FA}"/>
    <cellStyle name="20% - Accent3 4 3 4" xfId="6162" xr:uid="{26766987-661A-4A0E-88FF-89008F8BCE40}"/>
    <cellStyle name="20% - Accent3 4 3 4 2" xfId="6163" xr:uid="{BEF833AE-284D-4531-B661-1FE9E4B41FCC}"/>
    <cellStyle name="20% - Accent3 4 3 4 2 2" xfId="6164" xr:uid="{1C224FEF-6A9A-4A57-B109-D6757585CECB}"/>
    <cellStyle name="20% - Accent3 4 3 4 3" xfId="6165" xr:uid="{BF762EC0-5C79-4695-A8D0-642C0C2A0422}"/>
    <cellStyle name="20% - Accent3 4 3 5" xfId="6148" xr:uid="{651B512D-EFDF-4577-ABC7-B3961EA5FD5C}"/>
    <cellStyle name="20% - Accent3 4 3 6" xfId="44468" xr:uid="{A95B8608-DB1C-4724-B88F-5C82722D77C6}"/>
    <cellStyle name="20% - Accent3 4 4" xfId="6166" xr:uid="{9026BF91-8F65-47E5-BE87-BA38C9A834A6}"/>
    <cellStyle name="20% - Accent3 4 4 2" xfId="6167" xr:uid="{18796A66-46AF-4E07-8E48-A4C64C5E7BC2}"/>
    <cellStyle name="20% - Accent3 4 4 2 2" xfId="6168" xr:uid="{E6467752-0E0C-4F21-8A23-CE5D9B0E81D0}"/>
    <cellStyle name="20% - Accent3 4 4 2 3" xfId="6169" xr:uid="{EB2700E5-B8CA-4AC4-A3A0-EC54A79B755A}"/>
    <cellStyle name="20% - Accent3 4 4 2 3 2" xfId="6170" xr:uid="{8DF8294F-482C-4A88-8A8F-384985CBB536}"/>
    <cellStyle name="20% - Accent3 4 4 2 3 2 2" xfId="6171" xr:uid="{8D2D6579-ECB1-4E5B-B447-ADB0F88905A6}"/>
    <cellStyle name="20% - Accent3 4 4 2 3 3" xfId="6172" xr:uid="{0DB16106-599E-4FE3-81CB-2D6E3F103AF0}"/>
    <cellStyle name="20% - Accent3 4 4 2 4" xfId="6173" xr:uid="{BFC144E8-4087-41AF-9961-FC97EB1E5140}"/>
    <cellStyle name="20% - Accent3 4 4 2 4 2" xfId="6174" xr:uid="{2FA1F563-DF09-4036-94AA-4BB380ECEE01}"/>
    <cellStyle name="20% - Accent3 4 4 2 4 2 2" xfId="6175" xr:uid="{E21039CD-FF6A-406E-9F20-81FA3E8F600E}"/>
    <cellStyle name="20% - Accent3 4 4 2 4 3" xfId="6176" xr:uid="{E7067F9F-D212-473D-8C4A-5754DFB704BD}"/>
    <cellStyle name="20% - Accent3 4 4 2 5" xfId="6177" xr:uid="{9C9ED431-9767-41AE-9B58-B0992BAED04C}"/>
    <cellStyle name="20% - Accent3 4 4 2 5 2" xfId="6178" xr:uid="{F753B910-573F-4E2F-887E-663F4062A9AA}"/>
    <cellStyle name="20% - Accent3 4 4 2 6" xfId="6179" xr:uid="{0E4E3D32-4AF4-40BB-8E7A-0CCAE51CBED0}"/>
    <cellStyle name="20% - Accent3 4 4 2 7" xfId="46551" xr:uid="{6ADEBDFC-58F7-4CFE-ACF3-8C1C3940FD74}"/>
    <cellStyle name="20% - Accent3 4 4 3" xfId="6180" xr:uid="{395A0F66-647D-46FC-9F24-BAF978AC31B1}"/>
    <cellStyle name="20% - Accent3 4 4 3 2" xfId="6181" xr:uid="{1665AB5B-E9E6-4A78-8FF6-7D13F7EF2573}"/>
    <cellStyle name="20% - Accent3 4 4 3 2 2" xfId="6182" xr:uid="{9BE77711-49F2-4156-AD20-F27FF61B180A}"/>
    <cellStyle name="20% - Accent3 4 4 3 3" xfId="6183" xr:uid="{A35CD62B-B063-442F-9774-2313B7C0C381}"/>
    <cellStyle name="20% - Accent3 4 4 4" xfId="6184" xr:uid="{AA1F8B60-2620-4ABD-A71E-236DFDD6F8AC}"/>
    <cellStyle name="20% - Accent3 4 4 4 2" xfId="6185" xr:uid="{8217EEE5-D68D-4AB9-A04A-4FD099A8E0EE}"/>
    <cellStyle name="20% - Accent3 4 4 4 2 2" xfId="6186" xr:uid="{26A34B3E-7DA4-46AD-9A4B-EA54413A5C02}"/>
    <cellStyle name="20% - Accent3 4 4 4 3" xfId="6187" xr:uid="{8FB49EE8-CEBB-4925-A22A-B549B2B7D478}"/>
    <cellStyle name="20% - Accent3 4 4 5" xfId="6188" xr:uid="{CFDCDF61-5A0E-4398-B1A7-35C5E7F8F7EA}"/>
    <cellStyle name="20% - Accent3 4 4 5 2" xfId="6189" xr:uid="{807EE585-E54C-41EC-BC76-429553963B13}"/>
    <cellStyle name="20% - Accent3 4 4 6" xfId="6190" xr:uid="{CE1F5FD4-782C-425B-B1E7-4295D345DCEF}"/>
    <cellStyle name="20% - Accent3 4 4 7" xfId="45212" xr:uid="{88996C30-4272-4D62-BF4F-F409F3D8E875}"/>
    <cellStyle name="20% - Accent3 4 5" xfId="6191" xr:uid="{37155A2E-AA6B-4575-84BA-CCB7D1749EC6}"/>
    <cellStyle name="20% - Accent3 4 5 2" xfId="6192" xr:uid="{823276CB-41AF-447A-B95D-D1001ABC65AF}"/>
    <cellStyle name="20% - Accent3 4 5 2 2" xfId="6193" xr:uid="{F9264FC3-0859-4FE9-9CCD-6E6879AD615E}"/>
    <cellStyle name="20% - Accent3 4 5 2 2 2" xfId="6194" xr:uid="{8626B8A3-5538-4196-A167-33BD4347FF61}"/>
    <cellStyle name="20% - Accent3 4 5 2 3" xfId="6195" xr:uid="{74E7A4FD-5D3D-427E-B2E8-484970D675CE}"/>
    <cellStyle name="20% - Accent3 4 5 2 4" xfId="46902" xr:uid="{DF499CD1-E3A5-481B-AF1F-73B99271A521}"/>
    <cellStyle name="20% - Accent3 4 5 3" xfId="6196" xr:uid="{4E714BEA-0570-4214-870B-29355783849B}"/>
    <cellStyle name="20% - Accent3 4 5 3 2" xfId="6197" xr:uid="{B85EDC71-F4A2-423D-AFC4-E544D367EA80}"/>
    <cellStyle name="20% - Accent3 4 5 3 2 2" xfId="6198" xr:uid="{8DAA7721-8342-42BA-BD9D-74AF410DEF53}"/>
    <cellStyle name="20% - Accent3 4 5 3 3" xfId="6199" xr:uid="{1870B8FE-5F71-4101-9D2E-AAA9C5C2081C}"/>
    <cellStyle name="20% - Accent3 4 5 4" xfId="6200" xr:uid="{657B83DB-C261-4FC9-832C-005D91AA7DA5}"/>
    <cellStyle name="20% - Accent3 4 5 4 2" xfId="6201" xr:uid="{D44B7982-78A7-4289-90E0-4DD07B268A13}"/>
    <cellStyle name="20% - Accent3 4 5 5" xfId="6202" xr:uid="{00E9FB97-39D0-4084-A838-CE9AAD7CD160}"/>
    <cellStyle name="20% - Accent3 4 5 6" xfId="44792" xr:uid="{D54CA533-21C6-4232-BC63-7FCCF88EC98C}"/>
    <cellStyle name="20% - Accent3 4 6" xfId="6203" xr:uid="{5EC02015-760B-401A-A760-6C0E49017A94}"/>
    <cellStyle name="20% - Accent3 4 6 2" xfId="6204" xr:uid="{E65CE10D-A660-4937-A255-8FC586579CE0}"/>
    <cellStyle name="20% - Accent3 4 6 2 2" xfId="6205" xr:uid="{E1F4A8FA-4D9A-4C3D-8001-23FDE6DECDC4}"/>
    <cellStyle name="20% - Accent3 4 6 2 2 2" xfId="6206" xr:uid="{50E9F70C-838F-446E-B339-20635C33FB58}"/>
    <cellStyle name="20% - Accent3 4 6 2 3" xfId="6207" xr:uid="{75484E3E-09AB-47A7-B6F7-DD0694DFC35E}"/>
    <cellStyle name="20% - Accent3 4 6 2 4" xfId="47076" xr:uid="{8C1B3688-9601-45A1-9567-5D1E54522C9F}"/>
    <cellStyle name="20% - Accent3 4 6 3" xfId="6208" xr:uid="{B9B4AFBE-366A-49DF-80AB-3FD4B926026A}"/>
    <cellStyle name="20% - Accent3 4 6 3 2" xfId="6209" xr:uid="{D0D88D15-4EFB-4AD4-AB9E-9CC39669739B}"/>
    <cellStyle name="20% - Accent3 4 6 4" xfId="6210" xr:uid="{DEE8B249-121C-425F-8EB0-ACCFCDC0332F}"/>
    <cellStyle name="20% - Accent3 4 6 5" xfId="45651" xr:uid="{EF2C6B63-1412-4357-A6FE-FE35ED32CFCA}"/>
    <cellStyle name="20% - Accent3 4 7" xfId="6211" xr:uid="{B7B276D3-F24D-41C4-BF54-6CC2192C0F3E}"/>
    <cellStyle name="20% - Accent3 4 7 2" xfId="6212" xr:uid="{8EABABFF-5F81-4605-B981-AB59ABB91631}"/>
    <cellStyle name="20% - Accent3 4 7 2 2" xfId="6213" xr:uid="{44ACB637-EA82-428D-A423-01A8DE46934E}"/>
    <cellStyle name="20% - Accent3 4 7 3" xfId="6214" xr:uid="{64A198C4-1474-4978-B2D2-70F5D6CD098C}"/>
    <cellStyle name="20% - Accent3 4 7 4" xfId="46174" xr:uid="{55BE0F80-CA5A-412C-AFBE-C174013BA8FE}"/>
    <cellStyle name="20% - Accent3 4 8" xfId="6215" xr:uid="{1A9A921A-BDF7-4EEE-AEA9-E94C7AF0B5A0}"/>
    <cellStyle name="20% - Accent3 4 8 2" xfId="6216" xr:uid="{E8769DB3-EC66-474A-97FB-EA08EDC057DB}"/>
    <cellStyle name="20% - Accent3 4 9" xfId="6217" xr:uid="{66A630C4-1F58-4424-A559-245651B0F175}"/>
    <cellStyle name="20% - Accent3 5" xfId="590" xr:uid="{B66B1B46-8436-4961-AEF6-7D5E8BFBCD55}"/>
    <cellStyle name="20% - Accent3 5 2" xfId="1001" xr:uid="{2B2CA653-E439-4DBD-A663-C6B5DCF91B21}"/>
    <cellStyle name="20% - Accent3 5 2 2" xfId="6220" xr:uid="{4D7527BD-ED4D-4C9C-985C-29F2A7A88CC8}"/>
    <cellStyle name="20% - Accent3 5 2 2 2" xfId="6221" xr:uid="{08382F7B-96E3-4A52-9DA0-84822E7D635E}"/>
    <cellStyle name="20% - Accent3 5 2 2 2 2" xfId="6222" xr:uid="{0D586612-37BB-44DE-9B99-2A5C1A9EB166}"/>
    <cellStyle name="20% - Accent3 5 2 2 2 2 2" xfId="6223" xr:uid="{31774526-0F00-4EE6-B22B-5D785017D29F}"/>
    <cellStyle name="20% - Accent3 5 2 2 2 3" xfId="6224" xr:uid="{FE9C3894-8BE9-4870-89C3-6EEA9086983A}"/>
    <cellStyle name="20% - Accent3 5 2 2 3" xfId="6225" xr:uid="{68801679-A87F-477F-8F0F-E381AC999C50}"/>
    <cellStyle name="20% - Accent3 5 2 2 3 2" xfId="6226" xr:uid="{7F1F62D8-3AA4-4B08-B781-81EB93013CDF}"/>
    <cellStyle name="20% - Accent3 5 2 2 3 2 2" xfId="6227" xr:uid="{E8F57DD2-F67D-4517-904F-41A501200FB0}"/>
    <cellStyle name="20% - Accent3 5 2 2 3 3" xfId="6228" xr:uid="{A5AD4511-9CBF-4731-870C-A46504DEFF7F}"/>
    <cellStyle name="20% - Accent3 5 2 2 4" xfId="6229" xr:uid="{0DAF06C7-D912-4889-8D66-E83B671EB5BF}"/>
    <cellStyle name="20% - Accent3 5 2 2 4 2" xfId="6230" xr:uid="{322B64F1-4F75-4A4D-8895-826B531BCB8D}"/>
    <cellStyle name="20% - Accent3 5 2 2 5" xfId="6231" xr:uid="{4F5B4F64-4C70-408F-AD69-D6467F685BC8}"/>
    <cellStyle name="20% - Accent3 5 2 3" xfId="6232" xr:uid="{F0B09A12-7F82-40F4-936D-492791D09B8A}"/>
    <cellStyle name="20% - Accent3 5 2 4" xfId="6233" xr:uid="{15A41920-D30E-4412-B414-993D0C2A650A}"/>
    <cellStyle name="20% - Accent3 5 2 4 2" xfId="6234" xr:uid="{DE155E0F-4989-44EA-92D0-2B90C97725D4}"/>
    <cellStyle name="20% - Accent3 5 2 4 2 2" xfId="6235" xr:uid="{130B7303-132E-4618-9375-E1FAA6B32606}"/>
    <cellStyle name="20% - Accent3 5 2 4 3" xfId="6236" xr:uid="{F6BA91E3-522C-4D9E-8D4A-93F5EC303F79}"/>
    <cellStyle name="20% - Accent3 5 2 5" xfId="6237" xr:uid="{E46F71D2-8F0B-4618-91F8-7032D1BEA1B3}"/>
    <cellStyle name="20% - Accent3 5 2 5 2" xfId="6238" xr:uid="{51FBBD85-EFA4-4BD5-846E-8793A0F0E91D}"/>
    <cellStyle name="20% - Accent3 5 2 5 2 2" xfId="6239" xr:uid="{5EC2965C-1F02-404A-8403-247392962C1F}"/>
    <cellStyle name="20% - Accent3 5 2 5 3" xfId="6240" xr:uid="{88E80EAE-49CC-4E9F-94BC-39BFCC701E76}"/>
    <cellStyle name="20% - Accent3 5 2 6" xfId="6241" xr:uid="{C081BF16-F7AC-4468-ABF2-2A104B6C071E}"/>
    <cellStyle name="20% - Accent3 5 2 6 2" xfId="6242" xr:uid="{91308D0D-4362-4BB0-8EAF-C9FAE91FDB08}"/>
    <cellStyle name="20% - Accent3 5 2 7" xfId="6243" xr:uid="{48DE9162-CE42-4427-9951-7A297F37A5CB}"/>
    <cellStyle name="20% - Accent3 5 2 8" xfId="6219" xr:uid="{698A097E-49E7-4B92-9054-E478DA1FE8EB}"/>
    <cellStyle name="20% - Accent3 5 2 9" xfId="45091" xr:uid="{7E6D71BE-5C0A-44D7-A5BC-2768433A8B1A}"/>
    <cellStyle name="20% - Accent3 5 3" xfId="6244" xr:uid="{3576683E-31D5-4469-A992-AFD456EBD2BA}"/>
    <cellStyle name="20% - Accent3 5 3 2" xfId="6245" xr:uid="{F77506B5-75BE-40C4-BC8C-523C5D1DF426}"/>
    <cellStyle name="20% - Accent3 5 3 2 2" xfId="6246" xr:uid="{A3D9C528-0C0C-4697-B73F-CC4F49CFBA28}"/>
    <cellStyle name="20% - Accent3 5 3 2 2 2" xfId="6247" xr:uid="{FD6B150C-874A-4CB4-92C3-2ACB99B9C6CE}"/>
    <cellStyle name="20% - Accent3 5 3 2 3" xfId="6248" xr:uid="{A1A33669-6C68-45DF-80E2-115034F133C1}"/>
    <cellStyle name="20% - Accent3 5 3 3" xfId="6249" xr:uid="{9CB3325C-5924-4EBB-A3E9-902912752ADA}"/>
    <cellStyle name="20% - Accent3 5 3 3 2" xfId="6250" xr:uid="{0E830478-E75B-4210-967F-8EE8FF9AC765}"/>
    <cellStyle name="20% - Accent3 5 3 3 2 2" xfId="6251" xr:uid="{C6DF814C-2385-46E1-B99B-3AB67BDA6878}"/>
    <cellStyle name="20% - Accent3 5 3 3 3" xfId="6252" xr:uid="{B6065679-C8EC-4BA0-99FE-DFE616ABE781}"/>
    <cellStyle name="20% - Accent3 5 3 4" xfId="6253" xr:uid="{A4128ECD-AB2B-4296-9330-5FDFC64375AA}"/>
    <cellStyle name="20% - Accent3 5 3 4 2" xfId="6254" xr:uid="{1B55A718-F0A7-4FBD-B3B6-3986D6734378}"/>
    <cellStyle name="20% - Accent3 5 3 5" xfId="6255" xr:uid="{24E3C244-444C-469A-9CCB-C6A142F2D387}"/>
    <cellStyle name="20% - Accent3 5 3 6" xfId="45776" xr:uid="{560C9EF3-8120-4B42-A645-B696CF6A79E5}"/>
    <cellStyle name="20% - Accent3 5 4" xfId="6256" xr:uid="{09CE8334-65AB-47F9-ABB6-528C39B8A701}"/>
    <cellStyle name="20% - Accent3 5 4 2" xfId="6257" xr:uid="{B4384DBF-C438-45A0-A7F5-7F573143378A}"/>
    <cellStyle name="20% - Accent3 5 4 2 2" xfId="6258" xr:uid="{9D5F59C1-AF78-480F-AEDD-112F8062E9E1}"/>
    <cellStyle name="20% - Accent3 5 4 3" xfId="6259" xr:uid="{E9663333-2D52-4ACB-BFCC-56C2A07BB748}"/>
    <cellStyle name="20% - Accent3 5 4 4" xfId="46430" xr:uid="{977A273D-03B9-498B-A5EA-5DC7ABC8BB53}"/>
    <cellStyle name="20% - Accent3 5 5" xfId="6260" xr:uid="{CE673641-B6EF-4526-9A20-6546433DB1B7}"/>
    <cellStyle name="20% - Accent3 5 5 2" xfId="6261" xr:uid="{E7939906-EED2-4819-888A-31EFBFEE6361}"/>
    <cellStyle name="20% - Accent3 5 5 2 2" xfId="6262" xr:uid="{4939A3A4-F58D-40B6-9FDB-3295AF1E5801}"/>
    <cellStyle name="20% - Accent3 5 5 3" xfId="6263" xr:uid="{22548443-746F-4D3D-95FF-C77410E3D711}"/>
    <cellStyle name="20% - Accent3 5 6" xfId="6264" xr:uid="{5C6F909D-CCFC-48FA-9DAC-F487F1C2231B}"/>
    <cellStyle name="20% - Accent3 5 6 2" xfId="6265" xr:uid="{887DC896-C6BF-4EE6-A4F1-4DC2E8C17FD8}"/>
    <cellStyle name="20% - Accent3 5 7" xfId="6266" xr:uid="{19DDB2CA-F737-4AD8-892E-07B50B587779}"/>
    <cellStyle name="20% - Accent3 5 8" xfId="6218" xr:uid="{98CD3FBC-0A03-409A-8AF1-5AF17434846C}"/>
    <cellStyle name="20% - Accent3 5 9" xfId="44104" xr:uid="{87F0D2F7-8C85-4620-97F4-EECE5304785E}"/>
    <cellStyle name="20% - Accent3 6" xfId="843" xr:uid="{531EA516-CD2C-4B07-B8FC-7898996AA1AB}"/>
    <cellStyle name="20% - Accent3 6 2" xfId="6268" xr:uid="{75757D05-F725-48A7-BD4F-EED81926A55D}"/>
    <cellStyle name="20% - Accent3 6 2 2" xfId="6269" xr:uid="{4914B049-BA13-4108-92EC-952878EA5C36}"/>
    <cellStyle name="20% - Accent3 6 2 2 2" xfId="6270" xr:uid="{F8803F49-2ADF-4C57-A169-DD832746B512}"/>
    <cellStyle name="20% - Accent3 6 2 2 2 2" xfId="6271" xr:uid="{C1AB8556-9FAE-482C-86CE-0B9886664E36}"/>
    <cellStyle name="20% - Accent3 6 2 2 2 2 2" xfId="6272" xr:uid="{2B6AFD7E-1ECE-4E66-AC4B-D3F6868EDA87}"/>
    <cellStyle name="20% - Accent3 6 2 2 2 3" xfId="6273" xr:uid="{C703B406-D851-46AA-BCC0-DE2CE292A183}"/>
    <cellStyle name="20% - Accent3 6 2 2 3" xfId="6274" xr:uid="{C1E3EE95-740C-40CA-8615-BC9D2F585ABD}"/>
    <cellStyle name="20% - Accent3 6 2 2 3 2" xfId="6275" xr:uid="{29DF4FD6-9C68-4153-B527-E9E504E40957}"/>
    <cellStyle name="20% - Accent3 6 2 2 3 2 2" xfId="6276" xr:uid="{15C87963-6009-4745-BA38-5CC3905DCC37}"/>
    <cellStyle name="20% - Accent3 6 2 2 3 3" xfId="6277" xr:uid="{25266C10-DB35-4CE0-91CA-6A7EB598AB0E}"/>
    <cellStyle name="20% - Accent3 6 2 2 4" xfId="6278" xr:uid="{9AAED6F0-4C0E-4CD4-B536-C2B22783ABEA}"/>
    <cellStyle name="20% - Accent3 6 2 2 4 2" xfId="6279" xr:uid="{B1FF29CC-2601-4C18-80F4-B58B58B92B6D}"/>
    <cellStyle name="20% - Accent3 6 2 2 5" xfId="6280" xr:uid="{B29D8051-150F-452D-9D4C-DB1AF5C19D8D}"/>
    <cellStyle name="20% - Accent3 6 2 3" xfId="6281" xr:uid="{80F7C811-A9ED-4167-A40B-790D88B3C07A}"/>
    <cellStyle name="20% - Accent3 6 2 4" xfId="6282" xr:uid="{56FCC390-3EA1-443A-A572-5EE62C88828E}"/>
    <cellStyle name="20% - Accent3 6 2 4 2" xfId="6283" xr:uid="{8595DF31-5D21-42CA-A2C3-3FDBAE742E6E}"/>
    <cellStyle name="20% - Accent3 6 2 4 2 2" xfId="6284" xr:uid="{844A0F96-B32F-4AEE-80B8-BF692590F20B}"/>
    <cellStyle name="20% - Accent3 6 2 4 3" xfId="6285" xr:uid="{7D42CE95-C8A9-49D2-93D4-F547F8C757EA}"/>
    <cellStyle name="20% - Accent3 6 2 5" xfId="6286" xr:uid="{E624E67D-B51B-4E5C-B2FB-CA8E30458293}"/>
    <cellStyle name="20% - Accent3 6 2 5 2" xfId="6287" xr:uid="{7EF905FC-1E02-4E6A-968E-B5E3E38D9B31}"/>
    <cellStyle name="20% - Accent3 6 2 5 2 2" xfId="6288" xr:uid="{AF9EB711-6EC2-4D00-A24B-57A7A6285F9C}"/>
    <cellStyle name="20% - Accent3 6 2 5 3" xfId="6289" xr:uid="{EFAB0258-1231-41B8-8AA7-6C4B2B1415D3}"/>
    <cellStyle name="20% - Accent3 6 2 6" xfId="6290" xr:uid="{9F390298-75CF-4E40-A994-37C70FA38F21}"/>
    <cellStyle name="20% - Accent3 6 2 6 2" xfId="6291" xr:uid="{A61FE94D-8674-4089-BD92-56CCE0C5E79B}"/>
    <cellStyle name="20% - Accent3 6 2 7" xfId="6292" xr:uid="{B4106CC6-1612-4A82-A0D6-977B7D9D9243}"/>
    <cellStyle name="20% - Accent3 6 2 8" xfId="45895" xr:uid="{9DC5B364-BF9E-4ED7-A99C-EDEE8C0A74FA}"/>
    <cellStyle name="20% - Accent3 6 3" xfId="6293" xr:uid="{3C764AD2-719C-4AFE-942C-78BA92D54648}"/>
    <cellStyle name="20% - Accent3 6 3 2" xfId="6294" xr:uid="{01BA4443-43D3-4117-B3BA-A15CC96B8A2E}"/>
    <cellStyle name="20% - Accent3 6 3 2 2" xfId="6295" xr:uid="{90BC838B-5A91-48E1-853E-F12165C122C2}"/>
    <cellStyle name="20% - Accent3 6 3 2 2 2" xfId="6296" xr:uid="{C2A08F67-8E58-4871-88AF-FD56DA22CBF1}"/>
    <cellStyle name="20% - Accent3 6 3 2 3" xfId="6297" xr:uid="{37D8189F-8CDD-435A-BB96-AE34B87968ED}"/>
    <cellStyle name="20% - Accent3 6 3 3" xfId="6298" xr:uid="{46AE72E3-5AE2-4278-92F3-F50B27AF6BE4}"/>
    <cellStyle name="20% - Accent3 6 3 3 2" xfId="6299" xr:uid="{F02BB1B4-99DF-4AB1-BED7-AB585C5C0731}"/>
    <cellStyle name="20% - Accent3 6 3 3 2 2" xfId="6300" xr:uid="{D6A18C87-9B8F-46A8-88A0-850E10EA3982}"/>
    <cellStyle name="20% - Accent3 6 3 3 3" xfId="6301" xr:uid="{19E78C95-895F-4E68-8015-FBC4A9C7A883}"/>
    <cellStyle name="20% - Accent3 6 3 4" xfId="6302" xr:uid="{9B804032-34A5-492C-A15D-83A39B3CC785}"/>
    <cellStyle name="20% - Accent3 6 3 4 2" xfId="6303" xr:uid="{080AA0FC-BC2F-40CB-8ADD-D8B4009A094F}"/>
    <cellStyle name="20% - Accent3 6 3 5" xfId="6304" xr:uid="{5D5FC6E4-E8BE-42D2-B622-5B6A8457B69F}"/>
    <cellStyle name="20% - Accent3 6 4" xfId="6305" xr:uid="{83A4F97A-0459-431E-9F65-D4A89C6F928A}"/>
    <cellStyle name="20% - Accent3 6 4 2" xfId="6306" xr:uid="{3362A4EF-5A8B-4AA8-AF95-752A42DDCCB4}"/>
    <cellStyle name="20% - Accent3 6 4 2 2" xfId="6307" xr:uid="{370E13BE-44FC-4AF6-B046-449231200A11}"/>
    <cellStyle name="20% - Accent3 6 4 3" xfId="6308" xr:uid="{A9B423CF-C43C-4A99-984D-F120793B5F55}"/>
    <cellStyle name="20% - Accent3 6 5" xfId="6309" xr:uid="{C0FB8B20-9EFB-4BD5-896B-C9E664AF6272}"/>
    <cellStyle name="20% - Accent3 6 5 2" xfId="6310" xr:uid="{9429D808-9575-4131-93EE-BEC842AB7C0E}"/>
    <cellStyle name="20% - Accent3 6 5 2 2" xfId="6311" xr:uid="{4F6E1503-ED5A-4872-B340-19138EF9F086}"/>
    <cellStyle name="20% - Accent3 6 5 3" xfId="6312" xr:uid="{F3271D85-7258-4AA4-AE90-47020089E547}"/>
    <cellStyle name="20% - Accent3 6 6" xfId="6313" xr:uid="{832B030F-6936-4C23-913F-0F8E7BB1DD2F}"/>
    <cellStyle name="20% - Accent3 6 6 2" xfId="6314" xr:uid="{F119E7BF-EF7E-40D4-A995-9FC96307A2E7}"/>
    <cellStyle name="20% - Accent3 6 7" xfId="6315" xr:uid="{D3CB3FDE-0DAA-4007-ACC5-F607C4A64598}"/>
    <cellStyle name="20% - Accent3 6 8" xfId="6267" xr:uid="{CFCA1962-E80D-484A-BF30-D3A5DC1B1243}"/>
    <cellStyle name="20% - Accent3 6 9" xfId="44917" xr:uid="{BC6FDA59-698F-4C3B-9F02-32C88C422CF5}"/>
    <cellStyle name="20% - Accent3 7" xfId="6316" xr:uid="{8C22D081-CE89-4F4C-B849-23F7A8BA50D5}"/>
    <cellStyle name="20% - Accent3 7 2" xfId="6317" xr:uid="{60AC5232-3DEF-478E-853C-CD89849215B6}"/>
    <cellStyle name="20% - Accent3 7 2 2" xfId="6318" xr:uid="{763261A2-35B2-4C72-A1D1-30FE72C43798}"/>
    <cellStyle name="20% - Accent3 7 2 2 2" xfId="6319" xr:uid="{EA7158EF-8B51-4355-891F-E2CD4CEC23E7}"/>
    <cellStyle name="20% - Accent3 7 2 2 2 2" xfId="6320" xr:uid="{298EAC8E-6169-44B9-9B6A-90397A97424F}"/>
    <cellStyle name="20% - Accent3 7 2 2 3" xfId="6321" xr:uid="{E982EA62-0C52-4972-B74C-3B22C994385A}"/>
    <cellStyle name="20% - Accent3 7 2 3" xfId="6322" xr:uid="{711A496F-5742-43F7-8331-9B2CEFA9AD94}"/>
    <cellStyle name="20% - Accent3 7 2 4" xfId="6323" xr:uid="{7AB90A4D-9CB3-4983-AFA9-9D5112AA7004}"/>
    <cellStyle name="20% - Accent3 7 3" xfId="6324" xr:uid="{258AC64A-8E2C-4A53-AD9C-471678F1FAD2}"/>
    <cellStyle name="20% - Accent3 7 3 2" xfId="6325" xr:uid="{C096B4D8-29F3-4B9B-AE06-C163D00BF920}"/>
    <cellStyle name="20% - Accent3 7 3 2 2" xfId="6326" xr:uid="{D3264CD4-E8C6-4BD9-B08A-0EC8784F0FF0}"/>
    <cellStyle name="20% - Accent3 7 3 3" xfId="6327" xr:uid="{0FBFDAE8-6571-4786-9DA0-EAFC340BC341}"/>
    <cellStyle name="20% - Accent3 7 4" xfId="6328" xr:uid="{C3CB2C3D-3064-4CC7-9CD4-D86BBEDB4FAE}"/>
    <cellStyle name="20% - Accent3 7 4 2" xfId="6329" xr:uid="{4C03EBB4-B5F5-4AED-A8AB-C12D2EC3280A}"/>
    <cellStyle name="20% - Accent3 7 5" xfId="6330" xr:uid="{667ACD21-3304-40A3-96AF-C4EF9082BBDB}"/>
    <cellStyle name="20% - Accent3 7 6" xfId="45529" xr:uid="{0659F9B3-3DCA-4F35-B926-A3CEA471118D}"/>
    <cellStyle name="20% - Accent3 8" xfId="6331" xr:uid="{91FBF84D-AF80-472D-96F4-11215ABABBFB}"/>
    <cellStyle name="20% - Accent3 8 2" xfId="6332" xr:uid="{79DBE734-539E-4FAE-A1BD-4F9A491771B2}"/>
    <cellStyle name="20% - Accent3 8 3" xfId="6333" xr:uid="{806234C7-BA97-41D2-AE9C-AE181DFBF4A3}"/>
    <cellStyle name="20% - Accent3 8 3 2" xfId="6334" xr:uid="{9C667A2B-067B-4D2A-BCCA-D3BDB05AFF7C}"/>
    <cellStyle name="20% - Accent3 8 3 2 2" xfId="6335" xr:uid="{D62A7A9B-5027-4B6D-A3C6-6051009127E9}"/>
    <cellStyle name="20% - Accent3 8 3 2 2 2" xfId="6336" xr:uid="{D1DA7EE7-F85A-4F9F-B2A5-677E76DBEC4A}"/>
    <cellStyle name="20% - Accent3 8 3 2 3" xfId="6337" xr:uid="{875C4BFB-E16C-4DFA-83FE-2B9CA316255E}"/>
    <cellStyle name="20% - Accent3 8 3 3" xfId="6338" xr:uid="{7A8D6270-9A32-4DF0-A335-7BC88DCBCBFE}"/>
    <cellStyle name="20% - Accent3 8 3 3 2" xfId="6339" xr:uid="{6889F3B4-E580-40EC-94CB-8127DEA77799}"/>
    <cellStyle name="20% - Accent3 8 3 3 2 2" xfId="6340" xr:uid="{819D9983-E87E-4021-8A8D-3CDF534B6036}"/>
    <cellStyle name="20% - Accent3 8 3 3 3" xfId="6341" xr:uid="{270CAC37-B3F1-4F8B-A7BC-42760D4008E7}"/>
    <cellStyle name="20% - Accent3 8 3 4" xfId="6342" xr:uid="{E870C6C5-91F3-452C-8693-9A13DBD72283}"/>
    <cellStyle name="20% - Accent3 8 3 4 2" xfId="6343" xr:uid="{C14FB48B-47E9-4D9A-B7D5-A7405A6CBEF6}"/>
    <cellStyle name="20% - Accent3 8 3 5" xfId="6344" xr:uid="{D5DF8ACB-A1F0-4B7C-9706-470773326E89}"/>
    <cellStyle name="20% - Accent3 8 4" xfId="46299" xr:uid="{48DCA6E5-CC8A-4483-A183-4612F7A2D7CB}"/>
    <cellStyle name="20% - Accent3 9" xfId="6345" xr:uid="{7CF0C81A-1FF0-41F1-8F92-8C9AE5EF66F7}"/>
    <cellStyle name="20% - Accent3 9 2" xfId="6346" xr:uid="{5C43ABCE-34D3-46AA-B474-6679B7E62843}"/>
    <cellStyle name="20% - Accent3 9 3" xfId="6347" xr:uid="{5E684BA9-ED43-43E0-806F-335C4C49FBA5}"/>
    <cellStyle name="20% - Accent3 9 3 2" xfId="6348" xr:uid="{8FD24456-E574-4795-BA5E-74C34363D7B8}"/>
    <cellStyle name="20% - Accent3 9 3 2 2" xfId="6349" xr:uid="{BD1A307B-D774-4278-9A3F-A25B7762962F}"/>
    <cellStyle name="20% - Accent3 9 3 2 2 2" xfId="6350" xr:uid="{E2581E30-C0B0-4C68-B387-6E644917CA30}"/>
    <cellStyle name="20% - Accent3 9 3 2 3" xfId="6351" xr:uid="{D9E1E99C-732D-43B5-A5F2-3AAF47607DD0}"/>
    <cellStyle name="20% - Accent3 9 3 3" xfId="6352" xr:uid="{B6FB989F-4E62-4625-ACF9-A134DADDE968}"/>
    <cellStyle name="20% - Accent3 9 3 3 2" xfId="6353" xr:uid="{56D7C26A-6C18-4BD7-81EE-9E60EF3C9876}"/>
    <cellStyle name="20% - Accent3 9 3 3 2 2" xfId="6354" xr:uid="{CD2C8AE6-12CF-4C48-9649-B205FFC4A65D}"/>
    <cellStyle name="20% - Accent3 9 3 3 3" xfId="6355" xr:uid="{C053C052-1096-4BF5-9CCF-8C9042A25D3C}"/>
    <cellStyle name="20% - Accent3 9 3 4" xfId="6356" xr:uid="{61F44DBC-2356-48CB-BC44-88AD0F7915FC}"/>
    <cellStyle name="20% - Accent3 9 3 4 2" xfId="6357" xr:uid="{2E188D32-CD5D-4EFF-A958-6656F9ADEAE9}"/>
    <cellStyle name="20% - Accent3 9 3 5" xfId="6358" xr:uid="{266EBEDE-4133-4EA5-A35E-8A7C816F9C44}"/>
    <cellStyle name="20% - Accent3 9 4" xfId="6359" xr:uid="{C4D1D19D-C133-4889-B698-F4123C8EDC34}"/>
    <cellStyle name="20% - Accent4" xfId="57" builtinId="42" customBuiltin="1"/>
    <cellStyle name="20% - Accent4 10" xfId="6360" xr:uid="{0A6F542D-219F-426C-A4F8-BF2C1871B17D}"/>
    <cellStyle name="20% - Accent4 11" xfId="6361" xr:uid="{6960D404-F1B6-42E8-8368-CE6D3B90E26C}"/>
    <cellStyle name="20% - Accent4 11 2" xfId="6362" xr:uid="{2F9A16A3-4E90-4F75-B7CD-42004F89723D}"/>
    <cellStyle name="20% - Accent4 12" xfId="1218" xr:uid="{2C370AE3-E314-4A97-94F7-5C3706F7D2D9}"/>
    <cellStyle name="20% - Accent4 13" xfId="43945" xr:uid="{9AA816DE-734F-4A36-A0DE-E76642E8E04A}"/>
    <cellStyle name="20% - Accent4 2" xfId="115" xr:uid="{2638EE33-F0CC-4B17-9A31-8370D4E86CF5}"/>
    <cellStyle name="20% - Accent4 2 10" xfId="1227" xr:uid="{9664AAB8-B3FD-4F66-8FA5-9EC85848844B}"/>
    <cellStyle name="20% - Accent4 2 11" xfId="43791" xr:uid="{BC9E9631-E800-4713-BEE4-529B4AC39DA2}"/>
    <cellStyle name="20% - Accent4 2 12" xfId="304" xr:uid="{1CB0CE55-64F2-4DA6-BBF0-B7A33F75407C}"/>
    <cellStyle name="20% - Accent4 2 13" xfId="44025" xr:uid="{BCBF3F56-B8E7-4DC5-90FE-359F7BE6E89F}"/>
    <cellStyle name="20% - Accent4 2 2" xfId="229" xr:uid="{6312BF2B-6790-4D42-926C-11C638C7845C}"/>
    <cellStyle name="20% - Accent4 2 2 10" xfId="3334" xr:uid="{9B9147B3-950A-4808-92FB-50B742423881}"/>
    <cellStyle name="20% - Accent4 2 2 11" xfId="1462" xr:uid="{0C57D45F-EAD7-41A8-8217-F8C126ED9569}"/>
    <cellStyle name="20% - Accent4 2 2 12" xfId="1416" xr:uid="{85219F32-7055-4F67-8BBC-1232F278AA5F}"/>
    <cellStyle name="20% - Accent4 2 2 13" xfId="414" xr:uid="{95070AF5-587C-47C3-80B5-A08919A858B5}"/>
    <cellStyle name="20% - Accent4 2 2 14" xfId="44077" xr:uid="{6C793196-570D-4531-B64B-EC493A33CB54}"/>
    <cellStyle name="20% - Accent4 2 2 2" xfId="498" xr:uid="{D0F3E39E-4908-4F3C-A7A4-5B5B5893E7F1}"/>
    <cellStyle name="20% - Accent4 2 2 2 10" xfId="44329" xr:uid="{BCFA600C-4A8E-4E4E-8774-32A682FE7550}"/>
    <cellStyle name="20% - Accent4 2 2 2 2" xfId="760" xr:uid="{163034DE-2555-4D62-A9AF-15E15DC5F985}"/>
    <cellStyle name="20% - Accent4 2 2 2 2 2" xfId="1160" xr:uid="{5DBD320F-961F-41E2-B683-3CD9165A4B59}"/>
    <cellStyle name="20% - Accent4 2 2 2 2 2 2" xfId="2514" xr:uid="{800ED48B-520F-44C5-BB7D-43E2E4A94E02}"/>
    <cellStyle name="20% - Accent4 2 2 2 2 2 3" xfId="2748" xr:uid="{1DF66190-7DDB-4A65-9E5A-0D12B1085E1C}"/>
    <cellStyle name="20% - Accent4 2 2 2 2 2 4" xfId="2981" xr:uid="{E446574A-C015-4DBF-A623-25F8743EB60B}"/>
    <cellStyle name="20% - Accent4 2 2 2 2 2 5" xfId="3214" xr:uid="{32B61BB8-5864-4BD1-8101-61C5CFC9BD02}"/>
    <cellStyle name="20% - Accent4 2 2 2 2 2 6" xfId="2280" xr:uid="{F23764E4-2543-43F9-9E1F-212D5C76EB32}"/>
    <cellStyle name="20% - Accent4 2 2 2 2 2 7" xfId="1916" xr:uid="{96FD292A-A5EC-4921-9963-DA5F29D30166}"/>
    <cellStyle name="20% - Accent4 2 2 2 2 2 8" xfId="46098" xr:uid="{5B01D95C-697D-47A6-8EC6-C444CD23D6D2}"/>
    <cellStyle name="20% - Accent4 2 2 2 2 3" xfId="2398" xr:uid="{F0F45B69-FBA3-41D0-80DE-03A1E3299E7E}"/>
    <cellStyle name="20% - Accent4 2 2 2 2 4" xfId="2632" xr:uid="{14564E1D-DAE4-4F3E-A1CD-54231865A407}"/>
    <cellStyle name="20% - Accent4 2 2 2 2 5" xfId="2865" xr:uid="{94A9C0B5-41D1-48E6-91B3-93ACB065FE8C}"/>
    <cellStyle name="20% - Accent4 2 2 2 2 6" xfId="3098" xr:uid="{45050B69-1D03-41B2-A7E2-0E274270FCAB}"/>
    <cellStyle name="20% - Accent4 2 2 2 2 7" xfId="2164" xr:uid="{0B5C0C82-7B41-42B7-858E-BA50AD00F4EE}"/>
    <cellStyle name="20% - Accent4 2 2 2 2 8" xfId="1795" xr:uid="{D34AF735-9B9D-4715-A0C7-3DC56283AFA9}"/>
    <cellStyle name="20% - Accent4 2 2 2 2 9" xfId="45316" xr:uid="{B814B94A-525D-419F-AC56-C4D6CA9B50C1}"/>
    <cellStyle name="20% - Accent4 2 2 2 3" xfId="949" xr:uid="{743B97E0-F9F7-4AF0-9326-8547B2C051F1}"/>
    <cellStyle name="20% - Accent4 2 2 2 3 2" xfId="2456" xr:uid="{8FE32DEC-2B8B-4B10-9586-FF08F73BE6CE}"/>
    <cellStyle name="20% - Accent4 2 2 2 3 2 2" xfId="6365" xr:uid="{218E2865-A7BF-489B-BC32-FEDD74543FFF}"/>
    <cellStyle name="20% - Accent4 2 2 2 3 2 3" xfId="6364" xr:uid="{1339F259-116C-476A-996C-874F9B16714C}"/>
    <cellStyle name="20% - Accent4 2 2 2 3 3" xfId="2690" xr:uid="{B43B9E99-83C7-4008-83D1-2B35AB440D79}"/>
    <cellStyle name="20% - Accent4 2 2 2 3 3 2" xfId="6366" xr:uid="{043EE11A-2084-41D5-8DD2-606BE0632945}"/>
    <cellStyle name="20% - Accent4 2 2 2 3 4" xfId="2923" xr:uid="{87135F62-0551-43EA-89CC-66B62199D8D2}"/>
    <cellStyle name="20% - Accent4 2 2 2 3 5" xfId="3156" xr:uid="{D59262F7-E4C6-4094-8C69-D534703DD311}"/>
    <cellStyle name="20% - Accent4 2 2 2 3 6" xfId="2222" xr:uid="{CE994F6F-5944-4556-9E50-81A1EFEEA5BA}"/>
    <cellStyle name="20% - Accent4 2 2 2 3 7" xfId="6363" xr:uid="{1852804E-9796-4853-AC94-D1EE24924389}"/>
    <cellStyle name="20% - Accent4 2 2 2 3 8" xfId="1858" xr:uid="{4A97CBBC-E752-42A7-A86A-F11DFCB398E3}"/>
    <cellStyle name="20% - Accent4 2 2 2 3 9" xfId="45756" xr:uid="{D69AB81D-EF08-47AB-A1E4-856FB57B41DC}"/>
    <cellStyle name="20% - Accent4 2 2 2 4" xfId="2340" xr:uid="{78A26FF4-063E-4D17-8F01-1A6AF10313D0}"/>
    <cellStyle name="20% - Accent4 2 2 2 4 2" xfId="6368" xr:uid="{8ACE04DC-F4AF-43F6-A834-0A6C17454966}"/>
    <cellStyle name="20% - Accent4 2 2 2 4 3" xfId="6369" xr:uid="{121BA815-1B32-46A7-9412-4F96EFC0009E}"/>
    <cellStyle name="20% - Accent4 2 2 2 4 4" xfId="6367" xr:uid="{F334E02A-B67C-4A74-AE97-FB31B90A7273}"/>
    <cellStyle name="20% - Accent4 2 2 2 4 5" xfId="46655" xr:uid="{35944E48-CD59-4676-8E53-5477ECF4C414}"/>
    <cellStyle name="20% - Accent4 2 2 2 5" xfId="2574" xr:uid="{13E26FD5-8806-491F-8421-3C1543253E59}"/>
    <cellStyle name="20% - Accent4 2 2 2 5 2" xfId="6370" xr:uid="{D7542237-11FF-4E3E-B3C2-E5BFA4FA77F2}"/>
    <cellStyle name="20% - Accent4 2 2 2 6" xfId="2807" xr:uid="{347DD009-7703-4E30-B255-CFC7B3ACB496}"/>
    <cellStyle name="20% - Accent4 2 2 2 7" xfId="3040" xr:uid="{805B73C4-316F-4F8A-B298-F0CD52BBC1EA}"/>
    <cellStyle name="20% - Accent4 2 2 2 8" xfId="2106" xr:uid="{75188A17-E8FB-40F8-A49B-447175220010}"/>
    <cellStyle name="20% - Accent4 2 2 2 9" xfId="1670" xr:uid="{A530D4AC-5F21-4520-B085-42B2572D9C43}"/>
    <cellStyle name="20% - Accent4 2 2 3" xfId="639" xr:uid="{35C369B9-EF58-45D9-BA5E-B63DFAA63628}"/>
    <cellStyle name="20% - Accent4 2 2 3 10" xfId="6371" xr:uid="{B75395CC-7A82-445F-ACF5-9E09CADE62F7}"/>
    <cellStyle name="20% - Accent4 2 2 3 11" xfId="43637" xr:uid="{2EA9C0C0-E943-4446-8966-52068037CAE1}"/>
    <cellStyle name="20% - Accent4 2 2 3 12" xfId="1762" xr:uid="{F22158BF-8AF8-4ADC-8CA3-9B8DFBAE65C2}"/>
    <cellStyle name="20% - Accent4 2 2 3 13" xfId="44204" xr:uid="{CE37A043-015A-451E-82E8-A298E4D2EECD}"/>
    <cellStyle name="20% - Accent4 2 2 3 2" xfId="1049" xr:uid="{957CAA8C-CF07-4725-924E-B89255A77148}"/>
    <cellStyle name="20% - Accent4 2 2 3 2 10" xfId="45191" xr:uid="{F3DE0D68-239E-4969-B0AF-44E39367E227}"/>
    <cellStyle name="20% - Accent4 2 2 3 2 2" xfId="2485" xr:uid="{13E85D6C-E883-4EAD-923F-21F4ED66135E}"/>
    <cellStyle name="20% - Accent4 2 2 3 2 2 2" xfId="6374" xr:uid="{71B713E9-D914-472D-AA14-16785C52F80A}"/>
    <cellStyle name="20% - Accent4 2 2 3 2 2 2 2" xfId="6375" xr:uid="{1CDA0FFA-11CD-4007-ACBD-3EE5308FF09A}"/>
    <cellStyle name="20% - Accent4 2 2 3 2 2 2 3" xfId="6376" xr:uid="{A73E8C06-E616-4F3A-AA90-63397B0E20B2}"/>
    <cellStyle name="20% - Accent4 2 2 3 2 2 3" xfId="6377" xr:uid="{D4C3D846-C36F-47FF-9F75-EAE9402FA948}"/>
    <cellStyle name="20% - Accent4 2 2 3 2 2 4" xfId="6378" xr:uid="{48A37702-0223-4A1D-9202-83C315DE19F4}"/>
    <cellStyle name="20% - Accent4 2 2 3 2 2 4 2" xfId="6379" xr:uid="{59EE4023-BA43-40A5-85A0-A793A5049DF6}"/>
    <cellStyle name="20% - Accent4 2 2 3 2 2 5" xfId="6380" xr:uid="{15937695-4B53-4CFE-A00E-A2D97275F087}"/>
    <cellStyle name="20% - Accent4 2 2 3 2 2 6" xfId="6373" xr:uid="{645F60C2-0AAA-4AB0-BBE3-E96B05A0E0B1}"/>
    <cellStyle name="20% - Accent4 2 2 3 2 3" xfId="2719" xr:uid="{8043A387-7B83-48D2-B8B9-3BA4ACE51B17}"/>
    <cellStyle name="20% - Accent4 2 2 3 2 3 2" xfId="6381" xr:uid="{A2EC1940-D2D4-403B-A908-70D7E49459E0}"/>
    <cellStyle name="20% - Accent4 2 2 3 2 4" xfId="2952" xr:uid="{F33608D0-44C0-4F26-B0BB-DAA770ABA0CE}"/>
    <cellStyle name="20% - Accent4 2 2 3 2 4 2" xfId="6383" xr:uid="{3F5FBFE5-4AFC-491F-B9B2-8223A2A7B6CA}"/>
    <cellStyle name="20% - Accent4 2 2 3 2 4 2 2" xfId="6384" xr:uid="{AC610457-6105-4B7D-B6BC-5F01462271EB}"/>
    <cellStyle name="20% - Accent4 2 2 3 2 4 3" xfId="6385" xr:uid="{78B10569-DA16-4A74-8410-9BAA4E08D499}"/>
    <cellStyle name="20% - Accent4 2 2 3 2 4 4" xfId="6382" xr:uid="{02725881-BA3F-4959-B376-7ECD13B5AB19}"/>
    <cellStyle name="20% - Accent4 2 2 3 2 5" xfId="3185" xr:uid="{D1941D71-B11E-41DF-AE23-DCDCEA414007}"/>
    <cellStyle name="20% - Accent4 2 2 3 2 5 2" xfId="6387" xr:uid="{36E5E88B-9999-4BF1-B382-7AD9EB1A4F1A}"/>
    <cellStyle name="20% - Accent4 2 2 3 2 5 2 2" xfId="6388" xr:uid="{7C2AE74A-F847-42D6-8C3E-CB445D32830F}"/>
    <cellStyle name="20% - Accent4 2 2 3 2 5 3" xfId="6389" xr:uid="{E6C206AA-B433-4ADF-A002-4AB51A978BAA}"/>
    <cellStyle name="20% - Accent4 2 2 3 2 5 4" xfId="6386" xr:uid="{D60A056A-A413-4457-BE65-6436BDBC420C}"/>
    <cellStyle name="20% - Accent4 2 2 3 2 6" xfId="2251" xr:uid="{026C0D40-B41C-4031-9E86-A28ECC05D193}"/>
    <cellStyle name="20% - Accent4 2 2 3 2 6 2" xfId="6391" xr:uid="{95D802FB-516B-4782-B72A-43490EF54270}"/>
    <cellStyle name="20% - Accent4 2 2 3 2 6 3" xfId="6390" xr:uid="{FE72A87C-696B-4EAC-9378-AF24EC67D0A6}"/>
    <cellStyle name="20% - Accent4 2 2 3 2 7" xfId="6392" xr:uid="{5EBCA900-B14D-437C-890D-AECD45DC384D}"/>
    <cellStyle name="20% - Accent4 2 2 3 2 8" xfId="6372" xr:uid="{46BA7769-A7B2-4A1D-A481-BEFAE45790D9}"/>
    <cellStyle name="20% - Accent4 2 2 3 2 9" xfId="1887" xr:uid="{F0CCC567-5215-464C-BB33-F350918060FA}"/>
    <cellStyle name="20% - Accent4 2 2 3 3" xfId="2369" xr:uid="{11884ACD-9F9E-4FED-BB26-E1A00FDD91FB}"/>
    <cellStyle name="20% - Accent4 2 2 3 3 2" xfId="6394" xr:uid="{0A0A4C26-B190-400C-8964-3196A38C0F09}"/>
    <cellStyle name="20% - Accent4 2 2 3 3 2 2" xfId="6395" xr:uid="{A6FC1F5B-9FCC-44B7-B235-8D3AD90E27CA}"/>
    <cellStyle name="20% - Accent4 2 2 3 3 2 2 2" xfId="6396" xr:uid="{86781B46-DAD4-476B-8D18-D4D5C1EF0CEF}"/>
    <cellStyle name="20% - Accent4 2 2 3 3 2 3" xfId="6397" xr:uid="{8C741B46-5328-4C48-93A7-7FF6711C545C}"/>
    <cellStyle name="20% - Accent4 2 2 3 3 3" xfId="6398" xr:uid="{7D3E7C92-63DA-4C19-B3C1-8C5BC41288A2}"/>
    <cellStyle name="20% - Accent4 2 2 3 3 3 2" xfId="6399" xr:uid="{FFF3C79D-7942-4FB5-BA3F-35A3C246C2CF}"/>
    <cellStyle name="20% - Accent4 2 2 3 3 3 2 2" xfId="6400" xr:uid="{7F3D4055-41C5-46C6-BCF9-A9C95358F692}"/>
    <cellStyle name="20% - Accent4 2 2 3 3 3 3" xfId="6401" xr:uid="{CD4E61D0-F70F-4BAA-9155-780B02BD47A6}"/>
    <cellStyle name="20% - Accent4 2 2 3 3 4" xfId="6402" xr:uid="{5843CC5B-D7EF-4F26-9BE0-96A173AC929E}"/>
    <cellStyle name="20% - Accent4 2 2 3 3 4 2" xfId="6403" xr:uid="{07AEC5A7-F285-4DDB-82B0-2806BDDDD85C}"/>
    <cellStyle name="20% - Accent4 2 2 3 3 5" xfId="6404" xr:uid="{1801604A-8477-4561-BDAC-02131CCDF997}"/>
    <cellStyle name="20% - Accent4 2 2 3 3 6" xfId="6393" xr:uid="{B70330B8-8014-45EE-A595-15496B3C6C8E}"/>
    <cellStyle name="20% - Accent4 2 2 3 3 7" xfId="45875" xr:uid="{0E1CEBEC-0046-4CC5-8D2D-DC2C4FCA98C8}"/>
    <cellStyle name="20% - Accent4 2 2 3 4" xfId="2603" xr:uid="{3762BEC5-4B16-4F12-AE71-52CC6EE4C9FA}"/>
    <cellStyle name="20% - Accent4 2 2 3 4 2" xfId="6406" xr:uid="{5A776527-B889-4144-84B2-8657F850348A}"/>
    <cellStyle name="20% - Accent4 2 2 3 4 2 2" xfId="6407" xr:uid="{0FAB966C-88E2-4F28-A038-F7CB10F390C9}"/>
    <cellStyle name="20% - Accent4 2 2 3 4 3" xfId="6408" xr:uid="{041DB948-D593-479E-A67C-8BDC808FC656}"/>
    <cellStyle name="20% - Accent4 2 2 3 4 4" xfId="6405" xr:uid="{0454CD79-E26A-4F15-8746-1EF9EF3188DF}"/>
    <cellStyle name="20% - Accent4 2 2 3 4 5" xfId="46530" xr:uid="{76535CE2-7AE0-486A-B1C5-37337C71B378}"/>
    <cellStyle name="20% - Accent4 2 2 3 5" xfId="2836" xr:uid="{E10ED667-84E1-4460-A67C-8AF6461A26B3}"/>
    <cellStyle name="20% - Accent4 2 2 3 5 2" xfId="6410" xr:uid="{DD51791B-474C-427B-80E9-6EEF44928DAF}"/>
    <cellStyle name="20% - Accent4 2 2 3 5 3" xfId="6409" xr:uid="{42FEB886-250B-46C1-88CC-B0E9D7820907}"/>
    <cellStyle name="20% - Accent4 2 2 3 6" xfId="3069" xr:uid="{B5AA1650-2662-41C9-8EF5-5D17C0A64282}"/>
    <cellStyle name="20% - Accent4 2 2 3 6 2" xfId="6412" xr:uid="{F7EF742E-D010-4752-926F-57779D427ACE}"/>
    <cellStyle name="20% - Accent4 2 2 3 6 3" xfId="6411" xr:uid="{2A003951-7F8B-408A-BAB2-C1BA121F796C}"/>
    <cellStyle name="20% - Accent4 2 2 3 7" xfId="2135" xr:uid="{4DC1FFBA-468D-4A18-A121-8CF011DA6202}"/>
    <cellStyle name="20% - Accent4 2 2 3 7 2" xfId="6414" xr:uid="{D57F7797-9A00-486A-814C-815BCC44E9A8}"/>
    <cellStyle name="20% - Accent4 2 2 3 7 2 2" xfId="6415" xr:uid="{20984363-1078-47EB-AC2B-07519DC482C7}"/>
    <cellStyle name="20% - Accent4 2 2 3 7 2 2 2" xfId="6416" xr:uid="{540BF121-538E-47DA-931C-69CE92D18EE0}"/>
    <cellStyle name="20% - Accent4 2 2 3 7 2 3" xfId="6417" xr:uid="{2EB40F85-618C-4A68-97D9-EEB9C354F5C2}"/>
    <cellStyle name="20% - Accent4 2 2 3 7 3" xfId="6418" xr:uid="{9C4B47F9-C10C-43CF-A93C-6C9F1923D859}"/>
    <cellStyle name="20% - Accent4 2 2 3 7 3 2" xfId="6419" xr:uid="{9CE5C0BF-1FF5-4CB9-B38A-D26141467D48}"/>
    <cellStyle name="20% - Accent4 2 2 3 7 4" xfId="6420" xr:uid="{71D9B132-96DC-46BF-8E00-11BC29E40DF8}"/>
    <cellStyle name="20% - Accent4 2 2 3 7 5" xfId="6413" xr:uid="{EB80F23A-FEB7-4DBA-A59F-72D0E95D2EF2}"/>
    <cellStyle name="20% - Accent4 2 2 3 8" xfId="6421" xr:uid="{930EA024-7ECC-43ED-BF2C-D6DA75F12A70}"/>
    <cellStyle name="20% - Accent4 2 2 3 8 2" xfId="6422" xr:uid="{9257449A-B24C-4717-B154-67995FA4BAD9}"/>
    <cellStyle name="20% - Accent4 2 2 3 8 2 2" xfId="6423" xr:uid="{A8DD102C-95DA-4F3D-A577-EA144E25A456}"/>
    <cellStyle name="20% - Accent4 2 2 3 8 3" xfId="6424" xr:uid="{ECB7690A-A2A9-4B13-9E44-6930768FA3FC}"/>
    <cellStyle name="20% - Accent4 2 2 3 9" xfId="6425" xr:uid="{0852116C-EBFE-48C6-8D81-97BF07C24F0E}"/>
    <cellStyle name="20% - Accent4 2 2 3 9 2" xfId="6426" xr:uid="{9C9B3A3D-F01E-4E2F-B1F3-864C9EDFC771}"/>
    <cellStyle name="20% - Accent4 2 2 4" xfId="698" xr:uid="{84156EE9-F880-46EF-82B7-FF66604914E2}"/>
    <cellStyle name="20% - Accent4 2 2 4 10" xfId="44680" xr:uid="{BEB2E2FC-AD8B-4B80-954E-01939F423EC9}"/>
    <cellStyle name="20% - Accent4 2 2 4 2" xfId="1105" xr:uid="{B84E0C47-2FC2-40FD-9B7B-1D2D4D4E6200}"/>
    <cellStyle name="20% - Accent4 2 2 4 2 2" xfId="6429" xr:uid="{7A151E94-D477-4437-AB1C-17E8F6901326}"/>
    <cellStyle name="20% - Accent4 2 2 4 2 2 2" xfId="6430" xr:uid="{99D0D67A-9416-4CAD-A87B-79048D09B479}"/>
    <cellStyle name="20% - Accent4 2 2 4 2 2 2 2" xfId="6431" xr:uid="{449BE8DC-9CDB-48A8-A4F8-3519BC7B91B5}"/>
    <cellStyle name="20% - Accent4 2 2 4 2 2 2 2 2" xfId="6432" xr:uid="{7854F62B-F7AF-4E92-8710-DE38849C8976}"/>
    <cellStyle name="20% - Accent4 2 2 4 2 2 2 3" xfId="6433" xr:uid="{CE9B2818-6C4C-4D51-A6DD-10A31F2D6386}"/>
    <cellStyle name="20% - Accent4 2 2 4 2 2 3" xfId="6434" xr:uid="{2B628535-81D0-49FB-882E-45A930240DF1}"/>
    <cellStyle name="20% - Accent4 2 2 4 2 2 3 2" xfId="6435" xr:uid="{2445FE59-9348-4287-860B-94A44D552765}"/>
    <cellStyle name="20% - Accent4 2 2 4 2 2 3 2 2" xfId="6436" xr:uid="{10DFCDD1-5573-439B-9BF0-03FF3C3BA49F}"/>
    <cellStyle name="20% - Accent4 2 2 4 2 2 3 3" xfId="6437" xr:uid="{3ECDC08F-F419-4F98-876D-CAE2351C4E38}"/>
    <cellStyle name="20% - Accent4 2 2 4 2 2 4" xfId="6438" xr:uid="{32DF6A86-7083-4341-BB46-28FEF47E69C3}"/>
    <cellStyle name="20% - Accent4 2 2 4 2 2 4 2" xfId="6439" xr:uid="{230A78A9-971B-4D8B-97D0-FECD3BDB2414}"/>
    <cellStyle name="20% - Accent4 2 2 4 2 2 5" xfId="6440" xr:uid="{1A81F241-96A9-4211-8C16-FCEE22E5C6C5}"/>
    <cellStyle name="20% - Accent4 2 2 4 2 3" xfId="6441" xr:uid="{070CB917-1624-40AB-8159-59BED1222348}"/>
    <cellStyle name="20% - Accent4 2 2 4 2 3 2" xfId="6442" xr:uid="{8B353B14-56DD-4C50-8F13-79B0FE9BE7B1}"/>
    <cellStyle name="20% - Accent4 2 2 4 2 3 2 2" xfId="6443" xr:uid="{5705A463-832D-4BE2-A4B5-12B98478808B}"/>
    <cellStyle name="20% - Accent4 2 2 4 2 3 3" xfId="6444" xr:uid="{574636DD-466E-4493-B721-FF687CF5D352}"/>
    <cellStyle name="20% - Accent4 2 2 4 2 4" xfId="6445" xr:uid="{E4EFE402-92A0-41AA-938F-FB72EDA9E7BB}"/>
    <cellStyle name="20% - Accent4 2 2 4 2 4 2" xfId="6446" xr:uid="{16826383-D012-4F53-95C0-A69C8F986DBF}"/>
    <cellStyle name="20% - Accent4 2 2 4 2 4 2 2" xfId="6447" xr:uid="{964F7DC9-193E-46B7-9D51-DB28428366C8}"/>
    <cellStyle name="20% - Accent4 2 2 4 2 4 3" xfId="6448" xr:uid="{51B76C0D-0538-4FB8-81D4-9E0FE4C56CE0}"/>
    <cellStyle name="20% - Accent4 2 2 4 2 5" xfId="6449" xr:uid="{3A3BFBA8-D8BC-4535-9D0B-17A5371A16A8}"/>
    <cellStyle name="20% - Accent4 2 2 4 2 5 2" xfId="6450" xr:uid="{4271506D-65AA-406A-832A-BF1397D1680C}"/>
    <cellStyle name="20% - Accent4 2 2 4 2 6" xfId="6451" xr:uid="{73892A4A-7E4D-40FB-B5BA-47B0D6652076}"/>
    <cellStyle name="20% - Accent4 2 2 4 2 7" xfId="6428" xr:uid="{EA2C1823-34C8-42B5-9835-54EBD004C23F}"/>
    <cellStyle name="20% - Accent4 2 2 4 2 8" xfId="2427" xr:uid="{1813A271-0BDB-442B-8D63-82616B16B718}"/>
    <cellStyle name="20% - Accent4 2 2 4 2 9" xfId="45477" xr:uid="{06517B4B-C4A9-43C1-BBBB-469F46CAC8E9}"/>
    <cellStyle name="20% - Accent4 2 2 4 3" xfId="2661" xr:uid="{B23EA5A6-17F3-4300-85DF-53ED1C7EAA75}"/>
    <cellStyle name="20% - Accent4 2 2 4 3 2" xfId="6453" xr:uid="{88832A9F-3740-4FDA-AE07-201122CE6AE7}"/>
    <cellStyle name="20% - Accent4 2 2 4 3 2 2" xfId="6454" xr:uid="{78E273BD-9A2F-46C2-8632-FA0A655CD491}"/>
    <cellStyle name="20% - Accent4 2 2 4 3 2 2 2" xfId="6455" xr:uid="{0467F72B-F173-4BFB-8EED-2FCE523FA8A2}"/>
    <cellStyle name="20% - Accent4 2 2 4 3 2 3" xfId="6456" xr:uid="{7509546E-1AE9-4948-846A-2301083F0BC2}"/>
    <cellStyle name="20% - Accent4 2 2 4 3 3" xfId="6457" xr:uid="{1F44278C-EEF9-4D05-95B0-99FDE201E735}"/>
    <cellStyle name="20% - Accent4 2 2 4 3 3 2" xfId="6458" xr:uid="{E01291C3-DDBF-4395-8581-36DB0524B48B}"/>
    <cellStyle name="20% - Accent4 2 2 4 3 3 2 2" xfId="6459" xr:uid="{831103C8-C72C-45B6-B622-0489D9C205E8}"/>
    <cellStyle name="20% - Accent4 2 2 4 3 3 3" xfId="6460" xr:uid="{494228C1-01C3-4131-83D8-A65CCF94E72C}"/>
    <cellStyle name="20% - Accent4 2 2 4 3 4" xfId="6461" xr:uid="{9E06837A-1F2A-45D3-82A5-8B70F3024CEC}"/>
    <cellStyle name="20% - Accent4 2 2 4 3 4 2" xfId="6462" xr:uid="{A30A7E7A-7EA6-4AC3-A507-56D0953DBC5D}"/>
    <cellStyle name="20% - Accent4 2 2 4 3 5" xfId="6463" xr:uid="{9FBC552D-B8A5-4222-9CFA-642855AD02B8}"/>
    <cellStyle name="20% - Accent4 2 2 4 3 6" xfId="6452" xr:uid="{5FDDC58B-066A-422A-89B6-31D4CA21F7BD}"/>
    <cellStyle name="20% - Accent4 2 2 4 3 7" xfId="45994" xr:uid="{57173848-3E4B-4966-AA94-61B59D04252D}"/>
    <cellStyle name="20% - Accent4 2 2 4 4" xfId="2894" xr:uid="{651E3B71-8B1D-420D-AFFE-5D8D92716401}"/>
    <cellStyle name="20% - Accent4 2 2 4 4 2" xfId="6465" xr:uid="{6569EBDB-4AD3-47AB-8632-BDE5306024CD}"/>
    <cellStyle name="20% - Accent4 2 2 4 4 2 2" xfId="6466" xr:uid="{B06758B2-E713-498F-AC54-B82C3883D3EC}"/>
    <cellStyle name="20% - Accent4 2 2 4 4 2 2 2" xfId="6467" xr:uid="{F24BDF22-1443-4976-BC8E-5AEF1728F5A3}"/>
    <cellStyle name="20% - Accent4 2 2 4 4 2 3" xfId="6468" xr:uid="{BBCE6310-76B2-49B0-AC3F-B5FBA98DDE71}"/>
    <cellStyle name="20% - Accent4 2 2 4 4 3" xfId="6469" xr:uid="{770875DC-4DE6-4A5E-BB8B-FB627EDCDE0B}"/>
    <cellStyle name="20% - Accent4 2 2 4 4 3 2" xfId="6470" xr:uid="{AA1F50FA-77F5-4EA4-8EE6-C7C160DF5B4C}"/>
    <cellStyle name="20% - Accent4 2 2 4 4 4" xfId="6471" xr:uid="{FF155676-B729-4776-8139-2205F2ECB388}"/>
    <cellStyle name="20% - Accent4 2 2 4 4 5" xfId="6464" xr:uid="{D3C8ADCA-1C67-4156-8AC0-5FFCCF2BBCB7}"/>
    <cellStyle name="20% - Accent4 2 2 4 4 6" xfId="46816" xr:uid="{F4FCDBC8-1562-4C3D-83A8-B91E515F1FAE}"/>
    <cellStyle name="20% - Accent4 2 2 4 5" xfId="3127" xr:uid="{28FAE1A9-9AA5-4EC7-BD76-B514BB11F786}"/>
    <cellStyle name="20% - Accent4 2 2 4 5 2" xfId="6473" xr:uid="{3837E22E-D909-48C3-BC09-D7142630B3D5}"/>
    <cellStyle name="20% - Accent4 2 2 4 5 2 2" xfId="6474" xr:uid="{1A538A02-9C9A-477F-86AB-F86C953FA110}"/>
    <cellStyle name="20% - Accent4 2 2 4 5 3" xfId="6475" xr:uid="{E29512F0-697D-43C5-8DFE-2085809027F2}"/>
    <cellStyle name="20% - Accent4 2 2 4 5 4" xfId="6472" xr:uid="{A1969DB0-E52F-47AF-A7E8-15ECCEE0C8FB}"/>
    <cellStyle name="20% - Accent4 2 2 4 5 5" xfId="47743" xr:uid="{FAA1C4B2-F03B-4699-83C9-031DC31F8787}"/>
    <cellStyle name="20% - Accent4 2 2 4 6" xfId="2193" xr:uid="{78213B59-ED27-43ED-9686-AC4D985AF806}"/>
    <cellStyle name="20% - Accent4 2 2 4 6 2" xfId="6477" xr:uid="{F2B1DCF9-C616-41A9-8B45-5A7CDF5B8458}"/>
    <cellStyle name="20% - Accent4 2 2 4 6 3" xfId="6476" xr:uid="{0C7A85D6-13AD-4129-B4AD-667A5CC06E7F}"/>
    <cellStyle name="20% - Accent4 2 2 4 6 4" xfId="47320" xr:uid="{5E1C55EC-E5F9-49D8-8778-3BF4F9B0AA64}"/>
    <cellStyle name="20% - Accent4 2 2 4 7" xfId="6478" xr:uid="{2F5C22FA-4B5A-45A5-94DB-D4869BB9BA3B}"/>
    <cellStyle name="20% - Accent4 2 2 4 8" xfId="6427" xr:uid="{7FD57058-3271-4EDE-9109-A8AF9DBB8D24}"/>
    <cellStyle name="20% - Accent4 2 2 4 9" xfId="1829" xr:uid="{56355672-CCF7-4FA8-9C42-A6C998F734C4}"/>
    <cellStyle name="20% - Accent4 2 2 5" xfId="893" xr:uid="{889BAE4E-E587-4EFF-A8C9-DEE09E306BE2}"/>
    <cellStyle name="20% - Accent4 2 2 5 2" xfId="6480" xr:uid="{4789C4D9-C42F-432F-8258-16948FD6A469}"/>
    <cellStyle name="20% - Accent4 2 2 5 2 2" xfId="6481" xr:uid="{D52A7238-61A9-4CD2-8F2E-306352AA7FE4}"/>
    <cellStyle name="20% - Accent4 2 2 5 2 2 2" xfId="6482" xr:uid="{C0334E03-8E1C-443B-BCCF-DB9C92BA605C}"/>
    <cellStyle name="20% - Accent4 2 2 5 2 2 2 2" xfId="6483" xr:uid="{04CC87C9-9C83-4F8D-BFCB-73D2AA621557}"/>
    <cellStyle name="20% - Accent4 2 2 5 2 2 2 2 2" xfId="6484" xr:uid="{DFB1CB1A-DFD9-4F86-8CB2-A7FA090EBF6D}"/>
    <cellStyle name="20% - Accent4 2 2 5 2 2 2 3" xfId="6485" xr:uid="{689A95AC-B071-44FE-A10C-2A243A7B7542}"/>
    <cellStyle name="20% - Accent4 2 2 5 2 2 3" xfId="6486" xr:uid="{C471DDE1-0474-487C-B82D-8C1B24473A2E}"/>
    <cellStyle name="20% - Accent4 2 2 5 2 2 3 2" xfId="6487" xr:uid="{8E7760E7-2760-40D5-A3F4-EB65647210F2}"/>
    <cellStyle name="20% - Accent4 2 2 5 2 2 3 2 2" xfId="6488" xr:uid="{E85BB7DD-4FE4-4758-A98D-71F9AF26A251}"/>
    <cellStyle name="20% - Accent4 2 2 5 2 2 3 3" xfId="6489" xr:uid="{48FB012B-A498-4302-B284-DFB3BE022279}"/>
    <cellStyle name="20% - Accent4 2 2 5 2 2 4" xfId="6490" xr:uid="{A8572105-042C-4AA5-9ADD-CA7E6BB70700}"/>
    <cellStyle name="20% - Accent4 2 2 5 2 2 4 2" xfId="6491" xr:uid="{520D48A8-6C26-4A53-8437-D11BA9783FA6}"/>
    <cellStyle name="20% - Accent4 2 2 5 2 2 5" xfId="6492" xr:uid="{9945CD48-DF94-4570-BB2A-9FCAA0FFA97A}"/>
    <cellStyle name="20% - Accent4 2 2 5 2 3" xfId="6493" xr:uid="{90611EAF-6D25-47BB-B84C-C09D88A95E46}"/>
    <cellStyle name="20% - Accent4 2 2 5 2 4" xfId="46405" xr:uid="{430B281A-E5EA-4D25-8AD4-861B0EF126EB}"/>
    <cellStyle name="20% - Accent4 2 2 5 3" xfId="6494" xr:uid="{43F8C55C-5D3F-416F-8BDE-FBEEDB881853}"/>
    <cellStyle name="20% - Accent4 2 2 5 3 2" xfId="6495" xr:uid="{526C6108-D399-48C7-8530-15AC432D212F}"/>
    <cellStyle name="20% - Accent4 2 2 5 3 2 2" xfId="6496" xr:uid="{EF5C0E8F-276E-4F51-AB98-6698648F19FC}"/>
    <cellStyle name="20% - Accent4 2 2 5 3 3" xfId="6497" xr:uid="{53B8F64B-07DA-4245-8BD3-15ADDF42EE21}"/>
    <cellStyle name="20% - Accent4 2 2 5 4" xfId="6498" xr:uid="{61FFAD9F-97D2-4E99-BE34-D8D2C5951D86}"/>
    <cellStyle name="20% - Accent4 2 2 5 4 2" xfId="6499" xr:uid="{8585056D-4BC4-49A3-9F89-C009DCCB3E83}"/>
    <cellStyle name="20% - Accent4 2 2 5 4 2 2" xfId="6500" xr:uid="{9D6DBD41-1093-43A6-BDA3-1A7ABAE94BF8}"/>
    <cellStyle name="20% - Accent4 2 2 5 4 3" xfId="6501" xr:uid="{2674B4FA-5A0D-4428-9A3A-555F11B9C8DB}"/>
    <cellStyle name="20% - Accent4 2 2 5 5" xfId="6502" xr:uid="{6378C361-3170-43DF-988D-DFBB8A3C49B4}"/>
    <cellStyle name="20% - Accent4 2 2 5 5 2" xfId="6503" xr:uid="{FD637419-184F-4597-852E-D3FDF21D5171}"/>
    <cellStyle name="20% - Accent4 2 2 5 6" xfId="6504" xr:uid="{C286BB6E-308A-4609-8A17-995E12FE5320}"/>
    <cellStyle name="20% - Accent4 2 2 5 7" xfId="6479" xr:uid="{F57B504E-A6F2-48DB-83CA-03558894D3C4}"/>
    <cellStyle name="20% - Accent4 2 2 5 8" xfId="2311" xr:uid="{02453660-916F-479A-8701-ED8C1262B1BC}"/>
    <cellStyle name="20% - Accent4 2 2 5 9" xfId="45064" xr:uid="{5730DECF-A407-4427-9CE5-3E1F6A87344C}"/>
    <cellStyle name="20% - Accent4 2 2 6" xfId="2545" xr:uid="{CA3340D1-4494-45CC-8F83-EA961F0862AC}"/>
    <cellStyle name="20% - Accent4 2 2 6 2" xfId="6506" xr:uid="{FAF00DBA-9DBE-4A42-8053-368654BB0CEE}"/>
    <cellStyle name="20% - Accent4 2 2 6 2 2" xfId="6507" xr:uid="{337152F9-9598-40F2-BE0C-1F695C44C1FD}"/>
    <cellStyle name="20% - Accent4 2 2 6 2 2 2" xfId="6508" xr:uid="{DCBAB9C6-CE02-447A-9AAE-50794FD8F475}"/>
    <cellStyle name="20% - Accent4 2 2 6 2 3" xfId="6509" xr:uid="{331F272B-5AED-46A0-B9FC-A3D381BDBB39}"/>
    <cellStyle name="20% - Accent4 2 2 6 2 4" xfId="46980" xr:uid="{715305AA-2E67-45D9-AA8D-18D57492F77D}"/>
    <cellStyle name="20% - Accent4 2 2 6 3" xfId="6510" xr:uid="{7000691F-4041-45B0-8ACD-CBC8554106C9}"/>
    <cellStyle name="20% - Accent4 2 2 6 3 2" xfId="6511" xr:uid="{ABC81CEE-A4E1-4042-B0DE-985C10501FEF}"/>
    <cellStyle name="20% - Accent4 2 2 6 3 2 2" xfId="6512" xr:uid="{2865E995-C17A-42EB-9406-0B6B7A47B08A}"/>
    <cellStyle name="20% - Accent4 2 2 6 3 3" xfId="6513" xr:uid="{FEE3D82B-CC5F-40FC-8987-A25BA31729D8}"/>
    <cellStyle name="20% - Accent4 2 2 6 4" xfId="6514" xr:uid="{B396AE1F-1DBA-4EFC-93FE-515CEB1FBBEF}"/>
    <cellStyle name="20% - Accent4 2 2 6 4 2" xfId="6515" xr:uid="{11400FA9-E0B1-4A0C-9285-1DED8F554A57}"/>
    <cellStyle name="20% - Accent4 2 2 6 5" xfId="6516" xr:uid="{8F4825F0-FDA1-4F6A-BA75-90A1954F4C06}"/>
    <cellStyle name="20% - Accent4 2 2 6 6" xfId="6505" xr:uid="{EE15E5EE-EBD6-4AB2-AC86-5EDB895B0C3F}"/>
    <cellStyle name="20% - Accent4 2 2 6 7" xfId="44869" xr:uid="{AEA37C81-8F87-4AD0-8862-84478014EA90}"/>
    <cellStyle name="20% - Accent4 2 2 7" xfId="2778" xr:uid="{E8FCEA31-F1B3-41C0-9DA5-1AAF8FA01BB3}"/>
    <cellStyle name="20% - Accent4 2 2 7 2" xfId="47153" xr:uid="{C8B964FB-8859-405B-9F65-B5B32B5BDD77}"/>
    <cellStyle name="20% - Accent4 2 2 7 3" xfId="45630" xr:uid="{E9192306-4943-41FD-8858-09EA9C579108}"/>
    <cellStyle name="20% - Accent4 2 2 8" xfId="3011" xr:uid="{3005F846-BB52-42DB-80EF-5105A3BE5F1B}"/>
    <cellStyle name="20% - Accent4 2 2 8 2" xfId="46251" xr:uid="{74D99B72-FF59-4F21-9641-87EA0AD00049}"/>
    <cellStyle name="20% - Accent4 2 2 9" xfId="2077" xr:uid="{8D044529-5130-4E74-BB0B-3CC27E4F3114}"/>
    <cellStyle name="20% - Accent4 2 3" xfId="463" xr:uid="{1B899CDA-D822-4D6C-86C0-78279C585BF1}"/>
    <cellStyle name="20% - Accent4 2 3 2" xfId="725" xr:uid="{BAAAF6A7-C3BA-41A8-9660-EBE1E8857C3C}"/>
    <cellStyle name="20% - Accent4 2 3 2 10" xfId="3310" xr:uid="{E7F29F83-1E03-4CE3-962E-ABC716D3EF3B}"/>
    <cellStyle name="20% - Accent4 2 3 2 11" xfId="45266" xr:uid="{79AF21E4-ED46-4900-A1B3-8616161DDED9}"/>
    <cellStyle name="20% - Accent4 2 3 2 2" xfId="1125" xr:uid="{888A9DE2-B804-43E7-A91C-C121BFC53E7C}"/>
    <cellStyle name="20% - Accent4 2 3 2 2 2" xfId="6519" xr:uid="{061069B8-A617-4D83-8664-6622666839AB}"/>
    <cellStyle name="20% - Accent4 2 3 2 2 2 2" xfId="6520" xr:uid="{CBBFA923-FBC7-477D-B837-6BF28CABE17F}"/>
    <cellStyle name="20% - Accent4 2 3 2 2 2 2 2" xfId="6521" xr:uid="{047AC1A4-4EF5-4A2A-8D81-9EC0ABD96427}"/>
    <cellStyle name="20% - Accent4 2 3 2 2 2 2 2 2" xfId="6522" xr:uid="{CEF54938-24FB-41AA-BC94-F8314B77FFFB}"/>
    <cellStyle name="20% - Accent4 2 3 2 2 2 2 2 2 2" xfId="6523" xr:uid="{C785BE30-1312-4965-B85C-0A1BAE28C84D}"/>
    <cellStyle name="20% - Accent4 2 3 2 2 2 2 2 3" xfId="6524" xr:uid="{255D0F0F-FECF-4BB8-866E-359F545F42DD}"/>
    <cellStyle name="20% - Accent4 2 3 2 2 2 2 3" xfId="6525" xr:uid="{A4117B0B-B8C8-4CBD-BDD7-5C36FF3AE112}"/>
    <cellStyle name="20% - Accent4 2 3 2 2 2 2 3 2" xfId="6526" xr:uid="{221EE327-18CB-4BCF-AB56-98A5E014C674}"/>
    <cellStyle name="20% - Accent4 2 3 2 2 2 2 3 2 2" xfId="6527" xr:uid="{9D53CACB-E7E0-4EE2-9173-16F60A32DB38}"/>
    <cellStyle name="20% - Accent4 2 3 2 2 2 2 3 3" xfId="6528" xr:uid="{5DB37E0A-858F-43D5-BB75-B91F055AC1DC}"/>
    <cellStyle name="20% - Accent4 2 3 2 2 2 2 4" xfId="6529" xr:uid="{6A66B58C-A427-4058-8C86-325BE9150848}"/>
    <cellStyle name="20% - Accent4 2 3 2 2 2 2 4 2" xfId="6530" xr:uid="{C2AA006F-2BDA-4212-B3E9-023E05A2778A}"/>
    <cellStyle name="20% - Accent4 2 3 2 2 2 2 5" xfId="6531" xr:uid="{E064B80F-FA69-40D8-B758-99963447697B}"/>
    <cellStyle name="20% - Accent4 2 3 2 2 2 3" xfId="6532" xr:uid="{77FA7B17-CA8A-4593-B580-72FCFB1DE0F1}"/>
    <cellStyle name="20% - Accent4 2 3 2 2 2 3 2" xfId="6533" xr:uid="{E0F0A29A-0DAB-4948-BF33-620BC315892E}"/>
    <cellStyle name="20% - Accent4 2 3 2 2 2 3 2 2" xfId="6534" xr:uid="{D2183528-11E5-416C-A7EC-24165EFF7026}"/>
    <cellStyle name="20% - Accent4 2 3 2 2 2 3 3" xfId="6535" xr:uid="{451F1C3C-4D3C-44B1-BD87-E766DA02101D}"/>
    <cellStyle name="20% - Accent4 2 3 2 2 2 4" xfId="6536" xr:uid="{45D74001-E1E1-47F9-A48E-9823A5715579}"/>
    <cellStyle name="20% - Accent4 2 3 2 2 2 4 2" xfId="6537" xr:uid="{C12E9D98-E2B2-42FD-A593-0429F87C67A8}"/>
    <cellStyle name="20% - Accent4 2 3 2 2 2 4 2 2" xfId="6538" xr:uid="{82F27D43-8917-4203-BADC-51A4AA6FEC74}"/>
    <cellStyle name="20% - Accent4 2 3 2 2 2 4 3" xfId="6539" xr:uid="{3405723B-98FF-4CFC-AF88-1B16A4DCE2CF}"/>
    <cellStyle name="20% - Accent4 2 3 2 2 2 5" xfId="6540" xr:uid="{1ED4E583-6E3C-40DE-BF83-8D16DABBEDA8}"/>
    <cellStyle name="20% - Accent4 2 3 2 2 2 5 2" xfId="6541" xr:uid="{C8A009B2-D087-4DB2-8C5C-FED996FDEAAB}"/>
    <cellStyle name="20% - Accent4 2 3 2 2 2 6" xfId="6542" xr:uid="{C745495F-9AE4-4DBA-AA3A-28397F49757D}"/>
    <cellStyle name="20% - Accent4 2 3 2 2 3" xfId="6543" xr:uid="{32B24A5C-96D8-4290-9C33-B8779049B047}"/>
    <cellStyle name="20% - Accent4 2 3 2 2 3 2" xfId="6544" xr:uid="{DB5EA473-A057-43F7-9CBE-C4446ED295A2}"/>
    <cellStyle name="20% - Accent4 2 3 2 2 3 2 2" xfId="6545" xr:uid="{6C3E633E-5F74-4651-A50C-0E9C83520922}"/>
    <cellStyle name="20% - Accent4 2 3 2 2 3 2 2 2" xfId="6546" xr:uid="{E93462B6-B519-4627-A84A-7CBD9901ECBE}"/>
    <cellStyle name="20% - Accent4 2 3 2 2 3 2 3" xfId="6547" xr:uid="{D288F6FA-D62A-4FDA-B2F2-2487AA35408B}"/>
    <cellStyle name="20% - Accent4 2 3 2 2 3 3" xfId="6548" xr:uid="{C9E5FFB3-33B2-49C5-9355-16913D8F8B45}"/>
    <cellStyle name="20% - Accent4 2 3 2 2 3 3 2" xfId="6549" xr:uid="{EF92BF49-5B9B-4406-8EBF-ED5C4AA3CCC8}"/>
    <cellStyle name="20% - Accent4 2 3 2 2 3 3 2 2" xfId="6550" xr:uid="{164D1A9A-21A4-4519-AEFF-ECFAE6DB53A1}"/>
    <cellStyle name="20% - Accent4 2 3 2 2 3 3 3" xfId="6551" xr:uid="{CB1CA73D-2E74-445B-BD54-4507462F0D27}"/>
    <cellStyle name="20% - Accent4 2 3 2 2 3 4" xfId="6552" xr:uid="{10A8928D-C754-4951-8C35-980E78EADB12}"/>
    <cellStyle name="20% - Accent4 2 3 2 2 3 4 2" xfId="6553" xr:uid="{9CF71A13-0FCA-411E-932D-9165802B118E}"/>
    <cellStyle name="20% - Accent4 2 3 2 2 3 5" xfId="6554" xr:uid="{C6E0FEA0-C63B-4D28-98E2-CD3992769F55}"/>
    <cellStyle name="20% - Accent4 2 3 2 2 4" xfId="6555" xr:uid="{872B30C8-FF4A-4570-8585-0E02010D1E20}"/>
    <cellStyle name="20% - Accent4 2 3 2 2 4 2" xfId="6556" xr:uid="{CD5DA7EA-7354-4BA2-86DF-D124C252D041}"/>
    <cellStyle name="20% - Accent4 2 3 2 2 4 2 2" xfId="6557" xr:uid="{6C68CCC3-7534-41E6-BAF3-A6696A7BE784}"/>
    <cellStyle name="20% - Accent4 2 3 2 2 4 2 2 2" xfId="6558" xr:uid="{914CFDB4-860D-4307-B83E-483E860E7770}"/>
    <cellStyle name="20% - Accent4 2 3 2 2 4 2 3" xfId="6559" xr:uid="{907907F3-3AD9-46FD-BD44-C05F538DED89}"/>
    <cellStyle name="20% - Accent4 2 3 2 2 4 3" xfId="6560" xr:uid="{D59AA9F9-4076-461D-9033-FF2C4E306B91}"/>
    <cellStyle name="20% - Accent4 2 3 2 2 4 3 2" xfId="6561" xr:uid="{42E9B237-ED02-4249-A872-B74CFD093B77}"/>
    <cellStyle name="20% - Accent4 2 3 2 2 4 4" xfId="6562" xr:uid="{EC6A777E-435C-468B-B604-6615E7C412BD}"/>
    <cellStyle name="20% - Accent4 2 3 2 2 5" xfId="6563" xr:uid="{F0391865-ED90-4FE7-AB8F-52B149C1DBBC}"/>
    <cellStyle name="20% - Accent4 2 3 2 2 5 2" xfId="6564" xr:uid="{39A47456-DCB5-47C7-9575-C8033EC312C9}"/>
    <cellStyle name="20% - Accent4 2 3 2 2 5 2 2" xfId="6565" xr:uid="{44490B74-A1D3-4ED3-BF0A-BE5E08E4C13E}"/>
    <cellStyle name="20% - Accent4 2 3 2 2 5 3" xfId="6566" xr:uid="{26786D65-6022-4C9B-A9A8-62FA5E884E25}"/>
    <cellStyle name="20% - Accent4 2 3 2 2 6" xfId="6567" xr:uid="{0C960EA3-93B9-4F01-9823-19F1BE08821C}"/>
    <cellStyle name="20% - Accent4 2 3 2 2 6 2" xfId="6568" xr:uid="{27E38469-1F33-456D-BFCA-A3AEBD4B71D0}"/>
    <cellStyle name="20% - Accent4 2 3 2 2 7" xfId="6569" xr:uid="{6A9F0AA3-A510-4861-93EA-E7B722A9E1E9}"/>
    <cellStyle name="20% - Accent4 2 3 2 2 8" xfId="6518" xr:uid="{99909952-70E0-4111-A28C-6262422E741A}"/>
    <cellStyle name="20% - Accent4 2 3 2 2 9" xfId="46048" xr:uid="{41D3D515-B491-48F6-83F7-F171B8310900}"/>
    <cellStyle name="20% - Accent4 2 3 2 3" xfId="6570" xr:uid="{BD8DCBC3-E4F2-4BE5-A1CD-E486FE3AF9ED}"/>
    <cellStyle name="20% - Accent4 2 3 2 3 2" xfId="6571" xr:uid="{C1461D99-7322-4021-86F3-B1AC48F2F845}"/>
    <cellStyle name="20% - Accent4 2 3 2 3 3" xfId="6572" xr:uid="{2014F370-5DFE-460F-B67A-AD94490302AF}"/>
    <cellStyle name="20% - Accent4 2 3 2 3 3 2" xfId="6573" xr:uid="{A84E99B0-6406-4043-97F3-ED495E081BBC}"/>
    <cellStyle name="20% - Accent4 2 3 2 3 3 2 2" xfId="6574" xr:uid="{8C13A934-7A4D-405B-B145-D2AD3DDDD6B4}"/>
    <cellStyle name="20% - Accent4 2 3 2 3 3 2 2 2" xfId="6575" xr:uid="{0B3C4457-CEAC-472E-B556-15E11FED2D87}"/>
    <cellStyle name="20% - Accent4 2 3 2 3 3 2 3" xfId="6576" xr:uid="{E25C5351-C09C-4475-BC98-D67541FC2BCF}"/>
    <cellStyle name="20% - Accent4 2 3 2 3 3 3" xfId="6577" xr:uid="{97F3A928-3C2D-4C18-B668-9DC2B24E2515}"/>
    <cellStyle name="20% - Accent4 2 3 2 3 3 3 2" xfId="6578" xr:uid="{BBD9C6A9-6729-4611-B4BF-56B80AE9038E}"/>
    <cellStyle name="20% - Accent4 2 3 2 3 3 3 2 2" xfId="6579" xr:uid="{780B0BE0-48BC-40F4-AE66-CE00573BFE2F}"/>
    <cellStyle name="20% - Accent4 2 3 2 3 3 3 3" xfId="6580" xr:uid="{D1754FC7-4324-4160-BBF3-5BFB6084D403}"/>
    <cellStyle name="20% - Accent4 2 3 2 3 3 4" xfId="6581" xr:uid="{BFFD6F05-1BED-42F0-A5A2-1AEA72163FCC}"/>
    <cellStyle name="20% - Accent4 2 3 2 3 3 4 2" xfId="6582" xr:uid="{DE80FEAE-DD80-41C9-A942-C6369A48CDA3}"/>
    <cellStyle name="20% - Accent4 2 3 2 3 3 5" xfId="6583" xr:uid="{703752AB-3AC7-4674-905C-35C07D9315ED}"/>
    <cellStyle name="20% - Accent4 2 3 2 3 4" xfId="6584" xr:uid="{5AF05124-9966-4034-9D9B-C51018AB70C2}"/>
    <cellStyle name="20% - Accent4 2 3 2 3 4 2" xfId="6585" xr:uid="{0E038E41-CC8F-4B63-921F-59937714C624}"/>
    <cellStyle name="20% - Accent4 2 3 2 3 4 2 2" xfId="6586" xr:uid="{CF5DF85B-6037-4E22-A6DE-AF7FC8034943}"/>
    <cellStyle name="20% - Accent4 2 3 2 3 4 2 2 2" xfId="6587" xr:uid="{32BFFE5E-40E9-4202-9D94-B5780B8448C3}"/>
    <cellStyle name="20% - Accent4 2 3 2 3 4 2 3" xfId="6588" xr:uid="{6EC6C701-C447-4159-9A4F-D6F2D7648DEC}"/>
    <cellStyle name="20% - Accent4 2 3 2 3 4 3" xfId="6589" xr:uid="{64A8343B-8757-4BC4-9002-7C980A461FD6}"/>
    <cellStyle name="20% - Accent4 2 3 2 3 4 3 2" xfId="6590" xr:uid="{DC81908A-73F2-4F92-8174-78D1B292DC67}"/>
    <cellStyle name="20% - Accent4 2 3 2 3 4 3 2 2" xfId="6591" xr:uid="{F6D6D827-0176-4B21-AFD6-E2B17055F5F8}"/>
    <cellStyle name="20% - Accent4 2 3 2 3 4 3 3" xfId="6592" xr:uid="{27BCEDE1-FBFC-4065-A78B-D60310D2A489}"/>
    <cellStyle name="20% - Accent4 2 3 2 3 4 4" xfId="6593" xr:uid="{88A20CDD-B4C1-4ED7-8A9F-35DC3C7A8729}"/>
    <cellStyle name="20% - Accent4 2 3 2 3 4 4 2" xfId="6594" xr:uid="{03FA0116-9826-402B-9C12-54C87EE18852}"/>
    <cellStyle name="20% - Accent4 2 3 2 3 4 5" xfId="6595" xr:uid="{41FA064C-FF92-4425-B4CF-6AD424D6CBB2}"/>
    <cellStyle name="20% - Accent4 2 3 2 3 5" xfId="6596" xr:uid="{C0A18D58-03D1-4EF3-9F2C-B9D844FA4687}"/>
    <cellStyle name="20% - Accent4 2 3 2 3 5 2" xfId="6597" xr:uid="{F0BC3A85-D3AF-4EFB-B074-AA49DDBB37E6}"/>
    <cellStyle name="20% - Accent4 2 3 2 3 5 2 2" xfId="6598" xr:uid="{FBA2BB60-152F-415C-89DF-DFC39432A7F1}"/>
    <cellStyle name="20% - Accent4 2 3 2 3 5 2 2 2" xfId="6599" xr:uid="{3609B815-70F5-4E10-8059-F5A22D91E656}"/>
    <cellStyle name="20% - Accent4 2 3 2 3 5 2 3" xfId="6600" xr:uid="{8BC22C1A-7777-4B11-89E2-FA73BECE0A2F}"/>
    <cellStyle name="20% - Accent4 2 3 2 3 5 3" xfId="6601" xr:uid="{8893945C-D925-4F3C-ACCF-07B4C5E0C6EF}"/>
    <cellStyle name="20% - Accent4 2 3 2 3 5 3 2" xfId="6602" xr:uid="{7D4C0369-5CA5-422B-8BAF-3C1148D3D800}"/>
    <cellStyle name="20% - Accent4 2 3 2 3 5 3 2 2" xfId="6603" xr:uid="{43B0FB0F-2E44-42A1-9D41-55A2DA55CBAC}"/>
    <cellStyle name="20% - Accent4 2 3 2 3 5 3 3" xfId="6604" xr:uid="{03778812-4115-4754-9B27-D14E6E1D3E5A}"/>
    <cellStyle name="20% - Accent4 2 3 2 3 5 4" xfId="6605" xr:uid="{F2644D1E-FE8C-4819-9571-72A6EEF70D2B}"/>
    <cellStyle name="20% - Accent4 2 3 2 3 5 4 2" xfId="6606" xr:uid="{D066B58F-AD16-49AA-9836-188BFB9BF0D7}"/>
    <cellStyle name="20% - Accent4 2 3 2 3 5 5" xfId="6607" xr:uid="{47ED552E-FA79-41F9-82E8-DEE2E1E2C69A}"/>
    <cellStyle name="20% - Accent4 2 3 2 4" xfId="6608" xr:uid="{518E76DA-54ED-469F-9968-C581ED2C38C2}"/>
    <cellStyle name="20% - Accent4 2 3 2 4 2" xfId="6609" xr:uid="{BCBE53B3-223B-44F9-842D-E4013F30D517}"/>
    <cellStyle name="20% - Accent4 2 3 2 4 2 2" xfId="6610" xr:uid="{9062C693-1153-4E1E-8760-55A7D1F9912D}"/>
    <cellStyle name="20% - Accent4 2 3 2 4 2 2 2" xfId="6611" xr:uid="{7B358FB7-21AD-434C-BAD3-01D95143B292}"/>
    <cellStyle name="20% - Accent4 2 3 2 4 2 2 2 2" xfId="6612" xr:uid="{3CE9D9F8-DC1C-4105-A309-B4C7797BBC4F}"/>
    <cellStyle name="20% - Accent4 2 3 2 4 2 2 3" xfId="6613" xr:uid="{29ADF2A9-509B-4B5C-B730-B99861709E97}"/>
    <cellStyle name="20% - Accent4 2 3 2 4 2 3" xfId="6614" xr:uid="{E7D31A56-EBF4-41CA-A079-4554156F280F}"/>
    <cellStyle name="20% - Accent4 2 3 2 4 2 3 2" xfId="6615" xr:uid="{ACCE3897-72E8-4D38-ACD3-C34DE3845B95}"/>
    <cellStyle name="20% - Accent4 2 3 2 4 2 3 2 2" xfId="6616" xr:uid="{5A89ADFA-58C5-4E2E-8432-AC4D53697FD3}"/>
    <cellStyle name="20% - Accent4 2 3 2 4 2 3 3" xfId="6617" xr:uid="{00F44A21-FEE4-4381-99FC-F3B0C390AE3D}"/>
    <cellStyle name="20% - Accent4 2 3 2 4 2 4" xfId="6618" xr:uid="{84AC2997-F405-4BA2-BBC4-DB92456F99C3}"/>
    <cellStyle name="20% - Accent4 2 3 2 4 2 4 2" xfId="6619" xr:uid="{DB0CD646-2C68-4F35-863E-5952FF0B5D35}"/>
    <cellStyle name="20% - Accent4 2 3 2 4 2 5" xfId="6620" xr:uid="{AE6E83D1-3C49-4515-8F4A-B6EBEF48AAB2}"/>
    <cellStyle name="20% - Accent4 2 3 2 4 3" xfId="6621" xr:uid="{A1563714-1239-4DBB-9D76-85A5C48B1E4A}"/>
    <cellStyle name="20% - Accent4 2 3 2 4 3 2" xfId="6622" xr:uid="{41F9BD55-9BEA-4608-ABBD-921E9F992FF9}"/>
    <cellStyle name="20% - Accent4 2 3 2 4 3 2 2" xfId="6623" xr:uid="{B70170BB-D197-4033-9DCF-483BB15BA86A}"/>
    <cellStyle name="20% - Accent4 2 3 2 4 3 3" xfId="6624" xr:uid="{22127E4D-8AE7-401F-9E8C-609A99FFEAAA}"/>
    <cellStyle name="20% - Accent4 2 3 2 4 4" xfId="6625" xr:uid="{30E3CB79-55D3-41E1-BAB1-F1A1DF3FBE46}"/>
    <cellStyle name="20% - Accent4 2 3 2 4 4 2" xfId="6626" xr:uid="{7C249BAE-881D-47FB-ADED-E5F0A9B99053}"/>
    <cellStyle name="20% - Accent4 2 3 2 4 4 2 2" xfId="6627" xr:uid="{AC1E5F37-0735-44CF-ABC4-EEF26EA35117}"/>
    <cellStyle name="20% - Accent4 2 3 2 4 4 3" xfId="6628" xr:uid="{6843A4D0-001B-4E79-9D10-19579F081017}"/>
    <cellStyle name="20% - Accent4 2 3 2 4 5" xfId="6629" xr:uid="{6E8D33D7-5DBF-4799-A2D1-B36C11EE9DB7}"/>
    <cellStyle name="20% - Accent4 2 3 2 4 5 2" xfId="6630" xr:uid="{6EE9A17A-540A-4268-97F3-144B0035405A}"/>
    <cellStyle name="20% - Accent4 2 3 2 4 6" xfId="6631" xr:uid="{42446D59-F034-42EE-95E7-BEA866FCFD4C}"/>
    <cellStyle name="20% - Accent4 2 3 2 5" xfId="6632" xr:uid="{3FDC69C9-C24B-4C98-9492-EA95C845D162}"/>
    <cellStyle name="20% - Accent4 2 3 2 5 2" xfId="6633" xr:uid="{B2C2AD22-5848-4916-9C5D-C1BEE1B18DF2}"/>
    <cellStyle name="20% - Accent4 2 3 2 5 2 2" xfId="6634" xr:uid="{211875A7-7D1E-4193-9E58-D841C7636146}"/>
    <cellStyle name="20% - Accent4 2 3 2 5 2 2 2" xfId="6635" xr:uid="{B828DAFF-4648-47F3-9F31-006D177E26A3}"/>
    <cellStyle name="20% - Accent4 2 3 2 5 2 3" xfId="6636" xr:uid="{D5DE271B-C143-42A4-B15D-1BCF4CCBE7C6}"/>
    <cellStyle name="20% - Accent4 2 3 2 5 3" xfId="6637" xr:uid="{F240D53C-58E8-4D6C-8ADF-FDD98624C905}"/>
    <cellStyle name="20% - Accent4 2 3 2 5 3 2" xfId="6638" xr:uid="{B7ACCCE0-1733-4CA9-921E-F53F4BE03C6D}"/>
    <cellStyle name="20% - Accent4 2 3 2 5 3 2 2" xfId="6639" xr:uid="{0D29DD95-F374-41BF-A586-D0795E13CC2B}"/>
    <cellStyle name="20% - Accent4 2 3 2 5 3 3" xfId="6640" xr:uid="{63020B4E-85F6-4B3F-BD02-6482250D1114}"/>
    <cellStyle name="20% - Accent4 2 3 2 5 4" xfId="6641" xr:uid="{E76B9F0A-F3E3-408F-A9F2-2131158DB944}"/>
    <cellStyle name="20% - Accent4 2 3 2 5 4 2" xfId="6642" xr:uid="{88F3794A-AFF6-47B4-A8C1-2D1CE9320A03}"/>
    <cellStyle name="20% - Accent4 2 3 2 5 5" xfId="6643" xr:uid="{27277891-D3F5-491B-9E4A-820B45B8BB2F}"/>
    <cellStyle name="20% - Accent4 2 3 2 6" xfId="6644" xr:uid="{C6E969FA-2156-48BE-B149-B1FC81F613C5}"/>
    <cellStyle name="20% - Accent4 2 3 2 6 2" xfId="6645" xr:uid="{83D79AEC-A4EB-4380-B0FE-DFE51E472085}"/>
    <cellStyle name="20% - Accent4 2 3 2 6 2 2" xfId="6646" xr:uid="{8B486BDB-9DED-4C90-9027-2904879557F3}"/>
    <cellStyle name="20% - Accent4 2 3 2 6 3" xfId="6647" xr:uid="{EBF42E08-F69A-433A-967D-9B4AA1C629AA}"/>
    <cellStyle name="20% - Accent4 2 3 2 7" xfId="6648" xr:uid="{A1B1E472-F96F-4522-A2E0-0A926A80062F}"/>
    <cellStyle name="20% - Accent4 2 3 2 7 2" xfId="6649" xr:uid="{F144DA56-E519-46F2-BA60-D87987ED491C}"/>
    <cellStyle name="20% - Accent4 2 3 2 7 2 2" xfId="6650" xr:uid="{FADE754A-3B42-44ED-B5A6-C075DF90514C}"/>
    <cellStyle name="20% - Accent4 2 3 2 7 3" xfId="6651" xr:uid="{E0B2E93C-186C-4AEC-B228-A0CF89BCAF69}"/>
    <cellStyle name="20% - Accent4 2 3 2 8" xfId="6652" xr:uid="{064C2E34-88C5-494C-AC06-7713AEFB4EAA}"/>
    <cellStyle name="20% - Accent4 2 3 2 8 2" xfId="6653" xr:uid="{0A010ED9-C1A9-456E-85AD-900E0C48603F}"/>
    <cellStyle name="20% - Accent4 2 3 2 9" xfId="6517" xr:uid="{432D090C-5FB8-4749-B954-04D3CE626E36}"/>
    <cellStyle name="20% - Accent4 2 3 3" xfId="914" xr:uid="{E0816E29-5E7B-4AAB-A626-5266B44F053B}"/>
    <cellStyle name="20% - Accent4 2 3 3 10" xfId="45706" xr:uid="{D620C841-2249-4505-8B16-E3DC2FB7A0FF}"/>
    <cellStyle name="20% - Accent4 2 3 3 2" xfId="6655" xr:uid="{60976AAC-D111-4420-BD14-D11AEF4FC197}"/>
    <cellStyle name="20% - Accent4 2 3 3 2 2" xfId="6656" xr:uid="{DD9F3248-0B2C-4459-94F3-F69B54BAD7E0}"/>
    <cellStyle name="20% - Accent4 2 3 3 2 2 2" xfId="6657" xr:uid="{BBA0E464-A4C5-4854-8B40-0CCE4082473A}"/>
    <cellStyle name="20% - Accent4 2 3 3 2 2 2 2" xfId="6658" xr:uid="{1C70F727-344F-4B57-9C41-DEA95C6846D4}"/>
    <cellStyle name="20% - Accent4 2 3 3 2 2 2 2 2" xfId="6659" xr:uid="{7D5322D2-CF1A-41EB-925B-6B02AB6671BB}"/>
    <cellStyle name="20% - Accent4 2 3 3 2 2 2 3" xfId="6660" xr:uid="{F85DD654-F4DA-41D6-AA75-5ED9EF522693}"/>
    <cellStyle name="20% - Accent4 2 3 3 2 2 3" xfId="6661" xr:uid="{7A7D0878-E24C-4CE6-8B7B-32D0B4F33E2E}"/>
    <cellStyle name="20% - Accent4 2 3 3 2 2 3 2" xfId="6662" xr:uid="{52D687C6-29AB-4BE8-9856-9C7597D1B77D}"/>
    <cellStyle name="20% - Accent4 2 3 3 2 2 3 2 2" xfId="6663" xr:uid="{EA62E398-C04C-4CCF-9E61-32AD7FB0C25F}"/>
    <cellStyle name="20% - Accent4 2 3 3 2 2 3 3" xfId="6664" xr:uid="{29D9E614-42E0-4D7A-A3F3-C7B3B8383389}"/>
    <cellStyle name="20% - Accent4 2 3 3 2 2 4" xfId="6665" xr:uid="{BD2273AD-94C6-40D4-B760-FDE264EC1AD9}"/>
    <cellStyle name="20% - Accent4 2 3 3 2 2 4 2" xfId="6666" xr:uid="{69B0209F-7A8D-417E-8615-14F55A2C7A47}"/>
    <cellStyle name="20% - Accent4 2 3 3 2 2 5" xfId="6667" xr:uid="{C0DB1C36-7561-4134-982D-80118BA47875}"/>
    <cellStyle name="20% - Accent4 2 3 3 2 3" xfId="6668" xr:uid="{E1161D9B-A0F7-4AC2-B8E7-93C4704A7C39}"/>
    <cellStyle name="20% - Accent4 2 3 3 2 3 2" xfId="6669" xr:uid="{A316EF2E-78B6-4E84-8305-BEF296D49DB1}"/>
    <cellStyle name="20% - Accent4 2 3 3 2 3 2 2" xfId="6670" xr:uid="{85F4DBCB-4A47-4CCF-AF9E-B3F0C1D9A0B8}"/>
    <cellStyle name="20% - Accent4 2 3 3 2 3 3" xfId="6671" xr:uid="{F9AFADB1-467B-4C57-8057-EF220BA1F04A}"/>
    <cellStyle name="20% - Accent4 2 3 3 2 4" xfId="6672" xr:uid="{0EBCEA7A-256B-4BBF-BD5C-A65B88D4A1C7}"/>
    <cellStyle name="20% - Accent4 2 3 3 2 4 2" xfId="6673" xr:uid="{540AFB67-3443-4887-9A06-84FEC0AA3314}"/>
    <cellStyle name="20% - Accent4 2 3 3 2 4 2 2" xfId="6674" xr:uid="{22218352-D542-4AF3-9EE3-CF6E20CDD836}"/>
    <cellStyle name="20% - Accent4 2 3 3 2 4 3" xfId="6675" xr:uid="{55F1B934-DDBC-4E16-A0B3-B7F68546A745}"/>
    <cellStyle name="20% - Accent4 2 3 3 2 5" xfId="6676" xr:uid="{ED7A2907-6E2B-41E4-B938-11D1475696BD}"/>
    <cellStyle name="20% - Accent4 2 3 3 2 5 2" xfId="6677" xr:uid="{B0F31574-6356-450F-B15A-A85DD6EB64A4}"/>
    <cellStyle name="20% - Accent4 2 3 3 2 6" xfId="6678" xr:uid="{F044CEDC-0324-4A05-9010-170794DA8700}"/>
    <cellStyle name="20% - Accent4 2 3 3 3" xfId="6679" xr:uid="{E3899ABC-54AF-4188-9249-1767EE775863}"/>
    <cellStyle name="20% - Accent4 2 3 3 3 2" xfId="6680" xr:uid="{3AFB20C9-D31C-43B8-8AAC-A7AF53C73829}"/>
    <cellStyle name="20% - Accent4 2 3 3 3 2 2" xfId="6681" xr:uid="{2DAE0C3D-55B4-4B02-A582-6D7E15E4A734}"/>
    <cellStyle name="20% - Accent4 2 3 3 3 2 3" xfId="6682" xr:uid="{FCA5E8D5-885B-446D-9284-BCAF5BE69DDA}"/>
    <cellStyle name="20% - Accent4 2 3 3 3 3" xfId="6683" xr:uid="{9C8A0E1F-8400-4EC8-B54D-8213DEE5D2C1}"/>
    <cellStyle name="20% - Accent4 2 3 3 3 4" xfId="6684" xr:uid="{8ECD0AE5-99A2-4220-B802-369329978ED3}"/>
    <cellStyle name="20% - Accent4 2 3 3 3 4 2" xfId="6685" xr:uid="{1AFEBB09-0B1B-4D09-A978-35F4D96F767A}"/>
    <cellStyle name="20% - Accent4 2 3 3 3 5" xfId="6686" xr:uid="{A4B4C5E9-F291-4D9F-B3F0-2BCE27680DDE}"/>
    <cellStyle name="20% - Accent4 2 3 3 4" xfId="6687" xr:uid="{203ED2F3-1061-4429-B268-C4352771AE8C}"/>
    <cellStyle name="20% - Accent4 2 3 3 5" xfId="6688" xr:uid="{516EDE31-2F0D-4249-849A-FB969B68BE03}"/>
    <cellStyle name="20% - Accent4 2 3 3 5 2" xfId="6689" xr:uid="{3EB31385-99FB-4A25-8C73-B980CF68311D}"/>
    <cellStyle name="20% - Accent4 2 3 3 5 2 2" xfId="6690" xr:uid="{E2B3FF1E-D050-4F99-AA6B-F1F4529D6CE1}"/>
    <cellStyle name="20% - Accent4 2 3 3 5 3" xfId="6691" xr:uid="{29D39F31-203D-4E81-B7AA-686CC25C8293}"/>
    <cellStyle name="20% - Accent4 2 3 3 6" xfId="6692" xr:uid="{37707E61-7854-4139-9134-86A52662206E}"/>
    <cellStyle name="20% - Accent4 2 3 3 6 2" xfId="6693" xr:uid="{6A6CA8CE-325F-4AFE-A69F-F422DF14150D}"/>
    <cellStyle name="20% - Accent4 2 3 3 6 2 2" xfId="6694" xr:uid="{08C6CB2B-191B-409D-AAC2-A99E0BDBAD55}"/>
    <cellStyle name="20% - Accent4 2 3 3 6 3" xfId="6695" xr:uid="{84178FB8-51D7-4E61-B238-7756D020FA74}"/>
    <cellStyle name="20% - Accent4 2 3 3 7" xfId="6696" xr:uid="{4C80F2DC-0039-4091-8FD2-7E2CACC39D43}"/>
    <cellStyle name="20% - Accent4 2 3 3 7 2" xfId="6697" xr:uid="{A2D525AF-CBB8-47ED-B1B4-BF7C3E0845C5}"/>
    <cellStyle name="20% - Accent4 2 3 3 8" xfId="6698" xr:uid="{8A8D889C-736C-411C-8E83-742CE366E783}"/>
    <cellStyle name="20% - Accent4 2 3 3 9" xfId="6654" xr:uid="{43A447CF-7CB1-4844-992F-C616AB3599F9}"/>
    <cellStyle name="20% - Accent4 2 3 4" xfId="6699" xr:uid="{D1431BB1-7263-4A03-86D6-F340F37094C1}"/>
    <cellStyle name="20% - Accent4 2 3 4 2" xfId="6700" xr:uid="{A4356A9E-33AA-4735-8BCB-1B97F6E3F2D5}"/>
    <cellStyle name="20% - Accent4 2 3 4 2 2" xfId="6701" xr:uid="{F38F8D9E-E120-4CB4-8DBE-CF910B67A24F}"/>
    <cellStyle name="20% - Accent4 2 3 4 2 2 2" xfId="6702" xr:uid="{D091E977-D6C1-4B10-B092-04A209035FD5}"/>
    <cellStyle name="20% - Accent4 2 3 4 2 2 2 2" xfId="6703" xr:uid="{55CCE1C8-4248-4F34-BBEE-81E0DACC7930}"/>
    <cellStyle name="20% - Accent4 2 3 4 2 2 3" xfId="6704" xr:uid="{05062584-3EBD-487F-8DAD-9DDBC98E202B}"/>
    <cellStyle name="20% - Accent4 2 3 4 2 3" xfId="6705" xr:uid="{657CE0A1-AA85-437C-835B-1BD94C4520A8}"/>
    <cellStyle name="20% - Accent4 2 3 4 2 3 2" xfId="6706" xr:uid="{D8874488-C9C8-4B7A-9E91-34F9F8D8378E}"/>
    <cellStyle name="20% - Accent4 2 3 4 2 3 2 2" xfId="6707" xr:uid="{8ED530ED-632F-4A6A-8939-AB26EBEE6EFB}"/>
    <cellStyle name="20% - Accent4 2 3 4 2 3 3" xfId="6708" xr:uid="{7F8D07A0-1965-4C12-A656-70F9A04CC228}"/>
    <cellStyle name="20% - Accent4 2 3 4 2 4" xfId="6709" xr:uid="{F2BE597A-F079-43A9-B08D-5B88850AC3C4}"/>
    <cellStyle name="20% - Accent4 2 3 4 2 4 2" xfId="6710" xr:uid="{0AAA4F11-3FE3-4782-9DC8-0133C151C09B}"/>
    <cellStyle name="20% - Accent4 2 3 4 2 5" xfId="6711" xr:uid="{70D628CC-2C83-4B85-9339-E362C148A6F9}"/>
    <cellStyle name="20% - Accent4 2 3 4 3" xfId="6712" xr:uid="{E9478130-4AEB-4D7D-8F06-FB87C874F293}"/>
    <cellStyle name="20% - Accent4 2 3 4 3 2" xfId="6713" xr:uid="{F5D00081-3130-498A-9410-D3A53D02639F}"/>
    <cellStyle name="20% - Accent4 2 3 4 3 2 2" xfId="6714" xr:uid="{A57A96AF-2563-4465-A84C-7CA67BCD7040}"/>
    <cellStyle name="20% - Accent4 2 3 4 3 3" xfId="6715" xr:uid="{CCFDA0D0-1D5F-43BF-9C2B-54BEFE6CAB0B}"/>
    <cellStyle name="20% - Accent4 2 3 4 4" xfId="6716" xr:uid="{EB4E276F-978D-47E8-A0B2-ED599D2F490F}"/>
    <cellStyle name="20% - Accent4 2 3 4 4 2" xfId="6717" xr:uid="{7D70232C-2322-4BB9-B46F-E8190D353CDC}"/>
    <cellStyle name="20% - Accent4 2 3 4 4 2 2" xfId="6718" xr:uid="{510DF0BC-B86F-42EF-8E0F-C7C840E8EE0E}"/>
    <cellStyle name="20% - Accent4 2 3 4 4 3" xfId="6719" xr:uid="{FC97CB3A-2676-4758-B120-33CDDFECB44B}"/>
    <cellStyle name="20% - Accent4 2 3 4 5" xfId="6720" xr:uid="{26C396E2-64EE-4722-8F1F-31639198166C}"/>
    <cellStyle name="20% - Accent4 2 3 4 5 2" xfId="6721" xr:uid="{3147EABF-68D7-4C3C-9427-1E5B2E0009A4}"/>
    <cellStyle name="20% - Accent4 2 3 4 6" xfId="6722" xr:uid="{E733697C-A1D3-4891-9407-9D39D828E1DC}"/>
    <cellStyle name="20% - Accent4 2 3 4 7" xfId="46605" xr:uid="{5AF5E6E7-20F3-44F4-8D0A-EAB1D38EAE0E}"/>
    <cellStyle name="20% - Accent4 2 3 5" xfId="6723" xr:uid="{C56C4BDD-E748-4330-ABC1-94DB6862CD0D}"/>
    <cellStyle name="20% - Accent4 2 3 5 2" xfId="6724" xr:uid="{FAD94265-73AA-4F6B-BFF2-AEC882DF7609}"/>
    <cellStyle name="20% - Accent4 2 3 5 2 2" xfId="6725" xr:uid="{10C35AE4-37E0-469B-AC00-805A824B1785}"/>
    <cellStyle name="20% - Accent4 2 3 5 3" xfId="6726" xr:uid="{807EE3BA-A4F3-46DA-9393-39ACD671D5ED}"/>
    <cellStyle name="20% - Accent4 2 3 6" xfId="6727" xr:uid="{C4275A2C-1145-425A-8620-66B045551124}"/>
    <cellStyle name="20% - Accent4 2 3 7" xfId="1463" xr:uid="{ADBB0095-89B9-4587-813B-448B6CAF27BC}"/>
    <cellStyle name="20% - Accent4 2 3 8" xfId="1398" xr:uid="{D0884EE9-6503-41EF-B8FA-56F11CB8E058}"/>
    <cellStyle name="20% - Accent4 2 3 9" xfId="44279" xr:uid="{A3364A61-54C6-4AA1-AA8A-8BE52035E609}"/>
    <cellStyle name="20% - Accent4 2 4" xfId="536" xr:uid="{985AA7AD-01F6-431D-9006-7D48779CC895}"/>
    <cellStyle name="20% - Accent4 2 4 10" xfId="1942" xr:uid="{EB13AD2F-E538-4DD4-8BE4-BF153C199240}"/>
    <cellStyle name="20% - Accent4 2 4 11" xfId="44154" xr:uid="{3270065E-D69D-4F6D-A94F-0BEAD33A6C71}"/>
    <cellStyle name="20% - Accent4 2 4 2" xfId="798" xr:uid="{5A0A0831-4FC1-4AC8-8572-7BBA2D795E65}"/>
    <cellStyle name="20% - Accent4 2 4 2 2" xfId="1198" xr:uid="{A2270045-A5E2-4D65-BC22-85AAD051BAFB}"/>
    <cellStyle name="20% - Accent4 2 4 2 2 2" xfId="6731" xr:uid="{516A43A6-20F7-4BEB-B1BD-BA9F346EBD2B}"/>
    <cellStyle name="20% - Accent4 2 4 2 2 2 2" xfId="6732" xr:uid="{46452851-C4D3-49AC-A8D8-B03CC9C3BAD8}"/>
    <cellStyle name="20% - Accent4 2 4 2 2 2 2 2" xfId="6733" xr:uid="{F310C085-E701-418A-97F0-F581CCB828B3}"/>
    <cellStyle name="20% - Accent4 2 4 2 2 2 2 2 2" xfId="6734" xr:uid="{B3946F9B-27F3-42B7-A560-B095EFD33562}"/>
    <cellStyle name="20% - Accent4 2 4 2 2 2 2 3" xfId="6735" xr:uid="{731EF33D-4144-486D-ABD7-BD66C833C94E}"/>
    <cellStyle name="20% - Accent4 2 4 2 2 2 3" xfId="6736" xr:uid="{439C4A36-433B-4FA2-9FCF-FD19A98482F0}"/>
    <cellStyle name="20% - Accent4 2 4 2 2 2 3 2" xfId="6737" xr:uid="{CEF1530E-A69B-42F4-A99A-7D556CE39DAC}"/>
    <cellStyle name="20% - Accent4 2 4 2 2 2 3 2 2" xfId="6738" xr:uid="{0C7436E3-A062-4D40-A388-DA9D6F05A6D0}"/>
    <cellStyle name="20% - Accent4 2 4 2 2 2 3 3" xfId="6739" xr:uid="{814B759E-32B1-44FA-A462-6812AB866947}"/>
    <cellStyle name="20% - Accent4 2 4 2 2 2 4" xfId="6740" xr:uid="{E3032D5B-58E8-45B3-8459-146E8A4249D6}"/>
    <cellStyle name="20% - Accent4 2 4 2 2 2 4 2" xfId="6741" xr:uid="{078AFB6A-C9E8-4463-BD79-B918A23933B1}"/>
    <cellStyle name="20% - Accent4 2 4 2 2 2 5" xfId="6742" xr:uid="{BAAF89E4-9DDD-4D4C-B0AA-5643EA1CB1AB}"/>
    <cellStyle name="20% - Accent4 2 4 2 2 3" xfId="6743" xr:uid="{36C5480F-1041-4FB7-90F0-08AAB2BADA35}"/>
    <cellStyle name="20% - Accent4 2 4 2 2 3 2" xfId="6744" xr:uid="{ADAE55BA-411E-4FBE-98B7-CA4E2D68ADB4}"/>
    <cellStyle name="20% - Accent4 2 4 2 2 3 2 2" xfId="6745" xr:uid="{B3D8EE16-91D3-4EEC-A7AC-68786B9F8894}"/>
    <cellStyle name="20% - Accent4 2 4 2 2 3 3" xfId="6746" xr:uid="{D5CAFCFF-5D56-4B93-9E67-41632E68FB71}"/>
    <cellStyle name="20% - Accent4 2 4 2 2 4" xfId="6747" xr:uid="{6DA62DB5-0E16-4B24-98EB-28450C0F68DC}"/>
    <cellStyle name="20% - Accent4 2 4 2 2 4 2" xfId="6748" xr:uid="{06CAD671-5A64-4F7D-844B-8F08677C348B}"/>
    <cellStyle name="20% - Accent4 2 4 2 2 4 2 2" xfId="6749" xr:uid="{3BF24735-C263-4D42-A772-AC30E2FDFF0D}"/>
    <cellStyle name="20% - Accent4 2 4 2 2 4 3" xfId="6750" xr:uid="{ECFD9F2C-0CAD-4DBD-A602-28A8740480A7}"/>
    <cellStyle name="20% - Accent4 2 4 2 2 5" xfId="6751" xr:uid="{CDA6CF75-E7B0-462B-A7F5-C6324242823C}"/>
    <cellStyle name="20% - Accent4 2 4 2 2 5 2" xfId="6752" xr:uid="{27BE0D47-9922-43EE-A656-E1C65685742D}"/>
    <cellStyle name="20% - Accent4 2 4 2 2 6" xfId="6753" xr:uid="{A71F9E5F-BB7C-4475-AB25-24FF1B2609A0}"/>
    <cellStyle name="20% - Accent4 2 4 2 2 7" xfId="6730" xr:uid="{12B5AF5A-2C4A-451A-B732-E4C6A9581BFF}"/>
    <cellStyle name="20% - Accent4 2 4 2 3" xfId="6754" xr:uid="{049216D0-7113-4737-A69B-A079871C3036}"/>
    <cellStyle name="20% - Accent4 2 4 2 3 2" xfId="6755" xr:uid="{C239BC86-5B53-48EB-8496-08B520504CD1}"/>
    <cellStyle name="20% - Accent4 2 4 2 3 2 2" xfId="6756" xr:uid="{B7AEDA58-2464-4062-988E-50C2BC1D15D5}"/>
    <cellStyle name="20% - Accent4 2 4 2 3 2 2 2" xfId="6757" xr:uid="{4E49A05A-171B-483D-86FB-F699FF0AEE4D}"/>
    <cellStyle name="20% - Accent4 2 4 2 3 2 3" xfId="6758" xr:uid="{D423CF4C-E4FC-4D1B-955E-D809B0F17AB8}"/>
    <cellStyle name="20% - Accent4 2 4 2 3 3" xfId="6759" xr:uid="{E88AAA49-9D63-4574-999D-C81B56A6D659}"/>
    <cellStyle name="20% - Accent4 2 4 2 3 3 2" xfId="6760" xr:uid="{01D1C58C-BC6A-4C99-89FC-7BF735081608}"/>
    <cellStyle name="20% - Accent4 2 4 2 3 3 2 2" xfId="6761" xr:uid="{D9072E4C-E2E7-453B-AD67-DE4FB272AE75}"/>
    <cellStyle name="20% - Accent4 2 4 2 3 3 3" xfId="6762" xr:uid="{A18E2909-7C14-483B-9AA0-7C896A7A87E4}"/>
    <cellStyle name="20% - Accent4 2 4 2 3 4" xfId="6763" xr:uid="{A8ED4596-4778-4653-9513-222E24794A5D}"/>
    <cellStyle name="20% - Accent4 2 4 2 3 4 2" xfId="6764" xr:uid="{B528C786-8452-4A15-8F1E-1E702886E769}"/>
    <cellStyle name="20% - Accent4 2 4 2 3 5" xfId="6765" xr:uid="{2356A84A-25D7-4F2B-A939-C29957B43E4E}"/>
    <cellStyle name="20% - Accent4 2 4 2 4" xfId="6766" xr:uid="{180E73FA-4737-40EA-BA47-D05AF1E38E62}"/>
    <cellStyle name="20% - Accent4 2 4 2 4 2" xfId="6767" xr:uid="{0DA19C56-C94B-4163-870E-7853F414F6D5}"/>
    <cellStyle name="20% - Accent4 2 4 2 4 2 2" xfId="6768" xr:uid="{1F2DBA03-9CBE-4F69-9344-BD9C74422178}"/>
    <cellStyle name="20% - Accent4 2 4 2 4 2 2 2" xfId="6769" xr:uid="{BD16BE82-080E-4E2E-AC77-FF151EB6BB4F}"/>
    <cellStyle name="20% - Accent4 2 4 2 4 2 3" xfId="6770" xr:uid="{B93DE72D-67B4-414A-B6B6-25785CE84E42}"/>
    <cellStyle name="20% - Accent4 2 4 2 4 3" xfId="6771" xr:uid="{3613AE39-3FBD-44D2-8342-A4DA8893DCA2}"/>
    <cellStyle name="20% - Accent4 2 4 2 4 3 2" xfId="6772" xr:uid="{DEE5EDE2-AFBE-43B9-8158-6710C0552BB7}"/>
    <cellStyle name="20% - Accent4 2 4 2 4 4" xfId="6773" xr:uid="{6B7AC49A-E81F-406F-967E-7FA8FF85F3FF}"/>
    <cellStyle name="20% - Accent4 2 4 2 5" xfId="6774" xr:uid="{32C339EC-AC1C-4D02-B556-C32128CA17DA}"/>
    <cellStyle name="20% - Accent4 2 4 2 5 2" xfId="6775" xr:uid="{4B84809A-5614-4AAD-A8C2-4CBB15573357}"/>
    <cellStyle name="20% - Accent4 2 4 2 5 2 2" xfId="6776" xr:uid="{35BD46DA-4081-493D-8E64-8048257A42D2}"/>
    <cellStyle name="20% - Accent4 2 4 2 5 3" xfId="6777" xr:uid="{49696FD5-3B7A-48CE-BD76-CC7A7C30A296}"/>
    <cellStyle name="20% - Accent4 2 4 2 6" xfId="6778" xr:uid="{74491667-1925-4FB7-898A-D05AEC5EAFA6}"/>
    <cellStyle name="20% - Accent4 2 4 2 6 2" xfId="6779" xr:uid="{3344972E-C689-4376-8842-D68462314516}"/>
    <cellStyle name="20% - Accent4 2 4 2 7" xfId="6780" xr:uid="{C434A692-1FA8-421D-8E4F-24CC7EFEA1EF}"/>
    <cellStyle name="20% - Accent4 2 4 2 8" xfId="6729" xr:uid="{4B580CE3-16A9-4770-811D-45CDC33A4980}"/>
    <cellStyle name="20% - Accent4 2 4 2 9" xfId="45141" xr:uid="{D88A990F-F604-4183-A573-C344452E07C8}"/>
    <cellStyle name="20% - Accent4 2 4 3" xfId="987" xr:uid="{4180B98A-C0C9-45B7-8AD9-D364C3132180}"/>
    <cellStyle name="20% - Accent4 2 4 3 2" xfId="6782" xr:uid="{5AD2C128-E9B9-4DA9-B792-97DE207D7A8F}"/>
    <cellStyle name="20% - Accent4 2 4 3 3" xfId="6783" xr:uid="{8B655337-7CD0-4D40-953F-77939E53707F}"/>
    <cellStyle name="20% - Accent4 2 4 3 3 2" xfId="6784" xr:uid="{333F3DA0-BEB9-465A-A997-7AAD616A33B9}"/>
    <cellStyle name="20% - Accent4 2 4 3 3 2 2" xfId="6785" xr:uid="{27807DFF-8284-41DA-B81D-0B983642BB68}"/>
    <cellStyle name="20% - Accent4 2 4 3 3 2 2 2" xfId="6786" xr:uid="{BFB66FC2-86B0-4FA8-9748-14DB0421517D}"/>
    <cellStyle name="20% - Accent4 2 4 3 3 2 3" xfId="6787" xr:uid="{C6FE9C6C-6BD4-47C2-B3F3-124857E78D6A}"/>
    <cellStyle name="20% - Accent4 2 4 3 3 3" xfId="6788" xr:uid="{5AF87227-A2C9-4FA4-9D41-7419DC182701}"/>
    <cellStyle name="20% - Accent4 2 4 3 3 3 2" xfId="6789" xr:uid="{AE61F9A8-C5B6-410A-903E-1A6C58AABC22}"/>
    <cellStyle name="20% - Accent4 2 4 3 3 3 2 2" xfId="6790" xr:uid="{4938B9D3-B973-4294-88B5-2DFE9D30D0FC}"/>
    <cellStyle name="20% - Accent4 2 4 3 3 3 3" xfId="6791" xr:uid="{E354A9C2-0369-47DD-BCD4-F12667154EBC}"/>
    <cellStyle name="20% - Accent4 2 4 3 3 4" xfId="6792" xr:uid="{83FFAC27-11FA-4CA7-8EA8-591584775A09}"/>
    <cellStyle name="20% - Accent4 2 4 3 3 4 2" xfId="6793" xr:uid="{C351287D-4851-4E31-A3C0-60E7F3A27FFE}"/>
    <cellStyle name="20% - Accent4 2 4 3 3 5" xfId="6794" xr:uid="{F89C9048-B783-40A5-9DCB-D2761CEDDD01}"/>
    <cellStyle name="20% - Accent4 2 4 3 4" xfId="6781" xr:uid="{F954FC48-D014-4E53-A9F2-C0BA8D50FFE9}"/>
    <cellStyle name="20% - Accent4 2 4 3 5" xfId="45825" xr:uid="{75DD0534-E865-485A-8119-37A0959EBE87}"/>
    <cellStyle name="20% - Accent4 2 4 4" xfId="6795" xr:uid="{5F2C3D12-F938-46D4-B27F-59B22A4346B1}"/>
    <cellStyle name="20% - Accent4 2 4 4 2" xfId="6796" xr:uid="{22CE1A29-0EEB-4ECC-86A5-E93A2E7EE107}"/>
    <cellStyle name="20% - Accent4 2 4 4 2 2" xfId="6797" xr:uid="{3D9E4DA7-4763-4716-B5DF-079D75F7D5C6}"/>
    <cellStyle name="20% - Accent4 2 4 4 2 3" xfId="6798" xr:uid="{338BC68E-AC4C-46F9-B421-A6EE747F27D8}"/>
    <cellStyle name="20% - Accent4 2 4 4 2 3 2" xfId="6799" xr:uid="{B9F9C9F5-29B9-4913-83D3-88F2DD4EDE48}"/>
    <cellStyle name="20% - Accent4 2 4 4 2 3 2 2" xfId="6800" xr:uid="{640A76B7-10CB-4B1A-8D97-60E05F44CD76}"/>
    <cellStyle name="20% - Accent4 2 4 4 2 3 3" xfId="6801" xr:uid="{4AB41B41-8A36-4629-8C22-8A304D4F84A2}"/>
    <cellStyle name="20% - Accent4 2 4 4 2 4" xfId="6802" xr:uid="{94AAD201-6C3E-4AE9-AD28-9855F7242EF0}"/>
    <cellStyle name="20% - Accent4 2 4 4 2 4 2" xfId="6803" xr:uid="{418F24EF-447E-4540-A5E8-4650442246C7}"/>
    <cellStyle name="20% - Accent4 2 4 4 2 4 2 2" xfId="6804" xr:uid="{4069F1FF-07B7-4173-B690-84630E4112FB}"/>
    <cellStyle name="20% - Accent4 2 4 4 2 4 3" xfId="6805" xr:uid="{58E4FD75-379E-42C2-ACE2-8DB3D1571A2C}"/>
    <cellStyle name="20% - Accent4 2 4 4 2 5" xfId="6806" xr:uid="{0E434DFC-3B48-464C-8FCC-C7C9A2ADB553}"/>
    <cellStyle name="20% - Accent4 2 4 4 2 5 2" xfId="6807" xr:uid="{4228DB4B-A523-4E80-8FB4-1741608EA129}"/>
    <cellStyle name="20% - Accent4 2 4 4 2 6" xfId="6808" xr:uid="{57657634-C757-47D5-A847-9762A6FE4177}"/>
    <cellStyle name="20% - Accent4 2 4 4 3" xfId="6809" xr:uid="{9B8F12F9-57E8-4871-94D3-0BA44599A3DA}"/>
    <cellStyle name="20% - Accent4 2 4 4 3 2" xfId="6810" xr:uid="{05F2249E-1D9A-4571-B0F4-7661D5C63FE7}"/>
    <cellStyle name="20% - Accent4 2 4 4 3 2 2" xfId="6811" xr:uid="{7076E2A2-3B7A-4207-B321-A3209402F5FF}"/>
    <cellStyle name="20% - Accent4 2 4 4 3 2 2 2" xfId="6812" xr:uid="{D91B50A1-1D55-41CF-939A-B6A9551E2FEB}"/>
    <cellStyle name="20% - Accent4 2 4 4 3 2 3" xfId="6813" xr:uid="{D93F26C9-C89F-4666-A677-30D838783187}"/>
    <cellStyle name="20% - Accent4 2 4 4 3 3" xfId="6814" xr:uid="{2D18CEC7-01C2-4F09-AC99-783979A705E8}"/>
    <cellStyle name="20% - Accent4 2 4 4 3 3 2" xfId="6815" xr:uid="{283D1F43-676D-4052-A270-53118410BA2C}"/>
    <cellStyle name="20% - Accent4 2 4 4 3 3 2 2" xfId="6816" xr:uid="{52179B6D-9455-4DDC-B8FC-6E879937E5A9}"/>
    <cellStyle name="20% - Accent4 2 4 4 3 3 3" xfId="6817" xr:uid="{14F6DF52-6AE7-484D-B36E-AE36B7DC517B}"/>
    <cellStyle name="20% - Accent4 2 4 4 3 4" xfId="6818" xr:uid="{273ABCDD-894B-4F81-8CA2-3FA935630119}"/>
    <cellStyle name="20% - Accent4 2 4 4 3 4 2" xfId="6819" xr:uid="{1EACC79A-049A-4E20-B312-4A7216EC121A}"/>
    <cellStyle name="20% - Accent4 2 4 4 3 5" xfId="6820" xr:uid="{EDB091EB-9CDB-4800-BC8B-3003423788E9}"/>
    <cellStyle name="20% - Accent4 2 4 4 4" xfId="6821" xr:uid="{417EFF80-AB6E-43D1-B1B6-873D8B78453C}"/>
    <cellStyle name="20% - Accent4 2 4 4 5" xfId="6822" xr:uid="{F8D58FC2-BA77-47F6-8FD8-CEA2C6987F05}"/>
    <cellStyle name="20% - Accent4 2 4 4 5 2" xfId="6823" xr:uid="{0AECE3F1-182D-489F-B113-3C42733F9CD8}"/>
    <cellStyle name="20% - Accent4 2 4 4 5 2 2" xfId="6824" xr:uid="{FA2EAD97-7E47-44F1-A2A2-6209C0D6D9E2}"/>
    <cellStyle name="20% - Accent4 2 4 4 5 3" xfId="6825" xr:uid="{4154B38D-CAFD-4AF7-B558-760E2168CA3B}"/>
    <cellStyle name="20% - Accent4 2 4 4 6" xfId="6826" xr:uid="{4D6C2A47-C3A2-4F80-9794-40CED7897D6B}"/>
    <cellStyle name="20% - Accent4 2 4 4 6 2" xfId="6827" xr:uid="{A75866C2-4861-4EA7-AFF7-E8903266FC6B}"/>
    <cellStyle name="20% - Accent4 2 4 4 6 2 2" xfId="6828" xr:uid="{EE66E84B-D689-4450-AF9D-C4647906424B}"/>
    <cellStyle name="20% - Accent4 2 4 4 6 3" xfId="6829" xr:uid="{C4D74188-F71E-4602-B98C-3ADF71107027}"/>
    <cellStyle name="20% - Accent4 2 4 4 7" xfId="6830" xr:uid="{B5E015A9-D5B5-4BC7-84E8-3719E235C46C}"/>
    <cellStyle name="20% - Accent4 2 4 4 7 2" xfId="6831" xr:uid="{06DC9EAD-09D9-417D-ADFD-80C5FFFB0021}"/>
    <cellStyle name="20% - Accent4 2 4 4 8" xfId="6832" xr:uid="{0D2803D2-EEA4-4275-93F2-BFEB1659F2B8}"/>
    <cellStyle name="20% - Accent4 2 4 4 9" xfId="46480" xr:uid="{0615C78D-80EB-4A31-9E70-8ECF3F5320E8}"/>
    <cellStyle name="20% - Accent4 2 4 5" xfId="6833" xr:uid="{BE8354AA-F7A4-4A39-9AAC-E4479EAA9148}"/>
    <cellStyle name="20% - Accent4 2 4 5 2" xfId="6834" xr:uid="{3F0C99EC-DD3B-48B1-91F8-CE930D3D94FE}"/>
    <cellStyle name="20% - Accent4 2 4 5 2 2" xfId="6835" xr:uid="{020848EB-8302-4495-AE7F-4DF3C3915067}"/>
    <cellStyle name="20% - Accent4 2 4 5 2 2 2" xfId="6836" xr:uid="{5817469F-EFB3-4712-BCF4-FFF0E19CBA2E}"/>
    <cellStyle name="20% - Accent4 2 4 5 2 3" xfId="6837" xr:uid="{9CF398BD-2CB0-4294-8131-62C57CB2BAB0}"/>
    <cellStyle name="20% - Accent4 2 4 5 3" xfId="6838" xr:uid="{361AE024-0AF4-47FD-B191-ED0D3B9496FF}"/>
    <cellStyle name="20% - Accent4 2 4 5 3 2" xfId="6839" xr:uid="{0C901CA3-2287-42C5-A8C0-615E226AEE25}"/>
    <cellStyle name="20% - Accent4 2 4 5 3 2 2" xfId="6840" xr:uid="{32006159-2241-4FF6-BEAA-8AEAE3E60999}"/>
    <cellStyle name="20% - Accent4 2 4 5 3 3" xfId="6841" xr:uid="{A90106E4-221B-44F1-BE2E-D5479BF97097}"/>
    <cellStyle name="20% - Accent4 2 4 5 4" xfId="6842" xr:uid="{E38506CE-A02D-4BE6-BA96-51E84BDFB454}"/>
    <cellStyle name="20% - Accent4 2 4 5 4 2" xfId="6843" xr:uid="{D56872DD-66F2-42A6-87FB-02419BD74F46}"/>
    <cellStyle name="20% - Accent4 2 4 5 5" xfId="6844" xr:uid="{5E17C9DD-074E-4F8B-B3CB-B66FB8F53D49}"/>
    <cellStyle name="20% - Accent4 2 4 6" xfId="6845" xr:uid="{50196CFE-9B8B-47E4-B10F-3087F20D1280}"/>
    <cellStyle name="20% - Accent4 2 4 6 2" xfId="6846" xr:uid="{7D72E013-D4DC-4B50-85AB-7B72F5CADFDA}"/>
    <cellStyle name="20% - Accent4 2 4 6 2 2" xfId="6847" xr:uid="{9D359489-745B-4A03-B192-C8EB9F68D789}"/>
    <cellStyle name="20% - Accent4 2 4 6 3" xfId="6848" xr:uid="{DDE60653-8347-4FFC-84CF-86ACAF22B67B}"/>
    <cellStyle name="20% - Accent4 2 4 7" xfId="6849" xr:uid="{117856E0-9DC0-4D6D-8956-87440090A518}"/>
    <cellStyle name="20% - Accent4 2 4 7 2" xfId="6850" xr:uid="{1CB62720-CB91-477A-8139-71413D7DC400}"/>
    <cellStyle name="20% - Accent4 2 4 7 2 2" xfId="6851" xr:uid="{1C0B6F2C-7D82-42D0-806A-D50A94ED9C7C}"/>
    <cellStyle name="20% - Accent4 2 4 7 3" xfId="6852" xr:uid="{DE066044-07EE-4E80-8320-6332C1BBABBC}"/>
    <cellStyle name="20% - Accent4 2 4 8" xfId="6853" xr:uid="{74FC92EC-698A-4B77-B95F-365BA8DDD9CC}"/>
    <cellStyle name="20% - Accent4 2 4 8 2" xfId="6854" xr:uid="{938BDBF3-F43B-4AFE-8534-D3D178C44B0C}"/>
    <cellStyle name="20% - Accent4 2 4 9" xfId="6728" xr:uid="{02F6B625-A3A3-49E0-90D6-FCCD1E383EEF}"/>
    <cellStyle name="20% - Accent4 2 5" xfId="603" xr:uid="{89DEA2AC-3695-427A-8C70-079B02D84F1C}"/>
    <cellStyle name="20% - Accent4 2 5 2" xfId="1014" xr:uid="{9D5461B0-DE7C-45FF-A74B-CA9176C1FD69}"/>
    <cellStyle name="20% - Accent4 2 5 2 2" xfId="6856" xr:uid="{1B56AFE1-A4F2-46F1-8CBC-7662F893DF1D}"/>
    <cellStyle name="20% - Accent4 2 5 2 3" xfId="45367" xr:uid="{2F544A01-CCA9-45A9-BFAB-A20AEC6CF589}"/>
    <cellStyle name="20% - Accent4 2 5 3" xfId="6857" xr:uid="{CCF5B989-4A91-4F8E-BEF0-445FB193CC00}"/>
    <cellStyle name="20% - Accent4 2 5 3 2" xfId="45944" xr:uid="{BE3D48C4-C7D5-40EE-9218-41D997EEA80A}"/>
    <cellStyle name="20% - Accent4 2 5 4" xfId="6858" xr:uid="{07778231-FE6E-4A62-86D3-0FBD53927EDF}"/>
    <cellStyle name="20% - Accent4 2 5 4 2" xfId="46705" xr:uid="{745EC067-DCDA-4AA5-8C26-9D07761D8BC8}"/>
    <cellStyle name="20% - Accent4 2 5 5" xfId="6855" xr:uid="{D29B077F-126B-46BA-B38C-0BB09E51AAA2}"/>
    <cellStyle name="20% - Accent4 2 5 6" xfId="44429" xr:uid="{66E846BA-B151-4F39-BD07-2E29012E56B5}"/>
    <cellStyle name="20% - Accent4 2 6" xfId="664" xr:uid="{8817E071-7CDC-4DC0-A336-0304785E0868}"/>
    <cellStyle name="20% - Accent4 2 6 2" xfId="1071" xr:uid="{0E246E43-74DC-4A75-9141-BA3302B435E9}"/>
    <cellStyle name="20% - Accent4 2 6 2 2" xfId="6861" xr:uid="{A3C66FA1-4310-4E83-9E34-5DC8D5CC1643}"/>
    <cellStyle name="20% - Accent4 2 6 2 2 2" xfId="6862" xr:uid="{82451297-6B20-4546-BC57-924B47FFE193}"/>
    <cellStyle name="20% - Accent4 2 6 2 2 2 2" xfId="6863" xr:uid="{C1B60B72-D346-4377-A2BC-3C1BC879E77C}"/>
    <cellStyle name="20% - Accent4 2 6 2 2 3" xfId="6864" xr:uid="{AA6B8FAE-BE74-4465-AEF4-94F6F1873E9A}"/>
    <cellStyle name="20% - Accent4 2 6 2 3" xfId="6865" xr:uid="{07D99515-C87E-4A9B-A477-E8408CDEAF9E}"/>
    <cellStyle name="20% - Accent4 2 6 2 3 2" xfId="6866" xr:uid="{C8EB2E4A-F062-461A-9785-886B27E5C668}"/>
    <cellStyle name="20% - Accent4 2 6 2 3 2 2" xfId="6867" xr:uid="{BF2708CB-5A55-4D1C-901E-678B30F6C9E7}"/>
    <cellStyle name="20% - Accent4 2 6 2 3 3" xfId="6868" xr:uid="{F39294AA-3627-4FD5-B15E-4BCB4BD8E640}"/>
    <cellStyle name="20% - Accent4 2 6 2 4" xfId="6869" xr:uid="{F2650573-A0DF-4B12-A21F-7B2866AC0720}"/>
    <cellStyle name="20% - Accent4 2 6 2 4 2" xfId="6870" xr:uid="{4929E76A-DF00-4621-BDB3-27A585CEB418}"/>
    <cellStyle name="20% - Accent4 2 6 2 5" xfId="6871" xr:uid="{903EAF4D-2237-42CA-B2D0-89C1148145A5}"/>
    <cellStyle name="20% - Accent4 2 6 2 6" xfId="6860" xr:uid="{5B4D7156-D0FF-4EEC-9724-C7AD07ADF825}"/>
    <cellStyle name="20% - Accent4 2 6 2 7" xfId="46354" xr:uid="{E25B3727-9841-4570-91EC-A8B17E535A3C}"/>
    <cellStyle name="20% - Accent4 2 6 3" xfId="6872" xr:uid="{7B7C8AF2-4EE8-4729-A35B-941F675DACEE}"/>
    <cellStyle name="20% - Accent4 2 6 3 2" xfId="6873" xr:uid="{7A0934FF-C1E8-4154-91E9-80C54BB5F774}"/>
    <cellStyle name="20% - Accent4 2 6 3 2 2" xfId="6874" xr:uid="{971ED994-81CD-4592-A759-8A4E4BB53B29}"/>
    <cellStyle name="20% - Accent4 2 6 3 3" xfId="6875" xr:uid="{0BB25307-2985-4A7D-A46F-EEF4863B99EE}"/>
    <cellStyle name="20% - Accent4 2 6 4" xfId="6876" xr:uid="{8438EAF2-AA8E-4C52-8BF7-D8EE2F6BA167}"/>
    <cellStyle name="20% - Accent4 2 6 4 2" xfId="6877" xr:uid="{0BC8E77A-774F-4D81-95C7-4623697DFE35}"/>
    <cellStyle name="20% - Accent4 2 6 4 2 2" xfId="6878" xr:uid="{4C3F5745-7712-40A4-94BF-1F8E00546EE6}"/>
    <cellStyle name="20% - Accent4 2 6 4 3" xfId="6879" xr:uid="{A2F5EF37-542B-4BAB-8A32-52D28D2518FB}"/>
    <cellStyle name="20% - Accent4 2 6 5" xfId="6880" xr:uid="{32D8E905-0804-43F3-AE64-A901FF3F1EAB}"/>
    <cellStyle name="20% - Accent4 2 6 5 2" xfId="6881" xr:uid="{156F77DB-92DC-4C9E-A642-CED23C5DC6E8}"/>
    <cellStyle name="20% - Accent4 2 6 6" xfId="6882" xr:uid="{3D854D8C-6FC8-4C0F-B652-68C98A9EBE56}"/>
    <cellStyle name="20% - Accent4 2 6 7" xfId="6859" xr:uid="{0D597CFA-AB92-47CD-A2EF-E9E991E46E8B}"/>
    <cellStyle name="20% - Accent4 2 6 8" xfId="45009" xr:uid="{912EE046-64A4-440E-9278-5D13F6DBCF04}"/>
    <cellStyle name="20% - Accent4 2 7" xfId="859" xr:uid="{3721F60E-3405-4D4A-8575-99FFDA1DEE2B}"/>
    <cellStyle name="20% - Accent4 2 7 2" xfId="6884" xr:uid="{D18B84B9-800B-4024-A958-F90A40AAD261}"/>
    <cellStyle name="20% - Accent4 2 7 2 2" xfId="6885" xr:uid="{3F2C22DA-FFD8-458D-8A2B-B821952D0D04}"/>
    <cellStyle name="20% - Accent4 2 7 2 2 2" xfId="6886" xr:uid="{781278CD-D44C-4378-8FE3-D90FB9B816C3}"/>
    <cellStyle name="20% - Accent4 2 7 2 3" xfId="6887" xr:uid="{19BE7364-286A-43E8-8174-4F337F501423}"/>
    <cellStyle name="20% - Accent4 2 7 2 4" xfId="46869" xr:uid="{EBE01B47-D802-4F4C-B287-47A28CE02468}"/>
    <cellStyle name="20% - Accent4 2 7 3" xfId="6888" xr:uid="{C4B5389D-7BCB-4EEE-A919-72386C4FE28B}"/>
    <cellStyle name="20% - Accent4 2 7 3 2" xfId="6889" xr:uid="{3CB5171C-7842-42C9-AE89-14B5AB67D9B9}"/>
    <cellStyle name="20% - Accent4 2 7 3 2 2" xfId="6890" xr:uid="{CCC5D4BC-AADE-4E94-B23A-12A511E43C14}"/>
    <cellStyle name="20% - Accent4 2 7 3 3" xfId="6891" xr:uid="{3D6AF989-A767-428C-97D8-D72A63F6F7E8}"/>
    <cellStyle name="20% - Accent4 2 7 4" xfId="6892" xr:uid="{01839C59-32E3-46A9-9BAD-30A236B688C7}"/>
    <cellStyle name="20% - Accent4 2 7 4 2" xfId="6893" xr:uid="{5915628C-9BD3-4A42-A949-8AD991A0D8CD}"/>
    <cellStyle name="20% - Accent4 2 7 5" xfId="6894" xr:uid="{30179AE5-E8A0-4C79-B725-BCC338E20342}"/>
    <cellStyle name="20% - Accent4 2 7 6" xfId="6883" xr:uid="{6F9C70D5-0AFD-4C10-B8A2-D0E0136047A2}"/>
    <cellStyle name="20% - Accent4 2 7 7" xfId="44759" xr:uid="{45C4EE24-B90C-4B73-8D7F-87D91457EBD2}"/>
    <cellStyle name="20% - Accent4 2 8" xfId="43600" xr:uid="{D7280A24-06C5-4214-AC9B-4E5C63972E5C}"/>
    <cellStyle name="20% - Accent4 2 8 2" xfId="47043" xr:uid="{781B3056-25E8-4B44-9E18-1F4B07414DE9}"/>
    <cellStyle name="20% - Accent4 2 8 3" xfId="45580" xr:uid="{D7EADD2F-2D73-4CB4-96E1-0E214D087D5E}"/>
    <cellStyle name="20% - Accent4 2 9" xfId="1298" xr:uid="{11219282-D52B-4EB4-9C55-BF89A41F9DA3}"/>
    <cellStyle name="20% - Accent4 2 9 2" xfId="46141" xr:uid="{BBD764FE-4A0F-45E7-8C9E-56B718CE05B8}"/>
    <cellStyle name="20% - Accent4 3" xfId="350" xr:uid="{6633FD31-0FFE-421C-B446-ADF688A27222}"/>
    <cellStyle name="20% - Accent4 3 10" xfId="3303" xr:uid="{20A80333-897A-40B6-B80E-64CFDD1ECBDD}"/>
    <cellStyle name="20% - Accent4 3 10 2" xfId="47788" xr:uid="{22078799-C2B4-41DB-91A0-364ECEE59C52}"/>
    <cellStyle name="20% - Accent4 3 11" xfId="1464" xr:uid="{72A214D7-DB28-4A30-A255-4A616910608A}"/>
    <cellStyle name="20% - Accent4 3 12" xfId="43707" xr:uid="{2B70DB8C-A456-49A2-B62E-EA57DFF69EAA}"/>
    <cellStyle name="20% - Accent4 3 13" xfId="1391" xr:uid="{8747C87C-7312-4E8E-905C-D3CB46B60812}"/>
    <cellStyle name="20% - Accent4 3 14" xfId="43997" xr:uid="{599F6340-DA2F-45EB-9E62-44C7814B78A2}"/>
    <cellStyle name="20% - Accent4 3 2" xfId="478" xr:uid="{3A61CF58-7AA3-405D-94FE-DE950BC340E0}"/>
    <cellStyle name="20% - Accent4 3 2 10" xfId="1671" xr:uid="{F085F80C-20DC-419E-A5CE-9DCFF31AB1E1}"/>
    <cellStyle name="20% - Accent4 3 2 11" xfId="44049" xr:uid="{42580192-DC85-4D65-A24E-0D7C64FA4C88}"/>
    <cellStyle name="20% - Accent4 3 2 2" xfId="740" xr:uid="{6481094A-965F-4D20-AC08-24EC8938FE6B}"/>
    <cellStyle name="20% - Accent4 3 2 2 2" xfId="1140" xr:uid="{B5B29B32-4CF8-415B-817B-30FFF577CBE4}"/>
    <cellStyle name="20% - Accent4 3 2 2 2 2" xfId="2515" xr:uid="{7935E1D3-A88C-4E17-A237-AF4C269A65C9}"/>
    <cellStyle name="20% - Accent4 3 2 2 2 2 2" xfId="6897" xr:uid="{87CF5254-F7C6-47A0-9836-36B4D971C303}"/>
    <cellStyle name="20% - Accent4 3 2 2 2 2 3" xfId="6896" xr:uid="{0765C92F-6FE8-495A-8577-3F463292A6C0}"/>
    <cellStyle name="20% - Accent4 3 2 2 2 2 4" xfId="46070" xr:uid="{BF4A7FA0-F344-4C02-8A4D-321404C22ED8}"/>
    <cellStyle name="20% - Accent4 3 2 2 2 3" xfId="2749" xr:uid="{0A525528-7D11-4BB6-AC83-3398C6395EAB}"/>
    <cellStyle name="20% - Accent4 3 2 2 2 3 2" xfId="6898" xr:uid="{D96B21E4-087B-4F72-8387-1732DB25E1ED}"/>
    <cellStyle name="20% - Accent4 3 2 2 2 4" xfId="2982" xr:uid="{9FE1AB34-9133-47DD-9D68-51573BB4B34E}"/>
    <cellStyle name="20% - Accent4 3 2 2 2 5" xfId="3215" xr:uid="{CBCB6FE0-F5F0-4B2B-84BB-B76E7F931ABF}"/>
    <cellStyle name="20% - Accent4 3 2 2 2 6" xfId="2281" xr:uid="{43699335-23E5-40BF-943C-6F0EDEF186DD}"/>
    <cellStyle name="20% - Accent4 3 2 2 2 7" xfId="6895" xr:uid="{85417807-172A-4808-BF8A-5C269C86123F}"/>
    <cellStyle name="20% - Accent4 3 2 2 2 8" xfId="1917" xr:uid="{9CFD5115-CC54-41F5-8586-91CC83481634}"/>
    <cellStyle name="20% - Accent4 3 2 2 2 9" xfId="45288" xr:uid="{F353B102-6223-45DC-AA36-E472BD12F0B9}"/>
    <cellStyle name="20% - Accent4 3 2 2 3" xfId="2399" xr:uid="{1B16427F-DFA3-49CC-89D2-FA42E5645E8C}"/>
    <cellStyle name="20% - Accent4 3 2 2 3 2" xfId="6900" xr:uid="{394429CC-513C-4D87-81A9-F5DA6F57B8AB}"/>
    <cellStyle name="20% - Accent4 3 2 2 3 3" xfId="6899" xr:uid="{71B41652-8357-4B4C-A80E-4CBFFFF2CE20}"/>
    <cellStyle name="20% - Accent4 3 2 2 3 4" xfId="45728" xr:uid="{9094DEE1-ED5C-40DC-9E78-EA340BA9F14A}"/>
    <cellStyle name="20% - Accent4 3 2 2 4" xfId="2633" xr:uid="{28AFDAB1-7BD5-418B-BA7B-82EA2A3E1D6B}"/>
    <cellStyle name="20% - Accent4 3 2 2 4 2" xfId="6901" xr:uid="{774939E5-C157-442A-B73F-BF1620AAE011}"/>
    <cellStyle name="20% - Accent4 3 2 2 4 3" xfId="46627" xr:uid="{6117F7BB-43CE-4538-A0F3-016B9D142A6F}"/>
    <cellStyle name="20% - Accent4 3 2 2 5" xfId="2866" xr:uid="{E47927C3-440E-4FFF-98A7-B5A04C938C0A}"/>
    <cellStyle name="20% - Accent4 3 2 2 6" xfId="3099" xr:uid="{1A0A63D3-5721-4930-A521-57EBA50E0A5A}"/>
    <cellStyle name="20% - Accent4 3 2 2 7" xfId="2165" xr:uid="{83ADF8A1-DAEC-4A45-B39E-464C28223701}"/>
    <cellStyle name="20% - Accent4 3 2 2 8" xfId="1796" xr:uid="{779924A0-4AEA-407C-B58B-BA9476762820}"/>
    <cellStyle name="20% - Accent4 3 2 2 9" xfId="44301" xr:uid="{181E42AF-2961-40C1-AD16-26288457EA21}"/>
    <cellStyle name="20% - Accent4 3 2 3" xfId="929" xr:uid="{496EC16C-BD3C-42C5-ACFE-58837BEF3B4A}"/>
    <cellStyle name="20% - Accent4 3 2 3 2" xfId="2457" xr:uid="{063C7999-B6D2-450F-8F4C-35D618880A6E}"/>
    <cellStyle name="20% - Accent4 3 2 3 2 2" xfId="6904" xr:uid="{A2D0C942-C486-486C-BEF4-5BB3DE5A0B46}"/>
    <cellStyle name="20% - Accent4 3 2 3 2 3" xfId="6905" xr:uid="{59B2B981-CD22-4D62-913F-5A7FEE4C272A}"/>
    <cellStyle name="20% - Accent4 3 2 3 2 4" xfId="6903" xr:uid="{B367D14E-614A-448B-8B36-E806B1EE3A73}"/>
    <cellStyle name="20% - Accent4 3 2 3 2 5" xfId="45163" xr:uid="{FB9A8EF0-C3C0-41A8-AF90-2DC1B2035614}"/>
    <cellStyle name="20% - Accent4 3 2 3 3" xfId="2691" xr:uid="{AFA5623C-C117-43B2-AA0C-46A44C94B634}"/>
    <cellStyle name="20% - Accent4 3 2 3 3 2" xfId="6907" xr:uid="{7F003C1C-683D-4564-8007-7B65F9DD6878}"/>
    <cellStyle name="20% - Accent4 3 2 3 3 3" xfId="6906" xr:uid="{02846D68-0561-453B-B7A0-7626FE871839}"/>
    <cellStyle name="20% - Accent4 3 2 3 3 4" xfId="45847" xr:uid="{3FE2DE62-10EE-4929-B980-A627A970CBA4}"/>
    <cellStyle name="20% - Accent4 3 2 3 4" xfId="2924" xr:uid="{5E0C07F5-F2A2-470A-BF8C-6D21D8AC51F6}"/>
    <cellStyle name="20% - Accent4 3 2 3 4 2" xfId="6908" xr:uid="{426B2EBC-7CD1-4A0E-BE09-30BD9123E7AE}"/>
    <cellStyle name="20% - Accent4 3 2 3 4 3" xfId="46502" xr:uid="{99629E3B-DA18-4EDB-A693-545DA251E9ED}"/>
    <cellStyle name="20% - Accent4 3 2 3 5" xfId="3157" xr:uid="{853427A6-48EF-46A0-AF32-72B3B619B35A}"/>
    <cellStyle name="20% - Accent4 3 2 3 5 2" xfId="6909" xr:uid="{614904A1-5F44-4595-A7C3-C9D15C4D6CD3}"/>
    <cellStyle name="20% - Accent4 3 2 3 6" xfId="2223" xr:uid="{F16C5B65-64FB-4C8B-A20C-E06C5822180E}"/>
    <cellStyle name="20% - Accent4 3 2 3 6 2" xfId="6910" xr:uid="{17BD540C-9B05-49B6-9796-05ED04D15866}"/>
    <cellStyle name="20% - Accent4 3 2 3 7" xfId="6902" xr:uid="{B1E04544-1136-4382-A4EB-08C8B89C1012}"/>
    <cellStyle name="20% - Accent4 3 2 3 8" xfId="1859" xr:uid="{E72A16AF-B4E3-4F92-AB55-F0AC24A0ABAB}"/>
    <cellStyle name="20% - Accent4 3 2 3 9" xfId="44176" xr:uid="{A21AA484-0777-47E7-94D2-5B260F2DF66E}"/>
    <cellStyle name="20% - Accent4 3 2 4" xfId="2341" xr:uid="{C243A24C-A2C7-4985-B497-9452F5F6A4B7}"/>
    <cellStyle name="20% - Accent4 3 2 4 2" xfId="6912" xr:uid="{7B7430FA-DC84-4165-87ED-4EE75DCB0CB3}"/>
    <cellStyle name="20% - Accent4 3 2 4 2 2" xfId="6913" xr:uid="{477DDABF-6D87-48F7-A604-254858026BB3}"/>
    <cellStyle name="20% - Accent4 3 2 4 2 3" xfId="45499" xr:uid="{AA561C84-68E5-4E77-B6FF-D410E473C6EC}"/>
    <cellStyle name="20% - Accent4 3 2 4 3" xfId="6914" xr:uid="{94AF827F-045A-459E-BA1B-DFA62268EDB6}"/>
    <cellStyle name="20% - Accent4 3 2 4 3 2" xfId="45966" xr:uid="{10D0A3C8-DFBC-47C7-93E2-9F3735991437}"/>
    <cellStyle name="20% - Accent4 3 2 4 4" xfId="6915" xr:uid="{5E1359F0-E14C-4F78-8AB3-B3A90D388C26}"/>
    <cellStyle name="20% - Accent4 3 2 4 4 2" xfId="46838" xr:uid="{858C7B93-CB52-4AB6-80AB-24A5EDF05E29}"/>
    <cellStyle name="20% - Accent4 3 2 4 5" xfId="6911" xr:uid="{22A3D69E-5558-4FFA-B813-D15C9DC4B696}"/>
    <cellStyle name="20% - Accent4 3 2 4 6" xfId="44703" xr:uid="{49A1EA98-32D1-4B8B-B2E9-FF464179801D}"/>
    <cellStyle name="20% - Accent4 3 2 5" xfId="2575" xr:uid="{474D8E9A-D4C5-482B-B292-C78EB109367A}"/>
    <cellStyle name="20% - Accent4 3 2 5 2" xfId="6916" xr:uid="{3270DBA4-0763-4275-876D-2B83DD03A07E}"/>
    <cellStyle name="20% - Accent4 3 2 5 2 2" xfId="46377" xr:uid="{C56366B8-65B4-4F51-895B-3E2DC6AF2ACB}"/>
    <cellStyle name="20% - Accent4 3 2 5 3" xfId="45036" xr:uid="{DD65BC66-223E-4E1E-9C38-16C55D3E8424}"/>
    <cellStyle name="20% - Accent4 3 2 6" xfId="2808" xr:uid="{0E49FCDF-AB15-4CA1-8F9C-CDE9B1DA64EC}"/>
    <cellStyle name="20% - Accent4 3 2 6 2" xfId="47003" xr:uid="{17018FF9-80C8-4296-AFF8-71D8C1B0FB5D}"/>
    <cellStyle name="20% - Accent4 3 2 6 3" xfId="44891" xr:uid="{2E59026C-4ECC-4D4F-BBEA-51F402A8D308}"/>
    <cellStyle name="20% - Accent4 3 2 7" xfId="3041" xr:uid="{92922580-3311-49A1-9904-3F7DFFF56036}"/>
    <cellStyle name="20% - Accent4 3 2 7 2" xfId="47175" xr:uid="{CE376D3A-EECA-4689-853A-EBFA5EF65C5B}"/>
    <cellStyle name="20% - Accent4 3 2 7 3" xfId="45602" xr:uid="{BF4E158B-ACB8-479C-B1BA-8F55DAC363AF}"/>
    <cellStyle name="20% - Accent4 3 2 8" xfId="2107" xr:uid="{F9029A9A-F295-4F39-B7B7-9FDA6B8D3E97}"/>
    <cellStyle name="20% - Accent4 3 2 8 2" xfId="46273" xr:uid="{8A569EBE-2CAA-4AD5-A1D3-1F89238190FF}"/>
    <cellStyle name="20% - Accent4 3 2 9" xfId="43732" xr:uid="{7A7BA2DF-4B45-4E63-A7E8-29C1FA9D23A0}"/>
    <cellStyle name="20% - Accent4 3 3" xfId="618" xr:uid="{1FDBB03E-547C-48A7-BED7-B899230DF08B}"/>
    <cellStyle name="20% - Accent4 3 3 10" xfId="44251" xr:uid="{3564EA42-C823-44AF-BBFC-E267648C4A79}"/>
    <cellStyle name="20% - Accent4 3 3 2" xfId="1029" xr:uid="{EBEE5A74-E2ED-4CF7-BF61-7C71EEF3680D}"/>
    <cellStyle name="20% - Accent4 3 3 2 2" xfId="2486" xr:uid="{5465209F-F363-472C-B066-9E0EE327EBEA}"/>
    <cellStyle name="20% - Accent4 3 3 2 2 2" xfId="46020" xr:uid="{0D0CD330-A07A-4F02-97E0-9B0D39A501DE}"/>
    <cellStyle name="20% - Accent4 3 3 2 3" xfId="2720" xr:uid="{13A0EFAB-CB16-40FD-B6E3-8F7D7F2D3912}"/>
    <cellStyle name="20% - Accent4 3 3 2 4" xfId="2953" xr:uid="{854E09ED-579C-47DB-803A-146EEB612DB5}"/>
    <cellStyle name="20% - Accent4 3 3 2 5" xfId="3186" xr:uid="{3A4A765A-AD14-4DFC-92E4-DADC7DDD8A35}"/>
    <cellStyle name="20% - Accent4 3 3 2 6" xfId="2252" xr:uid="{58B06BE1-CFD1-4E77-9BDC-697F2E0678A1}"/>
    <cellStyle name="20% - Accent4 3 3 2 7" xfId="6917" xr:uid="{52BF3F95-8A11-4AA6-A365-AE3B8E579292}"/>
    <cellStyle name="20% - Accent4 3 3 2 8" xfId="1888" xr:uid="{955B2858-342E-48AE-A4F2-1517F223E909}"/>
    <cellStyle name="20% - Accent4 3 3 2 9" xfId="45238" xr:uid="{3667B771-7D2D-49DD-902D-CEB46D61E224}"/>
    <cellStyle name="20% - Accent4 3 3 3" xfId="2370" xr:uid="{3047BA49-8C95-4F69-BF7C-3466B3A10228}"/>
    <cellStyle name="20% - Accent4 3 3 3 2" xfId="6918" xr:uid="{EFB6FAAC-5BC1-477B-8494-7029C375B5E7}"/>
    <cellStyle name="20% - Accent4 3 3 3 3" xfId="45678" xr:uid="{BA73A0A9-AAA1-4872-81DC-8494AE655631}"/>
    <cellStyle name="20% - Accent4 3 3 4" xfId="2604" xr:uid="{70A1648B-4F2E-441E-8D4D-FB88B0DDD2B1}"/>
    <cellStyle name="20% - Accent4 3 3 4 2" xfId="46577" xr:uid="{FF6D0584-50CB-4CDB-BA82-4CE27D4A4529}"/>
    <cellStyle name="20% - Accent4 3 3 5" xfId="2837" xr:uid="{2553B3BD-91D1-4741-BC62-03D0F49EB5A0}"/>
    <cellStyle name="20% - Accent4 3 3 6" xfId="3070" xr:uid="{5A0A0FED-8A28-4F59-84F1-F8FB9C5AC1CB}"/>
    <cellStyle name="20% - Accent4 3 3 7" xfId="2136" xr:uid="{FEB454B5-EE58-42B3-B94D-BF42AE092722}"/>
    <cellStyle name="20% - Accent4 3 3 8" xfId="43751" xr:uid="{F88280AC-A6D0-4E81-9321-0C9D0C0A1DB4}"/>
    <cellStyle name="20% - Accent4 3 3 9" xfId="1763" xr:uid="{78A28E08-FF31-4335-9433-AF43D2D9EE43}"/>
    <cellStyle name="20% - Accent4 3 4" xfId="678" xr:uid="{083EEEC4-E030-4C70-A57E-FD5545642001}"/>
    <cellStyle name="20% - Accent4 3 4 10" xfId="1830" xr:uid="{82CAB86E-2900-4EC0-B8DA-B42E0B283F08}"/>
    <cellStyle name="20% - Accent4 3 4 11" xfId="44126" xr:uid="{234D7EBC-B271-4C8E-AE45-1EB711188C1D}"/>
    <cellStyle name="20% - Accent4 3 4 2" xfId="1085" xr:uid="{5B1F0843-40F8-4EDF-83CC-36AD4FF17165}"/>
    <cellStyle name="20% - Accent4 3 4 2 2" xfId="6921" xr:uid="{2AC432DB-95CD-416E-B976-A9714A6CEACC}"/>
    <cellStyle name="20% - Accent4 3 4 2 2 2" xfId="6922" xr:uid="{6DDCDF75-CF25-4812-8635-4DC29A2607E4}"/>
    <cellStyle name="20% - Accent4 3 4 2 2 2 2" xfId="6923" xr:uid="{96919C57-9255-4788-B574-D1197E9146F4}"/>
    <cellStyle name="20% - Accent4 3 4 2 2 2 2 2" xfId="6924" xr:uid="{A8D16DBA-DE09-414A-B7AF-400092111DA7}"/>
    <cellStyle name="20% - Accent4 3 4 2 2 2 3" xfId="6925" xr:uid="{5D437D7A-C984-4646-96B5-50BA5D06B6AA}"/>
    <cellStyle name="20% - Accent4 3 4 2 2 3" xfId="6926" xr:uid="{CBA0496F-88D8-46FC-AAA9-F7404CF42BA1}"/>
    <cellStyle name="20% - Accent4 3 4 2 2 3 2" xfId="6927" xr:uid="{7B260A82-5892-4EBC-960A-0F62FC78BA78}"/>
    <cellStyle name="20% - Accent4 3 4 2 2 3 2 2" xfId="6928" xr:uid="{9ECBEEFA-A22E-4434-A3FA-C365C5AEF36A}"/>
    <cellStyle name="20% - Accent4 3 4 2 2 3 3" xfId="6929" xr:uid="{077D5787-2D15-4821-9F4A-D08AF113E0BD}"/>
    <cellStyle name="20% - Accent4 3 4 2 2 4" xfId="6930" xr:uid="{9B768BBF-25B6-4A75-9D4A-30E9B37C4E2F}"/>
    <cellStyle name="20% - Accent4 3 4 2 2 4 2" xfId="6931" xr:uid="{FA83EA8E-C4B8-4EB1-A7E6-73F752574014}"/>
    <cellStyle name="20% - Accent4 3 4 2 2 5" xfId="6932" xr:uid="{FDE02D12-6DF3-4852-A769-C10F168B7126}"/>
    <cellStyle name="20% - Accent4 3 4 2 3" xfId="6933" xr:uid="{CF1FAFB9-601D-46CC-93BC-F77A65278DE6}"/>
    <cellStyle name="20% - Accent4 3 4 2 3 2" xfId="6934" xr:uid="{CC082562-3E25-408C-AB08-DA8C0E9684F4}"/>
    <cellStyle name="20% - Accent4 3 4 2 3 2 2" xfId="6935" xr:uid="{40321AA2-65E6-4950-8B27-7C95DE797508}"/>
    <cellStyle name="20% - Accent4 3 4 2 3 3" xfId="6936" xr:uid="{E805D34B-A221-432B-8720-276977C7B33D}"/>
    <cellStyle name="20% - Accent4 3 4 2 4" xfId="6937" xr:uid="{5299AAC3-0F08-4FF4-A02E-86357C0929DB}"/>
    <cellStyle name="20% - Accent4 3 4 2 4 2" xfId="6938" xr:uid="{F849010C-78CA-43E7-8144-DE775FD2092A}"/>
    <cellStyle name="20% - Accent4 3 4 2 4 2 2" xfId="6939" xr:uid="{C1A7EB14-5244-4BC0-B496-4CA7484DC7F3}"/>
    <cellStyle name="20% - Accent4 3 4 2 4 3" xfId="6940" xr:uid="{9028FCE9-BF78-451A-B2EF-8AC07FA4F7FD}"/>
    <cellStyle name="20% - Accent4 3 4 2 5" xfId="6941" xr:uid="{5D9A9279-6215-4DBC-B6F0-E2C18F0EFE43}"/>
    <cellStyle name="20% - Accent4 3 4 2 5 2" xfId="6942" xr:uid="{042DF7FB-D2D8-4E6C-8B4B-BFD2ED1CD6B3}"/>
    <cellStyle name="20% - Accent4 3 4 2 6" xfId="6943" xr:uid="{863A4693-9AFE-4642-8837-87F78AAFE714}"/>
    <cellStyle name="20% - Accent4 3 4 2 7" xfId="6920" xr:uid="{5500F37C-1F60-4A76-9056-BB8E85417EAF}"/>
    <cellStyle name="20% - Accent4 3 4 2 8" xfId="2428" xr:uid="{8CE7D3FA-8EBC-4451-9E39-410669C8A493}"/>
    <cellStyle name="20% - Accent4 3 4 2 9" xfId="45113" xr:uid="{EAE6E330-40CE-45A8-A264-B578604C0FD3}"/>
    <cellStyle name="20% - Accent4 3 4 3" xfId="2662" xr:uid="{D9AC3128-888E-4AC9-82C0-01DC4791AF3D}"/>
    <cellStyle name="20% - Accent4 3 4 3 2" xfId="6945" xr:uid="{70189157-6FCD-4252-9EC1-F5D3B5036975}"/>
    <cellStyle name="20% - Accent4 3 4 3 2 2" xfId="6946" xr:uid="{0086B6CE-FA7E-40CF-B34D-4D45CA47F60D}"/>
    <cellStyle name="20% - Accent4 3 4 3 2 2 2" xfId="6947" xr:uid="{107A8119-8FA7-425C-B732-4046669D5079}"/>
    <cellStyle name="20% - Accent4 3 4 3 2 3" xfId="6948" xr:uid="{64228520-18D1-4664-A924-399855A372F7}"/>
    <cellStyle name="20% - Accent4 3 4 3 3" xfId="6949" xr:uid="{2E6B2F34-13FD-4BDC-8C3A-0A07A04A7A1E}"/>
    <cellStyle name="20% - Accent4 3 4 3 3 2" xfId="6950" xr:uid="{C071B4D1-FCA9-4170-AB8B-05A1F3D30324}"/>
    <cellStyle name="20% - Accent4 3 4 3 3 2 2" xfId="6951" xr:uid="{C23FCD5B-0762-489E-94C1-4D4961946EE1}"/>
    <cellStyle name="20% - Accent4 3 4 3 3 3" xfId="6952" xr:uid="{213F7369-8DA4-4AAB-AA4F-834AC38414B5}"/>
    <cellStyle name="20% - Accent4 3 4 3 4" xfId="6953" xr:uid="{02EB75D8-8024-4C94-A91E-A8543B4ECB29}"/>
    <cellStyle name="20% - Accent4 3 4 3 4 2" xfId="6954" xr:uid="{6C40614F-6301-46C5-9FE9-AAFF04DC3A99}"/>
    <cellStyle name="20% - Accent4 3 4 3 5" xfId="6955" xr:uid="{FE33F752-BDEB-49FD-B240-C4F093791137}"/>
    <cellStyle name="20% - Accent4 3 4 3 6" xfId="6944" xr:uid="{3992F23E-F066-4D55-83BD-D34D11AE83E3}"/>
    <cellStyle name="20% - Accent4 3 4 3 7" xfId="45797" xr:uid="{825B4250-74F1-4B10-9CF0-9BC37AC3A55F}"/>
    <cellStyle name="20% - Accent4 3 4 4" xfId="2895" xr:uid="{3A6C0FFB-B90D-49C4-B36B-920E7FF633E4}"/>
    <cellStyle name="20% - Accent4 3 4 4 2" xfId="6956" xr:uid="{0B4AA01D-8D77-499B-BB3E-5BC3BEE5BBAB}"/>
    <cellStyle name="20% - Accent4 3 4 4 3" xfId="46452" xr:uid="{5B2DA3D2-4A24-4C8F-B675-57E2402C278D}"/>
    <cellStyle name="20% - Accent4 3 4 5" xfId="3128" xr:uid="{D0071CB4-DFD7-4688-AA21-26B9997C0A56}"/>
    <cellStyle name="20% - Accent4 3 4 5 2" xfId="6958" xr:uid="{736491DF-52CB-4241-AB98-A885A068F041}"/>
    <cellStyle name="20% - Accent4 3 4 5 2 2" xfId="6959" xr:uid="{966C3EE4-19F5-468E-AE9C-389F8E9B63AC}"/>
    <cellStyle name="20% - Accent4 3 4 5 2 2 2" xfId="6960" xr:uid="{2D194BFB-42AE-4E27-B8E2-2A413BBA0549}"/>
    <cellStyle name="20% - Accent4 3 4 5 2 3" xfId="6961" xr:uid="{79D3FF52-CE11-43ED-B743-85C0D820806A}"/>
    <cellStyle name="20% - Accent4 3 4 5 3" xfId="6962" xr:uid="{B6ED10E2-9DBB-494B-9CA9-0EF4CFE34634}"/>
    <cellStyle name="20% - Accent4 3 4 5 3 2" xfId="6963" xr:uid="{EB335E44-CE13-4687-8437-DCD408A69203}"/>
    <cellStyle name="20% - Accent4 3 4 5 4" xfId="6964" xr:uid="{DD2E29E7-91BB-46B1-8865-15914FC22A7E}"/>
    <cellStyle name="20% - Accent4 3 4 5 5" xfId="6957" xr:uid="{AFA40504-FCEA-47F5-8F5D-46BA4BA16AD4}"/>
    <cellStyle name="20% - Accent4 3 4 6" xfId="2194" xr:uid="{2ADC13C4-8FF7-441E-9E88-F19BA2DA91A8}"/>
    <cellStyle name="20% - Accent4 3 4 6 2" xfId="6966" xr:uid="{6FEEFC35-92B1-431D-93CD-7AEB6724A2BC}"/>
    <cellStyle name="20% - Accent4 3 4 6 2 2" xfId="6967" xr:uid="{2309C8C3-82CB-4EED-BC0D-3A74C8A8C3D6}"/>
    <cellStyle name="20% - Accent4 3 4 6 3" xfId="6968" xr:uid="{8E620B2E-F29C-4C8A-8252-125A4EA4F1B3}"/>
    <cellStyle name="20% - Accent4 3 4 6 4" xfId="6965" xr:uid="{C156795A-5542-4508-99DE-96D841E43DBF}"/>
    <cellStyle name="20% - Accent4 3 4 7" xfId="6969" xr:uid="{654EA25D-6607-4E0D-95ED-77E4F534F8A9}"/>
    <cellStyle name="20% - Accent4 3 4 7 2" xfId="6970" xr:uid="{091919E5-5BB8-4204-AB14-2DBE6A34D116}"/>
    <cellStyle name="20% - Accent4 3 4 8" xfId="6971" xr:uid="{5E1AEEE9-9A4D-4316-B8A7-DA32FF68ECFA}"/>
    <cellStyle name="20% - Accent4 3 4 9" xfId="6919" xr:uid="{5BB319F1-9123-4D21-A7C4-B2072DB1A249}"/>
    <cellStyle name="20% - Accent4 3 5" xfId="873" xr:uid="{9B54B5FD-BD08-4153-863B-E73230D5DC65}"/>
    <cellStyle name="20% - Accent4 3 5 10" xfId="44454" xr:uid="{58250CCA-28A8-49C9-846C-F0BEB3717447}"/>
    <cellStyle name="20% - Accent4 3 5 2" xfId="6973" xr:uid="{1E03B8FC-D86A-439A-A6E5-5EDD71CC6971}"/>
    <cellStyle name="20% - Accent4 3 5 2 2" xfId="6974" xr:uid="{773FDE67-9675-4CC5-B4B0-3A29FE69F1D8}"/>
    <cellStyle name="20% - Accent4 3 5 2 2 2" xfId="6975" xr:uid="{3956AEAB-771D-451E-B331-82C09C9DF7CA}"/>
    <cellStyle name="20% - Accent4 3 5 2 2 2 2" xfId="6976" xr:uid="{06B47733-949C-439D-95FE-9B0993DE5794}"/>
    <cellStyle name="20% - Accent4 3 5 2 2 2 2 2" xfId="6977" xr:uid="{A67BA0EF-5ED1-4838-BFDE-6A9B6E68B65B}"/>
    <cellStyle name="20% - Accent4 3 5 2 2 2 3" xfId="6978" xr:uid="{7129B5CA-348C-4EB6-9B8A-30E9ABCD4EA6}"/>
    <cellStyle name="20% - Accent4 3 5 2 2 3" xfId="6979" xr:uid="{DEB54A89-A362-4875-9538-E9AE84102B40}"/>
    <cellStyle name="20% - Accent4 3 5 2 2 3 2" xfId="6980" xr:uid="{F93EC543-D30E-46D0-A558-4FAD50F9D2D5}"/>
    <cellStyle name="20% - Accent4 3 5 2 2 3 2 2" xfId="6981" xr:uid="{8949C2E2-FB83-498A-9B8E-3FC9864F6C9B}"/>
    <cellStyle name="20% - Accent4 3 5 2 2 3 3" xfId="6982" xr:uid="{2F2CE818-0A50-45A6-8242-4E45CE92E208}"/>
    <cellStyle name="20% - Accent4 3 5 2 2 4" xfId="6983" xr:uid="{7EED447D-5ED0-4C88-A81B-C19507820967}"/>
    <cellStyle name="20% - Accent4 3 5 2 2 4 2" xfId="6984" xr:uid="{B38B7E6A-88CD-446C-9131-491F03EF5658}"/>
    <cellStyle name="20% - Accent4 3 5 2 2 5" xfId="6985" xr:uid="{5A6FF8CF-C062-46CA-8B1E-3D8DBF2B9BED}"/>
    <cellStyle name="20% - Accent4 3 5 2 3" xfId="6986" xr:uid="{9C7D1812-335F-49D2-9AC4-A227F50A5F82}"/>
    <cellStyle name="20% - Accent4 3 5 2 3 2" xfId="6987" xr:uid="{E72E120E-393D-4EDF-81B1-AEE6D8B8E1FB}"/>
    <cellStyle name="20% - Accent4 3 5 2 3 2 2" xfId="6988" xr:uid="{78724571-BE36-4EF7-A881-76FCFC874A7F}"/>
    <cellStyle name="20% - Accent4 3 5 2 3 3" xfId="6989" xr:uid="{A41EDAB0-EDD8-49F2-AD0A-8C135BECF04B}"/>
    <cellStyle name="20% - Accent4 3 5 2 4" xfId="6990" xr:uid="{B8B4E61D-02FD-4840-8898-34E460FB4B7B}"/>
    <cellStyle name="20% - Accent4 3 5 2 4 2" xfId="6991" xr:uid="{D5B94B41-A0FC-489A-B250-1800401E681A}"/>
    <cellStyle name="20% - Accent4 3 5 2 4 2 2" xfId="6992" xr:uid="{D9E8B47A-AEC1-4760-B1B5-D5149FA58E87}"/>
    <cellStyle name="20% - Accent4 3 5 2 4 3" xfId="6993" xr:uid="{AC872482-1007-46BC-9F23-A7A5D7F25904}"/>
    <cellStyle name="20% - Accent4 3 5 2 5" xfId="6994" xr:uid="{691F3E67-C2D4-4330-B099-15AB1C2AC6F3}"/>
    <cellStyle name="20% - Accent4 3 5 2 5 2" xfId="6995" xr:uid="{2B21773A-F1AE-4B28-BAFA-525C39B667AF}"/>
    <cellStyle name="20% - Accent4 3 5 2 6" xfId="6996" xr:uid="{9C803599-7474-44FA-8F5C-444CB6C3DC12}"/>
    <cellStyle name="20% - Accent4 3 5 2 7" xfId="45388" xr:uid="{E51F16E6-D46C-4BD2-A5F1-01846DDCD468}"/>
    <cellStyle name="20% - Accent4 3 5 3" xfId="6997" xr:uid="{B49F5D62-B7D7-4056-8749-3F9E44DD7E45}"/>
    <cellStyle name="20% - Accent4 3 5 3 2" xfId="6998" xr:uid="{A11B1240-AE98-41C4-A753-3726DF491919}"/>
    <cellStyle name="20% - Accent4 3 5 3 2 2" xfId="6999" xr:uid="{8433D78E-E557-48C0-AFE2-3EB3AFD3818C}"/>
    <cellStyle name="20% - Accent4 3 5 3 2 2 2" xfId="7000" xr:uid="{ACEF3517-7623-4AF1-8AAE-18CF15DA66AB}"/>
    <cellStyle name="20% - Accent4 3 5 3 2 3" xfId="7001" xr:uid="{F62E5B03-8A2E-4B0B-93A8-5F74841FFF3F}"/>
    <cellStyle name="20% - Accent4 3 5 3 3" xfId="7002" xr:uid="{930C62BE-D142-4C2D-8F69-2CC45B6B5E4D}"/>
    <cellStyle name="20% - Accent4 3 5 3 3 2" xfId="7003" xr:uid="{DB5F9EB3-5809-47A4-AD32-F6EA217769FA}"/>
    <cellStyle name="20% - Accent4 3 5 3 3 2 2" xfId="7004" xr:uid="{085DD56B-DB9F-427B-AF7A-695B13BD6B08}"/>
    <cellStyle name="20% - Accent4 3 5 3 3 3" xfId="7005" xr:uid="{6B6599FD-996B-438F-A44C-984A4967290D}"/>
    <cellStyle name="20% - Accent4 3 5 3 4" xfId="7006" xr:uid="{CEEB26A7-80EF-483E-8C62-3E3816B7612B}"/>
    <cellStyle name="20% - Accent4 3 5 3 4 2" xfId="7007" xr:uid="{51F55C77-5292-447D-8259-4B6B1D82977E}"/>
    <cellStyle name="20% - Accent4 3 5 3 5" xfId="7008" xr:uid="{413BFF2A-443B-4C9B-B16D-2AC840BB3E9B}"/>
    <cellStyle name="20% - Accent4 3 5 3 6" xfId="45916" xr:uid="{F5169B85-F550-4896-B404-896FC6C6BF2A}"/>
    <cellStyle name="20% - Accent4 3 5 4" xfId="7009" xr:uid="{4A760BAF-A4E6-455E-ABFA-93BB0D5F7A9D}"/>
    <cellStyle name="20% - Accent4 3 5 4 2" xfId="7010" xr:uid="{B825744F-C843-41CC-B348-D217019DB672}"/>
    <cellStyle name="20% - Accent4 3 5 4 2 2" xfId="7011" xr:uid="{9C312CE2-8B67-49E8-9AE2-63B5F384C74A}"/>
    <cellStyle name="20% - Accent4 3 5 4 2 2 2" xfId="7012" xr:uid="{AB9D44EB-E2B7-4464-856E-50BE87E05424}"/>
    <cellStyle name="20% - Accent4 3 5 4 2 3" xfId="7013" xr:uid="{8215E6EE-0EFD-4D93-AA7A-883D2DC9EF99}"/>
    <cellStyle name="20% - Accent4 3 5 4 3" xfId="7014" xr:uid="{0877154A-4AAB-45AA-8DB4-DF1E1D54AD1E}"/>
    <cellStyle name="20% - Accent4 3 5 4 3 2" xfId="7015" xr:uid="{4AEAE989-CE8E-4D59-BEA7-284BCEACC96A}"/>
    <cellStyle name="20% - Accent4 3 5 4 4" xfId="7016" xr:uid="{4B27A04A-E5C5-4887-B715-156BBF5673FC}"/>
    <cellStyle name="20% - Accent4 3 5 4 5" xfId="46726" xr:uid="{FF1F8EA1-76C3-4A76-9769-66586DCE36C2}"/>
    <cellStyle name="20% - Accent4 3 5 5" xfId="7017" xr:uid="{F815AB3E-D3DB-4E8F-81BF-8E056ADF6164}"/>
    <cellStyle name="20% - Accent4 3 5 5 2" xfId="7018" xr:uid="{41581037-1762-4CB0-AE95-4668C960743B}"/>
    <cellStyle name="20% - Accent4 3 5 5 2 2" xfId="7019" xr:uid="{BB83436A-498B-442E-82C9-E0002FE5C0DC}"/>
    <cellStyle name="20% - Accent4 3 5 5 3" xfId="7020" xr:uid="{A0E5410C-8B4E-4922-8E3B-D2FFD302FA0F}"/>
    <cellStyle name="20% - Accent4 3 5 6" xfId="7021" xr:uid="{62170634-0841-485E-9667-1918CBC92B8D}"/>
    <cellStyle name="20% - Accent4 3 5 6 2" xfId="7022" xr:uid="{56BE6EFB-B876-4F13-9475-81E6CAA23B69}"/>
    <cellStyle name="20% - Accent4 3 5 7" xfId="7023" xr:uid="{793C9A46-D01C-4AB0-AE59-9CA307C0F1E1}"/>
    <cellStyle name="20% - Accent4 3 5 8" xfId="6972" xr:uid="{ACA40AB1-04F7-4680-AA32-F003C6E3F060}"/>
    <cellStyle name="20% - Accent4 3 5 9" xfId="2312" xr:uid="{9D8EF73A-3859-4A8C-83EE-A4829AD49C7D}"/>
    <cellStyle name="20% - Accent4 3 6" xfId="2546" xr:uid="{E334D77D-DCEF-4B27-8F26-2FFDA574D149}"/>
    <cellStyle name="20% - Accent4 3 6 2" xfId="7025" xr:uid="{C5EC928E-AA87-41A7-BBB4-B82F6BCC3A86}"/>
    <cellStyle name="20% - Accent4 3 6 2 2" xfId="7026" xr:uid="{D964CB11-A1CE-49B6-9A02-AF1D1234FB65}"/>
    <cellStyle name="20% - Accent4 3 6 2 2 2" xfId="7027" xr:uid="{6CCBB4CF-FEA9-4323-B53A-7AE4A4EEB1E1}"/>
    <cellStyle name="20% - Accent4 3 6 2 3" xfId="7028" xr:uid="{9ABA85B3-4B24-4C4D-8B77-DAFFF070DF9F}"/>
    <cellStyle name="20% - Accent4 3 6 2 4" xfId="46326" xr:uid="{8BEB4873-075F-43FD-8CC7-36CFA49693C3}"/>
    <cellStyle name="20% - Accent4 3 6 3" xfId="7029" xr:uid="{D0D2AA03-FD2E-4C05-BA5A-888B93A49EBA}"/>
    <cellStyle name="20% - Accent4 3 6 3 2" xfId="7030" xr:uid="{D398DCDB-F4B3-41A1-A6D5-50E4057868B0}"/>
    <cellStyle name="20% - Accent4 3 6 3 2 2" xfId="7031" xr:uid="{A215568C-A7FA-4A17-BBAE-E46CC703FD85}"/>
    <cellStyle name="20% - Accent4 3 6 3 3" xfId="7032" xr:uid="{8B44CFAE-C572-48C8-8815-352C6F2211CC}"/>
    <cellStyle name="20% - Accent4 3 6 4" xfId="7033" xr:uid="{59F14F5B-AD20-429A-81AF-66B15EC52C2B}"/>
    <cellStyle name="20% - Accent4 3 6 4 2" xfId="7034" xr:uid="{559947FA-ADE7-4D91-A1E1-571310EDBCEC}"/>
    <cellStyle name="20% - Accent4 3 6 5" xfId="7035" xr:uid="{B702EFB9-B31F-4FA6-8C1E-AFF111AAB8D8}"/>
    <cellStyle name="20% - Accent4 3 6 6" xfId="7024" xr:uid="{3696C32D-9ECF-41A6-8C26-B5A997D194CE}"/>
    <cellStyle name="20% - Accent4 3 6 7" xfId="44979" xr:uid="{0FC1E6F7-6EB3-49C8-8FDF-48624B821295}"/>
    <cellStyle name="20% - Accent4 3 7" xfId="2779" xr:uid="{ED6F0837-9C87-4CE5-A574-EAAF71760656}"/>
    <cellStyle name="20% - Accent4 3 7 2" xfId="7037" xr:uid="{32255390-7E8D-4306-ACD3-09EA66A5B08B}"/>
    <cellStyle name="20% - Accent4 3 7 2 2" xfId="7038" xr:uid="{29445BFD-B984-49B9-9CD3-31131C6222EE}"/>
    <cellStyle name="20% - Accent4 3 7 2 2 2" xfId="7039" xr:uid="{78ADD070-788D-424D-A85C-C584CCDCC3C8}"/>
    <cellStyle name="20% - Accent4 3 7 2 3" xfId="7040" xr:uid="{DE386976-C23E-49A1-BBB7-7E6157CAC3F4}"/>
    <cellStyle name="20% - Accent4 3 7 2 4" xfId="46890" xr:uid="{7C8267D3-5B1D-4404-86E9-1BCF78CF8089}"/>
    <cellStyle name="20% - Accent4 3 7 3" xfId="7041" xr:uid="{1C89C2D3-6572-4F8D-8E96-79926FE3C01C}"/>
    <cellStyle name="20% - Accent4 3 7 3 2" xfId="7042" xr:uid="{B384FB54-19E3-4376-9461-FDBB88F2DBCC}"/>
    <cellStyle name="20% - Accent4 3 7 3 2 2" xfId="7043" xr:uid="{E25D4B7A-E7BB-42FE-9B80-31A73EE8E19A}"/>
    <cellStyle name="20% - Accent4 3 7 3 3" xfId="7044" xr:uid="{573B4870-63C0-469B-913E-B8741D5792D5}"/>
    <cellStyle name="20% - Accent4 3 7 4" xfId="7045" xr:uid="{CCE612B1-85C4-44F4-B09C-571A9EDAD92C}"/>
    <cellStyle name="20% - Accent4 3 7 4 2" xfId="7046" xr:uid="{D4B97F45-9CD1-4072-9AD4-F86EE54B0F2D}"/>
    <cellStyle name="20% - Accent4 3 7 5" xfId="7047" xr:uid="{4107FA31-D30D-41E2-9CCB-6635327B24B8}"/>
    <cellStyle name="20% - Accent4 3 7 6" xfId="7036" xr:uid="{09472286-D9FB-47B5-BAE5-BC9A35BE8C80}"/>
    <cellStyle name="20% - Accent4 3 7 7" xfId="44780" xr:uid="{259AF073-30CA-41BF-851E-61457A9BAB44}"/>
    <cellStyle name="20% - Accent4 3 8" xfId="3012" xr:uid="{D630DAD6-D2F0-427E-BF12-171D2BACEBE5}"/>
    <cellStyle name="20% - Accent4 3 8 2" xfId="47064" xr:uid="{C40F978B-0415-4D23-AFDE-43E8994236D9}"/>
    <cellStyle name="20% - Accent4 3 8 3" xfId="45552" xr:uid="{B7430DE1-8019-4509-964C-F02D0F680C05}"/>
    <cellStyle name="20% - Accent4 3 9" xfId="2078" xr:uid="{488734A7-97A7-41E1-AF6B-F71455270952}"/>
    <cellStyle name="20% - Accent4 3 9 2" xfId="46162" xr:uid="{C5F519F1-1B21-41DC-8A3D-31F52EA9E08F}"/>
    <cellStyle name="20% - Accent4 4" xfId="520" xr:uid="{1F394EEE-DA28-4A01-855E-228994E60BC4}"/>
    <cellStyle name="20% - Accent4 4 10" xfId="43601" xr:uid="{6FA69E67-393D-489D-89F4-4151FE568AFF}"/>
    <cellStyle name="20% - Accent4 4 11" xfId="1465" xr:uid="{0FE4461A-3B5F-4257-8EED-BC687C258AFF}"/>
    <cellStyle name="20% - Accent4 4 12" xfId="44227" xr:uid="{9D671C62-632B-4772-ACC8-A4BB0B465307}"/>
    <cellStyle name="20% - Accent4 4 2" xfId="782" xr:uid="{3D29C71C-33BF-413D-85C7-A34157709AFB}"/>
    <cellStyle name="20% - Accent4 4 2 10" xfId="44717" xr:uid="{6AC70208-2B29-44F8-8A00-CFBEB6F578B1}"/>
    <cellStyle name="20% - Accent4 4 2 2" xfId="1182" xr:uid="{B7734C43-DA01-4E0E-84BC-23B3E9566606}"/>
    <cellStyle name="20% - Accent4 4 2 2 2" xfId="7050" xr:uid="{8F6D53C4-AAA3-4933-8AAD-F7957251BF39}"/>
    <cellStyle name="20% - Accent4 4 2 2 2 2" xfId="7051" xr:uid="{A58C9380-F21D-4734-A5ED-F70370F3DAB4}"/>
    <cellStyle name="20% - Accent4 4 2 2 2 2 2" xfId="7052" xr:uid="{C77F1448-8430-47C7-9497-E36D23005B44}"/>
    <cellStyle name="20% - Accent4 4 2 2 2 2 2 2" xfId="7053" xr:uid="{8ABF2362-FBA1-41D9-827A-3D94BBAC75CB}"/>
    <cellStyle name="20% - Accent4 4 2 2 2 2 2 2 2" xfId="7054" xr:uid="{202CAC94-63A2-4F09-8F4E-80BA00924AEC}"/>
    <cellStyle name="20% - Accent4 4 2 2 2 2 2 3" xfId="7055" xr:uid="{B8C86CE0-51AE-42A5-8C34-0A4E5ACC8642}"/>
    <cellStyle name="20% - Accent4 4 2 2 2 2 3" xfId="7056" xr:uid="{46B9F6D0-DC59-4FE8-89B9-110A6920A398}"/>
    <cellStyle name="20% - Accent4 4 2 2 2 2 3 2" xfId="7057" xr:uid="{F8194C76-C739-45F3-9CCF-10E0FEAF7E48}"/>
    <cellStyle name="20% - Accent4 4 2 2 2 2 3 2 2" xfId="7058" xr:uid="{0ABFBE44-0C6A-410F-A215-FCDFA81D5956}"/>
    <cellStyle name="20% - Accent4 4 2 2 2 2 3 3" xfId="7059" xr:uid="{05E5F349-87AF-4A1D-B142-5B2E5AFA236E}"/>
    <cellStyle name="20% - Accent4 4 2 2 2 2 4" xfId="7060" xr:uid="{D053ECE9-38BB-46EE-9EA9-0300A1F13FD9}"/>
    <cellStyle name="20% - Accent4 4 2 2 2 2 4 2" xfId="7061" xr:uid="{2A0FEFA3-CE97-4CA1-A30F-93E780DD4D62}"/>
    <cellStyle name="20% - Accent4 4 2 2 2 2 5" xfId="7062" xr:uid="{BA3CDEAF-781A-45E0-B950-CCA42B3F6B96}"/>
    <cellStyle name="20% - Accent4 4 2 2 2 3" xfId="7063" xr:uid="{7CB9C44D-45D8-4AAC-B8B5-C7F5A8312A13}"/>
    <cellStyle name="20% - Accent4 4 2 2 2 3 2" xfId="7064" xr:uid="{1A158D50-8966-46EF-B627-CCB5D9177106}"/>
    <cellStyle name="20% - Accent4 4 2 2 2 3 2 2" xfId="7065" xr:uid="{DF51DDD9-4B49-4613-BD7F-68E641F62944}"/>
    <cellStyle name="20% - Accent4 4 2 2 2 3 3" xfId="7066" xr:uid="{1AFEC98B-5391-458D-860E-98C1C45FE28C}"/>
    <cellStyle name="20% - Accent4 4 2 2 2 4" xfId="7067" xr:uid="{CA4E28B5-240E-4214-BDAE-CB9FBDF3C5C5}"/>
    <cellStyle name="20% - Accent4 4 2 2 2 4 2" xfId="7068" xr:uid="{CCB257D9-71C8-4F35-8E5B-D694239DDF31}"/>
    <cellStyle name="20% - Accent4 4 2 2 2 4 2 2" xfId="7069" xr:uid="{7D904C72-22CA-456A-8B22-B330EEC82ED4}"/>
    <cellStyle name="20% - Accent4 4 2 2 2 4 3" xfId="7070" xr:uid="{91C902B2-04E2-47BE-8463-98472A66D844}"/>
    <cellStyle name="20% - Accent4 4 2 2 2 5" xfId="7071" xr:uid="{E3F50DA7-E6E6-496F-95E3-A192005E3F9A}"/>
    <cellStyle name="20% - Accent4 4 2 2 2 5 2" xfId="7072" xr:uid="{C0A34592-5DD3-4CB1-B5B9-2039151B4938}"/>
    <cellStyle name="20% - Accent4 4 2 2 2 6" xfId="7073" xr:uid="{46D59D40-501A-49FC-BD50-9E5E8E0F4D48}"/>
    <cellStyle name="20% - Accent4 4 2 2 2 7" xfId="46852" xr:uid="{584B53BF-A228-49C5-A072-EDED4214C8B8}"/>
    <cellStyle name="20% - Accent4 4 2 2 3" xfId="7074" xr:uid="{B57C23F5-C78E-4F4E-B9BD-12A93B5783A0}"/>
    <cellStyle name="20% - Accent4 4 2 2 3 2" xfId="7075" xr:uid="{A46DC712-B84B-4CD8-A595-263901E7FDB5}"/>
    <cellStyle name="20% - Accent4 4 2 2 3 2 2" xfId="7076" xr:uid="{C4D7A38B-60A6-4A25-8122-00DE2239C367}"/>
    <cellStyle name="20% - Accent4 4 2 2 3 2 2 2" xfId="7077" xr:uid="{8899E376-6122-4686-9145-9CF6CA082CDC}"/>
    <cellStyle name="20% - Accent4 4 2 2 3 2 3" xfId="7078" xr:uid="{6D0F6A88-308E-4820-97D9-7AAC1E033A7D}"/>
    <cellStyle name="20% - Accent4 4 2 2 3 3" xfId="7079" xr:uid="{587A50E3-9C53-4FC7-941C-D899D0B6707B}"/>
    <cellStyle name="20% - Accent4 4 2 2 3 3 2" xfId="7080" xr:uid="{A7B3FAB5-BD1C-445D-B795-27F02815A66F}"/>
    <cellStyle name="20% - Accent4 4 2 2 3 3 2 2" xfId="7081" xr:uid="{5B7D19A6-972F-4A92-8117-634EBD380145}"/>
    <cellStyle name="20% - Accent4 4 2 2 3 3 3" xfId="7082" xr:uid="{6750C5E3-8C05-452C-BCE9-25A81F8EB480}"/>
    <cellStyle name="20% - Accent4 4 2 2 3 4" xfId="7083" xr:uid="{F2814380-4315-4D29-ACE1-CE9C1AA5F3B3}"/>
    <cellStyle name="20% - Accent4 4 2 2 3 4 2" xfId="7084" xr:uid="{FD5DD9B5-0D71-4F38-B138-BD2B1D074BE3}"/>
    <cellStyle name="20% - Accent4 4 2 2 3 5" xfId="7085" xr:uid="{0D181A40-6796-4D59-946F-7C2B89E517FE}"/>
    <cellStyle name="20% - Accent4 4 2 2 4" xfId="7086" xr:uid="{41E3224F-A4F7-4599-BB53-FDCA0276A76C}"/>
    <cellStyle name="20% - Accent4 4 2 2 4 2" xfId="7087" xr:uid="{4F671F97-C529-42D3-8A7B-EB1DB424FDFB}"/>
    <cellStyle name="20% - Accent4 4 2 2 4 2 2" xfId="7088" xr:uid="{90BF0312-2785-4842-8D36-1DB7128F5BCC}"/>
    <cellStyle name="20% - Accent4 4 2 2 4 3" xfId="7089" xr:uid="{9CAF9148-7173-45EC-B43D-FA579C3516ED}"/>
    <cellStyle name="20% - Accent4 4 2 2 5" xfId="7090" xr:uid="{11609E45-B3CA-4CBA-874A-E192691E26DA}"/>
    <cellStyle name="20% - Accent4 4 2 2 5 2" xfId="7091" xr:uid="{2E6FABA9-4886-4769-AF25-805E14586A0E}"/>
    <cellStyle name="20% - Accent4 4 2 2 5 2 2" xfId="7092" xr:uid="{8B330337-F46A-49ED-892B-05D19729C829}"/>
    <cellStyle name="20% - Accent4 4 2 2 5 3" xfId="7093" xr:uid="{D34B15E8-048C-41B4-A26D-279B14C3FD0B}"/>
    <cellStyle name="20% - Accent4 4 2 2 6" xfId="7094" xr:uid="{306754A8-30F2-415D-9C6C-739371A18727}"/>
    <cellStyle name="20% - Accent4 4 2 2 6 2" xfId="7095" xr:uid="{C1D36716-2A82-48A4-B74B-B6E8CB05DFF8}"/>
    <cellStyle name="20% - Accent4 4 2 2 7" xfId="7096" xr:uid="{F8FBECB3-298A-430A-8934-81AF27752CE5}"/>
    <cellStyle name="20% - Accent4 4 2 2 8" xfId="7049" xr:uid="{190C4C56-4905-46FF-A304-D816D96F653E}"/>
    <cellStyle name="20% - Accent4 4 2 2 9" xfId="45513" xr:uid="{A3026835-1B8E-48B5-84C2-93E4F64EFB5E}"/>
    <cellStyle name="20% - Accent4 4 2 3" xfId="7097" xr:uid="{02331024-B1BF-4BEF-8655-DCDB3ACDA741}"/>
    <cellStyle name="20% - Accent4 4 2 3 2" xfId="7098" xr:uid="{99F6A8A2-2898-43D7-95FA-094BA7BB21CB}"/>
    <cellStyle name="20% - Accent4 4 2 3 2 2" xfId="7099" xr:uid="{9F510336-D803-412D-B7ED-7561ADE7D1DE}"/>
    <cellStyle name="20% - Accent4 4 2 3 2 2 2" xfId="7100" xr:uid="{30996E98-ECB6-4CE9-88A6-A7A6F3FD71B6}"/>
    <cellStyle name="20% - Accent4 4 2 3 2 2 2 2" xfId="7101" xr:uid="{F19E4D0D-5773-4BD0-9068-1E7C68FC82BE}"/>
    <cellStyle name="20% - Accent4 4 2 3 2 2 3" xfId="7102" xr:uid="{3A429161-7F2E-4009-8BB0-085954721939}"/>
    <cellStyle name="20% - Accent4 4 2 3 2 3" xfId="7103" xr:uid="{03FE672F-51E9-49E0-AC32-FF02F09E787C}"/>
    <cellStyle name="20% - Accent4 4 2 3 2 3 2" xfId="7104" xr:uid="{36F3D4AC-5151-4F4E-9A79-7918E6AAA449}"/>
    <cellStyle name="20% - Accent4 4 2 3 2 3 2 2" xfId="7105" xr:uid="{6178029C-1015-4F9B-9FE8-81CA8834E682}"/>
    <cellStyle name="20% - Accent4 4 2 3 2 3 3" xfId="7106" xr:uid="{BAA06CED-4DA1-44B3-9A17-885F773A05C8}"/>
    <cellStyle name="20% - Accent4 4 2 3 2 4" xfId="7107" xr:uid="{6852AA0B-F206-4C82-A05D-5190330F8FDA}"/>
    <cellStyle name="20% - Accent4 4 2 3 2 4 2" xfId="7108" xr:uid="{4E67C93A-173E-4B18-A805-E809BA1D48EE}"/>
    <cellStyle name="20% - Accent4 4 2 3 2 5" xfId="7109" xr:uid="{4A1FE2ED-2CD2-460C-B09A-71E8C56EBEB4}"/>
    <cellStyle name="20% - Accent4 4 2 3 2 6" xfId="47017" xr:uid="{5293088A-6ECB-45B3-9B18-3136B349397F}"/>
    <cellStyle name="20% - Accent4 4 2 3 3" xfId="7110" xr:uid="{74E7973A-EB0F-41FF-BF79-266E8D53EAFC}"/>
    <cellStyle name="20% - Accent4 4 2 3 3 2" xfId="7111" xr:uid="{6850B4A5-82D9-440F-BA07-C1BCC0A9822A}"/>
    <cellStyle name="20% - Accent4 4 2 3 3 2 2" xfId="7112" xr:uid="{C9B1F60C-49C8-43B5-975A-E6ACCF677722}"/>
    <cellStyle name="20% - Accent4 4 2 3 3 3" xfId="7113" xr:uid="{AEA07F7E-844C-4ECA-970D-9188DD0DF3EC}"/>
    <cellStyle name="20% - Accent4 4 2 3 4" xfId="7114" xr:uid="{47BA53E6-36AE-4781-A641-CEBA8FDAD21E}"/>
    <cellStyle name="20% - Accent4 4 2 3 4 2" xfId="7115" xr:uid="{12C18EC7-AB95-4A04-B868-1EC37B3FD1F2}"/>
    <cellStyle name="20% - Accent4 4 2 3 4 2 2" xfId="7116" xr:uid="{042EAAFF-F9DA-4D43-85BC-37BE6711BDEB}"/>
    <cellStyle name="20% - Accent4 4 2 3 4 3" xfId="7117" xr:uid="{F78547D9-1BA4-49FB-B046-E39C5E14F043}"/>
    <cellStyle name="20% - Accent4 4 2 3 5" xfId="7118" xr:uid="{11C32F79-D59F-4D44-A232-29FCDA6D7B57}"/>
    <cellStyle name="20% - Accent4 4 2 3 5 2" xfId="7119" xr:uid="{6730A7A8-3788-4F45-82FD-69776B2D0903}"/>
    <cellStyle name="20% - Accent4 4 2 3 6" xfId="7120" xr:uid="{C9CE6148-4D8C-441A-94B2-2E6F8B48F664}"/>
    <cellStyle name="20% - Accent4 4 2 3 7" xfId="44905" xr:uid="{2FFB4093-0232-4B8D-9C39-BD74FDD0EEF2}"/>
    <cellStyle name="20% - Accent4 4 2 4" xfId="7121" xr:uid="{5688B879-DEE1-4F9A-A00E-9D8EB811A637}"/>
    <cellStyle name="20% - Accent4 4 2 4 2" xfId="7122" xr:uid="{7D56F4AA-2882-4564-B66F-1CC4EE6C01C6}"/>
    <cellStyle name="20% - Accent4 4 2 4 2 2" xfId="7123" xr:uid="{B128EF31-4574-4B39-A1C3-4B4DDF6B3A74}"/>
    <cellStyle name="20% - Accent4 4 2 4 2 2 2" xfId="7124" xr:uid="{B8D65A41-3F1E-40DB-A700-7C5497341D3C}"/>
    <cellStyle name="20% - Accent4 4 2 4 2 3" xfId="7125" xr:uid="{FF6A209C-46CD-44A8-BFFC-82D5A065516C}"/>
    <cellStyle name="20% - Accent4 4 2 4 3" xfId="7126" xr:uid="{A374F9AE-0B91-488E-AC6E-3930EE3B80F8}"/>
    <cellStyle name="20% - Accent4 4 2 4 3 2" xfId="7127" xr:uid="{4DEBB823-1D0D-4690-9287-3689A33A9433}"/>
    <cellStyle name="20% - Accent4 4 2 4 3 2 2" xfId="7128" xr:uid="{4FC7E096-F714-4EA8-8180-952423B21EE8}"/>
    <cellStyle name="20% - Accent4 4 2 4 3 3" xfId="7129" xr:uid="{138E8056-6F64-4543-AAB5-AB99557D4570}"/>
    <cellStyle name="20% - Accent4 4 2 4 4" xfId="7130" xr:uid="{068D2CBC-FE73-4249-BE32-A6CBD8DD2715}"/>
    <cellStyle name="20% - Accent4 4 2 4 4 2" xfId="7131" xr:uid="{114A3C9B-4C5D-4C5F-88DA-8B9421108886}"/>
    <cellStyle name="20% - Accent4 4 2 4 5" xfId="7132" xr:uid="{1E84B3AD-EA30-451D-9EAE-58D6CA65E4B8}"/>
    <cellStyle name="20% - Accent4 4 2 4 6" xfId="47189" xr:uid="{B6FF2E4F-FAFA-4D3F-B4C8-2FF18F6296DB}"/>
    <cellStyle name="20% - Accent4 4 2 5" xfId="7133" xr:uid="{C95547EB-E291-4817-8EB1-1470F62C6CB4}"/>
    <cellStyle name="20% - Accent4 4 2 5 2" xfId="7134" xr:uid="{94E27589-DD5D-4184-B5BB-CD6AAD4E8DB9}"/>
    <cellStyle name="20% - Accent4 4 2 5 2 2" xfId="7135" xr:uid="{0772698E-6C64-4F90-889C-76C47D1DD76E}"/>
    <cellStyle name="20% - Accent4 4 2 5 2 2 2" xfId="7136" xr:uid="{1757E1B0-EFB9-4F3D-97AE-FBCBAF1234CC}"/>
    <cellStyle name="20% - Accent4 4 2 5 2 3" xfId="7137" xr:uid="{3935DF36-3E1C-4150-BC3C-E46EE53A9D7F}"/>
    <cellStyle name="20% - Accent4 4 2 5 3" xfId="7138" xr:uid="{FFB9BD79-5314-4506-9189-39FB1FAE1D07}"/>
    <cellStyle name="20% - Accent4 4 2 5 3 2" xfId="7139" xr:uid="{F35F5A5F-9B9B-440B-A51B-418BA8E1C1A6}"/>
    <cellStyle name="20% - Accent4 4 2 5 4" xfId="7140" xr:uid="{5155AA95-BCC9-43AD-A6AD-0D4A320ADF6E}"/>
    <cellStyle name="20% - Accent4 4 2 5 5" xfId="46287" xr:uid="{E370D697-0CBF-491C-BB7A-5EDBBC6AE54C}"/>
    <cellStyle name="20% - Accent4 4 2 6" xfId="7141" xr:uid="{DBCBAD7E-2DFB-4E94-8653-E175DB952C74}"/>
    <cellStyle name="20% - Accent4 4 2 6 2" xfId="7142" xr:uid="{D8630B19-3920-452A-8016-AF22B0401F35}"/>
    <cellStyle name="20% - Accent4 4 2 6 2 2" xfId="7143" xr:uid="{DD73F683-FCE2-42CC-A95F-573ECDE9F9DF}"/>
    <cellStyle name="20% - Accent4 4 2 6 3" xfId="7144" xr:uid="{8529E74F-E04C-443A-A999-5D8376BFE479}"/>
    <cellStyle name="20% - Accent4 4 2 7" xfId="7145" xr:uid="{BC519438-1813-4C38-ABE1-3DAF493585C0}"/>
    <cellStyle name="20% - Accent4 4 2 7 2" xfId="7146" xr:uid="{81F4156E-8B96-4016-90DF-A41D5AC41F53}"/>
    <cellStyle name="20% - Accent4 4 2 8" xfId="7147" xr:uid="{57E9934F-24D8-475A-AA00-9579605CE298}"/>
    <cellStyle name="20% - Accent4 4 2 9" xfId="7048" xr:uid="{611F0493-3EEC-406A-AD34-2EEFB5DA02EF}"/>
    <cellStyle name="20% - Accent4 4 3" xfId="971" xr:uid="{C0981393-4C89-479C-980A-DFD2E6B6E478}"/>
    <cellStyle name="20% - Accent4 4 3 2" xfId="7149" xr:uid="{A08D2173-602E-4E51-A737-ADD6734434CF}"/>
    <cellStyle name="20% - Accent4 4 3 2 2" xfId="7150" xr:uid="{83B81E5E-3AA3-41D9-9DE1-48DB4F6894C2}"/>
    <cellStyle name="20% - Accent4 4 3 2 2 2" xfId="7151" xr:uid="{811C0C58-BC17-4C26-8D8A-D349871A0956}"/>
    <cellStyle name="20% - Accent4 4 3 2 2 2 2" xfId="7152" xr:uid="{F02D6FF0-4F01-4C99-A22F-F683357E6D7E}"/>
    <cellStyle name="20% - Accent4 4 3 2 2 3" xfId="7153" xr:uid="{2A438C04-8F78-4153-82A8-D5034DE7CC11}"/>
    <cellStyle name="20% - Accent4 4 3 2 3" xfId="7154" xr:uid="{9A94CE37-A390-4102-9537-1309EC23693F}"/>
    <cellStyle name="20% - Accent4 4 3 2 3 2" xfId="7155" xr:uid="{C010D665-25F7-4383-8EFC-E9C34E0AF8C1}"/>
    <cellStyle name="20% - Accent4 4 3 2 3 2 2" xfId="7156" xr:uid="{D5B5914E-D44E-474C-9841-4636DE92B89D}"/>
    <cellStyle name="20% - Accent4 4 3 2 3 3" xfId="7157" xr:uid="{FA171D47-59A4-49E7-AFA8-3A4587B10F25}"/>
    <cellStyle name="20% - Accent4 4 3 2 4" xfId="7158" xr:uid="{C837D93C-42D8-4DEB-8C74-6D36F2212E76}"/>
    <cellStyle name="20% - Accent4 4 3 2 4 2" xfId="7159" xr:uid="{3477CAFB-3F59-4DB3-8F4E-C35DD6CCD946}"/>
    <cellStyle name="20% - Accent4 4 3 2 5" xfId="7160" xr:uid="{832B93F2-1428-473E-9C8D-BE934BD94834}"/>
    <cellStyle name="20% - Accent4 4 3 2 6" xfId="45402" xr:uid="{B2E14B9F-7C63-4561-B4DE-33B8C910A245}"/>
    <cellStyle name="20% - Accent4 4 3 3" xfId="7161" xr:uid="{BF55874B-DDE3-4CA8-8719-E101A48165C9}"/>
    <cellStyle name="20% - Accent4 4 3 3 2" xfId="46740" xr:uid="{EF833B1D-73DE-4CB0-A40C-EB8DA79210E7}"/>
    <cellStyle name="20% - Accent4 4 3 4" xfId="7162" xr:uid="{6DF7F72C-4782-4FC6-9E35-0D0E947652A8}"/>
    <cellStyle name="20% - Accent4 4 3 4 2" xfId="7163" xr:uid="{9C85B527-5E43-40C5-816F-FA214EDB5FC4}"/>
    <cellStyle name="20% - Accent4 4 3 4 2 2" xfId="7164" xr:uid="{8198F683-E236-49CE-9C67-3B3B33AF0021}"/>
    <cellStyle name="20% - Accent4 4 3 4 3" xfId="7165" xr:uid="{326A40F8-2A66-4BB0-97D8-36358656F0FB}"/>
    <cellStyle name="20% - Accent4 4 3 5" xfId="7148" xr:uid="{C966365A-0BE9-464C-BCB8-2437C3A60D51}"/>
    <cellStyle name="20% - Accent4 4 3 6" xfId="44470" xr:uid="{BA7BF053-193A-40DD-9141-C85CC7E2A98E}"/>
    <cellStyle name="20% - Accent4 4 4" xfId="7166" xr:uid="{6F398133-AC9E-4578-ACE3-E24B57810AC3}"/>
    <cellStyle name="20% - Accent4 4 4 2" xfId="7167" xr:uid="{AB860554-0D81-45F3-891B-FDE56B0807B4}"/>
    <cellStyle name="20% - Accent4 4 4 2 2" xfId="7168" xr:uid="{7353D8F8-AC94-4DDF-BAB8-1BCA3CF04FE0}"/>
    <cellStyle name="20% - Accent4 4 4 2 3" xfId="7169" xr:uid="{09866B86-84B7-4786-877E-14D0F6D8E0D2}"/>
    <cellStyle name="20% - Accent4 4 4 2 3 2" xfId="7170" xr:uid="{030A240C-73CF-4A9A-8E27-FBF6350B6D55}"/>
    <cellStyle name="20% - Accent4 4 4 2 3 2 2" xfId="7171" xr:uid="{7C9D9B78-5717-4990-8EDA-AA91EFD5ED4F}"/>
    <cellStyle name="20% - Accent4 4 4 2 3 3" xfId="7172" xr:uid="{602FF3F6-C8DC-47EC-BDD7-BBDFD626E496}"/>
    <cellStyle name="20% - Accent4 4 4 2 4" xfId="7173" xr:uid="{100F8ECE-3561-4988-AF4B-41F6293D06C5}"/>
    <cellStyle name="20% - Accent4 4 4 2 4 2" xfId="7174" xr:uid="{84A9855F-ED35-4F66-AD08-F30854CF6261}"/>
    <cellStyle name="20% - Accent4 4 4 2 4 2 2" xfId="7175" xr:uid="{2C8B7AB1-7790-4BEF-B1C4-E856478A6821}"/>
    <cellStyle name="20% - Accent4 4 4 2 4 3" xfId="7176" xr:uid="{1B52E774-0F34-47FC-8486-6C8FA48DF93D}"/>
    <cellStyle name="20% - Accent4 4 4 2 5" xfId="7177" xr:uid="{CAC46549-8565-4D50-B3BB-F472C02015C8}"/>
    <cellStyle name="20% - Accent4 4 4 2 5 2" xfId="7178" xr:uid="{D1FACF05-059A-4B0E-BDE7-473BA4EA7909}"/>
    <cellStyle name="20% - Accent4 4 4 2 6" xfId="7179" xr:uid="{38AC5903-0F83-4CD4-8C72-DE713037A757}"/>
    <cellStyle name="20% - Accent4 4 4 2 7" xfId="46553" xr:uid="{D1CCCAFA-7830-4669-A458-1F9A53815255}"/>
    <cellStyle name="20% - Accent4 4 4 3" xfId="7180" xr:uid="{494D0A2E-A087-4288-83AC-9647B57714C8}"/>
    <cellStyle name="20% - Accent4 4 4 3 2" xfId="7181" xr:uid="{892FB883-E2DE-4A86-937E-27AB153060AD}"/>
    <cellStyle name="20% - Accent4 4 4 3 2 2" xfId="7182" xr:uid="{EB951546-28B0-4916-AC8C-ED78549C5451}"/>
    <cellStyle name="20% - Accent4 4 4 3 3" xfId="7183" xr:uid="{5E2BDE3A-1266-4BD9-8BB7-8274CB2E7521}"/>
    <cellStyle name="20% - Accent4 4 4 4" xfId="7184" xr:uid="{16830E08-E747-4F29-A098-8B2783FDEFEB}"/>
    <cellStyle name="20% - Accent4 4 4 4 2" xfId="7185" xr:uid="{FD041587-0967-4463-848C-7F5AFBDA8EDA}"/>
    <cellStyle name="20% - Accent4 4 4 4 2 2" xfId="7186" xr:uid="{DF770130-2E3B-438F-B9A9-2CC805A96910}"/>
    <cellStyle name="20% - Accent4 4 4 4 3" xfId="7187" xr:uid="{E76375F7-6FC4-41F7-899E-C7A157901E4B}"/>
    <cellStyle name="20% - Accent4 4 4 5" xfId="7188" xr:uid="{2B339511-9772-406D-8843-E6230E7B7908}"/>
    <cellStyle name="20% - Accent4 4 4 5 2" xfId="7189" xr:uid="{350D62B6-BD32-4239-AE1C-D3ED6D407946}"/>
    <cellStyle name="20% - Accent4 4 4 6" xfId="7190" xr:uid="{4EEC977E-5964-4397-A26F-9BD6CC5ABE50}"/>
    <cellStyle name="20% - Accent4 4 4 7" xfId="45214" xr:uid="{990B758C-0EB4-40D4-9247-B30AE798C123}"/>
    <cellStyle name="20% - Accent4 4 5" xfId="7191" xr:uid="{3AD1F0DC-B969-4597-A2D2-153DB4BF8C5B}"/>
    <cellStyle name="20% - Accent4 4 5 2" xfId="7192" xr:uid="{48DDD19D-DD33-48BE-9305-D4E438B01D12}"/>
    <cellStyle name="20% - Accent4 4 5 2 2" xfId="7193" xr:uid="{CC24E0CE-04D2-4FC6-A477-FAB3CD99C243}"/>
    <cellStyle name="20% - Accent4 4 5 2 2 2" xfId="7194" xr:uid="{C37EE272-A157-4713-838F-CA9BE53D5788}"/>
    <cellStyle name="20% - Accent4 4 5 2 3" xfId="7195" xr:uid="{0B96FB92-DC8C-480E-B0CF-139B49D9AE9C}"/>
    <cellStyle name="20% - Accent4 4 5 2 4" xfId="46904" xr:uid="{CD160FEC-9F62-4A82-87B8-D4CE3C767E0F}"/>
    <cellStyle name="20% - Accent4 4 5 3" xfId="7196" xr:uid="{4F21F2C9-B3E8-4E34-AF4A-D57F002BF621}"/>
    <cellStyle name="20% - Accent4 4 5 3 2" xfId="7197" xr:uid="{D93C5053-066F-46D7-97EC-04EDC50E00A8}"/>
    <cellStyle name="20% - Accent4 4 5 3 2 2" xfId="7198" xr:uid="{DEB7538E-862A-4781-AA8A-322B87D6ABBD}"/>
    <cellStyle name="20% - Accent4 4 5 3 3" xfId="7199" xr:uid="{4A840D5E-37DF-4FDA-9523-350FB3CC9E60}"/>
    <cellStyle name="20% - Accent4 4 5 4" xfId="7200" xr:uid="{F3F425C2-BCFA-4585-87D6-66C68F93CD68}"/>
    <cellStyle name="20% - Accent4 4 5 4 2" xfId="7201" xr:uid="{E9855614-2108-4DA9-B788-EAFACB375948}"/>
    <cellStyle name="20% - Accent4 4 5 5" xfId="7202" xr:uid="{F8389BE1-480B-4297-94ED-259C8FE2F3A1}"/>
    <cellStyle name="20% - Accent4 4 5 6" xfId="44794" xr:uid="{9ABF42CA-A424-4709-9258-D5613A4E6177}"/>
    <cellStyle name="20% - Accent4 4 6" xfId="7203" xr:uid="{B85749D0-124C-41DD-89E6-0D963A789BE3}"/>
    <cellStyle name="20% - Accent4 4 6 2" xfId="7204" xr:uid="{95E10D55-9B81-4884-95A3-D935619446BC}"/>
    <cellStyle name="20% - Accent4 4 6 2 2" xfId="7205" xr:uid="{00464268-249B-4E93-B12B-1B87533A3EDA}"/>
    <cellStyle name="20% - Accent4 4 6 2 2 2" xfId="7206" xr:uid="{B36A3DF0-082C-450D-9911-02FC88786613}"/>
    <cellStyle name="20% - Accent4 4 6 2 3" xfId="7207" xr:uid="{87A7B126-64FB-4BFC-AC60-C7E1793753D7}"/>
    <cellStyle name="20% - Accent4 4 6 2 4" xfId="47078" xr:uid="{A147C509-30C7-4CAF-B158-0A6DA05D42C7}"/>
    <cellStyle name="20% - Accent4 4 6 3" xfId="7208" xr:uid="{E0D66951-CC45-4618-A558-772539EE3788}"/>
    <cellStyle name="20% - Accent4 4 6 3 2" xfId="7209" xr:uid="{933734DC-F148-4D4B-82C5-1D4B3999F584}"/>
    <cellStyle name="20% - Accent4 4 6 4" xfId="7210" xr:uid="{252F6A4A-9708-42FF-BC6C-F0F9D0304F13}"/>
    <cellStyle name="20% - Accent4 4 6 5" xfId="45653" xr:uid="{E2F9107C-5FA6-4438-A13D-29263CEB8619}"/>
    <cellStyle name="20% - Accent4 4 7" xfId="7211" xr:uid="{311EC704-AC52-425F-8F63-ED8B9A0F8BB8}"/>
    <cellStyle name="20% - Accent4 4 7 2" xfId="7212" xr:uid="{0D782233-CF31-4C2F-9D07-9331857B225C}"/>
    <cellStyle name="20% - Accent4 4 7 2 2" xfId="7213" xr:uid="{1AA10B6B-A325-4AFD-884E-A11DB22D2246}"/>
    <cellStyle name="20% - Accent4 4 7 3" xfId="7214" xr:uid="{143D851D-C877-4BCD-9C82-DC3945DC0173}"/>
    <cellStyle name="20% - Accent4 4 7 4" xfId="46176" xr:uid="{66AEBA65-396F-438A-BEA2-085DFAA51FBB}"/>
    <cellStyle name="20% - Accent4 4 8" xfId="7215" xr:uid="{2FAC94AC-484D-490A-8345-3A09750D8476}"/>
    <cellStyle name="20% - Accent4 4 8 2" xfId="7216" xr:uid="{2BCDB45F-AB41-403D-BF4F-A9C45CF52371}"/>
    <cellStyle name="20% - Accent4 4 9" xfId="7217" xr:uid="{B1C408C3-8CF9-4C9D-BE67-EE242125A614}"/>
    <cellStyle name="20% - Accent4 5" xfId="592" xr:uid="{BF06A8EE-B429-4E26-8DAB-09DAC546090F}"/>
    <cellStyle name="20% - Accent4 5 2" xfId="1003" xr:uid="{7BC39D48-270B-44F4-990F-347F43424A16}"/>
    <cellStyle name="20% - Accent4 5 2 2" xfId="7220" xr:uid="{6AB5AA75-8F51-41BA-8B65-2AC51F3C69C9}"/>
    <cellStyle name="20% - Accent4 5 2 2 2" xfId="7221" xr:uid="{E203A1B2-EC12-47BA-AAA4-5F59CDD5DA0B}"/>
    <cellStyle name="20% - Accent4 5 2 2 2 2" xfId="7222" xr:uid="{F3E88670-5765-4663-873F-3A1E8C1BC840}"/>
    <cellStyle name="20% - Accent4 5 2 2 2 2 2" xfId="7223" xr:uid="{C2B2EEBA-479B-4921-A54B-B7DAC463B245}"/>
    <cellStyle name="20% - Accent4 5 2 2 2 3" xfId="7224" xr:uid="{A6B9CAD9-46A1-40A4-B745-5F364BB1A4C6}"/>
    <cellStyle name="20% - Accent4 5 2 2 3" xfId="7225" xr:uid="{29584D42-997E-4A8F-87DB-57FAD6827AD7}"/>
    <cellStyle name="20% - Accent4 5 2 2 3 2" xfId="7226" xr:uid="{32901C5D-2F73-45A4-8119-7D2B6C175C03}"/>
    <cellStyle name="20% - Accent4 5 2 2 3 2 2" xfId="7227" xr:uid="{CE7AA6D9-13EF-4D35-9C3C-FD2D66F2C92A}"/>
    <cellStyle name="20% - Accent4 5 2 2 3 3" xfId="7228" xr:uid="{B55BC83B-D13B-4D9F-971F-501A940F50A9}"/>
    <cellStyle name="20% - Accent4 5 2 2 4" xfId="7229" xr:uid="{50776773-F816-4A3B-8F89-31C30580B80D}"/>
    <cellStyle name="20% - Accent4 5 2 2 4 2" xfId="7230" xr:uid="{09DFBB61-98B0-4A8C-B961-7EF4E3E07597}"/>
    <cellStyle name="20% - Accent4 5 2 2 5" xfId="7231" xr:uid="{C18D6B71-FBEB-4F94-B121-E000438CD249}"/>
    <cellStyle name="20% - Accent4 5 2 3" xfId="7232" xr:uid="{DCE6F199-CCDF-4FD0-AF61-7D196D3A8D43}"/>
    <cellStyle name="20% - Accent4 5 2 4" xfId="7233" xr:uid="{5E62BCC6-B5A7-43EF-9655-6F16E7E118EF}"/>
    <cellStyle name="20% - Accent4 5 2 4 2" xfId="7234" xr:uid="{EC14BC61-6388-4262-98E8-29885B90AEB5}"/>
    <cellStyle name="20% - Accent4 5 2 4 2 2" xfId="7235" xr:uid="{E280FA70-5660-403E-BE64-E3E5403603C3}"/>
    <cellStyle name="20% - Accent4 5 2 4 3" xfId="7236" xr:uid="{1484C714-5576-40D8-85EB-B0F7B2734742}"/>
    <cellStyle name="20% - Accent4 5 2 5" xfId="7237" xr:uid="{4D5C961D-E208-43EA-8ECA-8F0033F1B899}"/>
    <cellStyle name="20% - Accent4 5 2 5 2" xfId="7238" xr:uid="{E0301DC9-65FC-48A6-AD97-7E6626BD378E}"/>
    <cellStyle name="20% - Accent4 5 2 5 2 2" xfId="7239" xr:uid="{85624906-219A-449B-93C1-2D037C69B6E3}"/>
    <cellStyle name="20% - Accent4 5 2 5 3" xfId="7240" xr:uid="{F57E938B-A3A4-41C8-8687-C46BB18E043C}"/>
    <cellStyle name="20% - Accent4 5 2 6" xfId="7241" xr:uid="{6175DB74-F275-496A-B981-6FABCD8E1F54}"/>
    <cellStyle name="20% - Accent4 5 2 6 2" xfId="7242" xr:uid="{072A9536-017B-4E22-B86A-3767FCD6ABC9}"/>
    <cellStyle name="20% - Accent4 5 2 7" xfId="7243" xr:uid="{E9F4C23C-B8B2-4428-898B-1DBA6084EA70}"/>
    <cellStyle name="20% - Accent4 5 2 8" xfId="7219" xr:uid="{4C5AC997-103D-47DD-9947-B4055FCB06F9}"/>
    <cellStyle name="20% - Accent4 5 2 9" xfId="45093" xr:uid="{B7DC6578-0251-4732-B891-1D8A1900649A}"/>
    <cellStyle name="20% - Accent4 5 3" xfId="7244" xr:uid="{AD50CCAF-6850-4C21-BDF0-6F7D88157F7D}"/>
    <cellStyle name="20% - Accent4 5 3 2" xfId="7245" xr:uid="{DCAF6B21-7381-44F1-8CCE-F4D623EF1464}"/>
    <cellStyle name="20% - Accent4 5 3 2 2" xfId="7246" xr:uid="{41EA1177-09FA-4842-9093-7150BB6DE162}"/>
    <cellStyle name="20% - Accent4 5 3 2 2 2" xfId="7247" xr:uid="{461C4C5E-66F7-4B90-A589-0662DEDF5D0B}"/>
    <cellStyle name="20% - Accent4 5 3 2 3" xfId="7248" xr:uid="{E5BC2D35-382A-4194-BE76-BE19CE51AADE}"/>
    <cellStyle name="20% - Accent4 5 3 3" xfId="7249" xr:uid="{3586092F-9359-4E89-B1C1-A04FD31A3140}"/>
    <cellStyle name="20% - Accent4 5 3 3 2" xfId="7250" xr:uid="{505CE0ED-715E-47EF-A038-8888E0A2C8FD}"/>
    <cellStyle name="20% - Accent4 5 3 3 2 2" xfId="7251" xr:uid="{120F4AC7-2E6F-497C-A85B-736514D3F680}"/>
    <cellStyle name="20% - Accent4 5 3 3 3" xfId="7252" xr:uid="{C53F5E5F-8901-4EAA-89D7-391C43F64CFF}"/>
    <cellStyle name="20% - Accent4 5 3 4" xfId="7253" xr:uid="{DB5DADF1-B46E-4AC6-B8A8-8C323A98D313}"/>
    <cellStyle name="20% - Accent4 5 3 4 2" xfId="7254" xr:uid="{47E27906-5196-4409-91E6-A2F8FE722B67}"/>
    <cellStyle name="20% - Accent4 5 3 5" xfId="7255" xr:uid="{2F3278BD-6D41-4025-AC83-172C5133C48D}"/>
    <cellStyle name="20% - Accent4 5 3 6" xfId="45778" xr:uid="{DBBCC152-B63E-442A-B549-163326C98BA2}"/>
    <cellStyle name="20% - Accent4 5 4" xfId="7256" xr:uid="{1B25DBB0-E522-4959-9A11-C89C885133B9}"/>
    <cellStyle name="20% - Accent4 5 4 2" xfId="7257" xr:uid="{3DA48A67-B1C1-492F-A466-D8A3C95F7D60}"/>
    <cellStyle name="20% - Accent4 5 4 2 2" xfId="7258" xr:uid="{1DE45F72-3B3E-49D4-8043-398222DD7784}"/>
    <cellStyle name="20% - Accent4 5 4 3" xfId="7259" xr:uid="{035C6F31-B5FE-4717-AB0D-556C086B6C43}"/>
    <cellStyle name="20% - Accent4 5 4 4" xfId="46432" xr:uid="{1DCE574C-3102-4093-97BC-C60EF3A8CF63}"/>
    <cellStyle name="20% - Accent4 5 5" xfId="7260" xr:uid="{BD688A63-B620-4301-ACF4-641167FAD568}"/>
    <cellStyle name="20% - Accent4 5 5 2" xfId="7261" xr:uid="{72D7FE8D-D324-4D23-8DA2-FAD9719DE718}"/>
    <cellStyle name="20% - Accent4 5 5 2 2" xfId="7262" xr:uid="{1045ED02-D9F2-4FD9-AC0B-76C06F8DA8D5}"/>
    <cellStyle name="20% - Accent4 5 5 3" xfId="7263" xr:uid="{BFBB55D2-A7F9-4AEA-A2B5-CDFF6130CDD3}"/>
    <cellStyle name="20% - Accent4 5 6" xfId="7264" xr:uid="{1F5C799A-9A4E-47F8-B4E8-86D84A0E0357}"/>
    <cellStyle name="20% - Accent4 5 6 2" xfId="7265" xr:uid="{75590C5F-E2E2-47BD-B2A7-531EB6BE0F5C}"/>
    <cellStyle name="20% - Accent4 5 7" xfId="7266" xr:uid="{ABE12D6A-D9BF-405F-8F7D-AD6556B6BB3A}"/>
    <cellStyle name="20% - Accent4 5 8" xfId="7218" xr:uid="{FED66B46-9A00-498B-A03F-1A8BB85D5CDF}"/>
    <cellStyle name="20% - Accent4 5 9" xfId="44106" xr:uid="{F4C779F8-3C93-4457-BCD1-2FEC26137CF2}"/>
    <cellStyle name="20% - Accent4 6" xfId="845" xr:uid="{11AF88ED-CF2B-46B1-B217-BD9AB9EE0A65}"/>
    <cellStyle name="20% - Accent4 6 2" xfId="7268" xr:uid="{6F20E8B1-A3A2-464E-BA17-E5D20C84F446}"/>
    <cellStyle name="20% - Accent4 6 2 2" xfId="7269" xr:uid="{5AE1CC53-7579-4942-9831-F68B38A7D37E}"/>
    <cellStyle name="20% - Accent4 6 2 2 2" xfId="7270" xr:uid="{7C98D091-2E22-4EFC-8451-507C95A4CAC8}"/>
    <cellStyle name="20% - Accent4 6 2 2 2 2" xfId="7271" xr:uid="{5153D118-5149-481D-AC4F-BB95758821C6}"/>
    <cellStyle name="20% - Accent4 6 2 2 2 2 2" xfId="7272" xr:uid="{CBA91AB9-1096-4458-A80D-03D824969A9B}"/>
    <cellStyle name="20% - Accent4 6 2 2 2 3" xfId="7273" xr:uid="{F3E40C41-94AA-460D-BF29-BFA95D91EA70}"/>
    <cellStyle name="20% - Accent4 6 2 2 3" xfId="7274" xr:uid="{1ABD14C0-1DDA-4CF0-B459-59C2BC68AE94}"/>
    <cellStyle name="20% - Accent4 6 2 2 3 2" xfId="7275" xr:uid="{F88787C0-DD4D-4D34-8B56-6CF0C85B7DE5}"/>
    <cellStyle name="20% - Accent4 6 2 2 3 2 2" xfId="7276" xr:uid="{7A329987-FDAB-4C2D-8440-FC350139C4D5}"/>
    <cellStyle name="20% - Accent4 6 2 2 3 3" xfId="7277" xr:uid="{B22411AB-7BA2-4974-86D7-79F9E7FA7885}"/>
    <cellStyle name="20% - Accent4 6 2 2 4" xfId="7278" xr:uid="{43AF1374-884A-48CD-AE0D-73175F998943}"/>
    <cellStyle name="20% - Accent4 6 2 2 4 2" xfId="7279" xr:uid="{FFEBD704-3B67-4399-80C3-68E9435CF659}"/>
    <cellStyle name="20% - Accent4 6 2 2 5" xfId="7280" xr:uid="{E098B946-9C3D-4B21-BE9E-96040555968E}"/>
    <cellStyle name="20% - Accent4 6 2 3" xfId="7281" xr:uid="{50A1CFA6-0999-4EB0-8AE4-A03F8D33EF5B}"/>
    <cellStyle name="20% - Accent4 6 2 4" xfId="7282" xr:uid="{ACCAA3B4-590A-4903-948A-CF40F15BA952}"/>
    <cellStyle name="20% - Accent4 6 2 4 2" xfId="7283" xr:uid="{2CAC1FE8-102A-4CD4-8566-84071F2F0642}"/>
    <cellStyle name="20% - Accent4 6 2 4 2 2" xfId="7284" xr:uid="{95D42B9F-C159-451E-BDD9-681F6C8EA530}"/>
    <cellStyle name="20% - Accent4 6 2 4 3" xfId="7285" xr:uid="{B1046A53-87EA-4075-99EE-17400E55C395}"/>
    <cellStyle name="20% - Accent4 6 2 5" xfId="7286" xr:uid="{52D3E83F-AA9E-4900-8B51-C6FD2CF52747}"/>
    <cellStyle name="20% - Accent4 6 2 5 2" xfId="7287" xr:uid="{8738C4B7-07D9-4FE8-AA46-633040C52A47}"/>
    <cellStyle name="20% - Accent4 6 2 5 2 2" xfId="7288" xr:uid="{AB5DF5B4-5F30-4E53-827A-D51E17819A5A}"/>
    <cellStyle name="20% - Accent4 6 2 5 3" xfId="7289" xr:uid="{04763B3B-5948-4896-805F-41F746B0DD71}"/>
    <cellStyle name="20% - Accent4 6 2 6" xfId="7290" xr:uid="{BE739154-C757-4289-B444-342B9949486E}"/>
    <cellStyle name="20% - Accent4 6 2 6 2" xfId="7291" xr:uid="{C1EA9D3E-91E7-4A31-9399-C7BF8D69FCF4}"/>
    <cellStyle name="20% - Accent4 6 2 7" xfId="7292" xr:uid="{A16DE774-2BBB-437D-8BFD-E46C24FEA52E}"/>
    <cellStyle name="20% - Accent4 6 2 8" xfId="45897" xr:uid="{4A098066-B5FA-4125-8974-7B1922621581}"/>
    <cellStyle name="20% - Accent4 6 3" xfId="7293" xr:uid="{3EDE0B72-BA8F-4586-8B33-42B309121283}"/>
    <cellStyle name="20% - Accent4 6 3 2" xfId="7294" xr:uid="{E63E57EF-414E-430B-A0CC-464229DF91A2}"/>
    <cellStyle name="20% - Accent4 6 3 2 2" xfId="7295" xr:uid="{B2395739-B52B-471A-9FEE-4C6A25121A75}"/>
    <cellStyle name="20% - Accent4 6 3 2 2 2" xfId="7296" xr:uid="{22881763-212C-44F9-9C64-ACFA49920E02}"/>
    <cellStyle name="20% - Accent4 6 3 2 3" xfId="7297" xr:uid="{2EDDB5FD-DA1B-49CE-8091-0099B9E0191F}"/>
    <cellStyle name="20% - Accent4 6 3 3" xfId="7298" xr:uid="{6ACE5AC4-8066-4B26-A359-99374023D41F}"/>
    <cellStyle name="20% - Accent4 6 3 3 2" xfId="7299" xr:uid="{6D28183C-97F6-42C2-82F9-4A3735AA8ED6}"/>
    <cellStyle name="20% - Accent4 6 3 3 2 2" xfId="7300" xr:uid="{52AF4E38-80AD-4E92-8BE4-2ED1F608AB15}"/>
    <cellStyle name="20% - Accent4 6 3 3 3" xfId="7301" xr:uid="{6E70FDDC-F902-4EB6-ACBA-9C61CC1D31D1}"/>
    <cellStyle name="20% - Accent4 6 3 4" xfId="7302" xr:uid="{0AC28672-F43E-4297-9C05-0EA654278816}"/>
    <cellStyle name="20% - Accent4 6 3 4 2" xfId="7303" xr:uid="{64CEA46A-D3A7-4610-9DBD-658D6025BFC1}"/>
    <cellStyle name="20% - Accent4 6 3 5" xfId="7304" xr:uid="{5F6E8440-8471-454C-91EB-357CAE5FAE71}"/>
    <cellStyle name="20% - Accent4 6 4" xfId="7305" xr:uid="{92BBEE7C-C83A-4A46-9758-BE025DA9C3D5}"/>
    <cellStyle name="20% - Accent4 6 4 2" xfId="7306" xr:uid="{1920A177-B7D2-4F9C-8251-ABB7A5F10062}"/>
    <cellStyle name="20% - Accent4 6 4 2 2" xfId="7307" xr:uid="{3AF5B7F7-B367-4475-9DD4-4E437B251875}"/>
    <cellStyle name="20% - Accent4 6 4 3" xfId="7308" xr:uid="{1E7FFFE2-4264-4A44-9127-0CE123DEA5C7}"/>
    <cellStyle name="20% - Accent4 6 5" xfId="7309" xr:uid="{00235466-1CF1-4DEE-9785-81DFF3C3AEA5}"/>
    <cellStyle name="20% - Accent4 6 5 2" xfId="7310" xr:uid="{DD6A06B4-9514-40FE-B4FA-27B3036D4577}"/>
    <cellStyle name="20% - Accent4 6 5 2 2" xfId="7311" xr:uid="{17AFC76E-C4AD-4261-AE99-E2C12B1CE247}"/>
    <cellStyle name="20% - Accent4 6 5 3" xfId="7312" xr:uid="{1FEB1C75-04E3-4CA0-9EA5-02AEEF3FE53B}"/>
    <cellStyle name="20% - Accent4 6 6" xfId="7313" xr:uid="{73D7BBDC-39F1-421A-B3FA-8B8A6170D989}"/>
    <cellStyle name="20% - Accent4 6 6 2" xfId="7314" xr:uid="{49274ACF-3A0C-44D2-B22A-4F20327C4A0F}"/>
    <cellStyle name="20% - Accent4 6 7" xfId="7315" xr:uid="{E4A17DE6-5455-4860-A37C-5EEC8CC16B56}"/>
    <cellStyle name="20% - Accent4 6 8" xfId="7267" xr:uid="{47794421-8F70-4D5C-856C-0096F9BE890E}"/>
    <cellStyle name="20% - Accent4 6 9" xfId="44919" xr:uid="{43C47984-8E9C-4DB4-A305-CFD1A7D60B41}"/>
    <cellStyle name="20% - Accent4 7" xfId="7316" xr:uid="{50FC1E98-6834-4802-A89F-07E1EB2621C0}"/>
    <cellStyle name="20% - Accent4 7 2" xfId="7317" xr:uid="{F6FFC8CA-A11A-4302-8B34-DD89641201A0}"/>
    <cellStyle name="20% - Accent4 7 2 2" xfId="7318" xr:uid="{E7946B43-1E4B-41B5-BC59-8EC32742A7FD}"/>
    <cellStyle name="20% - Accent4 7 2 2 2" xfId="7319" xr:uid="{A2BD8869-D7BF-4A3C-9075-A0ECDFF3EE03}"/>
    <cellStyle name="20% - Accent4 7 2 2 2 2" xfId="7320" xr:uid="{8A55BAA9-43CA-4863-95FF-B9F9230F9311}"/>
    <cellStyle name="20% - Accent4 7 2 2 3" xfId="7321" xr:uid="{8080055E-7784-4B5D-854F-5CB1CEA651E4}"/>
    <cellStyle name="20% - Accent4 7 2 3" xfId="7322" xr:uid="{D10D958A-3B51-4458-8D2E-FEE1CD0FECD6}"/>
    <cellStyle name="20% - Accent4 7 2 4" xfId="7323" xr:uid="{FCC306B8-4FD2-4BCB-B0F3-BD3582AFA4CE}"/>
    <cellStyle name="20% - Accent4 7 3" xfId="7324" xr:uid="{0305BD6E-EB78-47B6-8210-5056DC512340}"/>
    <cellStyle name="20% - Accent4 7 3 2" xfId="7325" xr:uid="{929B2045-A17D-4F5E-8B4F-6AEE3F4E8481}"/>
    <cellStyle name="20% - Accent4 7 3 2 2" xfId="7326" xr:uid="{744F27C8-7924-48FA-8ED7-2A60CA385C3F}"/>
    <cellStyle name="20% - Accent4 7 3 3" xfId="7327" xr:uid="{7A801C51-F186-4511-9B24-8DA3EAAABF22}"/>
    <cellStyle name="20% - Accent4 7 4" xfId="7328" xr:uid="{E23BA61B-6B1E-4048-A8B5-1264D820435D}"/>
    <cellStyle name="20% - Accent4 7 4 2" xfId="7329" xr:uid="{BB94F932-A2AE-4926-9E5E-12B11DD7C2C5}"/>
    <cellStyle name="20% - Accent4 7 5" xfId="7330" xr:uid="{E36973E6-9584-4477-AF41-B69FAA274159}"/>
    <cellStyle name="20% - Accent4 7 6" xfId="45531" xr:uid="{61B15BD9-14B2-4C21-A4B3-90637C1D512F}"/>
    <cellStyle name="20% - Accent4 8" xfId="7331" xr:uid="{5AFDD9FA-5343-4EC4-83CC-3C1A3D84E03A}"/>
    <cellStyle name="20% - Accent4 8 2" xfId="7332" xr:uid="{83CFC502-7857-4D6E-8EC3-2EE0E15E1349}"/>
    <cellStyle name="20% - Accent4 8 3" xfId="7333" xr:uid="{80253DD3-57BA-4E3C-9B83-579233BBF22E}"/>
    <cellStyle name="20% - Accent4 8 3 2" xfId="7334" xr:uid="{88AC7F33-4B1C-4B3C-A4A0-FC2ED276C616}"/>
    <cellStyle name="20% - Accent4 8 3 2 2" xfId="7335" xr:uid="{D670CFEC-3889-43F1-88E5-43D22D8D5B89}"/>
    <cellStyle name="20% - Accent4 8 3 2 2 2" xfId="7336" xr:uid="{D871C4A4-73CF-4E0A-A1DE-85EA10E2C5F7}"/>
    <cellStyle name="20% - Accent4 8 3 2 3" xfId="7337" xr:uid="{22A15C21-0E45-40F8-8F0D-C08D757082BA}"/>
    <cellStyle name="20% - Accent4 8 3 3" xfId="7338" xr:uid="{FAF803CF-24FE-4CB3-9A62-09EA8EF46260}"/>
    <cellStyle name="20% - Accent4 8 3 3 2" xfId="7339" xr:uid="{A1A28B9E-BDC6-49B9-A9CB-8B599D6D7E70}"/>
    <cellStyle name="20% - Accent4 8 3 3 2 2" xfId="7340" xr:uid="{D1A97F65-D942-47E9-A2DB-1306324A618B}"/>
    <cellStyle name="20% - Accent4 8 3 3 3" xfId="7341" xr:uid="{0802F03C-1BB4-4765-B697-D27EF5F83C9F}"/>
    <cellStyle name="20% - Accent4 8 3 4" xfId="7342" xr:uid="{BD6F46E8-DDDF-4D95-A727-A67A5B822646}"/>
    <cellStyle name="20% - Accent4 8 3 4 2" xfId="7343" xr:uid="{B01538B9-6B46-4566-8B08-AAF680FBD266}"/>
    <cellStyle name="20% - Accent4 8 3 5" xfId="7344" xr:uid="{F0BB98DE-6543-4748-A59C-154FDD737783}"/>
    <cellStyle name="20% - Accent4 8 4" xfId="46301" xr:uid="{DD4E74F0-6CE2-4166-BBA0-C2CDC8A1BAEC}"/>
    <cellStyle name="20% - Accent4 9" xfId="7345" xr:uid="{9C326DF1-FA61-4582-A547-66A3D145C995}"/>
    <cellStyle name="20% - Accent4 9 2" xfId="7346" xr:uid="{2B7764CC-0446-4C60-9AF1-51F18983A861}"/>
    <cellStyle name="20% - Accent4 9 3" xfId="7347" xr:uid="{AD60AC60-3092-41B2-AA29-62D76467E400}"/>
    <cellStyle name="20% - Accent4 9 3 2" xfId="7348" xr:uid="{156C4820-1F7B-4501-AA83-09C61F286F25}"/>
    <cellStyle name="20% - Accent4 9 3 2 2" xfId="7349" xr:uid="{8C00AAFC-D7F4-4DAE-8F76-34EC697DF96D}"/>
    <cellStyle name="20% - Accent4 9 3 2 2 2" xfId="7350" xr:uid="{7310BF64-1D4C-4EA0-95FE-4E2D27DA19C9}"/>
    <cellStyle name="20% - Accent4 9 3 2 3" xfId="7351" xr:uid="{94A04750-72DE-4E73-B07A-C0345B04D19B}"/>
    <cellStyle name="20% - Accent4 9 3 3" xfId="7352" xr:uid="{C5693538-4FD9-478F-865C-A0556ADFE8B1}"/>
    <cellStyle name="20% - Accent4 9 3 3 2" xfId="7353" xr:uid="{AD2CF41B-EE71-47B5-8C35-B9A21EF03B61}"/>
    <cellStyle name="20% - Accent4 9 3 3 2 2" xfId="7354" xr:uid="{95411266-2F57-4134-A86B-CAD3B5C9F712}"/>
    <cellStyle name="20% - Accent4 9 3 3 3" xfId="7355" xr:uid="{9399631B-72AD-4F87-8C0E-D05615753B57}"/>
    <cellStyle name="20% - Accent4 9 3 4" xfId="7356" xr:uid="{08C6101A-B13E-4BCB-887B-6C835DEA53B9}"/>
    <cellStyle name="20% - Accent4 9 3 4 2" xfId="7357" xr:uid="{26D711C0-0573-43C9-ABD1-A37D0175B836}"/>
    <cellStyle name="20% - Accent4 9 3 5" xfId="7358" xr:uid="{F3321285-CC9A-43D2-9B3B-0FD0F97BC543}"/>
    <cellStyle name="20% - Accent4 9 4" xfId="7359" xr:uid="{A39D6ED3-58C3-40E1-A70C-12BA7C60BF57}"/>
    <cellStyle name="20% - Accent5" xfId="60" builtinId="46" customBuiltin="1"/>
    <cellStyle name="20% - Accent5 10" xfId="7360" xr:uid="{1CC0FCB0-A55C-414C-A728-32A3D9690703}"/>
    <cellStyle name="20% - Accent5 10 2" xfId="7361" xr:uid="{21136FAC-4721-4947-9C4D-31E8A853D6CF}"/>
    <cellStyle name="20% - Accent5 10 3" xfId="7362" xr:uid="{AFF323A4-7FF2-4604-9D7F-F8F6D181CF8A}"/>
    <cellStyle name="20% - Accent5 10 3 2" xfId="7363" xr:uid="{7EC63AE7-20AD-4844-8701-518B58AB170E}"/>
    <cellStyle name="20% - Accent5 10 3 2 2" xfId="7364" xr:uid="{BCBE273C-EF7F-4B3A-B3EA-10510653666A}"/>
    <cellStyle name="20% - Accent5 10 3 2 2 2" xfId="7365" xr:uid="{A029A672-0367-48BC-B8C0-FE73FA26CA93}"/>
    <cellStyle name="20% - Accent5 10 3 2 3" xfId="7366" xr:uid="{CCC415A1-AB47-40F7-9352-80F0AF38369A}"/>
    <cellStyle name="20% - Accent5 10 3 3" xfId="7367" xr:uid="{C70058DB-5C93-4BB6-A7F1-C21FDD2289D4}"/>
    <cellStyle name="20% - Accent5 10 3 3 2" xfId="7368" xr:uid="{04D3F43C-729C-4696-A231-F18453FB235E}"/>
    <cellStyle name="20% - Accent5 10 3 3 2 2" xfId="7369" xr:uid="{738E6408-CD4C-420F-87D5-F95A4D94C92F}"/>
    <cellStyle name="20% - Accent5 10 3 3 3" xfId="7370" xr:uid="{039D02FF-AF1E-4CB0-83BD-59B02491B4EE}"/>
    <cellStyle name="20% - Accent5 10 3 4" xfId="7371" xr:uid="{EDCEB7B2-6AC3-4A08-9AA0-A13257FEFEFF}"/>
    <cellStyle name="20% - Accent5 10 3 4 2" xfId="7372" xr:uid="{4BD18378-535D-41A0-B2DE-4809C5B54BF4}"/>
    <cellStyle name="20% - Accent5 10 3 5" xfId="7373" xr:uid="{7AA128CB-DAE5-4440-AD29-1C6D4FD17619}"/>
    <cellStyle name="20% - Accent5 10 4" xfId="7374" xr:uid="{332D3C0D-B2CA-44D8-A047-5F582ED481E3}"/>
    <cellStyle name="20% - Accent5 11" xfId="7375" xr:uid="{4034B8F2-AB29-4DED-A26C-1D2C4C2C17B5}"/>
    <cellStyle name="20% - Accent5 12" xfId="7376" xr:uid="{C4C15F54-D867-4811-BE59-334382E03742}"/>
    <cellStyle name="20% - Accent5 12 2" xfId="7377" xr:uid="{3911445F-D9FB-4D51-B8C8-D72F85739DF7}"/>
    <cellStyle name="20% - Accent5 13" xfId="1220" xr:uid="{B610EDC2-AC14-49CC-979C-7023B50FC734}"/>
    <cellStyle name="20% - Accent5 14" xfId="43947" xr:uid="{F1E09493-3B1C-4BA6-99FC-B8DB134B0B72}"/>
    <cellStyle name="20% - Accent5 2" xfId="116" xr:uid="{7635A3FF-142B-4D46-873C-C6E5C9267423}"/>
    <cellStyle name="20% - Accent5 2 10" xfId="1228" xr:uid="{EE03E124-1274-4051-B204-17B78E0412F3}"/>
    <cellStyle name="20% - Accent5 2 11" xfId="43792" xr:uid="{B50CB603-4052-427C-8E9C-FBFCCB5A0717}"/>
    <cellStyle name="20% - Accent5 2 12" xfId="305" xr:uid="{C5596532-93A7-4602-B75D-29F9C188D99D}"/>
    <cellStyle name="20% - Accent5 2 13" xfId="44027" xr:uid="{3608BE06-AD2E-4E7D-9CED-B91F0EB18EC0}"/>
    <cellStyle name="20% - Accent5 2 2" xfId="230" xr:uid="{CAD2D65B-0775-4B5E-99D1-6C6A5A63EA6B}"/>
    <cellStyle name="20% - Accent5 2 2 10" xfId="3339" xr:uid="{E68EB57D-F3B8-4F07-BEB6-BFF0E7917FC4}"/>
    <cellStyle name="20% - Accent5 2 2 11" xfId="1466" xr:uid="{A9322BA1-2024-4A6B-8D03-C2843E6C9027}"/>
    <cellStyle name="20% - Accent5 2 2 12" xfId="1421" xr:uid="{FEAC6B6B-7DC7-49F8-8B55-CEA013245A5D}"/>
    <cellStyle name="20% - Accent5 2 2 13" xfId="464" xr:uid="{318953F9-F83C-4BBF-A323-263A9373DEDE}"/>
    <cellStyle name="20% - Accent5 2 2 14" xfId="44079" xr:uid="{EB947A34-45F1-46B4-9F8E-46B949AA050F}"/>
    <cellStyle name="20% - Accent5 2 2 2" xfId="726" xr:uid="{B267392C-D515-4CA6-AE98-18BAE66DCEAC}"/>
    <cellStyle name="20% - Accent5 2 2 2 10" xfId="44331" xr:uid="{F9846CD8-2CC2-4CA7-991F-55758C52666E}"/>
    <cellStyle name="20% - Accent5 2 2 2 2" xfId="1126" xr:uid="{1DA87AE2-CBA3-4019-A1EE-424609142EF3}"/>
    <cellStyle name="20% - Accent5 2 2 2 2 2" xfId="1918" xr:uid="{C174BA86-0B29-4B95-B321-FBA0492F3B0E}"/>
    <cellStyle name="20% - Accent5 2 2 2 2 2 2" xfId="2516" xr:uid="{79AB0CA5-44D7-460C-B9BD-86F86227D706}"/>
    <cellStyle name="20% - Accent5 2 2 2 2 2 3" xfId="2750" xr:uid="{41B48BE9-3899-4B34-B8F7-E39D0BE2F8CE}"/>
    <cellStyle name="20% - Accent5 2 2 2 2 2 4" xfId="2983" xr:uid="{FFF1AA06-8E7E-46AA-B328-37F7EEB05A33}"/>
    <cellStyle name="20% - Accent5 2 2 2 2 2 5" xfId="3216" xr:uid="{55E5116A-E630-4778-BC4E-5D9E125672E8}"/>
    <cellStyle name="20% - Accent5 2 2 2 2 2 6" xfId="2282" xr:uid="{1BE4C07D-0424-4BD2-92F3-5BCA608952F1}"/>
    <cellStyle name="20% - Accent5 2 2 2 2 2 7" xfId="46100" xr:uid="{21B0F8E1-3203-4F91-8F29-054818CFE9A0}"/>
    <cellStyle name="20% - Accent5 2 2 2 2 3" xfId="2400" xr:uid="{B0366008-23E1-4CDD-9452-468082766C3F}"/>
    <cellStyle name="20% - Accent5 2 2 2 2 4" xfId="2634" xr:uid="{4F464DED-FE87-438E-9994-09BD42C79B48}"/>
    <cellStyle name="20% - Accent5 2 2 2 2 5" xfId="2867" xr:uid="{D0A12867-E9F4-428B-B61B-354D6FBF07F6}"/>
    <cellStyle name="20% - Accent5 2 2 2 2 6" xfId="3100" xr:uid="{EE24680E-39F7-4A52-B12D-91B0E47A6AFA}"/>
    <cellStyle name="20% - Accent5 2 2 2 2 7" xfId="2166" xr:uid="{8E4C7520-548D-4270-8088-16FA805BDB57}"/>
    <cellStyle name="20% - Accent5 2 2 2 2 8" xfId="1797" xr:uid="{06FE5C6B-9C46-4A51-8F1A-D99EC7D8122F}"/>
    <cellStyle name="20% - Accent5 2 2 2 2 9" xfId="45318" xr:uid="{C42E6E17-BB12-486F-AD93-AA094C512DB1}"/>
    <cellStyle name="20% - Accent5 2 2 2 3" xfId="1860" xr:uid="{7B5D9840-4FE0-4413-B7C3-705FDC539BDE}"/>
    <cellStyle name="20% - Accent5 2 2 2 3 2" xfId="2458" xr:uid="{6810A874-F324-4CBC-99A8-02FABF1A5F02}"/>
    <cellStyle name="20% - Accent5 2 2 2 3 2 2" xfId="7380" xr:uid="{07199DFB-1156-46A2-BB95-CCDCE213AA72}"/>
    <cellStyle name="20% - Accent5 2 2 2 3 2 3" xfId="7379" xr:uid="{2E154B1C-3B55-4009-857E-271FE6363312}"/>
    <cellStyle name="20% - Accent5 2 2 2 3 3" xfId="2692" xr:uid="{2DFF844D-097C-496D-9E93-44CC76C980C9}"/>
    <cellStyle name="20% - Accent5 2 2 2 3 3 2" xfId="7381" xr:uid="{F265E6E1-506E-42E2-B31E-7C278B84DDB3}"/>
    <cellStyle name="20% - Accent5 2 2 2 3 4" xfId="2925" xr:uid="{7DE5CA7E-9767-40E0-930F-C66246055FCC}"/>
    <cellStyle name="20% - Accent5 2 2 2 3 5" xfId="3158" xr:uid="{813FB5A4-BE53-4C45-9602-B7E43EF455D4}"/>
    <cellStyle name="20% - Accent5 2 2 2 3 6" xfId="2224" xr:uid="{085BE385-5058-406D-AC98-C9765E5CDF29}"/>
    <cellStyle name="20% - Accent5 2 2 2 3 7" xfId="7378" xr:uid="{99EF535A-AC4A-4C1E-BE6A-634EB6B751EF}"/>
    <cellStyle name="20% - Accent5 2 2 2 3 8" xfId="45758" xr:uid="{D2C18DD9-78E2-4E91-9740-F6D7BA4A8588}"/>
    <cellStyle name="20% - Accent5 2 2 2 4" xfId="2342" xr:uid="{5CCE7687-9FAE-4B37-9A5E-64F6351B15C3}"/>
    <cellStyle name="20% - Accent5 2 2 2 4 2" xfId="7383" xr:uid="{FCD958C0-8C38-4482-856E-D726923207D3}"/>
    <cellStyle name="20% - Accent5 2 2 2 4 3" xfId="7384" xr:uid="{0FB18AF8-0B16-4FB8-85D6-2F249EC17B07}"/>
    <cellStyle name="20% - Accent5 2 2 2 4 4" xfId="7382" xr:uid="{7ED1DA5D-F4A3-43E6-B9C4-4C492A3A9703}"/>
    <cellStyle name="20% - Accent5 2 2 2 4 5" xfId="46657" xr:uid="{A732967E-7A8A-43A9-A177-B6224B6D4DD2}"/>
    <cellStyle name="20% - Accent5 2 2 2 5" xfId="2576" xr:uid="{FAD04365-AC3A-4CF5-BDDD-D40C8A40C903}"/>
    <cellStyle name="20% - Accent5 2 2 2 5 2" xfId="7385" xr:uid="{96E712EC-BB72-425B-8D1E-9786ED4ABBCC}"/>
    <cellStyle name="20% - Accent5 2 2 2 6" xfId="2809" xr:uid="{ABADFD96-3486-4A3A-A93E-9C9BC8F089D7}"/>
    <cellStyle name="20% - Accent5 2 2 2 7" xfId="3042" xr:uid="{E0D4D036-66C8-4F22-9EEF-A5AA07AF9824}"/>
    <cellStyle name="20% - Accent5 2 2 2 8" xfId="2108" xr:uid="{50746F26-4DBD-4B26-8A3C-BA7EB23488C1}"/>
    <cellStyle name="20% - Accent5 2 2 2 9" xfId="1672" xr:uid="{37E935DB-FE2C-4844-9429-407589C2AAD8}"/>
    <cellStyle name="20% - Accent5 2 2 3" xfId="915" xr:uid="{486AF263-F69C-418A-AD49-2859B0A881FF}"/>
    <cellStyle name="20% - Accent5 2 2 3 10" xfId="7386" xr:uid="{6AED4178-CDDE-4107-B727-375EB81B1AB0}"/>
    <cellStyle name="20% - Accent5 2 2 3 11" xfId="43638" xr:uid="{D5DC2C21-753E-4FA0-9E48-6A284D7850B1}"/>
    <cellStyle name="20% - Accent5 2 2 3 12" xfId="1764" xr:uid="{6F33F32C-F3F6-4035-A666-AC5B6ED3A1A6}"/>
    <cellStyle name="20% - Accent5 2 2 3 13" xfId="44206" xr:uid="{5AE6582E-B72C-4314-935D-29ED3F9E9B69}"/>
    <cellStyle name="20% - Accent5 2 2 3 2" xfId="1889" xr:uid="{F8C55DB5-DCAE-48D7-A956-1A9EB8E7EC9B}"/>
    <cellStyle name="20% - Accent5 2 2 3 2 2" xfId="2487" xr:uid="{A0C243FA-F32C-45F9-8598-BEF4BFE0831B}"/>
    <cellStyle name="20% - Accent5 2 2 3 2 2 2" xfId="7389" xr:uid="{97A83F9E-F720-44F0-B168-FEBDB93FAD68}"/>
    <cellStyle name="20% - Accent5 2 2 3 2 2 2 2" xfId="7390" xr:uid="{C2889496-2DCD-4E95-805A-4CD52273F8EB}"/>
    <cellStyle name="20% - Accent5 2 2 3 2 2 2 3" xfId="7391" xr:uid="{940A1B67-9B40-46CC-9FA5-673A3D97291F}"/>
    <cellStyle name="20% - Accent5 2 2 3 2 2 3" xfId="7392" xr:uid="{987B9F1A-5F91-4458-BD6B-953B17C9CD4B}"/>
    <cellStyle name="20% - Accent5 2 2 3 2 2 4" xfId="7393" xr:uid="{12FD4702-EA91-49B5-97EB-9D5E752AD0DA}"/>
    <cellStyle name="20% - Accent5 2 2 3 2 2 4 2" xfId="7394" xr:uid="{9ACB7836-0150-4F3A-A80F-765AC07FA170}"/>
    <cellStyle name="20% - Accent5 2 2 3 2 2 5" xfId="7395" xr:uid="{C8E58042-5C47-434E-91F0-515E9D48DE6C}"/>
    <cellStyle name="20% - Accent5 2 2 3 2 2 6" xfId="7388" xr:uid="{E78A44F7-E7A6-4E48-B163-D77BD6BEF5EA}"/>
    <cellStyle name="20% - Accent5 2 2 3 2 3" xfId="2721" xr:uid="{331A2B86-6955-4F72-9B1B-44DCE9A95E7B}"/>
    <cellStyle name="20% - Accent5 2 2 3 2 3 2" xfId="7396" xr:uid="{9E3255D0-C3A8-4C3C-AB4D-45837A44BBB9}"/>
    <cellStyle name="20% - Accent5 2 2 3 2 4" xfId="2954" xr:uid="{53A5A5D9-BBFE-4406-B774-12C23AB50A3C}"/>
    <cellStyle name="20% - Accent5 2 2 3 2 4 2" xfId="7398" xr:uid="{4EE41A62-4F8F-4680-A479-1EDA87255B5D}"/>
    <cellStyle name="20% - Accent5 2 2 3 2 4 2 2" xfId="7399" xr:uid="{4FB72ACC-64A4-4823-B0CE-AB5D34E26467}"/>
    <cellStyle name="20% - Accent5 2 2 3 2 4 3" xfId="7400" xr:uid="{75301D83-BF73-4C31-9EF7-EDE7D50AB2C1}"/>
    <cellStyle name="20% - Accent5 2 2 3 2 4 4" xfId="7397" xr:uid="{611A0D61-6BC5-4052-B3B4-2AF208DD62E1}"/>
    <cellStyle name="20% - Accent5 2 2 3 2 5" xfId="3187" xr:uid="{5CC36FBE-15A5-46E6-BA3F-F6D8A8389F04}"/>
    <cellStyle name="20% - Accent5 2 2 3 2 5 2" xfId="7402" xr:uid="{62DF2C23-CCA8-46E1-ADEE-3CA973C53B86}"/>
    <cellStyle name="20% - Accent5 2 2 3 2 5 2 2" xfId="7403" xr:uid="{4E51CC14-3264-4D25-9A2B-0F5BFCE523D5}"/>
    <cellStyle name="20% - Accent5 2 2 3 2 5 3" xfId="7404" xr:uid="{37470D5E-6F58-46DC-8E26-7E9195DE8203}"/>
    <cellStyle name="20% - Accent5 2 2 3 2 5 4" xfId="7401" xr:uid="{7FCB14D3-E487-49F9-84FC-F7FC7136A61F}"/>
    <cellStyle name="20% - Accent5 2 2 3 2 6" xfId="2253" xr:uid="{3CBFC1EB-5408-40FA-A290-49DB9C8A6148}"/>
    <cellStyle name="20% - Accent5 2 2 3 2 6 2" xfId="7406" xr:uid="{CD96BAFE-7018-443F-8707-9A355BC0A4C1}"/>
    <cellStyle name="20% - Accent5 2 2 3 2 6 3" xfId="7405" xr:uid="{7C1D6202-BF2B-4D3E-9BC9-9EAC24D8C9E6}"/>
    <cellStyle name="20% - Accent5 2 2 3 2 7" xfId="7407" xr:uid="{6A768A11-550A-4ACA-9F53-ADA531CA92D3}"/>
    <cellStyle name="20% - Accent5 2 2 3 2 8" xfId="7387" xr:uid="{C8B0D7F1-5F74-407F-ADF4-2940C0397284}"/>
    <cellStyle name="20% - Accent5 2 2 3 2 9" xfId="45193" xr:uid="{DCEFB11A-8078-4F39-BCCB-5A4E390A9CF2}"/>
    <cellStyle name="20% - Accent5 2 2 3 3" xfId="2371" xr:uid="{62A0BCA3-334F-4786-BDEF-1C8F86901BDC}"/>
    <cellStyle name="20% - Accent5 2 2 3 3 2" xfId="7409" xr:uid="{5B9B7AEF-11BD-4AE0-BBBB-A1061C4506F5}"/>
    <cellStyle name="20% - Accent5 2 2 3 3 2 2" xfId="7410" xr:uid="{964CE02C-CB24-4E91-AD7A-9CCF4C2515D4}"/>
    <cellStyle name="20% - Accent5 2 2 3 3 2 2 2" xfId="7411" xr:uid="{A1A51DD1-08FA-4630-A1AB-1C60FACA080B}"/>
    <cellStyle name="20% - Accent5 2 2 3 3 2 3" xfId="7412" xr:uid="{E234DBB3-797B-4700-81DD-C02BFD1529F8}"/>
    <cellStyle name="20% - Accent5 2 2 3 3 3" xfId="7413" xr:uid="{91F84BBE-D14B-41C3-BC72-5B75219420B8}"/>
    <cellStyle name="20% - Accent5 2 2 3 3 3 2" xfId="7414" xr:uid="{1E1BE424-C096-49D0-BF54-5050664AB862}"/>
    <cellStyle name="20% - Accent5 2 2 3 3 3 2 2" xfId="7415" xr:uid="{4E09535B-D3D5-4C0E-82C8-30ED0BDAFA46}"/>
    <cellStyle name="20% - Accent5 2 2 3 3 3 3" xfId="7416" xr:uid="{26B530AC-0500-4570-A9DC-16BADA02BC17}"/>
    <cellStyle name="20% - Accent5 2 2 3 3 4" xfId="7417" xr:uid="{7ED4FFC1-F602-444A-B0E6-951C6AF44463}"/>
    <cellStyle name="20% - Accent5 2 2 3 3 4 2" xfId="7418" xr:uid="{1E4C6642-3DBD-4BC1-9E26-49E4D38D062E}"/>
    <cellStyle name="20% - Accent5 2 2 3 3 5" xfId="7419" xr:uid="{12070703-03F4-4543-8D01-2CE332859C78}"/>
    <cellStyle name="20% - Accent5 2 2 3 3 6" xfId="7408" xr:uid="{EFD239A1-A1A3-4EA1-816D-072CC56F04E6}"/>
    <cellStyle name="20% - Accent5 2 2 3 3 7" xfId="45877" xr:uid="{240A2FCE-4617-44E1-A9FE-64FEDE15F55E}"/>
    <cellStyle name="20% - Accent5 2 2 3 4" xfId="2605" xr:uid="{A5B449BC-588B-4D24-878C-E862B4BC6ED1}"/>
    <cellStyle name="20% - Accent5 2 2 3 4 2" xfId="7421" xr:uid="{D84B6C02-BFDC-4764-B9AB-C7EA3BA67E19}"/>
    <cellStyle name="20% - Accent5 2 2 3 4 2 2" xfId="7422" xr:uid="{776E9667-A23B-4583-961E-D8C508000EDB}"/>
    <cellStyle name="20% - Accent5 2 2 3 4 3" xfId="7423" xr:uid="{D774C1A4-86F8-49B0-8280-9FDCF47777F7}"/>
    <cellStyle name="20% - Accent5 2 2 3 4 4" xfId="7420" xr:uid="{BB9E54A6-59D6-44E1-B0AD-17C47BAE9373}"/>
    <cellStyle name="20% - Accent5 2 2 3 4 5" xfId="46532" xr:uid="{B4B54511-C3C9-45BE-B581-673600DB3E3B}"/>
    <cellStyle name="20% - Accent5 2 2 3 5" xfId="2838" xr:uid="{02F37378-E2CC-4C06-B7E5-4EB5B6C9FB7C}"/>
    <cellStyle name="20% - Accent5 2 2 3 5 2" xfId="7425" xr:uid="{F33EF2EF-EF96-40A9-941D-4F0C3A31E343}"/>
    <cellStyle name="20% - Accent5 2 2 3 5 3" xfId="7424" xr:uid="{C8737BC3-C499-4FA3-A26E-1189EE821456}"/>
    <cellStyle name="20% - Accent5 2 2 3 6" xfId="3071" xr:uid="{8BACE70B-2F5B-428C-9639-A7034CBCC0DD}"/>
    <cellStyle name="20% - Accent5 2 2 3 6 2" xfId="7427" xr:uid="{C418A922-DA05-4688-AA4D-7F89D0215DB7}"/>
    <cellStyle name="20% - Accent5 2 2 3 6 3" xfId="7426" xr:uid="{3727B06C-01EE-49E0-8352-45D7C0E4824E}"/>
    <cellStyle name="20% - Accent5 2 2 3 7" xfId="2137" xr:uid="{AD62F977-8AA1-42F3-B3C4-A4A2065D5550}"/>
    <cellStyle name="20% - Accent5 2 2 3 7 2" xfId="7429" xr:uid="{796601FE-411E-4C1A-B0F9-21DB77971889}"/>
    <cellStyle name="20% - Accent5 2 2 3 7 2 2" xfId="7430" xr:uid="{732D15D4-54BE-49AA-A4BA-B01ECF1448D7}"/>
    <cellStyle name="20% - Accent5 2 2 3 7 2 2 2" xfId="7431" xr:uid="{8D9D059B-CD55-40AD-9FD6-DB908F4542CB}"/>
    <cellStyle name="20% - Accent5 2 2 3 7 2 3" xfId="7432" xr:uid="{7F070CF2-C09C-4C82-8AE1-27F3707EB914}"/>
    <cellStyle name="20% - Accent5 2 2 3 7 3" xfId="7433" xr:uid="{AEF52BB2-4608-4453-8443-AA46115D124A}"/>
    <cellStyle name="20% - Accent5 2 2 3 7 3 2" xfId="7434" xr:uid="{EE339CFF-716C-4A7C-A698-D60EF53B91DF}"/>
    <cellStyle name="20% - Accent5 2 2 3 7 4" xfId="7435" xr:uid="{A1A6EACE-FC0D-4E81-83EB-E95CAE35D223}"/>
    <cellStyle name="20% - Accent5 2 2 3 7 5" xfId="7428" xr:uid="{2FEB581B-282F-4B6B-B61C-42E51D98E2B8}"/>
    <cellStyle name="20% - Accent5 2 2 3 8" xfId="7436" xr:uid="{11408F1D-2ECE-487B-95D6-BDA78B09E831}"/>
    <cellStyle name="20% - Accent5 2 2 3 8 2" xfId="7437" xr:uid="{C809F2B0-080F-4C12-901E-DF312AFE21A4}"/>
    <cellStyle name="20% - Accent5 2 2 3 8 2 2" xfId="7438" xr:uid="{995168CA-A9B5-4748-B8CA-687F1F9D8AFA}"/>
    <cellStyle name="20% - Accent5 2 2 3 8 3" xfId="7439" xr:uid="{F4C055BD-7232-4231-A173-B533C730FFC2}"/>
    <cellStyle name="20% - Accent5 2 2 3 9" xfId="7440" xr:uid="{A8D96A8D-2E30-4A63-9CC2-998AAC1D1834}"/>
    <cellStyle name="20% - Accent5 2 2 3 9 2" xfId="7441" xr:uid="{7086BC1C-6B17-4F56-BD16-55BFF2EC9ED1}"/>
    <cellStyle name="20% - Accent5 2 2 4" xfId="1831" xr:uid="{114A8A94-3814-43BA-B54B-5D368CEBAD0B}"/>
    <cellStyle name="20% - Accent5 2 2 4 2" xfId="2429" xr:uid="{044B164D-1A57-4C05-8F78-94E66F9A599B}"/>
    <cellStyle name="20% - Accent5 2 2 4 2 2" xfId="7444" xr:uid="{09A67F0C-D1CD-457F-987D-D7228735CAF6}"/>
    <cellStyle name="20% - Accent5 2 2 4 2 2 2" xfId="7445" xr:uid="{02C46FFC-A030-4CA9-8516-33407D517061}"/>
    <cellStyle name="20% - Accent5 2 2 4 2 2 2 2" xfId="7446" xr:uid="{3CC428B2-EDF5-49E7-8660-8BB5423B6C65}"/>
    <cellStyle name="20% - Accent5 2 2 4 2 2 2 2 2" xfId="7447" xr:uid="{9E9229D3-FE87-40FB-B689-8A45EFBED89F}"/>
    <cellStyle name="20% - Accent5 2 2 4 2 2 2 3" xfId="7448" xr:uid="{7CB6653D-D12C-4E40-9392-208E5274F737}"/>
    <cellStyle name="20% - Accent5 2 2 4 2 2 3" xfId="7449" xr:uid="{84B69196-D834-4654-98EF-07114E8EC9B4}"/>
    <cellStyle name="20% - Accent5 2 2 4 2 2 3 2" xfId="7450" xr:uid="{FEDB060E-E98D-4DCE-9765-ACE1DE4B40DA}"/>
    <cellStyle name="20% - Accent5 2 2 4 2 2 3 2 2" xfId="7451" xr:uid="{8BEB459F-1C6C-4A63-BEC9-6B42B0705BA3}"/>
    <cellStyle name="20% - Accent5 2 2 4 2 2 3 3" xfId="7452" xr:uid="{77E9967D-BF12-4D81-B1C8-FF086A25424E}"/>
    <cellStyle name="20% - Accent5 2 2 4 2 2 4" xfId="7453" xr:uid="{76A19AE5-E22C-4191-A11B-C3D68C35FA8D}"/>
    <cellStyle name="20% - Accent5 2 2 4 2 2 4 2" xfId="7454" xr:uid="{7DEB39B8-9EA3-467E-8DF2-02DF11FE4EA3}"/>
    <cellStyle name="20% - Accent5 2 2 4 2 2 5" xfId="7455" xr:uid="{82B3D0A9-0BD9-4ABA-AAFD-83B6C02D739B}"/>
    <cellStyle name="20% - Accent5 2 2 4 2 3" xfId="7456" xr:uid="{193268F1-8C8A-40EF-BA22-B1F45499769F}"/>
    <cellStyle name="20% - Accent5 2 2 4 2 3 2" xfId="7457" xr:uid="{8797E725-27C8-48CD-AB83-95D38F81AB1B}"/>
    <cellStyle name="20% - Accent5 2 2 4 2 3 2 2" xfId="7458" xr:uid="{AD4C9C73-9920-40FA-8EE7-33C9E2215026}"/>
    <cellStyle name="20% - Accent5 2 2 4 2 3 3" xfId="7459" xr:uid="{A4EE7FA4-F47C-46DF-B21B-6C28C4C51FA6}"/>
    <cellStyle name="20% - Accent5 2 2 4 2 4" xfId="7460" xr:uid="{B6210006-81B3-424B-B827-082DE0D1B6DF}"/>
    <cellStyle name="20% - Accent5 2 2 4 2 4 2" xfId="7461" xr:uid="{CDD8C4F0-8C92-4A96-AEE9-5FFB7676DD03}"/>
    <cellStyle name="20% - Accent5 2 2 4 2 4 2 2" xfId="7462" xr:uid="{2681B860-8A26-48CF-AAF0-C58DC43A5CAE}"/>
    <cellStyle name="20% - Accent5 2 2 4 2 4 3" xfId="7463" xr:uid="{784C5825-CE55-4E7B-855A-23679C02D96F}"/>
    <cellStyle name="20% - Accent5 2 2 4 2 5" xfId="7464" xr:uid="{E8D811C4-B5B6-48E3-92AE-D1F2F8A7472D}"/>
    <cellStyle name="20% - Accent5 2 2 4 2 5 2" xfId="7465" xr:uid="{03E315E3-C903-4495-910B-510F0AF4C9A9}"/>
    <cellStyle name="20% - Accent5 2 2 4 2 6" xfId="7466" xr:uid="{369DB55A-F8C3-4578-988A-3FF042301FD1}"/>
    <cellStyle name="20% - Accent5 2 2 4 2 7" xfId="7443" xr:uid="{4EB4E429-9CC2-4389-8BB3-0A897691ABE1}"/>
    <cellStyle name="20% - Accent5 2 2 4 2 8" xfId="45479" xr:uid="{4BB62B78-BB09-4648-B5C2-986CE22B78C3}"/>
    <cellStyle name="20% - Accent5 2 2 4 3" xfId="2663" xr:uid="{E7134EF8-3601-478F-81B5-581A45114F29}"/>
    <cellStyle name="20% - Accent5 2 2 4 3 2" xfId="7468" xr:uid="{420F1032-E800-477E-842C-0314E88FD474}"/>
    <cellStyle name="20% - Accent5 2 2 4 3 2 2" xfId="7469" xr:uid="{485F665D-FDF6-40FD-9138-A5707B6C85CA}"/>
    <cellStyle name="20% - Accent5 2 2 4 3 2 2 2" xfId="7470" xr:uid="{3AB74142-B5B1-47E4-8CF6-FC94B7C90559}"/>
    <cellStyle name="20% - Accent5 2 2 4 3 2 3" xfId="7471" xr:uid="{81BD9AF2-D574-4BE2-983E-03A629AE0D89}"/>
    <cellStyle name="20% - Accent5 2 2 4 3 3" xfId="7472" xr:uid="{B1ABD827-93E7-4D60-93A7-1B3330DA3A93}"/>
    <cellStyle name="20% - Accent5 2 2 4 3 3 2" xfId="7473" xr:uid="{033B9191-AD86-49AF-8540-FFD7436CC42F}"/>
    <cellStyle name="20% - Accent5 2 2 4 3 3 2 2" xfId="7474" xr:uid="{6FB433C8-27AC-4FFE-B008-C616D9EF707E}"/>
    <cellStyle name="20% - Accent5 2 2 4 3 3 3" xfId="7475" xr:uid="{C289D82F-4B9E-48A4-A445-D1CD02B8A012}"/>
    <cellStyle name="20% - Accent5 2 2 4 3 4" xfId="7476" xr:uid="{9191D897-1802-47D4-B203-FB94B38608D5}"/>
    <cellStyle name="20% - Accent5 2 2 4 3 4 2" xfId="7477" xr:uid="{B3C3C2BE-BFA8-4E2A-9FF0-E515BB20CB11}"/>
    <cellStyle name="20% - Accent5 2 2 4 3 5" xfId="7478" xr:uid="{66D19726-0DC9-40EF-BCF4-CA1979D0727E}"/>
    <cellStyle name="20% - Accent5 2 2 4 3 6" xfId="7467" xr:uid="{708CFC03-F5B7-4D9F-8634-DD031C5B9C84}"/>
    <cellStyle name="20% - Accent5 2 2 4 3 7" xfId="45996" xr:uid="{28F72D77-D1F5-45AE-8CF8-36CBC1B5651C}"/>
    <cellStyle name="20% - Accent5 2 2 4 4" xfId="2896" xr:uid="{0B7EB786-56F1-4E26-B271-B8482ABB8EB4}"/>
    <cellStyle name="20% - Accent5 2 2 4 4 2" xfId="7480" xr:uid="{9160E746-0F88-4F25-BE9E-1D7872510D87}"/>
    <cellStyle name="20% - Accent5 2 2 4 4 2 2" xfId="7481" xr:uid="{83FEAB9B-D5EE-47B0-9A8A-D27E024C09D4}"/>
    <cellStyle name="20% - Accent5 2 2 4 4 2 2 2" xfId="7482" xr:uid="{2FA1CE1A-8BC7-48CB-ABA2-37B6292CD105}"/>
    <cellStyle name="20% - Accent5 2 2 4 4 2 3" xfId="7483" xr:uid="{C284BB2A-9DF2-4797-98C1-91BCF223599E}"/>
    <cellStyle name="20% - Accent5 2 2 4 4 3" xfId="7484" xr:uid="{E5676336-D426-4CAC-8D5C-735C572B4741}"/>
    <cellStyle name="20% - Accent5 2 2 4 4 3 2" xfId="7485" xr:uid="{F5B09B5D-5153-4D0C-8F34-07F6544BA61F}"/>
    <cellStyle name="20% - Accent5 2 2 4 4 4" xfId="7486" xr:uid="{A62BDDCB-DD5D-409E-88E3-D765284FC69C}"/>
    <cellStyle name="20% - Accent5 2 2 4 4 5" xfId="7479" xr:uid="{84F0104C-2053-44E2-9566-7E15691662C6}"/>
    <cellStyle name="20% - Accent5 2 2 4 4 6" xfId="46818" xr:uid="{7B7EAF93-B354-489F-8629-86C942A5CBA1}"/>
    <cellStyle name="20% - Accent5 2 2 4 5" xfId="3129" xr:uid="{7D6E2F19-DC99-415A-8618-25B57F17A169}"/>
    <cellStyle name="20% - Accent5 2 2 4 5 2" xfId="7488" xr:uid="{07445387-AE93-420D-9EFD-7B2BE58B009A}"/>
    <cellStyle name="20% - Accent5 2 2 4 5 2 2" xfId="7489" xr:uid="{F8E0A537-E1F3-4480-940B-56342B2DDD91}"/>
    <cellStyle name="20% - Accent5 2 2 4 5 3" xfId="7490" xr:uid="{59E065E2-8FB5-4F75-BE4C-D9BA07A060AD}"/>
    <cellStyle name="20% - Accent5 2 2 4 5 4" xfId="7487" xr:uid="{4E00CB07-4FB3-4DB7-BFBE-75B29B41F2ED}"/>
    <cellStyle name="20% - Accent5 2 2 4 5 5" xfId="47745" xr:uid="{D8527D59-8C3E-4E07-B7FC-223080C18BC2}"/>
    <cellStyle name="20% - Accent5 2 2 4 6" xfId="2195" xr:uid="{A3349D00-F660-472E-9400-C6715BF051AE}"/>
    <cellStyle name="20% - Accent5 2 2 4 6 2" xfId="7492" xr:uid="{E3BD3316-658B-476F-A7DE-E426EC0BB2B2}"/>
    <cellStyle name="20% - Accent5 2 2 4 6 3" xfId="7491" xr:uid="{4F69213D-B053-4882-9040-30009553FC51}"/>
    <cellStyle name="20% - Accent5 2 2 4 6 4" xfId="47321" xr:uid="{AF258F85-7178-42EF-8D65-5B03019F8FEA}"/>
    <cellStyle name="20% - Accent5 2 2 4 7" xfId="7493" xr:uid="{BA00B7CF-AB1A-4280-8CB3-206CA973AF57}"/>
    <cellStyle name="20% - Accent5 2 2 4 8" xfId="7442" xr:uid="{8F858572-6F8B-4EC0-9DD5-DA46B6177FDB}"/>
    <cellStyle name="20% - Accent5 2 2 4 9" xfId="44682" xr:uid="{F24ACE6B-F820-46CB-927F-3BEC5DB17F07}"/>
    <cellStyle name="20% - Accent5 2 2 5" xfId="2313" xr:uid="{E73CB9B7-F7E0-4A63-AB47-55A7F476E7D7}"/>
    <cellStyle name="20% - Accent5 2 2 5 2" xfId="7495" xr:uid="{F71BE913-419B-41B7-8F4B-6FC23EEEF8A4}"/>
    <cellStyle name="20% - Accent5 2 2 5 2 2" xfId="7496" xr:uid="{B129C809-B326-4686-9350-BC13E28D4C5D}"/>
    <cellStyle name="20% - Accent5 2 2 5 2 2 2" xfId="7497" xr:uid="{E9640166-5FE0-4DED-AA34-2448F74A15FE}"/>
    <cellStyle name="20% - Accent5 2 2 5 2 2 2 2" xfId="7498" xr:uid="{E32CB63F-650B-45F3-9C2C-B150CCDEC89B}"/>
    <cellStyle name="20% - Accent5 2 2 5 2 2 2 2 2" xfId="7499" xr:uid="{00B00E05-4D62-4BAF-BC15-24E53923F29B}"/>
    <cellStyle name="20% - Accent5 2 2 5 2 2 2 3" xfId="7500" xr:uid="{7DEA0B6B-1EFA-4A89-8FAD-F701578AB2E6}"/>
    <cellStyle name="20% - Accent5 2 2 5 2 2 3" xfId="7501" xr:uid="{A2038362-5094-45EC-B8CE-A67685960E19}"/>
    <cellStyle name="20% - Accent5 2 2 5 2 2 3 2" xfId="7502" xr:uid="{D773EF1F-219F-443E-9528-2C917EC9076A}"/>
    <cellStyle name="20% - Accent5 2 2 5 2 2 3 2 2" xfId="7503" xr:uid="{B282BCD9-8687-4C50-8833-5BBEE7E454F3}"/>
    <cellStyle name="20% - Accent5 2 2 5 2 2 3 3" xfId="7504" xr:uid="{F3583576-B8AF-493E-B108-CE66ABC94212}"/>
    <cellStyle name="20% - Accent5 2 2 5 2 2 4" xfId="7505" xr:uid="{E3E8B414-66EA-4AE3-B8FE-3A3104419427}"/>
    <cellStyle name="20% - Accent5 2 2 5 2 2 4 2" xfId="7506" xr:uid="{223FB425-E428-4CD3-8CCD-4D364C4EFFB9}"/>
    <cellStyle name="20% - Accent5 2 2 5 2 2 5" xfId="7507" xr:uid="{7F0A3D9B-D1FC-4D74-AE22-6FC54B68AE84}"/>
    <cellStyle name="20% - Accent5 2 2 5 2 3" xfId="7508" xr:uid="{EDB8ADF2-E0BB-42CA-9030-CF1D763E3161}"/>
    <cellStyle name="20% - Accent5 2 2 5 2 4" xfId="46407" xr:uid="{400ABC99-52AC-4C36-834A-AD9D9710F472}"/>
    <cellStyle name="20% - Accent5 2 2 5 3" xfId="7509" xr:uid="{8E7F484F-030D-4DC0-912D-5D099E857677}"/>
    <cellStyle name="20% - Accent5 2 2 5 3 2" xfId="7510" xr:uid="{4E4FE66B-D53A-4845-8D5C-CE8C09CAD128}"/>
    <cellStyle name="20% - Accent5 2 2 5 3 2 2" xfId="7511" xr:uid="{B0FB19B6-DE0A-4790-8A55-D41342BFE5E1}"/>
    <cellStyle name="20% - Accent5 2 2 5 3 3" xfId="7512" xr:uid="{DB9FC29F-8207-4C44-B9D4-398D2CC05FD7}"/>
    <cellStyle name="20% - Accent5 2 2 5 4" xfId="7513" xr:uid="{4AA892F5-7746-4B5F-98EE-A670690A5CF8}"/>
    <cellStyle name="20% - Accent5 2 2 5 4 2" xfId="7514" xr:uid="{017EC620-288E-4E33-BBCB-BA8A87793436}"/>
    <cellStyle name="20% - Accent5 2 2 5 4 2 2" xfId="7515" xr:uid="{2842E31A-9EA6-4C48-93EF-C686933EC8B4}"/>
    <cellStyle name="20% - Accent5 2 2 5 4 3" xfId="7516" xr:uid="{3F8FC0AE-09CF-4D21-A822-9DFE0B74F08D}"/>
    <cellStyle name="20% - Accent5 2 2 5 5" xfId="7517" xr:uid="{94BD7CCA-03B3-4942-8EA7-2935F9D76903}"/>
    <cellStyle name="20% - Accent5 2 2 5 5 2" xfId="7518" xr:uid="{BCEBFA84-471D-4DD9-ADBA-D8482332D973}"/>
    <cellStyle name="20% - Accent5 2 2 5 6" xfId="7519" xr:uid="{79EBE68E-95B1-4EC9-B478-CDBD4910A370}"/>
    <cellStyle name="20% - Accent5 2 2 5 7" xfId="7494" xr:uid="{A824BFB0-9BFF-4D64-9D3E-776483B6F4D0}"/>
    <cellStyle name="20% - Accent5 2 2 5 8" xfId="45066" xr:uid="{C838D9E0-ACBC-4B8E-870C-CDB9871D453B}"/>
    <cellStyle name="20% - Accent5 2 2 6" xfId="2547" xr:uid="{21A0E95D-83DD-4506-9612-06AE407EC0E8}"/>
    <cellStyle name="20% - Accent5 2 2 6 2" xfId="7521" xr:uid="{F2944644-0F85-4E4B-96B4-3F89AEA085B6}"/>
    <cellStyle name="20% - Accent5 2 2 6 2 2" xfId="7522" xr:uid="{8BDB2D5F-AB86-4F05-BB0A-C51291E9F986}"/>
    <cellStyle name="20% - Accent5 2 2 6 2 2 2" xfId="7523" xr:uid="{BC44188E-7A74-4F4A-9F0E-DD28669E5BA9}"/>
    <cellStyle name="20% - Accent5 2 2 6 2 3" xfId="7524" xr:uid="{301B4722-DCE6-4637-BC75-94D3EC59DCB6}"/>
    <cellStyle name="20% - Accent5 2 2 6 2 4" xfId="46982" xr:uid="{64978043-5429-4BA6-8C85-48F0D4FD9440}"/>
    <cellStyle name="20% - Accent5 2 2 6 3" xfId="7525" xr:uid="{F644F3C3-5E8A-4966-A798-D495D77562BC}"/>
    <cellStyle name="20% - Accent5 2 2 6 3 2" xfId="7526" xr:uid="{330D0678-F479-4F5E-BD5F-A2604D62B47C}"/>
    <cellStyle name="20% - Accent5 2 2 6 3 2 2" xfId="7527" xr:uid="{54C8D37A-A34D-47A2-89C1-A7AC54AE5CEE}"/>
    <cellStyle name="20% - Accent5 2 2 6 3 3" xfId="7528" xr:uid="{2911737F-5D2C-48AC-86BA-CDF16FE3510A}"/>
    <cellStyle name="20% - Accent5 2 2 6 4" xfId="7529" xr:uid="{8847ED82-AE3F-4BA6-B566-8573F6B92B40}"/>
    <cellStyle name="20% - Accent5 2 2 6 4 2" xfId="7530" xr:uid="{18A748BA-934F-4C34-8637-033919AF466D}"/>
    <cellStyle name="20% - Accent5 2 2 6 5" xfId="7531" xr:uid="{09A74A40-F543-4CA2-A198-51B450CBA478}"/>
    <cellStyle name="20% - Accent5 2 2 6 6" xfId="7520" xr:uid="{793481E1-20C3-42B3-8C2B-6B86D95EEF65}"/>
    <cellStyle name="20% - Accent5 2 2 6 7" xfId="44871" xr:uid="{3959A1FA-DA4A-4DA4-B453-E6EDEC3D12E0}"/>
    <cellStyle name="20% - Accent5 2 2 7" xfId="2780" xr:uid="{B832494E-515D-4F60-A7B1-639C94830F4D}"/>
    <cellStyle name="20% - Accent5 2 2 7 2" xfId="47155" xr:uid="{0C9047B8-A894-4D73-B18A-47E63AED0EBB}"/>
    <cellStyle name="20% - Accent5 2 2 7 3" xfId="45632" xr:uid="{73535EAB-93E7-427A-ADB0-1E96AAB47E57}"/>
    <cellStyle name="20% - Accent5 2 2 8" xfId="3013" xr:uid="{C5FFF9CC-2893-49E6-869B-6B79BEEF1B04}"/>
    <cellStyle name="20% - Accent5 2 2 8 2" xfId="46253" xr:uid="{1886A957-0431-46E0-BB52-E92976FCC8CE}"/>
    <cellStyle name="20% - Accent5 2 2 9" xfId="2079" xr:uid="{D034C183-B4BB-4AD9-8361-23F9C5A2C3A3}"/>
    <cellStyle name="20% - Accent5 2 3" xfId="538" xr:uid="{8700DBBB-C459-4F85-975D-7262348D4F8F}"/>
    <cellStyle name="20% - Accent5 2 3 2" xfId="800" xr:uid="{31722E73-4B83-4E2C-8054-C84B2F543FD8}"/>
    <cellStyle name="20% - Accent5 2 3 2 2" xfId="1200" xr:uid="{52D2FA09-FA2E-4547-87BF-D453457D61F5}"/>
    <cellStyle name="20% - Accent5 2 3 2 2 2" xfId="7533" xr:uid="{73674AC7-8480-4A8C-A506-947DA904A217}"/>
    <cellStyle name="20% - Accent5 2 3 2 2 3" xfId="46050" xr:uid="{A95C4E18-ABA3-4FC7-82E2-02D46A420426}"/>
    <cellStyle name="20% - Accent5 2 3 2 3" xfId="7534" xr:uid="{999D29C9-4F26-4254-A85C-A40E5A7E4147}"/>
    <cellStyle name="20% - Accent5 2 3 2 3 2" xfId="7535" xr:uid="{02628FF9-A5D8-43C1-A213-7C46DD3AE53E}"/>
    <cellStyle name="20% - Accent5 2 3 2 3 2 2" xfId="7536" xr:uid="{06F38FF8-3F1D-4A27-BA10-89415737F0BF}"/>
    <cellStyle name="20% - Accent5 2 3 2 3 2 2 2" xfId="7537" xr:uid="{470C5369-8219-4C01-BEE3-17FE911E92E0}"/>
    <cellStyle name="20% - Accent5 2 3 2 3 2 3" xfId="7538" xr:uid="{5FAABA26-CB2A-4A5E-975A-39A756BAC4CC}"/>
    <cellStyle name="20% - Accent5 2 3 2 3 3" xfId="7539" xr:uid="{0931E56F-CA6E-4BF4-B425-F57B42E45AF2}"/>
    <cellStyle name="20% - Accent5 2 3 2 3 3 2" xfId="7540" xr:uid="{11AAFA0F-69F7-4371-8705-90AA325D7BD1}"/>
    <cellStyle name="20% - Accent5 2 3 2 3 3 2 2" xfId="7541" xr:uid="{FF893789-244B-4FDD-8696-86E9B4E7AA00}"/>
    <cellStyle name="20% - Accent5 2 3 2 3 3 3" xfId="7542" xr:uid="{37C62CCE-4EBF-435E-9D7A-816B121C6EE4}"/>
    <cellStyle name="20% - Accent5 2 3 2 3 4" xfId="7543" xr:uid="{268CC4C2-DA07-41A4-9A74-C3787E2F1786}"/>
    <cellStyle name="20% - Accent5 2 3 2 3 4 2" xfId="7544" xr:uid="{DC4A8ED7-9FB8-4A8C-89BC-F07CEB4E1E83}"/>
    <cellStyle name="20% - Accent5 2 3 2 3 5" xfId="7545" xr:uid="{C00BD819-B818-4F4B-9D84-CD49B5DD82AD}"/>
    <cellStyle name="20% - Accent5 2 3 2 4" xfId="7532" xr:uid="{A370768D-0633-449A-BEFC-19E886F0FBD2}"/>
    <cellStyle name="20% - Accent5 2 3 2 5" xfId="3319" xr:uid="{24BB8FC2-81F4-4D95-BA8B-3B39291110C1}"/>
    <cellStyle name="20% - Accent5 2 3 2 6" xfId="45268" xr:uid="{66C5B9C4-2060-44B2-8152-863AFE5A30CE}"/>
    <cellStyle name="20% - Accent5 2 3 3" xfId="989" xr:uid="{D0199078-C61F-47D5-A739-70E4AA1D705B}"/>
    <cellStyle name="20% - Accent5 2 3 3 2" xfId="7547" xr:uid="{932A6C51-25A3-44AE-84F8-8C7853664957}"/>
    <cellStyle name="20% - Accent5 2 3 3 2 2" xfId="7548" xr:uid="{CE6F479A-7C45-43BB-B923-CCC377A93294}"/>
    <cellStyle name="20% - Accent5 2 3 3 2 2 2" xfId="7549" xr:uid="{793F1CA9-A050-4313-A901-4D6A6C9C0378}"/>
    <cellStyle name="20% - Accent5 2 3 3 2 2 2 2" xfId="7550" xr:uid="{3429E2F8-F5C6-4E36-B51B-900DFE59EC82}"/>
    <cellStyle name="20% - Accent5 2 3 3 2 2 2 2 2" xfId="7551" xr:uid="{27EAA108-1D6D-4AB1-92EF-AB9652F4CF62}"/>
    <cellStyle name="20% - Accent5 2 3 3 2 2 2 3" xfId="7552" xr:uid="{D657F736-F4EB-419F-8E0A-BCC43CB533F7}"/>
    <cellStyle name="20% - Accent5 2 3 3 2 2 3" xfId="7553" xr:uid="{EE3F9FE2-2031-4DF5-A040-37C55967FA8F}"/>
    <cellStyle name="20% - Accent5 2 3 3 2 2 3 2" xfId="7554" xr:uid="{11CD56CB-0772-4881-92AC-9A00FAC7EE3B}"/>
    <cellStyle name="20% - Accent5 2 3 3 2 2 3 2 2" xfId="7555" xr:uid="{FC5AB2F1-49D1-4257-BD9C-0A83BDA021F7}"/>
    <cellStyle name="20% - Accent5 2 3 3 2 2 3 3" xfId="7556" xr:uid="{58A1DDCA-1023-422C-966B-9241496F4AEE}"/>
    <cellStyle name="20% - Accent5 2 3 3 2 2 4" xfId="7557" xr:uid="{67CA6668-9402-48D9-BBC3-E56D30FF64D1}"/>
    <cellStyle name="20% - Accent5 2 3 3 2 2 4 2" xfId="7558" xr:uid="{3BA3276E-E796-4067-809A-9557DC0F87AF}"/>
    <cellStyle name="20% - Accent5 2 3 3 2 2 5" xfId="7559" xr:uid="{350EB620-AB36-4BF6-8BD3-3A49FF9D79E4}"/>
    <cellStyle name="20% - Accent5 2 3 3 2 3" xfId="7560" xr:uid="{018326ED-FA46-4CD8-8D40-F90D7814DC0E}"/>
    <cellStyle name="20% - Accent5 2 3 3 2 3 2" xfId="7561" xr:uid="{92E8E250-F376-4993-94F8-AC27EF977CCA}"/>
    <cellStyle name="20% - Accent5 2 3 3 2 3 2 2" xfId="7562" xr:uid="{C8660C3D-B464-4863-AB04-9D94C15F7C7C}"/>
    <cellStyle name="20% - Accent5 2 3 3 2 3 3" xfId="7563" xr:uid="{7CD86E2A-86A7-4497-A700-B109D41F4659}"/>
    <cellStyle name="20% - Accent5 2 3 3 2 4" xfId="7564" xr:uid="{DF11BAB8-8CE6-40B9-A560-66659DDDACD9}"/>
    <cellStyle name="20% - Accent5 2 3 3 2 4 2" xfId="7565" xr:uid="{10F26685-0C93-4948-BB97-B297D9F15491}"/>
    <cellStyle name="20% - Accent5 2 3 3 2 4 2 2" xfId="7566" xr:uid="{40AAC0BE-F276-4D27-AED1-BE5F0689B1E9}"/>
    <cellStyle name="20% - Accent5 2 3 3 2 4 3" xfId="7567" xr:uid="{81E507DD-E49C-4E56-A013-31F1E65DF92F}"/>
    <cellStyle name="20% - Accent5 2 3 3 2 5" xfId="7568" xr:uid="{3B0A5079-AF80-4B3B-B765-345FB2B93F18}"/>
    <cellStyle name="20% - Accent5 2 3 3 2 5 2" xfId="7569" xr:uid="{7F647ECB-E88B-484D-B6CC-C15A78D1A6BE}"/>
    <cellStyle name="20% - Accent5 2 3 3 2 6" xfId="7570" xr:uid="{0DC3A267-F7D7-45FD-90AA-509038E879CE}"/>
    <cellStyle name="20% - Accent5 2 3 3 3" xfId="7571" xr:uid="{663BC0DE-5DD9-452C-8004-ABD25BCF89B6}"/>
    <cellStyle name="20% - Accent5 2 3 3 3 2" xfId="7572" xr:uid="{E8310E04-7B5A-4904-BBD2-60D3B82DB63E}"/>
    <cellStyle name="20% - Accent5 2 3 3 3 2 2" xfId="7573" xr:uid="{583B80FE-8035-43E5-BEB9-DF4D98499450}"/>
    <cellStyle name="20% - Accent5 2 3 3 3 2 2 2" xfId="7574" xr:uid="{CE2B686F-877F-457D-AF22-B7A497F204F2}"/>
    <cellStyle name="20% - Accent5 2 3 3 3 2 3" xfId="7575" xr:uid="{CA62843F-CA13-4AC3-9EDA-12348B26FB7D}"/>
    <cellStyle name="20% - Accent5 2 3 3 3 3" xfId="7576" xr:uid="{C16BF3A8-AA58-4FC7-BC36-782EEB652072}"/>
    <cellStyle name="20% - Accent5 2 3 3 3 3 2" xfId="7577" xr:uid="{631F7D8E-4BB1-480A-B7B3-DA32A0E826B4}"/>
    <cellStyle name="20% - Accent5 2 3 3 3 3 2 2" xfId="7578" xr:uid="{CAF4BED7-4608-4117-B312-ED1513193956}"/>
    <cellStyle name="20% - Accent5 2 3 3 3 3 3" xfId="7579" xr:uid="{179AB32A-59BF-44F6-89B6-78C02047E262}"/>
    <cellStyle name="20% - Accent5 2 3 3 3 4" xfId="7580" xr:uid="{FC101B27-8198-411B-8053-528DC2E8180F}"/>
    <cellStyle name="20% - Accent5 2 3 3 3 4 2" xfId="7581" xr:uid="{4657BC49-7C92-405E-A3CB-E4FA9CE7C8EC}"/>
    <cellStyle name="20% - Accent5 2 3 3 3 5" xfId="7582" xr:uid="{3F98152D-C3B7-4AA3-99E8-55CA57DE7CDE}"/>
    <cellStyle name="20% - Accent5 2 3 3 4" xfId="7583" xr:uid="{C8E65F11-ADE7-43D0-BEB5-CAE8CDC4B3CB}"/>
    <cellStyle name="20% - Accent5 2 3 3 4 2" xfId="7584" xr:uid="{6FBAEC8F-C5C2-4EB6-A949-0BA220A9AE09}"/>
    <cellStyle name="20% - Accent5 2 3 3 4 2 2" xfId="7585" xr:uid="{04690CC7-E546-4C94-8D87-5AC344F60FCC}"/>
    <cellStyle name="20% - Accent5 2 3 3 4 3" xfId="7586" xr:uid="{DC1CC971-7B85-4DC1-9EC0-212C224F6BEE}"/>
    <cellStyle name="20% - Accent5 2 3 3 5" xfId="7587" xr:uid="{55C655C5-D9B5-40DE-AA95-6E3084E6A86D}"/>
    <cellStyle name="20% - Accent5 2 3 3 5 2" xfId="7588" xr:uid="{097E1163-9420-42B2-A88E-B501BB4C1226}"/>
    <cellStyle name="20% - Accent5 2 3 3 5 2 2" xfId="7589" xr:uid="{50127169-AC10-420D-84E4-B3E4075AC80D}"/>
    <cellStyle name="20% - Accent5 2 3 3 5 3" xfId="7590" xr:uid="{9D4B26CA-AF32-428D-8C3F-F3FDE573C0EA}"/>
    <cellStyle name="20% - Accent5 2 3 3 6" xfId="7591" xr:uid="{B3DA6FC1-0D1A-4BA3-BAC8-853E3F23CD9B}"/>
    <cellStyle name="20% - Accent5 2 3 3 6 2" xfId="7592" xr:uid="{D9889FA3-100B-4981-AF1A-2EDE5034FE8F}"/>
    <cellStyle name="20% - Accent5 2 3 3 7" xfId="7593" xr:uid="{B5873A94-0A56-4903-96E6-11E26CD51B4C}"/>
    <cellStyle name="20% - Accent5 2 3 3 8" xfId="7546" xr:uid="{9DF16C66-AB33-464A-A50F-EE78DA5D24FA}"/>
    <cellStyle name="20% - Accent5 2 3 3 9" xfId="45708" xr:uid="{FD408CB4-79BD-4501-9B21-5E2836DB8603}"/>
    <cellStyle name="20% - Accent5 2 3 4" xfId="7594" xr:uid="{DE3FA439-F475-49BF-B588-DB3B1D491AA5}"/>
    <cellStyle name="20% - Accent5 2 3 4 2" xfId="7595" xr:uid="{333F1CB0-5472-4A74-8F4D-51837042D23B}"/>
    <cellStyle name="20% - Accent5 2 3 4 3" xfId="7596" xr:uid="{8A677351-ED51-4AA0-8CC6-3E2A24B2B60E}"/>
    <cellStyle name="20% - Accent5 2 3 4 4" xfId="7597" xr:uid="{75257FCF-BB2C-4689-AD4B-42138D8CE268}"/>
    <cellStyle name="20% - Accent5 2 3 4 4 2" xfId="7598" xr:uid="{B2DA25EE-D8E2-4F9D-83B0-6B03DA4F09C0}"/>
    <cellStyle name="20% - Accent5 2 3 4 4 2 2" xfId="7599" xr:uid="{907711E4-19A7-4631-98F9-5CB9F6603D85}"/>
    <cellStyle name="20% - Accent5 2 3 4 4 3" xfId="7600" xr:uid="{3885D55A-84CD-4350-8084-096F5CAEC687}"/>
    <cellStyle name="20% - Accent5 2 3 4 5" xfId="7601" xr:uid="{90C30E07-7EEA-4830-A77B-AEEFD0A15749}"/>
    <cellStyle name="20% - Accent5 2 3 4 5 2" xfId="7602" xr:uid="{62EFB1F6-D5A2-4A99-A759-A8A29BF60F87}"/>
    <cellStyle name="20% - Accent5 2 3 4 5 2 2" xfId="7603" xr:uid="{B59D5762-7DD4-4687-95F7-2479E5F6C91F}"/>
    <cellStyle name="20% - Accent5 2 3 4 5 3" xfId="7604" xr:uid="{B00EED74-7E4B-4FF3-853D-9585DC797B20}"/>
    <cellStyle name="20% - Accent5 2 3 4 6" xfId="7605" xr:uid="{BE62C373-70E6-45F0-A704-62499F7F719F}"/>
    <cellStyle name="20% - Accent5 2 3 4 6 2" xfId="7606" xr:uid="{1E3FD5E9-277E-4C92-958C-F8DA6CD0A442}"/>
    <cellStyle name="20% - Accent5 2 3 4 7" xfId="7607" xr:uid="{F19550DD-1F9F-4E4C-AC83-9D09EF9CBE78}"/>
    <cellStyle name="20% - Accent5 2 3 4 8" xfId="46607" xr:uid="{47E23137-ABEB-4387-A8AC-71A21DE59FB8}"/>
    <cellStyle name="20% - Accent5 2 3 5" xfId="7608" xr:uid="{25341370-9A52-4871-A13E-2A2B33DA50DF}"/>
    <cellStyle name="20% - Accent5 2 3 5 2" xfId="7609" xr:uid="{E5D8F915-C784-47E4-81FF-7C5754E86BA7}"/>
    <cellStyle name="20% - Accent5 2 3 5 2 2" xfId="7610" xr:uid="{4C152738-2333-47B7-A1FE-349D131A9699}"/>
    <cellStyle name="20% - Accent5 2 3 5 3" xfId="7611" xr:uid="{19DD7B2C-10FC-4E4E-9002-91B08C8A5F5A}"/>
    <cellStyle name="20% - Accent5 2 3 6" xfId="7612" xr:uid="{CF59F32A-F1CF-45C1-AB09-88D9D6702DC0}"/>
    <cellStyle name="20% - Accent5 2 3 7" xfId="1467" xr:uid="{D683D95F-2BEE-4016-B402-2C069EAACF46}"/>
    <cellStyle name="20% - Accent5 2 3 8" xfId="1405" xr:uid="{62F65400-67EA-403B-83C2-56EFC5A07E68}"/>
    <cellStyle name="20% - Accent5 2 3 9" xfId="44281" xr:uid="{6CE781EB-437C-41E3-BD4B-12699B1573C7}"/>
    <cellStyle name="20% - Accent5 2 4" xfId="604" xr:uid="{16CDB74B-A694-4501-BE6A-261F64C6A851}"/>
    <cellStyle name="20% - Accent5 2 4 10" xfId="1943" xr:uid="{3FEC9708-2F3A-4869-8AB1-21DC38A3906D}"/>
    <cellStyle name="20% - Accent5 2 4 11" xfId="44156" xr:uid="{809A582D-57B5-4614-82F1-478DF1BD1AAA}"/>
    <cellStyle name="20% - Accent5 2 4 2" xfId="1015" xr:uid="{AEC653F3-A409-4569-8915-8960A7711C74}"/>
    <cellStyle name="20% - Accent5 2 4 2 2" xfId="7615" xr:uid="{01D565E8-A45C-4FB7-B11F-A9FFBC64C3FE}"/>
    <cellStyle name="20% - Accent5 2 4 2 2 2" xfId="7616" xr:uid="{CC5C5E15-A448-4776-8A73-1B4D0FC9ADB9}"/>
    <cellStyle name="20% - Accent5 2 4 2 2 2 2" xfId="7617" xr:uid="{ACB372DD-F621-4E55-8C83-122C7BF6D263}"/>
    <cellStyle name="20% - Accent5 2 4 2 2 2 2 2" xfId="7618" xr:uid="{CEB6E94E-2BD3-476E-819E-6F5A78ED26E7}"/>
    <cellStyle name="20% - Accent5 2 4 2 2 2 2 2 2" xfId="7619" xr:uid="{9949022C-9509-4170-BFA2-2D4C46C15D4C}"/>
    <cellStyle name="20% - Accent5 2 4 2 2 2 2 3" xfId="7620" xr:uid="{D8E0B135-1AC3-4BE8-B9DD-8D63A54BC206}"/>
    <cellStyle name="20% - Accent5 2 4 2 2 2 3" xfId="7621" xr:uid="{FA383B10-D511-4AB9-9430-FC2300144053}"/>
    <cellStyle name="20% - Accent5 2 4 2 2 2 3 2" xfId="7622" xr:uid="{6463B9A7-D899-44D9-8020-744BB0702322}"/>
    <cellStyle name="20% - Accent5 2 4 2 2 2 3 2 2" xfId="7623" xr:uid="{EF6B95A1-B5B5-4B12-966F-AED0FC3FB7B7}"/>
    <cellStyle name="20% - Accent5 2 4 2 2 2 3 3" xfId="7624" xr:uid="{0B670E7B-B607-4D93-A404-74940E5C3B5E}"/>
    <cellStyle name="20% - Accent5 2 4 2 2 2 4" xfId="7625" xr:uid="{FE5EFF7A-8817-4237-A2E2-B3D8C5F77522}"/>
    <cellStyle name="20% - Accent5 2 4 2 2 2 4 2" xfId="7626" xr:uid="{C09611F9-46D5-4229-A5F0-3BC62AD4A5A7}"/>
    <cellStyle name="20% - Accent5 2 4 2 2 2 5" xfId="7627" xr:uid="{9C0DCEB3-9FD9-4F4C-84E6-1CC6D843E33A}"/>
    <cellStyle name="20% - Accent5 2 4 2 2 3" xfId="7628" xr:uid="{039D753B-45D7-4157-BC82-CB28F8AC84D1}"/>
    <cellStyle name="20% - Accent5 2 4 2 2 3 2" xfId="7629" xr:uid="{B4699112-B1B0-4DAD-A88A-5351C6B3943F}"/>
    <cellStyle name="20% - Accent5 2 4 2 2 3 2 2" xfId="7630" xr:uid="{CFDBA9A0-229F-40A9-8E42-D4E18AE37776}"/>
    <cellStyle name="20% - Accent5 2 4 2 2 3 3" xfId="7631" xr:uid="{A5308AC8-4B93-4E2F-8F9B-E5310112D4F0}"/>
    <cellStyle name="20% - Accent5 2 4 2 2 4" xfId="7632" xr:uid="{2AA48C72-F34F-4663-8159-4F077051309F}"/>
    <cellStyle name="20% - Accent5 2 4 2 2 4 2" xfId="7633" xr:uid="{2ABF22A8-DA56-48DC-9CCB-8BDB1B70069E}"/>
    <cellStyle name="20% - Accent5 2 4 2 2 4 2 2" xfId="7634" xr:uid="{FBFF2CC6-C629-4D65-A0F5-315ABFDA09FB}"/>
    <cellStyle name="20% - Accent5 2 4 2 2 4 3" xfId="7635" xr:uid="{1F092159-7646-4590-B20E-3BBA4165DEC8}"/>
    <cellStyle name="20% - Accent5 2 4 2 2 5" xfId="7636" xr:uid="{E7119D82-68AA-492F-BC80-9FB4B3A94666}"/>
    <cellStyle name="20% - Accent5 2 4 2 2 5 2" xfId="7637" xr:uid="{B279E51B-2745-4A2F-8822-2EC984B9411E}"/>
    <cellStyle name="20% - Accent5 2 4 2 2 6" xfId="7638" xr:uid="{87CD88DE-6A68-4B84-99E8-A85645B21E9F}"/>
    <cellStyle name="20% - Accent5 2 4 2 3" xfId="7639" xr:uid="{34C410C3-9CED-4B4C-80F2-897C2C6CA6A9}"/>
    <cellStyle name="20% - Accent5 2 4 2 3 2" xfId="7640" xr:uid="{0A625C11-27B5-4A01-A0C2-A947ECA3EFD0}"/>
    <cellStyle name="20% - Accent5 2 4 2 3 2 2" xfId="7641" xr:uid="{59E77C75-F586-4F45-8424-5BF7D7382704}"/>
    <cellStyle name="20% - Accent5 2 4 2 3 2 2 2" xfId="7642" xr:uid="{556F665B-C9E2-4BDD-B3A5-8DD3B9CFEFC0}"/>
    <cellStyle name="20% - Accent5 2 4 2 3 2 3" xfId="7643" xr:uid="{B26994FE-D8A4-4ED2-9AE6-B4D8941D2B77}"/>
    <cellStyle name="20% - Accent5 2 4 2 3 3" xfId="7644" xr:uid="{B67CB6F2-67E8-41E0-9C19-F2945817C0F3}"/>
    <cellStyle name="20% - Accent5 2 4 2 3 3 2" xfId="7645" xr:uid="{6AD56DBA-E1C2-48B0-BC7C-E5CAFF63C81E}"/>
    <cellStyle name="20% - Accent5 2 4 2 3 3 2 2" xfId="7646" xr:uid="{619EA204-6F25-41CF-B72F-29A0ECE0794D}"/>
    <cellStyle name="20% - Accent5 2 4 2 3 3 3" xfId="7647" xr:uid="{AA024A4B-6638-461B-9E82-74EB8FB2C491}"/>
    <cellStyle name="20% - Accent5 2 4 2 3 4" xfId="7648" xr:uid="{68169ECA-EEA1-4D45-B438-B83541F6DA6F}"/>
    <cellStyle name="20% - Accent5 2 4 2 3 4 2" xfId="7649" xr:uid="{C9E929ED-454E-48FF-8694-C9A4E9C3C263}"/>
    <cellStyle name="20% - Accent5 2 4 2 3 5" xfId="7650" xr:uid="{E5CF73B7-8569-4F0E-B05A-54F3E288DC88}"/>
    <cellStyle name="20% - Accent5 2 4 2 4" xfId="7651" xr:uid="{4BC187A6-2CFF-431A-A219-EE1FA76A425F}"/>
    <cellStyle name="20% - Accent5 2 4 2 4 2" xfId="7652" xr:uid="{B2919273-49B3-492F-8C49-801BD8BD0E41}"/>
    <cellStyle name="20% - Accent5 2 4 2 4 2 2" xfId="7653" xr:uid="{E47E08CF-DE63-4522-994A-E8A295D65090}"/>
    <cellStyle name="20% - Accent5 2 4 2 4 2 2 2" xfId="7654" xr:uid="{973F5A6E-966B-4ACB-BF4C-9A9277DE7C34}"/>
    <cellStyle name="20% - Accent5 2 4 2 4 2 3" xfId="7655" xr:uid="{3CBD14CA-6789-40A1-9D6C-B53C57AB5220}"/>
    <cellStyle name="20% - Accent5 2 4 2 4 3" xfId="7656" xr:uid="{9EBA6E94-AF20-4BA9-85B7-03407CF1EBB3}"/>
    <cellStyle name="20% - Accent5 2 4 2 4 3 2" xfId="7657" xr:uid="{78012A4D-82EF-4295-8A2A-6AF236A07F54}"/>
    <cellStyle name="20% - Accent5 2 4 2 4 4" xfId="7658" xr:uid="{3FB528C0-0B1B-472C-BDB5-AC83C31F639A}"/>
    <cellStyle name="20% - Accent5 2 4 2 5" xfId="7659" xr:uid="{75FABCD3-B1C5-433C-824D-6533484D468D}"/>
    <cellStyle name="20% - Accent5 2 4 2 5 2" xfId="7660" xr:uid="{9F5D4BED-D760-41BE-9311-6A099CC76241}"/>
    <cellStyle name="20% - Accent5 2 4 2 5 2 2" xfId="7661" xr:uid="{73D350EC-C547-4FEB-B211-3CCFB7D487EF}"/>
    <cellStyle name="20% - Accent5 2 4 2 5 3" xfId="7662" xr:uid="{851396C3-73E9-47EE-AB6D-6FBE258CCC15}"/>
    <cellStyle name="20% - Accent5 2 4 2 6" xfId="7663" xr:uid="{87C4BE1D-E9C6-42F5-B2D9-2009185E577A}"/>
    <cellStyle name="20% - Accent5 2 4 2 6 2" xfId="7664" xr:uid="{ACDE9A01-A28E-41A1-8EDE-E08A7A6CD2D6}"/>
    <cellStyle name="20% - Accent5 2 4 2 7" xfId="7665" xr:uid="{8A860F51-FC45-461D-85BD-A88C99726C21}"/>
    <cellStyle name="20% - Accent5 2 4 2 8" xfId="7614" xr:uid="{961B52A7-2BAD-4181-A38F-40E2D46F44FE}"/>
    <cellStyle name="20% - Accent5 2 4 2 9" xfId="45143" xr:uid="{7BFDC18B-C7CB-4317-B6B8-BBA3509FA5DE}"/>
    <cellStyle name="20% - Accent5 2 4 3" xfId="7666" xr:uid="{8D862533-3D5E-41A4-9BFA-C806755DABAE}"/>
    <cellStyle name="20% - Accent5 2 4 3 2" xfId="7667" xr:uid="{B07B8B72-C444-4CD2-A5BA-9F0B895262DC}"/>
    <cellStyle name="20% - Accent5 2 4 3 3" xfId="7668" xr:uid="{5C9C6674-3012-487E-86C7-D66A7F4700C0}"/>
    <cellStyle name="20% - Accent5 2 4 3 3 2" xfId="7669" xr:uid="{AB481F73-DBF8-4DB6-BE00-132B46EFC9CA}"/>
    <cellStyle name="20% - Accent5 2 4 3 3 2 2" xfId="7670" xr:uid="{3B167399-CE68-424E-949B-7EAD7E2391F7}"/>
    <cellStyle name="20% - Accent5 2 4 3 3 2 2 2" xfId="7671" xr:uid="{F2567D3E-1D6E-4793-9E3F-11467B0C0DA9}"/>
    <cellStyle name="20% - Accent5 2 4 3 3 2 3" xfId="7672" xr:uid="{8F37CA9A-900C-4B89-95B0-776C6590AE90}"/>
    <cellStyle name="20% - Accent5 2 4 3 3 3" xfId="7673" xr:uid="{2A5BDF3B-C271-4118-ADF1-825C9A9AC571}"/>
    <cellStyle name="20% - Accent5 2 4 3 3 3 2" xfId="7674" xr:uid="{FBF0BBE0-2438-451E-9084-919DAC846C79}"/>
    <cellStyle name="20% - Accent5 2 4 3 3 3 2 2" xfId="7675" xr:uid="{626C9363-0C9F-4B42-B347-11ACF42C490F}"/>
    <cellStyle name="20% - Accent5 2 4 3 3 3 3" xfId="7676" xr:uid="{496D048D-648F-43FC-830F-08CC2756DAD9}"/>
    <cellStyle name="20% - Accent5 2 4 3 3 4" xfId="7677" xr:uid="{C015F173-12B6-4EE8-BEE3-43870773B9E2}"/>
    <cellStyle name="20% - Accent5 2 4 3 3 4 2" xfId="7678" xr:uid="{3F26273B-715B-4EF4-B778-1DC3947D5C25}"/>
    <cellStyle name="20% - Accent5 2 4 3 3 5" xfId="7679" xr:uid="{B66D756E-5ABB-4789-AFB5-13B0127DE418}"/>
    <cellStyle name="20% - Accent5 2 4 3 4" xfId="45827" xr:uid="{38617F69-E3B8-4B88-87DB-8493E81D85B6}"/>
    <cellStyle name="20% - Accent5 2 4 4" xfId="7680" xr:uid="{37EF48E1-F1E3-4849-BE0C-0F0630967F1D}"/>
    <cellStyle name="20% - Accent5 2 4 4 2" xfId="7681" xr:uid="{8EFC1D14-718C-4ECB-B2D5-C5800F0604BA}"/>
    <cellStyle name="20% - Accent5 2 4 4 2 2" xfId="7682" xr:uid="{AF4F15D8-AD88-4385-98F2-EA9FCAC9D023}"/>
    <cellStyle name="20% - Accent5 2 4 4 2 2 2" xfId="7683" xr:uid="{80AAF96F-1396-4775-8E56-0A10A822D2C9}"/>
    <cellStyle name="20% - Accent5 2 4 4 2 2 2 2" xfId="7684" xr:uid="{98072C46-AEC9-498E-8DD9-F59F953CA1C7}"/>
    <cellStyle name="20% - Accent5 2 4 4 2 2 3" xfId="7685" xr:uid="{FC8EAD02-D5B9-496C-A02E-E93A4FC0BA86}"/>
    <cellStyle name="20% - Accent5 2 4 4 2 3" xfId="7686" xr:uid="{4025A336-D4CE-4550-985C-EF850CC15BE2}"/>
    <cellStyle name="20% - Accent5 2 4 4 2 3 2" xfId="7687" xr:uid="{14AA8A27-4452-4470-8AE0-840DDE56401F}"/>
    <cellStyle name="20% - Accent5 2 4 4 2 3 2 2" xfId="7688" xr:uid="{74FB62D2-46D1-4BE2-9257-1077FF860140}"/>
    <cellStyle name="20% - Accent5 2 4 4 2 3 3" xfId="7689" xr:uid="{25C6B08E-F779-4EBB-93DF-BB3F06F09F67}"/>
    <cellStyle name="20% - Accent5 2 4 4 2 4" xfId="7690" xr:uid="{1A108357-4649-4B23-BD7D-F24C944B478D}"/>
    <cellStyle name="20% - Accent5 2 4 4 2 4 2" xfId="7691" xr:uid="{9D0A765C-8617-4C29-9F5F-8A34D5C8495A}"/>
    <cellStyle name="20% - Accent5 2 4 4 2 5" xfId="7692" xr:uid="{46470542-E3D7-4B1C-8E9F-9E7958DAC271}"/>
    <cellStyle name="20% - Accent5 2 4 4 3" xfId="7693" xr:uid="{E4A3AC36-92AC-4608-9D50-66A7E94A6377}"/>
    <cellStyle name="20% - Accent5 2 4 4 3 2" xfId="7694" xr:uid="{9BA8A058-AB2A-4E16-8176-90D4132350DE}"/>
    <cellStyle name="20% - Accent5 2 4 4 3 2 2" xfId="7695" xr:uid="{5681FD8F-1801-4E87-9621-EB631E7C6B4F}"/>
    <cellStyle name="20% - Accent5 2 4 4 3 3" xfId="7696" xr:uid="{185F1183-4260-4773-B1FA-49F3AC13B230}"/>
    <cellStyle name="20% - Accent5 2 4 4 4" xfId="7697" xr:uid="{8613A922-5837-4D1E-A036-A3940E2E2E74}"/>
    <cellStyle name="20% - Accent5 2 4 4 4 2" xfId="7698" xr:uid="{406214FE-6FA1-4722-BA09-4F5FA8FA0F21}"/>
    <cellStyle name="20% - Accent5 2 4 4 4 2 2" xfId="7699" xr:uid="{053707D2-6583-4000-8E51-A706D0AD14F0}"/>
    <cellStyle name="20% - Accent5 2 4 4 4 3" xfId="7700" xr:uid="{71066FFA-01FD-47DA-B2B5-8184F4E1DDA9}"/>
    <cellStyle name="20% - Accent5 2 4 4 5" xfId="7701" xr:uid="{B120CB66-0A16-4A5C-A9B7-85BA72ECC879}"/>
    <cellStyle name="20% - Accent5 2 4 4 5 2" xfId="7702" xr:uid="{9BD0EF95-554A-441A-B884-2A421CDCFC9F}"/>
    <cellStyle name="20% - Accent5 2 4 4 6" xfId="7703" xr:uid="{7F7AB4CA-4410-416E-A333-EB5B9619292E}"/>
    <cellStyle name="20% - Accent5 2 4 4 7" xfId="46482" xr:uid="{9590D0C8-A73A-411F-A203-8AC3C6AD4A93}"/>
    <cellStyle name="20% - Accent5 2 4 5" xfId="7704" xr:uid="{77EFAF68-BE3E-40E7-8456-BF0972FCED0C}"/>
    <cellStyle name="20% - Accent5 2 4 5 2" xfId="7705" xr:uid="{8F5DD830-7DCE-4225-8CE9-35BDEFA0F437}"/>
    <cellStyle name="20% - Accent5 2 4 5 2 2" xfId="7706" xr:uid="{687C40D6-51BD-4A91-8A67-421E5E593637}"/>
    <cellStyle name="20% - Accent5 2 4 5 2 2 2" xfId="7707" xr:uid="{C300361F-313F-4E25-9B08-795FF19DA7B7}"/>
    <cellStyle name="20% - Accent5 2 4 5 2 3" xfId="7708" xr:uid="{14FAB67D-2EE6-4348-A4B9-8E7BAF9E43A5}"/>
    <cellStyle name="20% - Accent5 2 4 5 3" xfId="7709" xr:uid="{7C6CDCA5-CCA3-49FC-9357-8EE0F08401B8}"/>
    <cellStyle name="20% - Accent5 2 4 5 3 2" xfId="7710" xr:uid="{290145BF-24ED-4952-87C5-808B3081DC6E}"/>
    <cellStyle name="20% - Accent5 2 4 5 3 2 2" xfId="7711" xr:uid="{2D6DBBB1-3101-4F33-A218-6EC6EBE6368F}"/>
    <cellStyle name="20% - Accent5 2 4 5 3 3" xfId="7712" xr:uid="{D792F1F1-A3AD-4058-B075-ED3281560F1A}"/>
    <cellStyle name="20% - Accent5 2 4 5 4" xfId="7713" xr:uid="{9D20A6F4-020D-44B1-920A-888ACC9C71E4}"/>
    <cellStyle name="20% - Accent5 2 4 5 4 2" xfId="7714" xr:uid="{AD7D1543-9F4F-4B5E-AC2C-708C57D982D3}"/>
    <cellStyle name="20% - Accent5 2 4 5 5" xfId="7715" xr:uid="{B95EF24F-C484-42F6-B6C2-2489025A2381}"/>
    <cellStyle name="20% - Accent5 2 4 6" xfId="7716" xr:uid="{DCC73342-E04F-467D-97F0-F900EB293328}"/>
    <cellStyle name="20% - Accent5 2 4 6 2" xfId="7717" xr:uid="{4614D2B8-CA09-4C2C-96C0-C975E863C8D6}"/>
    <cellStyle name="20% - Accent5 2 4 6 2 2" xfId="7718" xr:uid="{BE8534B9-6C91-43DA-B4DA-C8F485D9C7E5}"/>
    <cellStyle name="20% - Accent5 2 4 6 3" xfId="7719" xr:uid="{45BBF856-7256-40D9-965A-7BC692FDF50A}"/>
    <cellStyle name="20% - Accent5 2 4 7" xfId="7720" xr:uid="{5A8267AD-3687-4D25-A5C5-239BF1D42374}"/>
    <cellStyle name="20% - Accent5 2 4 7 2" xfId="7721" xr:uid="{A5CA4AEE-96D9-487F-9EEC-1FEEB14F6987}"/>
    <cellStyle name="20% - Accent5 2 4 7 2 2" xfId="7722" xr:uid="{92562D70-9BFA-4C2B-BA1C-3401C23E8337}"/>
    <cellStyle name="20% - Accent5 2 4 7 3" xfId="7723" xr:uid="{EECCCE5B-85F6-4F4D-8152-6CD36E2BE26C}"/>
    <cellStyle name="20% - Accent5 2 4 8" xfId="7724" xr:uid="{B6455E77-37E0-4E08-A19F-A7AA448450CF}"/>
    <cellStyle name="20% - Accent5 2 4 8 2" xfId="7725" xr:uid="{F03B6C2F-743F-4673-A748-58DC373E139A}"/>
    <cellStyle name="20% - Accent5 2 4 9" xfId="7613" xr:uid="{E95AA4B0-A68A-4A08-9C7F-E829065C1151}"/>
    <cellStyle name="20% - Accent5 2 5" xfId="665" xr:uid="{2A2AF94B-0FF3-496F-9ADB-62781D5B6C11}"/>
    <cellStyle name="20% - Accent5 2 5 2" xfId="1072" xr:uid="{72F8BA54-DCDC-42EF-8276-3675945440A6}"/>
    <cellStyle name="20% - Accent5 2 5 2 2" xfId="7727" xr:uid="{01238301-9BB0-40C2-9791-1FCF9680DDE8}"/>
    <cellStyle name="20% - Accent5 2 5 2 3" xfId="45369" xr:uid="{D7D94CAD-6DC6-4A58-B70E-730AECF786CA}"/>
    <cellStyle name="20% - Accent5 2 5 3" xfId="7728" xr:uid="{49E0C385-08AA-4E3D-9D86-27D375C7E6E5}"/>
    <cellStyle name="20% - Accent5 2 5 3 2" xfId="45946" xr:uid="{67FEC542-499A-459A-AE6B-4FEE26B4A45A}"/>
    <cellStyle name="20% - Accent5 2 5 4" xfId="7729" xr:uid="{3EA2168B-0CDA-4622-8B23-5D4AC0A681EA}"/>
    <cellStyle name="20% - Accent5 2 5 4 2" xfId="46707" xr:uid="{86DC4D42-FB3B-4609-89F0-2EA6B99648E7}"/>
    <cellStyle name="20% - Accent5 2 5 5" xfId="7726" xr:uid="{E5BC914E-96EC-4B85-BC67-240833DB1A77}"/>
    <cellStyle name="20% - Accent5 2 5 6" xfId="44431" xr:uid="{FC6D9333-FAB9-4465-A431-14AAB6328E5F}"/>
    <cellStyle name="20% - Accent5 2 6" xfId="860" xr:uid="{85BDDB4B-0CB1-41F1-8F68-44D45AC7FBB3}"/>
    <cellStyle name="20% - Accent5 2 6 2" xfId="7731" xr:uid="{D553E45D-8DC5-40C0-9C9F-1E125140367D}"/>
    <cellStyle name="20% - Accent5 2 6 2 2" xfId="7732" xr:uid="{6B29B383-299A-4A4E-869B-EFBEFC01A69C}"/>
    <cellStyle name="20% - Accent5 2 6 2 2 2" xfId="7733" xr:uid="{3E688BC3-1C3E-473F-918B-CE08EB16B8A5}"/>
    <cellStyle name="20% - Accent5 2 6 2 2 2 2" xfId="7734" xr:uid="{15EE5944-097C-4536-9138-7507DC12219B}"/>
    <cellStyle name="20% - Accent5 2 6 2 2 3" xfId="7735" xr:uid="{C3856D51-5DC3-44D2-96F9-EB8382D71558}"/>
    <cellStyle name="20% - Accent5 2 6 2 3" xfId="7736" xr:uid="{7FB674F0-8B77-484C-9252-4EF2BBAD9AD6}"/>
    <cellStyle name="20% - Accent5 2 6 2 3 2" xfId="7737" xr:uid="{F8A76615-7901-4C48-91ED-2DF3C1C1B941}"/>
    <cellStyle name="20% - Accent5 2 6 2 3 2 2" xfId="7738" xr:uid="{9F491F5D-7AB9-499D-817E-1001B3A76272}"/>
    <cellStyle name="20% - Accent5 2 6 2 3 3" xfId="7739" xr:uid="{3A94F481-A990-4621-8E0E-C71888F9FE6A}"/>
    <cellStyle name="20% - Accent5 2 6 2 4" xfId="7740" xr:uid="{4691F20F-780B-4AE4-8915-142D8CA2EF4D}"/>
    <cellStyle name="20% - Accent5 2 6 2 4 2" xfId="7741" xr:uid="{368383C6-D3FF-4593-AB52-ED1BC9DBCFD5}"/>
    <cellStyle name="20% - Accent5 2 6 2 5" xfId="7742" xr:uid="{86544DD6-2F64-4321-A622-9A8CD87A05EF}"/>
    <cellStyle name="20% - Accent5 2 6 2 6" xfId="46356" xr:uid="{8C05A171-8857-4511-9EAC-A0F8A618BF39}"/>
    <cellStyle name="20% - Accent5 2 6 3" xfId="7743" xr:uid="{390ECFB4-0837-4808-9F12-FD5D4281E315}"/>
    <cellStyle name="20% - Accent5 2 6 3 2" xfId="7744" xr:uid="{D1533BAD-3C22-4D31-A5D5-90BD512B12BC}"/>
    <cellStyle name="20% - Accent5 2 6 3 2 2" xfId="7745" xr:uid="{CC4C3EF3-9502-4907-A047-50FAEA46C2C0}"/>
    <cellStyle name="20% - Accent5 2 6 3 3" xfId="7746" xr:uid="{CF8DF11D-9D87-4521-98EB-1557B4419923}"/>
    <cellStyle name="20% - Accent5 2 6 4" xfId="7747" xr:uid="{2C6A6C50-3F1A-4497-B532-5362F1C5C529}"/>
    <cellStyle name="20% - Accent5 2 6 4 2" xfId="7748" xr:uid="{4AA836EE-92E5-4381-9E52-0DA653E21E4B}"/>
    <cellStyle name="20% - Accent5 2 6 4 2 2" xfId="7749" xr:uid="{F01557BD-3035-4E9C-A951-249D54F03E01}"/>
    <cellStyle name="20% - Accent5 2 6 4 3" xfId="7750" xr:uid="{0AAE2214-D716-4F1F-85E2-4A77262382E0}"/>
    <cellStyle name="20% - Accent5 2 6 5" xfId="7751" xr:uid="{AEEB8C53-3C8E-4284-A37F-C4081B7009AD}"/>
    <cellStyle name="20% - Accent5 2 6 5 2" xfId="7752" xr:uid="{E964779D-DA80-419D-B64F-0FA1D9DED6B0}"/>
    <cellStyle name="20% - Accent5 2 6 6" xfId="7753" xr:uid="{D2039065-424D-44E6-B61E-682DDE5D3130}"/>
    <cellStyle name="20% - Accent5 2 6 7" xfId="7730" xr:uid="{18A96C4A-A3A5-4FBE-A408-4DCFCF4100AB}"/>
    <cellStyle name="20% - Accent5 2 6 8" xfId="45011" xr:uid="{D90E3B52-5780-40B1-B495-746758200A51}"/>
    <cellStyle name="20% - Accent5 2 7" xfId="7754" xr:uid="{F681C5A6-517D-4349-8452-A720C818410F}"/>
    <cellStyle name="20% - Accent5 2 7 2" xfId="7755" xr:uid="{3D52638B-047D-4407-AEBE-2396A04378D0}"/>
    <cellStyle name="20% - Accent5 2 7 2 2" xfId="7756" xr:uid="{C3D414AC-0CB8-4655-89BC-048FDA807FF6}"/>
    <cellStyle name="20% - Accent5 2 7 2 2 2" xfId="7757" xr:uid="{B626167A-8B88-4E7A-B0B1-5D7421125B39}"/>
    <cellStyle name="20% - Accent5 2 7 2 3" xfId="7758" xr:uid="{5AB23F00-4AA1-45AC-B74B-C73EBD8FA374}"/>
    <cellStyle name="20% - Accent5 2 7 2 4" xfId="46871" xr:uid="{175D89DA-6379-477E-84FF-F9D87B6BAE23}"/>
    <cellStyle name="20% - Accent5 2 7 3" xfId="7759" xr:uid="{75062B8C-8DC7-46E5-B7B2-80E7B296D262}"/>
    <cellStyle name="20% - Accent5 2 7 3 2" xfId="7760" xr:uid="{E353D930-A934-4647-A29A-A5FB4D3A1273}"/>
    <cellStyle name="20% - Accent5 2 7 3 2 2" xfId="7761" xr:uid="{C7523608-5309-48CE-8041-7C21DDA41DA2}"/>
    <cellStyle name="20% - Accent5 2 7 3 3" xfId="7762" xr:uid="{D4A321FE-06D6-431A-AC0A-932FA4168E0A}"/>
    <cellStyle name="20% - Accent5 2 7 4" xfId="7763" xr:uid="{C4534BE4-EC02-4F35-AA81-2312759CE6A6}"/>
    <cellStyle name="20% - Accent5 2 7 4 2" xfId="7764" xr:uid="{3BB9B7AF-7D3C-4A29-8646-3526CA24F97F}"/>
    <cellStyle name="20% - Accent5 2 7 5" xfId="7765" xr:uid="{83948DF5-5B14-462B-9552-30165F4C065D}"/>
    <cellStyle name="20% - Accent5 2 7 6" xfId="44761" xr:uid="{5051E682-ED2E-411A-B7D4-B33665431982}"/>
    <cellStyle name="20% - Accent5 2 8" xfId="43602" xr:uid="{6148A0BC-073A-46E4-B995-6FB02727B956}"/>
    <cellStyle name="20% - Accent5 2 8 2" xfId="47045" xr:uid="{156A4AE0-46D7-4CE4-82DD-280B29B8B053}"/>
    <cellStyle name="20% - Accent5 2 8 3" xfId="45582" xr:uid="{55A638F9-4B40-4658-979E-55F6EA310967}"/>
    <cellStyle name="20% - Accent5 2 9" xfId="1299" xr:uid="{BAA058ED-D011-4171-B724-8902CB5BA71A}"/>
    <cellStyle name="20% - Accent5 2 9 2" xfId="46143" xr:uid="{6C0530E2-166D-4658-934B-C1F21CD76509}"/>
    <cellStyle name="20% - Accent5 3" xfId="522" xr:uid="{C40A95E4-2256-4660-94C8-36D6E1721756}"/>
    <cellStyle name="20% - Accent5 3 10" xfId="3320" xr:uid="{7E31479B-6318-4C85-B3CE-D1742CD2A8C8}"/>
    <cellStyle name="20% - Accent5 3 10 2" xfId="47785" xr:uid="{2E982FF9-1F26-49C0-84E5-3409465646F0}"/>
    <cellStyle name="20% - Accent5 3 11" xfId="1468" xr:uid="{FC5FBF4F-C0FE-4ACD-9D2A-F333F2CEB9B7}"/>
    <cellStyle name="20% - Accent5 3 12" xfId="43711" xr:uid="{4F78EBF6-9D50-47C7-A379-EDB4D8F0D334}"/>
    <cellStyle name="20% - Accent5 3 13" xfId="1406" xr:uid="{1A37545B-DF12-4C4E-9872-0E21CE1B8DB5}"/>
    <cellStyle name="20% - Accent5 3 14" xfId="43999" xr:uid="{9E4E38F3-0354-4234-B283-1B831F60840D}"/>
    <cellStyle name="20% - Accent5 3 2" xfId="784" xr:uid="{87A0D6A3-6539-49AB-BBCA-C4812DA46475}"/>
    <cellStyle name="20% - Accent5 3 2 10" xfId="1673" xr:uid="{433F01D9-9184-4CBC-86B3-2606B20A675B}"/>
    <cellStyle name="20% - Accent5 3 2 11" xfId="44051" xr:uid="{5C8E6857-C137-4DDC-B372-7A6504036A6E}"/>
    <cellStyle name="20% - Accent5 3 2 2" xfId="1184" xr:uid="{3E08408C-D1CC-4973-B1FE-5ABBA63111E9}"/>
    <cellStyle name="20% - Accent5 3 2 2 2" xfId="1919" xr:uid="{C9E3DD6A-0640-44A8-B7D9-E246CE12141A}"/>
    <cellStyle name="20% - Accent5 3 2 2 2 2" xfId="2517" xr:uid="{BC4842AA-EB4D-41F1-8628-73BED55FA38B}"/>
    <cellStyle name="20% - Accent5 3 2 2 2 2 2" xfId="7768" xr:uid="{2B50D7B7-207C-4AC7-AFEB-CB06A8DC628A}"/>
    <cellStyle name="20% - Accent5 3 2 2 2 2 3" xfId="7767" xr:uid="{E4511C54-78B0-4184-B124-F9308E5832AC}"/>
    <cellStyle name="20% - Accent5 3 2 2 2 2 4" xfId="46072" xr:uid="{0565ABD4-087B-4048-AB07-87A5EB33108D}"/>
    <cellStyle name="20% - Accent5 3 2 2 2 3" xfId="2751" xr:uid="{F09D722B-1CB3-4468-9BA4-B1E99E4A2E6D}"/>
    <cellStyle name="20% - Accent5 3 2 2 2 3 2" xfId="7769" xr:uid="{A4BAECF9-931F-4F5D-9A0B-7191CC1A09F5}"/>
    <cellStyle name="20% - Accent5 3 2 2 2 4" xfId="2984" xr:uid="{2EF8BE79-6384-45AF-B95A-91CE416A100E}"/>
    <cellStyle name="20% - Accent5 3 2 2 2 5" xfId="3217" xr:uid="{C91783FE-23C6-4FA0-85CD-A15A1616C7AD}"/>
    <cellStyle name="20% - Accent5 3 2 2 2 6" xfId="2283" xr:uid="{9D9913CB-AF18-4044-B3A6-590327A9EFA4}"/>
    <cellStyle name="20% - Accent5 3 2 2 2 7" xfId="7766" xr:uid="{0B94AC0D-C105-4A8F-824B-7A0F15F16BB0}"/>
    <cellStyle name="20% - Accent5 3 2 2 2 8" xfId="45290" xr:uid="{06A485F5-6207-4724-8477-6818CC0BB0AA}"/>
    <cellStyle name="20% - Accent5 3 2 2 3" xfId="2401" xr:uid="{4B09E0AC-8302-4B60-9C14-CC093158FD97}"/>
    <cellStyle name="20% - Accent5 3 2 2 3 2" xfId="7771" xr:uid="{1A66EDE0-704D-4D55-90AB-83B61B9B6662}"/>
    <cellStyle name="20% - Accent5 3 2 2 3 3" xfId="7770" xr:uid="{39E634EC-7A4C-42B9-98B3-F859A01B4ABC}"/>
    <cellStyle name="20% - Accent5 3 2 2 3 4" xfId="45730" xr:uid="{E77E8771-2E9B-4A7F-92A8-ADDB3CA9A017}"/>
    <cellStyle name="20% - Accent5 3 2 2 4" xfId="2635" xr:uid="{1F98853C-1980-4BAB-9069-11B5810F06B6}"/>
    <cellStyle name="20% - Accent5 3 2 2 4 2" xfId="7772" xr:uid="{4CF14168-9B38-41C3-9BB9-A5EA64DD6482}"/>
    <cellStyle name="20% - Accent5 3 2 2 4 3" xfId="46629" xr:uid="{4FD695BB-DCC5-4911-B520-8CB261C411E5}"/>
    <cellStyle name="20% - Accent5 3 2 2 5" xfId="2868" xr:uid="{860805EB-C44D-4903-8F36-3232AC5C4A8F}"/>
    <cellStyle name="20% - Accent5 3 2 2 6" xfId="3101" xr:uid="{4EE90694-8CBE-4A5E-9C9E-F4ACC0015C20}"/>
    <cellStyle name="20% - Accent5 3 2 2 7" xfId="2167" xr:uid="{02FD1B8B-6FA2-428E-9457-50D918680755}"/>
    <cellStyle name="20% - Accent5 3 2 2 8" xfId="1798" xr:uid="{C659078A-DB3D-4286-B5E6-FCE773303E8B}"/>
    <cellStyle name="20% - Accent5 3 2 2 9" xfId="44303" xr:uid="{5A34588F-50F4-4C45-9B06-1341999E48C5}"/>
    <cellStyle name="20% - Accent5 3 2 3" xfId="1861" xr:uid="{8EF0A97A-2BC4-4870-B12F-6A946B169883}"/>
    <cellStyle name="20% - Accent5 3 2 3 2" xfId="2459" xr:uid="{8E8183CD-E1B0-49B9-8D46-C7FDAD888DD5}"/>
    <cellStyle name="20% - Accent5 3 2 3 2 2" xfId="7775" xr:uid="{3AA9B8E2-0E78-4117-837B-3FF0716D88AB}"/>
    <cellStyle name="20% - Accent5 3 2 3 2 3" xfId="7776" xr:uid="{3D64DF91-EDCA-44E4-B5B0-11FB35AB4B35}"/>
    <cellStyle name="20% - Accent5 3 2 3 2 4" xfId="7774" xr:uid="{53271C93-943A-4709-90C9-D9179975596B}"/>
    <cellStyle name="20% - Accent5 3 2 3 2 5" xfId="45165" xr:uid="{709FC2D6-3D30-4D1B-9DE5-FDB66EBA792F}"/>
    <cellStyle name="20% - Accent5 3 2 3 3" xfId="2693" xr:uid="{556BB675-DE2D-4E27-809D-5ABBE047380C}"/>
    <cellStyle name="20% - Accent5 3 2 3 3 2" xfId="7778" xr:uid="{EA29FE38-E57A-4CD2-8996-4426E7A7618D}"/>
    <cellStyle name="20% - Accent5 3 2 3 3 3" xfId="7777" xr:uid="{40EFDD87-1716-4A8B-903F-A17C71337990}"/>
    <cellStyle name="20% - Accent5 3 2 3 3 4" xfId="45849" xr:uid="{0D590C21-A5DF-4AAA-9B5B-A5FE9262D92C}"/>
    <cellStyle name="20% - Accent5 3 2 3 4" xfId="2926" xr:uid="{76E58F55-D461-4750-A83E-229048C145F4}"/>
    <cellStyle name="20% - Accent5 3 2 3 4 2" xfId="7779" xr:uid="{0793D651-464C-4069-9D8E-DA0BD6AEAF0A}"/>
    <cellStyle name="20% - Accent5 3 2 3 4 3" xfId="46504" xr:uid="{C9712A2A-FDF1-4CA0-B1F4-3D09FE388F3C}"/>
    <cellStyle name="20% - Accent5 3 2 3 5" xfId="3159" xr:uid="{58BEE829-2D5B-4D8D-B6E4-47C392ED7EA4}"/>
    <cellStyle name="20% - Accent5 3 2 3 5 2" xfId="7780" xr:uid="{C41D4CF9-720A-4F85-8F88-79B17B7A6BF5}"/>
    <cellStyle name="20% - Accent5 3 2 3 6" xfId="2225" xr:uid="{6960B833-764F-4AB7-8825-26FF652E581C}"/>
    <cellStyle name="20% - Accent5 3 2 3 6 2" xfId="7781" xr:uid="{F7D90CB7-6AB6-4D30-8D8D-517411C41AA9}"/>
    <cellStyle name="20% - Accent5 3 2 3 7" xfId="7773" xr:uid="{3428CF65-3926-473B-9D3C-2D3EFCCB829E}"/>
    <cellStyle name="20% - Accent5 3 2 3 8" xfId="44178" xr:uid="{9C60AA0C-5866-42E9-AA43-D518541727DC}"/>
    <cellStyle name="20% - Accent5 3 2 4" xfId="2343" xr:uid="{298B9F76-13DA-4A96-A068-151DDAD38E2F}"/>
    <cellStyle name="20% - Accent5 3 2 4 2" xfId="7783" xr:uid="{19F6CEE0-8D95-43A5-8116-0463916CD9F0}"/>
    <cellStyle name="20% - Accent5 3 2 4 2 2" xfId="7784" xr:uid="{B81F076E-EE6F-4A22-A3D5-485D6D2FB73A}"/>
    <cellStyle name="20% - Accent5 3 2 4 2 3" xfId="45501" xr:uid="{17A4D173-9724-44CD-9091-7B36B082C492}"/>
    <cellStyle name="20% - Accent5 3 2 4 3" xfId="7785" xr:uid="{E3FAEAF3-A962-4983-ADF4-9D81443DCBAB}"/>
    <cellStyle name="20% - Accent5 3 2 4 3 2" xfId="45968" xr:uid="{0E051848-6939-452E-89EA-F7C4978396B7}"/>
    <cellStyle name="20% - Accent5 3 2 4 4" xfId="7786" xr:uid="{AD5697F7-1989-4D76-AF01-AF3D4B71C143}"/>
    <cellStyle name="20% - Accent5 3 2 4 4 2" xfId="46840" xr:uid="{CF85DE87-9A32-48F9-9168-6619763E54BC}"/>
    <cellStyle name="20% - Accent5 3 2 4 5" xfId="7782" xr:uid="{7ECAAD13-B493-43CD-B97A-7DCF1ECC5214}"/>
    <cellStyle name="20% - Accent5 3 2 4 6" xfId="44705" xr:uid="{F01D5B93-DF35-4F92-BCD1-F424D9BF64E2}"/>
    <cellStyle name="20% - Accent5 3 2 5" xfId="2577" xr:uid="{8B5F7092-E823-4058-86CC-F4089E0F5398}"/>
    <cellStyle name="20% - Accent5 3 2 5 2" xfId="7787" xr:uid="{11701ED4-4DA6-4FDA-A4F6-C64043A12798}"/>
    <cellStyle name="20% - Accent5 3 2 5 2 2" xfId="46379" xr:uid="{481F593B-E62E-4C96-9979-B012EC2E2FAA}"/>
    <cellStyle name="20% - Accent5 3 2 5 3" xfId="45038" xr:uid="{73A694AE-FAB1-47A0-8D6B-4327456FB806}"/>
    <cellStyle name="20% - Accent5 3 2 6" xfId="2810" xr:uid="{803DE9C0-6AD8-46B6-8602-11920044C1D3}"/>
    <cellStyle name="20% - Accent5 3 2 6 2" xfId="47005" xr:uid="{A86DD4BC-AD0B-4C0B-BE8C-929D6744B312}"/>
    <cellStyle name="20% - Accent5 3 2 6 3" xfId="44893" xr:uid="{86FC66F6-6BF6-41A2-8769-017F6489FA30}"/>
    <cellStyle name="20% - Accent5 3 2 7" xfId="3043" xr:uid="{4F68A260-268E-4DFE-B994-51DEF3A2A1C1}"/>
    <cellStyle name="20% - Accent5 3 2 7 2" xfId="47177" xr:uid="{F4619D05-7544-4B96-822C-67E66946277D}"/>
    <cellStyle name="20% - Accent5 3 2 7 3" xfId="45604" xr:uid="{8DA297EA-52D8-45A6-8AE9-D3C20768EF1C}"/>
    <cellStyle name="20% - Accent5 3 2 8" xfId="2109" xr:uid="{56152C40-16FE-42D6-92B1-0471532FAD77}"/>
    <cellStyle name="20% - Accent5 3 2 8 2" xfId="46275" xr:uid="{13E3E6C1-647B-4371-B1FF-5106A9718646}"/>
    <cellStyle name="20% - Accent5 3 2 9" xfId="43734" xr:uid="{8C315C2B-DCC7-4ABE-97D6-D5FC463B64C2}"/>
    <cellStyle name="20% - Accent5 3 3" xfId="973" xr:uid="{5CC1AC48-9513-4458-9566-64553E4F1909}"/>
    <cellStyle name="20% - Accent5 3 3 10" xfId="1765" xr:uid="{16C77E15-367B-41AD-9076-1E4777727530}"/>
    <cellStyle name="20% - Accent5 3 3 11" xfId="44253" xr:uid="{6FB50EE6-3036-4E47-965F-862B1A4047E0}"/>
    <cellStyle name="20% - Accent5 3 3 2" xfId="1890" xr:uid="{CAB2EAA6-F572-4D41-BEFD-66C21FD5FAED}"/>
    <cellStyle name="20% - Accent5 3 3 2 2" xfId="2488" xr:uid="{A83AF119-42DD-483C-B285-CA1B680D2E6D}"/>
    <cellStyle name="20% - Accent5 3 3 2 2 2" xfId="46022" xr:uid="{7E258E82-E599-43D2-9BF3-5B4603CA742B}"/>
    <cellStyle name="20% - Accent5 3 3 2 3" xfId="2722" xr:uid="{7F12FFF0-5D84-4F36-A7F5-DB0C0786A78B}"/>
    <cellStyle name="20% - Accent5 3 3 2 4" xfId="2955" xr:uid="{892401E0-DAD3-4D91-80EC-A02ECC245243}"/>
    <cellStyle name="20% - Accent5 3 3 2 5" xfId="3188" xr:uid="{E172377B-6B3C-45BB-BCF5-14D5CF55D9C0}"/>
    <cellStyle name="20% - Accent5 3 3 2 6" xfId="2254" xr:uid="{7744373B-E747-412D-A3F2-5239EC3EC9A4}"/>
    <cellStyle name="20% - Accent5 3 3 2 7" xfId="7788" xr:uid="{E0839C4A-28EB-4B36-ABAA-815BD3336CF4}"/>
    <cellStyle name="20% - Accent5 3 3 2 8" xfId="45240" xr:uid="{F780EC9D-4DFD-4B31-9E21-187293A947FF}"/>
    <cellStyle name="20% - Accent5 3 3 3" xfId="2372" xr:uid="{D1632515-8892-4A95-B8C0-4D355C0A98CC}"/>
    <cellStyle name="20% - Accent5 3 3 3 2" xfId="7790" xr:uid="{DF2E85CB-9A14-44B6-9DD1-2F3DFA609BFD}"/>
    <cellStyle name="20% - Accent5 3 3 3 2 2" xfId="7791" xr:uid="{C01044E6-3CD9-4EEA-8706-39ED375C6AE8}"/>
    <cellStyle name="20% - Accent5 3 3 3 2 2 2" xfId="7792" xr:uid="{2761DF67-E1C4-4A11-AF48-C4584163B7A8}"/>
    <cellStyle name="20% - Accent5 3 3 3 2 2 2 2" xfId="7793" xr:uid="{4DEC6DC1-ED9F-43F1-B71E-C2684126CC88}"/>
    <cellStyle name="20% - Accent5 3 3 3 2 2 2 2 2" xfId="7794" xr:uid="{3305B24C-C211-4DED-A0B7-63E368CBEA3E}"/>
    <cellStyle name="20% - Accent5 3 3 3 2 2 2 3" xfId="7795" xr:uid="{832968A7-433A-4A6D-AFD8-CD50C839AC85}"/>
    <cellStyle name="20% - Accent5 3 3 3 2 2 3" xfId="7796" xr:uid="{A2E208B3-177B-431B-BE4C-9BCAB6E8572D}"/>
    <cellStyle name="20% - Accent5 3 3 3 2 2 3 2" xfId="7797" xr:uid="{174FC018-3A15-45B8-8400-5FBC9F7E3E3B}"/>
    <cellStyle name="20% - Accent5 3 3 3 2 2 3 2 2" xfId="7798" xr:uid="{16989794-E02A-4822-A279-1CF55F851901}"/>
    <cellStyle name="20% - Accent5 3 3 3 2 2 3 3" xfId="7799" xr:uid="{855A5AFC-1CC4-4A9E-9CC0-D7529ED995C5}"/>
    <cellStyle name="20% - Accent5 3 3 3 2 2 4" xfId="7800" xr:uid="{41E9C97A-FD01-4458-ACA3-845C31856057}"/>
    <cellStyle name="20% - Accent5 3 3 3 2 2 4 2" xfId="7801" xr:uid="{E97274DB-48EA-44AC-B506-48BD6F98DDAA}"/>
    <cellStyle name="20% - Accent5 3 3 3 2 2 5" xfId="7802" xr:uid="{203648C1-4987-4D47-A2D7-C9035C7B9EE6}"/>
    <cellStyle name="20% - Accent5 3 3 3 2 3" xfId="7803" xr:uid="{19FE0D5B-C21A-497A-9F45-DC14D25B63A4}"/>
    <cellStyle name="20% - Accent5 3 3 3 2 3 2" xfId="7804" xr:uid="{75CDAE98-A957-49B9-B39A-B830F722FD19}"/>
    <cellStyle name="20% - Accent5 3 3 3 2 3 2 2" xfId="7805" xr:uid="{1D783174-3D4E-4490-B386-66CD8FB84289}"/>
    <cellStyle name="20% - Accent5 3 3 3 2 3 3" xfId="7806" xr:uid="{E9B6D5F6-6562-4006-9B0B-DA54C6A589D8}"/>
    <cellStyle name="20% - Accent5 3 3 3 2 4" xfId="7807" xr:uid="{9B0670D3-EBC7-43AB-93A5-40D386280682}"/>
    <cellStyle name="20% - Accent5 3 3 3 2 4 2" xfId="7808" xr:uid="{4264C999-CE15-4195-AAAF-24FDC3F8AA28}"/>
    <cellStyle name="20% - Accent5 3 3 3 2 4 2 2" xfId="7809" xr:uid="{FD37248F-2DF3-4A11-9E3A-544A5C293BFA}"/>
    <cellStyle name="20% - Accent5 3 3 3 2 4 3" xfId="7810" xr:uid="{14EC3D1E-3B6E-423A-A2B9-04C40DFC54BF}"/>
    <cellStyle name="20% - Accent5 3 3 3 2 5" xfId="7811" xr:uid="{2349DC1C-6011-45E3-8A17-31952E95A388}"/>
    <cellStyle name="20% - Accent5 3 3 3 2 5 2" xfId="7812" xr:uid="{E084CB91-EDC1-4C73-A6E4-28B659B1F10A}"/>
    <cellStyle name="20% - Accent5 3 3 3 2 6" xfId="7813" xr:uid="{86919DDE-8044-488F-8B56-D0CB37E15B47}"/>
    <cellStyle name="20% - Accent5 3 3 3 3" xfId="7814" xr:uid="{0DAD87DA-0F4B-4EA1-84F2-335BA3417F1D}"/>
    <cellStyle name="20% - Accent5 3 3 3 3 2" xfId="7815" xr:uid="{43DD22BA-16FC-4334-B0B8-04FE5DFD90F4}"/>
    <cellStyle name="20% - Accent5 3 3 3 3 2 2" xfId="7816" xr:uid="{DBD12504-1EFC-4D89-BD4B-B26039A75601}"/>
    <cellStyle name="20% - Accent5 3 3 3 3 2 2 2" xfId="7817" xr:uid="{38E99E67-9C6E-4448-8793-068A4AEBCCDD}"/>
    <cellStyle name="20% - Accent5 3 3 3 3 2 3" xfId="7818" xr:uid="{45716292-5C2C-4C6A-95C1-2B0892228439}"/>
    <cellStyle name="20% - Accent5 3 3 3 3 3" xfId="7819" xr:uid="{19B6460E-3C33-4293-B781-D6D4A205DD0F}"/>
    <cellStyle name="20% - Accent5 3 3 3 3 3 2" xfId="7820" xr:uid="{259E6400-5EDE-4FB5-8789-7894068CD208}"/>
    <cellStyle name="20% - Accent5 3 3 3 3 3 2 2" xfId="7821" xr:uid="{49E279D4-D1E9-4BF3-A2AD-40C3D251F8CF}"/>
    <cellStyle name="20% - Accent5 3 3 3 3 3 3" xfId="7822" xr:uid="{9CBEE770-9945-4977-BBB3-08ED586743E0}"/>
    <cellStyle name="20% - Accent5 3 3 3 3 4" xfId="7823" xr:uid="{1809B08C-E93D-442D-A18F-56EA54229686}"/>
    <cellStyle name="20% - Accent5 3 3 3 3 4 2" xfId="7824" xr:uid="{8000E9B3-5D66-4CA1-9703-8EE6297BB486}"/>
    <cellStyle name="20% - Accent5 3 3 3 3 5" xfId="7825" xr:uid="{C4D97296-00BC-4F84-8A5E-094974E7EF4F}"/>
    <cellStyle name="20% - Accent5 3 3 3 4" xfId="7826" xr:uid="{E840B699-EFEE-47E9-8E9C-9B76012C3BEB}"/>
    <cellStyle name="20% - Accent5 3 3 3 4 2" xfId="7827" xr:uid="{BCE0BB8D-A27E-4512-A22D-8DB37DB1B140}"/>
    <cellStyle name="20% - Accent5 3 3 3 4 2 2" xfId="7828" xr:uid="{2F1E9756-A6E2-4F1D-9DA4-F935D4120B4A}"/>
    <cellStyle name="20% - Accent5 3 3 3 4 2 2 2" xfId="7829" xr:uid="{105FBA0B-E128-46DB-A559-FBE027C21719}"/>
    <cellStyle name="20% - Accent5 3 3 3 4 2 3" xfId="7830" xr:uid="{B929839D-33B7-4891-A185-9F4EA70CF4D2}"/>
    <cellStyle name="20% - Accent5 3 3 3 4 3" xfId="7831" xr:uid="{E26D2377-93C1-4C9C-824B-DC60B10B04A1}"/>
    <cellStyle name="20% - Accent5 3 3 3 4 3 2" xfId="7832" xr:uid="{76CEF098-BC70-4727-8AF3-D18783F24D99}"/>
    <cellStyle name="20% - Accent5 3 3 3 4 4" xfId="7833" xr:uid="{4B514D32-F679-4C39-B654-02C5AEB9CCB4}"/>
    <cellStyle name="20% - Accent5 3 3 3 5" xfId="7834" xr:uid="{8F15A50F-A21A-46DB-B360-FB86C0231EF5}"/>
    <cellStyle name="20% - Accent5 3 3 3 5 2" xfId="7835" xr:uid="{3B69918B-F407-4022-BC2A-0D5740CAB280}"/>
    <cellStyle name="20% - Accent5 3 3 3 5 2 2" xfId="7836" xr:uid="{01D4A445-6445-46CD-B174-61DEF43CA2FD}"/>
    <cellStyle name="20% - Accent5 3 3 3 5 3" xfId="7837" xr:uid="{1A82AC79-212A-40B0-AB29-2DB3AE57B2C6}"/>
    <cellStyle name="20% - Accent5 3 3 3 6" xfId="7838" xr:uid="{D1B4227D-87AC-461C-B402-8CF0F718A892}"/>
    <cellStyle name="20% - Accent5 3 3 3 6 2" xfId="7839" xr:uid="{B771217E-DFF5-47DE-BB5F-3AD777D3AEAE}"/>
    <cellStyle name="20% - Accent5 3 3 3 7" xfId="7840" xr:uid="{F6E10BAA-53AA-4320-B0A4-79F63ABC5D7B}"/>
    <cellStyle name="20% - Accent5 3 3 3 8" xfId="7789" xr:uid="{6053FC55-A447-496A-92BD-61C2EA4B7841}"/>
    <cellStyle name="20% - Accent5 3 3 3 9" xfId="45680" xr:uid="{F69FBF75-9A9D-41BA-B086-FF36FA7F7CB0}"/>
    <cellStyle name="20% - Accent5 3 3 4" xfId="2606" xr:uid="{43E0AF6F-ED61-4F54-9B18-4C0E2842CEE1}"/>
    <cellStyle name="20% - Accent5 3 3 4 2" xfId="7842" xr:uid="{DE5229B2-1D7B-4EE9-B95F-FAB72E471AB6}"/>
    <cellStyle name="20% - Accent5 3 3 4 2 2" xfId="7843" xr:uid="{46598156-8D21-40D9-9D7C-395A9A6834F0}"/>
    <cellStyle name="20% - Accent5 3 3 4 2 2 2" xfId="7844" xr:uid="{170C7310-2484-4FE0-A2BF-5DD713C48F3C}"/>
    <cellStyle name="20% - Accent5 3 3 4 2 2 2 2" xfId="7845" xr:uid="{3B7AA6A9-CE28-40C9-AF1B-C203A24AD22C}"/>
    <cellStyle name="20% - Accent5 3 3 4 2 2 3" xfId="7846" xr:uid="{0F4A2D99-4C00-4836-B4B8-8446EEBFD0EA}"/>
    <cellStyle name="20% - Accent5 3 3 4 2 3" xfId="7847" xr:uid="{FCC1DF86-E034-4816-B670-1A7D268202E4}"/>
    <cellStyle name="20% - Accent5 3 3 4 2 3 2" xfId="7848" xr:uid="{2295D1B2-5B0B-4010-9399-E1B9B9037F2B}"/>
    <cellStyle name="20% - Accent5 3 3 4 2 3 2 2" xfId="7849" xr:uid="{87C985F6-4651-4CDA-BD0D-EE9F6061AEDB}"/>
    <cellStyle name="20% - Accent5 3 3 4 2 3 3" xfId="7850" xr:uid="{A41C6EA0-F322-4BD1-B3D5-966480DBF391}"/>
    <cellStyle name="20% - Accent5 3 3 4 2 4" xfId="7851" xr:uid="{0674D5A8-8300-4D5E-B3C0-EDC91C3070F8}"/>
    <cellStyle name="20% - Accent5 3 3 4 2 4 2" xfId="7852" xr:uid="{8458A3CC-2629-49B7-9DE8-A8B72DEA313E}"/>
    <cellStyle name="20% - Accent5 3 3 4 2 5" xfId="7853" xr:uid="{C6E88819-9A33-4BE0-AE54-69DF8C7EE4FF}"/>
    <cellStyle name="20% - Accent5 3 3 4 3" xfId="7854" xr:uid="{28C67F5F-5C85-4383-BF6C-80A4A6ACA779}"/>
    <cellStyle name="20% - Accent5 3 3 4 3 2" xfId="7855" xr:uid="{C4142F66-6C98-4766-8414-C28593843FC4}"/>
    <cellStyle name="20% - Accent5 3 3 4 3 2 2" xfId="7856" xr:uid="{7B9535B5-C7A5-4731-9014-534BCFB042A3}"/>
    <cellStyle name="20% - Accent5 3 3 4 3 3" xfId="7857" xr:uid="{AFF44443-5CF6-49AB-A321-E400C18197EA}"/>
    <cellStyle name="20% - Accent5 3 3 4 4" xfId="7858" xr:uid="{14CD290C-696C-46F8-BE43-71E0304686FB}"/>
    <cellStyle name="20% - Accent5 3 3 4 4 2" xfId="7859" xr:uid="{9D17F6E6-C85F-49D2-B39F-479C1DF17AB2}"/>
    <cellStyle name="20% - Accent5 3 3 4 4 2 2" xfId="7860" xr:uid="{490AE943-BD03-49C2-8C64-A15B1767B56F}"/>
    <cellStyle name="20% - Accent5 3 3 4 4 3" xfId="7861" xr:uid="{154A3474-2844-4155-B13D-C043E98D5035}"/>
    <cellStyle name="20% - Accent5 3 3 4 5" xfId="7862" xr:uid="{F27EABF1-5CC7-4102-9CCC-9FE34BF71D24}"/>
    <cellStyle name="20% - Accent5 3 3 4 5 2" xfId="7863" xr:uid="{3C4D5B09-9D0B-4FFE-9CCF-18D1D15BA3FF}"/>
    <cellStyle name="20% - Accent5 3 3 4 6" xfId="7864" xr:uid="{C7C4401D-02FA-40B5-BAC4-91886F08D965}"/>
    <cellStyle name="20% - Accent5 3 3 4 7" xfId="7841" xr:uid="{19432AFD-7978-43DE-BA90-F4E15087AD96}"/>
    <cellStyle name="20% - Accent5 3 3 4 8" xfId="46579" xr:uid="{2EF2C115-6E5E-4ABE-B707-CD07A99E67D8}"/>
    <cellStyle name="20% - Accent5 3 3 5" xfId="2839" xr:uid="{2697A023-4EFB-4708-B6D4-8CB8DF1B3F43}"/>
    <cellStyle name="20% - Accent5 3 3 5 2" xfId="7866" xr:uid="{90D087BB-0F68-4983-937A-B04A835E011E}"/>
    <cellStyle name="20% - Accent5 3 3 5 2 2" xfId="7867" xr:uid="{638CBC6D-A75F-41F9-BF33-B05F228D9EAC}"/>
    <cellStyle name="20% - Accent5 3 3 5 3" xfId="7868" xr:uid="{D818A933-3938-4CC7-8371-65B10304122F}"/>
    <cellStyle name="20% - Accent5 3 3 5 4" xfId="7865" xr:uid="{B7C670B0-B199-4897-BC26-3C0E7CD7E294}"/>
    <cellStyle name="20% - Accent5 3 3 6" xfId="3072" xr:uid="{98299ECD-D104-4F52-A740-CF440D063C22}"/>
    <cellStyle name="20% - Accent5 3 3 6 2" xfId="7870" xr:uid="{9BBB572F-4276-4AB7-973C-3A5CA9635D28}"/>
    <cellStyle name="20% - Accent5 3 3 6 2 2" xfId="7871" xr:uid="{74C05BF5-54C1-47DB-970F-E2C4D1AF8DCA}"/>
    <cellStyle name="20% - Accent5 3 3 6 3" xfId="7872" xr:uid="{9219383F-293A-4045-9703-86A685BFA640}"/>
    <cellStyle name="20% - Accent5 3 3 6 4" xfId="7869" xr:uid="{2F0ED396-B820-4D1E-8CF7-4BD6E6EC8F65}"/>
    <cellStyle name="20% - Accent5 3 3 7" xfId="2138" xr:uid="{AB593F84-4CF3-4F31-AA97-AB4E05E67AF6}"/>
    <cellStyle name="20% - Accent5 3 3 7 2" xfId="7874" xr:uid="{50F9D4E6-B23B-47CB-B6FF-9A8590E41CBF}"/>
    <cellStyle name="20% - Accent5 3 3 7 3" xfId="7873" xr:uid="{76FA9FFB-8ABF-45F2-A13B-7BC6592D4E4C}"/>
    <cellStyle name="20% - Accent5 3 3 8" xfId="43639" xr:uid="{6440A0A8-E6CD-4B47-A08A-0F5114D91092}"/>
    <cellStyle name="20% - Accent5 3 3 9" xfId="43753" xr:uid="{3BA9B6B3-005D-49B8-A166-B96A6BDB9748}"/>
    <cellStyle name="20% - Accent5 3 4" xfId="1832" xr:uid="{B9ABCE88-842E-4869-9C4B-97B027E238A9}"/>
    <cellStyle name="20% - Accent5 3 4 10" xfId="44128" xr:uid="{87719F19-7A89-471E-B696-2F1E5E33AD7B}"/>
    <cellStyle name="20% - Accent5 3 4 2" xfId="2430" xr:uid="{DF9E3CDA-59E3-49A6-9CFB-48043291E101}"/>
    <cellStyle name="20% - Accent5 3 4 2 2" xfId="7877" xr:uid="{92288C15-97DA-4986-9EC9-DC8D327CE432}"/>
    <cellStyle name="20% - Accent5 3 4 2 2 2" xfId="7878" xr:uid="{E31D8153-EB74-4860-AFDE-7E8E8C26D51F}"/>
    <cellStyle name="20% - Accent5 3 4 2 2 2 2" xfId="7879" xr:uid="{AD0A3A7C-A5C6-414A-87DB-DCFB96042E3C}"/>
    <cellStyle name="20% - Accent5 3 4 2 2 2 2 2" xfId="7880" xr:uid="{6B95CE6A-3A9B-4787-92E5-1C81018EC594}"/>
    <cellStyle name="20% - Accent5 3 4 2 2 2 3" xfId="7881" xr:uid="{8D094374-CA78-4752-94FA-BC2B8EF056CE}"/>
    <cellStyle name="20% - Accent5 3 4 2 2 3" xfId="7882" xr:uid="{C1233664-7B9F-40F1-9DF2-2DE916147DDF}"/>
    <cellStyle name="20% - Accent5 3 4 2 2 3 2" xfId="7883" xr:uid="{8C450329-B96E-40DF-B54C-24B39CC47001}"/>
    <cellStyle name="20% - Accent5 3 4 2 2 3 2 2" xfId="7884" xr:uid="{5E8C53BC-A9A7-4102-8A66-D3EFC2A36BEB}"/>
    <cellStyle name="20% - Accent5 3 4 2 2 3 3" xfId="7885" xr:uid="{2ADD6EE6-2E0E-4FB2-8726-DC71B4373E3D}"/>
    <cellStyle name="20% - Accent5 3 4 2 2 4" xfId="7886" xr:uid="{8DF5EA41-8C0C-42BB-8829-FBF9696A0327}"/>
    <cellStyle name="20% - Accent5 3 4 2 2 4 2" xfId="7887" xr:uid="{3C98020F-26C6-452D-A17F-8BFF30C4A749}"/>
    <cellStyle name="20% - Accent5 3 4 2 2 5" xfId="7888" xr:uid="{4AE7CAC1-2171-4EE8-A4AB-B0A15938B4AC}"/>
    <cellStyle name="20% - Accent5 3 4 2 3" xfId="7889" xr:uid="{F6B8828E-BF88-4CD4-97C3-C8F47995C747}"/>
    <cellStyle name="20% - Accent5 3 4 2 3 2" xfId="7890" xr:uid="{5EB3DB84-049C-4C53-915A-46261A9E9E94}"/>
    <cellStyle name="20% - Accent5 3 4 2 3 2 2" xfId="7891" xr:uid="{34D0C060-5746-4112-BDAE-2538FEA3A0C9}"/>
    <cellStyle name="20% - Accent5 3 4 2 3 3" xfId="7892" xr:uid="{B88FA1CB-3833-42ED-807A-A56334582872}"/>
    <cellStyle name="20% - Accent5 3 4 2 4" xfId="7893" xr:uid="{0A093408-C182-46CD-9F7A-D62D64EC85B3}"/>
    <cellStyle name="20% - Accent5 3 4 2 4 2" xfId="7894" xr:uid="{0C93B096-AAE3-449D-AE56-6EBE3626E8F3}"/>
    <cellStyle name="20% - Accent5 3 4 2 4 2 2" xfId="7895" xr:uid="{8369969D-CD53-4F7B-AAD6-1586EAEE932F}"/>
    <cellStyle name="20% - Accent5 3 4 2 4 3" xfId="7896" xr:uid="{CFE35D7D-3EC3-45B4-8887-B92E28E1573B}"/>
    <cellStyle name="20% - Accent5 3 4 2 5" xfId="7897" xr:uid="{E0EBA63E-54C6-4662-805B-9DDD7E563807}"/>
    <cellStyle name="20% - Accent5 3 4 2 5 2" xfId="7898" xr:uid="{7FA95215-8DD1-4D20-8363-E352E4DCC746}"/>
    <cellStyle name="20% - Accent5 3 4 2 6" xfId="7899" xr:uid="{47434A1B-5C26-47D9-9D66-ED21B4E859CD}"/>
    <cellStyle name="20% - Accent5 3 4 2 7" xfId="7876" xr:uid="{64BA9908-5C28-483E-8F7A-25C587140C3F}"/>
    <cellStyle name="20% - Accent5 3 4 2 8" xfId="45115" xr:uid="{517D467C-2694-4BB6-8D80-B6668659A26D}"/>
    <cellStyle name="20% - Accent5 3 4 3" xfId="2664" xr:uid="{04380D1C-766B-42FA-9E4A-0060ACC2F203}"/>
    <cellStyle name="20% - Accent5 3 4 3 2" xfId="7901" xr:uid="{6E9ED500-A34F-48E9-949C-90AEDDD46FA5}"/>
    <cellStyle name="20% - Accent5 3 4 3 2 2" xfId="7902" xr:uid="{B038F438-BFFA-4536-B37B-51FFF3EBCADE}"/>
    <cellStyle name="20% - Accent5 3 4 3 2 2 2" xfId="7903" xr:uid="{5DF44E7E-A264-47E6-8B2B-8734EF6679FB}"/>
    <cellStyle name="20% - Accent5 3 4 3 2 3" xfId="7904" xr:uid="{8FC12FC0-448C-466F-98C1-F125E8E90150}"/>
    <cellStyle name="20% - Accent5 3 4 3 3" xfId="7905" xr:uid="{05AA4519-D340-4E6D-9693-EF52AD53EEB8}"/>
    <cellStyle name="20% - Accent5 3 4 3 3 2" xfId="7906" xr:uid="{48996DE9-6251-4F0D-9464-B17433990F95}"/>
    <cellStyle name="20% - Accent5 3 4 3 3 2 2" xfId="7907" xr:uid="{DCE1A3EA-4E43-484D-A92F-B6A603D62C78}"/>
    <cellStyle name="20% - Accent5 3 4 3 3 3" xfId="7908" xr:uid="{6269A763-758A-4D0A-8640-4C166BD0C8F2}"/>
    <cellStyle name="20% - Accent5 3 4 3 4" xfId="7909" xr:uid="{915C2432-885C-4C82-81C8-0372C36A2249}"/>
    <cellStyle name="20% - Accent5 3 4 3 4 2" xfId="7910" xr:uid="{4092FE39-F602-4A03-B847-D1BA2F45FA45}"/>
    <cellStyle name="20% - Accent5 3 4 3 5" xfId="7911" xr:uid="{5E13B707-DB57-447C-80D4-C34C5718DD04}"/>
    <cellStyle name="20% - Accent5 3 4 3 6" xfId="7900" xr:uid="{1E57B306-D4EA-4DE7-824B-DA818C59ED43}"/>
    <cellStyle name="20% - Accent5 3 4 3 7" xfId="45799" xr:uid="{F0F776F1-24DE-41AD-BA2D-390EA9729DE3}"/>
    <cellStyle name="20% - Accent5 3 4 4" xfId="2897" xr:uid="{022283E0-06CD-4733-A69A-BF00ED98A6B1}"/>
    <cellStyle name="20% - Accent5 3 4 4 2" xfId="7912" xr:uid="{D3FE8151-6B46-4112-A0EC-0AB4B9DF67A2}"/>
    <cellStyle name="20% - Accent5 3 4 4 3" xfId="46454" xr:uid="{15CB4F3E-596E-463D-AC18-1A44E0DD0EC9}"/>
    <cellStyle name="20% - Accent5 3 4 5" xfId="3130" xr:uid="{784C23D9-6530-40A0-AF38-538BFC39865E}"/>
    <cellStyle name="20% - Accent5 3 4 5 2" xfId="7914" xr:uid="{94420AD3-E694-4B73-B79B-4A5783278A48}"/>
    <cellStyle name="20% - Accent5 3 4 5 2 2" xfId="7915" xr:uid="{D7D6B212-3417-47E5-A5CC-C5E1334D6C5A}"/>
    <cellStyle name="20% - Accent5 3 4 5 2 2 2" xfId="7916" xr:uid="{E32BC229-8677-485B-A2FC-77F7F80D7C96}"/>
    <cellStyle name="20% - Accent5 3 4 5 2 3" xfId="7917" xr:uid="{C906ED46-8019-4CA2-A259-9F35397CE242}"/>
    <cellStyle name="20% - Accent5 3 4 5 3" xfId="7918" xr:uid="{30D6D01B-624F-498E-A755-C0A5B3B7E192}"/>
    <cellStyle name="20% - Accent5 3 4 5 3 2" xfId="7919" xr:uid="{C0DD1F95-0EC3-410B-A646-D963BB63EF9A}"/>
    <cellStyle name="20% - Accent5 3 4 5 4" xfId="7920" xr:uid="{8083C0CF-7089-41CC-8872-96CB41BEAF1C}"/>
    <cellStyle name="20% - Accent5 3 4 5 5" xfId="7913" xr:uid="{B5F992D8-9A58-4750-A7EE-1C4004272FC7}"/>
    <cellStyle name="20% - Accent5 3 4 6" xfId="2196" xr:uid="{EC22CBCD-9147-4606-992E-3495071B0012}"/>
    <cellStyle name="20% - Accent5 3 4 6 2" xfId="7922" xr:uid="{C152A090-8FC4-4DDC-B8E0-89F4D6D8DC8E}"/>
    <cellStyle name="20% - Accent5 3 4 6 2 2" xfId="7923" xr:uid="{DE9D74F8-499A-4E3C-95F9-C717B07E7F14}"/>
    <cellStyle name="20% - Accent5 3 4 6 3" xfId="7924" xr:uid="{034373AE-4B53-4AF8-A998-6269A3F7B863}"/>
    <cellStyle name="20% - Accent5 3 4 6 4" xfId="7921" xr:uid="{3ECF01D5-FBD3-424E-BACF-9EFB77E0F5CE}"/>
    <cellStyle name="20% - Accent5 3 4 7" xfId="7925" xr:uid="{8F4BFDCD-2DB0-4F65-B428-4957AF339D8B}"/>
    <cellStyle name="20% - Accent5 3 4 7 2" xfId="7926" xr:uid="{C80C6153-8F35-412B-935C-B9D189DECD61}"/>
    <cellStyle name="20% - Accent5 3 4 8" xfId="7927" xr:uid="{09F23427-873F-41AB-A26C-C6764AC9D224}"/>
    <cellStyle name="20% - Accent5 3 4 9" xfId="7875" xr:uid="{894F5E62-07E2-4659-BA83-5CC54B9DA519}"/>
    <cellStyle name="20% - Accent5 3 5" xfId="2314" xr:uid="{B45E3A15-95AB-4B07-B20A-D72B8920884B}"/>
    <cellStyle name="20% - Accent5 3 5 2" xfId="7929" xr:uid="{1367A6AC-924C-40D3-8774-B8DD7DB9E050}"/>
    <cellStyle name="20% - Accent5 3 5 2 2" xfId="7930" xr:uid="{BA4D099D-A66E-490E-A70A-7DE83458B2F2}"/>
    <cellStyle name="20% - Accent5 3 5 2 2 2" xfId="7931" xr:uid="{DD0269D8-1B6F-44EB-AFF5-B3D5BE73EAC4}"/>
    <cellStyle name="20% - Accent5 3 5 2 2 2 2" xfId="7932" xr:uid="{22880C5A-1D6A-49BA-9278-5A4DC54BECC8}"/>
    <cellStyle name="20% - Accent5 3 5 2 2 2 2 2" xfId="7933" xr:uid="{C73E4B7A-9B2D-4985-B554-CFF8D9F41C2D}"/>
    <cellStyle name="20% - Accent5 3 5 2 2 2 3" xfId="7934" xr:uid="{390C2CCD-9BB2-4A19-9E38-FF806C4D0F3E}"/>
    <cellStyle name="20% - Accent5 3 5 2 2 3" xfId="7935" xr:uid="{BD6CF406-732E-4988-8AC8-778FEFF1A727}"/>
    <cellStyle name="20% - Accent5 3 5 2 2 3 2" xfId="7936" xr:uid="{0AC4DD90-F548-49D4-B65A-431320631BD4}"/>
    <cellStyle name="20% - Accent5 3 5 2 2 3 2 2" xfId="7937" xr:uid="{3A28626E-47F0-4A8E-9223-798D5E56B509}"/>
    <cellStyle name="20% - Accent5 3 5 2 2 3 3" xfId="7938" xr:uid="{602B670D-19CB-4BD4-AC69-7A8C63BBEE79}"/>
    <cellStyle name="20% - Accent5 3 5 2 2 4" xfId="7939" xr:uid="{A172B962-223F-401A-A5FE-A2B67FDBF212}"/>
    <cellStyle name="20% - Accent5 3 5 2 2 4 2" xfId="7940" xr:uid="{2171579A-5AB2-445C-9ADC-6FCF1F580899}"/>
    <cellStyle name="20% - Accent5 3 5 2 2 5" xfId="7941" xr:uid="{EACCB228-413B-495D-AA4F-B17F1FEC117E}"/>
    <cellStyle name="20% - Accent5 3 5 2 3" xfId="7942" xr:uid="{7AFD2923-6936-4C34-A575-1B425517DC1C}"/>
    <cellStyle name="20% - Accent5 3 5 2 3 2" xfId="7943" xr:uid="{B94F2EC9-FBE0-4BE4-AADB-2DF23898BE1E}"/>
    <cellStyle name="20% - Accent5 3 5 2 3 2 2" xfId="7944" xr:uid="{6F4F5A2E-B112-454A-BA10-813A23DB3A0E}"/>
    <cellStyle name="20% - Accent5 3 5 2 3 3" xfId="7945" xr:uid="{DF678607-E927-49A7-ACBC-93B2490E6937}"/>
    <cellStyle name="20% - Accent5 3 5 2 4" xfId="7946" xr:uid="{B6E00497-E991-4B5D-B190-C23C514798BD}"/>
    <cellStyle name="20% - Accent5 3 5 2 4 2" xfId="7947" xr:uid="{B6E05932-10C3-4331-B26C-745F38A6963A}"/>
    <cellStyle name="20% - Accent5 3 5 2 4 2 2" xfId="7948" xr:uid="{250251DE-C858-4D46-A4B5-389F2B66BC6D}"/>
    <cellStyle name="20% - Accent5 3 5 2 4 3" xfId="7949" xr:uid="{0AFE364B-FE81-4CB0-91B2-2AE822897EB5}"/>
    <cellStyle name="20% - Accent5 3 5 2 5" xfId="7950" xr:uid="{8E6BCDBD-D376-4B37-B84D-5EEF4A2529B6}"/>
    <cellStyle name="20% - Accent5 3 5 2 5 2" xfId="7951" xr:uid="{8D059AD7-15D5-4448-8173-1D2467219C9A}"/>
    <cellStyle name="20% - Accent5 3 5 2 6" xfId="7952" xr:uid="{F0AD3F95-5AC4-49F1-A68D-BDF07298A713}"/>
    <cellStyle name="20% - Accent5 3 5 2 7" xfId="45390" xr:uid="{C4A79993-329A-41C4-A954-712BB499BED5}"/>
    <cellStyle name="20% - Accent5 3 5 3" xfId="7953" xr:uid="{50893A5F-E76C-4C59-AC5E-F41488DEC277}"/>
    <cellStyle name="20% - Accent5 3 5 3 2" xfId="7954" xr:uid="{DCB2F66C-F1A5-4AC6-9D4B-8DBA8A67D7F6}"/>
    <cellStyle name="20% - Accent5 3 5 3 2 2" xfId="7955" xr:uid="{6498980F-8DD8-4F35-8E0B-E3B5FDB5B365}"/>
    <cellStyle name="20% - Accent5 3 5 3 2 2 2" xfId="7956" xr:uid="{007C5614-6D33-4AEE-BB39-CE153A70684F}"/>
    <cellStyle name="20% - Accent5 3 5 3 2 3" xfId="7957" xr:uid="{64593297-51D1-42DC-828A-532D3C2747A2}"/>
    <cellStyle name="20% - Accent5 3 5 3 3" xfId="7958" xr:uid="{B57BEC4A-4C87-4801-B80E-A01F7F1A67A6}"/>
    <cellStyle name="20% - Accent5 3 5 3 3 2" xfId="7959" xr:uid="{54C5C51A-3BA1-4DE4-BBD2-0687D2D362E4}"/>
    <cellStyle name="20% - Accent5 3 5 3 3 2 2" xfId="7960" xr:uid="{D0EA7BEA-329C-4279-A0B7-982196F0C11D}"/>
    <cellStyle name="20% - Accent5 3 5 3 3 3" xfId="7961" xr:uid="{43A16E86-4EBC-43F6-82A3-C35782B6C2E4}"/>
    <cellStyle name="20% - Accent5 3 5 3 4" xfId="7962" xr:uid="{5AD51256-F7EF-4B84-87F4-13F51EAEA156}"/>
    <cellStyle name="20% - Accent5 3 5 3 4 2" xfId="7963" xr:uid="{AD5960A8-CFF9-48C0-BE0C-BACC196CA5DA}"/>
    <cellStyle name="20% - Accent5 3 5 3 5" xfId="7964" xr:uid="{DA951487-B99D-4E61-9F46-35C563DAB8D3}"/>
    <cellStyle name="20% - Accent5 3 5 3 6" xfId="45918" xr:uid="{C9916CE9-7A4C-46E8-868D-51B4BDA0D4B9}"/>
    <cellStyle name="20% - Accent5 3 5 4" xfId="7965" xr:uid="{4CD85D79-4FA0-4DDF-90A8-C3C2B2429839}"/>
    <cellStyle name="20% - Accent5 3 5 4 2" xfId="7966" xr:uid="{1A50FB73-3212-4518-B938-A09A651D45A6}"/>
    <cellStyle name="20% - Accent5 3 5 4 2 2" xfId="7967" xr:uid="{014A9365-D003-46A9-AC88-05653EEE35E9}"/>
    <cellStyle name="20% - Accent5 3 5 4 2 2 2" xfId="7968" xr:uid="{5A22C560-5841-47DE-B619-5D323E92172A}"/>
    <cellStyle name="20% - Accent5 3 5 4 2 3" xfId="7969" xr:uid="{115B488B-342C-43B8-A71D-450BD70179F4}"/>
    <cellStyle name="20% - Accent5 3 5 4 3" xfId="7970" xr:uid="{0BCEDF3E-781D-4195-AB17-ACE40C29B88A}"/>
    <cellStyle name="20% - Accent5 3 5 4 3 2" xfId="7971" xr:uid="{D7C4B11C-F955-4254-B51E-D339E659BCC6}"/>
    <cellStyle name="20% - Accent5 3 5 4 4" xfId="7972" xr:uid="{6BD34F0C-B2EE-4C63-9F21-F9EFDA953882}"/>
    <cellStyle name="20% - Accent5 3 5 4 5" xfId="46728" xr:uid="{72A98ED6-6F4E-4708-94B2-C61D8756114B}"/>
    <cellStyle name="20% - Accent5 3 5 5" xfId="7973" xr:uid="{F0D2FD9A-EA62-4471-83E7-DB119C47A155}"/>
    <cellStyle name="20% - Accent5 3 5 5 2" xfId="7974" xr:uid="{2EF99DD2-D998-4A9B-A936-98B17348A3C3}"/>
    <cellStyle name="20% - Accent5 3 5 5 2 2" xfId="7975" xr:uid="{6EC5E2FA-E29F-4449-90C2-06FA0FFCF2FB}"/>
    <cellStyle name="20% - Accent5 3 5 5 3" xfId="7976" xr:uid="{39451007-1C44-4EB6-B561-97B969245AB2}"/>
    <cellStyle name="20% - Accent5 3 5 6" xfId="7977" xr:uid="{CB2A5A14-6723-4175-AC52-D85631B7B2FA}"/>
    <cellStyle name="20% - Accent5 3 5 6 2" xfId="7978" xr:uid="{786CBEA3-F96F-4D20-95E0-220F2ADD6F47}"/>
    <cellStyle name="20% - Accent5 3 5 7" xfId="7979" xr:uid="{760831B9-5705-4EDF-80A9-2D5D7CBA4027}"/>
    <cellStyle name="20% - Accent5 3 5 8" xfId="7928" xr:uid="{E7291A06-897C-47A6-A941-5F09A37817FC}"/>
    <cellStyle name="20% - Accent5 3 5 9" xfId="44456" xr:uid="{5563D4E2-80F3-44C7-89EB-5264E8F20B5A}"/>
    <cellStyle name="20% - Accent5 3 6" xfId="2548" xr:uid="{450ED84B-780F-472D-9435-C7EAB4062779}"/>
    <cellStyle name="20% - Accent5 3 6 2" xfId="7981" xr:uid="{02FCC173-8EBF-4C6C-98DF-41E5809D3C8A}"/>
    <cellStyle name="20% - Accent5 3 6 2 2" xfId="7982" xr:uid="{A45B5286-4838-4927-ADA3-4AEBE256067E}"/>
    <cellStyle name="20% - Accent5 3 6 2 2 2" xfId="7983" xr:uid="{2A7750E6-E252-45C3-8E97-13B43611EC64}"/>
    <cellStyle name="20% - Accent5 3 6 2 3" xfId="7984" xr:uid="{6D74F7E0-BDA7-4A89-BE70-A6E51132EE9B}"/>
    <cellStyle name="20% - Accent5 3 6 2 4" xfId="46328" xr:uid="{2D7B05E8-2389-4A86-98F5-C546C64C2F2A}"/>
    <cellStyle name="20% - Accent5 3 6 3" xfId="7985" xr:uid="{13BF4AB6-3373-455D-A851-521383E98DCD}"/>
    <cellStyle name="20% - Accent5 3 6 3 2" xfId="7986" xr:uid="{6D2B84DF-CAC9-4828-ABD0-0285DE55C2A9}"/>
    <cellStyle name="20% - Accent5 3 6 3 2 2" xfId="7987" xr:uid="{D649AD4B-200A-4EF9-BF94-6B1A04384299}"/>
    <cellStyle name="20% - Accent5 3 6 3 3" xfId="7988" xr:uid="{2EF01B39-6AF3-45A7-AE5D-176E9BC68BED}"/>
    <cellStyle name="20% - Accent5 3 6 4" xfId="7989" xr:uid="{3C07F0A8-5353-4E42-9C44-EBBE169119D9}"/>
    <cellStyle name="20% - Accent5 3 6 4 2" xfId="7990" xr:uid="{62C83F40-22BD-401A-A097-938AD9D3D3BA}"/>
    <cellStyle name="20% - Accent5 3 6 5" xfId="7991" xr:uid="{F1286169-34FA-4A43-B6E2-E89E96CDBB19}"/>
    <cellStyle name="20% - Accent5 3 6 6" xfId="7980" xr:uid="{AC647EDD-E8B4-4A71-9B0D-6203E9DFA2EB}"/>
    <cellStyle name="20% - Accent5 3 6 7" xfId="44981" xr:uid="{27314241-C718-4A6B-9054-3EFBDD8CD1B5}"/>
    <cellStyle name="20% - Accent5 3 7" xfId="2781" xr:uid="{9E852F63-2DB8-4C39-BD96-FB7A58FEE1D4}"/>
    <cellStyle name="20% - Accent5 3 7 2" xfId="46892" xr:uid="{2773E7CE-E5D6-48EA-9C6E-EE7C4E1D0FF6}"/>
    <cellStyle name="20% - Accent5 3 7 3" xfId="44782" xr:uid="{4B4A7E49-3191-4ED6-8EF1-4CEDAD1C303E}"/>
    <cellStyle name="20% - Accent5 3 8" xfId="3014" xr:uid="{B551F767-3E71-49F9-8F50-8FE55BDAE203}"/>
    <cellStyle name="20% - Accent5 3 8 2" xfId="47066" xr:uid="{630B49FB-95AF-4DBB-AB76-2CE0AEB29AA2}"/>
    <cellStyle name="20% - Accent5 3 8 3" xfId="45554" xr:uid="{F2CA072C-E615-411B-897F-0380AB253F13}"/>
    <cellStyle name="20% - Accent5 3 9" xfId="2080" xr:uid="{FB03034A-B276-4EDB-9766-220DDE0A4CA4}"/>
    <cellStyle name="20% - Accent5 3 9 2" xfId="46164" xr:uid="{6C71045C-53B3-422B-A229-F7C32BED15B8}"/>
    <cellStyle name="20% - Accent5 4" xfId="594" xr:uid="{754D48F3-7A71-4616-9789-CE95A462EE34}"/>
    <cellStyle name="20% - Accent5 4 10" xfId="43603" xr:uid="{52B58704-CA99-48D5-B696-D9888C4B234E}"/>
    <cellStyle name="20% - Accent5 4 11" xfId="1469" xr:uid="{6A0A69C6-3AC5-4133-A1AC-00D449B5E8CB}"/>
    <cellStyle name="20% - Accent5 4 12" xfId="44229" xr:uid="{398335AD-2998-4E2E-9F5C-DFE29DBC9299}"/>
    <cellStyle name="20% - Accent5 4 2" xfId="1005" xr:uid="{4550EC62-C529-4EC2-9470-287D4D5A35A1}"/>
    <cellStyle name="20% - Accent5 4 2 10" xfId="44719" xr:uid="{53148828-8551-46BB-8B3D-59140C77DC13}"/>
    <cellStyle name="20% - Accent5 4 2 2" xfId="7993" xr:uid="{1BD1974A-8B1A-41F6-A63F-CBED680E3A05}"/>
    <cellStyle name="20% - Accent5 4 2 2 2" xfId="7994" xr:uid="{286D7101-2066-4800-9D0B-F9AD84AEF0E8}"/>
    <cellStyle name="20% - Accent5 4 2 2 2 2" xfId="7995" xr:uid="{E716EB20-8590-4E0A-904D-C6E60763C2E0}"/>
    <cellStyle name="20% - Accent5 4 2 2 2 2 2" xfId="7996" xr:uid="{E6B5ADA7-C959-40FA-8A3E-DC49461CDE24}"/>
    <cellStyle name="20% - Accent5 4 2 2 2 2 2 2" xfId="7997" xr:uid="{87E935D1-237B-4E85-8977-9E331E3ED7D6}"/>
    <cellStyle name="20% - Accent5 4 2 2 2 2 2 2 2" xfId="7998" xr:uid="{4D191D49-C4D7-489C-BFB6-3E81A42504B8}"/>
    <cellStyle name="20% - Accent5 4 2 2 2 2 2 3" xfId="7999" xr:uid="{6E49FA12-57AB-4B1C-818B-24D7F3BEDDFF}"/>
    <cellStyle name="20% - Accent5 4 2 2 2 2 3" xfId="8000" xr:uid="{C69556C3-2BDE-42F5-B229-D59510C2AD74}"/>
    <cellStyle name="20% - Accent5 4 2 2 2 2 3 2" xfId="8001" xr:uid="{23043F1D-D776-42F0-B860-09589ABB6217}"/>
    <cellStyle name="20% - Accent5 4 2 2 2 2 3 2 2" xfId="8002" xr:uid="{DEB9226B-A36B-40EA-A90F-49EF4C4B0ECC}"/>
    <cellStyle name="20% - Accent5 4 2 2 2 2 3 3" xfId="8003" xr:uid="{7C46991E-10C1-41B5-8FD2-4BB41E27B614}"/>
    <cellStyle name="20% - Accent5 4 2 2 2 2 4" xfId="8004" xr:uid="{E91C1B3D-344D-49DB-A2A5-29E3B3B93AAB}"/>
    <cellStyle name="20% - Accent5 4 2 2 2 2 4 2" xfId="8005" xr:uid="{A7A11CD2-B1C0-4B34-83AE-2B2D75DEB705}"/>
    <cellStyle name="20% - Accent5 4 2 2 2 2 5" xfId="8006" xr:uid="{6DBFF722-E85E-404A-9220-53859F8CC2CA}"/>
    <cellStyle name="20% - Accent5 4 2 2 2 3" xfId="8007" xr:uid="{E24B7AA4-9E07-4E2E-876B-EC2AEE955A72}"/>
    <cellStyle name="20% - Accent5 4 2 2 2 3 2" xfId="8008" xr:uid="{61377609-6BEF-42E2-8F29-913B2864101C}"/>
    <cellStyle name="20% - Accent5 4 2 2 2 3 2 2" xfId="8009" xr:uid="{CABD4809-75D7-419C-98E2-F9C73041B681}"/>
    <cellStyle name="20% - Accent5 4 2 2 2 3 3" xfId="8010" xr:uid="{5AFB2629-3FBE-4FEB-B574-552F1BE562B1}"/>
    <cellStyle name="20% - Accent5 4 2 2 2 4" xfId="8011" xr:uid="{7A4ED460-6D33-477E-9584-D95794ED7DCF}"/>
    <cellStyle name="20% - Accent5 4 2 2 2 4 2" xfId="8012" xr:uid="{91501FAA-3716-4030-902E-A693FE99F04D}"/>
    <cellStyle name="20% - Accent5 4 2 2 2 4 2 2" xfId="8013" xr:uid="{EF73CB41-5245-41E1-9FFC-9BC43EB8D284}"/>
    <cellStyle name="20% - Accent5 4 2 2 2 4 3" xfId="8014" xr:uid="{68112AB8-09E0-4CC0-8790-9E87995EE84F}"/>
    <cellStyle name="20% - Accent5 4 2 2 2 5" xfId="8015" xr:uid="{7319A69C-3324-4225-A78E-0D15D1E7C661}"/>
    <cellStyle name="20% - Accent5 4 2 2 2 5 2" xfId="8016" xr:uid="{2C7F23CD-B068-4680-A15C-675740939C72}"/>
    <cellStyle name="20% - Accent5 4 2 2 2 6" xfId="8017" xr:uid="{B96FDDE3-A86B-4D04-A9E2-DE0F30700E85}"/>
    <cellStyle name="20% - Accent5 4 2 2 2 7" xfId="46854" xr:uid="{6A6966E5-DCF3-4436-8009-E55BE8BB1346}"/>
    <cellStyle name="20% - Accent5 4 2 2 3" xfId="8018" xr:uid="{A2F47886-54DF-4A25-8BB2-8B89FCB634C7}"/>
    <cellStyle name="20% - Accent5 4 2 2 3 2" xfId="8019" xr:uid="{F5DAA905-A132-46AC-9FF7-003DBFC25491}"/>
    <cellStyle name="20% - Accent5 4 2 2 3 2 2" xfId="8020" xr:uid="{C92DCB32-4AA5-422B-8F35-8394A4419878}"/>
    <cellStyle name="20% - Accent5 4 2 2 3 2 2 2" xfId="8021" xr:uid="{496DEEEB-3B14-47AB-AFF7-BB3EF6A48208}"/>
    <cellStyle name="20% - Accent5 4 2 2 3 2 3" xfId="8022" xr:uid="{662DE639-AA4E-457F-9644-5CD85242D66C}"/>
    <cellStyle name="20% - Accent5 4 2 2 3 3" xfId="8023" xr:uid="{2DD4DB45-D793-4325-818C-AAC8CA548F74}"/>
    <cellStyle name="20% - Accent5 4 2 2 3 3 2" xfId="8024" xr:uid="{AF746546-5A81-4CA2-939B-1AD393004A47}"/>
    <cellStyle name="20% - Accent5 4 2 2 3 3 2 2" xfId="8025" xr:uid="{55FEA1AF-4DCC-49CD-AC59-730D22ABAEBF}"/>
    <cellStyle name="20% - Accent5 4 2 2 3 3 3" xfId="8026" xr:uid="{D9594433-250F-4967-8004-F334F7CF77E0}"/>
    <cellStyle name="20% - Accent5 4 2 2 3 4" xfId="8027" xr:uid="{D2FAD7D3-C35F-48FF-B296-869593CB5535}"/>
    <cellStyle name="20% - Accent5 4 2 2 3 4 2" xfId="8028" xr:uid="{64F36A97-CB50-426D-A8EE-989566C726C2}"/>
    <cellStyle name="20% - Accent5 4 2 2 3 5" xfId="8029" xr:uid="{E1A269DD-50D3-4D0A-AADE-006F26DA413D}"/>
    <cellStyle name="20% - Accent5 4 2 2 4" xfId="8030" xr:uid="{AB5292E3-1A90-4F7D-8D3E-B8EF8EC7FBC9}"/>
    <cellStyle name="20% - Accent5 4 2 2 4 2" xfId="8031" xr:uid="{CFAE3A3C-461A-4691-9777-5D67D10C2DDB}"/>
    <cellStyle name="20% - Accent5 4 2 2 4 2 2" xfId="8032" xr:uid="{7F1DEC9D-5285-4C40-884E-4CC769B460F0}"/>
    <cellStyle name="20% - Accent5 4 2 2 4 3" xfId="8033" xr:uid="{6C805FB9-F2DC-4A2A-90F0-58D482030223}"/>
    <cellStyle name="20% - Accent5 4 2 2 5" xfId="8034" xr:uid="{74D5B242-9BB2-44E9-963B-9F36141E6DBD}"/>
    <cellStyle name="20% - Accent5 4 2 2 5 2" xfId="8035" xr:uid="{A84BDFE1-E581-4292-AF85-CC9F1BE0945A}"/>
    <cellStyle name="20% - Accent5 4 2 2 5 2 2" xfId="8036" xr:uid="{5A68DD50-6CD7-4039-8B86-48D1D7351C08}"/>
    <cellStyle name="20% - Accent5 4 2 2 5 3" xfId="8037" xr:uid="{5DB2833E-BEA2-4A4A-A730-6C220531311E}"/>
    <cellStyle name="20% - Accent5 4 2 2 6" xfId="8038" xr:uid="{FE3583CC-0241-4DEB-BF99-73FFD890923F}"/>
    <cellStyle name="20% - Accent5 4 2 2 6 2" xfId="8039" xr:uid="{57DFE254-127A-44C9-B9C5-C551DFEFD84D}"/>
    <cellStyle name="20% - Accent5 4 2 2 7" xfId="8040" xr:uid="{EC708E03-FFCE-4570-94C9-B61A5BFB5D14}"/>
    <cellStyle name="20% - Accent5 4 2 2 8" xfId="45515" xr:uid="{93631EA4-27E1-4349-8AFE-2C074177A4EF}"/>
    <cellStyle name="20% - Accent5 4 2 3" xfId="8041" xr:uid="{E0EAD149-EE71-4DB8-8D97-B6D5132DEE0D}"/>
    <cellStyle name="20% - Accent5 4 2 3 2" xfId="8042" xr:uid="{615A37FD-F87E-480D-B064-0E6D0FCF21E3}"/>
    <cellStyle name="20% - Accent5 4 2 3 2 2" xfId="8043" xr:uid="{0949D4D2-241A-43FB-8A1F-B5F50973CF9E}"/>
    <cellStyle name="20% - Accent5 4 2 3 2 2 2" xfId="8044" xr:uid="{EEE46164-49F6-456B-80C2-612744EB10A3}"/>
    <cellStyle name="20% - Accent5 4 2 3 2 2 2 2" xfId="8045" xr:uid="{46D76F67-6472-4EE1-89C2-4C14B728B9DA}"/>
    <cellStyle name="20% - Accent5 4 2 3 2 2 3" xfId="8046" xr:uid="{1C3F43F6-8025-4A9B-AEE7-B446D39360F0}"/>
    <cellStyle name="20% - Accent5 4 2 3 2 3" xfId="8047" xr:uid="{FFED11C5-62C8-4054-B73B-47ACEBD9FDD5}"/>
    <cellStyle name="20% - Accent5 4 2 3 2 3 2" xfId="8048" xr:uid="{435B82CD-50C1-4E69-8E55-2AB0FB22586D}"/>
    <cellStyle name="20% - Accent5 4 2 3 2 3 2 2" xfId="8049" xr:uid="{715BA4BF-58DD-495C-8BAC-5D1A7596A3FB}"/>
    <cellStyle name="20% - Accent5 4 2 3 2 3 3" xfId="8050" xr:uid="{F63EC137-0DF6-4449-A5D1-83EDBBAC956A}"/>
    <cellStyle name="20% - Accent5 4 2 3 2 4" xfId="8051" xr:uid="{9C8A51B3-71EB-43D6-9695-F9D112578E11}"/>
    <cellStyle name="20% - Accent5 4 2 3 2 4 2" xfId="8052" xr:uid="{29AAA89D-7137-4F39-AC4C-DF29914BBCA2}"/>
    <cellStyle name="20% - Accent5 4 2 3 2 5" xfId="8053" xr:uid="{C449DEE6-7492-43B1-B008-E121E2EFAAF1}"/>
    <cellStyle name="20% - Accent5 4 2 3 2 6" xfId="47019" xr:uid="{5266C34D-A1ED-4948-A73A-04C9DDB4C281}"/>
    <cellStyle name="20% - Accent5 4 2 3 3" xfId="8054" xr:uid="{14400559-B114-4BA6-B925-E887ED4524FE}"/>
    <cellStyle name="20% - Accent5 4 2 3 3 2" xfId="8055" xr:uid="{ED1575FA-3D4E-4D06-B796-7170338724B1}"/>
    <cellStyle name="20% - Accent5 4 2 3 3 2 2" xfId="8056" xr:uid="{13453D92-6352-43B3-9D17-32C77356444F}"/>
    <cellStyle name="20% - Accent5 4 2 3 3 3" xfId="8057" xr:uid="{3BFB0CF1-1A47-4DC0-A0DB-6745DD091E28}"/>
    <cellStyle name="20% - Accent5 4 2 3 4" xfId="8058" xr:uid="{98532766-1AC0-4977-8F96-F4F369241AF0}"/>
    <cellStyle name="20% - Accent5 4 2 3 4 2" xfId="8059" xr:uid="{E76002E7-3728-4083-8D3B-81735AEF654C}"/>
    <cellStyle name="20% - Accent5 4 2 3 4 2 2" xfId="8060" xr:uid="{60BB039C-241F-464C-B088-00EF1BB452FF}"/>
    <cellStyle name="20% - Accent5 4 2 3 4 3" xfId="8061" xr:uid="{5F5CDA27-B69C-4A13-A0A7-7CCB8BAF0E14}"/>
    <cellStyle name="20% - Accent5 4 2 3 5" xfId="8062" xr:uid="{20DC6064-F4D2-4F09-A71E-43FE6901AB52}"/>
    <cellStyle name="20% - Accent5 4 2 3 5 2" xfId="8063" xr:uid="{818E020D-3CD4-435A-AF58-5E4F91597C31}"/>
    <cellStyle name="20% - Accent5 4 2 3 6" xfId="8064" xr:uid="{ABAF0733-8F3D-47D1-88FA-8CA47EA6E1A3}"/>
    <cellStyle name="20% - Accent5 4 2 3 7" xfId="44907" xr:uid="{D738902C-A7F0-4CE5-9EDF-D820BB7F30D4}"/>
    <cellStyle name="20% - Accent5 4 2 4" xfId="8065" xr:uid="{236FD816-4747-4158-A7CD-FB0DAF176CA5}"/>
    <cellStyle name="20% - Accent5 4 2 4 2" xfId="8066" xr:uid="{9AF15A6A-9753-4AE3-A982-C9CD5D9F7BA3}"/>
    <cellStyle name="20% - Accent5 4 2 4 2 2" xfId="8067" xr:uid="{74499E6F-402F-459C-995D-DDAA8BA2B6F8}"/>
    <cellStyle name="20% - Accent5 4 2 4 2 2 2" xfId="8068" xr:uid="{4B6ED39B-2F54-4632-B774-3B7C080A0C3E}"/>
    <cellStyle name="20% - Accent5 4 2 4 2 3" xfId="8069" xr:uid="{09517E0D-59A2-442D-87C3-AB1376A73CD4}"/>
    <cellStyle name="20% - Accent5 4 2 4 3" xfId="8070" xr:uid="{BBD5D3D5-52B6-4B87-B7DB-25E18346C80D}"/>
    <cellStyle name="20% - Accent5 4 2 4 3 2" xfId="8071" xr:uid="{6EF1E126-CD4C-4CC4-93EA-BEBC8CB231ED}"/>
    <cellStyle name="20% - Accent5 4 2 4 3 2 2" xfId="8072" xr:uid="{4C30C33F-7A8B-4E92-AF7E-D7844ABDC6B0}"/>
    <cellStyle name="20% - Accent5 4 2 4 3 3" xfId="8073" xr:uid="{00448A71-EDEF-4197-84C2-88CC1AA060CE}"/>
    <cellStyle name="20% - Accent5 4 2 4 4" xfId="8074" xr:uid="{9E508135-ACBA-4034-AA58-123820D7BF6A}"/>
    <cellStyle name="20% - Accent5 4 2 4 4 2" xfId="8075" xr:uid="{A8F7434D-80E5-47AB-85A6-5A01B56CF864}"/>
    <cellStyle name="20% - Accent5 4 2 4 5" xfId="8076" xr:uid="{E377891C-E7D4-439C-80E1-12E57A4EBBCC}"/>
    <cellStyle name="20% - Accent5 4 2 4 6" xfId="47191" xr:uid="{D1157ABC-FDAC-451D-9321-E3430A2422BC}"/>
    <cellStyle name="20% - Accent5 4 2 5" xfId="8077" xr:uid="{D37EB137-A951-4F47-A5F6-42291A0F0329}"/>
    <cellStyle name="20% - Accent5 4 2 5 2" xfId="8078" xr:uid="{D4AE49D1-5F25-41CF-8BFB-1B235CD253D3}"/>
    <cellStyle name="20% - Accent5 4 2 5 2 2" xfId="8079" xr:uid="{DCD24324-05C0-483C-BCE1-B7A5DE15D4D1}"/>
    <cellStyle name="20% - Accent5 4 2 5 2 2 2" xfId="8080" xr:uid="{83C61BA5-F794-42AF-8004-894235B3277B}"/>
    <cellStyle name="20% - Accent5 4 2 5 2 3" xfId="8081" xr:uid="{10C7F5D9-6AFF-42AA-A6CE-F0CEA7D4A356}"/>
    <cellStyle name="20% - Accent5 4 2 5 3" xfId="8082" xr:uid="{F997B66C-7758-4FE9-B6A4-58747ADABCFA}"/>
    <cellStyle name="20% - Accent5 4 2 5 3 2" xfId="8083" xr:uid="{7D9DA4FC-BCDE-443C-B82F-BACB9A7F34B2}"/>
    <cellStyle name="20% - Accent5 4 2 5 4" xfId="8084" xr:uid="{9E949EF1-0C4F-4399-B2BE-EE145CEBFF21}"/>
    <cellStyle name="20% - Accent5 4 2 5 5" xfId="46289" xr:uid="{269C47B1-6BB5-497E-A565-5D5760EF9317}"/>
    <cellStyle name="20% - Accent5 4 2 6" xfId="8085" xr:uid="{EDD1EEB9-1484-4291-A280-4706B86D5C27}"/>
    <cellStyle name="20% - Accent5 4 2 6 2" xfId="8086" xr:uid="{81D3CFA9-D8E4-40DF-8D34-CE2325245425}"/>
    <cellStyle name="20% - Accent5 4 2 6 2 2" xfId="8087" xr:uid="{3534C792-AF59-447C-811C-03C214F2D1E7}"/>
    <cellStyle name="20% - Accent5 4 2 6 3" xfId="8088" xr:uid="{DF614A91-90F3-421F-BB6E-6E95B14D70AB}"/>
    <cellStyle name="20% - Accent5 4 2 7" xfId="8089" xr:uid="{4C7BA78D-5291-4C52-854E-0847581B38DD}"/>
    <cellStyle name="20% - Accent5 4 2 7 2" xfId="8090" xr:uid="{801778DB-9A7F-417D-AC37-81FE0C21FD6A}"/>
    <cellStyle name="20% - Accent5 4 2 8" xfId="8091" xr:uid="{34EB9BEA-69A5-4225-BFFE-82C99C586869}"/>
    <cellStyle name="20% - Accent5 4 2 9" xfId="7992" xr:uid="{FDCF3B95-DAD6-42AC-BF48-40E20AF83AFF}"/>
    <cellStyle name="20% - Accent5 4 3" xfId="8092" xr:uid="{D6D60A5C-1646-40F2-969C-2BB8DA3C3623}"/>
    <cellStyle name="20% - Accent5 4 3 2" xfId="8093" xr:uid="{4E9F9029-F271-4451-AF7C-705D1999ABFE}"/>
    <cellStyle name="20% - Accent5 4 3 2 2" xfId="8094" xr:uid="{A957EA24-EBEC-4197-8967-BBA4FA0C6294}"/>
    <cellStyle name="20% - Accent5 4 3 2 2 2" xfId="8095" xr:uid="{CF76D01B-E7F8-43A9-A99C-CBA852E9A125}"/>
    <cellStyle name="20% - Accent5 4 3 2 2 2 2" xfId="8096" xr:uid="{BDD5CC6C-1DFE-4FFC-A6CB-13A4BCFD91D7}"/>
    <cellStyle name="20% - Accent5 4 3 2 2 3" xfId="8097" xr:uid="{CA5BC173-AA56-4E9C-8A7A-954636A91C8D}"/>
    <cellStyle name="20% - Accent5 4 3 2 3" xfId="8098" xr:uid="{6CBB5F9E-AB8F-4353-9E29-F6F0D772D6C9}"/>
    <cellStyle name="20% - Accent5 4 3 2 3 2" xfId="8099" xr:uid="{F26EF8F8-357F-44D8-8E28-CA05EE43A6B8}"/>
    <cellStyle name="20% - Accent5 4 3 2 3 2 2" xfId="8100" xr:uid="{2726E960-55A8-4D9C-98A9-B4B44D33F2F7}"/>
    <cellStyle name="20% - Accent5 4 3 2 3 3" xfId="8101" xr:uid="{3A6BC4F9-A8B6-4B8F-8D9F-CEF6E6A9A7EA}"/>
    <cellStyle name="20% - Accent5 4 3 2 4" xfId="8102" xr:uid="{FCF454F9-4D48-4266-B523-A6677DCED8D2}"/>
    <cellStyle name="20% - Accent5 4 3 2 4 2" xfId="8103" xr:uid="{5F49DE1A-7359-4E83-94D4-A71195D4DB91}"/>
    <cellStyle name="20% - Accent5 4 3 2 5" xfId="8104" xr:uid="{31332221-E959-4F51-BCC4-0DB5F01CBDBA}"/>
    <cellStyle name="20% - Accent5 4 3 2 6" xfId="45404" xr:uid="{97D1EE85-C913-4F39-9A6F-E233E8943C49}"/>
    <cellStyle name="20% - Accent5 4 3 3" xfId="8105" xr:uid="{61040F45-D122-474B-B97A-23682D0AA3D9}"/>
    <cellStyle name="20% - Accent5 4 3 3 2" xfId="46742" xr:uid="{62EAD448-0CC7-4DF6-AE50-3F37BE33BB18}"/>
    <cellStyle name="20% - Accent5 4 3 4" xfId="8106" xr:uid="{160739DF-873C-4638-BA19-43054C0D2CB5}"/>
    <cellStyle name="20% - Accent5 4 3 4 2" xfId="8107" xr:uid="{C04EDD94-998A-4346-98A6-017068A74E2B}"/>
    <cellStyle name="20% - Accent5 4 3 4 2 2" xfId="8108" xr:uid="{0D5FF298-0BD1-4390-AA2B-FFDC53A187B3}"/>
    <cellStyle name="20% - Accent5 4 3 4 3" xfId="8109" xr:uid="{1797D87B-0680-40EC-B286-D3FB602CE414}"/>
    <cellStyle name="20% - Accent5 4 3 5" xfId="44472" xr:uid="{9C2F82FE-861B-4BA3-8C56-A4E9DCDF1758}"/>
    <cellStyle name="20% - Accent5 4 4" xfId="8110" xr:uid="{6B7D4B4F-60F0-4F1B-A555-035E3184A6BB}"/>
    <cellStyle name="20% - Accent5 4 4 2" xfId="8111" xr:uid="{E1378138-D302-4EB7-995A-AB0A13CAA7BB}"/>
    <cellStyle name="20% - Accent5 4 4 2 2" xfId="8112" xr:uid="{D267384A-8212-4D1E-BD7A-DE13DB6BDF1A}"/>
    <cellStyle name="20% - Accent5 4 4 2 3" xfId="8113" xr:uid="{32953473-B759-4A34-94CC-7C7F61508167}"/>
    <cellStyle name="20% - Accent5 4 4 2 3 2" xfId="8114" xr:uid="{4D20A650-47D5-45E8-8597-084D06EF5753}"/>
    <cellStyle name="20% - Accent5 4 4 2 3 2 2" xfId="8115" xr:uid="{2505293F-6C1B-4EAC-B601-D6C8B823B7F1}"/>
    <cellStyle name="20% - Accent5 4 4 2 3 3" xfId="8116" xr:uid="{4F7C1F7F-41B8-42FD-9935-9E4AB4149EFC}"/>
    <cellStyle name="20% - Accent5 4 4 2 4" xfId="8117" xr:uid="{176854EE-6189-47F9-8153-39E01ECFC82B}"/>
    <cellStyle name="20% - Accent5 4 4 2 4 2" xfId="8118" xr:uid="{10CD01B3-8BC0-4FAC-8F7E-292466F171F6}"/>
    <cellStyle name="20% - Accent5 4 4 2 4 2 2" xfId="8119" xr:uid="{005C0FE0-112D-40F4-9D2A-7D5E9D72822D}"/>
    <cellStyle name="20% - Accent5 4 4 2 4 3" xfId="8120" xr:uid="{42D61C16-BE4F-4431-AD94-8AD35E1F70DB}"/>
    <cellStyle name="20% - Accent5 4 4 2 5" xfId="8121" xr:uid="{9CECDBA4-C3BE-4FA7-8735-57209646E0F4}"/>
    <cellStyle name="20% - Accent5 4 4 2 5 2" xfId="8122" xr:uid="{279235F4-7D47-46C9-8364-86DC8A8A8E91}"/>
    <cellStyle name="20% - Accent5 4 4 2 6" xfId="8123" xr:uid="{16A1C8A9-110B-4F1B-828F-581AE427BBAC}"/>
    <cellStyle name="20% - Accent5 4 4 2 7" xfId="46555" xr:uid="{D83AB2FD-0C0F-4490-B1CE-6D88DC3BE362}"/>
    <cellStyle name="20% - Accent5 4 4 3" xfId="8124" xr:uid="{310C8639-8DC2-472C-92F8-958C6DFCB8AF}"/>
    <cellStyle name="20% - Accent5 4 4 3 2" xfId="8125" xr:uid="{4D6C5BCE-7B57-4AA6-9EF7-36F272BB7430}"/>
    <cellStyle name="20% - Accent5 4 4 3 2 2" xfId="8126" xr:uid="{22BFFBA3-4264-4108-B53A-BFD9161CF7FE}"/>
    <cellStyle name="20% - Accent5 4 4 3 3" xfId="8127" xr:uid="{02F00E85-02B1-4428-9F3E-0AB50097366B}"/>
    <cellStyle name="20% - Accent5 4 4 4" xfId="8128" xr:uid="{54B9E581-62A6-47D8-82D6-6564801C11BE}"/>
    <cellStyle name="20% - Accent5 4 4 4 2" xfId="8129" xr:uid="{9A2F3634-BABF-4186-9B6A-E7726894846B}"/>
    <cellStyle name="20% - Accent5 4 4 4 2 2" xfId="8130" xr:uid="{F5E35879-F90F-4C61-B969-D24A04C01BD2}"/>
    <cellStyle name="20% - Accent5 4 4 4 3" xfId="8131" xr:uid="{E2E43D98-D992-4AA4-AE03-ADEA710F77A6}"/>
    <cellStyle name="20% - Accent5 4 4 5" xfId="8132" xr:uid="{B94DE14F-9C74-48A1-94BF-15DFE6825E41}"/>
    <cellStyle name="20% - Accent5 4 4 5 2" xfId="8133" xr:uid="{4A6AFC7D-B5BF-40CE-BA41-54C62EBD7222}"/>
    <cellStyle name="20% - Accent5 4 4 6" xfId="8134" xr:uid="{E032BF1E-B426-49DF-ADC8-00CA36A683E4}"/>
    <cellStyle name="20% - Accent5 4 4 7" xfId="45216" xr:uid="{ABC8C6D1-2A41-4B08-887C-E44EF0CC344C}"/>
    <cellStyle name="20% - Accent5 4 5" xfId="8135" xr:uid="{6C605E9C-E063-4233-B705-73F060470873}"/>
    <cellStyle name="20% - Accent5 4 5 2" xfId="8136" xr:uid="{3DDCCC1E-D95A-4B39-9350-823ECBFAEB19}"/>
    <cellStyle name="20% - Accent5 4 5 2 2" xfId="8137" xr:uid="{3D50D619-7146-4BAC-B7D5-905D1B35C780}"/>
    <cellStyle name="20% - Accent5 4 5 2 2 2" xfId="8138" xr:uid="{F23E9CF2-F101-4D3C-81D6-830F5F4FC5C1}"/>
    <cellStyle name="20% - Accent5 4 5 2 3" xfId="8139" xr:uid="{54F369E8-E8E3-439F-B616-0177E86B84B9}"/>
    <cellStyle name="20% - Accent5 4 5 2 4" xfId="46906" xr:uid="{2B909786-A9D1-4EE8-976A-69E6957B514A}"/>
    <cellStyle name="20% - Accent5 4 5 3" xfId="8140" xr:uid="{100CA927-F664-4545-8CA6-3E8BDC6943CF}"/>
    <cellStyle name="20% - Accent5 4 5 3 2" xfId="8141" xr:uid="{FA4BCD1C-70AA-4810-9A29-C9CD01B0365B}"/>
    <cellStyle name="20% - Accent5 4 5 3 2 2" xfId="8142" xr:uid="{90CBEB19-746D-40AB-8F55-BF7D9AED3124}"/>
    <cellStyle name="20% - Accent5 4 5 3 3" xfId="8143" xr:uid="{3AC6DDAA-7FF9-478C-B734-2204BC879E14}"/>
    <cellStyle name="20% - Accent5 4 5 4" xfId="8144" xr:uid="{E5EB5D9F-1724-4FF1-B8ED-DAA3C16E0545}"/>
    <cellStyle name="20% - Accent5 4 5 4 2" xfId="8145" xr:uid="{9968601A-9BAE-4D81-AA5E-D54FC8ECBDD8}"/>
    <cellStyle name="20% - Accent5 4 5 5" xfId="8146" xr:uid="{113886F3-198E-489C-B4E3-41975FABE769}"/>
    <cellStyle name="20% - Accent5 4 5 6" xfId="44796" xr:uid="{0FC36FFA-2167-487A-B48D-0C461B59368D}"/>
    <cellStyle name="20% - Accent5 4 6" xfId="8147" xr:uid="{A01200B2-011E-417F-ACF9-CB65C8105759}"/>
    <cellStyle name="20% - Accent5 4 6 2" xfId="8148" xr:uid="{2B7B4947-3515-4101-8220-8D310883550E}"/>
    <cellStyle name="20% - Accent5 4 6 2 2" xfId="8149" xr:uid="{B505F822-4EF2-4054-B697-50B88E46D7E0}"/>
    <cellStyle name="20% - Accent5 4 6 2 2 2" xfId="8150" xr:uid="{574C6136-4518-42D7-A141-9DDEDE32F35D}"/>
    <cellStyle name="20% - Accent5 4 6 2 3" xfId="8151" xr:uid="{44CC1459-0927-4A49-AA66-495184E2DE35}"/>
    <cellStyle name="20% - Accent5 4 6 2 4" xfId="47080" xr:uid="{DB849E5B-9A85-4813-AFC9-541299354BDA}"/>
    <cellStyle name="20% - Accent5 4 6 3" xfId="8152" xr:uid="{1E29D6BD-3B3C-427F-8B38-96C16D3DA831}"/>
    <cellStyle name="20% - Accent5 4 6 3 2" xfId="8153" xr:uid="{14DF9ED0-D581-478A-96BF-4FF92D55B01D}"/>
    <cellStyle name="20% - Accent5 4 6 4" xfId="8154" xr:uid="{C8D0A353-D39F-4AFA-8F51-1030A8CBCB7A}"/>
    <cellStyle name="20% - Accent5 4 6 5" xfId="45655" xr:uid="{9248808E-D6EA-4D48-A609-CAEF672BB2AD}"/>
    <cellStyle name="20% - Accent5 4 7" xfId="8155" xr:uid="{0970C808-9E39-4EED-8814-727BADF35026}"/>
    <cellStyle name="20% - Accent5 4 7 2" xfId="8156" xr:uid="{41239D12-5E20-4520-B5AE-0892CA57A0FA}"/>
    <cellStyle name="20% - Accent5 4 7 2 2" xfId="8157" xr:uid="{EE95329E-78AF-4E97-AA72-BB246FEC6400}"/>
    <cellStyle name="20% - Accent5 4 7 3" xfId="8158" xr:uid="{61820872-E202-4738-9A33-49CE45524E63}"/>
    <cellStyle name="20% - Accent5 4 7 4" xfId="46178" xr:uid="{29D7C64B-5E47-43A9-B059-D2715BF0105A}"/>
    <cellStyle name="20% - Accent5 4 8" xfId="8159" xr:uid="{AE49FBC6-B2C7-40DD-A580-985C1C036192}"/>
    <cellStyle name="20% - Accent5 4 8 2" xfId="8160" xr:uid="{B1589076-0A67-4A27-A07F-3D03260528E5}"/>
    <cellStyle name="20% - Accent5 4 9" xfId="8161" xr:uid="{5F9C05B5-9D71-47D9-ABFD-141F2DEE56D8}"/>
    <cellStyle name="20% - Accent5 5" xfId="847" xr:uid="{E136F247-8752-4FDD-91C6-D5ECDC8F15A4}"/>
    <cellStyle name="20% - Accent5 5 2" xfId="8162" xr:uid="{BC53EBB3-AB83-4785-805E-6C548DAFE280}"/>
    <cellStyle name="20% - Accent5 5 2 2" xfId="43861" xr:uid="{D5EE3624-C97B-4593-8357-1407CBBAB247}"/>
    <cellStyle name="20% - Accent5 5 2 3" xfId="45095" xr:uid="{2163CC9F-A3C6-4177-B2C3-0CF0AB24648F}"/>
    <cellStyle name="20% - Accent5 5 3" xfId="45780" xr:uid="{1A31AECF-2CAC-4A10-90E8-A4A8983BB71E}"/>
    <cellStyle name="20% - Accent5 5 4" xfId="46434" xr:uid="{398070B5-72BF-4398-97D1-6BEBC738BC93}"/>
    <cellStyle name="20% - Accent5 5 5" xfId="44108" xr:uid="{0AC2F058-97A1-4EAC-9787-4441ACA8159D}"/>
    <cellStyle name="20% - Accent5 6" xfId="8163" xr:uid="{B3353BEB-7E47-4520-9660-CC61AC808981}"/>
    <cellStyle name="20% - Accent5 6 2" xfId="8164" xr:uid="{E6FF4C7B-089B-4778-84AF-9278B32576A4}"/>
    <cellStyle name="20% - Accent5 6 2 2" xfId="8165" xr:uid="{0F970AE1-6B01-4538-8480-DF7DA9FA4D72}"/>
    <cellStyle name="20% - Accent5 6 2 2 2" xfId="8166" xr:uid="{208436D8-65A6-4B85-B013-4CB4828004EB}"/>
    <cellStyle name="20% - Accent5 6 2 2 2 2" xfId="8167" xr:uid="{43ADC6B5-FE26-4094-9DC6-645C2E6722EA}"/>
    <cellStyle name="20% - Accent5 6 2 2 2 2 2" xfId="8168" xr:uid="{6AB1555D-48E3-45C7-9A9A-4809BE56D081}"/>
    <cellStyle name="20% - Accent5 6 2 2 2 3" xfId="8169" xr:uid="{CDCA12E1-B48B-4CAE-9AA3-E55E9EED712B}"/>
    <cellStyle name="20% - Accent5 6 2 2 3" xfId="8170" xr:uid="{99F449DE-4B84-4E5D-9128-457BDF5D8B3D}"/>
    <cellStyle name="20% - Accent5 6 2 2 3 2" xfId="8171" xr:uid="{1222D1E6-1783-4DBC-9D0D-F34646A0FD8B}"/>
    <cellStyle name="20% - Accent5 6 2 2 3 2 2" xfId="8172" xr:uid="{96C54C3C-AC02-4C2E-85EE-07887570B1D5}"/>
    <cellStyle name="20% - Accent5 6 2 2 3 3" xfId="8173" xr:uid="{37E28F7F-7F91-4D0C-B5FF-401847A5568C}"/>
    <cellStyle name="20% - Accent5 6 2 2 4" xfId="8174" xr:uid="{B0CCFA3A-298E-47A4-881A-B8B99CCC01C6}"/>
    <cellStyle name="20% - Accent5 6 2 2 4 2" xfId="8175" xr:uid="{4625BD05-FB98-4B54-A11A-084D64D5B2B3}"/>
    <cellStyle name="20% - Accent5 6 2 2 5" xfId="8176" xr:uid="{8D7263FC-49D0-4F04-8654-37F6EAC7D141}"/>
    <cellStyle name="20% - Accent5 6 2 3" xfId="8177" xr:uid="{7872DDAB-3C6E-4452-84E7-2BF6C2F8067E}"/>
    <cellStyle name="20% - Accent5 6 2 4" xfId="8178" xr:uid="{A0755A27-07E7-42EC-978B-6CB7D2763DFE}"/>
    <cellStyle name="20% - Accent5 6 2 4 2" xfId="8179" xr:uid="{6098D549-4F95-45E0-8248-9C45FA5A82CF}"/>
    <cellStyle name="20% - Accent5 6 2 4 2 2" xfId="8180" xr:uid="{673DE52D-8918-4C40-AC96-D2CE1CED1EEA}"/>
    <cellStyle name="20% - Accent5 6 2 4 3" xfId="8181" xr:uid="{4AD57C5E-D184-4F3D-AAC8-BFBCF6707D16}"/>
    <cellStyle name="20% - Accent5 6 2 5" xfId="8182" xr:uid="{C718D8E3-940B-4A53-A2B8-4F27AB80F2C8}"/>
    <cellStyle name="20% - Accent5 6 2 5 2" xfId="8183" xr:uid="{C83B782C-7931-490A-94D4-708BD16027A6}"/>
    <cellStyle name="20% - Accent5 6 2 5 2 2" xfId="8184" xr:uid="{EDCFB152-5F40-4F4E-A735-E610F4C51383}"/>
    <cellStyle name="20% - Accent5 6 2 5 3" xfId="8185" xr:uid="{BD24E849-6E3D-4B36-8295-31AA58C1AF39}"/>
    <cellStyle name="20% - Accent5 6 2 6" xfId="8186" xr:uid="{73C0F6BD-39C8-45AA-A2C0-030F48B50CE7}"/>
    <cellStyle name="20% - Accent5 6 2 6 2" xfId="8187" xr:uid="{5BA24137-2FAA-4F41-87C2-8B55902E1EBD}"/>
    <cellStyle name="20% - Accent5 6 2 7" xfId="8188" xr:uid="{C8977466-13B7-4E29-B89B-498A5D59AFE7}"/>
    <cellStyle name="20% - Accent5 6 2 8" xfId="45899" xr:uid="{C90A84F6-3EAB-453B-8A33-F95ADC393DA1}"/>
    <cellStyle name="20% - Accent5 6 3" xfId="8189" xr:uid="{079E007B-869D-4997-961E-5577F154CFD1}"/>
    <cellStyle name="20% - Accent5 6 3 2" xfId="8190" xr:uid="{23870A7F-3F3F-4FF0-8105-B2522B054DB9}"/>
    <cellStyle name="20% - Accent5 6 3 2 2" xfId="8191" xr:uid="{7B5E37EB-0A21-4D26-A6F9-9BE8F423C253}"/>
    <cellStyle name="20% - Accent5 6 3 2 2 2" xfId="8192" xr:uid="{92441353-92DD-4A37-A5A2-EA6408DF255B}"/>
    <cellStyle name="20% - Accent5 6 3 2 3" xfId="8193" xr:uid="{CEE44A4F-EBD3-403E-99F5-BFF8909A124C}"/>
    <cellStyle name="20% - Accent5 6 3 3" xfId="8194" xr:uid="{4C20FEA9-5A1E-4377-B07E-29C216DB3EF5}"/>
    <cellStyle name="20% - Accent5 6 3 3 2" xfId="8195" xr:uid="{1AEC8795-FF90-4B9A-84EE-933B528A1FCD}"/>
    <cellStyle name="20% - Accent5 6 3 3 2 2" xfId="8196" xr:uid="{EDF8CD18-FB10-4818-9F53-45A5F46295D5}"/>
    <cellStyle name="20% - Accent5 6 3 3 3" xfId="8197" xr:uid="{A5A786C0-D3C9-4973-BD57-29E2FF0183C1}"/>
    <cellStyle name="20% - Accent5 6 3 4" xfId="8198" xr:uid="{4A43A329-7C4B-4341-98CE-EEAB4A48CF1E}"/>
    <cellStyle name="20% - Accent5 6 3 4 2" xfId="8199" xr:uid="{88E06C41-C2CE-4A28-933B-F4784C2C0C9E}"/>
    <cellStyle name="20% - Accent5 6 3 5" xfId="8200" xr:uid="{3B407CF3-695E-42D4-AD0B-75772926AA9D}"/>
    <cellStyle name="20% - Accent5 6 4" xfId="8201" xr:uid="{88214C0D-2078-4176-B634-776C17388704}"/>
    <cellStyle name="20% - Accent5 6 4 2" xfId="8202" xr:uid="{565B6093-109F-4ADB-B452-2CBC505B4B3A}"/>
    <cellStyle name="20% - Accent5 6 4 2 2" xfId="8203" xr:uid="{33667742-7D8F-4566-840E-DD4C1B3A629A}"/>
    <cellStyle name="20% - Accent5 6 4 3" xfId="8204" xr:uid="{DC75AA94-54E5-46B1-AE60-F72CAEA8AF3D}"/>
    <cellStyle name="20% - Accent5 6 5" xfId="8205" xr:uid="{7045AE8E-9DBA-4F6C-8CFE-04B9AB0B88BA}"/>
    <cellStyle name="20% - Accent5 6 5 2" xfId="8206" xr:uid="{FE7ECE20-9236-4330-8532-DDEB9E058F43}"/>
    <cellStyle name="20% - Accent5 6 5 2 2" xfId="8207" xr:uid="{CDAD13A3-DF3A-4D82-A6C8-72E04679D5B0}"/>
    <cellStyle name="20% - Accent5 6 5 3" xfId="8208" xr:uid="{1C680CE1-F506-4FC7-A19C-46421DF90E89}"/>
    <cellStyle name="20% - Accent5 6 6" xfId="8209" xr:uid="{663D34BB-BBA0-496E-9B8D-B23A3D6FC38F}"/>
    <cellStyle name="20% - Accent5 6 6 2" xfId="8210" xr:uid="{544B09E4-8FA7-4C66-A58C-129FD904BCD0}"/>
    <cellStyle name="20% - Accent5 6 7" xfId="8211" xr:uid="{DA0A0746-7720-47AA-92F5-BED85B5FE01B}"/>
    <cellStyle name="20% - Accent5 6 8" xfId="44921" xr:uid="{7D5BE7AF-39BA-4ECF-806B-ED7792594D36}"/>
    <cellStyle name="20% - Accent5 7" xfId="8212" xr:uid="{704C7026-43B4-4F9A-B8E7-F613F1B9E059}"/>
    <cellStyle name="20% - Accent5 7 2" xfId="8213" xr:uid="{1506CD27-73C1-4E8B-8B8D-0C864AF782B8}"/>
    <cellStyle name="20% - Accent5 7 2 2" xfId="8214" xr:uid="{276BAB54-8659-4BF5-BEB2-67FF66F4347F}"/>
    <cellStyle name="20% - Accent5 7 2 2 2" xfId="8215" xr:uid="{049C4198-43C0-4FC1-AB7A-8393EFB81463}"/>
    <cellStyle name="20% - Accent5 7 2 2 2 2" xfId="8216" xr:uid="{A6EDC1E3-5EE5-4D92-A20B-405B29816DEC}"/>
    <cellStyle name="20% - Accent5 7 2 2 2 2 2" xfId="8217" xr:uid="{D70C106C-6CF6-4CBE-BCED-8B0E43D64720}"/>
    <cellStyle name="20% - Accent5 7 2 2 2 3" xfId="8218" xr:uid="{D72015C8-8906-4E36-B471-9BD340B93F5E}"/>
    <cellStyle name="20% - Accent5 7 2 2 3" xfId="8219" xr:uid="{4D2E532C-4E8F-4E0F-B342-7D0837E786DC}"/>
    <cellStyle name="20% - Accent5 7 2 2 3 2" xfId="8220" xr:uid="{BE2B874F-25A2-4A16-A680-DE84DEED9E4C}"/>
    <cellStyle name="20% - Accent5 7 2 2 3 2 2" xfId="8221" xr:uid="{A6B940F9-D2E6-4162-9B0D-0D8BFE739978}"/>
    <cellStyle name="20% - Accent5 7 2 2 3 3" xfId="8222" xr:uid="{281D0E0F-EA74-4623-94AB-FB298CEFE8D1}"/>
    <cellStyle name="20% - Accent5 7 2 2 4" xfId="8223" xr:uid="{69BD0639-B5DD-4C1A-B22C-5CC879113AA1}"/>
    <cellStyle name="20% - Accent5 7 2 2 4 2" xfId="8224" xr:uid="{33FD17CD-28C4-465F-8C81-5F419F1103BF}"/>
    <cellStyle name="20% - Accent5 7 2 2 5" xfId="8225" xr:uid="{0514660B-43E3-4018-96C0-980AEC64A0FA}"/>
    <cellStyle name="20% - Accent5 7 2 3" xfId="8226" xr:uid="{6CB660C2-C6D4-4C3B-A561-021F55D40D31}"/>
    <cellStyle name="20% - Accent5 7 2 4" xfId="8227" xr:uid="{6A700FBB-A67A-41D8-BF81-B8B61C674523}"/>
    <cellStyle name="20% - Accent5 7 2 4 2" xfId="8228" xr:uid="{8073B2BB-44E0-452B-B5CB-F4C0C5677D13}"/>
    <cellStyle name="20% - Accent5 7 2 4 2 2" xfId="8229" xr:uid="{61D37300-7F09-4C93-A778-A0C51AB7AF08}"/>
    <cellStyle name="20% - Accent5 7 2 4 3" xfId="8230" xr:uid="{CE91D5A2-B76F-45D6-9D4D-560E8DF24BFE}"/>
    <cellStyle name="20% - Accent5 7 2 5" xfId="8231" xr:uid="{E3ED1A02-40C2-4CE8-B6AC-458894FDF927}"/>
    <cellStyle name="20% - Accent5 7 2 5 2" xfId="8232" xr:uid="{ECC31151-664D-4A16-A9E9-FED38BBD4F62}"/>
    <cellStyle name="20% - Accent5 7 2 5 2 2" xfId="8233" xr:uid="{9FE1D8DC-B8E5-40F5-AC28-BCB4D75CC86F}"/>
    <cellStyle name="20% - Accent5 7 2 5 3" xfId="8234" xr:uid="{48A3358C-64B7-452D-A94A-520C4675893C}"/>
    <cellStyle name="20% - Accent5 7 2 6" xfId="8235" xr:uid="{38D05F48-8AEE-46E7-82C6-1D6098B8299C}"/>
    <cellStyle name="20% - Accent5 7 2 6 2" xfId="8236" xr:uid="{9D65CCED-F59B-44E9-A272-39B60E67F639}"/>
    <cellStyle name="20% - Accent5 7 2 7" xfId="8237" xr:uid="{45421385-E26F-4B48-8280-9443341AED09}"/>
    <cellStyle name="20% - Accent5 7 3" xfId="8238" xr:uid="{0C6DC76C-3258-4609-945E-60D5E10D34B0}"/>
    <cellStyle name="20% - Accent5 7 3 2" xfId="8239" xr:uid="{6B1CF132-724B-44DF-A3CD-D033C64A07F5}"/>
    <cellStyle name="20% - Accent5 7 3 2 2" xfId="8240" xr:uid="{E7E454B2-F157-465E-8DB6-408ABC4A3E69}"/>
    <cellStyle name="20% - Accent5 7 3 2 2 2" xfId="8241" xr:uid="{B5469F55-320B-4E61-B21D-161935ACEDDE}"/>
    <cellStyle name="20% - Accent5 7 3 2 3" xfId="8242" xr:uid="{18F7A510-3541-480B-BCC7-D6F859BDC654}"/>
    <cellStyle name="20% - Accent5 7 3 3" xfId="8243" xr:uid="{8D097C8B-773D-4B74-BFA4-76127E18DE73}"/>
    <cellStyle name="20% - Accent5 7 3 3 2" xfId="8244" xr:uid="{1E97BC31-4780-4BAE-B31F-84BF0EC0D2FF}"/>
    <cellStyle name="20% - Accent5 7 3 3 2 2" xfId="8245" xr:uid="{EB9DFBFE-F5C5-44CF-9433-C15EB075D7B7}"/>
    <cellStyle name="20% - Accent5 7 3 3 3" xfId="8246" xr:uid="{3BC07B99-C029-4B5C-B629-F56A7BE00995}"/>
    <cellStyle name="20% - Accent5 7 3 4" xfId="8247" xr:uid="{29F6599D-8D46-4E0D-8D7E-77DFC5C6E206}"/>
    <cellStyle name="20% - Accent5 7 3 4 2" xfId="8248" xr:uid="{94498E6F-A34E-48FE-99B8-E99D93875B14}"/>
    <cellStyle name="20% - Accent5 7 3 5" xfId="8249" xr:uid="{FE7E18B3-F7C3-4C0D-B921-1ACF48F3F65F}"/>
    <cellStyle name="20% - Accent5 7 4" xfId="8250" xr:uid="{FC4227E0-4CBA-4CD5-B5EA-E51F4917616D}"/>
    <cellStyle name="20% - Accent5 7 4 2" xfId="8251" xr:uid="{F5ED1105-DB7C-4E85-8E45-17290A19D4F3}"/>
    <cellStyle name="20% - Accent5 7 4 2 2" xfId="8252" xr:uid="{AB87084B-C53C-45F4-9C8A-758682466389}"/>
    <cellStyle name="20% - Accent5 7 4 3" xfId="8253" xr:uid="{A9E330E7-337F-41C4-B323-D86D4F5B2088}"/>
    <cellStyle name="20% - Accent5 7 5" xfId="8254" xr:uid="{17E01300-4F1C-4953-A99F-22BB72E9C63C}"/>
    <cellStyle name="20% - Accent5 7 5 2" xfId="8255" xr:uid="{CB4D187D-F17C-4109-A72A-96646209715F}"/>
    <cellStyle name="20% - Accent5 7 5 2 2" xfId="8256" xr:uid="{02B02E75-54A6-4F21-8E18-91B58F2527DB}"/>
    <cellStyle name="20% - Accent5 7 5 3" xfId="8257" xr:uid="{698BFD80-7BCD-4289-83BB-DBAF0A6996E6}"/>
    <cellStyle name="20% - Accent5 7 6" xfId="8258" xr:uid="{A1AF258F-D212-4488-8D2F-3EDC9D45A1BF}"/>
    <cellStyle name="20% - Accent5 7 6 2" xfId="8259" xr:uid="{62FB8B8C-0B93-4A8E-9754-7F8BD4D2CB2B}"/>
    <cellStyle name="20% - Accent5 7 7" xfId="8260" xr:uid="{59244C76-C526-4DC3-9760-02A643436EC2}"/>
    <cellStyle name="20% - Accent5 7 8" xfId="45533" xr:uid="{0B78924D-6106-42C9-8A26-4A66967BC196}"/>
    <cellStyle name="20% - Accent5 8" xfId="8261" xr:uid="{E26FFD9A-EEBB-4633-AF6F-83469FB14CF8}"/>
    <cellStyle name="20% - Accent5 8 2" xfId="8262" xr:uid="{84DBD18A-CA46-4CC0-B8F6-E15D8825F638}"/>
    <cellStyle name="20% - Accent5 8 2 2" xfId="8263" xr:uid="{C5142117-0798-405E-924A-B416E3B3A726}"/>
    <cellStyle name="20% - Accent5 8 2 2 2" xfId="8264" xr:uid="{16C18807-06DE-4C65-B53B-8C609AE08237}"/>
    <cellStyle name="20% - Accent5 8 2 2 2 2" xfId="8265" xr:uid="{5CC2A597-D061-4494-BE92-440336BB6494}"/>
    <cellStyle name="20% - Accent5 8 2 2 3" xfId="8266" xr:uid="{047C3BF3-8BAF-4078-921C-FAD24925ED75}"/>
    <cellStyle name="20% - Accent5 8 2 3" xfId="8267" xr:uid="{58A92595-1269-40FC-A7B4-3DAD4390537B}"/>
    <cellStyle name="20% - Accent5 8 2 4" xfId="8268" xr:uid="{AE28C646-68FA-4E96-8396-4437217BA0D5}"/>
    <cellStyle name="20% - Accent5 8 3" xfId="8269" xr:uid="{26EDFE9A-3470-4084-A98E-03824D67B6FB}"/>
    <cellStyle name="20% - Accent5 8 3 2" xfId="8270" xr:uid="{163E43E3-9E6E-47B4-A476-FEEEEB909B58}"/>
    <cellStyle name="20% - Accent5 8 3 2 2" xfId="8271" xr:uid="{546A2971-8C62-4CDA-80A0-5141BD07EDD1}"/>
    <cellStyle name="20% - Accent5 8 3 3" xfId="8272" xr:uid="{805A396A-7ECE-4892-A327-9EC5A6486A11}"/>
    <cellStyle name="20% - Accent5 8 4" xfId="8273" xr:uid="{15AD3932-031D-457B-9488-55AF7E691728}"/>
    <cellStyle name="20% - Accent5 8 4 2" xfId="8274" xr:uid="{B737D624-F0A8-466A-9953-08A019F69318}"/>
    <cellStyle name="20% - Accent5 8 5" xfId="8275" xr:uid="{B1895FDE-84E0-4C32-AC96-5272BDE174A3}"/>
    <cellStyle name="20% - Accent5 8 6" xfId="46303" xr:uid="{12CADA7F-E4AA-41C1-A11A-9B2FC96DFCF2}"/>
    <cellStyle name="20% - Accent5 9" xfId="8276" xr:uid="{6C017C38-DDBA-4D07-A500-63A5CA9D5261}"/>
    <cellStyle name="20% - Accent5 9 2" xfId="8277" xr:uid="{D78A7F68-DABA-4685-B4D3-55328CCE59DF}"/>
    <cellStyle name="20% - Accent5 9 3" xfId="8278" xr:uid="{E8FB6138-BC8D-43E3-B358-94FCAC5837D6}"/>
    <cellStyle name="20% - Accent5 9 3 2" xfId="8279" xr:uid="{64B0DA1A-C52A-436C-822C-B2007FA8B750}"/>
    <cellStyle name="20% - Accent5 9 3 2 2" xfId="8280" xr:uid="{1087ED02-8519-4040-9BFE-9EDB26EDA266}"/>
    <cellStyle name="20% - Accent5 9 3 2 2 2" xfId="8281" xr:uid="{372D87EE-1060-4180-B509-AD784C4074C5}"/>
    <cellStyle name="20% - Accent5 9 3 2 3" xfId="8282" xr:uid="{2D48CCA1-A88E-414E-A1BA-EAD433FCFB3A}"/>
    <cellStyle name="20% - Accent5 9 3 3" xfId="8283" xr:uid="{80CAB2FD-3A9E-4AE4-965E-B270DAF0C2A3}"/>
    <cellStyle name="20% - Accent5 9 3 3 2" xfId="8284" xr:uid="{3A004BEA-383B-4684-97D3-52A7A18B9A91}"/>
    <cellStyle name="20% - Accent5 9 3 3 2 2" xfId="8285" xr:uid="{847FDCA4-8685-4452-A482-BE6CE59AB00A}"/>
    <cellStyle name="20% - Accent5 9 3 3 3" xfId="8286" xr:uid="{7177BC8D-89A3-4411-A7A0-D74464E65F7A}"/>
    <cellStyle name="20% - Accent5 9 3 4" xfId="8287" xr:uid="{31F067E6-33E7-4912-A02C-0A85EDA86C34}"/>
    <cellStyle name="20% - Accent5 9 3 4 2" xfId="8288" xr:uid="{669E0BF2-E6EE-467A-867A-F179B50081B9}"/>
    <cellStyle name="20% - Accent5 9 3 5" xfId="8289" xr:uid="{4B7562FD-DDE3-4A05-83E8-17A26B82B561}"/>
    <cellStyle name="20% - Accent6" xfId="63" builtinId="50" customBuiltin="1"/>
    <cellStyle name="20% - Accent6 10" xfId="8290" xr:uid="{15EC12B7-8A75-4964-86B5-948EBF8E8A16}"/>
    <cellStyle name="20% - Accent6 11" xfId="8291" xr:uid="{AAD9DCE7-F302-4105-B6E2-501BB11BD40B}"/>
    <cellStyle name="20% - Accent6 11 2" xfId="8292" xr:uid="{C9174887-A48E-4507-8480-FCEE78CAF357}"/>
    <cellStyle name="20% - Accent6 12" xfId="1222" xr:uid="{0C84B135-5E73-4D83-A990-DC7BFD12E016}"/>
    <cellStyle name="20% - Accent6 13" xfId="43949" xr:uid="{D8F0B795-0E6A-494A-956C-488772851977}"/>
    <cellStyle name="20% - Accent6 2" xfId="117" xr:uid="{F2F9AF2F-7DA8-4D52-B18E-3025FDD5A27A}"/>
    <cellStyle name="20% - Accent6 2 10" xfId="1229" xr:uid="{56BE340B-2035-4AFC-80B6-8C24421E46AC}"/>
    <cellStyle name="20% - Accent6 2 11" xfId="43793" xr:uid="{ECDF6317-CFA7-4675-9954-B0AC9B6BC5E0}"/>
    <cellStyle name="20% - Accent6 2 12" xfId="306" xr:uid="{44F7AEE5-A7B7-44D1-A2BA-983A3BE770D5}"/>
    <cellStyle name="20% - Accent6 2 13" xfId="44029" xr:uid="{BA1C09EA-8941-4107-AAC6-0499C8896777}"/>
    <cellStyle name="20% - Accent6 2 2" xfId="231" xr:uid="{F545C393-BF38-4048-BCF9-9DC92193C531}"/>
    <cellStyle name="20% - Accent6 2 2 10" xfId="3321" xr:uid="{1FEDC416-B353-4FFF-B01A-3FC2ED84E70D}"/>
    <cellStyle name="20% - Accent6 2 2 11" xfId="1470" xr:uid="{B463FB1B-E383-4A3B-AC1C-3D11F05166A7}"/>
    <cellStyle name="20% - Accent6 2 2 12" xfId="1408" xr:uid="{AB09C5C6-76ED-48E3-A60E-9AA4425945E9}"/>
    <cellStyle name="20% - Accent6 2 2 13" xfId="420" xr:uid="{ED2EDDEA-9727-46A9-82E5-2466264E1426}"/>
    <cellStyle name="20% - Accent6 2 2 14" xfId="44081" xr:uid="{4B99B459-E5D1-4A80-B8B2-B4A19950B25D}"/>
    <cellStyle name="20% - Accent6 2 2 2" xfId="501" xr:uid="{CD266DB0-6A0C-42F5-BBA3-726E91E8AECB}"/>
    <cellStyle name="20% - Accent6 2 2 2 10" xfId="44333" xr:uid="{DDBA730F-B6CE-47F5-A623-D2B3967D4539}"/>
    <cellStyle name="20% - Accent6 2 2 2 2" xfId="763" xr:uid="{8EC08EBB-DE3A-42B8-8FFA-5F39DCE46FED}"/>
    <cellStyle name="20% - Accent6 2 2 2 2 2" xfId="1163" xr:uid="{19B3183F-1721-44BB-98B4-594C2E78C2A4}"/>
    <cellStyle name="20% - Accent6 2 2 2 2 2 2" xfId="2518" xr:uid="{45AC6280-C133-4DA2-9E40-9F2025A10BE0}"/>
    <cellStyle name="20% - Accent6 2 2 2 2 2 3" xfId="2752" xr:uid="{BB22DD28-A90D-4BAC-B7D8-F521F7ABA867}"/>
    <cellStyle name="20% - Accent6 2 2 2 2 2 4" xfId="2985" xr:uid="{07D4D4F5-B795-4A08-8286-65E7D46653D3}"/>
    <cellStyle name="20% - Accent6 2 2 2 2 2 5" xfId="3218" xr:uid="{A3C6BE24-99EE-4A54-B717-A8D3FEAE352F}"/>
    <cellStyle name="20% - Accent6 2 2 2 2 2 6" xfId="2284" xr:uid="{6EC46D9B-260F-4E3D-B67E-8D9C0FF53A11}"/>
    <cellStyle name="20% - Accent6 2 2 2 2 2 7" xfId="1920" xr:uid="{13D746FC-C25B-47AC-ADA5-F289C9B10FE0}"/>
    <cellStyle name="20% - Accent6 2 2 2 2 2 8" xfId="46102" xr:uid="{02F0B7FA-86AB-42F9-A3AE-BDB35B0A272C}"/>
    <cellStyle name="20% - Accent6 2 2 2 2 3" xfId="2402" xr:uid="{DBF5C034-AF0E-4A8B-A06E-BD40AB822E15}"/>
    <cellStyle name="20% - Accent6 2 2 2 2 4" xfId="2636" xr:uid="{E377EED8-F18E-4239-977A-2DC218BBA0FC}"/>
    <cellStyle name="20% - Accent6 2 2 2 2 5" xfId="2869" xr:uid="{1F2ACB77-6E8D-49EF-86F9-EF41D64BE8D5}"/>
    <cellStyle name="20% - Accent6 2 2 2 2 6" xfId="3102" xr:uid="{EC56DDEB-CFA3-4CC6-9307-79DCAE9A4327}"/>
    <cellStyle name="20% - Accent6 2 2 2 2 7" xfId="2168" xr:uid="{3CDBA4A2-70D4-4A43-AC59-A869A10A8442}"/>
    <cellStyle name="20% - Accent6 2 2 2 2 8" xfId="1799" xr:uid="{60810B4D-877C-4A97-88A1-6B395EE3E6F4}"/>
    <cellStyle name="20% - Accent6 2 2 2 2 9" xfId="45320" xr:uid="{F7AF88BA-B8B8-4DA6-9F24-D9B4A597F73B}"/>
    <cellStyle name="20% - Accent6 2 2 2 3" xfId="952" xr:uid="{CE37C658-1A60-406C-9C84-E0D2D4241F58}"/>
    <cellStyle name="20% - Accent6 2 2 2 3 2" xfId="2460" xr:uid="{550466A9-413E-411C-BDB9-E598BE96B3E9}"/>
    <cellStyle name="20% - Accent6 2 2 2 3 2 2" xfId="8295" xr:uid="{A720E3D6-A071-4D37-808F-1971A9FA4336}"/>
    <cellStyle name="20% - Accent6 2 2 2 3 2 3" xfId="8294" xr:uid="{FC22CA1D-51A6-4AB8-9C39-8CB3106AD048}"/>
    <cellStyle name="20% - Accent6 2 2 2 3 3" xfId="2694" xr:uid="{DC3DB931-AC6C-4B6A-9270-F6352693CCE6}"/>
    <cellStyle name="20% - Accent6 2 2 2 3 3 2" xfId="8296" xr:uid="{E135FA9A-579D-4A79-8AFF-08151931CFDB}"/>
    <cellStyle name="20% - Accent6 2 2 2 3 4" xfId="2927" xr:uid="{35EC772D-F257-4ACB-80BA-7A9568A38DDC}"/>
    <cellStyle name="20% - Accent6 2 2 2 3 5" xfId="3160" xr:uid="{34167E4C-FFFB-4B9B-99E1-D596887623AA}"/>
    <cellStyle name="20% - Accent6 2 2 2 3 6" xfId="2226" xr:uid="{9559F9DF-E981-488E-9C77-83A6650092EC}"/>
    <cellStyle name="20% - Accent6 2 2 2 3 7" xfId="8293" xr:uid="{51B77A1C-6AC9-4F06-A861-EC8428DE425D}"/>
    <cellStyle name="20% - Accent6 2 2 2 3 8" xfId="1862" xr:uid="{E978B840-2974-4DB1-8425-39EA6A7EE436}"/>
    <cellStyle name="20% - Accent6 2 2 2 3 9" xfId="45760" xr:uid="{7B53DEF8-B129-45C1-B175-4F6BE9B10B17}"/>
    <cellStyle name="20% - Accent6 2 2 2 4" xfId="2344" xr:uid="{9093BECA-3273-4486-AC01-2DA0DDFC435E}"/>
    <cellStyle name="20% - Accent6 2 2 2 4 2" xfId="8298" xr:uid="{A12DE8B7-7365-4C44-BBCC-44F46E7C2037}"/>
    <cellStyle name="20% - Accent6 2 2 2 4 3" xfId="8299" xr:uid="{CBB93E4F-D44C-4EDC-B4AB-36170E78EA3B}"/>
    <cellStyle name="20% - Accent6 2 2 2 4 4" xfId="8297" xr:uid="{D8A6D54A-5984-4AC0-8473-1DE263988B4E}"/>
    <cellStyle name="20% - Accent6 2 2 2 4 5" xfId="46659" xr:uid="{91222F7A-33BC-4205-9AAA-6EBA98F91E63}"/>
    <cellStyle name="20% - Accent6 2 2 2 5" xfId="2578" xr:uid="{0BF67899-DCEB-4185-B1CE-0EBBC4C0F307}"/>
    <cellStyle name="20% - Accent6 2 2 2 5 2" xfId="8300" xr:uid="{AC05AC11-C8BA-4A0C-8B07-36FDE4387E12}"/>
    <cellStyle name="20% - Accent6 2 2 2 6" xfId="2811" xr:uid="{418761C7-B2B0-4866-9CF2-5CA90CCF4F7C}"/>
    <cellStyle name="20% - Accent6 2 2 2 7" xfId="3044" xr:uid="{0BB9ACC2-1F2A-4402-B2BD-6DDAE854E1E7}"/>
    <cellStyle name="20% - Accent6 2 2 2 8" xfId="2110" xr:uid="{3D1ADACF-F172-4394-A776-4FD4B813493B}"/>
    <cellStyle name="20% - Accent6 2 2 2 9" xfId="1674" xr:uid="{6C471931-280E-4EF0-B53A-FB93C3A34174}"/>
    <cellStyle name="20% - Accent6 2 2 3" xfId="642" xr:uid="{7E0CCF27-3C67-4CBA-9983-A7D92FC7FA79}"/>
    <cellStyle name="20% - Accent6 2 2 3 10" xfId="8301" xr:uid="{88B1F035-58BD-4F81-A465-D4F62670D69D}"/>
    <cellStyle name="20% - Accent6 2 2 3 11" xfId="43640" xr:uid="{7C5701C1-9B8C-4908-B2CC-1A5113289A7E}"/>
    <cellStyle name="20% - Accent6 2 2 3 12" xfId="1766" xr:uid="{DD8377BD-D500-4BBD-94EF-85FA73EE2905}"/>
    <cellStyle name="20% - Accent6 2 2 3 13" xfId="44208" xr:uid="{9BA2D9F4-2001-40A1-AFEC-6FA520ED9B3F}"/>
    <cellStyle name="20% - Accent6 2 2 3 2" xfId="1052" xr:uid="{536B8292-EA74-4501-8F97-277E451D9FC6}"/>
    <cellStyle name="20% - Accent6 2 2 3 2 10" xfId="45195" xr:uid="{A66ACE4A-A070-4E79-BFEB-B94923E97741}"/>
    <cellStyle name="20% - Accent6 2 2 3 2 2" xfId="2489" xr:uid="{4F332288-15BE-4CBE-8C37-4780C2F8319B}"/>
    <cellStyle name="20% - Accent6 2 2 3 2 2 2" xfId="8304" xr:uid="{1A46A2D0-FDAD-4F2F-B28C-1A65E82E0283}"/>
    <cellStyle name="20% - Accent6 2 2 3 2 2 2 2" xfId="8305" xr:uid="{1E50A86C-D0AC-457A-AF72-04DED5BAF9BA}"/>
    <cellStyle name="20% - Accent6 2 2 3 2 2 2 3" xfId="8306" xr:uid="{9BE120C3-666B-484E-B2B5-B7B481DCBE08}"/>
    <cellStyle name="20% - Accent6 2 2 3 2 2 3" xfId="8307" xr:uid="{7FEC2AE9-9DC2-4ED0-BA7E-80652D995D2A}"/>
    <cellStyle name="20% - Accent6 2 2 3 2 2 4" xfId="8308" xr:uid="{80EFDFC9-5451-4AA7-917D-F8232D7B88E1}"/>
    <cellStyle name="20% - Accent6 2 2 3 2 2 4 2" xfId="8309" xr:uid="{94009966-C15A-41FA-870B-F46019EAD5A3}"/>
    <cellStyle name="20% - Accent6 2 2 3 2 2 5" xfId="8310" xr:uid="{441A55CE-C51D-4772-A149-6A6916F704F6}"/>
    <cellStyle name="20% - Accent6 2 2 3 2 2 6" xfId="8303" xr:uid="{B8763FD0-1AB7-4476-9EED-7891D699CD6B}"/>
    <cellStyle name="20% - Accent6 2 2 3 2 3" xfId="2723" xr:uid="{FEB1095E-EF5B-4F2C-9DC1-34E7D625D120}"/>
    <cellStyle name="20% - Accent6 2 2 3 2 3 2" xfId="8311" xr:uid="{0ABB0664-B68D-4636-937A-966224C5531C}"/>
    <cellStyle name="20% - Accent6 2 2 3 2 4" xfId="2956" xr:uid="{1ACF7ADA-29A1-44A2-82AF-3A771820B7AC}"/>
    <cellStyle name="20% - Accent6 2 2 3 2 4 2" xfId="8313" xr:uid="{4575B16F-A082-4173-9523-7D5C7EB2E894}"/>
    <cellStyle name="20% - Accent6 2 2 3 2 4 2 2" xfId="8314" xr:uid="{2E85F5D9-24DA-4557-BFBD-DD70DFDBF60D}"/>
    <cellStyle name="20% - Accent6 2 2 3 2 4 3" xfId="8315" xr:uid="{E8A8FA97-6B03-4DF9-BA08-2152896E44B9}"/>
    <cellStyle name="20% - Accent6 2 2 3 2 4 4" xfId="8312" xr:uid="{EFAC1424-1D2C-4E0E-A948-5B2DE47948E6}"/>
    <cellStyle name="20% - Accent6 2 2 3 2 5" xfId="3189" xr:uid="{950C01C1-926C-4442-995B-4279D74F3A5B}"/>
    <cellStyle name="20% - Accent6 2 2 3 2 5 2" xfId="8317" xr:uid="{1385A278-90B2-4956-A6AE-5698E2744A7D}"/>
    <cellStyle name="20% - Accent6 2 2 3 2 5 2 2" xfId="8318" xr:uid="{4428CCC2-3E10-4AC8-BE8C-5582DA9BD874}"/>
    <cellStyle name="20% - Accent6 2 2 3 2 5 3" xfId="8319" xr:uid="{1C149300-61FD-4EFF-8312-7591C2023942}"/>
    <cellStyle name="20% - Accent6 2 2 3 2 5 4" xfId="8316" xr:uid="{0A3204D1-809C-4165-A180-8D50C8A69C19}"/>
    <cellStyle name="20% - Accent6 2 2 3 2 6" xfId="2255" xr:uid="{0D70CDF6-FC78-4E29-B312-C7FD65B584C7}"/>
    <cellStyle name="20% - Accent6 2 2 3 2 6 2" xfId="8321" xr:uid="{82EC1D17-867C-494F-958A-B687DD391BDE}"/>
    <cellStyle name="20% - Accent6 2 2 3 2 6 3" xfId="8320" xr:uid="{90C21415-96E7-49E8-BA73-C99DD375F6E5}"/>
    <cellStyle name="20% - Accent6 2 2 3 2 7" xfId="8322" xr:uid="{52B6AFCB-76BA-4BEF-A524-AC00F24665B7}"/>
    <cellStyle name="20% - Accent6 2 2 3 2 8" xfId="8302" xr:uid="{48579094-79D9-471C-BC7F-FB2FD19DB261}"/>
    <cellStyle name="20% - Accent6 2 2 3 2 9" xfId="1891" xr:uid="{B241B706-99DC-4E42-BD29-D8F4F3C43D23}"/>
    <cellStyle name="20% - Accent6 2 2 3 3" xfId="2373" xr:uid="{4A1470E8-BF94-4CA4-838F-AAD9748D7A5F}"/>
    <cellStyle name="20% - Accent6 2 2 3 3 2" xfId="8324" xr:uid="{A0FBDBDB-EF1C-4668-B449-155A64BA3BA2}"/>
    <cellStyle name="20% - Accent6 2 2 3 3 2 2" xfId="8325" xr:uid="{583AB07F-25E0-41AA-9A8D-04FC564E524E}"/>
    <cellStyle name="20% - Accent6 2 2 3 3 2 2 2" xfId="8326" xr:uid="{16FC8F9E-468C-4760-94A8-37EC27E4FCCA}"/>
    <cellStyle name="20% - Accent6 2 2 3 3 2 3" xfId="8327" xr:uid="{F7B0E46B-E0DD-4260-B369-B083E699CA2E}"/>
    <cellStyle name="20% - Accent6 2 2 3 3 3" xfId="8328" xr:uid="{3A6C6A7F-2EF0-4B0F-82C3-0EB9AF73E50B}"/>
    <cellStyle name="20% - Accent6 2 2 3 3 3 2" xfId="8329" xr:uid="{D90DC746-DD2C-4D92-82F4-84CC6A7B2BCE}"/>
    <cellStyle name="20% - Accent6 2 2 3 3 3 2 2" xfId="8330" xr:uid="{6C0EFA49-F4B4-4F3B-B41E-BA8FA9D2E840}"/>
    <cellStyle name="20% - Accent6 2 2 3 3 3 3" xfId="8331" xr:uid="{58803C04-81FE-48CF-A299-9644981B39BA}"/>
    <cellStyle name="20% - Accent6 2 2 3 3 4" xfId="8332" xr:uid="{5F67D348-EBAD-40A8-8BFA-60A609775C7B}"/>
    <cellStyle name="20% - Accent6 2 2 3 3 4 2" xfId="8333" xr:uid="{5D487D4B-EBE0-4D96-8A96-00772322FF1D}"/>
    <cellStyle name="20% - Accent6 2 2 3 3 5" xfId="8334" xr:uid="{00DB5B6C-7B86-4654-A9C0-D4DE1E46DA79}"/>
    <cellStyle name="20% - Accent6 2 2 3 3 6" xfId="8323" xr:uid="{7040026E-85B4-40E1-BA30-624E775D677B}"/>
    <cellStyle name="20% - Accent6 2 2 3 3 7" xfId="45879" xr:uid="{ED9C41DF-B428-4615-82FA-9D73406722FF}"/>
    <cellStyle name="20% - Accent6 2 2 3 4" xfId="2607" xr:uid="{1E78D256-C6DC-47BF-8396-8E33B9958448}"/>
    <cellStyle name="20% - Accent6 2 2 3 4 2" xfId="8336" xr:uid="{30662096-B305-4746-BAE2-DAA4A9C58DDF}"/>
    <cellStyle name="20% - Accent6 2 2 3 4 2 2" xfId="8337" xr:uid="{E7CAB5BE-D02A-454C-978A-8B03D4355A94}"/>
    <cellStyle name="20% - Accent6 2 2 3 4 3" xfId="8338" xr:uid="{F307B9F9-D21C-4A2E-95AC-377CDFD9658A}"/>
    <cellStyle name="20% - Accent6 2 2 3 4 4" xfId="8335" xr:uid="{A4CC43FD-5B76-4CE4-BAD8-5FBAE8E76854}"/>
    <cellStyle name="20% - Accent6 2 2 3 4 5" xfId="46534" xr:uid="{5880FB72-7F70-4042-AA9B-28093983DE98}"/>
    <cellStyle name="20% - Accent6 2 2 3 5" xfId="2840" xr:uid="{19984347-3688-4579-90C4-6F7F3EA62F93}"/>
    <cellStyle name="20% - Accent6 2 2 3 5 2" xfId="8340" xr:uid="{E234FF4F-79E7-4A13-B828-A0CC16FDA762}"/>
    <cellStyle name="20% - Accent6 2 2 3 5 3" xfId="8339" xr:uid="{CD1B4ED4-16EA-43BA-8690-9CFC0C1F5379}"/>
    <cellStyle name="20% - Accent6 2 2 3 6" xfId="3073" xr:uid="{F7D6B4E9-BC93-4B64-BA00-579B7380C20E}"/>
    <cellStyle name="20% - Accent6 2 2 3 6 2" xfId="8342" xr:uid="{4080CABA-A281-45FD-8FF9-938151B67D94}"/>
    <cellStyle name="20% - Accent6 2 2 3 6 3" xfId="8341" xr:uid="{A5D4FF8E-35AC-419C-A96E-E05BB63990D2}"/>
    <cellStyle name="20% - Accent6 2 2 3 7" xfId="2139" xr:uid="{887A6590-9707-4966-88CF-C014557DDB31}"/>
    <cellStyle name="20% - Accent6 2 2 3 7 2" xfId="8344" xr:uid="{958C1BF8-0E82-4F18-A9C8-D80F36FA8FD1}"/>
    <cellStyle name="20% - Accent6 2 2 3 7 2 2" xfId="8345" xr:uid="{069E46A7-1EFA-4C09-A418-1BA1848C9C55}"/>
    <cellStyle name="20% - Accent6 2 2 3 7 2 2 2" xfId="8346" xr:uid="{F283ADF6-6DD3-43B4-B60F-031A6C308797}"/>
    <cellStyle name="20% - Accent6 2 2 3 7 2 3" xfId="8347" xr:uid="{36F463C5-4D88-42BF-A208-01AA4B932408}"/>
    <cellStyle name="20% - Accent6 2 2 3 7 3" xfId="8348" xr:uid="{A44262A8-432D-468D-BAF2-2EE06EF75F72}"/>
    <cellStyle name="20% - Accent6 2 2 3 7 3 2" xfId="8349" xr:uid="{EBABF7A6-27BE-48FF-8DC9-D7CD6E18AF2F}"/>
    <cellStyle name="20% - Accent6 2 2 3 7 4" xfId="8350" xr:uid="{9251B6D9-B606-43E0-84A5-2C3741B10A88}"/>
    <cellStyle name="20% - Accent6 2 2 3 7 5" xfId="8343" xr:uid="{6C4DE1DF-0842-4D8C-A79E-EF95D6680B1E}"/>
    <cellStyle name="20% - Accent6 2 2 3 8" xfId="8351" xr:uid="{7D44FB12-5853-40CC-887B-272F3BA76A04}"/>
    <cellStyle name="20% - Accent6 2 2 3 8 2" xfId="8352" xr:uid="{8288A3DF-270B-47CE-907B-254A52F3DFE4}"/>
    <cellStyle name="20% - Accent6 2 2 3 8 2 2" xfId="8353" xr:uid="{EB6D9CA2-8511-4B31-BC4C-60DCBB03EA32}"/>
    <cellStyle name="20% - Accent6 2 2 3 8 3" xfId="8354" xr:uid="{5F8CF5C3-82ED-4CFF-9E54-5C4D17A76856}"/>
    <cellStyle name="20% - Accent6 2 2 3 9" xfId="8355" xr:uid="{043FE899-AAA8-42A9-9F5F-ACA5106D61CE}"/>
    <cellStyle name="20% - Accent6 2 2 3 9 2" xfId="8356" xr:uid="{AE475D60-5405-460E-AC6A-41936A8DCA5F}"/>
    <cellStyle name="20% - Accent6 2 2 4" xfId="701" xr:uid="{36E52F7D-0960-4E20-871D-B7C72C520791}"/>
    <cellStyle name="20% - Accent6 2 2 4 10" xfId="44684" xr:uid="{F6D53A66-C0A9-40D9-B3AD-A82F1FB799F4}"/>
    <cellStyle name="20% - Accent6 2 2 4 2" xfId="1108" xr:uid="{2E7A5CA4-3E5A-4550-BC23-EC4E1CC00466}"/>
    <cellStyle name="20% - Accent6 2 2 4 2 2" xfId="8359" xr:uid="{CC863F58-8BEF-45C8-930B-757AB438058D}"/>
    <cellStyle name="20% - Accent6 2 2 4 2 2 2" xfId="8360" xr:uid="{03660AE8-FB33-493F-9499-08BB38963DF7}"/>
    <cellStyle name="20% - Accent6 2 2 4 2 2 2 2" xfId="8361" xr:uid="{33E926A2-C792-4006-8A39-96C15317E025}"/>
    <cellStyle name="20% - Accent6 2 2 4 2 2 2 2 2" xfId="8362" xr:uid="{F2923C39-5F23-4520-8C0F-1BE9944AFFC7}"/>
    <cellStyle name="20% - Accent6 2 2 4 2 2 2 3" xfId="8363" xr:uid="{404BE6DC-269F-4346-AF4F-742F02D1BF63}"/>
    <cellStyle name="20% - Accent6 2 2 4 2 2 3" xfId="8364" xr:uid="{16BD2DC7-2B40-4640-AA89-D5A8CB2711FB}"/>
    <cellStyle name="20% - Accent6 2 2 4 2 2 3 2" xfId="8365" xr:uid="{6FDC9F4B-5F6D-4F39-B1B3-CBFC5E1A36C6}"/>
    <cellStyle name="20% - Accent6 2 2 4 2 2 3 2 2" xfId="8366" xr:uid="{EACD9B36-6811-4B44-A684-958131DAFDBD}"/>
    <cellStyle name="20% - Accent6 2 2 4 2 2 3 3" xfId="8367" xr:uid="{EBB8703F-3698-4738-B8B7-CBC864D02D7B}"/>
    <cellStyle name="20% - Accent6 2 2 4 2 2 4" xfId="8368" xr:uid="{474AEC6C-61BC-4433-86F4-5C0E7AF93AB3}"/>
    <cellStyle name="20% - Accent6 2 2 4 2 2 4 2" xfId="8369" xr:uid="{60309231-C10D-469A-8B64-7CCD191E6219}"/>
    <cellStyle name="20% - Accent6 2 2 4 2 2 5" xfId="8370" xr:uid="{F8ABB2FD-7AD1-436E-840E-222ADC3D91FF}"/>
    <cellStyle name="20% - Accent6 2 2 4 2 3" xfId="8371" xr:uid="{EEBC659C-E7A9-4578-8611-DC1153B49405}"/>
    <cellStyle name="20% - Accent6 2 2 4 2 3 2" xfId="8372" xr:uid="{7A0738A8-3527-483F-AED2-8DDB36F13825}"/>
    <cellStyle name="20% - Accent6 2 2 4 2 3 2 2" xfId="8373" xr:uid="{830ADA67-AC8B-4949-913E-9824C0D492EB}"/>
    <cellStyle name="20% - Accent6 2 2 4 2 3 3" xfId="8374" xr:uid="{35C7AC2D-DA93-4D4B-80A4-9BF39DB6FD4E}"/>
    <cellStyle name="20% - Accent6 2 2 4 2 4" xfId="8375" xr:uid="{C0E9FEB6-C451-48BD-B473-99631805AFCA}"/>
    <cellStyle name="20% - Accent6 2 2 4 2 4 2" xfId="8376" xr:uid="{06F18C99-C834-4A73-B8C0-4F8861154F93}"/>
    <cellStyle name="20% - Accent6 2 2 4 2 4 2 2" xfId="8377" xr:uid="{A664FCB7-4505-4A21-8C14-259E2025D035}"/>
    <cellStyle name="20% - Accent6 2 2 4 2 4 3" xfId="8378" xr:uid="{D9053028-F2F8-4520-9957-B905A8227A93}"/>
    <cellStyle name="20% - Accent6 2 2 4 2 5" xfId="8379" xr:uid="{837B5593-0B68-49E4-94FF-B3CF04847A88}"/>
    <cellStyle name="20% - Accent6 2 2 4 2 5 2" xfId="8380" xr:uid="{5B008A11-048F-43E2-AEB8-5679F4E9DB21}"/>
    <cellStyle name="20% - Accent6 2 2 4 2 6" xfId="8381" xr:uid="{F103DB9F-4D93-4A23-A383-3386EC051EEE}"/>
    <cellStyle name="20% - Accent6 2 2 4 2 7" xfId="8358" xr:uid="{E854DB29-3AA5-438C-ADB2-CF8E9660242F}"/>
    <cellStyle name="20% - Accent6 2 2 4 2 8" xfId="2431" xr:uid="{218E5F91-39CD-4325-A005-A6750799C4F5}"/>
    <cellStyle name="20% - Accent6 2 2 4 2 9" xfId="45481" xr:uid="{47528679-4A11-4C2F-8743-F8B1CBF10608}"/>
    <cellStyle name="20% - Accent6 2 2 4 3" xfId="2665" xr:uid="{B4B9A820-5EB5-4AE3-A21C-34FD06672E94}"/>
    <cellStyle name="20% - Accent6 2 2 4 3 2" xfId="8383" xr:uid="{7157F454-44E8-4ACF-B18E-8705F042906F}"/>
    <cellStyle name="20% - Accent6 2 2 4 3 2 2" xfId="8384" xr:uid="{8A064209-1B6B-4FF3-810C-C4716B311CF2}"/>
    <cellStyle name="20% - Accent6 2 2 4 3 2 2 2" xfId="8385" xr:uid="{78C67C9E-FC78-493A-B85F-A0CE8E1F0285}"/>
    <cellStyle name="20% - Accent6 2 2 4 3 2 3" xfId="8386" xr:uid="{21E5530D-C00A-48A8-82D4-B7E02BBE82F4}"/>
    <cellStyle name="20% - Accent6 2 2 4 3 3" xfId="8387" xr:uid="{38DC1E1B-F71D-4AF9-B561-32BC88DA6A55}"/>
    <cellStyle name="20% - Accent6 2 2 4 3 3 2" xfId="8388" xr:uid="{8224BD34-6FFC-4CB7-B08F-B9BF78BF7DB8}"/>
    <cellStyle name="20% - Accent6 2 2 4 3 3 2 2" xfId="8389" xr:uid="{5C877E20-5581-40D6-9F9E-C4A4C2A08F10}"/>
    <cellStyle name="20% - Accent6 2 2 4 3 3 3" xfId="8390" xr:uid="{D762584B-ADC3-40AA-A2A3-59BEBA63E5B8}"/>
    <cellStyle name="20% - Accent6 2 2 4 3 4" xfId="8391" xr:uid="{4F584CA7-55EF-4EC5-B25C-54FAC024025F}"/>
    <cellStyle name="20% - Accent6 2 2 4 3 4 2" xfId="8392" xr:uid="{5222C9F4-4D37-47F6-95E7-4D9FBA651383}"/>
    <cellStyle name="20% - Accent6 2 2 4 3 5" xfId="8393" xr:uid="{DF12F437-3B51-426F-BA38-9C0F0A3C59C1}"/>
    <cellStyle name="20% - Accent6 2 2 4 3 6" xfId="8382" xr:uid="{3535BC99-E42B-4DA4-A0B6-97DA4BD32949}"/>
    <cellStyle name="20% - Accent6 2 2 4 3 7" xfId="45998" xr:uid="{1BCEE412-2456-41FE-8340-AA9E5C219BDB}"/>
    <cellStyle name="20% - Accent6 2 2 4 4" xfId="2898" xr:uid="{7F5F0CAF-4533-459C-84B7-EB9EE64B2397}"/>
    <cellStyle name="20% - Accent6 2 2 4 4 2" xfId="8395" xr:uid="{FF50BBC1-F31E-48B2-96CE-EA8DA742ACD5}"/>
    <cellStyle name="20% - Accent6 2 2 4 4 2 2" xfId="8396" xr:uid="{0C926E48-C4FF-4505-9DDB-DE75907A476D}"/>
    <cellStyle name="20% - Accent6 2 2 4 4 2 2 2" xfId="8397" xr:uid="{30873941-6666-4B48-A7F0-210C4E8D53F1}"/>
    <cellStyle name="20% - Accent6 2 2 4 4 2 3" xfId="8398" xr:uid="{31DAD1C4-CEBE-44A1-8693-D7B92BA318D3}"/>
    <cellStyle name="20% - Accent6 2 2 4 4 3" xfId="8399" xr:uid="{BC13721E-DCC3-483B-BDD2-1E28F8796233}"/>
    <cellStyle name="20% - Accent6 2 2 4 4 3 2" xfId="8400" xr:uid="{8A56D1CC-11E7-4305-A73A-C2D76ADA5BF9}"/>
    <cellStyle name="20% - Accent6 2 2 4 4 4" xfId="8401" xr:uid="{E5F0ED39-2B0C-449B-9703-6AB74B177512}"/>
    <cellStyle name="20% - Accent6 2 2 4 4 5" xfId="8394" xr:uid="{9423686E-6C83-4D8F-AD4B-86395E33309A}"/>
    <cellStyle name="20% - Accent6 2 2 4 4 6" xfId="46820" xr:uid="{7CB07AF0-0D66-42DE-871C-E3F45DD943B2}"/>
    <cellStyle name="20% - Accent6 2 2 4 5" xfId="3131" xr:uid="{57ED11D9-8970-4F15-9FEC-A41ADF22CEC1}"/>
    <cellStyle name="20% - Accent6 2 2 4 5 2" xfId="8403" xr:uid="{F34720B3-AE64-4386-A3E2-347A3F03E81A}"/>
    <cellStyle name="20% - Accent6 2 2 4 5 2 2" xfId="8404" xr:uid="{D8EE077F-824C-4AF6-A0D7-6A7624CD30AB}"/>
    <cellStyle name="20% - Accent6 2 2 4 5 3" xfId="8405" xr:uid="{A39B974F-5298-4F08-AB43-48B2C5C4C2D5}"/>
    <cellStyle name="20% - Accent6 2 2 4 5 4" xfId="8402" xr:uid="{B890D790-5783-43A5-B385-F13D7C72AC9D}"/>
    <cellStyle name="20% - Accent6 2 2 4 5 5" xfId="47747" xr:uid="{5878FC97-8412-418A-ADC4-17ADFCB10B57}"/>
    <cellStyle name="20% - Accent6 2 2 4 6" xfId="2197" xr:uid="{B4CBA093-ACC2-43E5-9454-35263A328E26}"/>
    <cellStyle name="20% - Accent6 2 2 4 6 2" xfId="8407" xr:uid="{CEE2DF55-ACDA-4E01-8CD9-EBD42D21B9ED}"/>
    <cellStyle name="20% - Accent6 2 2 4 6 3" xfId="8406" xr:uid="{4434298D-58B9-4BF8-87B9-FE44ADA4D167}"/>
    <cellStyle name="20% - Accent6 2 2 4 6 4" xfId="47322" xr:uid="{2EBB8BEE-1AB3-4FF4-A782-009F7729622D}"/>
    <cellStyle name="20% - Accent6 2 2 4 7" xfId="8408" xr:uid="{FF66827F-15D5-4A85-983C-B050D868444D}"/>
    <cellStyle name="20% - Accent6 2 2 4 8" xfId="8357" xr:uid="{4AF9B55C-6F41-4C5E-B4AE-10E7312939DF}"/>
    <cellStyle name="20% - Accent6 2 2 4 9" xfId="1833" xr:uid="{6C590B6B-63DA-47EC-A96E-9475D07541FA}"/>
    <cellStyle name="20% - Accent6 2 2 5" xfId="896" xr:uid="{18D3140F-38FF-498C-890D-F48DCFD74EB2}"/>
    <cellStyle name="20% - Accent6 2 2 5 2" xfId="8410" xr:uid="{CFD5215D-8628-4FAD-96DD-6F3156B3C7CA}"/>
    <cellStyle name="20% - Accent6 2 2 5 2 2" xfId="8411" xr:uid="{B7350DBC-0F02-4817-9091-E1D94BE91AEC}"/>
    <cellStyle name="20% - Accent6 2 2 5 2 2 2" xfId="8412" xr:uid="{65367726-94FE-44FD-B3F3-F72C6402E4E8}"/>
    <cellStyle name="20% - Accent6 2 2 5 2 2 2 2" xfId="8413" xr:uid="{11941DFB-1219-46AC-B13E-93C6937AD713}"/>
    <cellStyle name="20% - Accent6 2 2 5 2 2 2 2 2" xfId="8414" xr:uid="{10522C39-F899-45CD-8EE6-642AB19CF7AF}"/>
    <cellStyle name="20% - Accent6 2 2 5 2 2 2 3" xfId="8415" xr:uid="{3849A2A1-0511-4EBC-8C20-003D4B5C0A1C}"/>
    <cellStyle name="20% - Accent6 2 2 5 2 2 3" xfId="8416" xr:uid="{9485A0B6-5CD2-4CBD-AF94-DB2517A0D45F}"/>
    <cellStyle name="20% - Accent6 2 2 5 2 2 3 2" xfId="8417" xr:uid="{5C1FA5DB-9BE0-4DC4-884C-12B895D88B05}"/>
    <cellStyle name="20% - Accent6 2 2 5 2 2 3 2 2" xfId="8418" xr:uid="{1CB42AB3-75FE-4EF0-B691-63AB8F8DCB0B}"/>
    <cellStyle name="20% - Accent6 2 2 5 2 2 3 3" xfId="8419" xr:uid="{3A0EF0C2-6CEC-4AA2-9538-6FE8ABCD488F}"/>
    <cellStyle name="20% - Accent6 2 2 5 2 2 4" xfId="8420" xr:uid="{3D2CEBF9-7740-457F-9330-E3FC54311212}"/>
    <cellStyle name="20% - Accent6 2 2 5 2 2 4 2" xfId="8421" xr:uid="{36FDF5ED-22E5-497C-8D87-98DF78A46B16}"/>
    <cellStyle name="20% - Accent6 2 2 5 2 2 5" xfId="8422" xr:uid="{72CFD6F8-C935-4D62-B86E-442D45842133}"/>
    <cellStyle name="20% - Accent6 2 2 5 2 3" xfId="8423" xr:uid="{DBE44947-A8C2-4288-B8D6-0EFF460257D0}"/>
    <cellStyle name="20% - Accent6 2 2 5 2 4" xfId="46409" xr:uid="{14233714-83B5-4EDE-BDA8-19522FF02468}"/>
    <cellStyle name="20% - Accent6 2 2 5 3" xfId="8424" xr:uid="{4920B183-B4ED-4E54-9F2B-641C8FA9BB2E}"/>
    <cellStyle name="20% - Accent6 2 2 5 3 2" xfId="8425" xr:uid="{92EBAF04-BD6C-4C03-ABE1-A39BB9347F94}"/>
    <cellStyle name="20% - Accent6 2 2 5 3 2 2" xfId="8426" xr:uid="{16A185C8-00CC-44D3-A073-EF7620B8B881}"/>
    <cellStyle name="20% - Accent6 2 2 5 3 3" xfId="8427" xr:uid="{8740D0A0-76AF-49EA-B777-144B220C3889}"/>
    <cellStyle name="20% - Accent6 2 2 5 4" xfId="8428" xr:uid="{0C8396A1-2A66-4E02-BC0D-FD0300777404}"/>
    <cellStyle name="20% - Accent6 2 2 5 4 2" xfId="8429" xr:uid="{06A1932F-A60D-4C50-9276-AAEFEBDB4334}"/>
    <cellStyle name="20% - Accent6 2 2 5 4 2 2" xfId="8430" xr:uid="{65408A9A-11B8-47F1-BD53-743D9232E9DA}"/>
    <cellStyle name="20% - Accent6 2 2 5 4 3" xfId="8431" xr:uid="{B36102AB-F0F2-4989-949D-2BEE5319F6CB}"/>
    <cellStyle name="20% - Accent6 2 2 5 5" xfId="8432" xr:uid="{730DAE95-963C-418D-8187-3A4356A3ADB1}"/>
    <cellStyle name="20% - Accent6 2 2 5 5 2" xfId="8433" xr:uid="{EF1130F1-8DEB-47C3-9802-E70E725B34B2}"/>
    <cellStyle name="20% - Accent6 2 2 5 6" xfId="8434" xr:uid="{4E0ECE46-9DA7-4679-83EC-BD12F1B502AC}"/>
    <cellStyle name="20% - Accent6 2 2 5 7" xfId="8409" xr:uid="{3CB521EB-BAA8-4987-9325-78E72D4223CC}"/>
    <cellStyle name="20% - Accent6 2 2 5 8" xfId="2315" xr:uid="{282355FA-3960-4162-AC0B-756032718877}"/>
    <cellStyle name="20% - Accent6 2 2 5 9" xfId="45068" xr:uid="{AE5CB6D1-73A6-4097-879C-0A9C0168C08C}"/>
    <cellStyle name="20% - Accent6 2 2 6" xfId="2549" xr:uid="{AEB7B459-20C3-4172-906D-B36B62D1E28F}"/>
    <cellStyle name="20% - Accent6 2 2 6 2" xfId="8436" xr:uid="{3FD6B2E3-7410-426B-B843-6F0F0FF80BD3}"/>
    <cellStyle name="20% - Accent6 2 2 6 2 2" xfId="8437" xr:uid="{48F7403C-F989-415C-8DAA-8870118F9F1F}"/>
    <cellStyle name="20% - Accent6 2 2 6 2 2 2" xfId="8438" xr:uid="{A052AE9A-AC17-492A-97EF-F585E43EFD23}"/>
    <cellStyle name="20% - Accent6 2 2 6 2 3" xfId="8439" xr:uid="{D2726EB3-0142-49D0-937A-B035094E67F8}"/>
    <cellStyle name="20% - Accent6 2 2 6 2 4" xfId="46984" xr:uid="{05511163-F64B-457A-B6FB-84D4BDE4E598}"/>
    <cellStyle name="20% - Accent6 2 2 6 3" xfId="8440" xr:uid="{849A6204-CE5C-4939-B425-61A96B763B38}"/>
    <cellStyle name="20% - Accent6 2 2 6 3 2" xfId="8441" xr:uid="{CF433A4B-7558-459B-AF03-F7634A71BC40}"/>
    <cellStyle name="20% - Accent6 2 2 6 3 2 2" xfId="8442" xr:uid="{8AFD69CD-B894-4715-B4D2-7F54A36DDEFF}"/>
    <cellStyle name="20% - Accent6 2 2 6 3 3" xfId="8443" xr:uid="{BB7BB2D2-A4A4-4BD9-BCFB-615C7FAE4EB5}"/>
    <cellStyle name="20% - Accent6 2 2 6 4" xfId="8444" xr:uid="{41942B52-6B2A-47B5-AF7F-C42E6AC2898C}"/>
    <cellStyle name="20% - Accent6 2 2 6 4 2" xfId="8445" xr:uid="{B29DB8DC-2A75-4AF6-924C-D327AEA01975}"/>
    <cellStyle name="20% - Accent6 2 2 6 5" xfId="8446" xr:uid="{A1BD474F-6782-4AEC-9A64-C870F52BF858}"/>
    <cellStyle name="20% - Accent6 2 2 6 6" xfId="8435" xr:uid="{4072A24F-6754-4F3F-A30B-B6301BCCB2C7}"/>
    <cellStyle name="20% - Accent6 2 2 6 7" xfId="44873" xr:uid="{4E595189-3CCE-4744-A08E-D44ABAAB848F}"/>
    <cellStyle name="20% - Accent6 2 2 7" xfId="2782" xr:uid="{00B5CF5F-489B-4801-B8FD-B62A5691DE31}"/>
    <cellStyle name="20% - Accent6 2 2 7 2" xfId="47157" xr:uid="{AC2C5C92-92F9-48D1-A9E4-77372A703136}"/>
    <cellStyle name="20% - Accent6 2 2 7 3" xfId="45634" xr:uid="{22832A4A-6EB8-4215-842D-59A455162BE6}"/>
    <cellStyle name="20% - Accent6 2 2 8" xfId="3015" xr:uid="{741C7880-CFC7-4116-9F6F-E0501B5E3EDA}"/>
    <cellStyle name="20% - Accent6 2 2 8 2" xfId="46255" xr:uid="{18827595-E909-441C-8B2B-B9B985DB7A2B}"/>
    <cellStyle name="20% - Accent6 2 2 9" xfId="2081" xr:uid="{142CB8FD-575A-4CD1-BC28-9AACA0AD851D}"/>
    <cellStyle name="20% - Accent6 2 3" xfId="465" xr:uid="{11E76A12-39D9-409A-A624-2CEB29FE504F}"/>
    <cellStyle name="20% - Accent6 2 3 2" xfId="727" xr:uid="{D1879730-F514-49B2-9C98-5E07550D72E5}"/>
    <cellStyle name="20% - Accent6 2 3 2 10" xfId="3244" xr:uid="{8C69DE90-7B4B-4687-8CD5-EA2FD4E4443E}"/>
    <cellStyle name="20% - Accent6 2 3 2 11" xfId="45270" xr:uid="{C00A71D0-6BFD-4FB6-A062-91DA9362A868}"/>
    <cellStyle name="20% - Accent6 2 3 2 2" xfId="1127" xr:uid="{17F91B96-52F6-4D3C-A339-3D3BA4DB4AEF}"/>
    <cellStyle name="20% - Accent6 2 3 2 2 2" xfId="8449" xr:uid="{24864260-0133-4FE3-800A-CA11B7AAD03F}"/>
    <cellStyle name="20% - Accent6 2 3 2 2 2 2" xfId="8450" xr:uid="{8DA4AD2B-E28E-44D8-915F-5944DFD6DBCC}"/>
    <cellStyle name="20% - Accent6 2 3 2 2 2 2 2" xfId="8451" xr:uid="{FA21E124-640D-4957-A06A-4574A993E2CC}"/>
    <cellStyle name="20% - Accent6 2 3 2 2 2 2 2 2" xfId="8452" xr:uid="{092A543C-5F54-468E-AC98-80B1EBC112B5}"/>
    <cellStyle name="20% - Accent6 2 3 2 2 2 2 2 2 2" xfId="8453" xr:uid="{9B833E2F-38AD-493D-8ED6-100336991805}"/>
    <cellStyle name="20% - Accent6 2 3 2 2 2 2 2 3" xfId="8454" xr:uid="{77C3EE16-B91F-4093-8758-AC1E351E93AC}"/>
    <cellStyle name="20% - Accent6 2 3 2 2 2 2 3" xfId="8455" xr:uid="{02341264-B96D-4A1A-A2C7-18BA4EEB5630}"/>
    <cellStyle name="20% - Accent6 2 3 2 2 2 2 3 2" xfId="8456" xr:uid="{E60C7D4B-3054-4E8C-8290-49E58DC878D8}"/>
    <cellStyle name="20% - Accent6 2 3 2 2 2 2 3 2 2" xfId="8457" xr:uid="{8FC2CB17-D383-48C3-BA29-344014EBB4A8}"/>
    <cellStyle name="20% - Accent6 2 3 2 2 2 2 3 3" xfId="8458" xr:uid="{1902BDF5-1A94-4197-AF36-70A4009CC8EA}"/>
    <cellStyle name="20% - Accent6 2 3 2 2 2 2 4" xfId="8459" xr:uid="{1A27BF8A-9591-4E3E-A151-B3F91413F0D1}"/>
    <cellStyle name="20% - Accent6 2 3 2 2 2 2 4 2" xfId="8460" xr:uid="{08ED5F16-F47B-4BA7-9E54-B9B68751D37C}"/>
    <cellStyle name="20% - Accent6 2 3 2 2 2 2 5" xfId="8461" xr:uid="{E38C6648-56AB-4459-9B3F-FC4E42600D9F}"/>
    <cellStyle name="20% - Accent6 2 3 2 2 2 3" xfId="8462" xr:uid="{DAA72C75-53F3-44DD-93AD-B36FE67D2D30}"/>
    <cellStyle name="20% - Accent6 2 3 2 2 2 3 2" xfId="8463" xr:uid="{80023C59-99F4-4E72-8458-989620F9A88F}"/>
    <cellStyle name="20% - Accent6 2 3 2 2 2 3 2 2" xfId="8464" xr:uid="{DE84D17B-FE36-4239-A1FE-09805CE4B89E}"/>
    <cellStyle name="20% - Accent6 2 3 2 2 2 3 3" xfId="8465" xr:uid="{55A30FD3-0095-46C0-9770-96D7A1134E2E}"/>
    <cellStyle name="20% - Accent6 2 3 2 2 2 4" xfId="8466" xr:uid="{CB3C2757-1583-4DD6-A14A-E5441BB873A4}"/>
    <cellStyle name="20% - Accent6 2 3 2 2 2 4 2" xfId="8467" xr:uid="{A6888736-CC15-4BDC-A557-3620C07BB7B9}"/>
    <cellStyle name="20% - Accent6 2 3 2 2 2 4 2 2" xfId="8468" xr:uid="{C520FDB3-4D19-4643-8825-B85BC5FF5206}"/>
    <cellStyle name="20% - Accent6 2 3 2 2 2 4 3" xfId="8469" xr:uid="{7EFB385D-8C46-4F98-A534-44491CADFA37}"/>
    <cellStyle name="20% - Accent6 2 3 2 2 2 5" xfId="8470" xr:uid="{36AC6801-63EF-447B-A373-B5B0B1F96CE3}"/>
    <cellStyle name="20% - Accent6 2 3 2 2 2 5 2" xfId="8471" xr:uid="{0EB4B1D5-711F-48F4-A9C3-FE9325394E44}"/>
    <cellStyle name="20% - Accent6 2 3 2 2 2 6" xfId="8472" xr:uid="{426BAE97-9BDA-4B7C-B89D-030207C205A4}"/>
    <cellStyle name="20% - Accent6 2 3 2 2 3" xfId="8473" xr:uid="{4611E7DF-16F6-497F-B33E-41FD880E058F}"/>
    <cellStyle name="20% - Accent6 2 3 2 2 3 2" xfId="8474" xr:uid="{64363706-B6D3-4436-AFD9-006F4CEE8DF9}"/>
    <cellStyle name="20% - Accent6 2 3 2 2 3 2 2" xfId="8475" xr:uid="{9CFE5E3A-298F-4227-AFE2-299F1DDD1C37}"/>
    <cellStyle name="20% - Accent6 2 3 2 2 3 2 2 2" xfId="8476" xr:uid="{7CED8C4B-3419-42DE-A0C8-8E3D1FCC7A0C}"/>
    <cellStyle name="20% - Accent6 2 3 2 2 3 2 3" xfId="8477" xr:uid="{3D08134E-CC6E-4620-88A5-AF0C03513CA8}"/>
    <cellStyle name="20% - Accent6 2 3 2 2 3 3" xfId="8478" xr:uid="{DC21301E-9525-42BB-88F3-BF9DA8101F61}"/>
    <cellStyle name="20% - Accent6 2 3 2 2 3 3 2" xfId="8479" xr:uid="{2D5643E7-1A3B-4907-AB6B-FB82CE1E1C62}"/>
    <cellStyle name="20% - Accent6 2 3 2 2 3 3 2 2" xfId="8480" xr:uid="{8416A590-1FFF-4DDA-B0C8-A1F5D441D0DB}"/>
    <cellStyle name="20% - Accent6 2 3 2 2 3 3 3" xfId="8481" xr:uid="{9588958F-234C-49C0-9E70-BE1410C271D3}"/>
    <cellStyle name="20% - Accent6 2 3 2 2 3 4" xfId="8482" xr:uid="{0987D169-BB07-4C4B-A4E9-91A15851A7A2}"/>
    <cellStyle name="20% - Accent6 2 3 2 2 3 4 2" xfId="8483" xr:uid="{7D5E3EC6-8780-42FB-81D1-87E2FD7B8A65}"/>
    <cellStyle name="20% - Accent6 2 3 2 2 3 5" xfId="8484" xr:uid="{5C90ECF7-ECDE-4ECE-A344-1A016349A9D9}"/>
    <cellStyle name="20% - Accent6 2 3 2 2 4" xfId="8485" xr:uid="{18B0C7E3-59B3-4833-A030-49CC88F565D1}"/>
    <cellStyle name="20% - Accent6 2 3 2 2 4 2" xfId="8486" xr:uid="{9650AC8C-FB92-4465-8440-CB71E4A57635}"/>
    <cellStyle name="20% - Accent6 2 3 2 2 4 2 2" xfId="8487" xr:uid="{9F245759-E45E-41A7-AD60-0830FF2B15AA}"/>
    <cellStyle name="20% - Accent6 2 3 2 2 4 2 2 2" xfId="8488" xr:uid="{CEDD0EB5-F236-4A80-9813-486701143D1B}"/>
    <cellStyle name="20% - Accent6 2 3 2 2 4 2 3" xfId="8489" xr:uid="{23646A84-8995-4B63-BA0D-D3715C40ACE2}"/>
    <cellStyle name="20% - Accent6 2 3 2 2 4 3" xfId="8490" xr:uid="{FA9773D7-E695-42EC-B816-704641504054}"/>
    <cellStyle name="20% - Accent6 2 3 2 2 4 3 2" xfId="8491" xr:uid="{5E029A10-3A0B-4EF9-8F3F-8C2D1C67A8FA}"/>
    <cellStyle name="20% - Accent6 2 3 2 2 4 4" xfId="8492" xr:uid="{93EC0F91-01C5-4CF5-83A6-3FF2B5D6D5E5}"/>
    <cellStyle name="20% - Accent6 2 3 2 2 5" xfId="8493" xr:uid="{6DAF7918-DC7E-4A39-A464-1741B9CD87E6}"/>
    <cellStyle name="20% - Accent6 2 3 2 2 5 2" xfId="8494" xr:uid="{E4BD6A5D-2F1F-4A60-BA81-51C56B66CDAF}"/>
    <cellStyle name="20% - Accent6 2 3 2 2 5 2 2" xfId="8495" xr:uid="{7F4E5503-44BB-4DD7-8F3E-14217A96BBCC}"/>
    <cellStyle name="20% - Accent6 2 3 2 2 5 3" xfId="8496" xr:uid="{82DE8BDE-CDB1-48EF-816B-02B8B7C7FC13}"/>
    <cellStyle name="20% - Accent6 2 3 2 2 6" xfId="8497" xr:uid="{74F6E43A-E617-4B0B-B292-02D25C22702D}"/>
    <cellStyle name="20% - Accent6 2 3 2 2 6 2" xfId="8498" xr:uid="{7161A215-90AC-4C94-968C-E7E7BF519E17}"/>
    <cellStyle name="20% - Accent6 2 3 2 2 7" xfId="8499" xr:uid="{9EA773E5-077B-44BC-903D-F73FA6C17A84}"/>
    <cellStyle name="20% - Accent6 2 3 2 2 8" xfId="8448" xr:uid="{C222D648-AE1C-4358-9E14-559DF30720B7}"/>
    <cellStyle name="20% - Accent6 2 3 2 2 9" xfId="46052" xr:uid="{4A247B41-1FAC-4416-8480-98A03E24513F}"/>
    <cellStyle name="20% - Accent6 2 3 2 3" xfId="8500" xr:uid="{7018B5BA-C676-446C-AC41-37413D431171}"/>
    <cellStyle name="20% - Accent6 2 3 2 3 2" xfId="8501" xr:uid="{1BA11559-0896-4986-908E-3B069F62E2EF}"/>
    <cellStyle name="20% - Accent6 2 3 2 3 3" xfId="8502" xr:uid="{840B288A-4389-4BEB-9AAD-84515F591E98}"/>
    <cellStyle name="20% - Accent6 2 3 2 3 3 2" xfId="8503" xr:uid="{4EC4B89C-8E49-4940-8CEB-6AD4B8A2611F}"/>
    <cellStyle name="20% - Accent6 2 3 2 3 3 2 2" xfId="8504" xr:uid="{1DF194FC-CE49-4E39-88ED-ED469159CB64}"/>
    <cellStyle name="20% - Accent6 2 3 2 3 3 2 2 2" xfId="8505" xr:uid="{7E35EB9F-A876-4B51-8C47-E328EE5D626E}"/>
    <cellStyle name="20% - Accent6 2 3 2 3 3 2 3" xfId="8506" xr:uid="{3CE3CD87-5D47-4789-90C2-70F606FCE341}"/>
    <cellStyle name="20% - Accent6 2 3 2 3 3 3" xfId="8507" xr:uid="{8F7753FB-0ACD-4D58-A858-EA3BFA46755A}"/>
    <cellStyle name="20% - Accent6 2 3 2 3 3 3 2" xfId="8508" xr:uid="{6893E402-2686-401E-8E53-F90AE0323C0D}"/>
    <cellStyle name="20% - Accent6 2 3 2 3 3 3 2 2" xfId="8509" xr:uid="{3F71E00C-0F47-4561-9676-20AF29A744F9}"/>
    <cellStyle name="20% - Accent6 2 3 2 3 3 3 3" xfId="8510" xr:uid="{3B160AFC-4BF8-4CAA-8D99-EFD659159724}"/>
    <cellStyle name="20% - Accent6 2 3 2 3 3 4" xfId="8511" xr:uid="{C64D8084-EFCC-4168-B648-7FB62C600CB7}"/>
    <cellStyle name="20% - Accent6 2 3 2 3 3 4 2" xfId="8512" xr:uid="{201378FB-F2BF-44C6-A2A8-6F08DC9E6C49}"/>
    <cellStyle name="20% - Accent6 2 3 2 3 3 5" xfId="8513" xr:uid="{2CE18620-F044-4110-A644-D4DC2D020038}"/>
    <cellStyle name="20% - Accent6 2 3 2 3 4" xfId="8514" xr:uid="{BD0A6702-4309-447D-BDB6-B7EE617AC0EE}"/>
    <cellStyle name="20% - Accent6 2 3 2 3 4 2" xfId="8515" xr:uid="{1F50AA3E-7928-4CC3-89B0-F478C2F6BA4F}"/>
    <cellStyle name="20% - Accent6 2 3 2 3 4 2 2" xfId="8516" xr:uid="{4955B6B5-5145-4A62-A721-12EE57625D47}"/>
    <cellStyle name="20% - Accent6 2 3 2 3 4 2 2 2" xfId="8517" xr:uid="{3F9CC42A-703B-439A-9F75-D72948C176DD}"/>
    <cellStyle name="20% - Accent6 2 3 2 3 4 2 3" xfId="8518" xr:uid="{FFCF4774-6604-46DA-AB27-3C19FAACE1E7}"/>
    <cellStyle name="20% - Accent6 2 3 2 3 4 3" xfId="8519" xr:uid="{63844E13-BFE1-4110-8702-9B643F93F6F7}"/>
    <cellStyle name="20% - Accent6 2 3 2 3 4 3 2" xfId="8520" xr:uid="{A6351230-219C-4AB7-84ED-9E55A021183C}"/>
    <cellStyle name="20% - Accent6 2 3 2 3 4 3 2 2" xfId="8521" xr:uid="{708DD20B-AAF8-42A1-BBF3-A543050FC1FE}"/>
    <cellStyle name="20% - Accent6 2 3 2 3 4 3 3" xfId="8522" xr:uid="{9500FA97-AA1F-4F17-B865-C68B2571973C}"/>
    <cellStyle name="20% - Accent6 2 3 2 3 4 4" xfId="8523" xr:uid="{6E32716F-06F4-4687-A411-542F8594DCF4}"/>
    <cellStyle name="20% - Accent6 2 3 2 3 4 4 2" xfId="8524" xr:uid="{AD87380E-20AC-407E-8DE0-C26C326954AC}"/>
    <cellStyle name="20% - Accent6 2 3 2 3 4 5" xfId="8525" xr:uid="{58B299CA-9B96-4D42-BC88-EB2A7243C666}"/>
    <cellStyle name="20% - Accent6 2 3 2 3 5" xfId="8526" xr:uid="{4B42DBCD-3060-444A-A171-5B3B0233B5C0}"/>
    <cellStyle name="20% - Accent6 2 3 2 3 5 2" xfId="8527" xr:uid="{8E2D6712-81F8-4067-A500-93C2FB75DC75}"/>
    <cellStyle name="20% - Accent6 2 3 2 3 5 2 2" xfId="8528" xr:uid="{7DFC1086-416B-45B5-8095-6EAF14A7F79E}"/>
    <cellStyle name="20% - Accent6 2 3 2 3 5 2 2 2" xfId="8529" xr:uid="{9FEEBB5A-CCC4-47AB-85E8-EE78FE40534F}"/>
    <cellStyle name="20% - Accent6 2 3 2 3 5 2 3" xfId="8530" xr:uid="{EB8C46A1-4C0B-4C3C-8E43-D35A68684F35}"/>
    <cellStyle name="20% - Accent6 2 3 2 3 5 3" xfId="8531" xr:uid="{02002DC2-4F1C-4110-A91F-45AC82673E34}"/>
    <cellStyle name="20% - Accent6 2 3 2 3 5 3 2" xfId="8532" xr:uid="{4F465F9B-571C-4587-A083-1D3FC70273E0}"/>
    <cellStyle name="20% - Accent6 2 3 2 3 5 3 2 2" xfId="8533" xr:uid="{0A9248F8-3EAB-4BEA-90E4-9A6278B458D7}"/>
    <cellStyle name="20% - Accent6 2 3 2 3 5 3 3" xfId="8534" xr:uid="{25B7A8E3-912A-4D94-AE7C-1D410C938881}"/>
    <cellStyle name="20% - Accent6 2 3 2 3 5 4" xfId="8535" xr:uid="{33A91AAF-0D5E-4DD5-B589-206AB9C28991}"/>
    <cellStyle name="20% - Accent6 2 3 2 3 5 4 2" xfId="8536" xr:uid="{EBBC29DA-56A4-4249-8178-24B82BC8C888}"/>
    <cellStyle name="20% - Accent6 2 3 2 3 5 5" xfId="8537" xr:uid="{307ACAFF-E8F9-4C1D-AF25-3C64575258BA}"/>
    <cellStyle name="20% - Accent6 2 3 2 4" xfId="8538" xr:uid="{2A217708-0443-4E8E-8796-F04949EBE6C0}"/>
    <cellStyle name="20% - Accent6 2 3 2 4 2" xfId="8539" xr:uid="{013E6CE5-C79E-4965-A618-81BE9498693A}"/>
    <cellStyle name="20% - Accent6 2 3 2 4 2 2" xfId="8540" xr:uid="{E4CF8B29-BCDA-4367-9C5F-C9F4B6B8CCC4}"/>
    <cellStyle name="20% - Accent6 2 3 2 4 2 2 2" xfId="8541" xr:uid="{84E294DD-5397-45BD-A28E-66A9216E3B8C}"/>
    <cellStyle name="20% - Accent6 2 3 2 4 2 2 2 2" xfId="8542" xr:uid="{DAAD53B4-2D40-482A-BF4B-B2AD4BD2EAB0}"/>
    <cellStyle name="20% - Accent6 2 3 2 4 2 2 3" xfId="8543" xr:uid="{4538B713-5C9A-4F7A-B959-03728FC7E9BC}"/>
    <cellStyle name="20% - Accent6 2 3 2 4 2 3" xfId="8544" xr:uid="{592F0A2B-7525-474D-BC0E-688505DEDA57}"/>
    <cellStyle name="20% - Accent6 2 3 2 4 2 3 2" xfId="8545" xr:uid="{105A54D7-0D75-430D-B33B-96E807AFB3B6}"/>
    <cellStyle name="20% - Accent6 2 3 2 4 2 3 2 2" xfId="8546" xr:uid="{71428112-BCE5-41EC-B97E-822B77AD9B48}"/>
    <cellStyle name="20% - Accent6 2 3 2 4 2 3 3" xfId="8547" xr:uid="{92E11F3E-295A-4750-A0E4-27E335A8FC61}"/>
    <cellStyle name="20% - Accent6 2 3 2 4 2 4" xfId="8548" xr:uid="{CA808E30-7E71-4FD5-B2D1-8BC889723C4B}"/>
    <cellStyle name="20% - Accent6 2 3 2 4 2 4 2" xfId="8549" xr:uid="{029FC77E-CF75-4F92-BC78-9D3B986D2606}"/>
    <cellStyle name="20% - Accent6 2 3 2 4 2 5" xfId="8550" xr:uid="{D2C010CD-B4AE-43EB-AFA7-38D142761225}"/>
    <cellStyle name="20% - Accent6 2 3 2 4 3" xfId="8551" xr:uid="{F84D9ACB-F0BE-4C2B-8544-5D1A97C40356}"/>
    <cellStyle name="20% - Accent6 2 3 2 4 3 2" xfId="8552" xr:uid="{AFECC093-5EDB-442A-9254-46900566CC14}"/>
    <cellStyle name="20% - Accent6 2 3 2 4 3 2 2" xfId="8553" xr:uid="{2C4C90E6-E0BB-46A9-BFFB-2BD59EC76853}"/>
    <cellStyle name="20% - Accent6 2 3 2 4 3 3" xfId="8554" xr:uid="{8057AA3C-1E43-4761-8E05-5E960BB0D027}"/>
    <cellStyle name="20% - Accent6 2 3 2 4 4" xfId="8555" xr:uid="{12DD00A8-F7E0-4ED8-ADBD-F4B550F2A902}"/>
    <cellStyle name="20% - Accent6 2 3 2 4 4 2" xfId="8556" xr:uid="{63C1669D-38B4-4E60-85BD-4940B419E561}"/>
    <cellStyle name="20% - Accent6 2 3 2 4 4 2 2" xfId="8557" xr:uid="{B042AA6A-5B22-4C82-8871-210B6E7C1D40}"/>
    <cellStyle name="20% - Accent6 2 3 2 4 4 3" xfId="8558" xr:uid="{183BE575-67FA-48B0-A920-9AC91FF1449C}"/>
    <cellStyle name="20% - Accent6 2 3 2 4 5" xfId="8559" xr:uid="{67F86FD0-8C9F-48E0-9B13-2448304F77F1}"/>
    <cellStyle name="20% - Accent6 2 3 2 4 5 2" xfId="8560" xr:uid="{71DD37AC-7579-4BA2-9B49-2768DE453C4C}"/>
    <cellStyle name="20% - Accent6 2 3 2 4 6" xfId="8561" xr:uid="{8898E99C-4D52-416F-9EDF-E7D01980CB77}"/>
    <cellStyle name="20% - Accent6 2 3 2 5" xfId="8562" xr:uid="{6698C4E5-07E8-461B-8095-B71057604BF9}"/>
    <cellStyle name="20% - Accent6 2 3 2 5 2" xfId="8563" xr:uid="{6783CAAB-EAA4-4633-BDED-09374BBB4934}"/>
    <cellStyle name="20% - Accent6 2 3 2 5 2 2" xfId="8564" xr:uid="{4199DE83-B924-4138-85BB-E4B378E29FE4}"/>
    <cellStyle name="20% - Accent6 2 3 2 5 2 2 2" xfId="8565" xr:uid="{586569FD-C869-4AE2-8AA9-A57466962346}"/>
    <cellStyle name="20% - Accent6 2 3 2 5 2 3" xfId="8566" xr:uid="{6F640394-E975-4C9C-AF79-7B2E457F1CC4}"/>
    <cellStyle name="20% - Accent6 2 3 2 5 3" xfId="8567" xr:uid="{473D5AD4-4EB1-456E-B80F-23C5D319E07B}"/>
    <cellStyle name="20% - Accent6 2 3 2 5 3 2" xfId="8568" xr:uid="{F93EAA8E-04EB-4A72-8DAE-867C5EE03397}"/>
    <cellStyle name="20% - Accent6 2 3 2 5 3 2 2" xfId="8569" xr:uid="{566A0260-2805-4E52-8866-5F38138B4E73}"/>
    <cellStyle name="20% - Accent6 2 3 2 5 3 3" xfId="8570" xr:uid="{AC577E2A-4CC9-4223-B7A4-AF47BA5535EE}"/>
    <cellStyle name="20% - Accent6 2 3 2 5 4" xfId="8571" xr:uid="{56E6C6F2-275E-4F16-9AA2-C65ED2BBD401}"/>
    <cellStyle name="20% - Accent6 2 3 2 5 4 2" xfId="8572" xr:uid="{9EA41685-2481-4954-A7D5-537386D04E90}"/>
    <cellStyle name="20% - Accent6 2 3 2 5 5" xfId="8573" xr:uid="{E865DE2F-8983-4F0E-8BE5-CEE07065198A}"/>
    <cellStyle name="20% - Accent6 2 3 2 6" xfId="8574" xr:uid="{FF80A4BC-CDD3-44C8-95D5-7A4D3FC9E392}"/>
    <cellStyle name="20% - Accent6 2 3 2 6 2" xfId="8575" xr:uid="{09E80171-E14A-4AE2-AC68-73DE787F6442}"/>
    <cellStyle name="20% - Accent6 2 3 2 6 2 2" xfId="8576" xr:uid="{082590F7-757F-4051-8AA7-BD15539BEEE1}"/>
    <cellStyle name="20% - Accent6 2 3 2 6 3" xfId="8577" xr:uid="{80232FA0-584B-4D81-B666-6A0487AF5357}"/>
    <cellStyle name="20% - Accent6 2 3 2 7" xfId="8578" xr:uid="{71A9B561-6E6C-4BEC-81D7-845EED9466CD}"/>
    <cellStyle name="20% - Accent6 2 3 2 7 2" xfId="8579" xr:uid="{E8520604-8466-4D47-8ADB-AB178FEDC2CB}"/>
    <cellStyle name="20% - Accent6 2 3 2 7 2 2" xfId="8580" xr:uid="{71297ADC-14D6-48D9-86C4-8EAD759E7669}"/>
    <cellStyle name="20% - Accent6 2 3 2 7 3" xfId="8581" xr:uid="{E2AF4326-FC67-4388-96A4-6404125D2D54}"/>
    <cellStyle name="20% - Accent6 2 3 2 8" xfId="8582" xr:uid="{9F6622B6-029C-4E37-8DEC-F42BAD294E0D}"/>
    <cellStyle name="20% - Accent6 2 3 2 8 2" xfId="8583" xr:uid="{7139506B-C604-4976-9932-CF4AD6E4E658}"/>
    <cellStyle name="20% - Accent6 2 3 2 9" xfId="8447" xr:uid="{A8C83014-41BD-4DA6-A7A1-1FF570684BB0}"/>
    <cellStyle name="20% - Accent6 2 3 3" xfId="916" xr:uid="{500D02FA-CA1C-4B3D-AE0A-CEC184156891}"/>
    <cellStyle name="20% - Accent6 2 3 3 10" xfId="45710" xr:uid="{38A52635-006F-41B2-8902-871F01DEBD3B}"/>
    <cellStyle name="20% - Accent6 2 3 3 2" xfId="8585" xr:uid="{6CD2DEAE-7636-42B1-B217-6C164A90068F}"/>
    <cellStyle name="20% - Accent6 2 3 3 2 2" xfId="8586" xr:uid="{3149FEF0-E608-4BAF-999F-2CBC700F00FA}"/>
    <cellStyle name="20% - Accent6 2 3 3 2 2 2" xfId="8587" xr:uid="{4FEC3655-637A-4C4E-B6E6-AF5C3D651FAD}"/>
    <cellStyle name="20% - Accent6 2 3 3 2 2 2 2" xfId="8588" xr:uid="{93A7577B-EF04-4602-A462-F65B39ABAECC}"/>
    <cellStyle name="20% - Accent6 2 3 3 2 2 2 2 2" xfId="8589" xr:uid="{A1C5C597-E9B1-48FA-A162-4761E0D8AEF7}"/>
    <cellStyle name="20% - Accent6 2 3 3 2 2 2 3" xfId="8590" xr:uid="{4B7DECDE-8A2D-4723-80CE-35E1E95C3164}"/>
    <cellStyle name="20% - Accent6 2 3 3 2 2 3" xfId="8591" xr:uid="{41909C61-8C4C-470A-8676-1D0252D11EB9}"/>
    <cellStyle name="20% - Accent6 2 3 3 2 2 3 2" xfId="8592" xr:uid="{D68BCCED-A124-4CA6-8C8C-3AE022BA60EC}"/>
    <cellStyle name="20% - Accent6 2 3 3 2 2 3 2 2" xfId="8593" xr:uid="{07C78096-885C-4360-8D22-D7222C4D3FBB}"/>
    <cellStyle name="20% - Accent6 2 3 3 2 2 3 3" xfId="8594" xr:uid="{3BF205F7-8D1B-4F2A-BC1B-26D581380053}"/>
    <cellStyle name="20% - Accent6 2 3 3 2 2 4" xfId="8595" xr:uid="{26516D28-AF1C-4CD3-9E5A-B72A9C4B161E}"/>
    <cellStyle name="20% - Accent6 2 3 3 2 2 4 2" xfId="8596" xr:uid="{9C8E7126-6B29-4CD4-9DD0-7572CDBD7CBF}"/>
    <cellStyle name="20% - Accent6 2 3 3 2 2 5" xfId="8597" xr:uid="{39F7FE7B-DAC9-4098-B16E-283200CF3597}"/>
    <cellStyle name="20% - Accent6 2 3 3 2 3" xfId="8598" xr:uid="{C7D8B16E-0771-4942-ACCC-E2E9273716D8}"/>
    <cellStyle name="20% - Accent6 2 3 3 2 3 2" xfId="8599" xr:uid="{7B1137BF-E875-47FD-BE48-789DDCE7487D}"/>
    <cellStyle name="20% - Accent6 2 3 3 2 3 2 2" xfId="8600" xr:uid="{A95724E1-2822-485C-9ED2-5510F23FC587}"/>
    <cellStyle name="20% - Accent6 2 3 3 2 3 3" xfId="8601" xr:uid="{CA338A16-6330-46E7-A172-59764E568A69}"/>
    <cellStyle name="20% - Accent6 2 3 3 2 4" xfId="8602" xr:uid="{C9E7D75D-AB01-4C4A-8CE9-32B8D4501A96}"/>
    <cellStyle name="20% - Accent6 2 3 3 2 4 2" xfId="8603" xr:uid="{63A7A3C9-0B89-4C4D-823D-34F62BFC29EC}"/>
    <cellStyle name="20% - Accent6 2 3 3 2 4 2 2" xfId="8604" xr:uid="{ABD9CF9E-8AAA-4556-9838-8EC4E5D01B25}"/>
    <cellStyle name="20% - Accent6 2 3 3 2 4 3" xfId="8605" xr:uid="{688669A1-8B59-4551-A8ED-B292EB3EEB4B}"/>
    <cellStyle name="20% - Accent6 2 3 3 2 5" xfId="8606" xr:uid="{2565CD60-F03C-4E0A-BD04-6792E8CEF1E9}"/>
    <cellStyle name="20% - Accent6 2 3 3 2 5 2" xfId="8607" xr:uid="{E9CB584E-8D86-40CF-BA40-B151F35F018D}"/>
    <cellStyle name="20% - Accent6 2 3 3 2 6" xfId="8608" xr:uid="{D0409F5F-CD3B-4D23-B18A-0DAC11C73E8E}"/>
    <cellStyle name="20% - Accent6 2 3 3 3" xfId="8609" xr:uid="{CBBF2848-9175-4D45-9BCB-C9571E3870B2}"/>
    <cellStyle name="20% - Accent6 2 3 3 3 2" xfId="8610" xr:uid="{720E0EB4-AFF8-442E-ABB8-8F7DB1C7742E}"/>
    <cellStyle name="20% - Accent6 2 3 3 3 2 2" xfId="8611" xr:uid="{3B698CFE-E0EE-4A12-BD6A-2BE206CB27C1}"/>
    <cellStyle name="20% - Accent6 2 3 3 3 2 3" xfId="8612" xr:uid="{1C0F7B5E-D72F-4393-B98E-A2B23E6DB1F6}"/>
    <cellStyle name="20% - Accent6 2 3 3 3 3" xfId="8613" xr:uid="{6EEE7776-0A32-4B96-BC09-BF473734462D}"/>
    <cellStyle name="20% - Accent6 2 3 3 3 4" xfId="8614" xr:uid="{A0DA56C8-B6E8-4A44-ACE1-CF45B820F38C}"/>
    <cellStyle name="20% - Accent6 2 3 3 3 4 2" xfId="8615" xr:uid="{6F906182-A922-44A8-B531-5FE2C442FA26}"/>
    <cellStyle name="20% - Accent6 2 3 3 3 5" xfId="8616" xr:uid="{844E93F2-A857-45F9-9AA5-E6B5C86F5A25}"/>
    <cellStyle name="20% - Accent6 2 3 3 4" xfId="8617" xr:uid="{9952C9A4-BC79-4F9E-A962-5D84CDF7AB10}"/>
    <cellStyle name="20% - Accent6 2 3 3 5" xfId="8618" xr:uid="{F4A7D9B5-6D8E-4D63-8590-0C0E33B5966E}"/>
    <cellStyle name="20% - Accent6 2 3 3 5 2" xfId="8619" xr:uid="{6206D2AC-1F2B-48BE-88A2-E470CE93FE60}"/>
    <cellStyle name="20% - Accent6 2 3 3 5 2 2" xfId="8620" xr:uid="{81010EA2-3BD4-4084-844B-9E0438D86CDD}"/>
    <cellStyle name="20% - Accent6 2 3 3 5 3" xfId="8621" xr:uid="{E40DCFCC-2512-4823-AE18-7EFE01DA2187}"/>
    <cellStyle name="20% - Accent6 2 3 3 6" xfId="8622" xr:uid="{BC00446D-E6FF-4BF1-9AAB-B996BBC40655}"/>
    <cellStyle name="20% - Accent6 2 3 3 6 2" xfId="8623" xr:uid="{8AF3525B-4215-4C2C-9305-2B2373E93EB8}"/>
    <cellStyle name="20% - Accent6 2 3 3 6 2 2" xfId="8624" xr:uid="{11D8FC0B-072F-42CC-9F51-52085284F808}"/>
    <cellStyle name="20% - Accent6 2 3 3 6 3" xfId="8625" xr:uid="{5DC042B3-589F-406D-91A4-A60C49975B42}"/>
    <cellStyle name="20% - Accent6 2 3 3 7" xfId="8626" xr:uid="{9498A50C-B560-4A87-BAD8-824D69883AEE}"/>
    <cellStyle name="20% - Accent6 2 3 3 7 2" xfId="8627" xr:uid="{ABE0565E-CC55-465E-8F30-825BC2C32FFD}"/>
    <cellStyle name="20% - Accent6 2 3 3 8" xfId="8628" xr:uid="{C8F82762-7F8A-49FF-864A-C92EF0C4AE44}"/>
    <cellStyle name="20% - Accent6 2 3 3 9" xfId="8584" xr:uid="{7EB23185-5A26-49E8-934D-7563960F63C2}"/>
    <cellStyle name="20% - Accent6 2 3 4" xfId="8629" xr:uid="{C18939B3-C955-44FE-A0A0-80A65942DDCF}"/>
    <cellStyle name="20% - Accent6 2 3 4 2" xfId="8630" xr:uid="{4C623E2D-704E-48AE-94AD-D5071D7DC071}"/>
    <cellStyle name="20% - Accent6 2 3 4 2 2" xfId="8631" xr:uid="{65402BF9-6034-4B71-B764-7518BD354A14}"/>
    <cellStyle name="20% - Accent6 2 3 4 2 2 2" xfId="8632" xr:uid="{146527EA-5764-449B-8101-321F841653C2}"/>
    <cellStyle name="20% - Accent6 2 3 4 2 2 2 2" xfId="8633" xr:uid="{74785D82-FF53-404A-A3CA-3B9A39C49B05}"/>
    <cellStyle name="20% - Accent6 2 3 4 2 2 3" xfId="8634" xr:uid="{DEF6EDB0-67D4-4A8B-963F-F36468B86855}"/>
    <cellStyle name="20% - Accent6 2 3 4 2 3" xfId="8635" xr:uid="{09DA731E-B75A-4E01-98E2-21B873912B92}"/>
    <cellStyle name="20% - Accent6 2 3 4 2 3 2" xfId="8636" xr:uid="{E0309080-2BC4-458F-BE53-20B2FF841A0F}"/>
    <cellStyle name="20% - Accent6 2 3 4 2 3 2 2" xfId="8637" xr:uid="{A2E8AB70-143F-401C-8C10-50AAE28FFBFE}"/>
    <cellStyle name="20% - Accent6 2 3 4 2 3 3" xfId="8638" xr:uid="{CA7EDB51-1F8F-4B52-BBC2-9F37DB89D95C}"/>
    <cellStyle name="20% - Accent6 2 3 4 2 4" xfId="8639" xr:uid="{47DA4815-17AF-4AD2-9E41-9ECEC36D447E}"/>
    <cellStyle name="20% - Accent6 2 3 4 2 4 2" xfId="8640" xr:uid="{3CBB0082-84EE-4942-877B-914BC3A07F52}"/>
    <cellStyle name="20% - Accent6 2 3 4 2 5" xfId="8641" xr:uid="{1A17BF8F-34D0-4D56-9DA9-8109887ACD55}"/>
    <cellStyle name="20% - Accent6 2 3 4 3" xfId="8642" xr:uid="{5E90C4FE-FC7D-4F3E-899E-CAA2964833F0}"/>
    <cellStyle name="20% - Accent6 2 3 4 3 2" xfId="8643" xr:uid="{81E37144-E0A1-4F13-A766-3BC8BF0E3E15}"/>
    <cellStyle name="20% - Accent6 2 3 4 3 2 2" xfId="8644" xr:uid="{6D6E2BE8-2040-41A0-965C-1ADD120AD99A}"/>
    <cellStyle name="20% - Accent6 2 3 4 3 3" xfId="8645" xr:uid="{AF1BA1AE-E114-4D16-A355-E920E8D0B29A}"/>
    <cellStyle name="20% - Accent6 2 3 4 4" xfId="8646" xr:uid="{A9A6385B-9372-4DAA-9DAF-CF47BA05A659}"/>
    <cellStyle name="20% - Accent6 2 3 4 4 2" xfId="8647" xr:uid="{29AE7362-F926-4C88-AA78-FE50D73885A3}"/>
    <cellStyle name="20% - Accent6 2 3 4 4 2 2" xfId="8648" xr:uid="{415AFC57-96A9-400F-8965-B827AA2C0040}"/>
    <cellStyle name="20% - Accent6 2 3 4 4 3" xfId="8649" xr:uid="{F8FB3450-89A2-4F86-A87B-A68AB2D744D0}"/>
    <cellStyle name="20% - Accent6 2 3 4 5" xfId="8650" xr:uid="{2C789CAA-E85B-4BC2-BFFA-888C1EADDDBC}"/>
    <cellStyle name="20% - Accent6 2 3 4 5 2" xfId="8651" xr:uid="{5DEF9C08-F041-4F26-B85A-F68AEB8B05CA}"/>
    <cellStyle name="20% - Accent6 2 3 4 6" xfId="8652" xr:uid="{6A7AD05D-34B9-4C19-AF80-B1316B0EF4A2}"/>
    <cellStyle name="20% - Accent6 2 3 4 7" xfId="46609" xr:uid="{CE02BE9D-7E88-4649-BFD7-75806D2F69C9}"/>
    <cellStyle name="20% - Accent6 2 3 5" xfId="8653" xr:uid="{29EEDE37-4EAD-493A-A32F-2D93C347A4A9}"/>
    <cellStyle name="20% - Accent6 2 3 5 2" xfId="8654" xr:uid="{496FFEF5-A240-4BD8-B9C9-FC50092D38BE}"/>
    <cellStyle name="20% - Accent6 2 3 5 2 2" xfId="8655" xr:uid="{967F3882-88D9-4A84-8F9F-EE83B172DF90}"/>
    <cellStyle name="20% - Accent6 2 3 5 3" xfId="8656" xr:uid="{8ADE7BD5-D36B-4148-A9D1-E6F56D61D14C}"/>
    <cellStyle name="20% - Accent6 2 3 6" xfId="8657" xr:uid="{EB40FBE1-7486-4F17-A6C9-CFA9C3F0FD05}"/>
    <cellStyle name="20% - Accent6 2 3 7" xfId="1471" xr:uid="{426FD960-0BA0-4061-90AB-2CE6EFBB085A}"/>
    <cellStyle name="20% - Accent6 2 3 8" xfId="1336" xr:uid="{EB478E2D-EDEC-4CA4-AC59-7DB27661049F}"/>
    <cellStyle name="20% - Accent6 2 3 9" xfId="44283" xr:uid="{75D3D5D9-0A16-4F63-92B4-B1E60F9FA027}"/>
    <cellStyle name="20% - Accent6 2 4" xfId="540" xr:uid="{6E21CAAB-A2C0-4CBB-AE24-74BF8FFA8FF4}"/>
    <cellStyle name="20% - Accent6 2 4 10" xfId="1944" xr:uid="{EE0AAEB8-3455-42DE-90F7-F6A7A51FB3CD}"/>
    <cellStyle name="20% - Accent6 2 4 11" xfId="44158" xr:uid="{A103BA7B-5644-4919-A261-B00E77F4D1B7}"/>
    <cellStyle name="20% - Accent6 2 4 2" xfId="802" xr:uid="{B7044560-71C3-4DAA-91C4-DF8DF1E31F56}"/>
    <cellStyle name="20% - Accent6 2 4 2 2" xfId="1202" xr:uid="{357FC6FC-1BB2-415F-A5FC-0304B845B59B}"/>
    <cellStyle name="20% - Accent6 2 4 2 2 2" xfId="8661" xr:uid="{AC371858-95F8-45C4-BF48-21B45BB95F56}"/>
    <cellStyle name="20% - Accent6 2 4 2 2 2 2" xfId="8662" xr:uid="{219FEA06-5941-4DF0-BA24-6B2295C07FCF}"/>
    <cellStyle name="20% - Accent6 2 4 2 2 2 2 2" xfId="8663" xr:uid="{A78B6A23-685F-4A76-B583-B98F8CA51857}"/>
    <cellStyle name="20% - Accent6 2 4 2 2 2 2 2 2" xfId="8664" xr:uid="{F42639BF-39EC-4392-AAFC-99C145213D7B}"/>
    <cellStyle name="20% - Accent6 2 4 2 2 2 2 3" xfId="8665" xr:uid="{368F4D68-0D59-449E-B612-EF8F90BE8195}"/>
    <cellStyle name="20% - Accent6 2 4 2 2 2 3" xfId="8666" xr:uid="{D42DBE56-C0FA-47FD-B30F-4E54B20C5D0E}"/>
    <cellStyle name="20% - Accent6 2 4 2 2 2 3 2" xfId="8667" xr:uid="{3EF3D3A2-E40A-4972-8108-C4BEBE056B37}"/>
    <cellStyle name="20% - Accent6 2 4 2 2 2 3 2 2" xfId="8668" xr:uid="{A01EEC9F-DAE8-4351-9DD5-A0AD39681970}"/>
    <cellStyle name="20% - Accent6 2 4 2 2 2 3 3" xfId="8669" xr:uid="{D68C0DB2-4D60-49AA-AF5F-41852013B13F}"/>
    <cellStyle name="20% - Accent6 2 4 2 2 2 4" xfId="8670" xr:uid="{AAFF3B92-76F8-4159-A106-D504E66079D4}"/>
    <cellStyle name="20% - Accent6 2 4 2 2 2 4 2" xfId="8671" xr:uid="{51202055-6ADA-4956-AD9A-3C0CA2838CFF}"/>
    <cellStyle name="20% - Accent6 2 4 2 2 2 5" xfId="8672" xr:uid="{911A56EE-DBD3-4CA7-8F42-417E5FFD0384}"/>
    <cellStyle name="20% - Accent6 2 4 2 2 3" xfId="8673" xr:uid="{44E7D811-B9CC-4C27-B3A2-B915840D114A}"/>
    <cellStyle name="20% - Accent6 2 4 2 2 3 2" xfId="8674" xr:uid="{A08DB952-E80C-492D-A2E5-896994BA941A}"/>
    <cellStyle name="20% - Accent6 2 4 2 2 3 2 2" xfId="8675" xr:uid="{10763192-F6F9-4175-8D32-9C401A0170C1}"/>
    <cellStyle name="20% - Accent6 2 4 2 2 3 3" xfId="8676" xr:uid="{FDD756DB-A194-450E-9446-B44B86D008F9}"/>
    <cellStyle name="20% - Accent6 2 4 2 2 4" xfId="8677" xr:uid="{22FC17E0-D87E-43C3-8044-37256C9D3DB1}"/>
    <cellStyle name="20% - Accent6 2 4 2 2 4 2" xfId="8678" xr:uid="{DC89399F-03B7-463E-8BC4-1C2B667FB995}"/>
    <cellStyle name="20% - Accent6 2 4 2 2 4 2 2" xfId="8679" xr:uid="{E6634D79-2F8B-4564-9F4A-CB567C4C7778}"/>
    <cellStyle name="20% - Accent6 2 4 2 2 4 3" xfId="8680" xr:uid="{D0FB8765-57B2-4D18-A07B-570C89236CF3}"/>
    <cellStyle name="20% - Accent6 2 4 2 2 5" xfId="8681" xr:uid="{DB9F3BD1-C1FB-4E18-AC29-14C4F1F4D06E}"/>
    <cellStyle name="20% - Accent6 2 4 2 2 5 2" xfId="8682" xr:uid="{A41A32D9-64F4-4863-A0DA-01D795091C3E}"/>
    <cellStyle name="20% - Accent6 2 4 2 2 6" xfId="8683" xr:uid="{83E1F29C-4424-45F5-9563-87444FF7E441}"/>
    <cellStyle name="20% - Accent6 2 4 2 2 7" xfId="8660" xr:uid="{AC435A40-7231-4E5C-ACDB-6D3619E73AC1}"/>
    <cellStyle name="20% - Accent6 2 4 2 3" xfId="8684" xr:uid="{A4AC6B33-9D5B-463B-AD51-83F9A2B42DF2}"/>
    <cellStyle name="20% - Accent6 2 4 2 3 2" xfId="8685" xr:uid="{54A53552-22A7-4278-A2DB-C3781816478F}"/>
    <cellStyle name="20% - Accent6 2 4 2 3 2 2" xfId="8686" xr:uid="{403E40BA-1E52-4E04-884B-CFD696C83045}"/>
    <cellStyle name="20% - Accent6 2 4 2 3 2 2 2" xfId="8687" xr:uid="{BB4A02AE-8703-4753-BDCD-9F1BF38A9BBD}"/>
    <cellStyle name="20% - Accent6 2 4 2 3 2 3" xfId="8688" xr:uid="{08FA0880-2368-4360-A457-E6725097C04D}"/>
    <cellStyle name="20% - Accent6 2 4 2 3 3" xfId="8689" xr:uid="{D4F58AAD-0D11-4888-9E02-F4396F297487}"/>
    <cellStyle name="20% - Accent6 2 4 2 3 3 2" xfId="8690" xr:uid="{AB511AC1-F7C3-4CA0-967F-277599BC670D}"/>
    <cellStyle name="20% - Accent6 2 4 2 3 3 2 2" xfId="8691" xr:uid="{2E4D1DB0-F866-4B45-AE55-DA837F9B513A}"/>
    <cellStyle name="20% - Accent6 2 4 2 3 3 3" xfId="8692" xr:uid="{54A1AA7E-A663-4A7D-B25F-B22A5F24C7C6}"/>
    <cellStyle name="20% - Accent6 2 4 2 3 4" xfId="8693" xr:uid="{68415627-DDC8-46F2-AC18-F3E8075DB67E}"/>
    <cellStyle name="20% - Accent6 2 4 2 3 4 2" xfId="8694" xr:uid="{536AD4BF-31BD-43CC-93C2-F6A59C7FBDD4}"/>
    <cellStyle name="20% - Accent6 2 4 2 3 5" xfId="8695" xr:uid="{487098CF-1FF7-49B3-AEE1-B5AF2565B19A}"/>
    <cellStyle name="20% - Accent6 2 4 2 4" xfId="8696" xr:uid="{5C1F1503-3D73-43CC-8595-558191B8CFE4}"/>
    <cellStyle name="20% - Accent6 2 4 2 4 2" xfId="8697" xr:uid="{D5A661DA-6C5A-4944-9DD4-C91A9324BCB9}"/>
    <cellStyle name="20% - Accent6 2 4 2 4 2 2" xfId="8698" xr:uid="{B2F1056B-C587-465B-90CC-21A958A94636}"/>
    <cellStyle name="20% - Accent6 2 4 2 4 3" xfId="8699" xr:uid="{312790C2-D94F-4236-9A09-D52AC3719641}"/>
    <cellStyle name="20% - Accent6 2 4 2 5" xfId="8700" xr:uid="{A625FAB4-E6A2-4979-BF5C-0068135DBA45}"/>
    <cellStyle name="20% - Accent6 2 4 2 5 2" xfId="8701" xr:uid="{A9036F78-DB94-4CB3-8F81-DE9C94E0A4BF}"/>
    <cellStyle name="20% - Accent6 2 4 2 5 2 2" xfId="8702" xr:uid="{9AB5B329-7978-4CA4-A1B8-CE1D7CE1762F}"/>
    <cellStyle name="20% - Accent6 2 4 2 5 3" xfId="8703" xr:uid="{E2040746-2B13-4F25-B11A-9050CEA6C9FE}"/>
    <cellStyle name="20% - Accent6 2 4 2 6" xfId="8704" xr:uid="{113E2E3C-5E93-4DD2-8F20-B83A0024FC3F}"/>
    <cellStyle name="20% - Accent6 2 4 2 6 2" xfId="8705" xr:uid="{7525352D-9D88-4B44-A782-5CE662D99325}"/>
    <cellStyle name="20% - Accent6 2 4 2 7" xfId="8706" xr:uid="{BE523287-467D-4BF2-A2F2-9DFFD8B10CEC}"/>
    <cellStyle name="20% - Accent6 2 4 2 8" xfId="8659" xr:uid="{6FE723F0-6962-40F8-89CC-1ECB3E4C8079}"/>
    <cellStyle name="20% - Accent6 2 4 2 9" xfId="45145" xr:uid="{30224C30-488C-45BE-AFF9-9841B2064B5D}"/>
    <cellStyle name="20% - Accent6 2 4 3" xfId="991" xr:uid="{182A4BBC-5104-4A4B-9E44-3D715F699DF8}"/>
    <cellStyle name="20% - Accent6 2 4 3 10" xfId="45829" xr:uid="{61B37131-3C67-4E38-8769-7D0670456EAE}"/>
    <cellStyle name="20% - Accent6 2 4 3 2" xfId="8708" xr:uid="{DC4869DE-B573-4B52-B6F0-C5DB208E8083}"/>
    <cellStyle name="20% - Accent6 2 4 3 2 2" xfId="8709" xr:uid="{D79C30EC-55BF-4A61-B16E-50C48B6F52EF}"/>
    <cellStyle name="20% - Accent6 2 4 3 2 3" xfId="8710" xr:uid="{0BBDA5FA-45F2-4990-8E5F-E938BA093067}"/>
    <cellStyle name="20% - Accent6 2 4 3 2 3 2" xfId="8711" xr:uid="{A1637756-3311-4EDF-96AB-CE588F9A9320}"/>
    <cellStyle name="20% - Accent6 2 4 3 2 3 2 2" xfId="8712" xr:uid="{52543B93-6BCD-4440-B264-653CD6FEF935}"/>
    <cellStyle name="20% - Accent6 2 4 3 2 3 3" xfId="8713" xr:uid="{DA87B8D6-E638-4D70-93DE-4AF4226B619D}"/>
    <cellStyle name="20% - Accent6 2 4 3 2 4" xfId="8714" xr:uid="{B0D246EE-80B8-4BC5-8E09-EDF4078C2406}"/>
    <cellStyle name="20% - Accent6 2 4 3 2 4 2" xfId="8715" xr:uid="{FE7E9891-3DF6-4A56-9E15-D44D0F0C4B20}"/>
    <cellStyle name="20% - Accent6 2 4 3 2 4 2 2" xfId="8716" xr:uid="{BBFDE0BB-C738-47F4-B6CC-1D14750A70AB}"/>
    <cellStyle name="20% - Accent6 2 4 3 2 4 3" xfId="8717" xr:uid="{92CBB0B5-32F6-45A4-B256-C5A2344DEFD0}"/>
    <cellStyle name="20% - Accent6 2 4 3 2 5" xfId="8718" xr:uid="{B957C192-EB3E-4FF6-89BD-526E10A0E9AB}"/>
    <cellStyle name="20% - Accent6 2 4 3 2 5 2" xfId="8719" xr:uid="{DDB375FD-2D61-4394-B6E7-8499251052B6}"/>
    <cellStyle name="20% - Accent6 2 4 3 2 6" xfId="8720" xr:uid="{5EA598B8-0072-44CC-A44F-89F1C4969C5C}"/>
    <cellStyle name="20% - Accent6 2 4 3 3" xfId="8721" xr:uid="{90B818C3-488F-4DF3-8830-B7C2F3F5631E}"/>
    <cellStyle name="20% - Accent6 2 4 3 3 2" xfId="8722" xr:uid="{1C797D8B-0835-44A2-94BE-7870A5BDF931}"/>
    <cellStyle name="20% - Accent6 2 4 3 3 2 2" xfId="8723" xr:uid="{CDD9102F-DC50-486B-9553-5AE6485AEF0C}"/>
    <cellStyle name="20% - Accent6 2 4 3 3 2 2 2" xfId="8724" xr:uid="{CE824698-57B7-48A4-9741-BBF4D0FDC04A}"/>
    <cellStyle name="20% - Accent6 2 4 3 3 2 3" xfId="8725" xr:uid="{0BEFCFCF-84A2-4634-9895-50E6E60630C3}"/>
    <cellStyle name="20% - Accent6 2 4 3 3 3" xfId="8726" xr:uid="{FF497A52-9C48-4B6F-ADCD-AB43B2F72E6F}"/>
    <cellStyle name="20% - Accent6 2 4 3 3 3 2" xfId="8727" xr:uid="{072C1974-092B-4FAA-8485-DE00BA3991EF}"/>
    <cellStyle name="20% - Accent6 2 4 3 3 3 2 2" xfId="8728" xr:uid="{D0D10EC8-B6CA-4A3C-BA7B-62927A4BC413}"/>
    <cellStyle name="20% - Accent6 2 4 3 3 3 3" xfId="8729" xr:uid="{FCCA7537-4974-424E-93EE-C57053B14BB0}"/>
    <cellStyle name="20% - Accent6 2 4 3 3 4" xfId="8730" xr:uid="{9B45CAE2-DCAC-4AF0-9502-7C8B496FCA34}"/>
    <cellStyle name="20% - Accent6 2 4 3 3 4 2" xfId="8731" xr:uid="{162FB679-FD85-4853-BC5C-2883D7B2ED81}"/>
    <cellStyle name="20% - Accent6 2 4 3 3 5" xfId="8732" xr:uid="{A0B08C4A-8130-4D27-9CEA-4F857E38DE44}"/>
    <cellStyle name="20% - Accent6 2 4 3 4" xfId="8733" xr:uid="{BF558892-6210-4823-AD2F-A78A27038FC3}"/>
    <cellStyle name="20% - Accent6 2 4 3 5" xfId="8734" xr:uid="{50430DF4-1420-4180-8789-E96CC7874A27}"/>
    <cellStyle name="20% - Accent6 2 4 3 5 2" xfId="8735" xr:uid="{B168486A-4562-4E4A-8C1C-3E5A48668DF6}"/>
    <cellStyle name="20% - Accent6 2 4 3 5 2 2" xfId="8736" xr:uid="{4EAB2D36-AB7F-4121-8EFA-32D112F5233E}"/>
    <cellStyle name="20% - Accent6 2 4 3 5 3" xfId="8737" xr:uid="{481CC077-BFF6-47B3-86BB-A8EB54E386BE}"/>
    <cellStyle name="20% - Accent6 2 4 3 6" xfId="8738" xr:uid="{8E139006-84C6-417D-920C-1811A6D066D6}"/>
    <cellStyle name="20% - Accent6 2 4 3 6 2" xfId="8739" xr:uid="{4CF17ACC-95A3-497D-AA96-995E600AC4C9}"/>
    <cellStyle name="20% - Accent6 2 4 3 6 2 2" xfId="8740" xr:uid="{0FFFB681-4F1E-4981-BE2A-5F9CFF02A078}"/>
    <cellStyle name="20% - Accent6 2 4 3 6 3" xfId="8741" xr:uid="{825B81AE-1BC7-4863-ACB2-F5B3CA50145C}"/>
    <cellStyle name="20% - Accent6 2 4 3 7" xfId="8742" xr:uid="{10EDBDAF-0C7E-4A64-A86F-1C187DC5988F}"/>
    <cellStyle name="20% - Accent6 2 4 3 7 2" xfId="8743" xr:uid="{C846153A-E980-4E29-9797-3D780D23F120}"/>
    <cellStyle name="20% - Accent6 2 4 3 8" xfId="8744" xr:uid="{F3A9B9FC-5F96-44E7-BF0B-4FA4565F567E}"/>
    <cellStyle name="20% - Accent6 2 4 3 9" xfId="8707" xr:uid="{F6EA46C3-20E1-46A8-A74C-3C39E7DDB201}"/>
    <cellStyle name="20% - Accent6 2 4 4" xfId="8745" xr:uid="{4116156A-93E2-432D-BBBF-14EA5D07A1D2}"/>
    <cellStyle name="20% - Accent6 2 4 4 2" xfId="8746" xr:uid="{7E2CD3AE-F981-4609-A026-54C945DCBDF8}"/>
    <cellStyle name="20% - Accent6 2 4 4 2 2" xfId="8747" xr:uid="{64DD269E-B644-4734-9C35-A5ED8A630CDD}"/>
    <cellStyle name="20% - Accent6 2 4 4 2 2 2" xfId="8748" xr:uid="{8FC9A9E7-168D-48B2-B9F8-D33319FEA3C5}"/>
    <cellStyle name="20% - Accent6 2 4 4 2 3" xfId="8749" xr:uid="{AEBF1D6F-040E-4C47-BFAF-0A8AD6D32B8D}"/>
    <cellStyle name="20% - Accent6 2 4 4 3" xfId="8750" xr:uid="{27AF91D3-926C-49C2-980C-D6099BA0CAAC}"/>
    <cellStyle name="20% - Accent6 2 4 4 3 2" xfId="8751" xr:uid="{4118F299-52FC-4A31-8969-693B46DF85D3}"/>
    <cellStyle name="20% - Accent6 2 4 4 3 2 2" xfId="8752" xr:uid="{AD08E342-6FFD-46F4-B992-2A5623999BA4}"/>
    <cellStyle name="20% - Accent6 2 4 4 3 3" xfId="8753" xr:uid="{E238C79D-B61C-4814-923D-0C053D0114E3}"/>
    <cellStyle name="20% - Accent6 2 4 4 4" xfId="8754" xr:uid="{BAA6A996-7DA9-4011-80E0-EA53715E5285}"/>
    <cellStyle name="20% - Accent6 2 4 4 4 2" xfId="8755" xr:uid="{98F646DB-5781-4A9F-BDA9-E1D619036452}"/>
    <cellStyle name="20% - Accent6 2 4 4 5" xfId="8756" xr:uid="{9D585382-51F4-4D33-8813-E9298FA3DF4E}"/>
    <cellStyle name="20% - Accent6 2 4 4 6" xfId="46484" xr:uid="{B0264760-D78E-4D5F-8B4E-42B3663E2EBD}"/>
    <cellStyle name="20% - Accent6 2 4 5" xfId="8757" xr:uid="{D7CDA254-EA56-4B84-8A49-068843AD26C4}"/>
    <cellStyle name="20% - Accent6 2 4 5 2" xfId="8758" xr:uid="{F082E4AD-F08C-4E0D-A869-D91259CEC05F}"/>
    <cellStyle name="20% - Accent6 2 4 5 2 2" xfId="8759" xr:uid="{BB6B93A0-0592-479D-B101-B9004F644C08}"/>
    <cellStyle name="20% - Accent6 2 4 5 2 2 2" xfId="8760" xr:uid="{05FFE35E-81B3-4644-8208-C4EE3AC9FFF2}"/>
    <cellStyle name="20% - Accent6 2 4 5 2 3" xfId="8761" xr:uid="{A8A19C05-E410-4B09-A20C-18F1B5852C6C}"/>
    <cellStyle name="20% - Accent6 2 4 5 3" xfId="8762" xr:uid="{9F63DAD1-060E-4F71-AF06-02388F7476D0}"/>
    <cellStyle name="20% - Accent6 2 4 5 3 2" xfId="8763" xr:uid="{E61F20A4-BBDB-4963-988A-E7D51139542F}"/>
    <cellStyle name="20% - Accent6 2 4 5 4" xfId="8764" xr:uid="{479CC692-A310-4C66-A99F-7E1D3500F34D}"/>
    <cellStyle name="20% - Accent6 2 4 6" xfId="8765" xr:uid="{8B5DA51C-5606-4598-A819-26355455DC11}"/>
    <cellStyle name="20% - Accent6 2 4 6 2" xfId="8766" xr:uid="{822E7890-6267-4F8D-A900-9BA54CD99593}"/>
    <cellStyle name="20% - Accent6 2 4 6 2 2" xfId="8767" xr:uid="{D10A0852-3423-4806-AE19-96723D6CE72D}"/>
    <cellStyle name="20% - Accent6 2 4 6 3" xfId="8768" xr:uid="{DCF06C4D-7AC9-499F-91C7-3D0DBAB53687}"/>
    <cellStyle name="20% - Accent6 2 4 7" xfId="8769" xr:uid="{5078791E-0EE4-4331-86DB-7F789443F07A}"/>
    <cellStyle name="20% - Accent6 2 4 7 2" xfId="8770" xr:uid="{63910465-9898-4712-A2CA-F10DD7D7821A}"/>
    <cellStyle name="20% - Accent6 2 4 8" xfId="8771" xr:uid="{6DC17B26-C648-4CF6-AA0F-F4C34BC5C95E}"/>
    <cellStyle name="20% - Accent6 2 4 9" xfId="8658" xr:uid="{4B512591-465D-466B-AEA6-65E5EB92590C}"/>
    <cellStyle name="20% - Accent6 2 5" xfId="605" xr:uid="{60F20794-E4E4-4E05-AD7B-0B5CAB667865}"/>
    <cellStyle name="20% - Accent6 2 5 2" xfId="1016" xr:uid="{74815E67-1C9D-47AB-9E39-46936A990C0E}"/>
    <cellStyle name="20% - Accent6 2 5 2 2" xfId="45371" xr:uid="{7BCB22C3-DADB-448F-B9F6-3C89070A1602}"/>
    <cellStyle name="20% - Accent6 2 5 3" xfId="8772" xr:uid="{CC343B0A-80FB-498A-B6C5-A69F2279483E}"/>
    <cellStyle name="20% - Accent6 2 5 3 2" xfId="45948" xr:uid="{CB433BFC-0ADA-4412-B898-9F63988AA681}"/>
    <cellStyle name="20% - Accent6 2 5 4" xfId="46709" xr:uid="{FDC99DF3-E5D9-48C3-8F9C-FACFAFB12FF0}"/>
    <cellStyle name="20% - Accent6 2 5 5" xfId="44433" xr:uid="{7FDDD6B3-7204-4397-B51D-C867ABFEBEF3}"/>
    <cellStyle name="20% - Accent6 2 6" xfId="666" xr:uid="{2F2FF9D5-3845-4844-95CF-EAA584F0316E}"/>
    <cellStyle name="20% - Accent6 2 6 2" xfId="1073" xr:uid="{CC26B771-D8D4-409E-BCC0-526D7F4ED3BF}"/>
    <cellStyle name="20% - Accent6 2 6 2 2" xfId="8775" xr:uid="{CCC8F362-6C15-4E59-AF28-0F2F6AF20695}"/>
    <cellStyle name="20% - Accent6 2 6 2 2 2" xfId="8776" xr:uid="{DE2FE260-CCD1-4A6C-AF1C-B5911C3546DA}"/>
    <cellStyle name="20% - Accent6 2 6 2 2 2 2" xfId="8777" xr:uid="{9AEC42EE-BFD5-4F2D-BED4-175A48428C8F}"/>
    <cellStyle name="20% - Accent6 2 6 2 2 3" xfId="8778" xr:uid="{4C7E0EF8-FD6F-48E7-9653-B46F17EF1B8C}"/>
    <cellStyle name="20% - Accent6 2 6 2 3" xfId="8779" xr:uid="{73D1444C-4BA4-4230-9B44-0DF7B4CF3E0E}"/>
    <cellStyle name="20% - Accent6 2 6 2 3 2" xfId="8780" xr:uid="{26A6B8BC-1473-4E0D-8498-540EA1AF31D2}"/>
    <cellStyle name="20% - Accent6 2 6 2 3 2 2" xfId="8781" xr:uid="{D684FC15-191D-42DC-ACCA-C7B923EC4928}"/>
    <cellStyle name="20% - Accent6 2 6 2 3 3" xfId="8782" xr:uid="{5D3FD639-7942-4233-B391-2E1D7BBDBFC8}"/>
    <cellStyle name="20% - Accent6 2 6 2 4" xfId="8783" xr:uid="{9B0FD87D-BEAF-4F0D-B01C-4866F49A8C4C}"/>
    <cellStyle name="20% - Accent6 2 6 2 4 2" xfId="8784" xr:uid="{20D5301C-C0B5-442A-88DD-BCF6CE4C8EBF}"/>
    <cellStyle name="20% - Accent6 2 6 2 5" xfId="8785" xr:uid="{D7933262-2D1D-4931-AECE-27FAA0CFECF8}"/>
    <cellStyle name="20% - Accent6 2 6 2 6" xfId="8774" xr:uid="{1173F925-7991-492A-8E88-E03909FE48A3}"/>
    <cellStyle name="20% - Accent6 2 6 2 7" xfId="46358" xr:uid="{8DBDD61A-9BA8-4417-A072-010439D6D52E}"/>
    <cellStyle name="20% - Accent6 2 6 3" xfId="8786" xr:uid="{3AA53CA4-DB10-40BD-9C95-E8DE820AB306}"/>
    <cellStyle name="20% - Accent6 2 6 3 2" xfId="8787" xr:uid="{A14F64AF-9069-4EF0-BB7D-F9123A695031}"/>
    <cellStyle name="20% - Accent6 2 6 3 2 2" xfId="8788" xr:uid="{8076A453-9844-417A-9B21-356F69ACFB64}"/>
    <cellStyle name="20% - Accent6 2 6 3 3" xfId="8789" xr:uid="{AA014DF1-2A14-47AC-BFBE-E9A7E357EB42}"/>
    <cellStyle name="20% - Accent6 2 6 4" xfId="8790" xr:uid="{701F39C0-F3AC-4042-8CDA-2374C3DA0B0C}"/>
    <cellStyle name="20% - Accent6 2 6 4 2" xfId="8791" xr:uid="{7C78D14C-91A6-449C-B914-E1EDCC469FE5}"/>
    <cellStyle name="20% - Accent6 2 6 4 2 2" xfId="8792" xr:uid="{152F5DDD-4327-41F0-A807-7BA9343AB10B}"/>
    <cellStyle name="20% - Accent6 2 6 4 3" xfId="8793" xr:uid="{B4B74F5F-6F9D-4D0A-BAFC-719126639DBC}"/>
    <cellStyle name="20% - Accent6 2 6 5" xfId="8794" xr:uid="{662CF42E-5A7F-4C43-BB40-37CAD0A17CD7}"/>
    <cellStyle name="20% - Accent6 2 6 5 2" xfId="8795" xr:uid="{4A89E9BD-9C8D-4DED-A102-92FF339BCAB9}"/>
    <cellStyle name="20% - Accent6 2 6 6" xfId="8796" xr:uid="{44873E0B-A7FE-42F3-A565-93D00D613443}"/>
    <cellStyle name="20% - Accent6 2 6 7" xfId="8773" xr:uid="{DBDBF4FA-8ADF-4A60-80AF-85C5966E19BD}"/>
    <cellStyle name="20% - Accent6 2 6 8" xfId="45013" xr:uid="{E5568852-2365-44E1-B3C0-79F810908044}"/>
    <cellStyle name="20% - Accent6 2 7" xfId="861" xr:uid="{7DA595FD-3BCA-4CD2-80DF-850D0627CF66}"/>
    <cellStyle name="20% - Accent6 2 7 2" xfId="8798" xr:uid="{AB2064EF-DE4F-4F3F-AF0C-30A3F74207E8}"/>
    <cellStyle name="20% - Accent6 2 7 2 2" xfId="8799" xr:uid="{7DA8B42B-20FF-48C9-BE0D-072FDCAC54D0}"/>
    <cellStyle name="20% - Accent6 2 7 2 2 2" xfId="8800" xr:uid="{C8B20DF5-2F18-43EF-AA31-F2A1877D4CB9}"/>
    <cellStyle name="20% - Accent6 2 7 2 3" xfId="8801" xr:uid="{AC5D63AB-022C-47D4-8D0C-0F8C960B86B8}"/>
    <cellStyle name="20% - Accent6 2 7 2 4" xfId="46873" xr:uid="{1C8A1440-C95E-4116-8D36-B9AB537B31B3}"/>
    <cellStyle name="20% - Accent6 2 7 3" xfId="8802" xr:uid="{F88D0C89-DDA0-49B0-9C4B-0E94D5DE1FEE}"/>
    <cellStyle name="20% - Accent6 2 7 3 2" xfId="8803" xr:uid="{82F28295-589F-4DAF-8FD2-44AF6B9B588E}"/>
    <cellStyle name="20% - Accent6 2 7 3 2 2" xfId="8804" xr:uid="{3AA36C5F-A1F7-4A4E-B9F2-7BDCB5FBA695}"/>
    <cellStyle name="20% - Accent6 2 7 3 3" xfId="8805" xr:uid="{F5569D5A-573E-422E-A38E-A771AD03D579}"/>
    <cellStyle name="20% - Accent6 2 7 4" xfId="8806" xr:uid="{9371079B-E54F-4B78-8E7B-6C423F11B4CA}"/>
    <cellStyle name="20% - Accent6 2 7 4 2" xfId="8807" xr:uid="{3B2859AB-C9BD-4597-987C-1F49230D9AD5}"/>
    <cellStyle name="20% - Accent6 2 7 5" xfId="8808" xr:uid="{EA8C6279-474F-4627-9C68-D19EE42AE923}"/>
    <cellStyle name="20% - Accent6 2 7 6" xfId="8797" xr:uid="{EB7861A3-D091-4CDA-B4BA-F5FC84355B35}"/>
    <cellStyle name="20% - Accent6 2 7 7" xfId="44763" xr:uid="{E534F806-1E27-4E82-ADBF-D45953F4E2FA}"/>
    <cellStyle name="20% - Accent6 2 8" xfId="43604" xr:uid="{688F6E7E-F573-4C14-A15C-B715E80411B3}"/>
    <cellStyle name="20% - Accent6 2 8 2" xfId="47047" xr:uid="{718E85E9-A3A2-4A4D-ACF9-30D70DE23977}"/>
    <cellStyle name="20% - Accent6 2 8 3" xfId="45584" xr:uid="{A86028CC-5188-4A00-B3A6-6E0C3E08ACB0}"/>
    <cellStyle name="20% - Accent6 2 9" xfId="1300" xr:uid="{B1E9640C-29A4-4ED3-A8D2-F1C16FD23E91}"/>
    <cellStyle name="20% - Accent6 2 9 2" xfId="46145" xr:uid="{8B04ACDA-7543-41A1-8758-B821F5B1AED8}"/>
    <cellStyle name="20% - Accent6 3" xfId="370" xr:uid="{7DB48D9B-4B82-4447-AAA4-474728FBBB56}"/>
    <cellStyle name="20% - Accent6 3 10" xfId="3266" xr:uid="{55662DDF-A0D6-4CE6-B949-954204394AF1}"/>
    <cellStyle name="20% - Accent6 3 10 2" xfId="47791" xr:uid="{C4DC5A8B-7366-47D5-90CC-83265B8DAC72}"/>
    <cellStyle name="20% - Accent6 3 11" xfId="1472" xr:uid="{71567C53-7FB1-42B4-865F-4A38B3DB59D4}"/>
    <cellStyle name="20% - Accent6 3 12" xfId="43715" xr:uid="{1934CBCB-BADB-4500-9E4A-CD90360FCC23}"/>
    <cellStyle name="20% - Accent6 3 13" xfId="1354" xr:uid="{0B511FA7-3073-4C54-80D2-931CA475CB76}"/>
    <cellStyle name="20% - Accent6 3 14" xfId="44001" xr:uid="{38F59A34-84F0-4C5D-B52C-C7CC7F480C3E}"/>
    <cellStyle name="20% - Accent6 3 2" xfId="485" xr:uid="{7FE99F52-0560-4348-9410-24ED67107BEF}"/>
    <cellStyle name="20% - Accent6 3 2 10" xfId="1675" xr:uid="{CF4A9335-6D2B-402A-B409-D2C5A4F1C94F}"/>
    <cellStyle name="20% - Accent6 3 2 11" xfId="44053" xr:uid="{1AE43995-3D0F-4413-BFE5-B77472B0C30C}"/>
    <cellStyle name="20% - Accent6 3 2 2" xfId="747" xr:uid="{F4856970-29C0-40A8-AB47-F9AE14A7BA25}"/>
    <cellStyle name="20% - Accent6 3 2 2 2" xfId="1147" xr:uid="{E482261A-3938-45C7-AD34-E3E8A40883AE}"/>
    <cellStyle name="20% - Accent6 3 2 2 2 2" xfId="2519" xr:uid="{7C00E36F-E582-4060-A754-0F0A19555BE4}"/>
    <cellStyle name="20% - Accent6 3 2 2 2 2 2" xfId="8811" xr:uid="{67661D3E-09B6-498F-87C2-D421AF823CA3}"/>
    <cellStyle name="20% - Accent6 3 2 2 2 2 3" xfId="8810" xr:uid="{C803263B-6614-4580-9142-9AC87B0FA840}"/>
    <cellStyle name="20% - Accent6 3 2 2 2 2 4" xfId="46074" xr:uid="{5FAD4BC3-89D5-4EF0-88A4-0571F62B9F67}"/>
    <cellStyle name="20% - Accent6 3 2 2 2 3" xfId="2753" xr:uid="{47C7CE49-60C5-40C7-914F-F79640A23B5E}"/>
    <cellStyle name="20% - Accent6 3 2 2 2 3 2" xfId="8812" xr:uid="{361D7CB4-DEF1-46F1-87FD-7FD225AABF8D}"/>
    <cellStyle name="20% - Accent6 3 2 2 2 4" xfId="2986" xr:uid="{11B4412E-6F05-4471-80AC-6C39BDCB0466}"/>
    <cellStyle name="20% - Accent6 3 2 2 2 5" xfId="3219" xr:uid="{2B738037-34D7-4803-900D-47BE705E34C2}"/>
    <cellStyle name="20% - Accent6 3 2 2 2 6" xfId="2285" xr:uid="{923CDC10-A2C8-423D-A3AD-BD9E884C8202}"/>
    <cellStyle name="20% - Accent6 3 2 2 2 7" xfId="8809" xr:uid="{740FD3D1-9809-4C9C-870E-008F0364CC55}"/>
    <cellStyle name="20% - Accent6 3 2 2 2 8" xfId="1921" xr:uid="{335E8B31-6A48-4A4C-826F-A63BFC9ED806}"/>
    <cellStyle name="20% - Accent6 3 2 2 2 9" xfId="45292" xr:uid="{FBA37A48-EEB1-4A4D-B23C-9C1EF26814E7}"/>
    <cellStyle name="20% - Accent6 3 2 2 3" xfId="2403" xr:uid="{0EE180EB-8AB4-4756-A50C-6E60B72ECC60}"/>
    <cellStyle name="20% - Accent6 3 2 2 3 2" xfId="8814" xr:uid="{8CB79967-C76E-4737-943F-024BCE383030}"/>
    <cellStyle name="20% - Accent6 3 2 2 3 3" xfId="8813" xr:uid="{FEA40452-A2A9-4EAA-9FC1-2DBD3E59DA66}"/>
    <cellStyle name="20% - Accent6 3 2 2 3 4" xfId="45732" xr:uid="{0B06F2E9-86B4-49E2-92AA-C5E5F2DB70B8}"/>
    <cellStyle name="20% - Accent6 3 2 2 4" xfId="2637" xr:uid="{9AC617A1-7425-4575-B7A4-F92337CA32C1}"/>
    <cellStyle name="20% - Accent6 3 2 2 4 2" xfId="8815" xr:uid="{BAB08647-C271-437A-AFF7-C9AC1D5FD80B}"/>
    <cellStyle name="20% - Accent6 3 2 2 4 3" xfId="46631" xr:uid="{0B7F79D6-D354-4071-8492-5B4746148914}"/>
    <cellStyle name="20% - Accent6 3 2 2 5" xfId="2870" xr:uid="{5DEDB436-CED2-4A4E-A484-C82AD21BC768}"/>
    <cellStyle name="20% - Accent6 3 2 2 6" xfId="3103" xr:uid="{8F8F921F-2F70-46E3-8B6E-AC0908D6AB80}"/>
    <cellStyle name="20% - Accent6 3 2 2 7" xfId="2169" xr:uid="{0AD1BC91-9ED5-4112-8B8E-EC309B059D9B}"/>
    <cellStyle name="20% - Accent6 3 2 2 8" xfId="1800" xr:uid="{A97E9947-4778-40A6-BE8E-A504C3E044D2}"/>
    <cellStyle name="20% - Accent6 3 2 2 9" xfId="44305" xr:uid="{A92DFDD4-AE3A-493A-92B3-DC4DF32718D2}"/>
    <cellStyle name="20% - Accent6 3 2 3" xfId="936" xr:uid="{F714E0E2-03F2-4CE9-B811-93073A3E164F}"/>
    <cellStyle name="20% - Accent6 3 2 3 2" xfId="2461" xr:uid="{D57F803A-8006-4A96-89B7-4D3C3A6A4F8F}"/>
    <cellStyle name="20% - Accent6 3 2 3 2 2" xfId="8818" xr:uid="{794D7D34-4972-4464-8BE2-211225CEEB94}"/>
    <cellStyle name="20% - Accent6 3 2 3 2 3" xfId="8819" xr:uid="{450EB1CA-3417-4A9F-BCD9-2F69D5EE6509}"/>
    <cellStyle name="20% - Accent6 3 2 3 2 4" xfId="8817" xr:uid="{A381A575-21BC-450A-AD67-B0D0B38258FB}"/>
    <cellStyle name="20% - Accent6 3 2 3 2 5" xfId="45167" xr:uid="{61AEBEC9-7154-452F-A47E-8C4122C707EC}"/>
    <cellStyle name="20% - Accent6 3 2 3 3" xfId="2695" xr:uid="{07336F11-F3B4-48D4-9448-04454B446CD7}"/>
    <cellStyle name="20% - Accent6 3 2 3 3 2" xfId="8821" xr:uid="{B5F4C4C7-BB63-462E-B09A-F9E6F90197E7}"/>
    <cellStyle name="20% - Accent6 3 2 3 3 3" xfId="8820" xr:uid="{1C5EE722-2ABF-4B50-A17A-F24F57C76FE8}"/>
    <cellStyle name="20% - Accent6 3 2 3 3 4" xfId="45851" xr:uid="{E90514A0-AA52-401C-9277-273AEE4C421F}"/>
    <cellStyle name="20% - Accent6 3 2 3 4" xfId="2928" xr:uid="{E7C7DE3E-012F-4EC3-862F-70AF5599B019}"/>
    <cellStyle name="20% - Accent6 3 2 3 4 2" xfId="8822" xr:uid="{E14248F4-95CF-4B6F-94E1-3FC584924356}"/>
    <cellStyle name="20% - Accent6 3 2 3 4 3" xfId="46506" xr:uid="{AF12494C-47E5-4718-8A3F-0F7271085EDA}"/>
    <cellStyle name="20% - Accent6 3 2 3 5" xfId="3161" xr:uid="{4783C984-E341-4C46-8912-76EAB98F00B1}"/>
    <cellStyle name="20% - Accent6 3 2 3 5 2" xfId="8823" xr:uid="{8B349745-66BE-4DAF-9057-17B1D9524249}"/>
    <cellStyle name="20% - Accent6 3 2 3 6" xfId="2227" xr:uid="{343BBD0D-9780-4B5B-B637-E71676A2C57A}"/>
    <cellStyle name="20% - Accent6 3 2 3 6 2" xfId="8824" xr:uid="{72C6B1DF-7DB8-45C9-A16C-094AB3143681}"/>
    <cellStyle name="20% - Accent6 3 2 3 7" xfId="8816" xr:uid="{FD10371B-9748-4173-A19E-3684D98D0801}"/>
    <cellStyle name="20% - Accent6 3 2 3 8" xfId="1863" xr:uid="{427A20C5-6926-4CC3-8911-D67A885B17C2}"/>
    <cellStyle name="20% - Accent6 3 2 3 9" xfId="44180" xr:uid="{CC9C5082-6DDD-4471-8C0E-F169F436ECA9}"/>
    <cellStyle name="20% - Accent6 3 2 4" xfId="2345" xr:uid="{5022FC10-DC2E-4BBE-990F-E2C1715498EF}"/>
    <cellStyle name="20% - Accent6 3 2 4 2" xfId="8826" xr:uid="{84D59287-04A9-4A80-87B0-DA48BDE56426}"/>
    <cellStyle name="20% - Accent6 3 2 4 2 2" xfId="8827" xr:uid="{B17CF8ED-0165-4F16-8605-66B623E62391}"/>
    <cellStyle name="20% - Accent6 3 2 4 2 3" xfId="45503" xr:uid="{770FEE3F-869D-4FF2-8D67-C40380E74C2F}"/>
    <cellStyle name="20% - Accent6 3 2 4 3" xfId="8828" xr:uid="{0FEBD9A2-D79C-4562-8EA5-4864B3DD46F9}"/>
    <cellStyle name="20% - Accent6 3 2 4 3 2" xfId="45970" xr:uid="{4A4536EC-CD75-4F0F-B205-11CFFB1C0FCA}"/>
    <cellStyle name="20% - Accent6 3 2 4 4" xfId="8829" xr:uid="{F94C4079-A14B-429E-8916-4CB6388EA5F9}"/>
    <cellStyle name="20% - Accent6 3 2 4 4 2" xfId="46842" xr:uid="{EC3EDCFD-7D65-459C-8948-9FB8BAC90DD8}"/>
    <cellStyle name="20% - Accent6 3 2 4 5" xfId="8825" xr:uid="{ADED8CFA-777C-48B5-83A8-AF3B161CE712}"/>
    <cellStyle name="20% - Accent6 3 2 4 6" xfId="44707" xr:uid="{53F217D2-9EE2-4D81-980A-2E38B985563A}"/>
    <cellStyle name="20% - Accent6 3 2 5" xfId="2579" xr:uid="{E4353259-68F5-4EB6-A489-9AAE01238450}"/>
    <cellStyle name="20% - Accent6 3 2 5 2" xfId="8830" xr:uid="{35F3DEE8-E9A6-41E7-9988-5811367951D2}"/>
    <cellStyle name="20% - Accent6 3 2 5 2 2" xfId="46381" xr:uid="{140A1ADE-8B77-4535-8950-0E15E2140A9E}"/>
    <cellStyle name="20% - Accent6 3 2 5 3" xfId="45040" xr:uid="{D5060DBD-072A-4017-9931-7B67F819DE6F}"/>
    <cellStyle name="20% - Accent6 3 2 6" xfId="2812" xr:uid="{68816279-BFD3-4FD3-B1C2-5F4D369719C0}"/>
    <cellStyle name="20% - Accent6 3 2 6 2" xfId="47007" xr:uid="{48B1545F-A848-4C4B-A396-3DE229A0EE76}"/>
    <cellStyle name="20% - Accent6 3 2 6 3" xfId="44895" xr:uid="{3FAC0980-6844-4216-82CB-35264DD42F9E}"/>
    <cellStyle name="20% - Accent6 3 2 7" xfId="3045" xr:uid="{E81B8D18-78DF-4792-AED2-BB01B92AED33}"/>
    <cellStyle name="20% - Accent6 3 2 7 2" xfId="47179" xr:uid="{5481FA9B-0FA8-4DD3-AE6B-7C723D80B26E}"/>
    <cellStyle name="20% - Accent6 3 2 7 3" xfId="45606" xr:uid="{2FF13A15-8694-4ED4-998C-AD9F449C00F2}"/>
    <cellStyle name="20% - Accent6 3 2 8" xfId="2111" xr:uid="{3CC50AFA-55FB-457F-8FD9-9AA3F259A2BB}"/>
    <cellStyle name="20% - Accent6 3 2 8 2" xfId="46277" xr:uid="{1AFCF812-A6E8-4255-B6D0-5E2AE93B5562}"/>
    <cellStyle name="20% - Accent6 3 2 9" xfId="43736" xr:uid="{678E251D-BFCD-46CC-9983-096A87844013}"/>
    <cellStyle name="20% - Accent6 3 3" xfId="625" xr:uid="{55787F6B-F089-49C5-A02D-DE5B0BA2BC51}"/>
    <cellStyle name="20% - Accent6 3 3 10" xfId="44255" xr:uid="{C029C0FA-2033-4A0A-8856-CF2FABE41B15}"/>
    <cellStyle name="20% - Accent6 3 3 2" xfId="1036" xr:uid="{55719E3E-19D8-4EA4-AD2B-A6ACC83F8C06}"/>
    <cellStyle name="20% - Accent6 3 3 2 2" xfId="2490" xr:uid="{43FC02D0-0785-44DF-A928-0AB39A3C928F}"/>
    <cellStyle name="20% - Accent6 3 3 2 2 2" xfId="46024" xr:uid="{F752C478-2E7D-4271-BDEC-30E2070D8C75}"/>
    <cellStyle name="20% - Accent6 3 3 2 3" xfId="2724" xr:uid="{81811BDD-4B6F-45E6-86F5-8D80528EF83A}"/>
    <cellStyle name="20% - Accent6 3 3 2 4" xfId="2957" xr:uid="{768A7B73-0E5A-4634-A8C2-E405867BF38C}"/>
    <cellStyle name="20% - Accent6 3 3 2 5" xfId="3190" xr:uid="{0525236E-BA57-4DD3-A850-64200B804A6C}"/>
    <cellStyle name="20% - Accent6 3 3 2 6" xfId="2256" xr:uid="{D50E98B1-37B2-4104-BC8D-1624AECBA0FE}"/>
    <cellStyle name="20% - Accent6 3 3 2 7" xfId="1892" xr:uid="{8F8FA934-F63A-409D-A8FC-02490531EAA6}"/>
    <cellStyle name="20% - Accent6 3 3 2 8" xfId="45242" xr:uid="{D30E8C56-1DD6-419F-822F-4AB15030FCB7}"/>
    <cellStyle name="20% - Accent6 3 3 3" xfId="2374" xr:uid="{7C21E4AB-B580-456E-9F5C-48D743E8AED8}"/>
    <cellStyle name="20% - Accent6 3 3 3 2" xfId="45682" xr:uid="{5530310D-A9CC-4E9B-8297-D8D1D6DB7667}"/>
    <cellStyle name="20% - Accent6 3 3 4" xfId="2608" xr:uid="{A35CD39A-14FA-434B-9CB1-F63F3774C722}"/>
    <cellStyle name="20% - Accent6 3 3 4 2" xfId="46581" xr:uid="{25BEC5EC-1600-4FF1-A9E1-9F1668CA2206}"/>
    <cellStyle name="20% - Accent6 3 3 5" xfId="2841" xr:uid="{0E0AF60C-D2DA-4800-A229-B5A887735717}"/>
    <cellStyle name="20% - Accent6 3 3 6" xfId="3074" xr:uid="{C2CC8A7B-FB1D-44B1-8D69-1FBE3926F6FB}"/>
    <cellStyle name="20% - Accent6 3 3 7" xfId="2140" xr:uid="{725F7AD7-929E-453C-AD1B-668F694B8F52}"/>
    <cellStyle name="20% - Accent6 3 3 8" xfId="43755" xr:uid="{03E2FE07-673F-4269-A4A3-55B5AEBDD7E5}"/>
    <cellStyle name="20% - Accent6 3 3 9" xfId="1767" xr:uid="{6CAB27B1-D794-4B05-A86D-D0AA77A737E7}"/>
    <cellStyle name="20% - Accent6 3 4" xfId="685" xr:uid="{FD3B5E7C-7317-4642-A03B-287380478A09}"/>
    <cellStyle name="20% - Accent6 3 4 10" xfId="44130" xr:uid="{EF6F6534-229F-4A28-AB70-11CBA3AB59D1}"/>
    <cellStyle name="20% - Accent6 3 4 2" xfId="1092" xr:uid="{4A34D709-60D6-48D6-AB51-B740BE6D1C95}"/>
    <cellStyle name="20% - Accent6 3 4 2 2" xfId="8833" xr:uid="{79B3FCD4-43AB-4849-A83D-BB49C287097F}"/>
    <cellStyle name="20% - Accent6 3 4 2 2 2" xfId="8834" xr:uid="{69DC5F2B-F0D0-455C-AAA1-ADF9B51E5625}"/>
    <cellStyle name="20% - Accent6 3 4 2 2 2 2" xfId="8835" xr:uid="{67162C09-C46C-46D6-A484-784DF72CDA32}"/>
    <cellStyle name="20% - Accent6 3 4 2 2 2 2 2" xfId="8836" xr:uid="{1043CE79-7AF1-4424-B5BE-0731183A2C7F}"/>
    <cellStyle name="20% - Accent6 3 4 2 2 2 3" xfId="8837" xr:uid="{014C283F-1C7F-46F6-8866-868DF8B79628}"/>
    <cellStyle name="20% - Accent6 3 4 2 2 3" xfId="8838" xr:uid="{D17F1ABF-DEE6-456B-A6E1-9B3B799C1662}"/>
    <cellStyle name="20% - Accent6 3 4 2 2 3 2" xfId="8839" xr:uid="{C0429119-FFFE-4952-9293-4BC72360C6BC}"/>
    <cellStyle name="20% - Accent6 3 4 2 2 3 2 2" xfId="8840" xr:uid="{1CD1BE5D-FE61-47C1-AB4A-6EEA097F6BC3}"/>
    <cellStyle name="20% - Accent6 3 4 2 2 3 3" xfId="8841" xr:uid="{6115A9C8-D094-48AC-93B2-82FD838C1CA4}"/>
    <cellStyle name="20% - Accent6 3 4 2 2 4" xfId="8842" xr:uid="{0E37E22D-45B4-4EBB-95F8-F0F7B9890E0A}"/>
    <cellStyle name="20% - Accent6 3 4 2 2 4 2" xfId="8843" xr:uid="{E1472A35-4349-494D-9B3F-2CB1C6BF61C4}"/>
    <cellStyle name="20% - Accent6 3 4 2 2 5" xfId="8844" xr:uid="{8BB9EDD9-5513-49D9-B2DB-6717FD2B4DC4}"/>
    <cellStyle name="20% - Accent6 3 4 2 3" xfId="8845" xr:uid="{83A3E34A-857D-4805-9CE2-E189D403659A}"/>
    <cellStyle name="20% - Accent6 3 4 2 3 2" xfId="8846" xr:uid="{E6E09AC1-AF23-402F-B4A5-8205629428AA}"/>
    <cellStyle name="20% - Accent6 3 4 2 3 2 2" xfId="8847" xr:uid="{28F01199-675B-496B-80DC-0D7537311F16}"/>
    <cellStyle name="20% - Accent6 3 4 2 3 3" xfId="8848" xr:uid="{D0E89228-7AD4-4A78-B3EC-CEF421271F07}"/>
    <cellStyle name="20% - Accent6 3 4 2 4" xfId="8849" xr:uid="{F898EA2A-46C5-4269-9189-B767C3E59162}"/>
    <cellStyle name="20% - Accent6 3 4 2 4 2" xfId="8850" xr:uid="{7406D9E0-2508-48F5-82DB-D43054A3A554}"/>
    <cellStyle name="20% - Accent6 3 4 2 4 2 2" xfId="8851" xr:uid="{FAD34495-C904-40F3-B3B0-4FBF6A510CDA}"/>
    <cellStyle name="20% - Accent6 3 4 2 4 3" xfId="8852" xr:uid="{481873D3-F687-4BCD-8FAE-51DD54C2B90E}"/>
    <cellStyle name="20% - Accent6 3 4 2 5" xfId="8853" xr:uid="{461095CD-E81C-49A4-B4F9-8DA4A7B9C084}"/>
    <cellStyle name="20% - Accent6 3 4 2 5 2" xfId="8854" xr:uid="{69261BB5-4696-496D-A49B-C5A15C77F592}"/>
    <cellStyle name="20% - Accent6 3 4 2 6" xfId="8855" xr:uid="{07A52E0F-8B74-45A5-9832-E49127330BAB}"/>
    <cellStyle name="20% - Accent6 3 4 2 7" xfId="8832" xr:uid="{2A825FA0-D6FC-4F66-A987-31E5042F5336}"/>
    <cellStyle name="20% - Accent6 3 4 2 8" xfId="2432" xr:uid="{D6C74C37-3845-4239-AEDE-E58A41179F8E}"/>
    <cellStyle name="20% - Accent6 3 4 2 9" xfId="45117" xr:uid="{FA57AE91-BFF8-4599-9A40-4FCD612C5722}"/>
    <cellStyle name="20% - Accent6 3 4 3" xfId="2666" xr:uid="{BE6BFED2-DDC8-4F1C-B65E-344DF4A7A60F}"/>
    <cellStyle name="20% - Accent6 3 4 3 2" xfId="8857" xr:uid="{89D2ECDF-0AA2-4046-B313-781D5E49ED1E}"/>
    <cellStyle name="20% - Accent6 3 4 3 2 2" xfId="8858" xr:uid="{B897235D-7FF5-4A9E-94C0-21601C5DF972}"/>
    <cellStyle name="20% - Accent6 3 4 3 2 2 2" xfId="8859" xr:uid="{86F55060-B5EF-4FDA-BC4C-DDD0DE22C16A}"/>
    <cellStyle name="20% - Accent6 3 4 3 2 3" xfId="8860" xr:uid="{A17C0D29-A1A1-47AD-A31A-45BE3147593A}"/>
    <cellStyle name="20% - Accent6 3 4 3 3" xfId="8861" xr:uid="{17803913-5537-42D1-A0C3-3E5B9A2FD985}"/>
    <cellStyle name="20% - Accent6 3 4 3 3 2" xfId="8862" xr:uid="{EB77DF75-C38A-4D0E-825D-C96CE00AAEFF}"/>
    <cellStyle name="20% - Accent6 3 4 3 3 2 2" xfId="8863" xr:uid="{97204654-A3CA-4E68-93BE-952D3204A876}"/>
    <cellStyle name="20% - Accent6 3 4 3 3 3" xfId="8864" xr:uid="{A274E8BF-1820-452A-8D94-E89BBF4B1B59}"/>
    <cellStyle name="20% - Accent6 3 4 3 4" xfId="8865" xr:uid="{922284B0-586C-435D-A6F7-4349638C89F9}"/>
    <cellStyle name="20% - Accent6 3 4 3 4 2" xfId="8866" xr:uid="{49DA415A-A40E-4FCE-9555-0F2C155B82A1}"/>
    <cellStyle name="20% - Accent6 3 4 3 5" xfId="8867" xr:uid="{60172793-CDA3-4D4F-9162-6E48AB8FCFC3}"/>
    <cellStyle name="20% - Accent6 3 4 3 6" xfId="8856" xr:uid="{BCD9758B-D1B3-4158-B273-A8D5BE01595C}"/>
    <cellStyle name="20% - Accent6 3 4 3 7" xfId="45801" xr:uid="{AEB3E920-8ADB-4B76-94BD-2423164F4E6B}"/>
    <cellStyle name="20% - Accent6 3 4 4" xfId="2899" xr:uid="{556C3EF0-9EB9-4022-9B70-7EC39225059F}"/>
    <cellStyle name="20% - Accent6 3 4 4 2" xfId="8869" xr:uid="{9B25D3A5-E8F3-41F9-9464-5F18E566A196}"/>
    <cellStyle name="20% - Accent6 3 4 4 2 2" xfId="8870" xr:uid="{C83A1C12-A3DB-4E59-8A6C-C99A686ADBCF}"/>
    <cellStyle name="20% - Accent6 3 4 4 2 2 2" xfId="8871" xr:uid="{27A4CFEF-AF46-45CD-BA7F-1EF4D8A171FE}"/>
    <cellStyle name="20% - Accent6 3 4 4 2 3" xfId="8872" xr:uid="{0B397C98-CBC0-4D41-A7EE-75E04FB53898}"/>
    <cellStyle name="20% - Accent6 3 4 4 3" xfId="8873" xr:uid="{783ACC2A-197F-43DF-BDEF-F5CCFA7397C9}"/>
    <cellStyle name="20% - Accent6 3 4 4 3 2" xfId="8874" xr:uid="{8C1012D3-F726-424D-83B3-DB63C33DF550}"/>
    <cellStyle name="20% - Accent6 3 4 4 4" xfId="8875" xr:uid="{F59466FC-99C3-4662-98E8-DDDF08B15317}"/>
    <cellStyle name="20% - Accent6 3 4 4 5" xfId="8868" xr:uid="{5E3D4187-0D87-4CC6-934F-A2D485B9FF06}"/>
    <cellStyle name="20% - Accent6 3 4 4 6" xfId="46456" xr:uid="{C31C6E34-9514-4F97-A5E3-405514E289CC}"/>
    <cellStyle name="20% - Accent6 3 4 5" xfId="3132" xr:uid="{FC004D00-8521-436F-B37D-7580DB204798}"/>
    <cellStyle name="20% - Accent6 3 4 5 2" xfId="8877" xr:uid="{8684CEA5-9E1E-404A-B8EB-E01A330E756F}"/>
    <cellStyle name="20% - Accent6 3 4 5 2 2" xfId="8878" xr:uid="{0312D1B1-ABE6-43D2-AFAC-A6EC51988EC7}"/>
    <cellStyle name="20% - Accent6 3 4 5 3" xfId="8879" xr:uid="{E53CC23C-35BF-4488-8EBC-BDFE458F460D}"/>
    <cellStyle name="20% - Accent6 3 4 5 4" xfId="8876" xr:uid="{5362DA37-012C-487B-B1B3-F14AD82136A9}"/>
    <cellStyle name="20% - Accent6 3 4 6" xfId="2198" xr:uid="{A44DC99C-EE85-42C4-9A9E-536AC8F460B1}"/>
    <cellStyle name="20% - Accent6 3 4 6 2" xfId="8881" xr:uid="{E50E2CB7-089C-406D-BE0F-1DB68B462AC7}"/>
    <cellStyle name="20% - Accent6 3 4 6 3" xfId="8880" xr:uid="{F21A9C77-74A5-4380-BF0E-7382352EBA88}"/>
    <cellStyle name="20% - Accent6 3 4 7" xfId="8882" xr:uid="{C91A15B7-4183-4D65-A352-DDC6CAE81BED}"/>
    <cellStyle name="20% - Accent6 3 4 8" xfId="8831" xr:uid="{94D5B430-FCEC-449B-A3EE-E40D8EDD791E}"/>
    <cellStyle name="20% - Accent6 3 4 9" xfId="1834" xr:uid="{B7194091-F756-4E7A-85F1-C07379ACF410}"/>
    <cellStyle name="20% - Accent6 3 5" xfId="880" xr:uid="{6845DB48-37F2-409B-B80D-76E9539D6311}"/>
    <cellStyle name="20% - Accent6 3 5 10" xfId="44458" xr:uid="{7E836FF6-5ED7-41DD-9D36-3D85C90A7A2E}"/>
    <cellStyle name="20% - Accent6 3 5 2" xfId="8884" xr:uid="{7EEF2804-17B7-4DF9-9BF8-5C1CF484DE48}"/>
    <cellStyle name="20% - Accent6 3 5 2 2" xfId="8885" xr:uid="{A3E41BE8-0E5A-4764-8EC8-634D1718CC13}"/>
    <cellStyle name="20% - Accent6 3 5 2 2 2" xfId="8886" xr:uid="{40176A61-5967-4AFA-AD82-492ACFA585F3}"/>
    <cellStyle name="20% - Accent6 3 5 2 2 2 2" xfId="8887" xr:uid="{777EFD37-6DB2-4EE5-8582-3A29F59FCBE9}"/>
    <cellStyle name="20% - Accent6 3 5 2 2 2 2 2" xfId="8888" xr:uid="{910B857B-FD9E-479C-9622-5F775B32E378}"/>
    <cellStyle name="20% - Accent6 3 5 2 2 2 3" xfId="8889" xr:uid="{AC2522AF-904B-482B-9E1E-C34E5939FD46}"/>
    <cellStyle name="20% - Accent6 3 5 2 2 3" xfId="8890" xr:uid="{2EB588C7-2AEC-44B7-A813-7F39B39D1F3A}"/>
    <cellStyle name="20% - Accent6 3 5 2 2 3 2" xfId="8891" xr:uid="{9BF68142-8F82-4436-9BF6-D9FAB12C6209}"/>
    <cellStyle name="20% - Accent6 3 5 2 2 3 2 2" xfId="8892" xr:uid="{9A822807-7B73-4A08-8560-E9074F4B897B}"/>
    <cellStyle name="20% - Accent6 3 5 2 2 3 3" xfId="8893" xr:uid="{44077ED8-55DA-465E-8010-6E1B4F0F7EFC}"/>
    <cellStyle name="20% - Accent6 3 5 2 2 4" xfId="8894" xr:uid="{CC6336BE-4511-4044-90F2-371CEF754A93}"/>
    <cellStyle name="20% - Accent6 3 5 2 2 4 2" xfId="8895" xr:uid="{F7B7F156-B191-4064-821C-75C63069DDF6}"/>
    <cellStyle name="20% - Accent6 3 5 2 2 5" xfId="8896" xr:uid="{D2279FCE-2156-42EC-BE67-33C6E82713D1}"/>
    <cellStyle name="20% - Accent6 3 5 2 3" xfId="8897" xr:uid="{A1A582B6-E1D4-46EC-A49E-AA3D2573D992}"/>
    <cellStyle name="20% - Accent6 3 5 2 3 2" xfId="8898" xr:uid="{35780231-5B6E-4688-88CC-782A98226138}"/>
    <cellStyle name="20% - Accent6 3 5 2 3 2 2" xfId="8899" xr:uid="{06FE7786-5A68-40EA-9498-69FC74BB52F8}"/>
    <cellStyle name="20% - Accent6 3 5 2 3 3" xfId="8900" xr:uid="{7F277045-C776-4773-808E-8B8D05C2365B}"/>
    <cellStyle name="20% - Accent6 3 5 2 4" xfId="8901" xr:uid="{D44D6237-0318-4C22-9369-0E8F55330538}"/>
    <cellStyle name="20% - Accent6 3 5 2 4 2" xfId="8902" xr:uid="{5F559D88-75C1-499D-8C7A-A9B29768D86E}"/>
    <cellStyle name="20% - Accent6 3 5 2 4 2 2" xfId="8903" xr:uid="{1219B2F9-21B7-4611-B61B-73DE9E4438AD}"/>
    <cellStyle name="20% - Accent6 3 5 2 4 3" xfId="8904" xr:uid="{558F8AF3-E842-4E5D-AD1E-E04A01EF1871}"/>
    <cellStyle name="20% - Accent6 3 5 2 5" xfId="8905" xr:uid="{B90F5208-F520-4C27-B013-ED572521B00B}"/>
    <cellStyle name="20% - Accent6 3 5 2 5 2" xfId="8906" xr:uid="{B6608F03-AB4E-4664-905C-752B6B922692}"/>
    <cellStyle name="20% - Accent6 3 5 2 6" xfId="8907" xr:uid="{4EE57E38-F3A5-4298-A2FB-CD0274EC9826}"/>
    <cellStyle name="20% - Accent6 3 5 2 7" xfId="45392" xr:uid="{91CEFAAC-118D-4639-9632-72A08CCC1D8B}"/>
    <cellStyle name="20% - Accent6 3 5 3" xfId="8908" xr:uid="{F1D85AA8-B8D5-4BF5-9A50-3EE98E97A6B6}"/>
    <cellStyle name="20% - Accent6 3 5 3 2" xfId="8909" xr:uid="{00FFAA89-AB8E-460E-8CDA-BC07E5745618}"/>
    <cellStyle name="20% - Accent6 3 5 3 2 2" xfId="8910" xr:uid="{7B54C9A3-D67F-47B8-9482-E915A6D99686}"/>
    <cellStyle name="20% - Accent6 3 5 3 2 2 2" xfId="8911" xr:uid="{F562310F-496D-4D37-BACF-EE5C8E9AF235}"/>
    <cellStyle name="20% - Accent6 3 5 3 2 3" xfId="8912" xr:uid="{4973BBE3-EDC5-403C-BAF1-31C679922013}"/>
    <cellStyle name="20% - Accent6 3 5 3 3" xfId="8913" xr:uid="{DBAE9199-8051-4C44-8C8C-CE6EF5765F97}"/>
    <cellStyle name="20% - Accent6 3 5 3 3 2" xfId="8914" xr:uid="{CE506089-CF80-46FB-AE01-85F516083071}"/>
    <cellStyle name="20% - Accent6 3 5 3 3 2 2" xfId="8915" xr:uid="{81755804-FE1E-45D5-BDD1-9BBFB2CA4DC8}"/>
    <cellStyle name="20% - Accent6 3 5 3 3 3" xfId="8916" xr:uid="{587529B9-F14C-4536-B9E1-81170A1DC560}"/>
    <cellStyle name="20% - Accent6 3 5 3 4" xfId="8917" xr:uid="{38D3051F-371F-4676-924A-CC2879E273DC}"/>
    <cellStyle name="20% - Accent6 3 5 3 4 2" xfId="8918" xr:uid="{97E15ABB-D4CD-4894-A6B3-C0BE44B2381F}"/>
    <cellStyle name="20% - Accent6 3 5 3 5" xfId="8919" xr:uid="{44F42733-18EA-4F32-995C-490B3298334D}"/>
    <cellStyle name="20% - Accent6 3 5 3 6" xfId="45920" xr:uid="{93AD020C-87AF-4332-820B-4BA4C8B138FF}"/>
    <cellStyle name="20% - Accent6 3 5 4" xfId="8920" xr:uid="{6EC1EF73-D347-468B-A7F8-02D98237AAF1}"/>
    <cellStyle name="20% - Accent6 3 5 4 2" xfId="8921" xr:uid="{5BFD27B8-4F64-46C3-8FE3-4B82310DB4B7}"/>
    <cellStyle name="20% - Accent6 3 5 4 2 2" xfId="8922" xr:uid="{A586BDB2-E8B2-4906-9791-85DE69350A01}"/>
    <cellStyle name="20% - Accent6 3 5 4 2 2 2" xfId="8923" xr:uid="{EDAE5671-6412-42F8-A317-68C98ED4B4AA}"/>
    <cellStyle name="20% - Accent6 3 5 4 2 3" xfId="8924" xr:uid="{4B30E502-06F3-4EB6-8D4F-958787F75DF5}"/>
    <cellStyle name="20% - Accent6 3 5 4 3" xfId="8925" xr:uid="{0C797894-8BEB-4FEB-828D-C0C6088BDB79}"/>
    <cellStyle name="20% - Accent6 3 5 4 3 2" xfId="8926" xr:uid="{B22C12E6-191D-4CEA-B478-73C69963288F}"/>
    <cellStyle name="20% - Accent6 3 5 4 4" xfId="8927" xr:uid="{0208EC35-B5FE-4C37-81A6-C34BCA74C56A}"/>
    <cellStyle name="20% - Accent6 3 5 4 5" xfId="46730" xr:uid="{5EC1F1BC-1A21-4874-B138-4D6ABE2B3A86}"/>
    <cellStyle name="20% - Accent6 3 5 5" xfId="8928" xr:uid="{12DBEEA8-8886-4A83-923C-92CAD24E76FE}"/>
    <cellStyle name="20% - Accent6 3 5 5 2" xfId="8929" xr:uid="{094C81B6-F7F1-4C04-8ACE-224205D16C24}"/>
    <cellStyle name="20% - Accent6 3 5 5 2 2" xfId="8930" xr:uid="{32481000-B8AD-4DA8-9D7C-8DBEE06C0CFD}"/>
    <cellStyle name="20% - Accent6 3 5 5 3" xfId="8931" xr:uid="{6B969815-E7C7-43CC-AB41-E5DDF5B467FD}"/>
    <cellStyle name="20% - Accent6 3 5 6" xfId="8932" xr:uid="{6F4C916A-FE0D-4747-8F56-82F160066CC2}"/>
    <cellStyle name="20% - Accent6 3 5 6 2" xfId="8933" xr:uid="{E47AFF91-AFA6-4D85-8088-4E400FE88336}"/>
    <cellStyle name="20% - Accent6 3 5 7" xfId="8934" xr:uid="{B3F617B2-CFE7-464D-8AC4-D1B113897243}"/>
    <cellStyle name="20% - Accent6 3 5 8" xfId="8883" xr:uid="{3B7D83A0-BA5E-43ED-B380-541DD51C3FC0}"/>
    <cellStyle name="20% - Accent6 3 5 9" xfId="2316" xr:uid="{F9D90239-4A60-4D5A-8F60-68245D336171}"/>
    <cellStyle name="20% - Accent6 3 6" xfId="2550" xr:uid="{F5C028CA-75E3-4EC8-9440-710957132378}"/>
    <cellStyle name="20% - Accent6 3 6 2" xfId="8936" xr:uid="{AECF44B4-C014-459D-87E1-D9AD299BFD6A}"/>
    <cellStyle name="20% - Accent6 3 6 2 2" xfId="8937" xr:uid="{C1676280-F782-4FE0-A206-7ADBE3C2CF3A}"/>
    <cellStyle name="20% - Accent6 3 6 2 2 2" xfId="8938" xr:uid="{C9318150-B418-446D-B443-AC3A040FB8A3}"/>
    <cellStyle name="20% - Accent6 3 6 2 3" xfId="8939" xr:uid="{63D333C8-1ACA-419A-B73B-52C531FCA6C9}"/>
    <cellStyle name="20% - Accent6 3 6 2 4" xfId="46330" xr:uid="{305CC7D6-0636-4421-9C7C-0159D38C33CC}"/>
    <cellStyle name="20% - Accent6 3 6 3" xfId="8940" xr:uid="{50C20797-6CA3-4FFD-886F-4AB7166BA123}"/>
    <cellStyle name="20% - Accent6 3 6 3 2" xfId="8941" xr:uid="{3228727A-4B9B-45F9-AEDC-58A3AD57AE69}"/>
    <cellStyle name="20% - Accent6 3 6 3 2 2" xfId="8942" xr:uid="{2AEC1F6E-5A99-4C29-912A-EE09EB95B2A4}"/>
    <cellStyle name="20% - Accent6 3 6 3 3" xfId="8943" xr:uid="{25F541D3-7CD8-4039-B1A3-6D760AC53D5F}"/>
    <cellStyle name="20% - Accent6 3 6 4" xfId="8944" xr:uid="{404D14C1-DFE5-4B8D-BD89-CAE7ACFFF2A0}"/>
    <cellStyle name="20% - Accent6 3 6 4 2" xfId="8945" xr:uid="{94C725FA-5168-416D-842B-5063A1C51233}"/>
    <cellStyle name="20% - Accent6 3 6 5" xfId="8946" xr:uid="{F1068DF7-4079-421B-A439-AA0F204AC38C}"/>
    <cellStyle name="20% - Accent6 3 6 6" xfId="8935" xr:uid="{46CD3938-C072-4C48-AE24-EF610BFDFE35}"/>
    <cellStyle name="20% - Accent6 3 6 7" xfId="44983" xr:uid="{C8BBA014-7AD8-4956-9D5A-F35B6C11FCBA}"/>
    <cellStyle name="20% - Accent6 3 7" xfId="2783" xr:uid="{1EFBC2CA-BB0D-4B53-8CB1-2AB9083BA8C7}"/>
    <cellStyle name="20% - Accent6 3 7 2" xfId="8948" xr:uid="{A26AFAFE-9787-48B8-B9A0-6A57B710FD7A}"/>
    <cellStyle name="20% - Accent6 3 7 2 2" xfId="8949" xr:uid="{DF938712-409D-4194-A8D9-9B2301E5F6F3}"/>
    <cellStyle name="20% - Accent6 3 7 2 2 2" xfId="8950" xr:uid="{26CF388C-BB44-4259-959F-42B80C6C239D}"/>
    <cellStyle name="20% - Accent6 3 7 2 3" xfId="8951" xr:uid="{5D8BCF29-2ED6-4F82-9A92-FE9C8E66C00C}"/>
    <cellStyle name="20% - Accent6 3 7 2 4" xfId="46894" xr:uid="{577C077E-4E2B-4749-9D78-CB9B8FA0A6AB}"/>
    <cellStyle name="20% - Accent6 3 7 3" xfId="8952" xr:uid="{C069564B-77B2-44B0-BDAA-A85D28B245F2}"/>
    <cellStyle name="20% - Accent6 3 7 3 2" xfId="8953" xr:uid="{56AAA554-7E07-4DD9-B563-F5812736A783}"/>
    <cellStyle name="20% - Accent6 3 7 3 2 2" xfId="8954" xr:uid="{8161243B-C3C6-4313-8EF4-4996AFEDBEE4}"/>
    <cellStyle name="20% - Accent6 3 7 3 3" xfId="8955" xr:uid="{AE4DB2AD-1DA6-4E5E-A09C-4A848E6A4324}"/>
    <cellStyle name="20% - Accent6 3 7 4" xfId="8956" xr:uid="{C9B4EAEB-6DB8-4AFE-B29B-9CA1068A6EC1}"/>
    <cellStyle name="20% - Accent6 3 7 4 2" xfId="8957" xr:uid="{F1238F30-56B3-4B9F-BD7B-6456A43667EC}"/>
    <cellStyle name="20% - Accent6 3 7 5" xfId="8958" xr:uid="{2C1A630D-5362-418B-9948-26F3CD9A62E2}"/>
    <cellStyle name="20% - Accent6 3 7 6" xfId="8947" xr:uid="{79F470D5-32C2-4B5A-9DFB-6F84AA57B583}"/>
    <cellStyle name="20% - Accent6 3 7 7" xfId="44784" xr:uid="{43A361A3-5F23-4CDF-96B0-F9CB1E340A69}"/>
    <cellStyle name="20% - Accent6 3 8" xfId="3016" xr:uid="{6039D318-9101-4455-82C0-725F5316FABF}"/>
    <cellStyle name="20% - Accent6 3 8 2" xfId="47068" xr:uid="{725903EB-B6E6-43CD-ACC9-20019FD335B6}"/>
    <cellStyle name="20% - Accent6 3 8 3" xfId="45556" xr:uid="{C07D9823-7730-41FD-9C61-E342E66B7056}"/>
    <cellStyle name="20% - Accent6 3 9" xfId="2082" xr:uid="{2AFA50D1-F057-4060-803D-381E865B1488}"/>
    <cellStyle name="20% - Accent6 3 9 2" xfId="46166" xr:uid="{5C8959AB-945F-4ABA-877A-92D92309EFDD}"/>
    <cellStyle name="20% - Accent6 4" xfId="524" xr:uid="{D506D9AB-0B3D-4922-AD29-E89AE334EE6E}"/>
    <cellStyle name="20% - Accent6 4 10" xfId="43605" xr:uid="{56332008-23A0-4ECE-A3AD-01EBEC88670C}"/>
    <cellStyle name="20% - Accent6 4 11" xfId="1473" xr:uid="{BC920838-E613-4E4E-9066-ADFD3617107B}"/>
    <cellStyle name="20% - Accent6 4 12" xfId="44231" xr:uid="{362383F1-6324-41F8-9869-7B96277B2196}"/>
    <cellStyle name="20% - Accent6 4 2" xfId="786" xr:uid="{7CA3703B-A444-40D4-8F9B-C0ED47EBC71C}"/>
    <cellStyle name="20% - Accent6 4 2 10" xfId="44721" xr:uid="{F6A09910-F709-40AC-BB87-9A1D3D60F01E}"/>
    <cellStyle name="20% - Accent6 4 2 2" xfId="1186" xr:uid="{E723D253-D2DA-494F-8428-CECD4EA6E1F6}"/>
    <cellStyle name="20% - Accent6 4 2 2 2" xfId="8961" xr:uid="{BD86D2AF-6C6B-4C69-9083-F918CC86C644}"/>
    <cellStyle name="20% - Accent6 4 2 2 2 2" xfId="8962" xr:uid="{D67A6B98-3275-4996-8B7C-E4073AC161E0}"/>
    <cellStyle name="20% - Accent6 4 2 2 2 2 2" xfId="8963" xr:uid="{4C822CD4-C52E-4590-8CDE-3FF469E7619B}"/>
    <cellStyle name="20% - Accent6 4 2 2 2 2 2 2" xfId="8964" xr:uid="{B48E9703-A997-456F-AB5C-80AF91A978E1}"/>
    <cellStyle name="20% - Accent6 4 2 2 2 2 2 2 2" xfId="8965" xr:uid="{AA141584-2791-4EDF-B0D5-A2A0AED8715B}"/>
    <cellStyle name="20% - Accent6 4 2 2 2 2 2 3" xfId="8966" xr:uid="{5D31E2AB-23EC-425B-AF06-37D43DB3B3B9}"/>
    <cellStyle name="20% - Accent6 4 2 2 2 2 3" xfId="8967" xr:uid="{2DB36507-7A38-435B-909F-B7D04717F346}"/>
    <cellStyle name="20% - Accent6 4 2 2 2 2 3 2" xfId="8968" xr:uid="{47535CEA-D18E-4BBE-B7E7-130A2CDE44BF}"/>
    <cellStyle name="20% - Accent6 4 2 2 2 2 3 2 2" xfId="8969" xr:uid="{1E437952-F272-49C2-90FD-9DC263F1F9D2}"/>
    <cellStyle name="20% - Accent6 4 2 2 2 2 3 3" xfId="8970" xr:uid="{41C5E2F7-A13D-41D5-A5BD-F9914F1D43DD}"/>
    <cellStyle name="20% - Accent6 4 2 2 2 2 4" xfId="8971" xr:uid="{7D0B2D45-F6F7-46A7-BF6F-3A7079407BBE}"/>
    <cellStyle name="20% - Accent6 4 2 2 2 2 4 2" xfId="8972" xr:uid="{C1DA9B84-68D3-4558-9FEA-5D5DE4137671}"/>
    <cellStyle name="20% - Accent6 4 2 2 2 2 5" xfId="8973" xr:uid="{35C21007-AF98-4F6E-AFBC-66E9A8EF5EB5}"/>
    <cellStyle name="20% - Accent6 4 2 2 2 3" xfId="8974" xr:uid="{BCA55E7B-0F29-49AB-8F06-3D48FEA9C0A8}"/>
    <cellStyle name="20% - Accent6 4 2 2 2 3 2" xfId="8975" xr:uid="{08956B6B-D014-4AD6-8E84-314BB387521B}"/>
    <cellStyle name="20% - Accent6 4 2 2 2 3 2 2" xfId="8976" xr:uid="{C982D38A-E357-490C-B150-7C4ABAAF0BC8}"/>
    <cellStyle name="20% - Accent6 4 2 2 2 3 3" xfId="8977" xr:uid="{B9AB6213-4A14-402C-8E57-C73F5588FD49}"/>
    <cellStyle name="20% - Accent6 4 2 2 2 4" xfId="8978" xr:uid="{0CEA53F8-D777-4D9A-BE54-349D485BC957}"/>
    <cellStyle name="20% - Accent6 4 2 2 2 4 2" xfId="8979" xr:uid="{E89A158A-8489-4E08-9AD0-23570F4E858D}"/>
    <cellStyle name="20% - Accent6 4 2 2 2 4 2 2" xfId="8980" xr:uid="{75E068DE-C59F-47B7-A794-F32469444038}"/>
    <cellStyle name="20% - Accent6 4 2 2 2 4 3" xfId="8981" xr:uid="{72BD155C-394D-42AC-AA5F-5F3E5C5FEBCA}"/>
    <cellStyle name="20% - Accent6 4 2 2 2 5" xfId="8982" xr:uid="{A2FB6762-CA2F-4A70-93B7-24787B721EF4}"/>
    <cellStyle name="20% - Accent6 4 2 2 2 5 2" xfId="8983" xr:uid="{2E5A2F56-1B5E-421B-97C9-12C4350F6F66}"/>
    <cellStyle name="20% - Accent6 4 2 2 2 6" xfId="8984" xr:uid="{0D72C9FA-5305-463F-8539-77D4373100DC}"/>
    <cellStyle name="20% - Accent6 4 2 2 2 7" xfId="46856" xr:uid="{18E9D51C-F589-4353-8491-C6B32D2AABB9}"/>
    <cellStyle name="20% - Accent6 4 2 2 3" xfId="8985" xr:uid="{68E77C03-32F6-4662-8FE7-8EA5FE5B4B7F}"/>
    <cellStyle name="20% - Accent6 4 2 2 3 2" xfId="8986" xr:uid="{95846D0A-2FA8-4280-9AE5-0950AE797A2D}"/>
    <cellStyle name="20% - Accent6 4 2 2 3 2 2" xfId="8987" xr:uid="{A566F6BD-1937-4262-815E-E96475F1D690}"/>
    <cellStyle name="20% - Accent6 4 2 2 3 2 2 2" xfId="8988" xr:uid="{C365717C-B941-4D45-841D-70A2794C3700}"/>
    <cellStyle name="20% - Accent6 4 2 2 3 2 3" xfId="8989" xr:uid="{B59874C1-1B1A-46EC-8141-B2DB9C1C3E0B}"/>
    <cellStyle name="20% - Accent6 4 2 2 3 3" xfId="8990" xr:uid="{37F2CA3C-12E2-43FC-BECD-822F4E63C9EE}"/>
    <cellStyle name="20% - Accent6 4 2 2 3 3 2" xfId="8991" xr:uid="{5138A9A9-8ADC-4236-A23B-2F68FE04C94D}"/>
    <cellStyle name="20% - Accent6 4 2 2 3 3 2 2" xfId="8992" xr:uid="{EF41B6C2-1656-4F92-A367-0153A1A8910A}"/>
    <cellStyle name="20% - Accent6 4 2 2 3 3 3" xfId="8993" xr:uid="{1F042A62-00AC-4582-BD9B-33D138316F93}"/>
    <cellStyle name="20% - Accent6 4 2 2 3 4" xfId="8994" xr:uid="{D2CE04CC-26E5-4D68-A186-3AC4D4140FB1}"/>
    <cellStyle name="20% - Accent6 4 2 2 3 4 2" xfId="8995" xr:uid="{FF8E465F-668F-481C-9FEA-E3669327BDEA}"/>
    <cellStyle name="20% - Accent6 4 2 2 3 5" xfId="8996" xr:uid="{C11F5E3B-5064-4D82-9EE2-923F0D3EF96C}"/>
    <cellStyle name="20% - Accent6 4 2 2 4" xfId="8997" xr:uid="{2D7437A3-B7BF-4057-9F88-3BD3D76EC9CA}"/>
    <cellStyle name="20% - Accent6 4 2 2 4 2" xfId="8998" xr:uid="{85EBBA52-8E3E-4A33-8EF9-54391B2AE0CF}"/>
    <cellStyle name="20% - Accent6 4 2 2 4 2 2" xfId="8999" xr:uid="{ADBB8D55-B0E9-4CE2-A0D0-74673711D35A}"/>
    <cellStyle name="20% - Accent6 4 2 2 4 3" xfId="9000" xr:uid="{039E3639-25D7-4592-8FAF-B6673E8A1801}"/>
    <cellStyle name="20% - Accent6 4 2 2 5" xfId="9001" xr:uid="{0B042C68-6182-4497-B4DF-597BFAE74F5C}"/>
    <cellStyle name="20% - Accent6 4 2 2 5 2" xfId="9002" xr:uid="{26635395-5B88-4D60-A7C5-F35CE9991C5B}"/>
    <cellStyle name="20% - Accent6 4 2 2 5 2 2" xfId="9003" xr:uid="{FFCA0F82-F790-44AD-BE8F-A63FBD5B6C51}"/>
    <cellStyle name="20% - Accent6 4 2 2 5 3" xfId="9004" xr:uid="{CD6C8E9B-CCAF-4B1C-BF8A-D264EB47781B}"/>
    <cellStyle name="20% - Accent6 4 2 2 6" xfId="9005" xr:uid="{113E3A64-7B54-4436-83EE-DF0A1E63A61A}"/>
    <cellStyle name="20% - Accent6 4 2 2 6 2" xfId="9006" xr:uid="{A0B84613-2D9F-447B-9BB0-317836A1B417}"/>
    <cellStyle name="20% - Accent6 4 2 2 7" xfId="9007" xr:uid="{86BA25D4-0FAF-4021-A119-FBC543B226E8}"/>
    <cellStyle name="20% - Accent6 4 2 2 8" xfId="8960" xr:uid="{49A41821-C5CB-4ED9-AE79-12080E30B39F}"/>
    <cellStyle name="20% - Accent6 4 2 2 9" xfId="45517" xr:uid="{0A5D7160-E67C-4C3B-958D-472766C3A238}"/>
    <cellStyle name="20% - Accent6 4 2 3" xfId="9008" xr:uid="{EC07C20D-8310-40E3-89FD-28AF9F7F0931}"/>
    <cellStyle name="20% - Accent6 4 2 3 2" xfId="9009" xr:uid="{85EA3639-C568-4E09-B73D-76496DAAA00F}"/>
    <cellStyle name="20% - Accent6 4 2 3 2 2" xfId="9010" xr:uid="{9F932E44-6642-42E0-8C04-940FD027A4A3}"/>
    <cellStyle name="20% - Accent6 4 2 3 2 2 2" xfId="9011" xr:uid="{FFCF52EE-AC84-434D-A1BB-4B133E8CD7D2}"/>
    <cellStyle name="20% - Accent6 4 2 3 2 2 2 2" xfId="9012" xr:uid="{7081385D-2BFD-4C42-9E82-3CB1CDC9349F}"/>
    <cellStyle name="20% - Accent6 4 2 3 2 2 3" xfId="9013" xr:uid="{8C01422D-C876-4DB9-8BA7-CE1BE2D416BA}"/>
    <cellStyle name="20% - Accent6 4 2 3 2 3" xfId="9014" xr:uid="{0B3A5BDD-D7F1-4518-AFE4-30BE977EDBBD}"/>
    <cellStyle name="20% - Accent6 4 2 3 2 3 2" xfId="9015" xr:uid="{1FB16D8F-FC23-464D-A0FE-B385B0228063}"/>
    <cellStyle name="20% - Accent6 4 2 3 2 3 2 2" xfId="9016" xr:uid="{03299B59-C4A3-4600-859E-171D58096240}"/>
    <cellStyle name="20% - Accent6 4 2 3 2 3 3" xfId="9017" xr:uid="{8D66A81F-C7A8-434D-9438-4572627A6CDB}"/>
    <cellStyle name="20% - Accent6 4 2 3 2 4" xfId="9018" xr:uid="{C5E0E8CB-E535-465D-87EC-1918492EF02C}"/>
    <cellStyle name="20% - Accent6 4 2 3 2 4 2" xfId="9019" xr:uid="{6D80293F-2B37-45EE-BD08-5C9A24FE16A5}"/>
    <cellStyle name="20% - Accent6 4 2 3 2 5" xfId="9020" xr:uid="{ED40C222-CE57-4298-9666-1CFC28490EE7}"/>
    <cellStyle name="20% - Accent6 4 2 3 2 6" xfId="47021" xr:uid="{A1F89220-EC57-4F09-80BD-F8B198174B2F}"/>
    <cellStyle name="20% - Accent6 4 2 3 3" xfId="9021" xr:uid="{8E681968-DB5B-417E-BD67-B31DC870D948}"/>
    <cellStyle name="20% - Accent6 4 2 3 3 2" xfId="9022" xr:uid="{F05965EA-2549-4292-AEE3-B32ED0E00560}"/>
    <cellStyle name="20% - Accent6 4 2 3 3 2 2" xfId="9023" xr:uid="{C37E8FB9-CD63-40C4-B43B-0B4D6202A3ED}"/>
    <cellStyle name="20% - Accent6 4 2 3 3 3" xfId="9024" xr:uid="{5AE1F37B-8042-45C8-A0BC-E3DCC43DC117}"/>
    <cellStyle name="20% - Accent6 4 2 3 4" xfId="9025" xr:uid="{0F2462FB-69C7-4F27-B56A-68BE2EDAF98A}"/>
    <cellStyle name="20% - Accent6 4 2 3 4 2" xfId="9026" xr:uid="{41166333-BD5A-4D52-9A57-525DD407D8EB}"/>
    <cellStyle name="20% - Accent6 4 2 3 4 2 2" xfId="9027" xr:uid="{842D13FE-EB1E-43A1-9A69-6EE76396DA42}"/>
    <cellStyle name="20% - Accent6 4 2 3 4 3" xfId="9028" xr:uid="{C4F1C727-9D1B-4086-895C-A29860F94AAC}"/>
    <cellStyle name="20% - Accent6 4 2 3 5" xfId="9029" xr:uid="{8A90F3F6-8FE5-4CBD-863D-EFFFF76B58DB}"/>
    <cellStyle name="20% - Accent6 4 2 3 5 2" xfId="9030" xr:uid="{77753C96-14F2-4384-8F68-6FD7EECE9A83}"/>
    <cellStyle name="20% - Accent6 4 2 3 6" xfId="9031" xr:uid="{3576D2DC-C9A1-476E-91C3-E05148C39CC1}"/>
    <cellStyle name="20% - Accent6 4 2 3 7" xfId="44909" xr:uid="{D240D954-AB39-4CDC-91CB-2C43CBA7EACB}"/>
    <cellStyle name="20% - Accent6 4 2 4" xfId="9032" xr:uid="{F2A70C7A-31D8-4A63-8026-876D1BA6B402}"/>
    <cellStyle name="20% - Accent6 4 2 4 2" xfId="9033" xr:uid="{0A2BF369-D798-4842-9EDE-10988245EB09}"/>
    <cellStyle name="20% - Accent6 4 2 4 2 2" xfId="9034" xr:uid="{B22E15D1-287B-4941-9EA5-AF4BB220279A}"/>
    <cellStyle name="20% - Accent6 4 2 4 2 2 2" xfId="9035" xr:uid="{591BEAEE-3A26-45C4-A1F1-75869B64D8F5}"/>
    <cellStyle name="20% - Accent6 4 2 4 2 3" xfId="9036" xr:uid="{FF4A48C2-EC1E-418A-9E4D-317748CE64B3}"/>
    <cellStyle name="20% - Accent6 4 2 4 3" xfId="9037" xr:uid="{A4395F3B-63FB-41A7-B41A-E99FD8C6B0F2}"/>
    <cellStyle name="20% - Accent6 4 2 4 3 2" xfId="9038" xr:uid="{B5242913-B1FD-4B32-8399-52358806E221}"/>
    <cellStyle name="20% - Accent6 4 2 4 3 2 2" xfId="9039" xr:uid="{890A92DC-530E-408D-AC43-D38B71FD4106}"/>
    <cellStyle name="20% - Accent6 4 2 4 3 3" xfId="9040" xr:uid="{01F5955C-E012-462D-B688-DF9889FD5417}"/>
    <cellStyle name="20% - Accent6 4 2 4 4" xfId="9041" xr:uid="{836B93C9-0BD2-4C03-A6B4-3A87B73285DC}"/>
    <cellStyle name="20% - Accent6 4 2 4 4 2" xfId="9042" xr:uid="{2B63E5E1-AA0E-4502-A009-C637BA8308EB}"/>
    <cellStyle name="20% - Accent6 4 2 4 5" xfId="9043" xr:uid="{6471B60B-E4BA-41F7-BAE8-42521DD2E19C}"/>
    <cellStyle name="20% - Accent6 4 2 4 6" xfId="47193" xr:uid="{D7F79415-5FE4-497F-B820-42D402E16B47}"/>
    <cellStyle name="20% - Accent6 4 2 5" xfId="9044" xr:uid="{89E69229-7935-4F0E-B863-103CDA3D8DDE}"/>
    <cellStyle name="20% - Accent6 4 2 5 2" xfId="9045" xr:uid="{4B7F8A53-DFB7-4312-A5FC-427E7EB0511C}"/>
    <cellStyle name="20% - Accent6 4 2 5 2 2" xfId="9046" xr:uid="{27D49F78-E828-4F0A-AFEB-6B866A9410BF}"/>
    <cellStyle name="20% - Accent6 4 2 5 2 2 2" xfId="9047" xr:uid="{68B9CD12-571A-4EF8-B628-12662E6957AA}"/>
    <cellStyle name="20% - Accent6 4 2 5 2 3" xfId="9048" xr:uid="{806B3F42-DA2F-43D6-B30D-FCE09DF89E72}"/>
    <cellStyle name="20% - Accent6 4 2 5 3" xfId="9049" xr:uid="{3454E121-F4D4-4CA4-89B4-C4DB26A8121B}"/>
    <cellStyle name="20% - Accent6 4 2 5 3 2" xfId="9050" xr:uid="{99F50C8D-0356-42D9-B045-9FFC0D6377D1}"/>
    <cellStyle name="20% - Accent6 4 2 5 4" xfId="9051" xr:uid="{A5218C84-F0BF-4686-9CA6-67A3B9CFD530}"/>
    <cellStyle name="20% - Accent6 4 2 5 5" xfId="46291" xr:uid="{454C2D43-7C22-44D1-B4EE-6F5EF03648DD}"/>
    <cellStyle name="20% - Accent6 4 2 6" xfId="9052" xr:uid="{1162C4EC-07BB-4FA1-B6CD-F570DF66060C}"/>
    <cellStyle name="20% - Accent6 4 2 6 2" xfId="9053" xr:uid="{259FD352-FFDA-4B69-82D8-CE6ADF2477A7}"/>
    <cellStyle name="20% - Accent6 4 2 6 2 2" xfId="9054" xr:uid="{1EC29F8A-CD5D-45FA-8FF0-110D51287970}"/>
    <cellStyle name="20% - Accent6 4 2 6 3" xfId="9055" xr:uid="{7CE15FAF-83E7-41E0-A62B-799B08FBF743}"/>
    <cellStyle name="20% - Accent6 4 2 7" xfId="9056" xr:uid="{C4EDFAE8-E73B-418D-BE80-7FFE9D4070E7}"/>
    <cellStyle name="20% - Accent6 4 2 7 2" xfId="9057" xr:uid="{7E32DF72-6990-4A19-9393-071C7F338A78}"/>
    <cellStyle name="20% - Accent6 4 2 8" xfId="9058" xr:uid="{80F23CE8-020A-4987-994E-42CAE1A3AD4F}"/>
    <cellStyle name="20% - Accent6 4 2 9" xfId="8959" xr:uid="{8C70C3EF-3B03-4F17-92DE-9559A046239B}"/>
    <cellStyle name="20% - Accent6 4 3" xfId="975" xr:uid="{95F84754-01BE-4B4C-99A4-0A779886742C}"/>
    <cellStyle name="20% - Accent6 4 3 2" xfId="9060" xr:uid="{268CA0AA-CCB1-46D7-8A09-E0F75A0C853D}"/>
    <cellStyle name="20% - Accent6 4 3 2 2" xfId="9061" xr:uid="{E047482A-2E55-4EDC-835F-BB5E3857AD8F}"/>
    <cellStyle name="20% - Accent6 4 3 2 2 2" xfId="9062" xr:uid="{56798C75-69DE-4FC8-98F7-61D3D0747D10}"/>
    <cellStyle name="20% - Accent6 4 3 2 2 2 2" xfId="9063" xr:uid="{182078CB-DAD6-4DAF-98A3-CCDE526A3DBA}"/>
    <cellStyle name="20% - Accent6 4 3 2 2 3" xfId="9064" xr:uid="{ECE9F6D8-60B5-40D9-B545-C1D98C3BBFB3}"/>
    <cellStyle name="20% - Accent6 4 3 2 3" xfId="9065" xr:uid="{621977DE-59BF-4CA1-B90E-8C3BE84B9278}"/>
    <cellStyle name="20% - Accent6 4 3 2 3 2" xfId="9066" xr:uid="{830B1361-EFFF-447B-8A02-ADED15B04BA1}"/>
    <cellStyle name="20% - Accent6 4 3 2 3 2 2" xfId="9067" xr:uid="{4090AAAE-E37F-48E8-A748-C6B70E499A89}"/>
    <cellStyle name="20% - Accent6 4 3 2 3 3" xfId="9068" xr:uid="{2364ABDE-F226-419F-A95E-A02B2B72F492}"/>
    <cellStyle name="20% - Accent6 4 3 2 4" xfId="9069" xr:uid="{5EF85115-B4BD-489B-B7A5-3425EA96F503}"/>
    <cellStyle name="20% - Accent6 4 3 2 4 2" xfId="9070" xr:uid="{E5A3876B-8830-468B-8BA5-43C9C6FD5F0D}"/>
    <cellStyle name="20% - Accent6 4 3 2 5" xfId="9071" xr:uid="{A30E11A7-9517-4336-87DD-2EDA2AC6417F}"/>
    <cellStyle name="20% - Accent6 4 3 2 6" xfId="45406" xr:uid="{52670A8F-AEEE-42C1-AC69-E65CF79AB2FA}"/>
    <cellStyle name="20% - Accent6 4 3 3" xfId="9072" xr:uid="{3BBCCDAD-05DD-41B1-94A7-0F40FC2D0812}"/>
    <cellStyle name="20% - Accent6 4 3 3 2" xfId="46744" xr:uid="{D9E4937F-C514-42AC-B72C-771040866B5B}"/>
    <cellStyle name="20% - Accent6 4 3 4" xfId="9073" xr:uid="{15549DEE-BA2D-4DE1-8940-39C3EEC3C6A2}"/>
    <cellStyle name="20% - Accent6 4 3 4 2" xfId="9074" xr:uid="{CE0847C7-CEE2-4952-82AA-45210A5558F2}"/>
    <cellStyle name="20% - Accent6 4 3 4 2 2" xfId="9075" xr:uid="{FA571139-5C54-4414-AE4C-D5ED2848620C}"/>
    <cellStyle name="20% - Accent6 4 3 4 3" xfId="9076" xr:uid="{322DA1F0-7F71-4AB3-AD7F-4BA3A11D6A2A}"/>
    <cellStyle name="20% - Accent6 4 3 5" xfId="9059" xr:uid="{A107F9A1-7123-4B53-B2C1-287DBDE217E1}"/>
    <cellStyle name="20% - Accent6 4 3 6" xfId="44474" xr:uid="{53AE8766-0D80-463B-BD54-5E4D7FAB5F3D}"/>
    <cellStyle name="20% - Accent6 4 4" xfId="9077" xr:uid="{C73639E7-316D-44CD-A2F5-D5054CD01D36}"/>
    <cellStyle name="20% - Accent6 4 4 2" xfId="9078" xr:uid="{20F4E25B-63F5-43D7-91BD-6C613D49072F}"/>
    <cellStyle name="20% - Accent6 4 4 2 2" xfId="9079" xr:uid="{D96CAE79-F6A8-4E4C-BDDE-139B0075267E}"/>
    <cellStyle name="20% - Accent6 4 4 2 3" xfId="9080" xr:uid="{4AC3A76E-D902-422F-826F-37F5012D34FA}"/>
    <cellStyle name="20% - Accent6 4 4 2 3 2" xfId="9081" xr:uid="{78E55C6E-97E1-46C6-B625-9A84D7D5F118}"/>
    <cellStyle name="20% - Accent6 4 4 2 3 2 2" xfId="9082" xr:uid="{F003836C-AABD-47B1-B752-E3D35FAF519A}"/>
    <cellStyle name="20% - Accent6 4 4 2 3 3" xfId="9083" xr:uid="{E9DB4CEF-DEC5-432C-B6D9-9D691E5BC764}"/>
    <cellStyle name="20% - Accent6 4 4 2 4" xfId="9084" xr:uid="{07CB6A1F-33F8-44A4-9C44-C0216227DD47}"/>
    <cellStyle name="20% - Accent6 4 4 2 4 2" xfId="9085" xr:uid="{62E9050B-CE10-4959-959C-5B3A3339C971}"/>
    <cellStyle name="20% - Accent6 4 4 2 4 2 2" xfId="9086" xr:uid="{07E2458D-AE97-4E96-A7DE-38191747643A}"/>
    <cellStyle name="20% - Accent6 4 4 2 4 3" xfId="9087" xr:uid="{CB721735-F895-4616-8C84-97337A6CB4FE}"/>
    <cellStyle name="20% - Accent6 4 4 2 5" xfId="9088" xr:uid="{8A2693BC-2A7A-4EFE-B69B-DCC840AB27F1}"/>
    <cellStyle name="20% - Accent6 4 4 2 5 2" xfId="9089" xr:uid="{83A0E897-6162-4F39-9F67-3A412196A82D}"/>
    <cellStyle name="20% - Accent6 4 4 2 6" xfId="9090" xr:uid="{257213C8-73D8-4248-939E-C7C3927BB847}"/>
    <cellStyle name="20% - Accent6 4 4 2 7" xfId="46557" xr:uid="{3FD0328E-658B-4D26-8CA7-A7E2CE6E784F}"/>
    <cellStyle name="20% - Accent6 4 4 3" xfId="9091" xr:uid="{99566291-ECD0-4559-B371-D4EA9582CF2C}"/>
    <cellStyle name="20% - Accent6 4 4 3 2" xfId="9092" xr:uid="{0D5465C7-C211-48CA-B7F2-7CC5F5963D5C}"/>
    <cellStyle name="20% - Accent6 4 4 3 2 2" xfId="9093" xr:uid="{88748EFF-5A1E-49E9-8EA0-350D3F1571CB}"/>
    <cellStyle name="20% - Accent6 4 4 3 3" xfId="9094" xr:uid="{AD502858-A3C6-4077-ABC0-BCB278A107A8}"/>
    <cellStyle name="20% - Accent6 4 4 4" xfId="9095" xr:uid="{7DFC033D-B682-4AA5-BAEE-58B52824A7F9}"/>
    <cellStyle name="20% - Accent6 4 4 4 2" xfId="9096" xr:uid="{516004AA-ED72-418F-A766-9871BB247F0C}"/>
    <cellStyle name="20% - Accent6 4 4 4 2 2" xfId="9097" xr:uid="{A3DA54BD-EC4D-41E1-B29B-BA26E615B059}"/>
    <cellStyle name="20% - Accent6 4 4 4 3" xfId="9098" xr:uid="{4A2225EF-A512-4D58-BBF4-5458858C5410}"/>
    <cellStyle name="20% - Accent6 4 4 5" xfId="9099" xr:uid="{46AC4C1F-A744-441E-9C1E-27679F908E2A}"/>
    <cellStyle name="20% - Accent6 4 4 5 2" xfId="9100" xr:uid="{B8AA222D-F9C7-4810-A4EC-64A797D5E789}"/>
    <cellStyle name="20% - Accent6 4 4 6" xfId="9101" xr:uid="{33588BFC-7596-47EB-8CC5-10CBAAEEFAB6}"/>
    <cellStyle name="20% - Accent6 4 4 7" xfId="45218" xr:uid="{747A5C03-0CB7-4C5C-94BF-1D216A633519}"/>
    <cellStyle name="20% - Accent6 4 5" xfId="9102" xr:uid="{4ACD85E9-C012-4D6E-8006-A09AA532D9A1}"/>
    <cellStyle name="20% - Accent6 4 5 2" xfId="9103" xr:uid="{F9B54E8C-5C3E-4276-BEF3-95EFB3023A65}"/>
    <cellStyle name="20% - Accent6 4 5 2 2" xfId="9104" xr:uid="{F8049824-52A9-42E6-B814-EF4CE0AD57AC}"/>
    <cellStyle name="20% - Accent6 4 5 2 2 2" xfId="9105" xr:uid="{104A7ABF-1701-4D9B-B4FD-0DB651F77F16}"/>
    <cellStyle name="20% - Accent6 4 5 2 3" xfId="9106" xr:uid="{EEB5B99A-AEBE-42BD-B351-DE208BF2B44F}"/>
    <cellStyle name="20% - Accent6 4 5 2 4" xfId="46908" xr:uid="{95B040DA-F732-4A31-A016-1A56D157C37A}"/>
    <cellStyle name="20% - Accent6 4 5 3" xfId="9107" xr:uid="{FE4BC0B2-4B37-4806-8BAE-D144DBDF4E25}"/>
    <cellStyle name="20% - Accent6 4 5 3 2" xfId="9108" xr:uid="{2F1D4900-E00E-4EDD-8252-D1E024914010}"/>
    <cellStyle name="20% - Accent6 4 5 3 2 2" xfId="9109" xr:uid="{DA4027A9-CCBA-4663-BBCF-65932B6412F9}"/>
    <cellStyle name="20% - Accent6 4 5 3 3" xfId="9110" xr:uid="{95041B99-4422-480B-ABE5-F01E3E3A4269}"/>
    <cellStyle name="20% - Accent6 4 5 4" xfId="9111" xr:uid="{6324C63A-FCDA-4CCA-9875-0D6859B880DA}"/>
    <cellStyle name="20% - Accent6 4 5 4 2" xfId="9112" xr:uid="{670FB20A-5631-4EA0-8D07-4AB3CDC693EF}"/>
    <cellStyle name="20% - Accent6 4 5 5" xfId="9113" xr:uid="{F11919D9-EAFD-42A5-8974-11F2D7210D5E}"/>
    <cellStyle name="20% - Accent6 4 5 6" xfId="44798" xr:uid="{0D5D4F63-4D55-49E6-BB0C-444733A52201}"/>
    <cellStyle name="20% - Accent6 4 6" xfId="9114" xr:uid="{6D4126F7-8864-43F4-B9DC-6BCA67C88AE7}"/>
    <cellStyle name="20% - Accent6 4 6 2" xfId="9115" xr:uid="{3EE78FA1-53BD-457A-B6E6-393ADACF99CD}"/>
    <cellStyle name="20% - Accent6 4 6 2 2" xfId="9116" xr:uid="{C79426FE-66FE-497E-9BD8-7BB36A4BD060}"/>
    <cellStyle name="20% - Accent6 4 6 2 2 2" xfId="9117" xr:uid="{A5D6C300-771F-4CBD-BBB7-4B70F1EE146A}"/>
    <cellStyle name="20% - Accent6 4 6 2 3" xfId="9118" xr:uid="{DC1598F0-0F7E-4B0A-91D3-51BB1479412C}"/>
    <cellStyle name="20% - Accent6 4 6 2 4" xfId="47082" xr:uid="{A3D472B1-5AE9-4095-B972-6ACCA3A22035}"/>
    <cellStyle name="20% - Accent6 4 6 3" xfId="9119" xr:uid="{BDA25B35-B7A2-42A0-97DC-F51A52D00656}"/>
    <cellStyle name="20% - Accent6 4 6 3 2" xfId="9120" xr:uid="{F27E2A35-5D80-44A1-A7BD-0AFE02647748}"/>
    <cellStyle name="20% - Accent6 4 6 4" xfId="9121" xr:uid="{FAE7E53F-E806-4E1D-9C83-929AA28302BF}"/>
    <cellStyle name="20% - Accent6 4 6 5" xfId="45657" xr:uid="{95EB235D-7D7D-4C47-ADB2-531B299CAA01}"/>
    <cellStyle name="20% - Accent6 4 7" xfId="9122" xr:uid="{6630F575-C449-4E8D-93C3-D5D3B79BDE41}"/>
    <cellStyle name="20% - Accent6 4 7 2" xfId="9123" xr:uid="{06BB9BF0-C80E-4238-91FB-0D4EFD4CFFEC}"/>
    <cellStyle name="20% - Accent6 4 7 2 2" xfId="9124" xr:uid="{9E0731AA-9D8E-48B0-8C9B-68186152E0F7}"/>
    <cellStyle name="20% - Accent6 4 7 3" xfId="9125" xr:uid="{B65C1512-1CED-4CFF-ADE7-CF3BA40C16D1}"/>
    <cellStyle name="20% - Accent6 4 7 4" xfId="46180" xr:uid="{13617130-D9B6-4D6D-9720-BD0258A0236E}"/>
    <cellStyle name="20% - Accent6 4 8" xfId="9126" xr:uid="{E864E331-0365-453B-8FF2-BDD1ED8A12C8}"/>
    <cellStyle name="20% - Accent6 4 8 2" xfId="9127" xr:uid="{6F228D62-320F-41D2-A5BA-DC9E60C7D1C5}"/>
    <cellStyle name="20% - Accent6 4 9" xfId="9128" xr:uid="{15A2A071-5B88-47D3-9898-6126C92D67FC}"/>
    <cellStyle name="20% - Accent6 5" xfId="596" xr:uid="{A76EC679-3814-493D-84A3-B6B6806F295B}"/>
    <cellStyle name="20% - Accent6 5 2" xfId="1007" xr:uid="{5C1D146B-69A9-4935-866C-CBCF9227F98D}"/>
    <cellStyle name="20% - Accent6 5 2 2" xfId="9131" xr:uid="{F6580D82-9DBF-48CD-A6E3-2E839AC80A4F}"/>
    <cellStyle name="20% - Accent6 5 2 2 2" xfId="9132" xr:uid="{CC8897AE-6CB1-4DC1-AF17-FD70D141A8DC}"/>
    <cellStyle name="20% - Accent6 5 2 2 2 2" xfId="9133" xr:uid="{22B66CBA-54A0-4D01-B7CD-2222E18C3998}"/>
    <cellStyle name="20% - Accent6 5 2 2 2 2 2" xfId="9134" xr:uid="{D530C139-8C8D-4AF8-A2F4-CEEF37B3FC14}"/>
    <cellStyle name="20% - Accent6 5 2 2 2 3" xfId="9135" xr:uid="{A8877A84-786F-4FCD-A93B-C9F9D3BE2D43}"/>
    <cellStyle name="20% - Accent6 5 2 2 3" xfId="9136" xr:uid="{BE0CCBBC-646D-4606-89EB-6E1C0636B3EB}"/>
    <cellStyle name="20% - Accent6 5 2 2 3 2" xfId="9137" xr:uid="{11971E8A-1292-47DD-B591-9CEB31102E9A}"/>
    <cellStyle name="20% - Accent6 5 2 2 3 2 2" xfId="9138" xr:uid="{3591AD5D-A660-4660-96E2-8F2A3D6CF800}"/>
    <cellStyle name="20% - Accent6 5 2 2 3 3" xfId="9139" xr:uid="{85A838B5-96C5-43EC-BF70-551BD8CE5312}"/>
    <cellStyle name="20% - Accent6 5 2 2 4" xfId="9140" xr:uid="{E8F899FC-223C-4668-A54D-F22C1E54A609}"/>
    <cellStyle name="20% - Accent6 5 2 2 4 2" xfId="9141" xr:uid="{35E36804-84BD-4573-B9AB-1D37B8B958D9}"/>
    <cellStyle name="20% - Accent6 5 2 2 5" xfId="9142" xr:uid="{0C543A41-4F2A-4C29-A8AF-1BE3C6BEE10F}"/>
    <cellStyle name="20% - Accent6 5 2 3" xfId="9143" xr:uid="{33E6E03A-0AFA-41E8-AAF2-5516D9EA3BC1}"/>
    <cellStyle name="20% - Accent6 5 2 4" xfId="9144" xr:uid="{C79538A5-AEF0-4DBD-BE4F-CD63F939B2F7}"/>
    <cellStyle name="20% - Accent6 5 2 4 2" xfId="9145" xr:uid="{37D058A7-1868-4FFC-B0F7-3940F423D6CF}"/>
    <cellStyle name="20% - Accent6 5 2 4 2 2" xfId="9146" xr:uid="{43AE147E-F215-441C-9D2F-887D78E49FD1}"/>
    <cellStyle name="20% - Accent6 5 2 4 3" xfId="9147" xr:uid="{54702EBB-06E5-424D-A55A-B05D2CDA78B6}"/>
    <cellStyle name="20% - Accent6 5 2 5" xfId="9148" xr:uid="{6EFCCB52-9641-4894-9426-8A4BD2B0456D}"/>
    <cellStyle name="20% - Accent6 5 2 5 2" xfId="9149" xr:uid="{0D7CD74B-181F-4642-A655-3A6038073EDF}"/>
    <cellStyle name="20% - Accent6 5 2 5 2 2" xfId="9150" xr:uid="{8E299855-1665-4C2E-B2A6-504FA1E418CB}"/>
    <cellStyle name="20% - Accent6 5 2 5 3" xfId="9151" xr:uid="{7993F44C-9784-4DCF-92D3-9E8DD69BA6E5}"/>
    <cellStyle name="20% - Accent6 5 2 6" xfId="9152" xr:uid="{50ECE760-D1B3-4862-BEFE-0B70122FCED0}"/>
    <cellStyle name="20% - Accent6 5 2 6 2" xfId="9153" xr:uid="{D7C19F2A-757A-4418-B3E5-496EFB25A1A9}"/>
    <cellStyle name="20% - Accent6 5 2 7" xfId="9154" xr:uid="{64F4C801-B79E-46D5-946C-60E946312140}"/>
    <cellStyle name="20% - Accent6 5 2 8" xfId="9130" xr:uid="{7DF05E59-1E56-41C3-B60E-ED314492F4FA}"/>
    <cellStyle name="20% - Accent6 5 2 9" xfId="45097" xr:uid="{B64838C4-7954-46A3-A7EC-6652559F3C74}"/>
    <cellStyle name="20% - Accent6 5 3" xfId="9155" xr:uid="{B66A7251-52B0-4E40-AD7C-A50DD60DB0D5}"/>
    <cellStyle name="20% - Accent6 5 3 2" xfId="9156" xr:uid="{AC26DD3A-6ECA-4C4F-9B41-93D5C8A3E81B}"/>
    <cellStyle name="20% - Accent6 5 3 2 2" xfId="9157" xr:uid="{C3E819BA-D991-4A73-952A-C7BD5B2F7D57}"/>
    <cellStyle name="20% - Accent6 5 3 2 2 2" xfId="9158" xr:uid="{AB05274B-AA39-407F-A311-7CEA4EBF20B4}"/>
    <cellStyle name="20% - Accent6 5 3 2 3" xfId="9159" xr:uid="{AF414A00-D033-4414-8E69-142CFE7E6841}"/>
    <cellStyle name="20% - Accent6 5 3 3" xfId="9160" xr:uid="{4179BBE0-C2D8-4C61-94C3-B299247099B0}"/>
    <cellStyle name="20% - Accent6 5 3 3 2" xfId="9161" xr:uid="{A3C4C0D2-9612-4FB9-8E27-4B79356045F0}"/>
    <cellStyle name="20% - Accent6 5 3 3 2 2" xfId="9162" xr:uid="{C9381B17-2ACB-4C1F-8990-333E479EBEBF}"/>
    <cellStyle name="20% - Accent6 5 3 3 3" xfId="9163" xr:uid="{F196DCAF-90FA-49E0-8D2D-F84B3B552FE2}"/>
    <cellStyle name="20% - Accent6 5 3 4" xfId="9164" xr:uid="{02FA2C8A-2337-4829-8754-4FED5F00E189}"/>
    <cellStyle name="20% - Accent6 5 3 4 2" xfId="9165" xr:uid="{2EBBE52D-C8A3-4B20-ABB7-FD49F840201D}"/>
    <cellStyle name="20% - Accent6 5 3 5" xfId="9166" xr:uid="{0B90D200-D938-444C-B562-B0E4EE78E17E}"/>
    <cellStyle name="20% - Accent6 5 3 6" xfId="45782" xr:uid="{965A7D44-B641-44A8-B7B6-E6C833E7ACF1}"/>
    <cellStyle name="20% - Accent6 5 4" xfId="9167" xr:uid="{84C2A66A-D031-43A8-838F-9758477EB8CC}"/>
    <cellStyle name="20% - Accent6 5 4 2" xfId="9168" xr:uid="{F3F8C79D-2095-446D-8876-949CB74C3DA2}"/>
    <cellStyle name="20% - Accent6 5 4 2 2" xfId="9169" xr:uid="{65FD7620-B615-428D-A0C3-61FFBA51E27B}"/>
    <cellStyle name="20% - Accent6 5 4 3" xfId="9170" xr:uid="{ECD18359-6276-4710-8D35-13AC7D1E4F06}"/>
    <cellStyle name="20% - Accent6 5 4 4" xfId="46436" xr:uid="{10A47604-3B99-4648-9DA3-7050C692D8B0}"/>
    <cellStyle name="20% - Accent6 5 5" xfId="9171" xr:uid="{F784ECA8-93CF-4F9B-A794-F790A43F2029}"/>
    <cellStyle name="20% - Accent6 5 5 2" xfId="9172" xr:uid="{452C93CF-74CF-4105-9B38-A18824570A7E}"/>
    <cellStyle name="20% - Accent6 5 5 2 2" xfId="9173" xr:uid="{91B612EC-96E1-4F49-A219-B3710F1DE429}"/>
    <cellStyle name="20% - Accent6 5 5 3" xfId="9174" xr:uid="{C4B52D1E-8787-48D1-8C29-7D23AC6A1A41}"/>
    <cellStyle name="20% - Accent6 5 6" xfId="9175" xr:uid="{3C4C34C3-9EF3-4578-B43E-BDBB26320F3B}"/>
    <cellStyle name="20% - Accent6 5 6 2" xfId="9176" xr:uid="{A726FA89-AFD5-4204-BD8F-F81645793FAC}"/>
    <cellStyle name="20% - Accent6 5 7" xfId="9177" xr:uid="{07CFCAF7-B844-4214-ACA1-2FB587037F44}"/>
    <cellStyle name="20% - Accent6 5 8" xfId="9129" xr:uid="{C256713D-9CB4-4982-AC9C-4377A6C79D2A}"/>
    <cellStyle name="20% - Accent6 5 9" xfId="44110" xr:uid="{15A433A4-3DBC-4B13-BA91-43E0D68F420E}"/>
    <cellStyle name="20% - Accent6 6" xfId="849" xr:uid="{DC35E3C9-DFDC-4634-8519-42A62766F7ED}"/>
    <cellStyle name="20% - Accent6 6 2" xfId="9179" xr:uid="{14D90779-AB0A-4557-94F7-6E9224BC7520}"/>
    <cellStyle name="20% - Accent6 6 2 2" xfId="9180" xr:uid="{65AFD9D0-CBF8-48E3-99A0-ADF02AEB341A}"/>
    <cellStyle name="20% - Accent6 6 2 2 2" xfId="9181" xr:uid="{8909DF4E-2137-4E01-A18F-8029B91F7096}"/>
    <cellStyle name="20% - Accent6 6 2 2 2 2" xfId="9182" xr:uid="{19BDEF4D-7AB3-4A59-B589-A4C79E3400AF}"/>
    <cellStyle name="20% - Accent6 6 2 2 2 2 2" xfId="9183" xr:uid="{122BA822-5E2C-4EF1-98BC-C6935F5939B8}"/>
    <cellStyle name="20% - Accent6 6 2 2 2 3" xfId="9184" xr:uid="{FA632363-93AC-4485-BA5D-0567D1FB4D40}"/>
    <cellStyle name="20% - Accent6 6 2 2 3" xfId="9185" xr:uid="{CD833733-4A9B-4130-8110-EE03A56C921C}"/>
    <cellStyle name="20% - Accent6 6 2 2 3 2" xfId="9186" xr:uid="{EF80636F-881A-4852-B6D5-B8DEF232621C}"/>
    <cellStyle name="20% - Accent6 6 2 2 3 2 2" xfId="9187" xr:uid="{36431D78-4F08-4FBB-B9ED-3D912F00BCFF}"/>
    <cellStyle name="20% - Accent6 6 2 2 3 3" xfId="9188" xr:uid="{1DF45705-5008-4407-8F72-C9BDF9252305}"/>
    <cellStyle name="20% - Accent6 6 2 2 4" xfId="9189" xr:uid="{8587EC71-94B3-4BDE-AF2B-82CA4ACF3984}"/>
    <cellStyle name="20% - Accent6 6 2 2 4 2" xfId="9190" xr:uid="{395171F3-04AD-40BE-9E76-87A817012612}"/>
    <cellStyle name="20% - Accent6 6 2 2 5" xfId="9191" xr:uid="{7DB8263D-465E-4720-BFBB-2452DC4AF12A}"/>
    <cellStyle name="20% - Accent6 6 2 3" xfId="9192" xr:uid="{F636968A-C2B9-4615-A016-58029C4AFD5B}"/>
    <cellStyle name="20% - Accent6 6 2 4" xfId="9193" xr:uid="{D66B60C4-A9AC-41B4-AC9E-1CAD2A9BB0F5}"/>
    <cellStyle name="20% - Accent6 6 2 4 2" xfId="9194" xr:uid="{586B08D9-9B58-4B98-9A83-F79F5CDA5012}"/>
    <cellStyle name="20% - Accent6 6 2 4 2 2" xfId="9195" xr:uid="{989D5F84-717E-4F52-A371-55F84902AD52}"/>
    <cellStyle name="20% - Accent6 6 2 4 3" xfId="9196" xr:uid="{D22F6CB4-230E-4257-9449-5CBFE09B3718}"/>
    <cellStyle name="20% - Accent6 6 2 5" xfId="9197" xr:uid="{2F918A62-1EFC-4A1A-A31E-109C9C2B585E}"/>
    <cellStyle name="20% - Accent6 6 2 5 2" xfId="9198" xr:uid="{3C081D10-24F9-4DF8-A388-599677F5FEEA}"/>
    <cellStyle name="20% - Accent6 6 2 5 2 2" xfId="9199" xr:uid="{08428210-9EF8-4AED-AEF3-0579B0FFB0C3}"/>
    <cellStyle name="20% - Accent6 6 2 5 3" xfId="9200" xr:uid="{4FE848EA-F4EF-4BB5-9DE3-D4C08B07642D}"/>
    <cellStyle name="20% - Accent6 6 2 6" xfId="9201" xr:uid="{C4E9087F-A1EA-42FC-9E16-BD1A14BBF71A}"/>
    <cellStyle name="20% - Accent6 6 2 6 2" xfId="9202" xr:uid="{E932E2C4-41B0-4493-8EEA-CED327B56349}"/>
    <cellStyle name="20% - Accent6 6 2 7" xfId="9203" xr:uid="{1A436142-4480-4869-ADEF-FC72BC1CDDEA}"/>
    <cellStyle name="20% - Accent6 6 2 8" xfId="45901" xr:uid="{217951E5-3DDE-4FE6-8412-EEB3C7966E9F}"/>
    <cellStyle name="20% - Accent6 6 3" xfId="9204" xr:uid="{EEC7E812-8117-4206-85A7-041E8FB5D43D}"/>
    <cellStyle name="20% - Accent6 6 3 2" xfId="9205" xr:uid="{039B6C82-806F-4EFB-8501-71393F59EC09}"/>
    <cellStyle name="20% - Accent6 6 3 2 2" xfId="9206" xr:uid="{4852730E-BEEE-42A8-A1A8-95AD8768C65B}"/>
    <cellStyle name="20% - Accent6 6 3 2 2 2" xfId="9207" xr:uid="{FC82160D-78D4-4179-8CF0-A7C8D6F9C19C}"/>
    <cellStyle name="20% - Accent6 6 3 2 3" xfId="9208" xr:uid="{E909C41C-A546-4748-8203-BD08E51E79DC}"/>
    <cellStyle name="20% - Accent6 6 3 3" xfId="9209" xr:uid="{9E1AE57C-FE13-4067-9D4B-18B47D6D371E}"/>
    <cellStyle name="20% - Accent6 6 3 3 2" xfId="9210" xr:uid="{B4F81E89-F030-4F4F-86A1-03299AA98D5B}"/>
    <cellStyle name="20% - Accent6 6 3 3 2 2" xfId="9211" xr:uid="{B1754B8E-1639-4968-9A6B-E7F72ABE81E2}"/>
    <cellStyle name="20% - Accent6 6 3 3 3" xfId="9212" xr:uid="{9D76572A-A2D3-457E-B2A3-03A1B0C08006}"/>
    <cellStyle name="20% - Accent6 6 3 4" xfId="9213" xr:uid="{6C6F7228-59F4-49CF-97A6-53465CFD2FB1}"/>
    <cellStyle name="20% - Accent6 6 3 4 2" xfId="9214" xr:uid="{FA90FFBF-5604-4F1F-9964-730A1A8B81F3}"/>
    <cellStyle name="20% - Accent6 6 3 5" xfId="9215" xr:uid="{759E4CD9-DB03-439E-AE32-148E02AA5064}"/>
    <cellStyle name="20% - Accent6 6 4" xfId="9216" xr:uid="{A07A97F3-72A5-45A7-88BA-CBEA64168689}"/>
    <cellStyle name="20% - Accent6 6 4 2" xfId="9217" xr:uid="{F0C75A47-E449-4592-AA1A-815EEF8C3C7F}"/>
    <cellStyle name="20% - Accent6 6 4 2 2" xfId="9218" xr:uid="{6B48738B-1945-4340-BD25-E7B1586ECC5B}"/>
    <cellStyle name="20% - Accent6 6 4 3" xfId="9219" xr:uid="{75986DD1-DF32-4683-AE21-8FD07F945856}"/>
    <cellStyle name="20% - Accent6 6 5" xfId="9220" xr:uid="{2FCE690F-8585-4816-A7EB-A025DE591E95}"/>
    <cellStyle name="20% - Accent6 6 5 2" xfId="9221" xr:uid="{F0E9A19E-EBBC-468F-A9E5-FF588D8DAD29}"/>
    <cellStyle name="20% - Accent6 6 5 2 2" xfId="9222" xr:uid="{814337A4-1BBF-43D1-8042-795CE3238531}"/>
    <cellStyle name="20% - Accent6 6 5 3" xfId="9223" xr:uid="{9C18E0F3-8960-4A36-96EB-8DE42D18156B}"/>
    <cellStyle name="20% - Accent6 6 6" xfId="9224" xr:uid="{0ACB6DB2-0D46-49D3-8B19-D04FE89008DB}"/>
    <cellStyle name="20% - Accent6 6 6 2" xfId="9225" xr:uid="{2C7B766E-2A53-4AD8-92EB-CB1584DDED24}"/>
    <cellStyle name="20% - Accent6 6 7" xfId="9226" xr:uid="{C663AFBB-722B-481A-A024-975C1479FC78}"/>
    <cellStyle name="20% - Accent6 6 8" xfId="9178" xr:uid="{73668546-76D0-4D60-ABF3-0A88984B71EE}"/>
    <cellStyle name="20% - Accent6 6 9" xfId="44923" xr:uid="{9308FE7A-68DB-4AA3-8CF5-2C7765833255}"/>
    <cellStyle name="20% - Accent6 7" xfId="9227" xr:uid="{5176ECAC-2C3F-49C4-8A22-0031AD1B00CA}"/>
    <cellStyle name="20% - Accent6 7 2" xfId="9228" xr:uid="{25B14127-8389-4BF2-95CD-71ACEF980DC5}"/>
    <cellStyle name="20% - Accent6 7 2 2" xfId="9229" xr:uid="{E8036D93-50FB-4A2F-9CEA-FEBD6EAAF168}"/>
    <cellStyle name="20% - Accent6 7 2 2 2" xfId="9230" xr:uid="{6C2E59EF-636C-4D58-9683-CAD738EB3B26}"/>
    <cellStyle name="20% - Accent6 7 2 2 2 2" xfId="9231" xr:uid="{F5CCCA78-E415-47FF-A27E-65B6D0CE7ACC}"/>
    <cellStyle name="20% - Accent6 7 2 2 3" xfId="9232" xr:uid="{E8D3BCBF-EB1F-4767-931C-1A8581ECB9BE}"/>
    <cellStyle name="20% - Accent6 7 2 3" xfId="9233" xr:uid="{BA1C45AD-8632-42E0-95AE-31772B05963F}"/>
    <cellStyle name="20% - Accent6 7 2 4" xfId="9234" xr:uid="{F62CDCE6-B55A-4049-AF3F-603079454484}"/>
    <cellStyle name="20% - Accent6 7 3" xfId="9235" xr:uid="{FEB67E79-7D9B-4E4D-AD47-1F6811184670}"/>
    <cellStyle name="20% - Accent6 7 3 2" xfId="9236" xr:uid="{FB3E2ED7-A2D3-4017-955E-E72E0080AB1C}"/>
    <cellStyle name="20% - Accent6 7 3 2 2" xfId="9237" xr:uid="{15008DC3-7BA6-47E1-9DD4-B65C3097AD1B}"/>
    <cellStyle name="20% - Accent6 7 3 3" xfId="9238" xr:uid="{9F0939BD-6E63-4679-A118-05269AB58BC6}"/>
    <cellStyle name="20% - Accent6 7 4" xfId="9239" xr:uid="{A2DBA86D-E9E6-42F6-99F5-0C6F17FC1350}"/>
    <cellStyle name="20% - Accent6 7 4 2" xfId="9240" xr:uid="{59C6C925-E765-4630-9D01-29EAF96D7845}"/>
    <cellStyle name="20% - Accent6 7 5" xfId="9241" xr:uid="{FE59BBD4-2130-49DB-B07E-B5AC998E3288}"/>
    <cellStyle name="20% - Accent6 7 6" xfId="45535" xr:uid="{77045128-14F3-419F-9E42-417FE13D580D}"/>
    <cellStyle name="20% - Accent6 8" xfId="9242" xr:uid="{7799CCBC-1322-47F0-B508-775D49A49C57}"/>
    <cellStyle name="20% - Accent6 8 2" xfId="9243" xr:uid="{3CF0414A-49D5-4A81-AF85-02D179AF48D0}"/>
    <cellStyle name="20% - Accent6 8 3" xfId="9244" xr:uid="{3C539D6A-7B70-471B-BEEF-ADB05171849A}"/>
    <cellStyle name="20% - Accent6 8 3 2" xfId="9245" xr:uid="{AB51DBEC-A245-40C8-A984-18C9306D2F0E}"/>
    <cellStyle name="20% - Accent6 8 3 2 2" xfId="9246" xr:uid="{A9C3582E-253D-48BF-83BB-E27203AF443E}"/>
    <cellStyle name="20% - Accent6 8 3 2 2 2" xfId="9247" xr:uid="{BDE9D34E-3DC6-48E4-BE8A-76EBFE10E450}"/>
    <cellStyle name="20% - Accent6 8 3 2 3" xfId="9248" xr:uid="{F0986A53-D573-4AFF-9ED6-EF9E325E074D}"/>
    <cellStyle name="20% - Accent6 8 3 3" xfId="9249" xr:uid="{5D8C6571-B013-4A23-8F11-A03340E2B984}"/>
    <cellStyle name="20% - Accent6 8 3 3 2" xfId="9250" xr:uid="{0FC96B3A-17A1-4511-AEB4-10FE933F47D7}"/>
    <cellStyle name="20% - Accent6 8 3 3 2 2" xfId="9251" xr:uid="{FB02F8C5-CB16-4197-97BB-A2E1166786DC}"/>
    <cellStyle name="20% - Accent6 8 3 3 3" xfId="9252" xr:uid="{C203A841-7313-4414-82A3-C799CF75C55E}"/>
    <cellStyle name="20% - Accent6 8 3 4" xfId="9253" xr:uid="{C606B614-D042-4C34-B702-B7BAF686A024}"/>
    <cellStyle name="20% - Accent6 8 3 4 2" xfId="9254" xr:uid="{53BA5165-1D9B-4E16-8C8F-C4E2C5318410}"/>
    <cellStyle name="20% - Accent6 8 3 5" xfId="9255" xr:uid="{56A572B3-E826-4AF4-9342-B92145E0C960}"/>
    <cellStyle name="20% - Accent6 8 4" xfId="46305" xr:uid="{C600D84D-80FE-4E82-9575-B3205E6B9C7D}"/>
    <cellStyle name="20% - Accent6 9" xfId="9256" xr:uid="{267D83A4-18BE-4BD2-9753-D44B3316A784}"/>
    <cellStyle name="20% - Accent6 9 2" xfId="9257" xr:uid="{79F00A47-4FA5-4139-AE0B-4FC2350B2C51}"/>
    <cellStyle name="20% - Accent6 9 3" xfId="9258" xr:uid="{FEE486AF-3D86-48C7-9489-E2FC2A35A653}"/>
    <cellStyle name="20% - Accent6 9 3 2" xfId="9259" xr:uid="{514FF6C4-94BD-4D60-8CFA-0891425B19D6}"/>
    <cellStyle name="20% - Accent6 9 3 2 2" xfId="9260" xr:uid="{09CBBB83-177B-4D63-81D8-CA47891D5F24}"/>
    <cellStyle name="20% - Accent6 9 3 2 2 2" xfId="9261" xr:uid="{1705F913-FA24-499A-A73A-7AF6D24C0DE7}"/>
    <cellStyle name="20% - Accent6 9 3 2 3" xfId="9262" xr:uid="{D4DF1829-0C1C-4BD2-B1E4-FEC006935314}"/>
    <cellStyle name="20% - Accent6 9 3 3" xfId="9263" xr:uid="{BEAFF692-A984-4445-A4B2-DD03B6D959F8}"/>
    <cellStyle name="20% - Accent6 9 3 3 2" xfId="9264" xr:uid="{CF0F261D-37E7-446E-AED7-CA41B58FD9C8}"/>
    <cellStyle name="20% - Accent6 9 3 3 2 2" xfId="9265" xr:uid="{D2E9EDCE-E9B3-4393-9E7D-6A30A7DEB771}"/>
    <cellStyle name="20% - Accent6 9 3 3 3" xfId="9266" xr:uid="{8BC6B504-B4F5-4992-9F08-654162054CC8}"/>
    <cellStyle name="20% - Accent6 9 3 4" xfId="9267" xr:uid="{3F33C6AB-ACAD-4A1B-A927-94498D263AD4}"/>
    <cellStyle name="20% - Accent6 9 3 4 2" xfId="9268" xr:uid="{C7BE0F41-403F-423D-82A1-CEEBBF698727}"/>
    <cellStyle name="20% - Accent6 9 3 5" xfId="9269" xr:uid="{A0FA6A75-B84D-47AB-B923-D7146E36369E}"/>
    <cellStyle name="20% - Accent6 9 4" xfId="9270" xr:uid="{090126FF-21CF-4AC1-AE0E-0B1A9D6BEDFA}"/>
    <cellStyle name="3" xfId="546" xr:uid="{D12F03D4-8A8E-486D-B7A8-461069AA399B}"/>
    <cellStyle name="4" xfId="547" xr:uid="{91D444B4-9CE2-4658-AF3B-3DD825729406}"/>
    <cellStyle name="40% - Accent1" xfId="49" builtinId="31" customBuiltin="1"/>
    <cellStyle name="40% - Accent1 10" xfId="9271" xr:uid="{ED29D0C7-9041-47E3-B3BC-49D3DA7072F0}"/>
    <cellStyle name="40% - Accent1 11" xfId="9272" xr:uid="{86814D7B-154B-4070-927E-A3A8303126E2}"/>
    <cellStyle name="40% - Accent1 11 2" xfId="9273" xr:uid="{D99427C8-7550-48B2-9430-001857735C37}"/>
    <cellStyle name="40% - Accent1 12" xfId="1213" xr:uid="{E0A3AF6C-34EE-44E2-9089-87BEF1A05C7F}"/>
    <cellStyle name="40% - Accent1 13" xfId="43940" xr:uid="{1BD9909C-BC5E-4B23-9452-76FBA4651D42}"/>
    <cellStyle name="40% - Accent1 2" xfId="118" xr:uid="{AB07E59D-1D13-4884-8D10-15B32218C10F}"/>
    <cellStyle name="40% - Accent1 2 10" xfId="1230" xr:uid="{DE0E9FAF-43C7-47CF-B222-0A7A8D6B5FEA}"/>
    <cellStyle name="40% - Accent1 2 11" xfId="43787" xr:uid="{00533F96-3726-4279-BECE-11190407C515}"/>
    <cellStyle name="40% - Accent1 2 12" xfId="307" xr:uid="{21EA187B-FE51-4ED1-A5A2-BD5E80CCB140}"/>
    <cellStyle name="40% - Accent1 2 13" xfId="44020" xr:uid="{F3989F92-63DA-45CF-947D-7065EE0CCA28}"/>
    <cellStyle name="40% - Accent1 2 2" xfId="232" xr:uid="{4CD8212B-63AF-4257-9043-CCE3F645C2D7}"/>
    <cellStyle name="40% - Accent1 2 2 10" xfId="3279" xr:uid="{A4603A53-AA3D-4A83-818F-B93F21D592A2}"/>
    <cellStyle name="40% - Accent1 2 2 11" xfId="1474" xr:uid="{773A1D30-1D84-482C-8C5E-33B8787E221D}"/>
    <cellStyle name="40% - Accent1 2 2 12" xfId="1364" xr:uid="{313785C2-F2C6-4E3B-ADCE-B09680A44105}"/>
    <cellStyle name="40% - Accent1 2 2 13" xfId="404" xr:uid="{A3723026-58E0-4377-8F4E-561A78A8CEC8}"/>
    <cellStyle name="40% - Accent1 2 2 14" xfId="44072" xr:uid="{A1E4BA75-FD01-4849-95A1-5B398949500B}"/>
    <cellStyle name="40% - Accent1 2 2 2" xfId="494" xr:uid="{58A90DE2-10E8-4017-9EF4-41D879325F59}"/>
    <cellStyle name="40% - Accent1 2 2 2 10" xfId="44324" xr:uid="{F0B70D6C-743C-4270-BB39-728B09001699}"/>
    <cellStyle name="40% - Accent1 2 2 2 2" xfId="756" xr:uid="{622CA9C2-6E48-459E-8887-3C26ABCB635F}"/>
    <cellStyle name="40% - Accent1 2 2 2 2 2" xfId="1156" xr:uid="{F87D616E-2A36-4549-81EF-08BE1ADC7601}"/>
    <cellStyle name="40% - Accent1 2 2 2 2 2 2" xfId="2520" xr:uid="{5D47F477-0EF2-458C-B918-96F33747CCEE}"/>
    <cellStyle name="40% - Accent1 2 2 2 2 2 3" xfId="2754" xr:uid="{BCF614C9-55A2-4809-AD24-02FE8972F9B3}"/>
    <cellStyle name="40% - Accent1 2 2 2 2 2 4" xfId="2987" xr:uid="{A1CE5A4C-A640-4DFC-AC89-1584E1C59399}"/>
    <cellStyle name="40% - Accent1 2 2 2 2 2 5" xfId="3220" xr:uid="{F34965A2-01C4-4AFB-BC66-E024D1366FD6}"/>
    <cellStyle name="40% - Accent1 2 2 2 2 2 6" xfId="2286" xr:uid="{AB5BE224-803B-4191-BE7E-CC999DDD8D52}"/>
    <cellStyle name="40% - Accent1 2 2 2 2 2 7" xfId="1922" xr:uid="{665787FB-C701-42F2-9108-3935C2C5AF99}"/>
    <cellStyle name="40% - Accent1 2 2 2 2 2 8" xfId="46093" xr:uid="{05A56F24-EE8D-4CA3-834B-18D578A17A2A}"/>
    <cellStyle name="40% - Accent1 2 2 2 2 3" xfId="2404" xr:uid="{CCC07331-1D3D-40D6-A517-2CBD4AF3EA86}"/>
    <cellStyle name="40% - Accent1 2 2 2 2 4" xfId="2638" xr:uid="{AAD429E1-4B4C-4567-AD1F-E3F216C46EE0}"/>
    <cellStyle name="40% - Accent1 2 2 2 2 5" xfId="2871" xr:uid="{DD7D003A-C32E-46A3-A8BF-BB3945BEAF84}"/>
    <cellStyle name="40% - Accent1 2 2 2 2 6" xfId="3104" xr:uid="{79895292-0072-45E3-8DAF-1BFE1C9776BC}"/>
    <cellStyle name="40% - Accent1 2 2 2 2 7" xfId="2170" xr:uid="{B5903367-F012-412A-8DC5-AAE1719C7DD0}"/>
    <cellStyle name="40% - Accent1 2 2 2 2 8" xfId="1801" xr:uid="{9F15192A-CC06-42E8-B4CF-2A5BD0CB1342}"/>
    <cellStyle name="40% - Accent1 2 2 2 2 9" xfId="45311" xr:uid="{EEF2BBC1-0EFC-4F92-9A51-8C1DFEA4D07D}"/>
    <cellStyle name="40% - Accent1 2 2 2 3" xfId="945" xr:uid="{1C091696-B955-4D18-84B1-84C1F6BB84B9}"/>
    <cellStyle name="40% - Accent1 2 2 2 3 2" xfId="2462" xr:uid="{ED5CADC5-5270-444B-BC0E-CC6EBE1699AC}"/>
    <cellStyle name="40% - Accent1 2 2 2 3 2 2" xfId="9276" xr:uid="{3843CAA4-1C06-4C10-A604-166048A17352}"/>
    <cellStyle name="40% - Accent1 2 2 2 3 2 3" xfId="9275" xr:uid="{4BA3798C-61E0-4F5F-A916-6158F3FB666E}"/>
    <cellStyle name="40% - Accent1 2 2 2 3 3" xfId="2696" xr:uid="{D0CD5BBC-3E27-4853-AA02-2C9D4F2CAC99}"/>
    <cellStyle name="40% - Accent1 2 2 2 3 3 2" xfId="9277" xr:uid="{AC2B1BDB-22F1-4BB5-8CA8-8890B9FC0F0C}"/>
    <cellStyle name="40% - Accent1 2 2 2 3 4" xfId="2929" xr:uid="{40183F06-CF19-4151-8C27-6E23A125ED0D}"/>
    <cellStyle name="40% - Accent1 2 2 2 3 5" xfId="3162" xr:uid="{4FF1DB5B-01AB-4A10-8508-997BEB59F883}"/>
    <cellStyle name="40% - Accent1 2 2 2 3 6" xfId="2228" xr:uid="{52B5F5CD-74FF-4323-B0E8-8624A66674E0}"/>
    <cellStyle name="40% - Accent1 2 2 2 3 7" xfId="9274" xr:uid="{807F2381-F851-400F-A8E0-F6BD7A851F25}"/>
    <cellStyle name="40% - Accent1 2 2 2 3 8" xfId="1864" xr:uid="{9B91AA31-1415-4E0A-9CEA-9D3091DAD4E6}"/>
    <cellStyle name="40% - Accent1 2 2 2 3 9" xfId="45751" xr:uid="{DF5FB0F6-4590-490B-A4ED-DF9907E19464}"/>
    <cellStyle name="40% - Accent1 2 2 2 4" xfId="2346" xr:uid="{C70BD4F8-710F-49D2-A3C5-E53516750916}"/>
    <cellStyle name="40% - Accent1 2 2 2 4 2" xfId="9279" xr:uid="{6476D60C-A31A-4066-8106-F52BED2EB2A4}"/>
    <cellStyle name="40% - Accent1 2 2 2 4 3" xfId="9280" xr:uid="{933E7C8C-9178-485C-AC43-DE9BF10B9150}"/>
    <cellStyle name="40% - Accent1 2 2 2 4 4" xfId="9278" xr:uid="{545993CE-086C-4539-9D84-F6701DD2C5D6}"/>
    <cellStyle name="40% - Accent1 2 2 2 4 5" xfId="46650" xr:uid="{96C3E8D1-1F06-4335-ADDD-C11D32957D6F}"/>
    <cellStyle name="40% - Accent1 2 2 2 5" xfId="2580" xr:uid="{4221E84A-33CF-4E25-B526-5A5C18C00BB4}"/>
    <cellStyle name="40% - Accent1 2 2 2 5 2" xfId="9281" xr:uid="{01FEC9F1-C289-4725-8F60-B9D4CA68561A}"/>
    <cellStyle name="40% - Accent1 2 2 2 6" xfId="2813" xr:uid="{03F51D3F-384C-444F-A737-C2E67875AA80}"/>
    <cellStyle name="40% - Accent1 2 2 2 7" xfId="3046" xr:uid="{579D4165-440E-4216-85B7-C8B7FD5240BE}"/>
    <cellStyle name="40% - Accent1 2 2 2 8" xfId="2112" xr:uid="{5031425F-C727-45C2-980C-10854CC719B5}"/>
    <cellStyle name="40% - Accent1 2 2 2 9" xfId="1676" xr:uid="{F537B65E-DE03-4749-94FE-CBBE08D8A8CA}"/>
    <cellStyle name="40% - Accent1 2 2 3" xfId="635" xr:uid="{A074FF75-2323-4E0E-AB71-D95BB75B2383}"/>
    <cellStyle name="40% - Accent1 2 2 3 10" xfId="9282" xr:uid="{15D320AA-BFE5-499B-90FF-415C3A33660E}"/>
    <cellStyle name="40% - Accent1 2 2 3 11" xfId="43641" xr:uid="{BAB694E8-C694-4535-A024-1E06B11AA322}"/>
    <cellStyle name="40% - Accent1 2 2 3 12" xfId="1768" xr:uid="{3D08A602-562D-4101-B9F7-9D4EBE7A39D9}"/>
    <cellStyle name="40% - Accent1 2 2 3 13" xfId="44199" xr:uid="{E63426CA-F856-4E89-BA35-F6C47F9CF6BA}"/>
    <cellStyle name="40% - Accent1 2 2 3 2" xfId="1045" xr:uid="{BB4FC024-ACAE-4E6B-820D-6B01D10C7F34}"/>
    <cellStyle name="40% - Accent1 2 2 3 2 10" xfId="45186" xr:uid="{66C52F54-53A3-4046-8A18-2D52BB1E4B3B}"/>
    <cellStyle name="40% - Accent1 2 2 3 2 2" xfId="2491" xr:uid="{5459B953-D69E-4D8B-8160-A536F3708E0A}"/>
    <cellStyle name="40% - Accent1 2 2 3 2 2 2" xfId="9285" xr:uid="{2D8C758E-C147-409E-87F7-5CD7AA40B579}"/>
    <cellStyle name="40% - Accent1 2 2 3 2 2 2 2" xfId="9286" xr:uid="{3F963D62-32CA-4F5B-93D9-5AE236555B87}"/>
    <cellStyle name="40% - Accent1 2 2 3 2 2 2 3" xfId="9287" xr:uid="{D6898BD5-40DF-4115-A901-25EACE563AAE}"/>
    <cellStyle name="40% - Accent1 2 2 3 2 2 3" xfId="9288" xr:uid="{0E0512B4-6F76-4150-A4E0-437EE595E59D}"/>
    <cellStyle name="40% - Accent1 2 2 3 2 2 4" xfId="9289" xr:uid="{C1644541-C4DC-47B0-AEA1-4613F7C488AE}"/>
    <cellStyle name="40% - Accent1 2 2 3 2 2 4 2" xfId="9290" xr:uid="{CE605F30-5C93-4134-B0A5-2AE883F47640}"/>
    <cellStyle name="40% - Accent1 2 2 3 2 2 5" xfId="9291" xr:uid="{8992292E-3F9B-4A8A-BAB5-F7EE0B5944FA}"/>
    <cellStyle name="40% - Accent1 2 2 3 2 2 6" xfId="9284" xr:uid="{72B69FCB-DB24-440A-B3F1-8BDB67FB9E26}"/>
    <cellStyle name="40% - Accent1 2 2 3 2 3" xfId="2725" xr:uid="{A7C75C4C-7C4D-4FFF-85DB-62CF54E51612}"/>
    <cellStyle name="40% - Accent1 2 2 3 2 3 2" xfId="9292" xr:uid="{D7AEE23D-9D2B-4739-A92D-8B175FB77293}"/>
    <cellStyle name="40% - Accent1 2 2 3 2 4" xfId="2958" xr:uid="{DBFC6E44-629F-4A6D-AD6A-5593E984E144}"/>
    <cellStyle name="40% - Accent1 2 2 3 2 4 2" xfId="9294" xr:uid="{16326EBB-E486-4984-9E56-2224001DEA5D}"/>
    <cellStyle name="40% - Accent1 2 2 3 2 4 2 2" xfId="9295" xr:uid="{34A5B5AC-31F8-4DB8-92C3-809DCD7E1724}"/>
    <cellStyle name="40% - Accent1 2 2 3 2 4 3" xfId="9296" xr:uid="{F33CDE8C-83A2-4680-A2B4-604D875A9105}"/>
    <cellStyle name="40% - Accent1 2 2 3 2 4 4" xfId="9293" xr:uid="{A022105B-3B57-4247-B5D4-1A1A21705D7F}"/>
    <cellStyle name="40% - Accent1 2 2 3 2 5" xfId="3191" xr:uid="{5E8680B1-76A8-457D-B0B3-896CD5424DE7}"/>
    <cellStyle name="40% - Accent1 2 2 3 2 5 2" xfId="9298" xr:uid="{C70688A3-8F87-41BF-A292-F9A39499DEF4}"/>
    <cellStyle name="40% - Accent1 2 2 3 2 5 2 2" xfId="9299" xr:uid="{4703CFE8-F7E9-437C-AA42-9FE7AFBA32C4}"/>
    <cellStyle name="40% - Accent1 2 2 3 2 5 3" xfId="9300" xr:uid="{0EBADC29-F3DB-4D7C-9284-4DA904A3EBB5}"/>
    <cellStyle name="40% - Accent1 2 2 3 2 5 4" xfId="9297" xr:uid="{86C29680-E37D-41D0-BE96-0AE1529BC65B}"/>
    <cellStyle name="40% - Accent1 2 2 3 2 6" xfId="2257" xr:uid="{88ACB483-277F-40A7-9AFD-4D7F67A0C9B1}"/>
    <cellStyle name="40% - Accent1 2 2 3 2 6 2" xfId="9302" xr:uid="{498D198F-7E51-4192-BDEB-BD78BE80D2A7}"/>
    <cellStyle name="40% - Accent1 2 2 3 2 6 3" xfId="9301" xr:uid="{E82EE329-4928-4939-8FDE-AC65BE76279B}"/>
    <cellStyle name="40% - Accent1 2 2 3 2 7" xfId="9303" xr:uid="{1B930796-A540-4D9C-9831-F066A2DD61EA}"/>
    <cellStyle name="40% - Accent1 2 2 3 2 8" xfId="9283" xr:uid="{B3D2491C-F234-4625-8DFD-C25CF8FB077E}"/>
    <cellStyle name="40% - Accent1 2 2 3 2 9" xfId="1893" xr:uid="{C38064D6-0145-413C-A5E2-ECBD41FEBDE3}"/>
    <cellStyle name="40% - Accent1 2 2 3 3" xfId="2375" xr:uid="{DF95D451-746A-42CB-BA28-2A20320B06E2}"/>
    <cellStyle name="40% - Accent1 2 2 3 3 2" xfId="9305" xr:uid="{B8D3228B-0B38-4C14-995A-AB1F19190A2F}"/>
    <cellStyle name="40% - Accent1 2 2 3 3 2 2" xfId="9306" xr:uid="{0C38B538-709A-4272-9E2B-BAD80CC86B79}"/>
    <cellStyle name="40% - Accent1 2 2 3 3 2 2 2" xfId="9307" xr:uid="{A0DA7DFD-9CD9-4DD2-8AA9-9F57A46136B0}"/>
    <cellStyle name="40% - Accent1 2 2 3 3 2 3" xfId="9308" xr:uid="{C3E80D7F-767D-4B7F-8D18-C82A83F2B7CF}"/>
    <cellStyle name="40% - Accent1 2 2 3 3 3" xfId="9309" xr:uid="{52AECAB7-571B-418E-91D4-7BA50A60EAB9}"/>
    <cellStyle name="40% - Accent1 2 2 3 3 3 2" xfId="9310" xr:uid="{3E21CFFE-91E0-4460-920C-43A72CE2F28B}"/>
    <cellStyle name="40% - Accent1 2 2 3 3 3 2 2" xfId="9311" xr:uid="{8494E77A-9862-43B5-99A5-F716164ACA28}"/>
    <cellStyle name="40% - Accent1 2 2 3 3 3 3" xfId="9312" xr:uid="{D273B1D5-7A3A-4FD6-9194-F031729CFA36}"/>
    <cellStyle name="40% - Accent1 2 2 3 3 4" xfId="9313" xr:uid="{3F46D872-1712-4C87-B828-B48C3A5E0EE8}"/>
    <cellStyle name="40% - Accent1 2 2 3 3 4 2" xfId="9314" xr:uid="{5FD4AEF3-C81C-4E80-9716-92A367F13DC7}"/>
    <cellStyle name="40% - Accent1 2 2 3 3 5" xfId="9315" xr:uid="{E9986A25-88C5-405C-9658-5470B80331D3}"/>
    <cellStyle name="40% - Accent1 2 2 3 3 6" xfId="9304" xr:uid="{AD51A3B4-7E25-47F5-8B09-6BE251287A09}"/>
    <cellStyle name="40% - Accent1 2 2 3 3 7" xfId="45870" xr:uid="{67864129-074B-4F61-860A-BDCF7DC67EA3}"/>
    <cellStyle name="40% - Accent1 2 2 3 4" xfId="2609" xr:uid="{B62340ED-4224-4C54-9B7E-0858974FEB0D}"/>
    <cellStyle name="40% - Accent1 2 2 3 4 2" xfId="9317" xr:uid="{8DBBD90B-DD8C-44B3-BD75-0CD52BF04568}"/>
    <cellStyle name="40% - Accent1 2 2 3 4 2 2" xfId="9318" xr:uid="{33D9F7BB-F382-4EE7-87AD-5FB0791C9C09}"/>
    <cellStyle name="40% - Accent1 2 2 3 4 3" xfId="9319" xr:uid="{689EACF5-214E-45FF-A4DE-19BD4E37218A}"/>
    <cellStyle name="40% - Accent1 2 2 3 4 4" xfId="9316" xr:uid="{8F77A4FA-4794-4D22-9DAB-D6B8DAE538CB}"/>
    <cellStyle name="40% - Accent1 2 2 3 4 5" xfId="46525" xr:uid="{EA79611E-8ADA-4D40-A16F-3A22210EE2B5}"/>
    <cellStyle name="40% - Accent1 2 2 3 5" xfId="2842" xr:uid="{A68C9123-9A27-4800-80C3-D89F55D5A282}"/>
    <cellStyle name="40% - Accent1 2 2 3 5 2" xfId="9321" xr:uid="{D1234789-EEA2-4308-9C69-7F04BFD994DD}"/>
    <cellStyle name="40% - Accent1 2 2 3 5 3" xfId="9320" xr:uid="{E27DCD07-B26A-4B86-B215-335EDC95E3CE}"/>
    <cellStyle name="40% - Accent1 2 2 3 6" xfId="3075" xr:uid="{CCB06FC3-E34E-4F7D-A995-68CCF7B2E9A4}"/>
    <cellStyle name="40% - Accent1 2 2 3 6 2" xfId="9323" xr:uid="{7DE94ED1-F43F-4C15-85EE-16709EA01E61}"/>
    <cellStyle name="40% - Accent1 2 2 3 6 3" xfId="9322" xr:uid="{FCCC9305-6EB3-4708-801D-BD6BF282757C}"/>
    <cellStyle name="40% - Accent1 2 2 3 7" xfId="2141" xr:uid="{4A796755-214C-478D-A70C-D2CD9B63E1DF}"/>
    <cellStyle name="40% - Accent1 2 2 3 7 2" xfId="9325" xr:uid="{81F87E8C-2713-4BF1-A624-61E90ABF1F57}"/>
    <cellStyle name="40% - Accent1 2 2 3 7 2 2" xfId="9326" xr:uid="{BD1F143E-0D4C-421A-AB40-9C7349EFF495}"/>
    <cellStyle name="40% - Accent1 2 2 3 7 2 2 2" xfId="9327" xr:uid="{23C5ACF9-FF8B-49EA-8805-981942A600E2}"/>
    <cellStyle name="40% - Accent1 2 2 3 7 2 3" xfId="9328" xr:uid="{6A7AD21B-0FF3-4182-A3D8-E145DF286D54}"/>
    <cellStyle name="40% - Accent1 2 2 3 7 3" xfId="9329" xr:uid="{DD5728B8-E5ED-4363-BE0E-74194D9FB473}"/>
    <cellStyle name="40% - Accent1 2 2 3 7 3 2" xfId="9330" xr:uid="{E919B4EF-A87B-4B0F-983D-42BC76C14AA2}"/>
    <cellStyle name="40% - Accent1 2 2 3 7 4" xfId="9331" xr:uid="{4B4E4E2C-8CCA-4590-807E-E35F18128E8F}"/>
    <cellStyle name="40% - Accent1 2 2 3 7 5" xfId="9324" xr:uid="{92D1A5CA-64DA-448A-950A-07E5D200C101}"/>
    <cellStyle name="40% - Accent1 2 2 3 8" xfId="9332" xr:uid="{38C3321C-1B0F-431D-A846-ED10B863F78D}"/>
    <cellStyle name="40% - Accent1 2 2 3 8 2" xfId="9333" xr:uid="{C690EDB7-93D3-4B5A-8C5E-28508D9C0D6D}"/>
    <cellStyle name="40% - Accent1 2 2 3 8 2 2" xfId="9334" xr:uid="{80A3D481-25A3-4B28-B95C-D58ABF989F09}"/>
    <cellStyle name="40% - Accent1 2 2 3 8 3" xfId="9335" xr:uid="{51ACF9C4-BD16-439F-B753-CFBF971D0369}"/>
    <cellStyle name="40% - Accent1 2 2 3 9" xfId="9336" xr:uid="{9F41B43A-F20F-4FB0-A755-00C8A3195506}"/>
    <cellStyle name="40% - Accent1 2 2 3 9 2" xfId="9337" xr:uid="{E6AB8A3D-19B6-43D0-B7DF-D19B1C5E3A78}"/>
    <cellStyle name="40% - Accent1 2 2 4" xfId="694" xr:uid="{75858271-6AA0-493E-843B-D0A0C55E84C1}"/>
    <cellStyle name="40% - Accent1 2 2 4 10" xfId="44675" xr:uid="{87C16933-98AB-4185-8E4F-B938DDE48933}"/>
    <cellStyle name="40% - Accent1 2 2 4 2" xfId="1101" xr:uid="{735AA7BB-87FD-4EC7-BD7E-6E8BBC242A62}"/>
    <cellStyle name="40% - Accent1 2 2 4 2 2" xfId="9340" xr:uid="{6D235261-8272-4225-A1F7-AD976FF6FF19}"/>
    <cellStyle name="40% - Accent1 2 2 4 2 2 2" xfId="9341" xr:uid="{7EC2A76F-B21A-4BED-9681-AEFDEBC95F44}"/>
    <cellStyle name="40% - Accent1 2 2 4 2 2 2 2" xfId="9342" xr:uid="{82083E3C-61A5-4DFB-8079-1BB3D9099B89}"/>
    <cellStyle name="40% - Accent1 2 2 4 2 2 2 2 2" xfId="9343" xr:uid="{BD1DD5EF-2EF5-4CFC-BFE5-34F461B694A7}"/>
    <cellStyle name="40% - Accent1 2 2 4 2 2 2 3" xfId="9344" xr:uid="{097D76AE-126F-4A98-BBB8-B366ABC582DD}"/>
    <cellStyle name="40% - Accent1 2 2 4 2 2 3" xfId="9345" xr:uid="{879E0F7B-BB2A-4C2A-A7BB-E97A374714D2}"/>
    <cellStyle name="40% - Accent1 2 2 4 2 2 3 2" xfId="9346" xr:uid="{AE544589-9987-4B5C-8FB2-4DBA941B0910}"/>
    <cellStyle name="40% - Accent1 2 2 4 2 2 3 2 2" xfId="9347" xr:uid="{0D3FC0FD-0751-4F8D-92B0-153F3AC5A37A}"/>
    <cellStyle name="40% - Accent1 2 2 4 2 2 3 3" xfId="9348" xr:uid="{1AB7367D-D308-40D4-9E22-C57972DFE6AE}"/>
    <cellStyle name="40% - Accent1 2 2 4 2 2 4" xfId="9349" xr:uid="{356EF9CC-441E-4C30-9407-41CDACAD8835}"/>
    <cellStyle name="40% - Accent1 2 2 4 2 2 4 2" xfId="9350" xr:uid="{5B1FF0EE-DF89-4A66-BBC4-45B1C76F164A}"/>
    <cellStyle name="40% - Accent1 2 2 4 2 2 5" xfId="9351" xr:uid="{C3EB3261-9764-4813-B014-E7FCCB5D94E6}"/>
    <cellStyle name="40% - Accent1 2 2 4 2 3" xfId="9352" xr:uid="{61D2A1A0-D076-4494-81A7-0C45633A53DC}"/>
    <cellStyle name="40% - Accent1 2 2 4 2 3 2" xfId="9353" xr:uid="{EDD859EE-A76B-4192-B42D-64406613EA17}"/>
    <cellStyle name="40% - Accent1 2 2 4 2 3 2 2" xfId="9354" xr:uid="{66564972-C777-41B7-9017-C50A73BDB2E8}"/>
    <cellStyle name="40% - Accent1 2 2 4 2 3 3" xfId="9355" xr:uid="{9D573573-7B72-41ED-BF91-3ACFB0BAA8C8}"/>
    <cellStyle name="40% - Accent1 2 2 4 2 4" xfId="9356" xr:uid="{5FB7286B-B448-4AB7-B8AB-979752D2C507}"/>
    <cellStyle name="40% - Accent1 2 2 4 2 4 2" xfId="9357" xr:uid="{2075F97C-CEC3-45D5-AA0D-2A283071B757}"/>
    <cellStyle name="40% - Accent1 2 2 4 2 4 2 2" xfId="9358" xr:uid="{7B0C53BB-2AE9-42FA-B2DE-E5646F32AB8A}"/>
    <cellStyle name="40% - Accent1 2 2 4 2 4 3" xfId="9359" xr:uid="{E8E33408-3968-4448-B769-F35C8B86D22D}"/>
    <cellStyle name="40% - Accent1 2 2 4 2 5" xfId="9360" xr:uid="{5308AC13-3C5A-4AC5-AA35-88ED9623FC30}"/>
    <cellStyle name="40% - Accent1 2 2 4 2 5 2" xfId="9361" xr:uid="{CB86EA86-E93C-4F9F-A45E-2C069BB6E9AB}"/>
    <cellStyle name="40% - Accent1 2 2 4 2 6" xfId="9362" xr:uid="{8BF73C28-7C2A-46C8-85FB-2A2C7968E6AE}"/>
    <cellStyle name="40% - Accent1 2 2 4 2 7" xfId="9339" xr:uid="{F352C124-237A-475F-BE92-08C4DC2E8C28}"/>
    <cellStyle name="40% - Accent1 2 2 4 2 8" xfId="2433" xr:uid="{76209446-8F6C-4714-8C50-94ABFD245E84}"/>
    <cellStyle name="40% - Accent1 2 2 4 2 9" xfId="45472" xr:uid="{6B226568-2FFC-419C-A19A-C3AD1F06344F}"/>
    <cellStyle name="40% - Accent1 2 2 4 3" xfId="2667" xr:uid="{8AB1A7BA-55FD-429A-B004-FB4F836B902C}"/>
    <cellStyle name="40% - Accent1 2 2 4 3 2" xfId="9364" xr:uid="{61548036-5B77-4903-8B0A-3F7A376E96E6}"/>
    <cellStyle name="40% - Accent1 2 2 4 3 2 2" xfId="9365" xr:uid="{F0F12BDB-3914-4C60-AAD4-4764AEF90F74}"/>
    <cellStyle name="40% - Accent1 2 2 4 3 2 2 2" xfId="9366" xr:uid="{F1717E32-FADE-47A3-8156-973C76FE011A}"/>
    <cellStyle name="40% - Accent1 2 2 4 3 2 3" xfId="9367" xr:uid="{21B39538-7957-4733-A72F-A4995F55BBFD}"/>
    <cellStyle name="40% - Accent1 2 2 4 3 3" xfId="9368" xr:uid="{2E92424A-F17F-4266-BE62-2CC598EB5A13}"/>
    <cellStyle name="40% - Accent1 2 2 4 3 3 2" xfId="9369" xr:uid="{BEE95830-2CAF-4C20-8F7C-D89650D8D817}"/>
    <cellStyle name="40% - Accent1 2 2 4 3 3 2 2" xfId="9370" xr:uid="{135F65F8-8E48-45DC-82A8-415F766C8C7B}"/>
    <cellStyle name="40% - Accent1 2 2 4 3 3 3" xfId="9371" xr:uid="{A0F832A5-802E-4443-B406-9FD94469EEAB}"/>
    <cellStyle name="40% - Accent1 2 2 4 3 4" xfId="9372" xr:uid="{02E9D2FD-D0FC-4011-978F-4641634651B1}"/>
    <cellStyle name="40% - Accent1 2 2 4 3 4 2" xfId="9373" xr:uid="{CFDE9447-9671-414E-810E-F7A924DB410A}"/>
    <cellStyle name="40% - Accent1 2 2 4 3 5" xfId="9374" xr:uid="{3BC10496-CF4B-48D2-983E-638D52908D0C}"/>
    <cellStyle name="40% - Accent1 2 2 4 3 6" xfId="9363" xr:uid="{0DDFB152-C7D1-4D84-B092-207F59AFFDF4}"/>
    <cellStyle name="40% - Accent1 2 2 4 3 7" xfId="45989" xr:uid="{CB2884AB-9931-4543-B5C1-7F5B544EE0BD}"/>
    <cellStyle name="40% - Accent1 2 2 4 4" xfId="2900" xr:uid="{4158CF29-9449-4705-A55E-590934B2208A}"/>
    <cellStyle name="40% - Accent1 2 2 4 4 2" xfId="9376" xr:uid="{0262D0B6-1F74-4646-A95E-B42ED89F4E9F}"/>
    <cellStyle name="40% - Accent1 2 2 4 4 2 2" xfId="9377" xr:uid="{FD27EF08-318A-4AEA-A377-C56D36B7F8C6}"/>
    <cellStyle name="40% - Accent1 2 2 4 4 2 2 2" xfId="9378" xr:uid="{744A65AF-9EAD-4813-B0E9-091FF39B289A}"/>
    <cellStyle name="40% - Accent1 2 2 4 4 2 3" xfId="9379" xr:uid="{1B8C75EC-E7B3-40A3-B96F-1B19FA12A0B8}"/>
    <cellStyle name="40% - Accent1 2 2 4 4 3" xfId="9380" xr:uid="{F743777F-7E72-46AD-A294-CB731D17D1CE}"/>
    <cellStyle name="40% - Accent1 2 2 4 4 3 2" xfId="9381" xr:uid="{6C9BBF3B-81FA-4E60-9257-387A9A7DA775}"/>
    <cellStyle name="40% - Accent1 2 2 4 4 4" xfId="9382" xr:uid="{D1A9112E-A90E-4CD9-833B-C09E50B81B44}"/>
    <cellStyle name="40% - Accent1 2 2 4 4 5" xfId="9375" xr:uid="{97C98BDD-A234-4753-B76F-388052E01E8B}"/>
    <cellStyle name="40% - Accent1 2 2 4 4 6" xfId="46811" xr:uid="{B9D0F756-B2FE-4342-964C-02B2CD38DF5F}"/>
    <cellStyle name="40% - Accent1 2 2 4 5" xfId="3133" xr:uid="{4E617EFA-50F4-4F31-B4B6-39E0C7136118}"/>
    <cellStyle name="40% - Accent1 2 2 4 5 2" xfId="9384" xr:uid="{A3F30B9A-9EC2-46A3-B06F-2EA1E50714F7}"/>
    <cellStyle name="40% - Accent1 2 2 4 5 2 2" xfId="9385" xr:uid="{BF26413C-93F8-4C3F-BEC9-EBBBB7302C39}"/>
    <cellStyle name="40% - Accent1 2 2 4 5 3" xfId="9386" xr:uid="{3E11FAFC-6F4D-48DF-B48C-D564632E0076}"/>
    <cellStyle name="40% - Accent1 2 2 4 5 4" xfId="9383" xr:uid="{B61199A3-A2DF-44D4-8F54-A42CC808D004}"/>
    <cellStyle name="40% - Accent1 2 2 4 5 5" xfId="47738" xr:uid="{4DBF6E58-12EF-4081-AB51-29B20FBFEA83}"/>
    <cellStyle name="40% - Accent1 2 2 4 6" xfId="2199" xr:uid="{61824EFC-6223-4FBB-BA8D-746918A9A662}"/>
    <cellStyle name="40% - Accent1 2 2 4 6 2" xfId="9388" xr:uid="{53211397-B38A-44D3-8279-E0F1E9C00CF4}"/>
    <cellStyle name="40% - Accent1 2 2 4 6 3" xfId="9387" xr:uid="{38427FA6-3676-4E0A-AA50-B34D3C780020}"/>
    <cellStyle name="40% - Accent1 2 2 4 6 4" xfId="47323" xr:uid="{FF190A91-6B05-47C5-942B-0BCEC8065B29}"/>
    <cellStyle name="40% - Accent1 2 2 4 7" xfId="9389" xr:uid="{8009E048-E704-42C4-98B1-4B16756F8F98}"/>
    <cellStyle name="40% - Accent1 2 2 4 8" xfId="9338" xr:uid="{2B2D9278-7AA1-4B75-920D-7A005A93415E}"/>
    <cellStyle name="40% - Accent1 2 2 4 9" xfId="1835" xr:uid="{AA174B79-53CA-421C-BC4D-4E0858629E2A}"/>
    <cellStyle name="40% - Accent1 2 2 5" xfId="889" xr:uid="{66033B54-85B3-423C-AC86-077066E87B7A}"/>
    <cellStyle name="40% - Accent1 2 2 5 2" xfId="9391" xr:uid="{AB425CCC-B3D3-4708-BFE7-D7B35BFEDB0C}"/>
    <cellStyle name="40% - Accent1 2 2 5 2 2" xfId="9392" xr:uid="{81692ADF-3E1A-4226-B07C-FB72D6152559}"/>
    <cellStyle name="40% - Accent1 2 2 5 2 2 2" xfId="9393" xr:uid="{2AB9017B-9ACC-4A72-ACD9-A25BA9EB9196}"/>
    <cellStyle name="40% - Accent1 2 2 5 2 2 2 2" xfId="9394" xr:uid="{B8221961-8F49-40E6-BB7B-20921F04AAE3}"/>
    <cellStyle name="40% - Accent1 2 2 5 2 2 2 2 2" xfId="9395" xr:uid="{6CFDC8F0-4F70-4365-A14C-89D6CEBA0041}"/>
    <cellStyle name="40% - Accent1 2 2 5 2 2 2 3" xfId="9396" xr:uid="{F7135143-598C-49F0-8930-3FA5966D565C}"/>
    <cellStyle name="40% - Accent1 2 2 5 2 2 3" xfId="9397" xr:uid="{898EEB51-34F6-4677-8BD9-DA5872955A6D}"/>
    <cellStyle name="40% - Accent1 2 2 5 2 2 3 2" xfId="9398" xr:uid="{894EB39A-D199-469F-A629-7CF19D83C0F4}"/>
    <cellStyle name="40% - Accent1 2 2 5 2 2 3 2 2" xfId="9399" xr:uid="{102B7BB9-4FF1-49B5-95F6-68FD728EC193}"/>
    <cellStyle name="40% - Accent1 2 2 5 2 2 3 3" xfId="9400" xr:uid="{42B3555E-2A5E-469E-B7A4-CB640DDE3789}"/>
    <cellStyle name="40% - Accent1 2 2 5 2 2 4" xfId="9401" xr:uid="{7430F0CC-35DF-4B57-9615-900B54930723}"/>
    <cellStyle name="40% - Accent1 2 2 5 2 2 4 2" xfId="9402" xr:uid="{04A9B35A-0C85-48BC-9C49-DA22F9280A7D}"/>
    <cellStyle name="40% - Accent1 2 2 5 2 2 5" xfId="9403" xr:uid="{5D0BADC0-E44F-4DAD-A3C7-97ED51B69ECC}"/>
    <cellStyle name="40% - Accent1 2 2 5 2 3" xfId="9404" xr:uid="{02B0C617-D993-45EF-8EC9-2A724B80C66E}"/>
    <cellStyle name="40% - Accent1 2 2 5 2 4" xfId="46400" xr:uid="{73ADB315-01E3-4D3C-8CE0-FB785B012632}"/>
    <cellStyle name="40% - Accent1 2 2 5 3" xfId="9405" xr:uid="{A7CD769F-54F5-4D72-B1AC-1C9A60A7F396}"/>
    <cellStyle name="40% - Accent1 2 2 5 3 2" xfId="9406" xr:uid="{065ADA45-A8AD-4E94-87C3-1E71F9DD7876}"/>
    <cellStyle name="40% - Accent1 2 2 5 3 2 2" xfId="9407" xr:uid="{2D453322-C7DC-447D-9763-89167995987B}"/>
    <cellStyle name="40% - Accent1 2 2 5 3 3" xfId="9408" xr:uid="{D77AC2DC-967C-4CD8-BB1F-E33C6E6E807F}"/>
    <cellStyle name="40% - Accent1 2 2 5 4" xfId="9409" xr:uid="{36D73F85-9F9A-48CC-BCEB-22D31795ABD5}"/>
    <cellStyle name="40% - Accent1 2 2 5 4 2" xfId="9410" xr:uid="{465E08AA-6129-4F03-88B5-EBF0D1648D0D}"/>
    <cellStyle name="40% - Accent1 2 2 5 4 2 2" xfId="9411" xr:uid="{83E8B37F-38E9-4B78-9C98-90AAD6F2CFB5}"/>
    <cellStyle name="40% - Accent1 2 2 5 4 3" xfId="9412" xr:uid="{E728191A-EAA8-409A-93FD-66FCBC94DD03}"/>
    <cellStyle name="40% - Accent1 2 2 5 5" xfId="9413" xr:uid="{5B504A9D-E073-46F5-A112-CE2FBB0360C7}"/>
    <cellStyle name="40% - Accent1 2 2 5 5 2" xfId="9414" xr:uid="{D88B0749-886C-43C9-95D8-4FEAB4448E29}"/>
    <cellStyle name="40% - Accent1 2 2 5 6" xfId="9415" xr:uid="{05E606EF-6195-4DA6-93A3-F79A1B19BF93}"/>
    <cellStyle name="40% - Accent1 2 2 5 7" xfId="9390" xr:uid="{95BF657E-4936-44C6-8BF0-60851FBDECB7}"/>
    <cellStyle name="40% - Accent1 2 2 5 8" xfId="2317" xr:uid="{4394CA36-FABB-46E6-AEF0-30392C9B4A57}"/>
    <cellStyle name="40% - Accent1 2 2 5 9" xfId="45059" xr:uid="{0E2B15C8-B61E-4533-A83C-A63E4F7A3BC0}"/>
    <cellStyle name="40% - Accent1 2 2 6" xfId="2551" xr:uid="{019B7AFB-F6EC-4770-834D-7570CAA2AF26}"/>
    <cellStyle name="40% - Accent1 2 2 6 2" xfId="9417" xr:uid="{B4B73D3B-07A1-4403-B92E-4C1DADF6CA7B}"/>
    <cellStyle name="40% - Accent1 2 2 6 2 2" xfId="9418" xr:uid="{1EE32337-2FCE-4254-A832-1B7CF7646B58}"/>
    <cellStyle name="40% - Accent1 2 2 6 2 2 2" xfId="9419" xr:uid="{02EBB253-17AF-451E-86A3-DE1DA4C36038}"/>
    <cellStyle name="40% - Accent1 2 2 6 2 3" xfId="9420" xr:uid="{EE94A08D-30CC-43B4-8479-D7C62DE281A6}"/>
    <cellStyle name="40% - Accent1 2 2 6 2 4" xfId="46975" xr:uid="{48B95F77-1236-49E2-91BD-25FA8FBDFD86}"/>
    <cellStyle name="40% - Accent1 2 2 6 3" xfId="9421" xr:uid="{1BD738E7-C007-4BFE-8DD6-EDFA14309C59}"/>
    <cellStyle name="40% - Accent1 2 2 6 3 2" xfId="9422" xr:uid="{A604163C-2E52-4506-9EA4-BC382FBBFD20}"/>
    <cellStyle name="40% - Accent1 2 2 6 3 2 2" xfId="9423" xr:uid="{018C254D-120A-4C3D-B41B-05DD8D3375CC}"/>
    <cellStyle name="40% - Accent1 2 2 6 3 3" xfId="9424" xr:uid="{618E73B5-A0DA-4B17-991B-C5EBFD7F11EB}"/>
    <cellStyle name="40% - Accent1 2 2 6 4" xfId="9425" xr:uid="{9E9E35A1-D534-4196-9BEA-E9704BECC86C}"/>
    <cellStyle name="40% - Accent1 2 2 6 4 2" xfId="9426" xr:uid="{B9548E22-5BD2-441D-94BC-6CA0A0339098}"/>
    <cellStyle name="40% - Accent1 2 2 6 5" xfId="9427" xr:uid="{CCA4538F-9333-4AF6-9CD5-89DEAC1905B1}"/>
    <cellStyle name="40% - Accent1 2 2 6 6" xfId="9416" xr:uid="{CE83EF19-227F-43C5-956F-234FF0290D38}"/>
    <cellStyle name="40% - Accent1 2 2 6 7" xfId="44864" xr:uid="{30823DAD-B133-4406-A42F-611D288E3F03}"/>
    <cellStyle name="40% - Accent1 2 2 7" xfId="2784" xr:uid="{1DE5A0DD-7519-4E01-B782-383946DA808E}"/>
    <cellStyle name="40% - Accent1 2 2 7 2" xfId="47148" xr:uid="{14F98EDC-89DE-41AC-A52D-26C43E63E622}"/>
    <cellStyle name="40% - Accent1 2 2 7 3" xfId="45625" xr:uid="{4FFAB1E5-6573-4B6F-B207-918CB8C0D01E}"/>
    <cellStyle name="40% - Accent1 2 2 8" xfId="3017" xr:uid="{A2CFB433-31B3-4C3E-BFC9-CA0B71536C34}"/>
    <cellStyle name="40% - Accent1 2 2 8 2" xfId="46246" xr:uid="{9B442184-05C6-43BD-A46B-42CF72521DEB}"/>
    <cellStyle name="40% - Accent1 2 2 9" xfId="2083" xr:uid="{EA827A4D-A6C1-488E-971C-DA9E0325061A}"/>
    <cellStyle name="40% - Accent1 2 3" xfId="466" xr:uid="{A52676ED-8F7A-4B93-A800-92360F4ED08A}"/>
    <cellStyle name="40% - Accent1 2 3 2" xfId="728" xr:uid="{9074BFBE-4133-4575-AA3E-C8E7C2066BFC}"/>
    <cellStyle name="40% - Accent1 2 3 2 10" xfId="3312" xr:uid="{045D5243-CE9A-4798-8526-9B457E8815DB}"/>
    <cellStyle name="40% - Accent1 2 3 2 11" xfId="45261" xr:uid="{0F7D6244-7C53-4888-BE1A-BD354842C405}"/>
    <cellStyle name="40% - Accent1 2 3 2 2" xfId="1128" xr:uid="{9C52BA2E-5502-4841-A8E3-BE1C9CFE6AEE}"/>
    <cellStyle name="40% - Accent1 2 3 2 2 2" xfId="9430" xr:uid="{ADD9378F-E9D6-4F3B-86DF-73B5141813C1}"/>
    <cellStyle name="40% - Accent1 2 3 2 2 2 2" xfId="9431" xr:uid="{60C8D374-4508-4412-9AC7-EF16E95FF4C7}"/>
    <cellStyle name="40% - Accent1 2 3 2 2 2 2 2" xfId="9432" xr:uid="{00894D20-4192-4062-9D24-C6129AE775B1}"/>
    <cellStyle name="40% - Accent1 2 3 2 2 2 2 2 2" xfId="9433" xr:uid="{D32A1D75-FC4F-428C-8022-31E8201DFCFB}"/>
    <cellStyle name="40% - Accent1 2 3 2 2 2 2 2 2 2" xfId="9434" xr:uid="{34BF4A9D-E2A4-4D5B-AEE6-1A8BB19D69F4}"/>
    <cellStyle name="40% - Accent1 2 3 2 2 2 2 2 3" xfId="9435" xr:uid="{407C4668-AC87-4E7D-9D44-61933D3C1A78}"/>
    <cellStyle name="40% - Accent1 2 3 2 2 2 2 3" xfId="9436" xr:uid="{6368B10C-AE4A-44B8-B506-6CAFAB97ADCF}"/>
    <cellStyle name="40% - Accent1 2 3 2 2 2 2 3 2" xfId="9437" xr:uid="{5E53D997-5C4C-4930-A7CE-5B22971A2237}"/>
    <cellStyle name="40% - Accent1 2 3 2 2 2 2 3 2 2" xfId="9438" xr:uid="{713F3504-EECB-47A6-B06E-F46F474F0BA4}"/>
    <cellStyle name="40% - Accent1 2 3 2 2 2 2 3 3" xfId="9439" xr:uid="{FEF4BF82-2FEE-4D2B-81E1-FAAA557262B1}"/>
    <cellStyle name="40% - Accent1 2 3 2 2 2 2 4" xfId="9440" xr:uid="{B4F7580D-D58E-4B15-855B-E0110E359B13}"/>
    <cellStyle name="40% - Accent1 2 3 2 2 2 2 4 2" xfId="9441" xr:uid="{EC426574-6838-4128-B0F8-BE5F84E61788}"/>
    <cellStyle name="40% - Accent1 2 3 2 2 2 2 5" xfId="9442" xr:uid="{05FC119B-783B-49FF-868E-7AC7EA42D4F9}"/>
    <cellStyle name="40% - Accent1 2 3 2 2 2 3" xfId="9443" xr:uid="{90AF38A1-87E1-4892-A359-9A8AF9A7DAAD}"/>
    <cellStyle name="40% - Accent1 2 3 2 2 2 3 2" xfId="9444" xr:uid="{059032EC-AE46-4295-91A1-58D6DD76EA5D}"/>
    <cellStyle name="40% - Accent1 2 3 2 2 2 3 2 2" xfId="9445" xr:uid="{3E2367D9-559D-4D3D-BDBB-2C371E686E13}"/>
    <cellStyle name="40% - Accent1 2 3 2 2 2 3 3" xfId="9446" xr:uid="{B19300E6-2779-42CC-9A2E-CE8320EFFD06}"/>
    <cellStyle name="40% - Accent1 2 3 2 2 2 4" xfId="9447" xr:uid="{2138CBFE-DFA1-4BDF-952A-7702E2F0FCA5}"/>
    <cellStyle name="40% - Accent1 2 3 2 2 2 4 2" xfId="9448" xr:uid="{F477FAB2-0222-4694-93CB-B33A856B43EB}"/>
    <cellStyle name="40% - Accent1 2 3 2 2 2 4 2 2" xfId="9449" xr:uid="{32DD6A20-E13D-4810-8E91-4D531F556BF7}"/>
    <cellStyle name="40% - Accent1 2 3 2 2 2 4 3" xfId="9450" xr:uid="{E0AAF521-1A29-4315-BC21-DE1187E8D820}"/>
    <cellStyle name="40% - Accent1 2 3 2 2 2 5" xfId="9451" xr:uid="{F0FFE318-8EDF-4FEE-B129-318C792F1BE0}"/>
    <cellStyle name="40% - Accent1 2 3 2 2 2 5 2" xfId="9452" xr:uid="{C2FF3A84-A38D-4B35-9DB5-831599F6AD6E}"/>
    <cellStyle name="40% - Accent1 2 3 2 2 2 6" xfId="9453" xr:uid="{76F63A0E-830E-436A-8BA5-3DB39078906B}"/>
    <cellStyle name="40% - Accent1 2 3 2 2 3" xfId="9454" xr:uid="{B3CFFCFD-6991-47FA-B202-4992FB6DC7B9}"/>
    <cellStyle name="40% - Accent1 2 3 2 2 3 2" xfId="9455" xr:uid="{4A0284AD-84A4-41E2-9D06-7612C5448C42}"/>
    <cellStyle name="40% - Accent1 2 3 2 2 3 2 2" xfId="9456" xr:uid="{355CDFB4-FEBC-4142-AB42-63EF11D7ACF2}"/>
    <cellStyle name="40% - Accent1 2 3 2 2 3 2 2 2" xfId="9457" xr:uid="{B6C8CC03-D8EA-43E8-AAAE-AB6B9EAB21D2}"/>
    <cellStyle name="40% - Accent1 2 3 2 2 3 2 3" xfId="9458" xr:uid="{EA35AAFF-0181-46C0-9F1C-741DE71A4EB9}"/>
    <cellStyle name="40% - Accent1 2 3 2 2 3 3" xfId="9459" xr:uid="{A9B86E12-07DF-4785-990D-73A0DDC38250}"/>
    <cellStyle name="40% - Accent1 2 3 2 2 3 3 2" xfId="9460" xr:uid="{FFE397F5-679A-4FBB-93BA-E57C431C70FF}"/>
    <cellStyle name="40% - Accent1 2 3 2 2 3 3 2 2" xfId="9461" xr:uid="{A24107F8-0D12-4AD3-B176-8F7D2ACEFBB5}"/>
    <cellStyle name="40% - Accent1 2 3 2 2 3 3 3" xfId="9462" xr:uid="{60D347DF-9340-4A61-993F-E270B3B442EF}"/>
    <cellStyle name="40% - Accent1 2 3 2 2 3 4" xfId="9463" xr:uid="{ACAE6248-8007-4F89-96EC-01E7154F49F9}"/>
    <cellStyle name="40% - Accent1 2 3 2 2 3 4 2" xfId="9464" xr:uid="{966697A7-6D05-4537-9796-0E20278E9ACF}"/>
    <cellStyle name="40% - Accent1 2 3 2 2 3 5" xfId="9465" xr:uid="{A044C144-1EFF-4E51-ACEF-C813C71C1F43}"/>
    <cellStyle name="40% - Accent1 2 3 2 2 4" xfId="9466" xr:uid="{89B6E307-661A-4303-8BE9-DB12A53CF7D9}"/>
    <cellStyle name="40% - Accent1 2 3 2 2 4 2" xfId="9467" xr:uid="{26FDFEB4-5D30-4614-9F1E-8ABB4C024173}"/>
    <cellStyle name="40% - Accent1 2 3 2 2 4 2 2" xfId="9468" xr:uid="{664A78AA-0444-4F42-91F6-F07991D08C59}"/>
    <cellStyle name="40% - Accent1 2 3 2 2 4 2 2 2" xfId="9469" xr:uid="{37E92A21-396A-4C7A-934D-12FB885210BD}"/>
    <cellStyle name="40% - Accent1 2 3 2 2 4 2 3" xfId="9470" xr:uid="{3DA4A94D-CBBB-4007-9318-6F4531BE4FA4}"/>
    <cellStyle name="40% - Accent1 2 3 2 2 4 3" xfId="9471" xr:uid="{37B8677B-3C73-42EF-B927-71E6C6D03F9D}"/>
    <cellStyle name="40% - Accent1 2 3 2 2 4 3 2" xfId="9472" xr:uid="{F7D5A1CA-984D-4C7D-B7B8-C739733587F6}"/>
    <cellStyle name="40% - Accent1 2 3 2 2 4 4" xfId="9473" xr:uid="{64388699-9B51-4E0A-9BA8-89568161C857}"/>
    <cellStyle name="40% - Accent1 2 3 2 2 5" xfId="9474" xr:uid="{788D9CD8-0A91-4FC2-9F67-F5D54E2D4A65}"/>
    <cellStyle name="40% - Accent1 2 3 2 2 5 2" xfId="9475" xr:uid="{AD3A75B9-FA5C-4342-8A7D-3239D5C178CE}"/>
    <cellStyle name="40% - Accent1 2 3 2 2 5 2 2" xfId="9476" xr:uid="{406CB954-F634-4898-B5DD-582F7D55488C}"/>
    <cellStyle name="40% - Accent1 2 3 2 2 5 3" xfId="9477" xr:uid="{0F3D0625-3093-4858-B63B-476042C40909}"/>
    <cellStyle name="40% - Accent1 2 3 2 2 6" xfId="9478" xr:uid="{553BBE77-AAC6-4D4D-A948-2B98F4989BF4}"/>
    <cellStyle name="40% - Accent1 2 3 2 2 6 2" xfId="9479" xr:uid="{33A9565C-B8CE-4E94-9DF8-84A4FF8C3324}"/>
    <cellStyle name="40% - Accent1 2 3 2 2 7" xfId="9480" xr:uid="{2A1E1BAA-4AE4-471B-A33F-12C2AF12E4A6}"/>
    <cellStyle name="40% - Accent1 2 3 2 2 8" xfId="9429" xr:uid="{5B35C58F-30F1-4D2B-B25F-8D01845E73DD}"/>
    <cellStyle name="40% - Accent1 2 3 2 2 9" xfId="46043" xr:uid="{E81DC633-B1B2-4492-862E-7169AFFC0B76}"/>
    <cellStyle name="40% - Accent1 2 3 2 3" xfId="9481" xr:uid="{E75BF44B-81D9-434B-92BA-E98F0732D1A3}"/>
    <cellStyle name="40% - Accent1 2 3 2 3 2" xfId="9482" xr:uid="{E9E89496-2F66-422C-BBD8-4B643AEC83FB}"/>
    <cellStyle name="40% - Accent1 2 3 2 3 3" xfId="9483" xr:uid="{9548D009-1424-48D6-BB8D-5C29B5C563B6}"/>
    <cellStyle name="40% - Accent1 2 3 2 3 3 2" xfId="9484" xr:uid="{39E71579-133A-4129-B919-4D35F67C839F}"/>
    <cellStyle name="40% - Accent1 2 3 2 3 3 2 2" xfId="9485" xr:uid="{CDEAB419-05AB-4353-846C-6F89FCC6656C}"/>
    <cellStyle name="40% - Accent1 2 3 2 3 3 2 2 2" xfId="9486" xr:uid="{49CC83BA-4179-4275-952C-9F7CB594BBC8}"/>
    <cellStyle name="40% - Accent1 2 3 2 3 3 2 3" xfId="9487" xr:uid="{2FF5BDF9-B3B8-4073-B021-CFD9357AEAD6}"/>
    <cellStyle name="40% - Accent1 2 3 2 3 3 3" xfId="9488" xr:uid="{DDBFE11E-DD32-4B98-8A0D-D2F25C6C2B95}"/>
    <cellStyle name="40% - Accent1 2 3 2 3 3 3 2" xfId="9489" xr:uid="{F571FDFE-2AD6-442F-B48E-D019E577DB69}"/>
    <cellStyle name="40% - Accent1 2 3 2 3 3 3 2 2" xfId="9490" xr:uid="{8C66F4ED-E725-4896-BDCD-C811D307445E}"/>
    <cellStyle name="40% - Accent1 2 3 2 3 3 3 3" xfId="9491" xr:uid="{9DF3983C-8034-43F3-BDD2-1A79CAEB4675}"/>
    <cellStyle name="40% - Accent1 2 3 2 3 3 4" xfId="9492" xr:uid="{A3CC8926-A218-4EF8-9DC8-79D453670A31}"/>
    <cellStyle name="40% - Accent1 2 3 2 3 3 4 2" xfId="9493" xr:uid="{6C66EF40-C608-4DDD-8711-2AC6EBFF051F}"/>
    <cellStyle name="40% - Accent1 2 3 2 3 3 5" xfId="9494" xr:uid="{E1FC6E19-49F8-44BC-8A5D-9B1E7FB55BA6}"/>
    <cellStyle name="40% - Accent1 2 3 2 3 4" xfId="9495" xr:uid="{8ECA41A5-74F0-4708-8D49-96D69A6F0FB3}"/>
    <cellStyle name="40% - Accent1 2 3 2 3 4 2" xfId="9496" xr:uid="{52534A23-4AF6-4A75-A0DF-A8449357552F}"/>
    <cellStyle name="40% - Accent1 2 3 2 3 4 2 2" xfId="9497" xr:uid="{98C8AE1C-7DCB-4617-9DD6-208C7C0AF128}"/>
    <cellStyle name="40% - Accent1 2 3 2 3 4 2 2 2" xfId="9498" xr:uid="{8A057F85-DECE-4F1F-9E84-8CC4406DEF69}"/>
    <cellStyle name="40% - Accent1 2 3 2 3 4 2 3" xfId="9499" xr:uid="{B72585F9-CA5E-42B0-8686-2CC23B38087E}"/>
    <cellStyle name="40% - Accent1 2 3 2 3 4 3" xfId="9500" xr:uid="{C900F4FD-339D-4544-A608-563A9F84AE27}"/>
    <cellStyle name="40% - Accent1 2 3 2 3 4 3 2" xfId="9501" xr:uid="{DAAA57B6-9405-48C9-BCA8-EDE30CBF2391}"/>
    <cellStyle name="40% - Accent1 2 3 2 3 4 3 2 2" xfId="9502" xr:uid="{6DAE96B4-B358-4CA4-9B60-FD72E9519071}"/>
    <cellStyle name="40% - Accent1 2 3 2 3 4 3 3" xfId="9503" xr:uid="{F4658A78-045E-4392-BB50-DFF78CAC7B5E}"/>
    <cellStyle name="40% - Accent1 2 3 2 3 4 4" xfId="9504" xr:uid="{ECC83E09-7421-4E42-9048-D9712C0BFE81}"/>
    <cellStyle name="40% - Accent1 2 3 2 3 4 4 2" xfId="9505" xr:uid="{B4DA91DA-C01C-4C63-9C56-798694B4B54E}"/>
    <cellStyle name="40% - Accent1 2 3 2 3 4 5" xfId="9506" xr:uid="{6271E0B5-C358-4E5D-8D21-415FF2332D1F}"/>
    <cellStyle name="40% - Accent1 2 3 2 3 5" xfId="9507" xr:uid="{B8538681-5CEB-4B0C-A335-EC1DE506ABE8}"/>
    <cellStyle name="40% - Accent1 2 3 2 3 5 2" xfId="9508" xr:uid="{462E49B4-509B-4250-866B-0C1E2D4753E7}"/>
    <cellStyle name="40% - Accent1 2 3 2 3 5 2 2" xfId="9509" xr:uid="{D30AB6EA-7338-4BD5-8963-5917A46B0976}"/>
    <cellStyle name="40% - Accent1 2 3 2 3 5 2 2 2" xfId="9510" xr:uid="{526EF033-83A2-4A73-AF7C-A86121B9042B}"/>
    <cellStyle name="40% - Accent1 2 3 2 3 5 2 3" xfId="9511" xr:uid="{E18A0D2E-4E9E-455D-8B02-B44A0C73B112}"/>
    <cellStyle name="40% - Accent1 2 3 2 3 5 3" xfId="9512" xr:uid="{CBB69A49-E2E7-41D4-B63D-CB4CABE82143}"/>
    <cellStyle name="40% - Accent1 2 3 2 3 5 3 2" xfId="9513" xr:uid="{EBFD8672-E1F9-4908-B646-26CEE0918E5D}"/>
    <cellStyle name="40% - Accent1 2 3 2 3 5 3 2 2" xfId="9514" xr:uid="{8B781A4C-6368-47BE-BBD5-3A1844C218EA}"/>
    <cellStyle name="40% - Accent1 2 3 2 3 5 3 3" xfId="9515" xr:uid="{B09ECA58-E8F4-4148-85CC-C47D6766D29A}"/>
    <cellStyle name="40% - Accent1 2 3 2 3 5 4" xfId="9516" xr:uid="{B03328EA-AD0B-4E89-9214-2A26FAA26CFD}"/>
    <cellStyle name="40% - Accent1 2 3 2 3 5 4 2" xfId="9517" xr:uid="{07800C87-5532-462E-BED4-352F9C0DBDCE}"/>
    <cellStyle name="40% - Accent1 2 3 2 3 5 5" xfId="9518" xr:uid="{88F59C10-425A-4A36-BE15-F67913DD530E}"/>
    <cellStyle name="40% - Accent1 2 3 2 4" xfId="9519" xr:uid="{04FFE274-67BC-4C28-9C68-C7284736E06B}"/>
    <cellStyle name="40% - Accent1 2 3 2 4 2" xfId="9520" xr:uid="{DCDB27AD-3673-4B31-AE58-FC049052FA3F}"/>
    <cellStyle name="40% - Accent1 2 3 2 4 2 2" xfId="9521" xr:uid="{E6179323-CE97-475D-AF8B-787597FAE710}"/>
    <cellStyle name="40% - Accent1 2 3 2 4 2 2 2" xfId="9522" xr:uid="{CFF93EB5-CBA9-4A7A-831E-575037C0A450}"/>
    <cellStyle name="40% - Accent1 2 3 2 4 2 2 2 2" xfId="9523" xr:uid="{78727DE1-D474-4924-9D97-172E199B08BF}"/>
    <cellStyle name="40% - Accent1 2 3 2 4 2 2 3" xfId="9524" xr:uid="{B5F9D885-32C4-4B01-AB01-A813452B9B32}"/>
    <cellStyle name="40% - Accent1 2 3 2 4 2 3" xfId="9525" xr:uid="{FCA1A200-07EF-49C1-BAC0-8DD453F23FB3}"/>
    <cellStyle name="40% - Accent1 2 3 2 4 2 3 2" xfId="9526" xr:uid="{A916E7DE-2397-4EE0-BC6B-4235D70D82B2}"/>
    <cellStyle name="40% - Accent1 2 3 2 4 2 3 2 2" xfId="9527" xr:uid="{F9057A42-395C-40A3-9399-23DEFDA4F033}"/>
    <cellStyle name="40% - Accent1 2 3 2 4 2 3 3" xfId="9528" xr:uid="{05038521-4EF5-4D69-86EE-38F51CD98D14}"/>
    <cellStyle name="40% - Accent1 2 3 2 4 2 4" xfId="9529" xr:uid="{A79183F2-26DB-4222-B4CA-059C826A318C}"/>
    <cellStyle name="40% - Accent1 2 3 2 4 2 4 2" xfId="9530" xr:uid="{464F5152-860E-41A9-ACB0-9F0ADD7AE748}"/>
    <cellStyle name="40% - Accent1 2 3 2 4 2 5" xfId="9531" xr:uid="{1A0F30CD-A2A0-4A72-B8D4-9FBEA581B7F8}"/>
    <cellStyle name="40% - Accent1 2 3 2 4 3" xfId="9532" xr:uid="{EC1408A7-25B6-4DA6-9800-43C30101F4C6}"/>
    <cellStyle name="40% - Accent1 2 3 2 4 3 2" xfId="9533" xr:uid="{F9BE5F84-5AC1-4000-B490-B5B62EFA1A52}"/>
    <cellStyle name="40% - Accent1 2 3 2 4 3 2 2" xfId="9534" xr:uid="{CEACAA11-B9CA-4213-AF6C-1DC4CCEECDE4}"/>
    <cellStyle name="40% - Accent1 2 3 2 4 3 3" xfId="9535" xr:uid="{AB6AD048-AD2B-451C-B0C8-6ED6F23CD06A}"/>
    <cellStyle name="40% - Accent1 2 3 2 4 4" xfId="9536" xr:uid="{FB7ED5BA-0A78-4155-9D4B-CD4116146F98}"/>
    <cellStyle name="40% - Accent1 2 3 2 4 4 2" xfId="9537" xr:uid="{4E3ED26F-10C3-4F27-AA1C-9D80B2D7A665}"/>
    <cellStyle name="40% - Accent1 2 3 2 4 4 2 2" xfId="9538" xr:uid="{BDC61179-4967-45DB-BAE1-1AB583AA3D90}"/>
    <cellStyle name="40% - Accent1 2 3 2 4 4 3" xfId="9539" xr:uid="{5EB01889-98BD-407F-9979-4578FE229B28}"/>
    <cellStyle name="40% - Accent1 2 3 2 4 5" xfId="9540" xr:uid="{A788D56D-2230-4F7F-9C48-2866D10F9E81}"/>
    <cellStyle name="40% - Accent1 2 3 2 4 5 2" xfId="9541" xr:uid="{E9CE71C7-2C46-4DD9-AF4F-DBA9CA1EBA5F}"/>
    <cellStyle name="40% - Accent1 2 3 2 4 6" xfId="9542" xr:uid="{E02B0FFB-B309-42D7-A790-93266A6177B4}"/>
    <cellStyle name="40% - Accent1 2 3 2 5" xfId="9543" xr:uid="{9C98E12A-8774-4273-8C0E-B4638202F5D9}"/>
    <cellStyle name="40% - Accent1 2 3 2 5 2" xfId="9544" xr:uid="{CD515ED1-28F1-4582-8FBF-007073AAFB36}"/>
    <cellStyle name="40% - Accent1 2 3 2 5 2 2" xfId="9545" xr:uid="{E3629FFF-7092-473A-9D02-611AA38C9ED9}"/>
    <cellStyle name="40% - Accent1 2 3 2 5 2 2 2" xfId="9546" xr:uid="{B5BEF825-73F2-4396-8654-748EC687907D}"/>
    <cellStyle name="40% - Accent1 2 3 2 5 2 3" xfId="9547" xr:uid="{22B45070-3627-4C05-9C79-A025BC2CDAE2}"/>
    <cellStyle name="40% - Accent1 2 3 2 5 3" xfId="9548" xr:uid="{A475317D-EF24-4597-957E-DD3E149A3850}"/>
    <cellStyle name="40% - Accent1 2 3 2 5 3 2" xfId="9549" xr:uid="{37ECA15F-A5BC-4491-B086-2D151F216D15}"/>
    <cellStyle name="40% - Accent1 2 3 2 5 3 2 2" xfId="9550" xr:uid="{B373A210-1201-4B96-88CA-B22EFEE2A8B3}"/>
    <cellStyle name="40% - Accent1 2 3 2 5 3 3" xfId="9551" xr:uid="{7C1095AD-54A3-4940-BCE7-16460166F778}"/>
    <cellStyle name="40% - Accent1 2 3 2 5 4" xfId="9552" xr:uid="{3D068D50-C45A-4AAC-B4ED-AF0359B627FF}"/>
    <cellStyle name="40% - Accent1 2 3 2 5 4 2" xfId="9553" xr:uid="{F990CA53-0E0A-458F-96DD-73F35B2030C2}"/>
    <cellStyle name="40% - Accent1 2 3 2 5 5" xfId="9554" xr:uid="{87587D47-5A4E-4F42-81C8-99C67820BFE5}"/>
    <cellStyle name="40% - Accent1 2 3 2 6" xfId="9555" xr:uid="{5319BD91-154E-4B74-9702-3BAAFD9D44E3}"/>
    <cellStyle name="40% - Accent1 2 3 2 6 2" xfId="9556" xr:uid="{AE746FF0-6FC6-4AF9-930E-DE2196550E87}"/>
    <cellStyle name="40% - Accent1 2 3 2 6 2 2" xfId="9557" xr:uid="{04F93F7C-E57B-4325-9459-A8A11892B8EE}"/>
    <cellStyle name="40% - Accent1 2 3 2 6 3" xfId="9558" xr:uid="{1BC1288D-56AA-47DC-BB72-DB2AC70176EC}"/>
    <cellStyle name="40% - Accent1 2 3 2 7" xfId="9559" xr:uid="{DFF4F53C-2B2B-442C-8B0B-1A5D4C84FA77}"/>
    <cellStyle name="40% - Accent1 2 3 2 7 2" xfId="9560" xr:uid="{8BB9AF7D-D2F1-4F58-A2C6-AF34A9B73C0D}"/>
    <cellStyle name="40% - Accent1 2 3 2 7 2 2" xfId="9561" xr:uid="{3EFC6E24-D23C-41A0-994F-DCB040FF49EB}"/>
    <cellStyle name="40% - Accent1 2 3 2 7 3" xfId="9562" xr:uid="{B65DE791-69EA-46AA-94FC-FCDC95AB8381}"/>
    <cellStyle name="40% - Accent1 2 3 2 8" xfId="9563" xr:uid="{47D48B49-41E6-4FF8-BFCE-AA50CAA23B83}"/>
    <cellStyle name="40% - Accent1 2 3 2 8 2" xfId="9564" xr:uid="{4A5426F4-55D9-4302-8762-EBFE1D1F14F6}"/>
    <cellStyle name="40% - Accent1 2 3 2 9" xfId="9428" xr:uid="{B1B87C3D-0B78-4331-B3C0-88EABD367FD8}"/>
    <cellStyle name="40% - Accent1 2 3 3" xfId="917" xr:uid="{7C8012E2-DD01-4566-887C-CABF2AFF46D5}"/>
    <cellStyle name="40% - Accent1 2 3 3 10" xfId="45701" xr:uid="{F31DB812-1583-4D30-9EB3-DCBA6050127C}"/>
    <cellStyle name="40% - Accent1 2 3 3 2" xfId="9566" xr:uid="{AA116447-A830-45DF-9011-A14BE7DC9D8E}"/>
    <cellStyle name="40% - Accent1 2 3 3 2 2" xfId="9567" xr:uid="{0DA79D4C-64D7-4FD1-8392-ABB165B7FA25}"/>
    <cellStyle name="40% - Accent1 2 3 3 2 2 2" xfId="9568" xr:uid="{8C8F27BA-E1E5-43DD-B6DA-434D2D7E6C33}"/>
    <cellStyle name="40% - Accent1 2 3 3 2 2 2 2" xfId="9569" xr:uid="{187FCBEE-93A8-4B87-B9F8-62F88E525287}"/>
    <cellStyle name="40% - Accent1 2 3 3 2 2 2 2 2" xfId="9570" xr:uid="{54999C6D-218B-4047-955B-D3ABA6FDE573}"/>
    <cellStyle name="40% - Accent1 2 3 3 2 2 2 3" xfId="9571" xr:uid="{469361A1-1541-404C-9B08-555626EAE702}"/>
    <cellStyle name="40% - Accent1 2 3 3 2 2 3" xfId="9572" xr:uid="{879B8F0A-FCB8-43A3-B776-ABFAFE7EFE8F}"/>
    <cellStyle name="40% - Accent1 2 3 3 2 2 3 2" xfId="9573" xr:uid="{CF0D184F-3019-4C0C-AAC3-94F4C6E8F417}"/>
    <cellStyle name="40% - Accent1 2 3 3 2 2 3 2 2" xfId="9574" xr:uid="{C74924C8-785B-412C-AF20-0DFEE1269095}"/>
    <cellStyle name="40% - Accent1 2 3 3 2 2 3 3" xfId="9575" xr:uid="{72B5CB20-5D24-47BC-AC6C-89A625B016BD}"/>
    <cellStyle name="40% - Accent1 2 3 3 2 2 4" xfId="9576" xr:uid="{A0BC1E82-CC15-4848-BE98-5BEE37B01839}"/>
    <cellStyle name="40% - Accent1 2 3 3 2 2 4 2" xfId="9577" xr:uid="{89F1B686-9D12-482F-B8BA-6B4C3D5F3C30}"/>
    <cellStyle name="40% - Accent1 2 3 3 2 2 5" xfId="9578" xr:uid="{8B9A06B3-C23D-47EA-8375-1D482FB0AEDD}"/>
    <cellStyle name="40% - Accent1 2 3 3 2 3" xfId="9579" xr:uid="{7E2E2B4B-4AB0-4EEB-B7B7-02AC14172509}"/>
    <cellStyle name="40% - Accent1 2 3 3 2 3 2" xfId="9580" xr:uid="{0A11C266-7351-4AE9-B81A-F6965CF7A86E}"/>
    <cellStyle name="40% - Accent1 2 3 3 2 3 2 2" xfId="9581" xr:uid="{C51C2DAF-829D-429E-8BEA-62F04FFD67F1}"/>
    <cellStyle name="40% - Accent1 2 3 3 2 3 3" xfId="9582" xr:uid="{E64B8BD9-6857-4223-AAA6-78FB4E09A95C}"/>
    <cellStyle name="40% - Accent1 2 3 3 2 4" xfId="9583" xr:uid="{C378ADC8-3718-47E8-AB30-48871D1FF555}"/>
    <cellStyle name="40% - Accent1 2 3 3 2 4 2" xfId="9584" xr:uid="{2E9BB5E6-FF9C-4B56-A81E-4F6A8B570ED9}"/>
    <cellStyle name="40% - Accent1 2 3 3 2 4 2 2" xfId="9585" xr:uid="{246728FB-C8D8-43FF-90A7-6B7ABBC493B9}"/>
    <cellStyle name="40% - Accent1 2 3 3 2 4 3" xfId="9586" xr:uid="{95A74C03-1B67-47F8-95D1-630A82FBFF07}"/>
    <cellStyle name="40% - Accent1 2 3 3 2 5" xfId="9587" xr:uid="{90E7A25C-EE1B-4E6B-8E90-9C845D3E575D}"/>
    <cellStyle name="40% - Accent1 2 3 3 2 5 2" xfId="9588" xr:uid="{0BD7CBF6-0282-478B-95C3-90E7F4717B89}"/>
    <cellStyle name="40% - Accent1 2 3 3 2 6" xfId="9589" xr:uid="{77BB80DF-C884-499A-9042-A2CBC4B25F7F}"/>
    <cellStyle name="40% - Accent1 2 3 3 3" xfId="9590" xr:uid="{C6339253-806E-416F-A20A-1B3DCAE22232}"/>
    <cellStyle name="40% - Accent1 2 3 3 3 2" xfId="9591" xr:uid="{122BD800-FC23-4C40-9407-89FA7DFA4F25}"/>
    <cellStyle name="40% - Accent1 2 3 3 3 2 2" xfId="9592" xr:uid="{2CE342AD-603E-4EC6-AFCB-60351982758C}"/>
    <cellStyle name="40% - Accent1 2 3 3 3 2 3" xfId="9593" xr:uid="{4745A348-CB9F-4342-AB9A-E949581189D9}"/>
    <cellStyle name="40% - Accent1 2 3 3 3 3" xfId="9594" xr:uid="{8A7EFAF6-158D-482D-BB79-C73B94EA2F92}"/>
    <cellStyle name="40% - Accent1 2 3 3 3 4" xfId="9595" xr:uid="{76B89B65-C859-487F-BFEF-A87CD47C71A1}"/>
    <cellStyle name="40% - Accent1 2 3 3 3 4 2" xfId="9596" xr:uid="{8963488E-CA48-452B-9EBD-FEBA693451DA}"/>
    <cellStyle name="40% - Accent1 2 3 3 3 5" xfId="9597" xr:uid="{DD15AA9A-7CDD-49A5-A717-4885A737283C}"/>
    <cellStyle name="40% - Accent1 2 3 3 4" xfId="9598" xr:uid="{371BC938-975F-4613-B669-FC69AA6E4560}"/>
    <cellStyle name="40% - Accent1 2 3 3 5" xfId="9599" xr:uid="{5934F6E1-7FDB-4FCC-9477-AF13D5ADE70D}"/>
    <cellStyle name="40% - Accent1 2 3 3 5 2" xfId="9600" xr:uid="{1B22467E-C0FA-4BF6-8C9C-D7E659AF03ED}"/>
    <cellStyle name="40% - Accent1 2 3 3 5 2 2" xfId="9601" xr:uid="{B4D830D4-F4D3-4D42-B0E5-5CC72B20F4EB}"/>
    <cellStyle name="40% - Accent1 2 3 3 5 3" xfId="9602" xr:uid="{8B4CB9E9-42EA-41C8-8B76-2A07B3A05057}"/>
    <cellStyle name="40% - Accent1 2 3 3 6" xfId="9603" xr:uid="{B2A20A3B-8E47-46F1-8823-49BFE6BA6E88}"/>
    <cellStyle name="40% - Accent1 2 3 3 6 2" xfId="9604" xr:uid="{82D2E542-FE04-4A01-8D71-10DD9915DF45}"/>
    <cellStyle name="40% - Accent1 2 3 3 6 2 2" xfId="9605" xr:uid="{C41D1087-BABD-443D-8F26-E61FB135982D}"/>
    <cellStyle name="40% - Accent1 2 3 3 6 3" xfId="9606" xr:uid="{FEBF1814-DDE6-4677-93E1-1B7FC68578C7}"/>
    <cellStyle name="40% - Accent1 2 3 3 7" xfId="9607" xr:uid="{20929F1A-3E45-4A7B-BCB4-DB2B6B84A978}"/>
    <cellStyle name="40% - Accent1 2 3 3 7 2" xfId="9608" xr:uid="{08383DD3-095D-43DD-B61C-2CEEBA135245}"/>
    <cellStyle name="40% - Accent1 2 3 3 8" xfId="9609" xr:uid="{DA49AE9A-8D98-438A-927F-CF5BDBDFB126}"/>
    <cellStyle name="40% - Accent1 2 3 3 9" xfId="9565" xr:uid="{EA01216B-9EB2-4459-B050-A2691360FC54}"/>
    <cellStyle name="40% - Accent1 2 3 4" xfId="9610" xr:uid="{F039D809-D999-4D60-B887-2DE08A8E8834}"/>
    <cellStyle name="40% - Accent1 2 3 4 2" xfId="9611" xr:uid="{546A013B-53D2-452B-ADC3-97FF273F69C6}"/>
    <cellStyle name="40% - Accent1 2 3 4 2 2" xfId="9612" xr:uid="{AA4E58FA-1717-4B66-96FE-A73FA99B22D5}"/>
    <cellStyle name="40% - Accent1 2 3 4 2 2 2" xfId="9613" xr:uid="{A3C4376F-920F-4764-8BC3-D8B849C5415D}"/>
    <cellStyle name="40% - Accent1 2 3 4 2 2 2 2" xfId="9614" xr:uid="{AB699858-0D5D-4558-BF0E-202F8218C1B9}"/>
    <cellStyle name="40% - Accent1 2 3 4 2 2 3" xfId="9615" xr:uid="{29E61545-2D5D-4BF7-967B-9BBA9963113A}"/>
    <cellStyle name="40% - Accent1 2 3 4 2 3" xfId="9616" xr:uid="{DE5CFDD9-0AE6-4779-9B19-06AE3BE6081A}"/>
    <cellStyle name="40% - Accent1 2 3 4 2 3 2" xfId="9617" xr:uid="{155AE851-8FF0-4CB7-B33A-098E9FA84361}"/>
    <cellStyle name="40% - Accent1 2 3 4 2 3 2 2" xfId="9618" xr:uid="{37BCB6C1-89CE-43C3-906F-1FE90C7C4D72}"/>
    <cellStyle name="40% - Accent1 2 3 4 2 3 3" xfId="9619" xr:uid="{5A858EBF-3462-4357-8DA9-9CF880E33016}"/>
    <cellStyle name="40% - Accent1 2 3 4 2 4" xfId="9620" xr:uid="{17549CE3-1AB8-4761-B033-A489C9D97E62}"/>
    <cellStyle name="40% - Accent1 2 3 4 2 4 2" xfId="9621" xr:uid="{1C39FB1A-7DE4-49AE-810A-25BB87FC838C}"/>
    <cellStyle name="40% - Accent1 2 3 4 2 5" xfId="9622" xr:uid="{2FB94684-F399-4771-936B-9D4B5E07D14A}"/>
    <cellStyle name="40% - Accent1 2 3 4 3" xfId="9623" xr:uid="{B1DE770D-95D4-4FD4-A865-9A9F84FF34EF}"/>
    <cellStyle name="40% - Accent1 2 3 4 3 2" xfId="9624" xr:uid="{AE074DA8-C361-4B5C-A3D5-5B7749472BBA}"/>
    <cellStyle name="40% - Accent1 2 3 4 3 2 2" xfId="9625" xr:uid="{2B564E5D-2441-4A68-B567-1117F8381CEA}"/>
    <cellStyle name="40% - Accent1 2 3 4 3 3" xfId="9626" xr:uid="{027DA40A-A452-45C6-848F-2C7872098604}"/>
    <cellStyle name="40% - Accent1 2 3 4 4" xfId="9627" xr:uid="{EE8F2CA5-62B2-4EAA-8B2B-D69B1B2954AD}"/>
    <cellStyle name="40% - Accent1 2 3 4 4 2" xfId="9628" xr:uid="{D590C26D-67A6-409A-8EAE-1E6804F1579C}"/>
    <cellStyle name="40% - Accent1 2 3 4 4 2 2" xfId="9629" xr:uid="{1F08969A-0169-4635-BEB7-D7B3A72EF2BA}"/>
    <cellStyle name="40% - Accent1 2 3 4 4 3" xfId="9630" xr:uid="{E29DFB27-E225-49CA-A297-020CDB2CBA7B}"/>
    <cellStyle name="40% - Accent1 2 3 4 5" xfId="9631" xr:uid="{3B29093F-48DA-49A3-8216-69C7AA9020EF}"/>
    <cellStyle name="40% - Accent1 2 3 4 5 2" xfId="9632" xr:uid="{6BDCEEAB-D2EC-4A74-9C86-0B7777EE73A0}"/>
    <cellStyle name="40% - Accent1 2 3 4 6" xfId="9633" xr:uid="{A882A372-394B-47D5-8C6C-6F6932EF4028}"/>
    <cellStyle name="40% - Accent1 2 3 4 7" xfId="46600" xr:uid="{80ADDFAB-B1B7-41BB-928E-9CD0FF971F09}"/>
    <cellStyle name="40% - Accent1 2 3 5" xfId="9634" xr:uid="{815B6B92-A40E-452F-907E-15C55A40C708}"/>
    <cellStyle name="40% - Accent1 2 3 5 2" xfId="9635" xr:uid="{A4C3FA12-AC67-4373-9429-C68143786700}"/>
    <cellStyle name="40% - Accent1 2 3 5 2 2" xfId="9636" xr:uid="{312FF464-6A0D-405F-A83F-A3279F0C7BE3}"/>
    <cellStyle name="40% - Accent1 2 3 5 3" xfId="9637" xr:uid="{70C24C54-2EE7-4F6A-AE4C-A58C66C41534}"/>
    <cellStyle name="40% - Accent1 2 3 6" xfId="9638" xr:uid="{D5BCEC13-939B-4798-BDB1-CDA845E682D3}"/>
    <cellStyle name="40% - Accent1 2 3 7" xfId="1475" xr:uid="{FD2A9733-2F0A-4508-9729-A880138BAE08}"/>
    <cellStyle name="40% - Accent1 2 3 8" xfId="1400" xr:uid="{8D960066-A34F-48E9-87DF-B63F672B3384}"/>
    <cellStyle name="40% - Accent1 2 3 9" xfId="44274" xr:uid="{C6C4C926-A3FC-43CF-89FE-28F6D83E77C5}"/>
    <cellStyle name="40% - Accent1 2 4" xfId="531" xr:uid="{EC023F38-9F10-4C63-8A6E-E4D07CF34008}"/>
    <cellStyle name="40% - Accent1 2 4 10" xfId="1945" xr:uid="{4C5F5D67-E4A4-40DB-A8A1-E1F7C837FD24}"/>
    <cellStyle name="40% - Accent1 2 4 11" xfId="44149" xr:uid="{818EC51B-78C2-4B06-B24F-28D1E459FD1F}"/>
    <cellStyle name="40% - Accent1 2 4 2" xfId="793" xr:uid="{462FBE13-B7F0-488D-9EBB-22F45C8E82F4}"/>
    <cellStyle name="40% - Accent1 2 4 2 2" xfId="1193" xr:uid="{C6DE7790-64F3-4B08-969E-217203E15D00}"/>
    <cellStyle name="40% - Accent1 2 4 2 2 2" xfId="9642" xr:uid="{F9F1D723-9DEF-449A-A505-961268870915}"/>
    <cellStyle name="40% - Accent1 2 4 2 2 2 2" xfId="9643" xr:uid="{EC8FB5C1-F514-4D34-9C07-B50D98472B7D}"/>
    <cellStyle name="40% - Accent1 2 4 2 2 2 2 2" xfId="9644" xr:uid="{A283E23B-2B45-4E1B-9908-A046E8015B76}"/>
    <cellStyle name="40% - Accent1 2 4 2 2 2 2 2 2" xfId="9645" xr:uid="{0B12D233-3861-412E-B8A2-48F73B43543B}"/>
    <cellStyle name="40% - Accent1 2 4 2 2 2 2 3" xfId="9646" xr:uid="{28DF6544-5652-43FC-95CE-C39F7EA6FCF9}"/>
    <cellStyle name="40% - Accent1 2 4 2 2 2 3" xfId="9647" xr:uid="{AAC57535-E6EA-428F-B18F-7DDF419DBDDC}"/>
    <cellStyle name="40% - Accent1 2 4 2 2 2 3 2" xfId="9648" xr:uid="{E1FBA405-9B1D-4DE8-9D93-276203B26037}"/>
    <cellStyle name="40% - Accent1 2 4 2 2 2 3 2 2" xfId="9649" xr:uid="{B705EBBE-E430-4786-B350-6288AD84A1A7}"/>
    <cellStyle name="40% - Accent1 2 4 2 2 2 3 3" xfId="9650" xr:uid="{9B2EF0A7-AFC6-4033-9BF9-615A5851ED9E}"/>
    <cellStyle name="40% - Accent1 2 4 2 2 2 4" xfId="9651" xr:uid="{9849D523-E6DC-4C6A-9D15-83B4F37380CD}"/>
    <cellStyle name="40% - Accent1 2 4 2 2 2 4 2" xfId="9652" xr:uid="{BA5F6B6B-2CE3-40FC-B451-2B185A09FC81}"/>
    <cellStyle name="40% - Accent1 2 4 2 2 2 5" xfId="9653" xr:uid="{2E2BBC67-4D09-435F-B6A6-8320267BF444}"/>
    <cellStyle name="40% - Accent1 2 4 2 2 3" xfId="9654" xr:uid="{D1D6BDAD-2041-4059-BD96-1D45EACEFFA9}"/>
    <cellStyle name="40% - Accent1 2 4 2 2 3 2" xfId="9655" xr:uid="{20C6B710-7EC4-492E-885F-E621F098F061}"/>
    <cellStyle name="40% - Accent1 2 4 2 2 3 2 2" xfId="9656" xr:uid="{B933C574-CD3D-4376-BFEC-2B5A0FF3F157}"/>
    <cellStyle name="40% - Accent1 2 4 2 2 3 3" xfId="9657" xr:uid="{E3CCECF9-F18E-485E-B50A-982DE022CDE2}"/>
    <cellStyle name="40% - Accent1 2 4 2 2 4" xfId="9658" xr:uid="{DAFF96E4-0D45-4D92-8502-ECC70DF10543}"/>
    <cellStyle name="40% - Accent1 2 4 2 2 4 2" xfId="9659" xr:uid="{1CDBD3C9-ACE2-4056-9364-857353292ADC}"/>
    <cellStyle name="40% - Accent1 2 4 2 2 4 2 2" xfId="9660" xr:uid="{4B3C462A-577C-49C1-A5CB-D4B664DA57D7}"/>
    <cellStyle name="40% - Accent1 2 4 2 2 4 3" xfId="9661" xr:uid="{8FC58DB7-DBD5-4F7E-9991-48B3B25D8E83}"/>
    <cellStyle name="40% - Accent1 2 4 2 2 5" xfId="9662" xr:uid="{7FC135B5-1E09-4743-BCE0-CF1D6EBEB651}"/>
    <cellStyle name="40% - Accent1 2 4 2 2 5 2" xfId="9663" xr:uid="{45D0AEE4-93FA-4B2F-B72F-683647C6824B}"/>
    <cellStyle name="40% - Accent1 2 4 2 2 6" xfId="9664" xr:uid="{03DA0B58-D8AE-4351-A2E4-464D711F6300}"/>
    <cellStyle name="40% - Accent1 2 4 2 2 7" xfId="9641" xr:uid="{31A7FFB0-5BBF-49E3-80D1-973E32537CF3}"/>
    <cellStyle name="40% - Accent1 2 4 2 3" xfId="9665" xr:uid="{3116F33F-A077-4442-A845-A34E5BE94F6C}"/>
    <cellStyle name="40% - Accent1 2 4 2 3 2" xfId="9666" xr:uid="{4E017726-82A5-4942-A9C1-D60ED73A26C8}"/>
    <cellStyle name="40% - Accent1 2 4 2 3 2 2" xfId="9667" xr:uid="{E350DF3D-039C-49CA-9430-EE0E74F6CBF5}"/>
    <cellStyle name="40% - Accent1 2 4 2 3 2 2 2" xfId="9668" xr:uid="{4D4FB920-4ED2-43BD-A60D-8A3CC3EFFF0C}"/>
    <cellStyle name="40% - Accent1 2 4 2 3 2 3" xfId="9669" xr:uid="{08283445-CD0E-43B9-83C6-57A4BFF27415}"/>
    <cellStyle name="40% - Accent1 2 4 2 3 3" xfId="9670" xr:uid="{981FCC14-93E9-4C8A-8894-087E8E9053D1}"/>
    <cellStyle name="40% - Accent1 2 4 2 3 3 2" xfId="9671" xr:uid="{41E11FA6-5AB6-4B91-8B78-044E4DEFACCE}"/>
    <cellStyle name="40% - Accent1 2 4 2 3 3 2 2" xfId="9672" xr:uid="{6E9D820D-EC44-4F1D-A1C5-98893323E197}"/>
    <cellStyle name="40% - Accent1 2 4 2 3 3 3" xfId="9673" xr:uid="{B78FC643-2150-4BF2-BBF7-319797532551}"/>
    <cellStyle name="40% - Accent1 2 4 2 3 4" xfId="9674" xr:uid="{67079C8E-31DD-492F-B35E-A89902C0754F}"/>
    <cellStyle name="40% - Accent1 2 4 2 3 4 2" xfId="9675" xr:uid="{F9610A7F-2AC8-41DC-836C-2F905734D7F5}"/>
    <cellStyle name="40% - Accent1 2 4 2 3 5" xfId="9676" xr:uid="{20A84D7F-627E-4CE1-BEB7-466C651F2AA0}"/>
    <cellStyle name="40% - Accent1 2 4 2 4" xfId="9677" xr:uid="{144B29B4-5923-49F8-A53A-F7995FBDC1FE}"/>
    <cellStyle name="40% - Accent1 2 4 2 4 2" xfId="9678" xr:uid="{DB9A8A5B-E1AA-46DD-BDC6-77AB53E42EB0}"/>
    <cellStyle name="40% - Accent1 2 4 2 4 2 2" xfId="9679" xr:uid="{95C53ECA-38B5-4FA9-8E79-7A9E6F8E665A}"/>
    <cellStyle name="40% - Accent1 2 4 2 4 2 2 2" xfId="9680" xr:uid="{62B711B9-4D2B-40A7-AA7C-838875F59767}"/>
    <cellStyle name="40% - Accent1 2 4 2 4 2 3" xfId="9681" xr:uid="{2DA8C047-74A6-451A-89D4-9CA3575DA71E}"/>
    <cellStyle name="40% - Accent1 2 4 2 4 3" xfId="9682" xr:uid="{7C041DD9-52FC-4CB3-B668-6C7CDFA59235}"/>
    <cellStyle name="40% - Accent1 2 4 2 4 3 2" xfId="9683" xr:uid="{157E7997-54EE-4871-BE84-4106AF07CABA}"/>
    <cellStyle name="40% - Accent1 2 4 2 4 4" xfId="9684" xr:uid="{F67EB241-E416-41E5-95CD-BD97344284C8}"/>
    <cellStyle name="40% - Accent1 2 4 2 5" xfId="9685" xr:uid="{57C08A03-43D7-4547-A038-16A856F6C076}"/>
    <cellStyle name="40% - Accent1 2 4 2 5 2" xfId="9686" xr:uid="{D1C46C85-50DD-4367-BA5E-0B7EDA6C26AC}"/>
    <cellStyle name="40% - Accent1 2 4 2 5 2 2" xfId="9687" xr:uid="{D822AE4B-5D9C-4BB5-BF2B-166A48AF7907}"/>
    <cellStyle name="40% - Accent1 2 4 2 5 3" xfId="9688" xr:uid="{7B048E29-F974-4145-9282-6C7FC6066A68}"/>
    <cellStyle name="40% - Accent1 2 4 2 6" xfId="9689" xr:uid="{6C66038F-0F23-4B49-83AE-DEEED19E6AF9}"/>
    <cellStyle name="40% - Accent1 2 4 2 6 2" xfId="9690" xr:uid="{0C42D42E-70AC-4934-B0C4-4727002AE785}"/>
    <cellStyle name="40% - Accent1 2 4 2 7" xfId="9691" xr:uid="{153362B2-B215-4B4A-8BEA-F4BB68C23C3B}"/>
    <cellStyle name="40% - Accent1 2 4 2 8" xfId="9640" xr:uid="{48F95F51-805B-487B-BCB5-2A474A18BE60}"/>
    <cellStyle name="40% - Accent1 2 4 2 9" xfId="45136" xr:uid="{903D7900-E280-4130-A41E-AC2CEE8A84C2}"/>
    <cellStyle name="40% - Accent1 2 4 3" xfId="982" xr:uid="{A4AF0FB1-FDF8-4592-A55F-AB609AE2F26D}"/>
    <cellStyle name="40% - Accent1 2 4 3 2" xfId="9693" xr:uid="{E4465D0B-5C78-4B31-9298-765A9BFCF307}"/>
    <cellStyle name="40% - Accent1 2 4 3 3" xfId="9694" xr:uid="{740B6365-8FDC-4CFD-A767-AB0E727B691F}"/>
    <cellStyle name="40% - Accent1 2 4 3 3 2" xfId="9695" xr:uid="{5CEBD26B-7B0D-4926-97C8-DE47C351B643}"/>
    <cellStyle name="40% - Accent1 2 4 3 3 2 2" xfId="9696" xr:uid="{29820B63-5CA9-4D47-B9BB-C2DCE5112323}"/>
    <cellStyle name="40% - Accent1 2 4 3 3 2 2 2" xfId="9697" xr:uid="{E2894EB7-5112-4A69-9334-6FFFD8604CB3}"/>
    <cellStyle name="40% - Accent1 2 4 3 3 2 3" xfId="9698" xr:uid="{54290131-380F-41D2-B2D3-8F8102CFF3E5}"/>
    <cellStyle name="40% - Accent1 2 4 3 3 3" xfId="9699" xr:uid="{D787B895-30BE-4F24-80E6-3DB7B30ED205}"/>
    <cellStyle name="40% - Accent1 2 4 3 3 3 2" xfId="9700" xr:uid="{5D0D7555-BD81-4BDC-B890-7873779920CB}"/>
    <cellStyle name="40% - Accent1 2 4 3 3 3 2 2" xfId="9701" xr:uid="{2C23F56E-7AF3-4E39-9BDB-60A8CCDF3D60}"/>
    <cellStyle name="40% - Accent1 2 4 3 3 3 3" xfId="9702" xr:uid="{5F02A846-763A-4470-969F-5A05C45371D4}"/>
    <cellStyle name="40% - Accent1 2 4 3 3 4" xfId="9703" xr:uid="{98C08F7F-CBFB-46B9-8A79-83127DAE9809}"/>
    <cellStyle name="40% - Accent1 2 4 3 3 4 2" xfId="9704" xr:uid="{E1C2BEB9-09C0-4375-B93A-C0C916A5F62E}"/>
    <cellStyle name="40% - Accent1 2 4 3 3 5" xfId="9705" xr:uid="{4799F787-B73A-46D8-B087-342D0604DB7D}"/>
    <cellStyle name="40% - Accent1 2 4 3 4" xfId="9692" xr:uid="{0E18FF4C-191E-47EE-B799-36AABE353D0C}"/>
    <cellStyle name="40% - Accent1 2 4 3 5" xfId="45820" xr:uid="{11EDA591-F32B-493C-844B-38B22C7C9AC5}"/>
    <cellStyle name="40% - Accent1 2 4 4" xfId="9706" xr:uid="{C3D7AB4A-11EA-4883-8D27-987FF5969052}"/>
    <cellStyle name="40% - Accent1 2 4 4 2" xfId="9707" xr:uid="{08FEA8A2-B5E2-4CEE-B6DC-58C3FE440CF8}"/>
    <cellStyle name="40% - Accent1 2 4 4 2 2" xfId="9708" xr:uid="{90A7B400-EDF3-45DD-81A5-AE4C55B39279}"/>
    <cellStyle name="40% - Accent1 2 4 4 2 3" xfId="9709" xr:uid="{FAA19AD7-DD8B-4E31-9BDD-21FE900284EA}"/>
    <cellStyle name="40% - Accent1 2 4 4 2 3 2" xfId="9710" xr:uid="{8BC29155-35BA-4A6E-B9C3-71E3D1A99D69}"/>
    <cellStyle name="40% - Accent1 2 4 4 2 3 2 2" xfId="9711" xr:uid="{15B76204-6638-4851-9F09-F01A85B4B705}"/>
    <cellStyle name="40% - Accent1 2 4 4 2 3 3" xfId="9712" xr:uid="{4C6F6808-BDEA-464E-B31E-7179615886D4}"/>
    <cellStyle name="40% - Accent1 2 4 4 2 4" xfId="9713" xr:uid="{00E123ED-C7F3-4D2C-82FA-74A60630B0C1}"/>
    <cellStyle name="40% - Accent1 2 4 4 2 4 2" xfId="9714" xr:uid="{33540B09-E0CB-40F6-A77E-0D0752448A15}"/>
    <cellStyle name="40% - Accent1 2 4 4 2 4 2 2" xfId="9715" xr:uid="{C0A5AA20-E7BC-4466-A5E4-9246E2B4C9EB}"/>
    <cellStyle name="40% - Accent1 2 4 4 2 4 3" xfId="9716" xr:uid="{60289C1E-F884-48DF-81ED-8A9C39EC428F}"/>
    <cellStyle name="40% - Accent1 2 4 4 2 5" xfId="9717" xr:uid="{74F7A9C2-71C8-4CAF-9582-B9DDE5512C9A}"/>
    <cellStyle name="40% - Accent1 2 4 4 2 5 2" xfId="9718" xr:uid="{9FE2B19A-99EF-4FFC-84A1-D52DA7D76283}"/>
    <cellStyle name="40% - Accent1 2 4 4 2 6" xfId="9719" xr:uid="{77C52F0C-13AA-4BB5-89C4-51AF9C9CB625}"/>
    <cellStyle name="40% - Accent1 2 4 4 3" xfId="9720" xr:uid="{C7151558-9FFD-42A0-9AE3-E6ACB0AF3122}"/>
    <cellStyle name="40% - Accent1 2 4 4 3 2" xfId="9721" xr:uid="{755582FC-BE78-45E3-8919-EAE66C2BF99E}"/>
    <cellStyle name="40% - Accent1 2 4 4 3 2 2" xfId="9722" xr:uid="{9E395C6C-73A4-4AA0-B8DF-21B0DE18BEAF}"/>
    <cellStyle name="40% - Accent1 2 4 4 3 2 2 2" xfId="9723" xr:uid="{FF6AC273-8DB0-4592-8C82-C2E1CBD2F353}"/>
    <cellStyle name="40% - Accent1 2 4 4 3 2 3" xfId="9724" xr:uid="{D05653E4-6449-46A4-84CF-8A7014BA9DA3}"/>
    <cellStyle name="40% - Accent1 2 4 4 3 3" xfId="9725" xr:uid="{17AA9A7D-202E-43CE-98A4-8DD964699B28}"/>
    <cellStyle name="40% - Accent1 2 4 4 3 3 2" xfId="9726" xr:uid="{BF3CD650-E834-4786-AED7-02CE1DACB383}"/>
    <cellStyle name="40% - Accent1 2 4 4 3 3 2 2" xfId="9727" xr:uid="{782963BA-2FD6-469D-ABF0-70B44BD4C84F}"/>
    <cellStyle name="40% - Accent1 2 4 4 3 3 3" xfId="9728" xr:uid="{E44143CF-65C1-45D1-BFA2-2FCD569E7EB8}"/>
    <cellStyle name="40% - Accent1 2 4 4 3 4" xfId="9729" xr:uid="{0D1F5EBB-F61D-4E5A-B53B-32587BABA5C8}"/>
    <cellStyle name="40% - Accent1 2 4 4 3 4 2" xfId="9730" xr:uid="{B915D36B-0CBE-4B77-AB4E-4F08140B4F39}"/>
    <cellStyle name="40% - Accent1 2 4 4 3 5" xfId="9731" xr:uid="{99B0477D-8B74-4E2C-AEC0-F5AEC0D3C01A}"/>
    <cellStyle name="40% - Accent1 2 4 4 4" xfId="9732" xr:uid="{0B884C57-0868-42CB-848D-A94694F94DDC}"/>
    <cellStyle name="40% - Accent1 2 4 4 5" xfId="9733" xr:uid="{0A948AB8-A9F9-4200-893A-31314283119B}"/>
    <cellStyle name="40% - Accent1 2 4 4 5 2" xfId="9734" xr:uid="{3F45EB8F-1B0C-456E-B875-781429BDAB5D}"/>
    <cellStyle name="40% - Accent1 2 4 4 5 2 2" xfId="9735" xr:uid="{191113D6-C216-4044-B7C9-C24156F05665}"/>
    <cellStyle name="40% - Accent1 2 4 4 5 3" xfId="9736" xr:uid="{2C0EA888-CBBA-4EB2-8B19-ED1D6BB8BC31}"/>
    <cellStyle name="40% - Accent1 2 4 4 6" xfId="9737" xr:uid="{A746D82D-1FEB-40CA-ACB6-0F922DB9DC22}"/>
    <cellStyle name="40% - Accent1 2 4 4 6 2" xfId="9738" xr:uid="{035B92AB-C6E1-48D9-8FA0-31E6631046B2}"/>
    <cellStyle name="40% - Accent1 2 4 4 6 2 2" xfId="9739" xr:uid="{B1B17B7F-614F-4577-94E8-3CB0747317AC}"/>
    <cellStyle name="40% - Accent1 2 4 4 6 3" xfId="9740" xr:uid="{C314A671-ED20-4F1C-8992-0E00D278D816}"/>
    <cellStyle name="40% - Accent1 2 4 4 7" xfId="9741" xr:uid="{2EAB0212-AE39-47B4-BCAE-05AD7AB92371}"/>
    <cellStyle name="40% - Accent1 2 4 4 7 2" xfId="9742" xr:uid="{6CB2A5AC-FB56-4259-BB00-FE8F67EEE486}"/>
    <cellStyle name="40% - Accent1 2 4 4 8" xfId="9743" xr:uid="{BA12D0C2-52A4-4B36-B579-BDFD7F003A82}"/>
    <cellStyle name="40% - Accent1 2 4 4 9" xfId="46475" xr:uid="{B038F409-9FF5-44E1-80A2-4FFA066A0436}"/>
    <cellStyle name="40% - Accent1 2 4 5" xfId="9744" xr:uid="{22E3ED93-26EF-484E-8CE7-C500BCAFD562}"/>
    <cellStyle name="40% - Accent1 2 4 5 2" xfId="9745" xr:uid="{EE5F0419-5986-442B-B717-48F2FC5BCB6D}"/>
    <cellStyle name="40% - Accent1 2 4 5 2 2" xfId="9746" xr:uid="{3EE48940-0E78-4A1A-9FFE-C0B7F83CBFB4}"/>
    <cellStyle name="40% - Accent1 2 4 5 2 2 2" xfId="9747" xr:uid="{49B9E072-847A-4F4C-9872-5FEAD0A5ECFD}"/>
    <cellStyle name="40% - Accent1 2 4 5 2 3" xfId="9748" xr:uid="{C56ACEAD-37A8-4748-A754-244B39CC32BA}"/>
    <cellStyle name="40% - Accent1 2 4 5 3" xfId="9749" xr:uid="{6CE0A3A2-674D-4FBA-A6D8-44A921601E49}"/>
    <cellStyle name="40% - Accent1 2 4 5 3 2" xfId="9750" xr:uid="{B1CE58DE-9021-4687-B0DD-ECF8D975565F}"/>
    <cellStyle name="40% - Accent1 2 4 5 3 2 2" xfId="9751" xr:uid="{8951689C-DA59-4614-BA38-EDC0E2C254CC}"/>
    <cellStyle name="40% - Accent1 2 4 5 3 3" xfId="9752" xr:uid="{B07AB75C-A91A-4B03-A7E6-B80E79B6F0E5}"/>
    <cellStyle name="40% - Accent1 2 4 5 4" xfId="9753" xr:uid="{68177FCE-86DF-4BC1-B6D3-9EBE3E1A4BB6}"/>
    <cellStyle name="40% - Accent1 2 4 5 4 2" xfId="9754" xr:uid="{2EB2A1E4-7027-4CAD-9F19-4D2F42758F22}"/>
    <cellStyle name="40% - Accent1 2 4 5 5" xfId="9755" xr:uid="{E5CC1011-BC64-4CEC-95A2-2B29363A0CE2}"/>
    <cellStyle name="40% - Accent1 2 4 6" xfId="9756" xr:uid="{C932D9B5-9972-43B1-AAF7-854BB09CA9F1}"/>
    <cellStyle name="40% - Accent1 2 4 6 2" xfId="9757" xr:uid="{A0063CE8-3694-4185-AB98-0EF2F6679207}"/>
    <cellStyle name="40% - Accent1 2 4 6 2 2" xfId="9758" xr:uid="{99B2550F-FD1A-4F8D-B9E6-450F829C3CE8}"/>
    <cellStyle name="40% - Accent1 2 4 6 3" xfId="9759" xr:uid="{164EF134-7951-44BF-995F-D071ACE789C1}"/>
    <cellStyle name="40% - Accent1 2 4 7" xfId="9760" xr:uid="{00C4D100-1CA9-4AD4-AC68-34A7C14F465A}"/>
    <cellStyle name="40% - Accent1 2 4 7 2" xfId="9761" xr:uid="{2DD78AEE-702A-4573-A7A2-706478ADB735}"/>
    <cellStyle name="40% - Accent1 2 4 7 2 2" xfId="9762" xr:uid="{67C9691B-7CAC-4B78-9988-8EDD0315629A}"/>
    <cellStyle name="40% - Accent1 2 4 7 3" xfId="9763" xr:uid="{46CBA5CE-EB7D-4849-BE23-74D38C2C1992}"/>
    <cellStyle name="40% - Accent1 2 4 8" xfId="9764" xr:uid="{100774FD-9D03-42AA-8DA6-1D070292ECA3}"/>
    <cellStyle name="40% - Accent1 2 4 8 2" xfId="9765" xr:uid="{70B0BC32-6601-4E73-A0DF-CC5CE6404339}"/>
    <cellStyle name="40% - Accent1 2 4 9" xfId="9639" xr:uid="{884B8477-E11E-4690-9A31-2921915121A9}"/>
    <cellStyle name="40% - Accent1 2 5" xfId="606" xr:uid="{BA6E4EB5-53EF-4660-8396-27673A02B029}"/>
    <cellStyle name="40% - Accent1 2 5 2" xfId="1017" xr:uid="{F8DF0E17-5287-4596-ABB8-31A119A3B8D9}"/>
    <cellStyle name="40% - Accent1 2 5 2 2" xfId="9767" xr:uid="{31B28798-768D-4D2A-A9F2-8CCD99B29031}"/>
    <cellStyle name="40% - Accent1 2 5 2 3" xfId="45362" xr:uid="{7B71556C-C54A-4260-9030-5577F9BF622A}"/>
    <cellStyle name="40% - Accent1 2 5 3" xfId="9768" xr:uid="{622E4C39-6DD5-4129-9E2B-12B633E7A1A0}"/>
    <cellStyle name="40% - Accent1 2 5 3 2" xfId="45939" xr:uid="{104DF158-627E-4089-98AD-4A732997EF2E}"/>
    <cellStyle name="40% - Accent1 2 5 4" xfId="9769" xr:uid="{0832149D-6BA9-48E8-B7A2-8BA65C598CF4}"/>
    <cellStyle name="40% - Accent1 2 5 4 2" xfId="46700" xr:uid="{D9C6F8B4-41A8-4FF1-99F3-B03C762B9BED}"/>
    <cellStyle name="40% - Accent1 2 5 5" xfId="9766" xr:uid="{D7C4AFA8-2087-4B7E-9239-016CD936FABF}"/>
    <cellStyle name="40% - Accent1 2 5 6" xfId="44424" xr:uid="{379D3BD4-A4D8-45BE-AF69-75023F9D46A1}"/>
    <cellStyle name="40% - Accent1 2 6" xfId="667" xr:uid="{89B0E90E-89A1-48AC-9A93-D5BC64C6297C}"/>
    <cellStyle name="40% - Accent1 2 6 2" xfId="1074" xr:uid="{B1E672B0-9D6C-40D6-9A29-7149FA7490F2}"/>
    <cellStyle name="40% - Accent1 2 6 2 2" xfId="9772" xr:uid="{FF64B362-0BC6-40A0-AD03-C907FDD647C1}"/>
    <cellStyle name="40% - Accent1 2 6 2 2 2" xfId="9773" xr:uid="{2F17E5BB-7F84-4465-AE64-6D398CDB566B}"/>
    <cellStyle name="40% - Accent1 2 6 2 2 2 2" xfId="9774" xr:uid="{A55FCC0F-E50C-4806-B74C-8843425CDE6E}"/>
    <cellStyle name="40% - Accent1 2 6 2 2 3" xfId="9775" xr:uid="{AFF06D47-9CB0-4155-A4FE-62F7F4FD4953}"/>
    <cellStyle name="40% - Accent1 2 6 2 3" xfId="9776" xr:uid="{EE897745-FF1F-4009-8216-DC34E30AC4EA}"/>
    <cellStyle name="40% - Accent1 2 6 2 3 2" xfId="9777" xr:uid="{F8AA2F6C-9D06-4365-87ED-0553D880C486}"/>
    <cellStyle name="40% - Accent1 2 6 2 3 2 2" xfId="9778" xr:uid="{3C80B74D-5EEA-403B-96C7-0790F49B674A}"/>
    <cellStyle name="40% - Accent1 2 6 2 3 3" xfId="9779" xr:uid="{75DD4337-84D6-40DC-99A4-A58842FDD5E7}"/>
    <cellStyle name="40% - Accent1 2 6 2 4" xfId="9780" xr:uid="{294CE4AA-023C-4850-95D2-326255506AFD}"/>
    <cellStyle name="40% - Accent1 2 6 2 4 2" xfId="9781" xr:uid="{70F68647-00A7-4B53-9FD7-075A992BDE6A}"/>
    <cellStyle name="40% - Accent1 2 6 2 5" xfId="9782" xr:uid="{B5686497-34D8-4BD8-A76B-50C30480934C}"/>
    <cellStyle name="40% - Accent1 2 6 2 6" xfId="9771" xr:uid="{50ED8775-486A-4AEB-ACDA-8487BE614BD3}"/>
    <cellStyle name="40% - Accent1 2 6 2 7" xfId="46349" xr:uid="{0DF97A93-0932-42C0-B7A6-54F82F8D82E5}"/>
    <cellStyle name="40% - Accent1 2 6 3" xfId="9783" xr:uid="{22CE8447-7BD0-479A-9209-0E507F41E887}"/>
    <cellStyle name="40% - Accent1 2 6 3 2" xfId="9784" xr:uid="{C8B23D8A-8468-4E90-A1CF-C57098EAE084}"/>
    <cellStyle name="40% - Accent1 2 6 3 2 2" xfId="9785" xr:uid="{2C97A8A4-FBD6-450F-901A-7D34853E2255}"/>
    <cellStyle name="40% - Accent1 2 6 3 3" xfId="9786" xr:uid="{65E33D75-049F-4CEB-B9DD-5C2EAD7ACA51}"/>
    <cellStyle name="40% - Accent1 2 6 4" xfId="9787" xr:uid="{89A404B5-54CE-48E6-B28A-E112BFBCC41C}"/>
    <cellStyle name="40% - Accent1 2 6 4 2" xfId="9788" xr:uid="{2E8DDAAF-BA25-4A4C-B7FA-A371FD0E08C4}"/>
    <cellStyle name="40% - Accent1 2 6 4 2 2" xfId="9789" xr:uid="{90957410-0DA9-497A-8327-774729BE5AA0}"/>
    <cellStyle name="40% - Accent1 2 6 4 3" xfId="9790" xr:uid="{1444C734-68F0-40E3-95C2-5AE52AB8923D}"/>
    <cellStyle name="40% - Accent1 2 6 5" xfId="9791" xr:uid="{7DE00D43-AA17-467E-8641-A8C7FAEE139F}"/>
    <cellStyle name="40% - Accent1 2 6 5 2" xfId="9792" xr:uid="{5B343084-4821-4C3D-85B8-1CDBA64B1C0B}"/>
    <cellStyle name="40% - Accent1 2 6 6" xfId="9793" xr:uid="{06207CAC-C692-4561-9C1A-BD80340E31BC}"/>
    <cellStyle name="40% - Accent1 2 6 7" xfId="9770" xr:uid="{4C1E762D-74D1-424C-B1BF-F4A912AB57EF}"/>
    <cellStyle name="40% - Accent1 2 6 8" xfId="45004" xr:uid="{6D07A9AD-E80D-4F8F-9951-3B63798468A6}"/>
    <cellStyle name="40% - Accent1 2 7" xfId="862" xr:uid="{FD59E1AD-5926-4E95-A776-584428DD826C}"/>
    <cellStyle name="40% - Accent1 2 7 2" xfId="9795" xr:uid="{D27AD3BF-748F-4ACA-8B2E-050D64036CBC}"/>
    <cellStyle name="40% - Accent1 2 7 2 2" xfId="9796" xr:uid="{40901E1A-8242-4B68-9F50-9B71A4B508FD}"/>
    <cellStyle name="40% - Accent1 2 7 2 2 2" xfId="9797" xr:uid="{7B6FC233-D917-403E-A54E-242E5FAF124A}"/>
    <cellStyle name="40% - Accent1 2 7 2 3" xfId="9798" xr:uid="{7FA36756-0172-472B-8600-F957E31B193D}"/>
    <cellStyle name="40% - Accent1 2 7 2 4" xfId="46864" xr:uid="{AA32BD60-8803-4051-88FB-037075E7ABBF}"/>
    <cellStyle name="40% - Accent1 2 7 3" xfId="9799" xr:uid="{79D786BF-8055-4292-85DF-C242BC69534F}"/>
    <cellStyle name="40% - Accent1 2 7 3 2" xfId="9800" xr:uid="{2DF32398-2A19-47E8-A00D-0EFD5005E5F5}"/>
    <cellStyle name="40% - Accent1 2 7 3 2 2" xfId="9801" xr:uid="{B5789702-DCEF-412A-926D-B1BD7FF83484}"/>
    <cellStyle name="40% - Accent1 2 7 3 3" xfId="9802" xr:uid="{718702DF-3308-4224-991E-19EFEC470B89}"/>
    <cellStyle name="40% - Accent1 2 7 4" xfId="9803" xr:uid="{D5A2039A-C977-41D3-9066-239B8C915F7F}"/>
    <cellStyle name="40% - Accent1 2 7 4 2" xfId="9804" xr:uid="{BBF0810E-1A12-4CE8-ADA7-5E886EBD055A}"/>
    <cellStyle name="40% - Accent1 2 7 5" xfId="9805" xr:uid="{66102D5F-9A16-4369-888A-03C30FB1870D}"/>
    <cellStyle name="40% - Accent1 2 7 6" xfId="9794" xr:uid="{49B9B7E4-8C8B-4CDE-898B-397F83516BF8}"/>
    <cellStyle name="40% - Accent1 2 7 7" xfId="44754" xr:uid="{36F89E1D-D63B-456E-9BCF-F5A816AE0240}"/>
    <cellStyle name="40% - Accent1 2 8" xfId="43606" xr:uid="{ECD5EDDD-5181-43FC-8778-7D1242CC004E}"/>
    <cellStyle name="40% - Accent1 2 8 2" xfId="47038" xr:uid="{9E997068-FE8F-475B-B901-7FD0CDDDFBD3}"/>
    <cellStyle name="40% - Accent1 2 8 3" xfId="45575" xr:uid="{545B724A-8111-4C1E-82E0-E9C01782596F}"/>
    <cellStyle name="40% - Accent1 2 9" xfId="1301" xr:uid="{0CC7B3AE-9C0D-48FD-BDA8-E578F1B032DD}"/>
    <cellStyle name="40% - Accent1 2 9 2" xfId="46136" xr:uid="{F73BF039-6F62-4218-8ED7-D9F73759F2E3}"/>
    <cellStyle name="40% - Accent1 3" xfId="360" xr:uid="{0A623E56-F5FA-4AE2-9F7C-683115445F5A}"/>
    <cellStyle name="40% - Accent1 3 10" xfId="3263" xr:uid="{DB94F24C-AD16-4083-8913-E357DF026CE2}"/>
    <cellStyle name="40% - Accent1 3 10 2" xfId="47787" xr:uid="{03C25BCA-1B2D-4D5A-9BE0-F8D14EF8CFF6}"/>
    <cellStyle name="40% - Accent1 3 11" xfId="1476" xr:uid="{6085101E-F5BB-400A-90F4-BBD2D07FD651}"/>
    <cellStyle name="40% - Accent1 3 12" xfId="43696" xr:uid="{EA9D5B81-2DBD-47C9-B03E-C8A961A83A6F}"/>
    <cellStyle name="40% - Accent1 3 13" xfId="1353" xr:uid="{CC9CBBAB-1C6A-4D38-813C-1BBDBD6555A4}"/>
    <cellStyle name="40% - Accent1 3 14" xfId="43992" xr:uid="{FBA5F86C-1A47-4176-B42D-6110CDBDA6C6}"/>
    <cellStyle name="40% - Accent1 3 2" xfId="482" xr:uid="{2F88D54C-B95C-476D-A668-74C03A256E2C}"/>
    <cellStyle name="40% - Accent1 3 2 10" xfId="1677" xr:uid="{DE483DEB-9594-4F64-974E-AEC4C9F419D2}"/>
    <cellStyle name="40% - Accent1 3 2 11" xfId="44044" xr:uid="{E549D216-37AE-413A-893D-33B579F1CDA8}"/>
    <cellStyle name="40% - Accent1 3 2 2" xfId="744" xr:uid="{65161682-1273-4352-84F3-3430F24D6D56}"/>
    <cellStyle name="40% - Accent1 3 2 2 2" xfId="1144" xr:uid="{62881827-B7F3-4EE9-A97F-A6773FA50AE3}"/>
    <cellStyle name="40% - Accent1 3 2 2 2 2" xfId="2521" xr:uid="{9B7A7705-26F2-4DED-903F-D06E838C7063}"/>
    <cellStyle name="40% - Accent1 3 2 2 2 2 2" xfId="9808" xr:uid="{AB6E588F-27AD-4AFA-A7FF-33129424DBB4}"/>
    <cellStyle name="40% - Accent1 3 2 2 2 2 3" xfId="9807" xr:uid="{5AF22B24-0436-4D27-9622-EAFFDA8E2AAC}"/>
    <cellStyle name="40% - Accent1 3 2 2 2 2 4" xfId="46065" xr:uid="{18D85ED8-939B-4103-92BC-50F5DC22B424}"/>
    <cellStyle name="40% - Accent1 3 2 2 2 3" xfId="2755" xr:uid="{BAB8A665-8FED-464C-B1A1-7C8B15EC4964}"/>
    <cellStyle name="40% - Accent1 3 2 2 2 3 2" xfId="9809" xr:uid="{42ED8540-8814-4F81-A76E-5AEABED14086}"/>
    <cellStyle name="40% - Accent1 3 2 2 2 4" xfId="2988" xr:uid="{AC2E510A-4370-4731-8B92-4064D7AAA8FF}"/>
    <cellStyle name="40% - Accent1 3 2 2 2 5" xfId="3221" xr:uid="{7C0E4B9C-F768-4F61-AC63-F86B93CB843F}"/>
    <cellStyle name="40% - Accent1 3 2 2 2 6" xfId="2287" xr:uid="{1F4A5E1A-EA28-4664-9E0A-251ECE5CFFEC}"/>
    <cellStyle name="40% - Accent1 3 2 2 2 7" xfId="9806" xr:uid="{5AC72A78-CE72-4794-9969-EE596DBB33B3}"/>
    <cellStyle name="40% - Accent1 3 2 2 2 8" xfId="1923" xr:uid="{D374CC6B-715E-4BBE-9B9F-8CDC6514B5B8}"/>
    <cellStyle name="40% - Accent1 3 2 2 2 9" xfId="45283" xr:uid="{85907C1B-5BB9-467C-8C69-41D4419C8921}"/>
    <cellStyle name="40% - Accent1 3 2 2 3" xfId="2405" xr:uid="{794C05DF-F344-47A1-A27A-D5B367504F82}"/>
    <cellStyle name="40% - Accent1 3 2 2 3 2" xfId="9811" xr:uid="{3EE010B2-3892-49A1-814A-39C8BA6A6969}"/>
    <cellStyle name="40% - Accent1 3 2 2 3 3" xfId="9810" xr:uid="{0D3955F8-25AB-4C92-826A-F3F4B3953C98}"/>
    <cellStyle name="40% - Accent1 3 2 2 3 4" xfId="45723" xr:uid="{27668CA9-FA8D-4E44-BD60-69855ECFCC6A}"/>
    <cellStyle name="40% - Accent1 3 2 2 4" xfId="2639" xr:uid="{1E588C92-2AE8-4DD4-99FB-18F529917035}"/>
    <cellStyle name="40% - Accent1 3 2 2 4 2" xfId="9812" xr:uid="{4318A99A-9289-4B06-A03A-45D6A0A0BD7E}"/>
    <cellStyle name="40% - Accent1 3 2 2 4 3" xfId="46622" xr:uid="{3470E8C1-1E9D-4469-8587-3FEFD11A57D3}"/>
    <cellStyle name="40% - Accent1 3 2 2 5" xfId="2872" xr:uid="{049CE9ED-B339-4544-A4FA-18CEF6256401}"/>
    <cellStyle name="40% - Accent1 3 2 2 6" xfId="3105" xr:uid="{B59AF769-D663-4058-B8A7-143FFBF7CCB2}"/>
    <cellStyle name="40% - Accent1 3 2 2 7" xfId="2171" xr:uid="{D04DFA51-3711-4DB7-9510-8A083E38D209}"/>
    <cellStyle name="40% - Accent1 3 2 2 8" xfId="1802" xr:uid="{5C208A56-47B8-4124-B94E-25C81799047A}"/>
    <cellStyle name="40% - Accent1 3 2 2 9" xfId="44296" xr:uid="{32B76388-3B1A-461C-A947-1DE6191B58CC}"/>
    <cellStyle name="40% - Accent1 3 2 3" xfId="933" xr:uid="{4C021A39-06F1-46CE-82E4-62D9CA81BEF2}"/>
    <cellStyle name="40% - Accent1 3 2 3 2" xfId="2463" xr:uid="{5746EB24-3FF0-4D19-9803-9845DB236AF2}"/>
    <cellStyle name="40% - Accent1 3 2 3 2 2" xfId="9815" xr:uid="{ED63AC6C-596B-4A7D-A001-09FA8CAA4999}"/>
    <cellStyle name="40% - Accent1 3 2 3 2 3" xfId="9816" xr:uid="{F6F04FCD-8236-425F-925F-470C92CDAA9D}"/>
    <cellStyle name="40% - Accent1 3 2 3 2 4" xfId="9814" xr:uid="{76B2D162-BB43-41DC-BC09-C1DD82E63522}"/>
    <cellStyle name="40% - Accent1 3 2 3 2 5" xfId="45158" xr:uid="{4535B31B-56D1-4398-9C5A-FD5D5E71BE50}"/>
    <cellStyle name="40% - Accent1 3 2 3 3" xfId="2697" xr:uid="{A1394D84-2498-411A-8F4D-60761FDDDBDE}"/>
    <cellStyle name="40% - Accent1 3 2 3 3 2" xfId="9818" xr:uid="{CBF62098-CC48-4A83-96B8-8DFFCE3F0537}"/>
    <cellStyle name="40% - Accent1 3 2 3 3 3" xfId="9817" xr:uid="{67E0A018-9F2B-42AD-84D2-96ED0B2FA639}"/>
    <cellStyle name="40% - Accent1 3 2 3 3 4" xfId="45842" xr:uid="{8A7F3C70-8C58-4473-A274-5E7F979A09E9}"/>
    <cellStyle name="40% - Accent1 3 2 3 4" xfId="2930" xr:uid="{FA92FD91-A18C-472B-85C8-A168A5FABC73}"/>
    <cellStyle name="40% - Accent1 3 2 3 4 2" xfId="9819" xr:uid="{C3068F9F-6212-49E4-83A7-12A486EE7E80}"/>
    <cellStyle name="40% - Accent1 3 2 3 4 3" xfId="46497" xr:uid="{ACF23DC4-DEFB-461C-93DF-6660BBD65C6C}"/>
    <cellStyle name="40% - Accent1 3 2 3 5" xfId="3163" xr:uid="{78260D45-6EE7-4210-B321-3C45224EE62E}"/>
    <cellStyle name="40% - Accent1 3 2 3 5 2" xfId="9820" xr:uid="{5CB43540-C5C4-4EBC-B207-A4D2615E9B8F}"/>
    <cellStyle name="40% - Accent1 3 2 3 6" xfId="2229" xr:uid="{005FEAEA-C2C6-4DA3-9D53-B9DD0EAA3D70}"/>
    <cellStyle name="40% - Accent1 3 2 3 6 2" xfId="9821" xr:uid="{CCACA75C-ED6A-4617-A506-36D50C4F0400}"/>
    <cellStyle name="40% - Accent1 3 2 3 7" xfId="9813" xr:uid="{C8ED4458-B7D2-497B-A6C8-FDFB2E71AFB5}"/>
    <cellStyle name="40% - Accent1 3 2 3 8" xfId="1865" xr:uid="{3DD9C538-0A7B-48A1-AF48-A5B8AA79E008}"/>
    <cellStyle name="40% - Accent1 3 2 3 9" xfId="44171" xr:uid="{075586D4-C679-4A86-9A57-9010FD57702F}"/>
    <cellStyle name="40% - Accent1 3 2 4" xfId="2347" xr:uid="{E71733A2-D776-47B1-87CA-F6B69B3CDEBB}"/>
    <cellStyle name="40% - Accent1 3 2 4 2" xfId="9823" xr:uid="{51DA72AC-C670-4467-9A51-80E934E26B13}"/>
    <cellStyle name="40% - Accent1 3 2 4 2 2" xfId="9824" xr:uid="{C277681F-8823-4ECC-B615-C1E3271FEC7F}"/>
    <cellStyle name="40% - Accent1 3 2 4 2 3" xfId="45494" xr:uid="{0FE4BCEE-3D37-4575-B8A1-4E430A88D9D6}"/>
    <cellStyle name="40% - Accent1 3 2 4 3" xfId="9825" xr:uid="{1F2BDB85-219F-4498-8F6B-C3EC531D72AD}"/>
    <cellStyle name="40% - Accent1 3 2 4 3 2" xfId="45961" xr:uid="{523D2DB1-7D46-41D2-8CAD-471F6BFC311E}"/>
    <cellStyle name="40% - Accent1 3 2 4 4" xfId="9826" xr:uid="{E71F9EF9-3296-41E6-BF41-E7407677F03F}"/>
    <cellStyle name="40% - Accent1 3 2 4 4 2" xfId="46833" xr:uid="{10E7FC81-26D7-4374-83D1-E083E52C2C93}"/>
    <cellStyle name="40% - Accent1 3 2 4 5" xfId="9822" xr:uid="{9743F0FC-6166-4544-8BF8-E877D5AEC44F}"/>
    <cellStyle name="40% - Accent1 3 2 4 6" xfId="44698" xr:uid="{E161D5B1-CEC2-4181-8BC4-6ABAE8967E26}"/>
    <cellStyle name="40% - Accent1 3 2 5" xfId="2581" xr:uid="{D7713498-16F0-4E14-B379-1F6E9924F10C}"/>
    <cellStyle name="40% - Accent1 3 2 5 2" xfId="9827" xr:uid="{0E97EB2F-5D38-4DD8-B96E-9AF9353B5C9B}"/>
    <cellStyle name="40% - Accent1 3 2 5 2 2" xfId="46372" xr:uid="{03823074-AAB8-4F63-82B1-28B4352F5BCF}"/>
    <cellStyle name="40% - Accent1 3 2 5 3" xfId="45031" xr:uid="{FB43EE42-C9BE-4902-B9E9-6D9B2C67A758}"/>
    <cellStyle name="40% - Accent1 3 2 6" xfId="2814" xr:uid="{95C1908F-3843-4EB5-B128-82DE6435291C}"/>
    <cellStyle name="40% - Accent1 3 2 6 2" xfId="46998" xr:uid="{13457865-4D59-49AE-B625-100D6B78481B}"/>
    <cellStyle name="40% - Accent1 3 2 6 3" xfId="44886" xr:uid="{B3221ADD-0514-47D0-A0B0-B9D938B952C3}"/>
    <cellStyle name="40% - Accent1 3 2 7" xfId="3047" xr:uid="{A9772CE6-DE68-4739-81D2-44BB6DDAFCE2}"/>
    <cellStyle name="40% - Accent1 3 2 7 2" xfId="47170" xr:uid="{46D31ECB-CDC4-4B66-A4F6-20568AD097C6}"/>
    <cellStyle name="40% - Accent1 3 2 7 3" xfId="45597" xr:uid="{D35F0851-E88A-4126-AC8A-59989631D8D6}"/>
    <cellStyle name="40% - Accent1 3 2 8" xfId="2113" xr:uid="{A612E4B4-901B-45E8-A799-5AA03DF30A47}"/>
    <cellStyle name="40% - Accent1 3 2 8 2" xfId="46268" xr:uid="{B4969BF8-C1AA-4DC1-84F9-D16F8BDFA458}"/>
    <cellStyle name="40% - Accent1 3 2 9" xfId="43727" xr:uid="{87B67B6B-4F07-4D20-865A-C62E7A5F19C2}"/>
    <cellStyle name="40% - Accent1 3 3" xfId="622" xr:uid="{3CC59DB7-BED4-49BE-B01A-BC220E34F969}"/>
    <cellStyle name="40% - Accent1 3 3 10" xfId="44246" xr:uid="{CA11259E-B77B-4ABB-B54E-BD907FDC5FBE}"/>
    <cellStyle name="40% - Accent1 3 3 2" xfId="1033" xr:uid="{8EC43984-F72B-4439-B257-9731730B5074}"/>
    <cellStyle name="40% - Accent1 3 3 2 2" xfId="2492" xr:uid="{84E1B654-681A-41D4-9996-2E8D6390A531}"/>
    <cellStyle name="40% - Accent1 3 3 2 2 2" xfId="46015" xr:uid="{C693685E-BA9F-4002-A4A9-FE464F3C64F4}"/>
    <cellStyle name="40% - Accent1 3 3 2 3" xfId="2726" xr:uid="{F02E1778-A46D-4299-BA78-3F40C2F890F7}"/>
    <cellStyle name="40% - Accent1 3 3 2 4" xfId="2959" xr:uid="{A1E78358-5ADF-4657-8A5E-67FBD19BF47D}"/>
    <cellStyle name="40% - Accent1 3 3 2 5" xfId="3192" xr:uid="{A896A346-47B4-48B6-8205-CB50A9C791B1}"/>
    <cellStyle name="40% - Accent1 3 3 2 6" xfId="2258" xr:uid="{0719DBEE-BAB8-49C5-97EF-03070941C6C1}"/>
    <cellStyle name="40% - Accent1 3 3 2 7" xfId="9828" xr:uid="{A2E31BF4-FC75-4569-8EB5-54A33FA72901}"/>
    <cellStyle name="40% - Accent1 3 3 2 8" xfId="1894" xr:uid="{596FA3E2-FE01-48FD-A3FC-6833DF68794F}"/>
    <cellStyle name="40% - Accent1 3 3 2 9" xfId="45233" xr:uid="{831F82D9-C6C6-4D26-9229-12B970AECDD0}"/>
    <cellStyle name="40% - Accent1 3 3 3" xfId="2376" xr:uid="{1AE03BF9-DC31-48E7-B1CC-C0A69DAAA697}"/>
    <cellStyle name="40% - Accent1 3 3 3 2" xfId="9829" xr:uid="{F9680551-F9A8-42DC-AFDA-7E93C44EDCDC}"/>
    <cellStyle name="40% - Accent1 3 3 3 3" xfId="45673" xr:uid="{50BBF65A-129D-42E6-88FC-152758A38D96}"/>
    <cellStyle name="40% - Accent1 3 3 4" xfId="2610" xr:uid="{EC7E6078-0267-435E-851D-2633FE4C81F7}"/>
    <cellStyle name="40% - Accent1 3 3 4 2" xfId="46572" xr:uid="{402A197D-0FF1-4964-A6A8-D33C966B0ED5}"/>
    <cellStyle name="40% - Accent1 3 3 5" xfId="2843" xr:uid="{B94914BB-85A3-4E52-8EAF-F48E7C48166F}"/>
    <cellStyle name="40% - Accent1 3 3 6" xfId="3076" xr:uid="{2581CBF4-5A19-431B-9C1C-11C5C0EB9786}"/>
    <cellStyle name="40% - Accent1 3 3 7" xfId="2142" xr:uid="{E04F10C2-7096-49EB-A224-C271C1245F79}"/>
    <cellStyle name="40% - Accent1 3 3 8" xfId="43746" xr:uid="{C68F4BEB-86EF-433E-924B-CA6473F6AAC8}"/>
    <cellStyle name="40% - Accent1 3 3 9" xfId="1769" xr:uid="{97347654-DC53-4C68-AC09-F834323731DB}"/>
    <cellStyle name="40% - Accent1 3 4" xfId="682" xr:uid="{22F165D0-45FC-4D3A-B2FC-E0877B788B78}"/>
    <cellStyle name="40% - Accent1 3 4 10" xfId="1836" xr:uid="{3E7F9DDE-70DE-4CCF-95AA-A7F9175C22A1}"/>
    <cellStyle name="40% - Accent1 3 4 11" xfId="44121" xr:uid="{517C2ACF-4A1E-4BB3-8560-7F3D9A49DAC5}"/>
    <cellStyle name="40% - Accent1 3 4 2" xfId="1089" xr:uid="{68557B8F-8C4A-4E83-8A5A-B24F608AEC79}"/>
    <cellStyle name="40% - Accent1 3 4 2 2" xfId="9832" xr:uid="{CB04362E-9114-4F16-A708-5EC4EDB2CA67}"/>
    <cellStyle name="40% - Accent1 3 4 2 2 2" xfId="9833" xr:uid="{C386FB68-99B6-4A5F-BF55-9F4E3385F023}"/>
    <cellStyle name="40% - Accent1 3 4 2 2 2 2" xfId="9834" xr:uid="{27857213-A3DE-4AE8-B747-65F7032DE9B4}"/>
    <cellStyle name="40% - Accent1 3 4 2 2 2 2 2" xfId="9835" xr:uid="{C3757648-96CF-46AD-810E-64F9CD497CE4}"/>
    <cellStyle name="40% - Accent1 3 4 2 2 2 3" xfId="9836" xr:uid="{7483B215-F3DC-46ED-853B-03976F202111}"/>
    <cellStyle name="40% - Accent1 3 4 2 2 3" xfId="9837" xr:uid="{31C1CAB4-8FEC-464E-B748-3B18086C208E}"/>
    <cellStyle name="40% - Accent1 3 4 2 2 3 2" xfId="9838" xr:uid="{BCB4F0D3-387C-4300-9925-35060035E53F}"/>
    <cellStyle name="40% - Accent1 3 4 2 2 3 2 2" xfId="9839" xr:uid="{0C42EFAE-7297-4F1D-86A9-7D8F27D35437}"/>
    <cellStyle name="40% - Accent1 3 4 2 2 3 3" xfId="9840" xr:uid="{DB466127-080C-4C74-86AE-D0249D584C8B}"/>
    <cellStyle name="40% - Accent1 3 4 2 2 4" xfId="9841" xr:uid="{ED48F65A-C833-4CE8-8FD7-E4A482A981E5}"/>
    <cellStyle name="40% - Accent1 3 4 2 2 4 2" xfId="9842" xr:uid="{C9C04646-8408-46BB-B193-6806493B5194}"/>
    <cellStyle name="40% - Accent1 3 4 2 2 5" xfId="9843" xr:uid="{5C87F721-1493-416B-BF80-468FA757F8E5}"/>
    <cellStyle name="40% - Accent1 3 4 2 3" xfId="9844" xr:uid="{8CDC432C-4323-43AC-9052-DFEC427112FC}"/>
    <cellStyle name="40% - Accent1 3 4 2 3 2" xfId="9845" xr:uid="{9CB99DCF-B2B8-4FF3-951E-577DD3F51799}"/>
    <cellStyle name="40% - Accent1 3 4 2 3 2 2" xfId="9846" xr:uid="{F54739E9-A9D7-43B9-BED3-D9BD3A12C989}"/>
    <cellStyle name="40% - Accent1 3 4 2 3 3" xfId="9847" xr:uid="{B16146D2-E303-4108-9E00-33E62DB50DC7}"/>
    <cellStyle name="40% - Accent1 3 4 2 4" xfId="9848" xr:uid="{FD1CD458-A023-4BB6-8161-178170753B82}"/>
    <cellStyle name="40% - Accent1 3 4 2 4 2" xfId="9849" xr:uid="{D0776D58-E346-4042-BE73-C1257C47495A}"/>
    <cellStyle name="40% - Accent1 3 4 2 4 2 2" xfId="9850" xr:uid="{EEE0AECC-6DCA-4FCC-8542-8F6BCDD8DBCD}"/>
    <cellStyle name="40% - Accent1 3 4 2 4 3" xfId="9851" xr:uid="{A1A054A8-8EE6-4239-9A1C-03957D8C53DA}"/>
    <cellStyle name="40% - Accent1 3 4 2 5" xfId="9852" xr:uid="{6857E972-74DA-4D0A-9EED-D146B13A26CF}"/>
    <cellStyle name="40% - Accent1 3 4 2 5 2" xfId="9853" xr:uid="{34434213-CD85-4676-BE19-ED80CFDD438C}"/>
    <cellStyle name="40% - Accent1 3 4 2 6" xfId="9854" xr:uid="{91138E32-6015-4A0C-89A4-7EA39ED1B7E7}"/>
    <cellStyle name="40% - Accent1 3 4 2 7" xfId="9831" xr:uid="{6D8CACF9-B0C4-4F51-8FD5-1C1BF9C070BF}"/>
    <cellStyle name="40% - Accent1 3 4 2 8" xfId="2434" xr:uid="{8AB87710-C354-411B-A945-055C6FD003D0}"/>
    <cellStyle name="40% - Accent1 3 4 2 9" xfId="45108" xr:uid="{70FF681D-CC16-494E-88C1-E8B5BED7E037}"/>
    <cellStyle name="40% - Accent1 3 4 3" xfId="2668" xr:uid="{9632159D-73CC-4BE9-AE98-D32EEFF431A3}"/>
    <cellStyle name="40% - Accent1 3 4 3 2" xfId="9856" xr:uid="{2B8B83C6-02DC-4A66-B15E-E425A17495EB}"/>
    <cellStyle name="40% - Accent1 3 4 3 2 2" xfId="9857" xr:uid="{A6F0933A-5E7E-4C0A-9865-C1A875BC2301}"/>
    <cellStyle name="40% - Accent1 3 4 3 2 2 2" xfId="9858" xr:uid="{63635782-6E59-4B1D-85E7-52C92B1A2535}"/>
    <cellStyle name="40% - Accent1 3 4 3 2 3" xfId="9859" xr:uid="{3A912E6E-9B3F-4803-B412-D963D5B7306D}"/>
    <cellStyle name="40% - Accent1 3 4 3 3" xfId="9860" xr:uid="{89053E3B-F906-4F31-9196-E2998FA5AF2B}"/>
    <cellStyle name="40% - Accent1 3 4 3 3 2" xfId="9861" xr:uid="{115D255A-A41C-457C-9A1C-64EE02FBCF7F}"/>
    <cellStyle name="40% - Accent1 3 4 3 3 2 2" xfId="9862" xr:uid="{BBB476A8-64A1-4DB4-AFA8-4DAC6A9A7B07}"/>
    <cellStyle name="40% - Accent1 3 4 3 3 3" xfId="9863" xr:uid="{7B25CF35-8CA2-44C7-B8E3-4B37EFED9FAE}"/>
    <cellStyle name="40% - Accent1 3 4 3 4" xfId="9864" xr:uid="{2BC91E58-3CAA-4BC2-B207-71D5C2984BC8}"/>
    <cellStyle name="40% - Accent1 3 4 3 4 2" xfId="9865" xr:uid="{3BF40505-7FD4-4C85-8E8A-C6826129CAAD}"/>
    <cellStyle name="40% - Accent1 3 4 3 5" xfId="9866" xr:uid="{544E5802-DD7B-465D-9E4C-657B2A6803E2}"/>
    <cellStyle name="40% - Accent1 3 4 3 6" xfId="9855" xr:uid="{610EEF42-01F0-4918-B8D8-905526F367B3}"/>
    <cellStyle name="40% - Accent1 3 4 3 7" xfId="45792" xr:uid="{9732497E-DC9A-49C1-8AA2-434EBFC16A3E}"/>
    <cellStyle name="40% - Accent1 3 4 4" xfId="2901" xr:uid="{392F35BF-9A67-423B-8B60-E404D1BFEC89}"/>
    <cellStyle name="40% - Accent1 3 4 4 2" xfId="9867" xr:uid="{74A96712-19F0-45B5-82E4-BA5B7B91B2AA}"/>
    <cellStyle name="40% - Accent1 3 4 4 3" xfId="46447" xr:uid="{26CB3595-9E20-4260-8768-7175F8AC996F}"/>
    <cellStyle name="40% - Accent1 3 4 5" xfId="3134" xr:uid="{0C57470A-6FD2-48F0-A083-82E65ABA057B}"/>
    <cellStyle name="40% - Accent1 3 4 5 2" xfId="9869" xr:uid="{73E34172-05F4-4678-A030-60C909D5E3A7}"/>
    <cellStyle name="40% - Accent1 3 4 5 2 2" xfId="9870" xr:uid="{05DA8F49-C801-4A7C-9864-AE4C8A419FA3}"/>
    <cellStyle name="40% - Accent1 3 4 5 2 2 2" xfId="9871" xr:uid="{87947DE9-D04D-48A5-B3C9-306BC363AC69}"/>
    <cellStyle name="40% - Accent1 3 4 5 2 3" xfId="9872" xr:uid="{5EBD3059-81EE-41ED-B070-CA823233ACC8}"/>
    <cellStyle name="40% - Accent1 3 4 5 3" xfId="9873" xr:uid="{3431C433-ED80-4689-8C36-ECBA5A60ECB6}"/>
    <cellStyle name="40% - Accent1 3 4 5 3 2" xfId="9874" xr:uid="{374346C3-10D2-4984-97A0-8C74C9089768}"/>
    <cellStyle name="40% - Accent1 3 4 5 4" xfId="9875" xr:uid="{E248AECD-B87B-42CD-8462-7FC98FF761C2}"/>
    <cellStyle name="40% - Accent1 3 4 5 5" xfId="9868" xr:uid="{73DF1A7C-C6BE-4571-8438-1C3882B9034F}"/>
    <cellStyle name="40% - Accent1 3 4 6" xfId="2200" xr:uid="{A0EDE30F-026D-4CF0-BE90-773B6874E0C2}"/>
    <cellStyle name="40% - Accent1 3 4 6 2" xfId="9877" xr:uid="{0C8CA6C5-E891-4F93-897E-5586C1AAEA6B}"/>
    <cellStyle name="40% - Accent1 3 4 6 2 2" xfId="9878" xr:uid="{614A89FE-55EA-4DB7-BA48-7868BCC7D9B4}"/>
    <cellStyle name="40% - Accent1 3 4 6 3" xfId="9879" xr:uid="{1208DC79-F949-42E1-9FDA-54B0BDBC588B}"/>
    <cellStyle name="40% - Accent1 3 4 6 4" xfId="9876" xr:uid="{78A87696-D5C6-4400-AA07-BDFFEB7B2960}"/>
    <cellStyle name="40% - Accent1 3 4 7" xfId="9880" xr:uid="{B827E8D2-7A42-4187-85E1-0EB088F0E974}"/>
    <cellStyle name="40% - Accent1 3 4 7 2" xfId="9881" xr:uid="{256AA0AD-00D2-40C1-9230-5E689244BBBB}"/>
    <cellStyle name="40% - Accent1 3 4 8" xfId="9882" xr:uid="{14D449B6-D7B0-433F-AC69-00FD0B6F958A}"/>
    <cellStyle name="40% - Accent1 3 4 9" xfId="9830" xr:uid="{A11FE5FF-4D53-4C48-823F-A7995E492E3E}"/>
    <cellStyle name="40% - Accent1 3 5" xfId="877" xr:uid="{0CF364A7-4F1E-4A3D-807F-A88A01FDD4B1}"/>
    <cellStyle name="40% - Accent1 3 5 10" xfId="44449" xr:uid="{1DD29144-30A2-4364-B558-110F06176D4C}"/>
    <cellStyle name="40% - Accent1 3 5 2" xfId="9884" xr:uid="{323D264C-ECF0-4D5A-AADC-ED5F55E1DF05}"/>
    <cellStyle name="40% - Accent1 3 5 2 2" xfId="9885" xr:uid="{11356A33-64D2-473D-A1EE-E6F5CAB0DAD8}"/>
    <cellStyle name="40% - Accent1 3 5 2 2 2" xfId="9886" xr:uid="{98B22345-82B2-4133-8389-5FC99E994285}"/>
    <cellStyle name="40% - Accent1 3 5 2 2 2 2" xfId="9887" xr:uid="{DEF9AE15-75AC-4C68-B309-1581B0A12207}"/>
    <cellStyle name="40% - Accent1 3 5 2 2 2 2 2" xfId="9888" xr:uid="{693777F1-9344-4391-B262-33D6AFB8EDF1}"/>
    <cellStyle name="40% - Accent1 3 5 2 2 2 3" xfId="9889" xr:uid="{262FC604-820E-40DF-8931-CE8EAD035191}"/>
    <cellStyle name="40% - Accent1 3 5 2 2 3" xfId="9890" xr:uid="{8AB0BDCB-9558-4548-8CAE-6E97E731356C}"/>
    <cellStyle name="40% - Accent1 3 5 2 2 3 2" xfId="9891" xr:uid="{A392CBD4-9BF1-4252-BFE7-38D29C47644E}"/>
    <cellStyle name="40% - Accent1 3 5 2 2 3 2 2" xfId="9892" xr:uid="{9297F5DE-FCFC-40F1-B8AB-4E3191E8D42C}"/>
    <cellStyle name="40% - Accent1 3 5 2 2 3 3" xfId="9893" xr:uid="{DF592EDE-1EB2-4FEC-A51D-53F1CE651E90}"/>
    <cellStyle name="40% - Accent1 3 5 2 2 4" xfId="9894" xr:uid="{576DD45C-CC36-4D77-98A0-7D1DDEDB4DE8}"/>
    <cellStyle name="40% - Accent1 3 5 2 2 4 2" xfId="9895" xr:uid="{0073851E-5A16-4BA0-8599-415385D935A1}"/>
    <cellStyle name="40% - Accent1 3 5 2 2 5" xfId="9896" xr:uid="{5B04CDB5-8BFD-46B6-93D6-8291F4377B19}"/>
    <cellStyle name="40% - Accent1 3 5 2 3" xfId="9897" xr:uid="{8D3D74F9-E3B9-4466-A298-7ECAAAB05179}"/>
    <cellStyle name="40% - Accent1 3 5 2 3 2" xfId="9898" xr:uid="{9F9CC883-CA00-4517-A7AA-3EEA40B018A4}"/>
    <cellStyle name="40% - Accent1 3 5 2 3 2 2" xfId="9899" xr:uid="{58FA0054-6AAB-4B44-8427-62A5F2393FA9}"/>
    <cellStyle name="40% - Accent1 3 5 2 3 3" xfId="9900" xr:uid="{03EABADA-6930-4D00-B040-E92A6D05F3A5}"/>
    <cellStyle name="40% - Accent1 3 5 2 4" xfId="9901" xr:uid="{28DBF8FF-B03F-4B57-859E-BF5456E574FA}"/>
    <cellStyle name="40% - Accent1 3 5 2 4 2" xfId="9902" xr:uid="{4A8FB9EC-FC47-43E8-BDB5-DCFF035F3B8C}"/>
    <cellStyle name="40% - Accent1 3 5 2 4 2 2" xfId="9903" xr:uid="{F1323722-ADDD-455D-B08D-6F14AD210D25}"/>
    <cellStyle name="40% - Accent1 3 5 2 4 3" xfId="9904" xr:uid="{1AFAA532-D53C-4C08-AA06-42873C319B87}"/>
    <cellStyle name="40% - Accent1 3 5 2 5" xfId="9905" xr:uid="{0EE1A558-F7A3-43CD-81B2-AC2E1DAE930B}"/>
    <cellStyle name="40% - Accent1 3 5 2 5 2" xfId="9906" xr:uid="{8F61C458-38B7-41F7-90D5-5BE243D71C7A}"/>
    <cellStyle name="40% - Accent1 3 5 2 6" xfId="9907" xr:uid="{82D0AF0D-6849-4378-A96C-EADB9046FEC1}"/>
    <cellStyle name="40% - Accent1 3 5 2 7" xfId="45383" xr:uid="{A2821A5C-597B-4C9F-BDE5-F8B833D4F2F5}"/>
    <cellStyle name="40% - Accent1 3 5 3" xfId="9908" xr:uid="{31BF465F-7DB5-492A-83FB-D753529F1BFD}"/>
    <cellStyle name="40% - Accent1 3 5 3 2" xfId="9909" xr:uid="{8D19C430-6993-4AAB-816D-8B9F0D148E69}"/>
    <cellStyle name="40% - Accent1 3 5 3 2 2" xfId="9910" xr:uid="{0C1E3B78-61B1-4E29-AE99-40AF4BCE1C68}"/>
    <cellStyle name="40% - Accent1 3 5 3 2 2 2" xfId="9911" xr:uid="{38EDFAD5-C5DB-4FA0-A09E-1251D1BED7CE}"/>
    <cellStyle name="40% - Accent1 3 5 3 2 3" xfId="9912" xr:uid="{7936FF01-9C4F-4B5A-99EE-A1E177888F3D}"/>
    <cellStyle name="40% - Accent1 3 5 3 3" xfId="9913" xr:uid="{97FE7DF6-0016-4ABC-83FE-E4A33A112D59}"/>
    <cellStyle name="40% - Accent1 3 5 3 3 2" xfId="9914" xr:uid="{49A7D0EC-C6FA-4AE8-ABAF-89FA15BF2027}"/>
    <cellStyle name="40% - Accent1 3 5 3 3 2 2" xfId="9915" xr:uid="{3C0D7FAC-5993-47F5-89E9-2B35BC1860C9}"/>
    <cellStyle name="40% - Accent1 3 5 3 3 3" xfId="9916" xr:uid="{087C3A02-C345-47EC-BC89-083632E8CA05}"/>
    <cellStyle name="40% - Accent1 3 5 3 4" xfId="9917" xr:uid="{5CE69310-E31A-4300-9DC8-2BFDEF40B1BD}"/>
    <cellStyle name="40% - Accent1 3 5 3 4 2" xfId="9918" xr:uid="{FC66E93C-1490-4B1C-9258-8F2E842EF5A1}"/>
    <cellStyle name="40% - Accent1 3 5 3 5" xfId="9919" xr:uid="{147EF642-6920-41A9-89B5-29DCC8B279AF}"/>
    <cellStyle name="40% - Accent1 3 5 3 6" xfId="45911" xr:uid="{0AFC779C-5471-4BA6-BBCE-77E4AC097247}"/>
    <cellStyle name="40% - Accent1 3 5 4" xfId="9920" xr:uid="{080AC78B-BCC5-43B7-8930-CC449734A4B6}"/>
    <cellStyle name="40% - Accent1 3 5 4 2" xfId="9921" xr:uid="{ACE09747-FED6-40E7-BFD5-77B201B2E137}"/>
    <cellStyle name="40% - Accent1 3 5 4 2 2" xfId="9922" xr:uid="{2A847998-D197-40BB-BDC4-DF6512A3C69D}"/>
    <cellStyle name="40% - Accent1 3 5 4 2 2 2" xfId="9923" xr:uid="{5566B643-ABCF-4D64-AEAA-BF1CA19A96B9}"/>
    <cellStyle name="40% - Accent1 3 5 4 2 3" xfId="9924" xr:uid="{30C20035-1F19-4276-B5D3-8E9A72066309}"/>
    <cellStyle name="40% - Accent1 3 5 4 3" xfId="9925" xr:uid="{683FC0B8-AA13-44FC-893F-0A0961A0D587}"/>
    <cellStyle name="40% - Accent1 3 5 4 3 2" xfId="9926" xr:uid="{2523BAF8-0208-4FCB-9FD4-C79606AE3BE0}"/>
    <cellStyle name="40% - Accent1 3 5 4 4" xfId="9927" xr:uid="{0CF5B0F4-3653-4B58-AF5D-5CB61464D22D}"/>
    <cellStyle name="40% - Accent1 3 5 4 5" xfId="46721" xr:uid="{BB2F1082-DF61-43A7-A762-9ECDBEA56527}"/>
    <cellStyle name="40% - Accent1 3 5 5" xfId="9928" xr:uid="{6F685359-8A7E-44E3-91B3-9DF43D309AE9}"/>
    <cellStyle name="40% - Accent1 3 5 5 2" xfId="9929" xr:uid="{8E679A10-7AB2-4AF2-9E43-196F3B989D93}"/>
    <cellStyle name="40% - Accent1 3 5 5 2 2" xfId="9930" xr:uid="{3F05523F-9FA6-4D4C-B207-A3C60339B7BE}"/>
    <cellStyle name="40% - Accent1 3 5 5 3" xfId="9931" xr:uid="{20577319-C325-4C9D-90EF-3AE7A6A640C4}"/>
    <cellStyle name="40% - Accent1 3 5 6" xfId="9932" xr:uid="{3E078C4F-7CFB-4534-816A-19F5C0708EFD}"/>
    <cellStyle name="40% - Accent1 3 5 6 2" xfId="9933" xr:uid="{4AE29DD0-35E7-489B-96EC-8806192DC478}"/>
    <cellStyle name="40% - Accent1 3 5 7" xfId="9934" xr:uid="{7B48D26F-365D-4CCD-9AD8-392CEC52B42C}"/>
    <cellStyle name="40% - Accent1 3 5 8" xfId="9883" xr:uid="{16F02536-3430-480D-B2DA-21B9D9B32310}"/>
    <cellStyle name="40% - Accent1 3 5 9" xfId="2318" xr:uid="{70F59045-B88B-4777-AC72-D0609166082F}"/>
    <cellStyle name="40% - Accent1 3 6" xfId="2552" xr:uid="{4EFAB986-5D50-47AF-82E3-24540480A6B9}"/>
    <cellStyle name="40% - Accent1 3 6 2" xfId="9936" xr:uid="{F4B7949A-A675-495B-B363-230D2E6FBBA6}"/>
    <cellStyle name="40% - Accent1 3 6 2 2" xfId="9937" xr:uid="{4B0D45DF-FD86-4AAF-AA95-9730F9D92D61}"/>
    <cellStyle name="40% - Accent1 3 6 2 2 2" xfId="9938" xr:uid="{A166E770-6A74-4624-9811-A89283559438}"/>
    <cellStyle name="40% - Accent1 3 6 2 3" xfId="9939" xr:uid="{7B3A564F-6234-429C-8381-C15F7994BC2C}"/>
    <cellStyle name="40% - Accent1 3 6 2 4" xfId="46321" xr:uid="{82EF26AE-AD5A-492F-B61B-ACE080ACBCA8}"/>
    <cellStyle name="40% - Accent1 3 6 3" xfId="9940" xr:uid="{F88FC03A-1946-4A42-A53F-5D3956110BB7}"/>
    <cellStyle name="40% - Accent1 3 6 3 2" xfId="9941" xr:uid="{2C739A7C-99BA-4C74-8472-8F7E057CA092}"/>
    <cellStyle name="40% - Accent1 3 6 3 2 2" xfId="9942" xr:uid="{E0517430-60AF-47E6-A791-3C7B71739186}"/>
    <cellStyle name="40% - Accent1 3 6 3 3" xfId="9943" xr:uid="{8A2341D7-C8E5-4E63-B5F0-677C9816E9FA}"/>
    <cellStyle name="40% - Accent1 3 6 4" xfId="9944" xr:uid="{55AFCE26-E77E-410D-B565-5FAD7938CFD9}"/>
    <cellStyle name="40% - Accent1 3 6 4 2" xfId="9945" xr:uid="{CFD6F18C-4094-4713-A247-F549B4BA5DA0}"/>
    <cellStyle name="40% - Accent1 3 6 5" xfId="9946" xr:uid="{F790F71B-F4EF-4CEA-8800-3081B90560EE}"/>
    <cellStyle name="40% - Accent1 3 6 6" xfId="9935" xr:uid="{1A326DE7-4F6D-4495-A710-F6D811CD3D89}"/>
    <cellStyle name="40% - Accent1 3 6 7" xfId="44974" xr:uid="{51664BBE-CF37-484B-BA28-F53F2F79F872}"/>
    <cellStyle name="40% - Accent1 3 7" xfId="2785" xr:uid="{66E84404-4C00-46F1-94F4-8BC9C026698E}"/>
    <cellStyle name="40% - Accent1 3 7 2" xfId="9948" xr:uid="{0077C12A-1A6B-4A56-A477-0BC3EAE676FF}"/>
    <cellStyle name="40% - Accent1 3 7 2 2" xfId="9949" xr:uid="{4334D704-36FF-4D69-AD64-60D78221ED8B}"/>
    <cellStyle name="40% - Accent1 3 7 2 2 2" xfId="9950" xr:uid="{9893852E-BC5C-478E-B361-CB34FFD87B84}"/>
    <cellStyle name="40% - Accent1 3 7 2 3" xfId="9951" xr:uid="{DFF33C84-071B-4CE1-8ABD-1C94C0AA1731}"/>
    <cellStyle name="40% - Accent1 3 7 2 4" xfId="46885" xr:uid="{D37FABD3-7331-477A-BC7F-9BFC905ABAE9}"/>
    <cellStyle name="40% - Accent1 3 7 3" xfId="9952" xr:uid="{1B761008-0889-457C-9C5E-1885C88CA892}"/>
    <cellStyle name="40% - Accent1 3 7 3 2" xfId="9953" xr:uid="{CDD3DB27-32B3-4E49-B63F-05F185D343DE}"/>
    <cellStyle name="40% - Accent1 3 7 3 2 2" xfId="9954" xr:uid="{45563A68-1ECE-4463-B38E-86BFE92543E3}"/>
    <cellStyle name="40% - Accent1 3 7 3 3" xfId="9955" xr:uid="{40ED4ACC-5205-4C14-A04B-392F15A75A87}"/>
    <cellStyle name="40% - Accent1 3 7 4" xfId="9956" xr:uid="{51728797-6222-45E6-A6A8-3B738F778CBF}"/>
    <cellStyle name="40% - Accent1 3 7 4 2" xfId="9957" xr:uid="{6462FAB6-73A4-47E5-BA3B-E53581F7FA09}"/>
    <cellStyle name="40% - Accent1 3 7 5" xfId="9958" xr:uid="{08C07475-49DD-4ACC-B7AA-C846D2DCC3C4}"/>
    <cellStyle name="40% - Accent1 3 7 6" xfId="9947" xr:uid="{4996CE9B-2DD0-4B4A-8D75-20EF90135948}"/>
    <cellStyle name="40% - Accent1 3 7 7" xfId="44775" xr:uid="{301333F4-33C7-45A5-BD49-D0413DE0C4B1}"/>
    <cellStyle name="40% - Accent1 3 8" xfId="3018" xr:uid="{25BBF978-4835-4C7B-BAA9-C501E2D77A28}"/>
    <cellStyle name="40% - Accent1 3 8 2" xfId="47059" xr:uid="{AAAD6282-4F5E-4797-8A78-6489874BCB02}"/>
    <cellStyle name="40% - Accent1 3 8 3" xfId="45547" xr:uid="{F0E176AD-355C-432E-8183-CD870FC64DB1}"/>
    <cellStyle name="40% - Accent1 3 9" xfId="2084" xr:uid="{9820BEA0-A331-4523-A972-179D4D3F4B0C}"/>
    <cellStyle name="40% - Accent1 3 9 2" xfId="46157" xr:uid="{9A5F80BF-130E-4DC5-BAC3-9258410CE64C}"/>
    <cellStyle name="40% - Accent1 4" xfId="515" xr:uid="{615E2518-FC67-474C-B920-3F4957731AE8}"/>
    <cellStyle name="40% - Accent1 4 10" xfId="43607" xr:uid="{7036E981-2409-4300-8EFA-E6AAD642197E}"/>
    <cellStyle name="40% - Accent1 4 11" xfId="1477" xr:uid="{7A221CDA-1D13-4D03-AA1B-2EFA79A5F047}"/>
    <cellStyle name="40% - Accent1 4 12" xfId="44222" xr:uid="{31AF149D-19F4-4F9D-84F0-8ADE746AF2AB}"/>
    <cellStyle name="40% - Accent1 4 2" xfId="777" xr:uid="{4C6CBB49-860E-4E22-A12F-BB8CE19CA39C}"/>
    <cellStyle name="40% - Accent1 4 2 10" xfId="44712" xr:uid="{17E505A3-7373-4497-81CE-98D7BC299500}"/>
    <cellStyle name="40% - Accent1 4 2 2" xfId="1177" xr:uid="{2A951BF5-4F1B-4D52-BE42-6F3AD792B73D}"/>
    <cellStyle name="40% - Accent1 4 2 2 2" xfId="9961" xr:uid="{B28713BB-39EA-4DB7-B08F-658583C00F7E}"/>
    <cellStyle name="40% - Accent1 4 2 2 2 2" xfId="9962" xr:uid="{4191ADE6-875B-4BDF-8604-41348B0C622E}"/>
    <cellStyle name="40% - Accent1 4 2 2 2 2 2" xfId="9963" xr:uid="{D3378DC5-40D3-4C6A-AE4E-D34F2133CF19}"/>
    <cellStyle name="40% - Accent1 4 2 2 2 2 2 2" xfId="9964" xr:uid="{25E41D88-D0D9-422F-8275-78AC86E327FB}"/>
    <cellStyle name="40% - Accent1 4 2 2 2 2 2 2 2" xfId="9965" xr:uid="{4D5C664D-8BB8-4E8C-AACF-BC6C8207236E}"/>
    <cellStyle name="40% - Accent1 4 2 2 2 2 2 3" xfId="9966" xr:uid="{3B22631C-ACC8-4016-BA95-76FB07006DA0}"/>
    <cellStyle name="40% - Accent1 4 2 2 2 2 3" xfId="9967" xr:uid="{4374143E-7FDD-46D4-8830-81861D202E24}"/>
    <cellStyle name="40% - Accent1 4 2 2 2 2 3 2" xfId="9968" xr:uid="{2119E986-5F6C-4076-8B13-D1A8FE7C07FA}"/>
    <cellStyle name="40% - Accent1 4 2 2 2 2 3 2 2" xfId="9969" xr:uid="{1A07EF26-759B-4715-A89D-7B951B2B2FBF}"/>
    <cellStyle name="40% - Accent1 4 2 2 2 2 3 3" xfId="9970" xr:uid="{1A85075A-5C80-46F4-9052-93EBDA7940D7}"/>
    <cellStyle name="40% - Accent1 4 2 2 2 2 4" xfId="9971" xr:uid="{823DA225-F1C9-4E37-9101-F626E695AEA1}"/>
    <cellStyle name="40% - Accent1 4 2 2 2 2 4 2" xfId="9972" xr:uid="{84F7049A-3EB1-467A-A247-431F98EC765C}"/>
    <cellStyle name="40% - Accent1 4 2 2 2 2 5" xfId="9973" xr:uid="{80B52D11-E7D4-4729-BAD7-1ACC7B51A298}"/>
    <cellStyle name="40% - Accent1 4 2 2 2 3" xfId="9974" xr:uid="{5D285AC6-5159-4C01-937C-3CE51FEB94EA}"/>
    <cellStyle name="40% - Accent1 4 2 2 2 3 2" xfId="9975" xr:uid="{FC449A80-C144-427B-A8D6-07490B5DE024}"/>
    <cellStyle name="40% - Accent1 4 2 2 2 3 2 2" xfId="9976" xr:uid="{B193990B-9807-498A-8E84-D4FCCDAF1237}"/>
    <cellStyle name="40% - Accent1 4 2 2 2 3 3" xfId="9977" xr:uid="{A83E5545-B32D-4C05-B2A3-036C42A2A933}"/>
    <cellStyle name="40% - Accent1 4 2 2 2 4" xfId="9978" xr:uid="{AACD1676-DB01-4B3A-A709-26E8858149B1}"/>
    <cellStyle name="40% - Accent1 4 2 2 2 4 2" xfId="9979" xr:uid="{23A68BCF-FFE7-4B29-83E9-32156F6A6EB2}"/>
    <cellStyle name="40% - Accent1 4 2 2 2 4 2 2" xfId="9980" xr:uid="{89AA9C10-BBBC-42F2-8472-0BB4FCF87568}"/>
    <cellStyle name="40% - Accent1 4 2 2 2 4 3" xfId="9981" xr:uid="{515B9D6F-59FC-4BED-9CFD-21A61E17D01C}"/>
    <cellStyle name="40% - Accent1 4 2 2 2 5" xfId="9982" xr:uid="{B094B72A-9DC2-4915-AF24-DA95781F447D}"/>
    <cellStyle name="40% - Accent1 4 2 2 2 5 2" xfId="9983" xr:uid="{C53354FB-C86A-483A-9D44-15667BFCFDDA}"/>
    <cellStyle name="40% - Accent1 4 2 2 2 6" xfId="9984" xr:uid="{949B3C0D-2AA1-43C4-B199-5A48242779F1}"/>
    <cellStyle name="40% - Accent1 4 2 2 2 7" xfId="46847" xr:uid="{91CED80F-FEEE-4875-A467-AF7B5D759F19}"/>
    <cellStyle name="40% - Accent1 4 2 2 3" xfId="9985" xr:uid="{2228EF68-7B65-43D4-9D48-A28AAC22C120}"/>
    <cellStyle name="40% - Accent1 4 2 2 3 2" xfId="9986" xr:uid="{98A88809-DE18-4612-A95E-BB8BF7D64E5A}"/>
    <cellStyle name="40% - Accent1 4 2 2 3 2 2" xfId="9987" xr:uid="{DB4A7AAF-C16A-43BD-A031-39E21D205CE6}"/>
    <cellStyle name="40% - Accent1 4 2 2 3 2 2 2" xfId="9988" xr:uid="{AF931A52-0FF1-4606-8371-17BF4154D2AE}"/>
    <cellStyle name="40% - Accent1 4 2 2 3 2 3" xfId="9989" xr:uid="{7B78F422-794F-429A-941E-74512123735D}"/>
    <cellStyle name="40% - Accent1 4 2 2 3 3" xfId="9990" xr:uid="{E193372F-FB20-41FA-BCBE-6BBE378CDD36}"/>
    <cellStyle name="40% - Accent1 4 2 2 3 3 2" xfId="9991" xr:uid="{412571F4-30FF-4C46-ABC8-F4683B5FAABA}"/>
    <cellStyle name="40% - Accent1 4 2 2 3 3 2 2" xfId="9992" xr:uid="{586A21D8-BE15-49ED-88B3-3D3E70141A4F}"/>
    <cellStyle name="40% - Accent1 4 2 2 3 3 3" xfId="9993" xr:uid="{E2D8821A-1867-48A3-8FBB-78FAD1B01EA7}"/>
    <cellStyle name="40% - Accent1 4 2 2 3 4" xfId="9994" xr:uid="{4B54B325-373E-4F13-8F65-79F2B758E94B}"/>
    <cellStyle name="40% - Accent1 4 2 2 3 4 2" xfId="9995" xr:uid="{0CB6B72C-1217-40C5-B274-3AF333345E52}"/>
    <cellStyle name="40% - Accent1 4 2 2 3 5" xfId="9996" xr:uid="{B04C99B7-0E60-470A-AD25-760E2877BAF3}"/>
    <cellStyle name="40% - Accent1 4 2 2 4" xfId="9997" xr:uid="{6745053F-26C0-4C54-9C45-A2EBEED834CB}"/>
    <cellStyle name="40% - Accent1 4 2 2 4 2" xfId="9998" xr:uid="{1EDC584E-98C9-4A24-999A-80ABF65BF7CF}"/>
    <cellStyle name="40% - Accent1 4 2 2 4 2 2" xfId="9999" xr:uid="{5B0E2AE5-5D6A-401F-8918-1EAACCE5A368}"/>
    <cellStyle name="40% - Accent1 4 2 2 4 3" xfId="10000" xr:uid="{76EC9C6D-13C0-45C8-B64F-42BD5132A0DE}"/>
    <cellStyle name="40% - Accent1 4 2 2 5" xfId="10001" xr:uid="{63E2C399-8E32-40ED-B07C-BF69676DD503}"/>
    <cellStyle name="40% - Accent1 4 2 2 5 2" xfId="10002" xr:uid="{592E304D-8417-4D18-9BA6-7781F3C36308}"/>
    <cellStyle name="40% - Accent1 4 2 2 5 2 2" xfId="10003" xr:uid="{53E00F45-E03F-4DAE-B03F-449A4D3B8E3F}"/>
    <cellStyle name="40% - Accent1 4 2 2 5 3" xfId="10004" xr:uid="{40743C3B-2E0B-4D76-9ED5-FEC74ABC09D0}"/>
    <cellStyle name="40% - Accent1 4 2 2 6" xfId="10005" xr:uid="{8350836C-C3FE-4857-9B98-51246C049AC7}"/>
    <cellStyle name="40% - Accent1 4 2 2 6 2" xfId="10006" xr:uid="{52C12B87-2623-47B4-BC44-EAE294D2CB8C}"/>
    <cellStyle name="40% - Accent1 4 2 2 7" xfId="10007" xr:uid="{ECA571AD-B87A-4EFB-A217-3B2BABFFC941}"/>
    <cellStyle name="40% - Accent1 4 2 2 8" xfId="9960" xr:uid="{21F932A3-F22D-4150-9D81-96F8FF504E6E}"/>
    <cellStyle name="40% - Accent1 4 2 2 9" xfId="45508" xr:uid="{58EE2D9F-F6FD-4919-B0E3-CEF34B3957A6}"/>
    <cellStyle name="40% - Accent1 4 2 3" xfId="10008" xr:uid="{AA192546-CC13-4ABF-9992-509B68DD019A}"/>
    <cellStyle name="40% - Accent1 4 2 3 2" xfId="10009" xr:uid="{5586FD45-4620-4D73-B289-254F09C49AE5}"/>
    <cellStyle name="40% - Accent1 4 2 3 2 2" xfId="10010" xr:uid="{665FB5B8-D557-41CC-AA28-B72162367AC3}"/>
    <cellStyle name="40% - Accent1 4 2 3 2 2 2" xfId="10011" xr:uid="{8F9321AE-3B5C-4ECD-A204-3F42A0C0D857}"/>
    <cellStyle name="40% - Accent1 4 2 3 2 2 2 2" xfId="10012" xr:uid="{3E2ECF28-7333-4886-A38A-B15DF6852B99}"/>
    <cellStyle name="40% - Accent1 4 2 3 2 2 3" xfId="10013" xr:uid="{44434FE5-31E5-4F7D-8902-3DA50356C63B}"/>
    <cellStyle name="40% - Accent1 4 2 3 2 3" xfId="10014" xr:uid="{2984BD4B-32AE-489F-AC52-16AF0A14F7B3}"/>
    <cellStyle name="40% - Accent1 4 2 3 2 3 2" xfId="10015" xr:uid="{A4F826BE-ED52-4FBA-AB1E-0BFD300D2446}"/>
    <cellStyle name="40% - Accent1 4 2 3 2 3 2 2" xfId="10016" xr:uid="{2558747B-97DB-4D17-A41C-10370629DD75}"/>
    <cellStyle name="40% - Accent1 4 2 3 2 3 3" xfId="10017" xr:uid="{739FB01C-29B3-4453-BEEA-40828CBAA4D1}"/>
    <cellStyle name="40% - Accent1 4 2 3 2 4" xfId="10018" xr:uid="{D27CA31A-6307-49C8-9325-569051C6DF82}"/>
    <cellStyle name="40% - Accent1 4 2 3 2 4 2" xfId="10019" xr:uid="{2F766BA9-09F2-4497-9A91-7320CA92B9F9}"/>
    <cellStyle name="40% - Accent1 4 2 3 2 5" xfId="10020" xr:uid="{709ADCBA-C338-4E79-B53C-C57A888F0D8D}"/>
    <cellStyle name="40% - Accent1 4 2 3 2 6" xfId="47012" xr:uid="{2E2978AD-CDA1-46AA-9147-772C7E04DCDC}"/>
    <cellStyle name="40% - Accent1 4 2 3 3" xfId="10021" xr:uid="{723A6D52-A1EE-49A9-B9F2-7C155CEC85C0}"/>
    <cellStyle name="40% - Accent1 4 2 3 3 2" xfId="10022" xr:uid="{3117E1F0-8F15-4DC7-A446-6AABFB30FD0D}"/>
    <cellStyle name="40% - Accent1 4 2 3 3 2 2" xfId="10023" xr:uid="{12706360-CF23-4C25-88DC-7C4F1F44E372}"/>
    <cellStyle name="40% - Accent1 4 2 3 3 3" xfId="10024" xr:uid="{ACDE5F91-3605-4F27-ADAE-41D7BCA4AE7C}"/>
    <cellStyle name="40% - Accent1 4 2 3 4" xfId="10025" xr:uid="{DAED8781-17B9-40FA-A85A-E4B3B779A0DD}"/>
    <cellStyle name="40% - Accent1 4 2 3 4 2" xfId="10026" xr:uid="{84434E0A-3BB8-4C8A-A6D2-EAD038AC8CE9}"/>
    <cellStyle name="40% - Accent1 4 2 3 4 2 2" xfId="10027" xr:uid="{E2DABE65-8ECC-4610-AA0A-127677E42E06}"/>
    <cellStyle name="40% - Accent1 4 2 3 4 3" xfId="10028" xr:uid="{3BDBFA68-FEAC-476B-8B17-60D273B40E36}"/>
    <cellStyle name="40% - Accent1 4 2 3 5" xfId="10029" xr:uid="{E933252F-C727-419A-892E-1AF315D4E4A2}"/>
    <cellStyle name="40% - Accent1 4 2 3 5 2" xfId="10030" xr:uid="{8A1F51DE-2666-4822-97B5-21592BD706F7}"/>
    <cellStyle name="40% - Accent1 4 2 3 6" xfId="10031" xr:uid="{3735312E-552F-4EC8-9DF6-0E53326F3598}"/>
    <cellStyle name="40% - Accent1 4 2 3 7" xfId="44900" xr:uid="{AD023FFD-AAFE-45F7-8CF5-1D7B1F2613AB}"/>
    <cellStyle name="40% - Accent1 4 2 4" xfId="10032" xr:uid="{147C7802-CD1A-44EA-96C4-C9FCC53ED221}"/>
    <cellStyle name="40% - Accent1 4 2 4 2" xfId="10033" xr:uid="{5B6E7D7F-E708-4C92-9952-530EB2A89DB1}"/>
    <cellStyle name="40% - Accent1 4 2 4 2 2" xfId="10034" xr:uid="{92F2B526-5527-47A2-A551-26BFDB46654B}"/>
    <cellStyle name="40% - Accent1 4 2 4 2 2 2" xfId="10035" xr:uid="{C5F680E2-0656-49B1-9C67-A521A6E2E66A}"/>
    <cellStyle name="40% - Accent1 4 2 4 2 3" xfId="10036" xr:uid="{65D83F2F-97CC-4B9C-9194-5FC11DF6354D}"/>
    <cellStyle name="40% - Accent1 4 2 4 3" xfId="10037" xr:uid="{9236FD87-4EE1-453A-A577-0D4860B5EC75}"/>
    <cellStyle name="40% - Accent1 4 2 4 3 2" xfId="10038" xr:uid="{0923DB9F-2E7F-4A63-9BA6-2E140CBB4708}"/>
    <cellStyle name="40% - Accent1 4 2 4 3 2 2" xfId="10039" xr:uid="{5888CBFF-DE04-4548-8DA4-43201DA41DDA}"/>
    <cellStyle name="40% - Accent1 4 2 4 3 3" xfId="10040" xr:uid="{85FFFC51-B192-44C9-A326-C79B50A3FF21}"/>
    <cellStyle name="40% - Accent1 4 2 4 4" xfId="10041" xr:uid="{180E856F-CBED-400E-B45C-B18FE344C34B}"/>
    <cellStyle name="40% - Accent1 4 2 4 4 2" xfId="10042" xr:uid="{BFA9BCBD-73A8-44B0-B20F-41DB4D3B1A22}"/>
    <cellStyle name="40% - Accent1 4 2 4 5" xfId="10043" xr:uid="{CAAF6279-6C5C-4578-A3F6-E1B91C3F1245}"/>
    <cellStyle name="40% - Accent1 4 2 4 6" xfId="47184" xr:uid="{38602D99-240E-4253-A353-9D672AF13425}"/>
    <cellStyle name="40% - Accent1 4 2 5" xfId="10044" xr:uid="{A4F119E7-6B1A-49C9-8786-840EC0A99B54}"/>
    <cellStyle name="40% - Accent1 4 2 5 2" xfId="10045" xr:uid="{E59E03BE-F290-47A3-B103-239A7B4A5EF5}"/>
    <cellStyle name="40% - Accent1 4 2 5 2 2" xfId="10046" xr:uid="{944F41F8-6C8C-4789-8C74-B4D4F0215912}"/>
    <cellStyle name="40% - Accent1 4 2 5 2 2 2" xfId="10047" xr:uid="{A87FA0BF-577F-4A48-B9D4-045D19594D67}"/>
    <cellStyle name="40% - Accent1 4 2 5 2 3" xfId="10048" xr:uid="{667291B9-2E83-4262-8707-2FDFA27288D0}"/>
    <cellStyle name="40% - Accent1 4 2 5 3" xfId="10049" xr:uid="{8147387B-D3D7-4FF6-8B8E-34A64B7A3147}"/>
    <cellStyle name="40% - Accent1 4 2 5 3 2" xfId="10050" xr:uid="{BDA5768D-36F1-4A76-9846-00AF2889D895}"/>
    <cellStyle name="40% - Accent1 4 2 5 4" xfId="10051" xr:uid="{9603B87B-EF96-4E5A-B11E-3192EA8741CB}"/>
    <cellStyle name="40% - Accent1 4 2 5 5" xfId="46282" xr:uid="{1F2CA816-E6D4-4342-B3FE-BB9EFAF5ECF0}"/>
    <cellStyle name="40% - Accent1 4 2 6" xfId="10052" xr:uid="{968B0B9D-E634-457A-92AE-01082FBFFCA6}"/>
    <cellStyle name="40% - Accent1 4 2 6 2" xfId="10053" xr:uid="{1530DB06-010E-4289-A979-B8F8B07FD381}"/>
    <cellStyle name="40% - Accent1 4 2 6 2 2" xfId="10054" xr:uid="{1BE4FB3C-C28F-4E97-839D-A54F56FFC953}"/>
    <cellStyle name="40% - Accent1 4 2 6 3" xfId="10055" xr:uid="{D69F6EC5-19C6-4051-944B-DEF767846B32}"/>
    <cellStyle name="40% - Accent1 4 2 7" xfId="10056" xr:uid="{926A3C47-A2D9-4556-BBA8-3C552DA85DD4}"/>
    <cellStyle name="40% - Accent1 4 2 7 2" xfId="10057" xr:uid="{1F179B26-67E0-43CB-A3E7-3ECDAA8E2CBC}"/>
    <cellStyle name="40% - Accent1 4 2 8" xfId="10058" xr:uid="{1EC7D7C6-1B55-4BBB-89EF-F2DF56760BD1}"/>
    <cellStyle name="40% - Accent1 4 2 9" xfId="9959" xr:uid="{877A41A0-53F0-4DBC-A946-2104A930025D}"/>
    <cellStyle name="40% - Accent1 4 3" xfId="966" xr:uid="{1DAC595A-6B7B-41EC-A972-0C8D42707C7F}"/>
    <cellStyle name="40% - Accent1 4 3 2" xfId="10060" xr:uid="{DCBB31E3-6BD4-4628-8AED-29874AC1BE7A}"/>
    <cellStyle name="40% - Accent1 4 3 2 2" xfId="10061" xr:uid="{F085F322-919D-4E5A-AF00-96564F45CDD1}"/>
    <cellStyle name="40% - Accent1 4 3 2 2 2" xfId="10062" xr:uid="{06AD562D-920B-469F-BDCD-F8549A54A519}"/>
    <cellStyle name="40% - Accent1 4 3 2 2 2 2" xfId="10063" xr:uid="{E3CB9117-7814-45AF-9E8C-A01975786E92}"/>
    <cellStyle name="40% - Accent1 4 3 2 2 3" xfId="10064" xr:uid="{8B7EFB4D-B2D4-4138-BBC2-E7F387BA888F}"/>
    <cellStyle name="40% - Accent1 4 3 2 3" xfId="10065" xr:uid="{259C82DF-0F40-4046-A3A2-36B0F01D8B1B}"/>
    <cellStyle name="40% - Accent1 4 3 2 3 2" xfId="10066" xr:uid="{2498B9D9-56ED-433D-9505-6A5E8707C121}"/>
    <cellStyle name="40% - Accent1 4 3 2 3 2 2" xfId="10067" xr:uid="{6F59AB71-184F-4054-8496-A078B60F6309}"/>
    <cellStyle name="40% - Accent1 4 3 2 3 3" xfId="10068" xr:uid="{9B5D3D43-A03B-4119-969F-852416EF82F6}"/>
    <cellStyle name="40% - Accent1 4 3 2 4" xfId="10069" xr:uid="{C1895734-FC33-475C-B906-8296D3B861BA}"/>
    <cellStyle name="40% - Accent1 4 3 2 4 2" xfId="10070" xr:uid="{51B67678-3CA8-4744-B8B4-CAB5AEC3DD22}"/>
    <cellStyle name="40% - Accent1 4 3 2 5" xfId="10071" xr:uid="{9DA84F53-A866-49EB-84A8-79D9762A2926}"/>
    <cellStyle name="40% - Accent1 4 3 2 6" xfId="45397" xr:uid="{C956042B-1CC7-47E0-A003-97FA5C4B27A9}"/>
    <cellStyle name="40% - Accent1 4 3 3" xfId="10072" xr:uid="{89B9B05A-1BC8-4F91-8F7A-19766CC6D2F5}"/>
    <cellStyle name="40% - Accent1 4 3 3 2" xfId="46735" xr:uid="{F4E78AE3-676D-46D0-93A2-D2F1EFAB7A8C}"/>
    <cellStyle name="40% - Accent1 4 3 4" xfId="10073" xr:uid="{6982FB27-5F4E-4D43-9DA4-C85AA8011648}"/>
    <cellStyle name="40% - Accent1 4 3 4 2" xfId="10074" xr:uid="{32B39258-0AE1-4EE7-8499-0310D44E5E3D}"/>
    <cellStyle name="40% - Accent1 4 3 4 2 2" xfId="10075" xr:uid="{96E73721-A225-4B89-8A59-B1CB0D4B72D0}"/>
    <cellStyle name="40% - Accent1 4 3 4 3" xfId="10076" xr:uid="{4C386B39-330A-4CEA-9619-730ACCE77721}"/>
    <cellStyle name="40% - Accent1 4 3 5" xfId="10059" xr:uid="{B44548C9-102D-4ECF-B8B8-56649E6E77C0}"/>
    <cellStyle name="40% - Accent1 4 3 6" xfId="44465" xr:uid="{9B7C723B-5958-4302-852C-69EB9FE73B7F}"/>
    <cellStyle name="40% - Accent1 4 4" xfId="10077" xr:uid="{29678160-B0F7-431E-9AAD-C598F4E9217E}"/>
    <cellStyle name="40% - Accent1 4 4 2" xfId="10078" xr:uid="{074F414A-CA5C-4E73-8C23-32B4674D818B}"/>
    <cellStyle name="40% - Accent1 4 4 2 2" xfId="10079" xr:uid="{5C172278-554F-4280-AB56-4447030081E1}"/>
    <cellStyle name="40% - Accent1 4 4 2 3" xfId="10080" xr:uid="{5D8117D3-CB39-449A-9D0B-9E2CB44D7DCA}"/>
    <cellStyle name="40% - Accent1 4 4 2 3 2" xfId="10081" xr:uid="{82C07863-29C8-4D2A-A81D-024B63906D4D}"/>
    <cellStyle name="40% - Accent1 4 4 2 3 2 2" xfId="10082" xr:uid="{D87CB847-8770-427C-B8F1-E83A6C21AF5B}"/>
    <cellStyle name="40% - Accent1 4 4 2 3 3" xfId="10083" xr:uid="{FF753F1B-BD60-4909-BF5C-7B1EAD0EC77A}"/>
    <cellStyle name="40% - Accent1 4 4 2 4" xfId="10084" xr:uid="{C7005E4B-66A5-4F1B-86CB-32200E6E8F47}"/>
    <cellStyle name="40% - Accent1 4 4 2 4 2" xfId="10085" xr:uid="{A9DDEACA-3043-4320-83F9-1B663EC83FBB}"/>
    <cellStyle name="40% - Accent1 4 4 2 4 2 2" xfId="10086" xr:uid="{9D1B2DF2-E271-42EC-B4B1-439F656CA445}"/>
    <cellStyle name="40% - Accent1 4 4 2 4 3" xfId="10087" xr:uid="{33E0306B-FBC3-4388-A4F0-7B78756C0753}"/>
    <cellStyle name="40% - Accent1 4 4 2 5" xfId="10088" xr:uid="{521F60BF-E146-4B01-B422-4E60D4330953}"/>
    <cellStyle name="40% - Accent1 4 4 2 5 2" xfId="10089" xr:uid="{B84399D3-C6E8-4BD8-A7AB-6E8A63D88736}"/>
    <cellStyle name="40% - Accent1 4 4 2 6" xfId="10090" xr:uid="{F8D49442-1B5E-47F9-82D6-AC34A2805387}"/>
    <cellStyle name="40% - Accent1 4 4 2 7" xfId="46548" xr:uid="{3A940E8C-CD31-47F7-B419-26C29A2971CE}"/>
    <cellStyle name="40% - Accent1 4 4 3" xfId="10091" xr:uid="{1B89F24B-216E-4634-B6DB-302083484CDD}"/>
    <cellStyle name="40% - Accent1 4 4 3 2" xfId="10092" xr:uid="{A58FD132-E5C7-4BDE-B71A-127CED6AFA42}"/>
    <cellStyle name="40% - Accent1 4 4 3 2 2" xfId="10093" xr:uid="{D0D83216-99F5-47EB-BF4B-53DE38428ABE}"/>
    <cellStyle name="40% - Accent1 4 4 3 3" xfId="10094" xr:uid="{4A10FC4B-BAEA-45E2-BCEB-407A1DE4B058}"/>
    <cellStyle name="40% - Accent1 4 4 4" xfId="10095" xr:uid="{467EA817-CB51-47E0-81F6-DE9B9D90BA03}"/>
    <cellStyle name="40% - Accent1 4 4 4 2" xfId="10096" xr:uid="{D1003F69-9EEB-4BFD-996A-4E3D4C353714}"/>
    <cellStyle name="40% - Accent1 4 4 4 2 2" xfId="10097" xr:uid="{AED83A82-667E-4D62-BB02-D4BB5FE8A8AA}"/>
    <cellStyle name="40% - Accent1 4 4 4 3" xfId="10098" xr:uid="{442FF8F4-4C18-4BCA-97C3-B74A771C2FD1}"/>
    <cellStyle name="40% - Accent1 4 4 5" xfId="10099" xr:uid="{1AB132AF-D9FA-45AD-A378-C25323CD6D06}"/>
    <cellStyle name="40% - Accent1 4 4 5 2" xfId="10100" xr:uid="{238F80EE-1C8C-4AE2-A987-A4788E9A1FF9}"/>
    <cellStyle name="40% - Accent1 4 4 6" xfId="10101" xr:uid="{5154589A-4D2C-41B0-885C-B1233E84A53F}"/>
    <cellStyle name="40% - Accent1 4 4 7" xfId="45209" xr:uid="{BC7EB662-E45E-4C82-97B0-B794ECE96078}"/>
    <cellStyle name="40% - Accent1 4 5" xfId="10102" xr:uid="{C2AB863B-5948-4BB8-928E-AE2ADEE78B26}"/>
    <cellStyle name="40% - Accent1 4 5 2" xfId="10103" xr:uid="{32E1635A-9DE8-4EAC-9CD7-AF74BE76A2C0}"/>
    <cellStyle name="40% - Accent1 4 5 2 2" xfId="10104" xr:uid="{09B0B18B-589C-4800-B857-BC8F720549BA}"/>
    <cellStyle name="40% - Accent1 4 5 2 2 2" xfId="10105" xr:uid="{8E32CB4D-430C-49D5-A0E6-F4EFD42904F5}"/>
    <cellStyle name="40% - Accent1 4 5 2 3" xfId="10106" xr:uid="{DCDF73E9-21CC-499F-B229-729F646E9C85}"/>
    <cellStyle name="40% - Accent1 4 5 2 4" xfId="46899" xr:uid="{9CEB6C9C-0D78-40D4-A40F-65B568BFA9D1}"/>
    <cellStyle name="40% - Accent1 4 5 3" xfId="10107" xr:uid="{340B9C1A-335C-471C-B3F8-CE48274E20C5}"/>
    <cellStyle name="40% - Accent1 4 5 3 2" xfId="10108" xr:uid="{81D5ED59-84C2-4B49-B358-66E14BFBB764}"/>
    <cellStyle name="40% - Accent1 4 5 3 2 2" xfId="10109" xr:uid="{7F2DA7D7-60EE-45EE-A764-EFF997EF6901}"/>
    <cellStyle name="40% - Accent1 4 5 3 3" xfId="10110" xr:uid="{0F5EE6D8-EBBD-432E-B52E-4DB5C31C77FA}"/>
    <cellStyle name="40% - Accent1 4 5 4" xfId="10111" xr:uid="{BDEC46D3-B5C3-4CEB-8E27-A6E2DDD83ED0}"/>
    <cellStyle name="40% - Accent1 4 5 4 2" xfId="10112" xr:uid="{58475C37-10CE-42F9-96D6-E1604A76D2E9}"/>
    <cellStyle name="40% - Accent1 4 5 5" xfId="10113" xr:uid="{2CD15D6A-DEAD-4EDE-8E3A-D2268308618E}"/>
    <cellStyle name="40% - Accent1 4 5 6" xfId="44789" xr:uid="{9D0B4D02-03B4-4BD9-8C4E-268CEA0E2FAD}"/>
    <cellStyle name="40% - Accent1 4 6" xfId="10114" xr:uid="{D1C03A05-AE09-4813-BD84-1607E9C2F91E}"/>
    <cellStyle name="40% - Accent1 4 6 2" xfId="10115" xr:uid="{F2946718-FB42-4E74-9A75-4B78A27353EF}"/>
    <cellStyle name="40% - Accent1 4 6 2 2" xfId="10116" xr:uid="{42674DAD-3D84-4318-86B3-F4F599407E88}"/>
    <cellStyle name="40% - Accent1 4 6 2 2 2" xfId="10117" xr:uid="{1F085E02-5249-4CB9-886E-AB545DF2F94A}"/>
    <cellStyle name="40% - Accent1 4 6 2 3" xfId="10118" xr:uid="{212D7FDD-0B12-4FDD-83B5-8C039D910BA0}"/>
    <cellStyle name="40% - Accent1 4 6 2 4" xfId="47073" xr:uid="{0E1799D3-EB45-4153-A7B8-B4B94B750C4C}"/>
    <cellStyle name="40% - Accent1 4 6 3" xfId="10119" xr:uid="{2EEA0852-20CC-4B9F-B355-9F77955932AB}"/>
    <cellStyle name="40% - Accent1 4 6 3 2" xfId="10120" xr:uid="{4BF78EE3-7778-46E7-9CC0-FEE256B15F77}"/>
    <cellStyle name="40% - Accent1 4 6 4" xfId="10121" xr:uid="{5EF6D1FB-BB7F-45F9-BA5B-EDCE79A3EB33}"/>
    <cellStyle name="40% - Accent1 4 6 5" xfId="45648" xr:uid="{E7A31FAF-12C3-4812-BCFA-DCF2905C749D}"/>
    <cellStyle name="40% - Accent1 4 7" xfId="10122" xr:uid="{F4CBE02E-73AB-414F-BA83-B4EC3AC4C30E}"/>
    <cellStyle name="40% - Accent1 4 7 2" xfId="10123" xr:uid="{3B22B812-1AFB-4246-A533-A4C1D1B0F602}"/>
    <cellStyle name="40% - Accent1 4 7 2 2" xfId="10124" xr:uid="{D09C5A97-F868-4D0A-9205-E4AEC8B845EA}"/>
    <cellStyle name="40% - Accent1 4 7 3" xfId="10125" xr:uid="{1B91C3B4-F7B4-4B2E-9263-EE9185C93851}"/>
    <cellStyle name="40% - Accent1 4 7 4" xfId="46171" xr:uid="{FD4E925A-7AA1-4848-A2BC-1D8F023EEE19}"/>
    <cellStyle name="40% - Accent1 4 8" xfId="10126" xr:uid="{5CE701D6-7EA1-4A4E-9FE2-358CB2B82E45}"/>
    <cellStyle name="40% - Accent1 4 8 2" xfId="10127" xr:uid="{EAC120E4-82EB-45DD-B2DF-31C06CF217F3}"/>
    <cellStyle name="40% - Accent1 4 9" xfId="10128" xr:uid="{A2CAE40B-5EAE-4AC6-88A3-4D19C7466ED8}"/>
    <cellStyle name="40% - Accent1 5" xfId="587" xr:uid="{9C1064D3-3437-45F9-AE0A-DD0D1A6B7B7D}"/>
    <cellStyle name="40% - Accent1 5 2" xfId="998" xr:uid="{2DF68CAC-CF52-45B8-88F2-29A13228745D}"/>
    <cellStyle name="40% - Accent1 5 2 2" xfId="10131" xr:uid="{840BAB54-88A6-4AAA-B8F2-4D3655350282}"/>
    <cellStyle name="40% - Accent1 5 2 2 2" xfId="10132" xr:uid="{13F8460D-E46A-4C61-91E3-663064F7858E}"/>
    <cellStyle name="40% - Accent1 5 2 2 2 2" xfId="10133" xr:uid="{964326B4-0C6C-44E8-A40F-094C72F948FB}"/>
    <cellStyle name="40% - Accent1 5 2 2 2 2 2" xfId="10134" xr:uid="{999C8239-11E2-4E27-9AFC-B717129EFAE8}"/>
    <cellStyle name="40% - Accent1 5 2 2 2 3" xfId="10135" xr:uid="{294F885D-B306-4D13-8F3E-A8E0937E918E}"/>
    <cellStyle name="40% - Accent1 5 2 2 3" xfId="10136" xr:uid="{9A64B6A4-3921-4DA0-B202-F1CCBD035B0C}"/>
    <cellStyle name="40% - Accent1 5 2 2 3 2" xfId="10137" xr:uid="{03AD495D-86EF-4D3D-9831-FC8BF748D5A7}"/>
    <cellStyle name="40% - Accent1 5 2 2 3 2 2" xfId="10138" xr:uid="{D11BFD55-1480-4CDA-A89F-42E293BF2475}"/>
    <cellStyle name="40% - Accent1 5 2 2 3 3" xfId="10139" xr:uid="{9E857228-693E-4E5F-80F7-E89F008901DB}"/>
    <cellStyle name="40% - Accent1 5 2 2 4" xfId="10140" xr:uid="{24071E1F-21A2-4639-AAF3-5846DD3D61BC}"/>
    <cellStyle name="40% - Accent1 5 2 2 4 2" xfId="10141" xr:uid="{7FC3C4C3-F2F4-4F1C-B130-E288D49EB4B9}"/>
    <cellStyle name="40% - Accent1 5 2 2 5" xfId="10142" xr:uid="{8B18D66D-3E60-41A2-8905-3D5BB37C7657}"/>
    <cellStyle name="40% - Accent1 5 2 3" xfId="10143" xr:uid="{AB4BE15E-476D-4C93-BBCE-5E9D343383B5}"/>
    <cellStyle name="40% - Accent1 5 2 4" xfId="10144" xr:uid="{B7382FFE-8BB8-454B-980D-CFDD6B757826}"/>
    <cellStyle name="40% - Accent1 5 2 4 2" xfId="10145" xr:uid="{710495F1-F2B0-4422-8BF1-7312AD4DE5BF}"/>
    <cellStyle name="40% - Accent1 5 2 4 2 2" xfId="10146" xr:uid="{C7CB5F6B-BF6B-4F7C-AB7D-DF1FB3783B56}"/>
    <cellStyle name="40% - Accent1 5 2 4 3" xfId="10147" xr:uid="{2F2A7C05-143D-4C8D-B7B4-B1F22934D530}"/>
    <cellStyle name="40% - Accent1 5 2 5" xfId="10148" xr:uid="{3AAA6BF9-D606-4E2E-BB11-C4CC907BA361}"/>
    <cellStyle name="40% - Accent1 5 2 5 2" xfId="10149" xr:uid="{0824806E-55C6-4C4B-A171-108026186461}"/>
    <cellStyle name="40% - Accent1 5 2 5 2 2" xfId="10150" xr:uid="{FB78861E-122F-46B1-BEDA-0C9A48F5B20B}"/>
    <cellStyle name="40% - Accent1 5 2 5 3" xfId="10151" xr:uid="{0BE39648-C577-491A-A8EA-2A32751840E6}"/>
    <cellStyle name="40% - Accent1 5 2 6" xfId="10152" xr:uid="{D8D2F63F-FEC7-45E2-9FE3-1557AC8DAD45}"/>
    <cellStyle name="40% - Accent1 5 2 6 2" xfId="10153" xr:uid="{EEF3566C-D5AF-44D2-8C9E-EF63903696B3}"/>
    <cellStyle name="40% - Accent1 5 2 7" xfId="10154" xr:uid="{3081217F-0642-467B-9272-F15EF9D50B83}"/>
    <cellStyle name="40% - Accent1 5 2 8" xfId="10130" xr:uid="{46C625FF-ADB5-4EA9-B74F-F84117F30162}"/>
    <cellStyle name="40% - Accent1 5 2 9" xfId="45088" xr:uid="{674DC20C-FB0E-40FE-923A-75F989A8EF32}"/>
    <cellStyle name="40% - Accent1 5 3" xfId="10155" xr:uid="{E79FB85A-8654-409B-B113-DB2665CCC701}"/>
    <cellStyle name="40% - Accent1 5 3 2" xfId="10156" xr:uid="{F8A5BD72-6177-4900-9C76-6AF9572043D5}"/>
    <cellStyle name="40% - Accent1 5 3 2 2" xfId="10157" xr:uid="{5580BA2D-FEC4-47B9-85CF-3D0A04A2AF36}"/>
    <cellStyle name="40% - Accent1 5 3 2 2 2" xfId="10158" xr:uid="{1EC33E7E-4980-467F-B975-5B51C3B0F55E}"/>
    <cellStyle name="40% - Accent1 5 3 2 3" xfId="10159" xr:uid="{B5E98A7D-3837-4EF6-B8F8-3DF9FED26B41}"/>
    <cellStyle name="40% - Accent1 5 3 3" xfId="10160" xr:uid="{A3F8A3E3-4020-4151-8A85-247E404A9DB0}"/>
    <cellStyle name="40% - Accent1 5 3 3 2" xfId="10161" xr:uid="{B71DE013-07A1-4C46-AA49-8DD982DAE7D7}"/>
    <cellStyle name="40% - Accent1 5 3 3 2 2" xfId="10162" xr:uid="{9ED343B5-4A49-48E8-9D14-99896C061F89}"/>
    <cellStyle name="40% - Accent1 5 3 3 3" xfId="10163" xr:uid="{27DBB5AE-C108-4806-834C-C1F8C5C79123}"/>
    <cellStyle name="40% - Accent1 5 3 4" xfId="10164" xr:uid="{52B6794A-FFFD-41BF-8E8B-29FBB2769FEB}"/>
    <cellStyle name="40% - Accent1 5 3 4 2" xfId="10165" xr:uid="{6E747D7C-1448-4252-A87D-0627344422EF}"/>
    <cellStyle name="40% - Accent1 5 3 5" xfId="10166" xr:uid="{8D1262E2-89B5-4C94-8143-BDDFA77E80A8}"/>
    <cellStyle name="40% - Accent1 5 3 6" xfId="45773" xr:uid="{7912A7F0-8901-4FB8-9EE3-0D5E7DCF89D8}"/>
    <cellStyle name="40% - Accent1 5 4" xfId="10167" xr:uid="{6E4D68BC-2720-4917-99D7-EA3720D5262D}"/>
    <cellStyle name="40% - Accent1 5 4 2" xfId="10168" xr:uid="{5BD21297-4CE6-42E6-AA48-6A96922C22D6}"/>
    <cellStyle name="40% - Accent1 5 4 2 2" xfId="10169" xr:uid="{DF563466-7333-4B06-9874-A3B0447FC44A}"/>
    <cellStyle name="40% - Accent1 5 4 3" xfId="10170" xr:uid="{22822AAC-DB3E-44D2-AB53-1AEEA93F11E3}"/>
    <cellStyle name="40% - Accent1 5 4 4" xfId="46427" xr:uid="{285CBBFF-E88C-40DF-BD6B-906D7E9AFBA2}"/>
    <cellStyle name="40% - Accent1 5 5" xfId="10171" xr:uid="{A7357D93-DF7E-4D01-BD78-B480DE264C8E}"/>
    <cellStyle name="40% - Accent1 5 5 2" xfId="10172" xr:uid="{3C094F8C-D605-4425-BF56-4ADA836E6D49}"/>
    <cellStyle name="40% - Accent1 5 5 2 2" xfId="10173" xr:uid="{2FCCCA83-8B4C-4405-AD83-ADCF453AB38B}"/>
    <cellStyle name="40% - Accent1 5 5 3" xfId="10174" xr:uid="{5C7E4EBD-91E0-494B-8FF9-6EE11C16DB0F}"/>
    <cellStyle name="40% - Accent1 5 6" xfId="10175" xr:uid="{88DB7C8D-B0CF-4B40-9BBD-C13136FC2D6F}"/>
    <cellStyle name="40% - Accent1 5 6 2" xfId="10176" xr:uid="{C229B3E9-E414-4DFD-86C7-FA0CEBA089BD}"/>
    <cellStyle name="40% - Accent1 5 7" xfId="10177" xr:uid="{F0BC368B-CCB8-4EA3-B4EC-80A9C28A20F6}"/>
    <cellStyle name="40% - Accent1 5 8" xfId="10129" xr:uid="{8ACB57F2-014E-465D-B3EE-A97F7F96404B}"/>
    <cellStyle name="40% - Accent1 5 9" xfId="44101" xr:uid="{7BB088C1-B2DA-420A-B8E4-E5C637D47308}"/>
    <cellStyle name="40% - Accent1 6" xfId="840" xr:uid="{2B816B7C-FB19-4D22-9101-7C2968AE1B82}"/>
    <cellStyle name="40% - Accent1 6 2" xfId="10179" xr:uid="{73574101-2AAB-43C2-A514-171D8660D9E3}"/>
    <cellStyle name="40% - Accent1 6 2 2" xfId="10180" xr:uid="{98430DE9-6DA8-4C74-AD82-5414ED0ABFB3}"/>
    <cellStyle name="40% - Accent1 6 2 2 2" xfId="10181" xr:uid="{224B8EA1-2893-4C42-BABC-160DC249B40D}"/>
    <cellStyle name="40% - Accent1 6 2 2 2 2" xfId="10182" xr:uid="{FAE88593-64F7-432F-B6C1-F30C81AE5415}"/>
    <cellStyle name="40% - Accent1 6 2 2 2 2 2" xfId="10183" xr:uid="{8F4BE118-25A2-47AF-8BAC-1BC84F47A314}"/>
    <cellStyle name="40% - Accent1 6 2 2 2 3" xfId="10184" xr:uid="{DBDDC764-5259-4354-ADD0-C1E7FC0E0102}"/>
    <cellStyle name="40% - Accent1 6 2 2 3" xfId="10185" xr:uid="{2423DE75-D113-4CC0-82F9-ACDB84B45CB1}"/>
    <cellStyle name="40% - Accent1 6 2 2 3 2" xfId="10186" xr:uid="{BD452230-D815-4BAE-807F-786479FEA0E6}"/>
    <cellStyle name="40% - Accent1 6 2 2 3 2 2" xfId="10187" xr:uid="{010C4937-CB92-4D19-A79E-151AEC17338A}"/>
    <cellStyle name="40% - Accent1 6 2 2 3 3" xfId="10188" xr:uid="{611D1E46-A55D-4270-B826-DC85C008B51F}"/>
    <cellStyle name="40% - Accent1 6 2 2 4" xfId="10189" xr:uid="{378BA080-A8D5-4A89-83AE-F84F7EF5903F}"/>
    <cellStyle name="40% - Accent1 6 2 2 4 2" xfId="10190" xr:uid="{8F60BF1A-FB1A-40CF-B6EB-2DDF34261A50}"/>
    <cellStyle name="40% - Accent1 6 2 2 5" xfId="10191" xr:uid="{FC9A7D74-9BAD-438A-8F31-27B52AC91C59}"/>
    <cellStyle name="40% - Accent1 6 2 3" xfId="10192" xr:uid="{C23589FB-7D03-4755-BD31-A1EB0698014E}"/>
    <cellStyle name="40% - Accent1 6 2 4" xfId="10193" xr:uid="{A2F46FFE-8290-4466-A119-B7D3EA69730A}"/>
    <cellStyle name="40% - Accent1 6 2 4 2" xfId="10194" xr:uid="{B9E8998E-A6C8-4E72-8F41-B5D7F8A36FD8}"/>
    <cellStyle name="40% - Accent1 6 2 4 2 2" xfId="10195" xr:uid="{21F92933-A2DB-4888-B46A-0698A034FCDA}"/>
    <cellStyle name="40% - Accent1 6 2 4 3" xfId="10196" xr:uid="{F895C1F0-17A0-4172-A167-6BD34D0B4150}"/>
    <cellStyle name="40% - Accent1 6 2 5" xfId="10197" xr:uid="{205EAC77-B03D-4F7E-859B-ABE0395FAA79}"/>
    <cellStyle name="40% - Accent1 6 2 5 2" xfId="10198" xr:uid="{92B6DE83-FB03-4A5E-BD87-AF85BA1A7B37}"/>
    <cellStyle name="40% - Accent1 6 2 5 2 2" xfId="10199" xr:uid="{EDFC68A4-4D9C-446F-B50F-BAE2657CA6AA}"/>
    <cellStyle name="40% - Accent1 6 2 5 3" xfId="10200" xr:uid="{D0755B74-ED5A-4EC9-BA94-312AC3578CD8}"/>
    <cellStyle name="40% - Accent1 6 2 6" xfId="10201" xr:uid="{C7F0FF00-1254-4BBA-8B88-D824D5231A38}"/>
    <cellStyle name="40% - Accent1 6 2 6 2" xfId="10202" xr:uid="{51AFE320-FF7C-4D4E-B59A-D693049321B3}"/>
    <cellStyle name="40% - Accent1 6 2 7" xfId="10203" xr:uid="{115B0EE5-FA9E-4781-B2EA-D279BF975452}"/>
    <cellStyle name="40% - Accent1 6 2 8" xfId="45892" xr:uid="{F2E992E7-99C4-4EB2-9EDC-250291321C6E}"/>
    <cellStyle name="40% - Accent1 6 3" xfId="10204" xr:uid="{0200DABE-2F52-4ACF-9673-2BB73EFD667F}"/>
    <cellStyle name="40% - Accent1 6 3 2" xfId="10205" xr:uid="{D319D5CC-5AB2-474C-B49D-F2D05BA06FBD}"/>
    <cellStyle name="40% - Accent1 6 3 2 2" xfId="10206" xr:uid="{7D79E4BA-96DE-4A14-B8B7-A40C09E79A7D}"/>
    <cellStyle name="40% - Accent1 6 3 2 2 2" xfId="10207" xr:uid="{FCB15AF0-6242-4BDC-98BF-B47614901EFF}"/>
    <cellStyle name="40% - Accent1 6 3 2 3" xfId="10208" xr:uid="{35ECBB9C-DC57-4623-AD4B-DBBFECEFC380}"/>
    <cellStyle name="40% - Accent1 6 3 3" xfId="10209" xr:uid="{E73F91B0-EAE6-4716-9E41-AE9EF661F925}"/>
    <cellStyle name="40% - Accent1 6 3 3 2" xfId="10210" xr:uid="{06859B37-1848-4344-BAD3-E9EC053BA8DE}"/>
    <cellStyle name="40% - Accent1 6 3 3 2 2" xfId="10211" xr:uid="{DB743476-B7F8-4976-8364-3B7BC5015142}"/>
    <cellStyle name="40% - Accent1 6 3 3 3" xfId="10212" xr:uid="{C7F8CCDC-7128-48A4-BE6C-C1B2A355F7A5}"/>
    <cellStyle name="40% - Accent1 6 3 4" xfId="10213" xr:uid="{E9A3B7C0-CE5A-4DDA-AA36-F830D8A952E3}"/>
    <cellStyle name="40% - Accent1 6 3 4 2" xfId="10214" xr:uid="{A40DA207-1CD3-4429-904B-E9DA2D2497E9}"/>
    <cellStyle name="40% - Accent1 6 3 5" xfId="10215" xr:uid="{DC80368B-D2E6-4768-927F-8E1B6C59F04B}"/>
    <cellStyle name="40% - Accent1 6 4" xfId="10216" xr:uid="{9880F56B-45DB-4C1A-96D4-BC76792B05F2}"/>
    <cellStyle name="40% - Accent1 6 4 2" xfId="10217" xr:uid="{6FF6061B-0ED9-41CC-AA46-60C65970B0BA}"/>
    <cellStyle name="40% - Accent1 6 4 2 2" xfId="10218" xr:uid="{D8DB69F2-9008-4333-A49C-96646BF18D23}"/>
    <cellStyle name="40% - Accent1 6 4 3" xfId="10219" xr:uid="{81BFB2D1-9C06-4B34-BF3E-C50AA993445A}"/>
    <cellStyle name="40% - Accent1 6 5" xfId="10220" xr:uid="{8F5681DF-E295-4D76-A78F-0EDA849055E8}"/>
    <cellStyle name="40% - Accent1 6 5 2" xfId="10221" xr:uid="{03EB101B-AE6B-4FDA-BBA1-350EE9C383F7}"/>
    <cellStyle name="40% - Accent1 6 5 2 2" xfId="10222" xr:uid="{EB3F5175-8AE6-4E5F-AE9A-7AFC384AE0C3}"/>
    <cellStyle name="40% - Accent1 6 5 3" xfId="10223" xr:uid="{6C9729E9-956A-4BA2-8C37-65F26668BFAD}"/>
    <cellStyle name="40% - Accent1 6 6" xfId="10224" xr:uid="{8DAAE945-6E92-43C4-AAD0-2F72D08CE2C2}"/>
    <cellStyle name="40% - Accent1 6 6 2" xfId="10225" xr:uid="{CC8FAA45-D4CB-4E2B-B8E2-6410D646E018}"/>
    <cellStyle name="40% - Accent1 6 7" xfId="10226" xr:uid="{D9C25C68-D7AF-41E7-A34C-A705710EE769}"/>
    <cellStyle name="40% - Accent1 6 8" xfId="10178" xr:uid="{FC6600FB-2D0E-416B-AAB2-3D3A6BC0594C}"/>
    <cellStyle name="40% - Accent1 6 9" xfId="44914" xr:uid="{110AE9E9-A574-42B8-8AB1-15BA259B1536}"/>
    <cellStyle name="40% - Accent1 7" xfId="10227" xr:uid="{327E341F-490D-4EAB-AF1B-B5FBF4D9572A}"/>
    <cellStyle name="40% - Accent1 7 2" xfId="10228" xr:uid="{4582105B-2D1B-4B54-97A0-244FDCB6A364}"/>
    <cellStyle name="40% - Accent1 7 2 2" xfId="10229" xr:uid="{107A7CBC-F69F-486A-B4B6-943F292DCFB3}"/>
    <cellStyle name="40% - Accent1 7 2 2 2" xfId="10230" xr:uid="{956AAB3E-A0D7-4CB6-89EA-5FB4BD8828D2}"/>
    <cellStyle name="40% - Accent1 7 2 2 2 2" xfId="10231" xr:uid="{CB5B633E-52BE-4EA8-9A8E-A3754D58C779}"/>
    <cellStyle name="40% - Accent1 7 2 2 3" xfId="10232" xr:uid="{B45A1E01-C366-413E-8D4A-D382E5B079A8}"/>
    <cellStyle name="40% - Accent1 7 2 3" xfId="10233" xr:uid="{3CCBC54A-36AF-465D-B76C-7195486B74C5}"/>
    <cellStyle name="40% - Accent1 7 2 4" xfId="10234" xr:uid="{3ECE3195-3A8B-4C9D-9A81-0B1624C243AC}"/>
    <cellStyle name="40% - Accent1 7 3" xfId="10235" xr:uid="{7F4C0FFC-52DE-4785-A31B-8EE9E63647F6}"/>
    <cellStyle name="40% - Accent1 7 3 2" xfId="10236" xr:uid="{DE1638F7-D526-4577-8950-FB3DCD896CBE}"/>
    <cellStyle name="40% - Accent1 7 3 2 2" xfId="10237" xr:uid="{D8D579FF-7CC5-44A1-B1DF-E73C8BC87653}"/>
    <cellStyle name="40% - Accent1 7 3 3" xfId="10238" xr:uid="{50264FB2-6BB9-4F52-942A-5DFF30DBA62A}"/>
    <cellStyle name="40% - Accent1 7 4" xfId="10239" xr:uid="{30F232A8-FD46-4359-8557-EDDF1E052210}"/>
    <cellStyle name="40% - Accent1 7 4 2" xfId="10240" xr:uid="{A8A9B2C6-85AD-4AC1-BFB5-8C92CE1A87A9}"/>
    <cellStyle name="40% - Accent1 7 5" xfId="10241" xr:uid="{4EBC3E7D-F096-452B-8080-0C02845435C5}"/>
    <cellStyle name="40% - Accent1 7 6" xfId="45526" xr:uid="{1945EA3F-CF37-4BB7-8FE6-FD400393CEFA}"/>
    <cellStyle name="40% - Accent1 8" xfId="10242" xr:uid="{88C768D2-22BD-4F6F-9632-3F8CE80086B5}"/>
    <cellStyle name="40% - Accent1 8 2" xfId="10243" xr:uid="{561F841F-E8AC-4057-9233-E044D1F90856}"/>
    <cellStyle name="40% - Accent1 8 3" xfId="10244" xr:uid="{D76FC61D-4A21-47A9-90F1-11E736FCD94B}"/>
    <cellStyle name="40% - Accent1 8 3 2" xfId="10245" xr:uid="{E5A0945E-1E7D-45A3-B394-18FC4FBE8759}"/>
    <cellStyle name="40% - Accent1 8 3 2 2" xfId="10246" xr:uid="{9A888DD2-033E-41AB-BC5B-EF52C0405C1D}"/>
    <cellStyle name="40% - Accent1 8 3 2 2 2" xfId="10247" xr:uid="{26CC97DF-469F-4CE6-A012-F5F24E627EB7}"/>
    <cellStyle name="40% - Accent1 8 3 2 3" xfId="10248" xr:uid="{B66FE9FE-2913-4AAF-8063-EBA7936DCCE5}"/>
    <cellStyle name="40% - Accent1 8 3 3" xfId="10249" xr:uid="{90700F37-D9DD-4730-A0B6-2AC96E9D85E8}"/>
    <cellStyle name="40% - Accent1 8 3 3 2" xfId="10250" xr:uid="{80C5D309-369A-4777-B32C-AA32E2D9F91F}"/>
    <cellStyle name="40% - Accent1 8 3 3 2 2" xfId="10251" xr:uid="{890D977C-B879-4642-B45F-43E1615D2B77}"/>
    <cellStyle name="40% - Accent1 8 3 3 3" xfId="10252" xr:uid="{3B5A2E2C-A5EF-40CA-9E67-CBD6393C513C}"/>
    <cellStyle name="40% - Accent1 8 3 4" xfId="10253" xr:uid="{E26A9D90-C01F-4013-B641-28D6F918DA22}"/>
    <cellStyle name="40% - Accent1 8 3 4 2" xfId="10254" xr:uid="{42398F29-340B-479C-B738-B90B5CE268DB}"/>
    <cellStyle name="40% - Accent1 8 3 5" xfId="10255" xr:uid="{A63ECC10-547A-4033-A245-9AD37E5FB3D1}"/>
    <cellStyle name="40% - Accent1 8 4" xfId="46296" xr:uid="{51CC98B1-0B43-4877-9060-AD62897F8CC7}"/>
    <cellStyle name="40% - Accent1 9" xfId="10256" xr:uid="{4EF3BE3A-0337-4050-86D9-2236CA1C6F62}"/>
    <cellStyle name="40% - Accent1 9 2" xfId="10257" xr:uid="{40429598-CA76-4F8D-B8C5-B5C063D57162}"/>
    <cellStyle name="40% - Accent1 9 3" xfId="10258" xr:uid="{FA00F6AF-6F54-4DBB-907E-812C4DF9AB8F}"/>
    <cellStyle name="40% - Accent1 9 3 2" xfId="10259" xr:uid="{3223AE0B-D04D-48C8-96B5-79B828C08BD5}"/>
    <cellStyle name="40% - Accent1 9 3 2 2" xfId="10260" xr:uid="{705C903F-6E41-447A-8EA8-DBABBA462645}"/>
    <cellStyle name="40% - Accent1 9 3 2 2 2" xfId="10261" xr:uid="{72D5F9E4-37C9-4CF3-83F5-CF17C4C9458E}"/>
    <cellStyle name="40% - Accent1 9 3 2 3" xfId="10262" xr:uid="{362A3CFD-5A41-41CD-8EDC-C2037249C3BA}"/>
    <cellStyle name="40% - Accent1 9 3 3" xfId="10263" xr:uid="{DC15EEB7-F5A3-4C7C-AC83-B1281604018E}"/>
    <cellStyle name="40% - Accent1 9 3 3 2" xfId="10264" xr:uid="{76E057F4-6F5E-444A-A96D-6EC8CFF9A005}"/>
    <cellStyle name="40% - Accent1 9 3 3 2 2" xfId="10265" xr:uid="{777A42C4-37FD-4B4C-89DD-6C213DF16B63}"/>
    <cellStyle name="40% - Accent1 9 3 3 3" xfId="10266" xr:uid="{0C7747F8-3FB4-46E2-A4A3-A9485BD6F7A5}"/>
    <cellStyle name="40% - Accent1 9 3 4" xfId="10267" xr:uid="{2910BE70-03BB-4079-A533-AF7E5ED1C909}"/>
    <cellStyle name="40% - Accent1 9 3 4 2" xfId="10268" xr:uid="{C77E9C5C-1CD5-4D55-9756-468327C04FE3}"/>
    <cellStyle name="40% - Accent1 9 3 5" xfId="10269" xr:uid="{A873AF33-372F-4F3D-BC8E-4EA220B4705E}"/>
    <cellStyle name="40% - Accent1 9 4" xfId="10270" xr:uid="{3EF237A8-7A4F-495B-8EC2-03A1239A4D0F}"/>
    <cellStyle name="40% - Accent2" xfId="52" builtinId="35" customBuiltin="1"/>
    <cellStyle name="40% - Accent2 10" xfId="10271" xr:uid="{2F439D5B-5599-4615-BA0F-D36716FE9699}"/>
    <cellStyle name="40% - Accent2 10 2" xfId="10272" xr:uid="{72006962-37EA-4FCB-85D9-79C46538B008}"/>
    <cellStyle name="40% - Accent2 10 3" xfId="10273" xr:uid="{3F64149C-6CE7-4932-8A52-6F6172C87987}"/>
    <cellStyle name="40% - Accent2 10 3 2" xfId="10274" xr:uid="{84F1CA67-4A77-4BDA-8E26-7B5A0A31C938}"/>
    <cellStyle name="40% - Accent2 10 3 2 2" xfId="10275" xr:uid="{5DFAF0D7-F38D-4469-8B1F-26D39F90C38C}"/>
    <cellStyle name="40% - Accent2 10 3 2 2 2" xfId="10276" xr:uid="{3D0AE390-41D6-4E23-9EFE-E107856EB79B}"/>
    <cellStyle name="40% - Accent2 10 3 2 3" xfId="10277" xr:uid="{20DBF52C-8A87-4DC8-A194-B67C4201A8A1}"/>
    <cellStyle name="40% - Accent2 10 3 3" xfId="10278" xr:uid="{8977F46A-E20E-4A57-AA8F-5961693B6175}"/>
    <cellStyle name="40% - Accent2 10 3 3 2" xfId="10279" xr:uid="{B9102831-492D-4F7D-8632-DEA1F7EA6A7E}"/>
    <cellStyle name="40% - Accent2 10 3 3 2 2" xfId="10280" xr:uid="{5046B9B8-56C5-4A6F-A912-846DC802013B}"/>
    <cellStyle name="40% - Accent2 10 3 3 3" xfId="10281" xr:uid="{C64AA77E-DA17-4514-9E49-4EE63861947A}"/>
    <cellStyle name="40% - Accent2 10 3 4" xfId="10282" xr:uid="{46AFC88F-B793-492D-AA61-A2902BD29D90}"/>
    <cellStyle name="40% - Accent2 10 3 4 2" xfId="10283" xr:uid="{D9E661B9-16A0-4999-AE77-3A1FAAE402B1}"/>
    <cellStyle name="40% - Accent2 10 3 5" xfId="10284" xr:uid="{488B803A-282B-4D3B-9FE7-BFBA9FDB4317}"/>
    <cellStyle name="40% - Accent2 10 4" xfId="10285" xr:uid="{46F1B63A-C4CC-4706-9397-F604D83AD56C}"/>
    <cellStyle name="40% - Accent2 11" xfId="10286" xr:uid="{E0660F01-442F-4CE7-B5BE-CBDAAFA67A2C}"/>
    <cellStyle name="40% - Accent2 12" xfId="10287" xr:uid="{3A82E68A-7A42-4F1C-AB21-1F2D54295008}"/>
    <cellStyle name="40% - Accent2 12 2" xfId="10288" xr:uid="{52ECCBF7-16D9-4005-BB1E-98318EADDD22}"/>
    <cellStyle name="40% - Accent2 13" xfId="1215" xr:uid="{79B95F10-E9E6-431F-947B-261880996974}"/>
    <cellStyle name="40% - Accent2 14" xfId="43942" xr:uid="{1A3C864C-8600-49D2-8A48-CCCD6FF43188}"/>
    <cellStyle name="40% - Accent2 2" xfId="119" xr:uid="{9E13673D-FB41-40D4-8434-FB08E20792C0}"/>
    <cellStyle name="40% - Accent2 2 10" xfId="1231" xr:uid="{2B21325A-C892-4ED1-871A-210DE29DC6E9}"/>
    <cellStyle name="40% - Accent2 2 11" xfId="43798" xr:uid="{7A3870BA-0ACC-48F3-A3C2-3DBD00F47878}"/>
    <cellStyle name="40% - Accent2 2 12" xfId="308" xr:uid="{C3C726C7-3851-4A58-BCA7-90A8EE19093A}"/>
    <cellStyle name="40% - Accent2 2 13" xfId="44022" xr:uid="{30321A9A-FF7F-4D44-95C3-A2119DEA4D4F}"/>
    <cellStyle name="40% - Accent2 2 2" xfId="233" xr:uid="{10F9DD34-064B-4837-804E-3C644EA2D6BD}"/>
    <cellStyle name="40% - Accent2 2 2 10" xfId="3331" xr:uid="{20E0E740-EAF0-4479-AD7B-FB8944E3A08A}"/>
    <cellStyle name="40% - Accent2 2 2 11" xfId="1478" xr:uid="{6B09CCA0-E305-455E-A794-49699D71E3B9}"/>
    <cellStyle name="40% - Accent2 2 2 12" xfId="1414" xr:uid="{D8403074-B19C-4361-AB3D-D305216E2023}"/>
    <cellStyle name="40% - Accent2 2 2 13" xfId="467" xr:uid="{D357FE38-A7EA-44DD-802A-D12929D1E84E}"/>
    <cellStyle name="40% - Accent2 2 2 14" xfId="44074" xr:uid="{77E3AC64-1CB2-49CA-8337-5519C162324D}"/>
    <cellStyle name="40% - Accent2 2 2 2" xfId="729" xr:uid="{5C7C9882-9A05-463C-B07F-5DA35A0EE807}"/>
    <cellStyle name="40% - Accent2 2 2 2 10" xfId="44326" xr:uid="{33D44DBB-DDDC-417D-B6CE-3A767CAE4C8A}"/>
    <cellStyle name="40% - Accent2 2 2 2 2" xfId="1129" xr:uid="{BF4CA6A6-CCBD-4D0A-A0EA-816EED8FE568}"/>
    <cellStyle name="40% - Accent2 2 2 2 2 2" xfId="1924" xr:uid="{DFEBDE2F-13D7-4268-ABBF-81F51632BD64}"/>
    <cellStyle name="40% - Accent2 2 2 2 2 2 2" xfId="2522" xr:uid="{5103AAFB-A181-4150-A1E3-D51ABE6FDB9C}"/>
    <cellStyle name="40% - Accent2 2 2 2 2 2 3" xfId="2756" xr:uid="{5FE092B2-1572-44DC-9BF4-D9FA61DF73BA}"/>
    <cellStyle name="40% - Accent2 2 2 2 2 2 4" xfId="2989" xr:uid="{A47C5323-5DE2-4A86-8435-7330551FC0BF}"/>
    <cellStyle name="40% - Accent2 2 2 2 2 2 5" xfId="3222" xr:uid="{F49F1B00-1E83-4F32-9055-851DCF115803}"/>
    <cellStyle name="40% - Accent2 2 2 2 2 2 6" xfId="2288" xr:uid="{8F1E3D07-F30D-4333-A105-67F5606C3884}"/>
    <cellStyle name="40% - Accent2 2 2 2 2 2 7" xfId="46095" xr:uid="{81F59580-2F37-4EB7-A75E-099B77B137DA}"/>
    <cellStyle name="40% - Accent2 2 2 2 2 3" xfId="2406" xr:uid="{A47CA5C0-2D18-49B6-AC9E-CF759C87B117}"/>
    <cellStyle name="40% - Accent2 2 2 2 2 4" xfId="2640" xr:uid="{BF616C5E-ABFD-428C-9F6A-C33BD2A1C268}"/>
    <cellStyle name="40% - Accent2 2 2 2 2 5" xfId="2873" xr:uid="{B00B0391-098C-405F-956A-2A86AA17B6CC}"/>
    <cellStyle name="40% - Accent2 2 2 2 2 6" xfId="3106" xr:uid="{36CBC529-DE45-4005-B379-FE9A32F5F560}"/>
    <cellStyle name="40% - Accent2 2 2 2 2 7" xfId="2172" xr:uid="{0F183CCE-EF76-44CE-8B1F-F12F5C10DCE3}"/>
    <cellStyle name="40% - Accent2 2 2 2 2 8" xfId="1803" xr:uid="{2D0D1271-4611-4F75-B94E-9B2A20786C0D}"/>
    <cellStyle name="40% - Accent2 2 2 2 2 9" xfId="45313" xr:uid="{D47341B3-9ED5-4B6D-B7E5-4EA89CE9A1A6}"/>
    <cellStyle name="40% - Accent2 2 2 2 3" xfId="1866" xr:uid="{F3BC04B9-EFBC-4B67-A528-9503B537CB51}"/>
    <cellStyle name="40% - Accent2 2 2 2 3 2" xfId="2464" xr:uid="{C7CDE838-7E13-4B58-B313-C3735DED45E4}"/>
    <cellStyle name="40% - Accent2 2 2 2 3 2 2" xfId="10291" xr:uid="{030F1009-0C05-4CC8-BF9A-A818EBF52EF1}"/>
    <cellStyle name="40% - Accent2 2 2 2 3 2 3" xfId="10290" xr:uid="{7B33F17D-BD49-4CCD-A983-0FED4EBD0EBA}"/>
    <cellStyle name="40% - Accent2 2 2 2 3 3" xfId="2698" xr:uid="{89003A6F-B2CC-4729-ADF9-E3B6785D94B5}"/>
    <cellStyle name="40% - Accent2 2 2 2 3 3 2" xfId="10292" xr:uid="{3B0532CD-5D7C-4C6D-836E-C850E0B9EBE4}"/>
    <cellStyle name="40% - Accent2 2 2 2 3 4" xfId="2931" xr:uid="{29E94DA1-A6A2-4995-8EAF-E136C92C66BA}"/>
    <cellStyle name="40% - Accent2 2 2 2 3 5" xfId="3164" xr:uid="{FCFC9A98-DCF3-4EB2-BE15-DEC39CD98169}"/>
    <cellStyle name="40% - Accent2 2 2 2 3 6" xfId="2230" xr:uid="{E4A41781-EF7E-437E-AC70-861A0BF64D41}"/>
    <cellStyle name="40% - Accent2 2 2 2 3 7" xfId="10289" xr:uid="{D9560D34-C487-40FC-9354-74150E351466}"/>
    <cellStyle name="40% - Accent2 2 2 2 3 8" xfId="45753" xr:uid="{D1A226A4-C127-4A3D-AE2A-6DF94A5A4BE8}"/>
    <cellStyle name="40% - Accent2 2 2 2 4" xfId="2348" xr:uid="{61837126-4825-46E7-9FCF-6A127881D2BE}"/>
    <cellStyle name="40% - Accent2 2 2 2 4 2" xfId="10294" xr:uid="{0C0E7AB5-DA0D-4743-A1DC-CB03CB4195D1}"/>
    <cellStyle name="40% - Accent2 2 2 2 4 3" xfId="10295" xr:uid="{35F0E06D-2B32-4B41-9CA2-7D3A87739906}"/>
    <cellStyle name="40% - Accent2 2 2 2 4 4" xfId="10293" xr:uid="{9A86C56A-A15E-459D-B411-02B677ED183F}"/>
    <cellStyle name="40% - Accent2 2 2 2 4 5" xfId="46652" xr:uid="{1D0AD437-5EB3-4418-96DD-AC21EA11AFEA}"/>
    <cellStyle name="40% - Accent2 2 2 2 5" xfId="2582" xr:uid="{61617769-9ED3-4094-BF5B-95740EDFA799}"/>
    <cellStyle name="40% - Accent2 2 2 2 5 2" xfId="10296" xr:uid="{61CA97C8-D338-4E1C-B402-27867D07990E}"/>
    <cellStyle name="40% - Accent2 2 2 2 6" xfId="2815" xr:uid="{711731D7-CF95-41F7-B704-D1934A481D94}"/>
    <cellStyle name="40% - Accent2 2 2 2 7" xfId="3048" xr:uid="{6960D3EE-84D0-4F99-A186-9B258E4ACA50}"/>
    <cellStyle name="40% - Accent2 2 2 2 8" xfId="2114" xr:uid="{B1A5F5F5-C867-4D31-A57E-290B6D7447D7}"/>
    <cellStyle name="40% - Accent2 2 2 2 9" xfId="1678" xr:uid="{90986786-174F-409A-AC84-A921DEF5B107}"/>
    <cellStyle name="40% - Accent2 2 2 3" xfId="918" xr:uid="{6DAA9D77-2A5B-4C1B-BD7C-B5DB40A74113}"/>
    <cellStyle name="40% - Accent2 2 2 3 10" xfId="10297" xr:uid="{9201FE28-0843-4C82-B5AD-4ADE9E2D3C69}"/>
    <cellStyle name="40% - Accent2 2 2 3 11" xfId="43642" xr:uid="{A8CD0481-80CB-4BFD-B6A2-6C1078AA5E04}"/>
    <cellStyle name="40% - Accent2 2 2 3 12" xfId="1770" xr:uid="{CC388714-1B18-4B0F-A34B-DC6ED08E3C82}"/>
    <cellStyle name="40% - Accent2 2 2 3 13" xfId="44201" xr:uid="{E6066C73-1F65-4CFC-B6AF-32C7AFF73F5B}"/>
    <cellStyle name="40% - Accent2 2 2 3 2" xfId="1895" xr:uid="{5933B2A6-AC61-4DC8-B928-E49B4E1A1CB5}"/>
    <cellStyle name="40% - Accent2 2 2 3 2 2" xfId="2493" xr:uid="{5F5C8011-EE2F-4129-BF0E-17F7B0A2F666}"/>
    <cellStyle name="40% - Accent2 2 2 3 2 2 2" xfId="10300" xr:uid="{D5C5B34F-6E74-4761-A423-A76C275287E5}"/>
    <cellStyle name="40% - Accent2 2 2 3 2 2 2 2" xfId="10301" xr:uid="{9F3312A3-48E8-437D-935E-365C80BAD9EC}"/>
    <cellStyle name="40% - Accent2 2 2 3 2 2 2 3" xfId="10302" xr:uid="{433C1F45-F826-4781-A0BB-E4273381BCCB}"/>
    <cellStyle name="40% - Accent2 2 2 3 2 2 3" xfId="10303" xr:uid="{8D5C02D9-131B-41BA-92DD-E3A1F5B4F72E}"/>
    <cellStyle name="40% - Accent2 2 2 3 2 2 4" xfId="10304" xr:uid="{0F6E86C8-AA69-49BF-AB58-F05BE15A7C31}"/>
    <cellStyle name="40% - Accent2 2 2 3 2 2 4 2" xfId="10305" xr:uid="{86885C4F-8A1F-44FE-86E1-44ED5FF7C1EF}"/>
    <cellStyle name="40% - Accent2 2 2 3 2 2 5" xfId="10306" xr:uid="{FA382979-A96D-469D-8553-7295BA65B4CD}"/>
    <cellStyle name="40% - Accent2 2 2 3 2 2 6" xfId="10299" xr:uid="{A48FCDC3-FCB3-4CAA-B301-84DF784B6321}"/>
    <cellStyle name="40% - Accent2 2 2 3 2 3" xfId="2727" xr:uid="{4821C85B-CEA3-497C-99F2-04FE1CA7715F}"/>
    <cellStyle name="40% - Accent2 2 2 3 2 3 2" xfId="10307" xr:uid="{CDD955E6-1388-48FF-8184-47F58A22F875}"/>
    <cellStyle name="40% - Accent2 2 2 3 2 4" xfId="2960" xr:uid="{2820A963-DE9F-4EF9-B420-56CAE2C1E5BD}"/>
    <cellStyle name="40% - Accent2 2 2 3 2 4 2" xfId="10309" xr:uid="{DA45BE4A-CE8C-4D39-A862-A480A79CA881}"/>
    <cellStyle name="40% - Accent2 2 2 3 2 4 2 2" xfId="10310" xr:uid="{71F5F627-B581-48C8-AAAF-07764E822570}"/>
    <cellStyle name="40% - Accent2 2 2 3 2 4 3" xfId="10311" xr:uid="{46466556-6A61-4131-BAB8-626DD0568C0C}"/>
    <cellStyle name="40% - Accent2 2 2 3 2 4 4" xfId="10308" xr:uid="{51C2AB45-E90B-4DCF-843D-EDF38E4DAB07}"/>
    <cellStyle name="40% - Accent2 2 2 3 2 5" xfId="3193" xr:uid="{8081FC09-8A6D-4C32-8A6B-822CBD8D1544}"/>
    <cellStyle name="40% - Accent2 2 2 3 2 5 2" xfId="10313" xr:uid="{8099FCB0-8138-4FA8-A72D-D55300B93E7C}"/>
    <cellStyle name="40% - Accent2 2 2 3 2 5 2 2" xfId="10314" xr:uid="{DB98DF97-BD1D-4416-A4A9-9544F0C1AA6F}"/>
    <cellStyle name="40% - Accent2 2 2 3 2 5 3" xfId="10315" xr:uid="{F0BE8FF5-7B99-4402-9F77-C51978B76321}"/>
    <cellStyle name="40% - Accent2 2 2 3 2 5 4" xfId="10312" xr:uid="{5BB145DC-B4C7-4501-9D7B-4B0DE57FF709}"/>
    <cellStyle name="40% - Accent2 2 2 3 2 6" xfId="2259" xr:uid="{3D83812F-4D92-48CE-9525-F9BC71921DAF}"/>
    <cellStyle name="40% - Accent2 2 2 3 2 6 2" xfId="10317" xr:uid="{D7A585B5-76F0-4BCC-95B1-6F872A08624F}"/>
    <cellStyle name="40% - Accent2 2 2 3 2 6 3" xfId="10316" xr:uid="{DE333354-B3A0-4E88-ABE2-531F4BE41BE9}"/>
    <cellStyle name="40% - Accent2 2 2 3 2 7" xfId="10318" xr:uid="{DFF9594F-EF7F-402B-9017-8C44728C9C4E}"/>
    <cellStyle name="40% - Accent2 2 2 3 2 8" xfId="10298" xr:uid="{204AC346-8F56-4120-A25D-8F6FBD90C22D}"/>
    <cellStyle name="40% - Accent2 2 2 3 2 9" xfId="45188" xr:uid="{1F3C4AD6-D4BE-423C-88E7-A2F8ABF325C4}"/>
    <cellStyle name="40% - Accent2 2 2 3 3" xfId="2377" xr:uid="{75000A8B-1C50-481E-A017-BBE28D9A7041}"/>
    <cellStyle name="40% - Accent2 2 2 3 3 2" xfId="10320" xr:uid="{E9713ECA-2D0D-4157-A981-B5FCE21BC93E}"/>
    <cellStyle name="40% - Accent2 2 2 3 3 2 2" xfId="10321" xr:uid="{02FF46DD-CFC3-477C-AE40-954104ACF2EA}"/>
    <cellStyle name="40% - Accent2 2 2 3 3 2 2 2" xfId="10322" xr:uid="{B05E5F10-B753-476B-9084-1941E5BCB00C}"/>
    <cellStyle name="40% - Accent2 2 2 3 3 2 3" xfId="10323" xr:uid="{0A4D869A-FB9B-40A2-90C1-528D541E76E3}"/>
    <cellStyle name="40% - Accent2 2 2 3 3 3" xfId="10324" xr:uid="{D556C1DA-2785-42E0-84AC-B984624360EE}"/>
    <cellStyle name="40% - Accent2 2 2 3 3 3 2" xfId="10325" xr:uid="{0DB67737-5E1B-4278-9D14-7B3FD1C074B5}"/>
    <cellStyle name="40% - Accent2 2 2 3 3 3 2 2" xfId="10326" xr:uid="{A7B6DCA7-FD0F-40E2-B974-FBE0BAF1D6D5}"/>
    <cellStyle name="40% - Accent2 2 2 3 3 3 3" xfId="10327" xr:uid="{FA0E140A-B6FB-442E-9C58-DFDE48FC32A5}"/>
    <cellStyle name="40% - Accent2 2 2 3 3 4" xfId="10328" xr:uid="{E9821FD7-1783-492E-A995-A0106D91DE50}"/>
    <cellStyle name="40% - Accent2 2 2 3 3 4 2" xfId="10329" xr:uid="{C856DBBD-9B10-4020-ACCD-1A16A26D89D2}"/>
    <cellStyle name="40% - Accent2 2 2 3 3 5" xfId="10330" xr:uid="{631ABEDC-E3C6-4483-82BF-C2C0730D1DD2}"/>
    <cellStyle name="40% - Accent2 2 2 3 3 6" xfId="10319" xr:uid="{6ED6DC90-10F9-4274-A294-1AC37B13856A}"/>
    <cellStyle name="40% - Accent2 2 2 3 3 7" xfId="45872" xr:uid="{134255A2-509C-474A-9318-55881DF0E3B5}"/>
    <cellStyle name="40% - Accent2 2 2 3 4" xfId="2611" xr:uid="{17BEAE29-D4ED-4BAF-A033-847193AEC869}"/>
    <cellStyle name="40% - Accent2 2 2 3 4 2" xfId="10332" xr:uid="{C0E27414-4D3D-43AE-AEF3-A184981D4D85}"/>
    <cellStyle name="40% - Accent2 2 2 3 4 2 2" xfId="10333" xr:uid="{EBA11AA1-6CDF-4161-91D4-A8E08ABFCF45}"/>
    <cellStyle name="40% - Accent2 2 2 3 4 3" xfId="10334" xr:uid="{2A4DD689-C842-4B0E-BCDC-B121097F0758}"/>
    <cellStyle name="40% - Accent2 2 2 3 4 4" xfId="10331" xr:uid="{C53FA5FB-A067-4459-ABC2-F593B4FF74A0}"/>
    <cellStyle name="40% - Accent2 2 2 3 4 5" xfId="46527" xr:uid="{B8F362B9-B567-4E1F-B349-3232A9D349DD}"/>
    <cellStyle name="40% - Accent2 2 2 3 5" xfId="2844" xr:uid="{D114CD28-962C-415D-A52F-F1E3282E1F3A}"/>
    <cellStyle name="40% - Accent2 2 2 3 5 2" xfId="10336" xr:uid="{D8B3C534-EA22-4841-AC3D-7B1B8682123B}"/>
    <cellStyle name="40% - Accent2 2 2 3 5 3" xfId="10335" xr:uid="{1CA00438-7AA3-43DB-9B7A-A32517F4329A}"/>
    <cellStyle name="40% - Accent2 2 2 3 6" xfId="3077" xr:uid="{3716E260-9C3A-446F-BD21-52F35DCDE1C4}"/>
    <cellStyle name="40% - Accent2 2 2 3 6 2" xfId="10338" xr:uid="{FBF237C7-DB55-4A05-8611-7B04FCC58CA8}"/>
    <cellStyle name="40% - Accent2 2 2 3 6 3" xfId="10337" xr:uid="{114A5FFC-BA8C-494D-A71C-6035196F8EAC}"/>
    <cellStyle name="40% - Accent2 2 2 3 7" xfId="2143" xr:uid="{0E234001-7599-4834-A04C-6D147455C6BE}"/>
    <cellStyle name="40% - Accent2 2 2 3 7 2" xfId="10340" xr:uid="{51B805EA-76D8-4EFB-92C2-7B032A9B2021}"/>
    <cellStyle name="40% - Accent2 2 2 3 7 2 2" xfId="10341" xr:uid="{D22CC9C3-2F80-4272-8FE0-CFE093B86980}"/>
    <cellStyle name="40% - Accent2 2 2 3 7 2 2 2" xfId="10342" xr:uid="{0FC7F3E9-1CF8-450C-AEB7-FFC98D24E33E}"/>
    <cellStyle name="40% - Accent2 2 2 3 7 2 3" xfId="10343" xr:uid="{2A97D8C2-EA0C-4942-AB87-7730664CEAC2}"/>
    <cellStyle name="40% - Accent2 2 2 3 7 3" xfId="10344" xr:uid="{887C5E44-EC48-4653-AAA6-93BCBAD85EA7}"/>
    <cellStyle name="40% - Accent2 2 2 3 7 3 2" xfId="10345" xr:uid="{929EB942-D8B5-4D14-8F34-0012D0006151}"/>
    <cellStyle name="40% - Accent2 2 2 3 7 4" xfId="10346" xr:uid="{F99CA2F0-D622-497A-B916-E21B5E3633E9}"/>
    <cellStyle name="40% - Accent2 2 2 3 7 5" xfId="10339" xr:uid="{B8F31E08-88D7-4D7F-9F9E-B2BD0259657A}"/>
    <cellStyle name="40% - Accent2 2 2 3 8" xfId="10347" xr:uid="{54280A4F-4182-4599-931A-65E63E585014}"/>
    <cellStyle name="40% - Accent2 2 2 3 8 2" xfId="10348" xr:uid="{F65442E2-C1B0-43B4-A6B5-1C3BECA89750}"/>
    <cellStyle name="40% - Accent2 2 2 3 8 2 2" xfId="10349" xr:uid="{01AE22EC-6D71-419B-A4DC-DC177C478492}"/>
    <cellStyle name="40% - Accent2 2 2 3 8 3" xfId="10350" xr:uid="{392DDEFF-25B9-44D9-83FF-A77DB9EBD3B6}"/>
    <cellStyle name="40% - Accent2 2 2 3 9" xfId="10351" xr:uid="{388D37E6-06AA-47D8-88CA-354B166CD1B2}"/>
    <cellStyle name="40% - Accent2 2 2 3 9 2" xfId="10352" xr:uid="{40E58FB2-3206-4EB0-BAAD-F9EAA501470F}"/>
    <cellStyle name="40% - Accent2 2 2 4" xfId="1837" xr:uid="{389AB5AB-E440-4ECF-9972-0F79B21DFA09}"/>
    <cellStyle name="40% - Accent2 2 2 4 2" xfId="2435" xr:uid="{C8FD1A5D-0030-433A-BF8A-6A8662A1A224}"/>
    <cellStyle name="40% - Accent2 2 2 4 2 2" xfId="10355" xr:uid="{362B2697-58C5-410D-A3ED-DA57E99CD445}"/>
    <cellStyle name="40% - Accent2 2 2 4 2 2 2" xfId="10356" xr:uid="{650FD993-BDF6-4F39-8819-971CFC910C9A}"/>
    <cellStyle name="40% - Accent2 2 2 4 2 2 2 2" xfId="10357" xr:uid="{9B146235-28DF-42BD-825B-1208BFA8A7D4}"/>
    <cellStyle name="40% - Accent2 2 2 4 2 2 2 2 2" xfId="10358" xr:uid="{377C9F36-2C0A-4139-A7D1-0A21A616F5B1}"/>
    <cellStyle name="40% - Accent2 2 2 4 2 2 2 3" xfId="10359" xr:uid="{DA1F5A18-55B4-42EF-84FD-C5D76E249CA7}"/>
    <cellStyle name="40% - Accent2 2 2 4 2 2 3" xfId="10360" xr:uid="{42A6371F-3DF2-4AE7-92AF-EF3ED4310D17}"/>
    <cellStyle name="40% - Accent2 2 2 4 2 2 3 2" xfId="10361" xr:uid="{196B4711-DF5E-4E32-8B24-717CDAB176DA}"/>
    <cellStyle name="40% - Accent2 2 2 4 2 2 3 2 2" xfId="10362" xr:uid="{082F2621-FDDD-4988-8214-1E6DB2815238}"/>
    <cellStyle name="40% - Accent2 2 2 4 2 2 3 3" xfId="10363" xr:uid="{32A60B7C-FB9B-411B-86A3-46FF5534EB30}"/>
    <cellStyle name="40% - Accent2 2 2 4 2 2 4" xfId="10364" xr:uid="{2F5C8CCB-4DA3-4ADA-B9EB-CB61FF99DAF9}"/>
    <cellStyle name="40% - Accent2 2 2 4 2 2 4 2" xfId="10365" xr:uid="{EC2F2390-A35E-4532-A9EA-8F588A6CAE60}"/>
    <cellStyle name="40% - Accent2 2 2 4 2 2 5" xfId="10366" xr:uid="{82E691DB-D751-49E2-A5FE-1827AEC9F4A6}"/>
    <cellStyle name="40% - Accent2 2 2 4 2 3" xfId="10367" xr:uid="{8F2F95A6-6BE0-4671-A5CA-75CE8C14CE6B}"/>
    <cellStyle name="40% - Accent2 2 2 4 2 3 2" xfId="10368" xr:uid="{C4E82BFE-93FB-4DB9-B455-FFC827D55EF1}"/>
    <cellStyle name="40% - Accent2 2 2 4 2 3 2 2" xfId="10369" xr:uid="{1C781942-F993-4AED-BF36-89CC9F387E35}"/>
    <cellStyle name="40% - Accent2 2 2 4 2 3 3" xfId="10370" xr:uid="{814F0F24-B1E1-4588-AF0B-A16F5DE389BD}"/>
    <cellStyle name="40% - Accent2 2 2 4 2 4" xfId="10371" xr:uid="{BC549F50-8C3B-4DCE-AEFF-1FDB53A36844}"/>
    <cellStyle name="40% - Accent2 2 2 4 2 4 2" xfId="10372" xr:uid="{6171BAED-9C15-407C-AC88-19062C324EAC}"/>
    <cellStyle name="40% - Accent2 2 2 4 2 4 2 2" xfId="10373" xr:uid="{495202E5-ADB2-4926-A6E5-DDFA5F8E76AE}"/>
    <cellStyle name="40% - Accent2 2 2 4 2 4 3" xfId="10374" xr:uid="{9C7D2DFC-CAB0-4F5A-BEAE-AF5114256F6E}"/>
    <cellStyle name="40% - Accent2 2 2 4 2 5" xfId="10375" xr:uid="{005FBED0-E41C-4B54-A795-738A8FBBA40C}"/>
    <cellStyle name="40% - Accent2 2 2 4 2 5 2" xfId="10376" xr:uid="{6A929C5A-8358-4434-A1E3-0E4D2F5749DC}"/>
    <cellStyle name="40% - Accent2 2 2 4 2 6" xfId="10377" xr:uid="{146D830D-0693-4258-BCD9-FBC35F6A5644}"/>
    <cellStyle name="40% - Accent2 2 2 4 2 7" xfId="10354" xr:uid="{A2F71823-4F28-4B98-86B4-D35CD475A891}"/>
    <cellStyle name="40% - Accent2 2 2 4 2 8" xfId="45474" xr:uid="{41C82E99-E5D5-416A-89E1-711A3CAE186B}"/>
    <cellStyle name="40% - Accent2 2 2 4 3" xfId="2669" xr:uid="{E5CDD35E-FD88-4FD0-936B-1DDEDFCAF113}"/>
    <cellStyle name="40% - Accent2 2 2 4 3 2" xfId="10379" xr:uid="{68E3A447-0F3B-4802-AAFC-85A487EBB818}"/>
    <cellStyle name="40% - Accent2 2 2 4 3 2 2" xfId="10380" xr:uid="{4E36C2F5-5952-482C-AEA1-EFBCFA5B0BCE}"/>
    <cellStyle name="40% - Accent2 2 2 4 3 2 2 2" xfId="10381" xr:uid="{09FDE23C-F683-4A4D-B29C-25A6D8FD4E64}"/>
    <cellStyle name="40% - Accent2 2 2 4 3 2 3" xfId="10382" xr:uid="{46AAB0C9-B992-4164-8F04-B53F248F5154}"/>
    <cellStyle name="40% - Accent2 2 2 4 3 3" xfId="10383" xr:uid="{EB11C50C-19F9-4E86-9287-63FE417812D1}"/>
    <cellStyle name="40% - Accent2 2 2 4 3 3 2" xfId="10384" xr:uid="{F05C6B8F-7EAE-439C-9B15-474A642AD466}"/>
    <cellStyle name="40% - Accent2 2 2 4 3 3 2 2" xfId="10385" xr:uid="{AF7C7F34-4FC4-473E-A267-F96B40DF4A76}"/>
    <cellStyle name="40% - Accent2 2 2 4 3 3 3" xfId="10386" xr:uid="{3027EFB0-15FB-405B-AAAA-7F3ED1C383F3}"/>
    <cellStyle name="40% - Accent2 2 2 4 3 4" xfId="10387" xr:uid="{43EBFE59-1168-4833-9C86-7CD238945672}"/>
    <cellStyle name="40% - Accent2 2 2 4 3 4 2" xfId="10388" xr:uid="{DDD97715-2A9A-4061-9924-BD3FA93B59D3}"/>
    <cellStyle name="40% - Accent2 2 2 4 3 5" xfId="10389" xr:uid="{10336FB0-CB6D-45A3-A191-70E2B94F955F}"/>
    <cellStyle name="40% - Accent2 2 2 4 3 6" xfId="10378" xr:uid="{DFFE3CB1-8494-4276-B6ED-E800D300D1DF}"/>
    <cellStyle name="40% - Accent2 2 2 4 3 7" xfId="45991" xr:uid="{25E169A7-EBE9-43FF-9763-EE6AF9F85D9F}"/>
    <cellStyle name="40% - Accent2 2 2 4 4" xfId="2902" xr:uid="{AD2B7440-D803-430B-A5B1-FBFE1972BD41}"/>
    <cellStyle name="40% - Accent2 2 2 4 4 2" xfId="10391" xr:uid="{B3A9A63E-14F8-4A63-A372-96CA9A916E1F}"/>
    <cellStyle name="40% - Accent2 2 2 4 4 2 2" xfId="10392" xr:uid="{ADAE8747-A3FD-42F2-803F-AD1791FFBAD4}"/>
    <cellStyle name="40% - Accent2 2 2 4 4 2 2 2" xfId="10393" xr:uid="{30F2E6B9-7A2D-41B9-84D0-004CA4E20B53}"/>
    <cellStyle name="40% - Accent2 2 2 4 4 2 3" xfId="10394" xr:uid="{D27F4853-307F-492A-BA2F-678A72A88D6B}"/>
    <cellStyle name="40% - Accent2 2 2 4 4 3" xfId="10395" xr:uid="{33B18F1F-4155-4A97-B91E-3177A3F28357}"/>
    <cellStyle name="40% - Accent2 2 2 4 4 3 2" xfId="10396" xr:uid="{DD7E82C0-57B6-485C-8D0C-56570B076476}"/>
    <cellStyle name="40% - Accent2 2 2 4 4 4" xfId="10397" xr:uid="{1BE7B8AB-8294-4436-8E0A-34921F863B2E}"/>
    <cellStyle name="40% - Accent2 2 2 4 4 5" xfId="10390" xr:uid="{B8CAA61A-0191-48A3-A12B-F7932F5A8C8E}"/>
    <cellStyle name="40% - Accent2 2 2 4 4 6" xfId="46813" xr:uid="{ADFCE7F8-7D3D-440B-BFF0-C07FB9B22674}"/>
    <cellStyle name="40% - Accent2 2 2 4 5" xfId="3135" xr:uid="{8EFB917C-810C-4E4A-81F1-6A506263E735}"/>
    <cellStyle name="40% - Accent2 2 2 4 5 2" xfId="10399" xr:uid="{A7E558DF-6199-4276-AD6A-E90FD5AC1A30}"/>
    <cellStyle name="40% - Accent2 2 2 4 5 2 2" xfId="10400" xr:uid="{450B0AF8-400B-44F6-BC01-AD71644335FA}"/>
    <cellStyle name="40% - Accent2 2 2 4 5 3" xfId="10401" xr:uid="{20A00DC9-7CEB-458E-A897-7ADD35D43FE8}"/>
    <cellStyle name="40% - Accent2 2 2 4 5 4" xfId="10398" xr:uid="{D11DA2A8-18D3-4AB3-BB67-A826E62140C7}"/>
    <cellStyle name="40% - Accent2 2 2 4 5 5" xfId="47740" xr:uid="{AD450A4A-E5DA-45ED-9738-61FAC9AF95AD}"/>
    <cellStyle name="40% - Accent2 2 2 4 6" xfId="2201" xr:uid="{70F20E32-0D25-425B-B187-816D4F50BAC1}"/>
    <cellStyle name="40% - Accent2 2 2 4 6 2" xfId="10403" xr:uid="{5EFCB684-472C-4602-BA2E-EE44DC21B57F}"/>
    <cellStyle name="40% - Accent2 2 2 4 6 3" xfId="10402" xr:uid="{E609F9BA-4B02-45A4-B647-5F24940C0103}"/>
    <cellStyle name="40% - Accent2 2 2 4 6 4" xfId="47324" xr:uid="{721C411E-8683-45D2-9C9E-49FFC8A9DFFD}"/>
    <cellStyle name="40% - Accent2 2 2 4 7" xfId="10404" xr:uid="{3663BD99-C966-4C1B-9402-C6BE5A254E04}"/>
    <cellStyle name="40% - Accent2 2 2 4 8" xfId="10353" xr:uid="{E19AE1FF-2348-4707-8B37-6E1F95D5344C}"/>
    <cellStyle name="40% - Accent2 2 2 4 9" xfId="44677" xr:uid="{217E2988-9A46-414A-89E5-8B2FEC68E56D}"/>
    <cellStyle name="40% - Accent2 2 2 5" xfId="2319" xr:uid="{835E28A0-DF6B-4CA9-B905-709A13395C5A}"/>
    <cellStyle name="40% - Accent2 2 2 5 2" xfId="10406" xr:uid="{CDB2A606-C7F7-4120-98C9-44870CE9E98B}"/>
    <cellStyle name="40% - Accent2 2 2 5 2 2" xfId="10407" xr:uid="{A4435DBA-1202-4A39-AFE4-9E506E93014D}"/>
    <cellStyle name="40% - Accent2 2 2 5 2 2 2" xfId="10408" xr:uid="{9D25A5DD-4E95-44C6-8AAC-45F2F34632A0}"/>
    <cellStyle name="40% - Accent2 2 2 5 2 2 2 2" xfId="10409" xr:uid="{556C1FEF-145C-4515-97A6-FAC136B21939}"/>
    <cellStyle name="40% - Accent2 2 2 5 2 2 2 2 2" xfId="10410" xr:uid="{D4C834A7-B49D-4A07-A5A5-89A11CF06D8A}"/>
    <cellStyle name="40% - Accent2 2 2 5 2 2 2 3" xfId="10411" xr:uid="{73E8A2AD-0AAF-4A30-9DCE-905E108D150E}"/>
    <cellStyle name="40% - Accent2 2 2 5 2 2 3" xfId="10412" xr:uid="{E36814EE-875F-49BC-AD9B-7626268D787E}"/>
    <cellStyle name="40% - Accent2 2 2 5 2 2 3 2" xfId="10413" xr:uid="{1D974C91-83F8-4787-A194-86ADC77233EB}"/>
    <cellStyle name="40% - Accent2 2 2 5 2 2 3 2 2" xfId="10414" xr:uid="{490ADCBD-8DBA-451D-8461-7C7D69710373}"/>
    <cellStyle name="40% - Accent2 2 2 5 2 2 3 3" xfId="10415" xr:uid="{1943EB48-5A26-49F2-B6E2-6D4BB50F22ED}"/>
    <cellStyle name="40% - Accent2 2 2 5 2 2 4" xfId="10416" xr:uid="{4103EEBD-4E92-49F9-AE77-F3FD623AB223}"/>
    <cellStyle name="40% - Accent2 2 2 5 2 2 4 2" xfId="10417" xr:uid="{537AD1D9-D8A4-47D2-9A88-3F70ED870244}"/>
    <cellStyle name="40% - Accent2 2 2 5 2 2 5" xfId="10418" xr:uid="{A7806243-08CB-4D1D-94CD-FB19501DCC6F}"/>
    <cellStyle name="40% - Accent2 2 2 5 2 3" xfId="10419" xr:uid="{24FE4820-029B-4B43-92E1-261AC72B7268}"/>
    <cellStyle name="40% - Accent2 2 2 5 2 4" xfId="46402" xr:uid="{3C3E8743-9388-469F-A41F-AB317B90DB96}"/>
    <cellStyle name="40% - Accent2 2 2 5 3" xfId="10420" xr:uid="{0149A2C7-8BC7-4749-BF67-AD30398525F3}"/>
    <cellStyle name="40% - Accent2 2 2 5 3 2" xfId="10421" xr:uid="{B4516E59-FA65-47A7-A4C4-04B5F10A206F}"/>
    <cellStyle name="40% - Accent2 2 2 5 3 2 2" xfId="10422" xr:uid="{FAD39608-706D-45A6-B361-B3EC19EAC287}"/>
    <cellStyle name="40% - Accent2 2 2 5 3 3" xfId="10423" xr:uid="{2B5AE5F3-6C72-4D34-827A-D7A05F0B8AE6}"/>
    <cellStyle name="40% - Accent2 2 2 5 4" xfId="10424" xr:uid="{48813F19-F6E6-4DC1-9E13-01F57484AA2C}"/>
    <cellStyle name="40% - Accent2 2 2 5 4 2" xfId="10425" xr:uid="{5F1617EF-3B7E-45D7-AD90-58BAA2886F8F}"/>
    <cellStyle name="40% - Accent2 2 2 5 4 2 2" xfId="10426" xr:uid="{20E12A18-1884-486B-88F6-3770B267C7D4}"/>
    <cellStyle name="40% - Accent2 2 2 5 4 3" xfId="10427" xr:uid="{45D22976-A4AA-4811-A65D-F6BC7B3DFF18}"/>
    <cellStyle name="40% - Accent2 2 2 5 5" xfId="10428" xr:uid="{51508485-53F9-42F4-BF58-D508DFE253D8}"/>
    <cellStyle name="40% - Accent2 2 2 5 5 2" xfId="10429" xr:uid="{F15B2E0D-3FCE-411A-8268-96594836A3EC}"/>
    <cellStyle name="40% - Accent2 2 2 5 6" xfId="10430" xr:uid="{95C85660-7283-449D-A419-3275EC989ABD}"/>
    <cellStyle name="40% - Accent2 2 2 5 7" xfId="10405" xr:uid="{80F9FEC5-F4E2-4D01-8C01-40C305FAFB4F}"/>
    <cellStyle name="40% - Accent2 2 2 5 8" xfId="45061" xr:uid="{5E9D45AB-5CD3-4E3C-B231-71EE42A497FC}"/>
    <cellStyle name="40% - Accent2 2 2 6" xfId="2553" xr:uid="{B1C3FF0B-012F-466E-A48A-361E6AC81CB1}"/>
    <cellStyle name="40% - Accent2 2 2 6 2" xfId="10432" xr:uid="{D633DBFD-A585-45F3-A95D-44E93E11185E}"/>
    <cellStyle name="40% - Accent2 2 2 6 2 2" xfId="10433" xr:uid="{CCEAF557-B5A1-4459-93A6-114D0815C59B}"/>
    <cellStyle name="40% - Accent2 2 2 6 2 2 2" xfId="10434" xr:uid="{EFC78F9A-46F2-4273-904A-AB6F4508099F}"/>
    <cellStyle name="40% - Accent2 2 2 6 2 3" xfId="10435" xr:uid="{1A0C9E43-912C-4EA8-95E6-1ECA95C6CC71}"/>
    <cellStyle name="40% - Accent2 2 2 6 2 4" xfId="46977" xr:uid="{AA9B24A2-96E2-4A49-AD7D-BBA2081D0984}"/>
    <cellStyle name="40% - Accent2 2 2 6 3" xfId="10436" xr:uid="{52B9A60F-4A0D-4AE6-A6B3-9A5F150B6A76}"/>
    <cellStyle name="40% - Accent2 2 2 6 3 2" xfId="10437" xr:uid="{24A3495A-C9C8-47AC-B555-1BB9F11A5CCE}"/>
    <cellStyle name="40% - Accent2 2 2 6 3 2 2" xfId="10438" xr:uid="{8B62AD95-63ED-49BA-9736-D5EE21F3AE5D}"/>
    <cellStyle name="40% - Accent2 2 2 6 3 3" xfId="10439" xr:uid="{1A3CB056-9BCD-401B-B570-C162D7B262BC}"/>
    <cellStyle name="40% - Accent2 2 2 6 4" xfId="10440" xr:uid="{84DF38FF-7CE6-4AE4-A2DA-DCC580447D47}"/>
    <cellStyle name="40% - Accent2 2 2 6 4 2" xfId="10441" xr:uid="{28FD69C5-5D9E-4C7E-9AEC-2279BF576224}"/>
    <cellStyle name="40% - Accent2 2 2 6 5" xfId="10442" xr:uid="{E007802A-2856-4D1E-9ED7-E1DC52175CCC}"/>
    <cellStyle name="40% - Accent2 2 2 6 6" xfId="10431" xr:uid="{8170B0DD-7ED3-4365-BB32-678C004375BE}"/>
    <cellStyle name="40% - Accent2 2 2 6 7" xfId="44866" xr:uid="{93734E5B-88BB-4D35-BB9D-9090ABD587E1}"/>
    <cellStyle name="40% - Accent2 2 2 7" xfId="2786" xr:uid="{1C046176-8C3E-43E0-BB65-DECBA91A9012}"/>
    <cellStyle name="40% - Accent2 2 2 7 2" xfId="47150" xr:uid="{F6FBF8FD-A7CD-4515-B0C7-73C8EC317586}"/>
    <cellStyle name="40% - Accent2 2 2 7 3" xfId="45627" xr:uid="{5E729167-0DFA-41A7-B3C3-CFA9E5613EBD}"/>
    <cellStyle name="40% - Accent2 2 2 8" xfId="3019" xr:uid="{40EAE10F-5D1E-4944-B4AF-D8C751682B1D}"/>
    <cellStyle name="40% - Accent2 2 2 8 2" xfId="46248" xr:uid="{C7FA56E5-C782-454D-AE86-743F7178C512}"/>
    <cellStyle name="40% - Accent2 2 2 9" xfId="2085" xr:uid="{EB49169D-5FE8-43D0-9A60-F34E130F1651}"/>
    <cellStyle name="40% - Accent2 2 3" xfId="533" xr:uid="{0C24FBE4-93CE-4696-B810-F09239BB7F4D}"/>
    <cellStyle name="40% - Accent2 2 3 2" xfId="795" xr:uid="{4979EDC3-1B39-467E-BF1A-1785D20FA66E}"/>
    <cellStyle name="40% - Accent2 2 3 2 2" xfId="1195" xr:uid="{6BC6D12B-7847-4CC9-BAFF-5949E0D113C2}"/>
    <cellStyle name="40% - Accent2 2 3 2 2 2" xfId="10444" xr:uid="{623B814C-5AD2-4AAA-BBFC-9503C4C834FC}"/>
    <cellStyle name="40% - Accent2 2 3 2 2 3" xfId="46045" xr:uid="{41614DE8-A724-4883-B127-EBD95F233616}"/>
    <cellStyle name="40% - Accent2 2 3 2 3" xfId="10445" xr:uid="{897C6778-C551-4808-8DD2-981CBA02FC88}"/>
    <cellStyle name="40% - Accent2 2 3 2 3 2" xfId="10446" xr:uid="{1C789F08-5D47-4CD9-BFD3-8E658AA9536D}"/>
    <cellStyle name="40% - Accent2 2 3 2 3 2 2" xfId="10447" xr:uid="{34AFD8CF-F019-493D-B6ED-F11081B28D44}"/>
    <cellStyle name="40% - Accent2 2 3 2 3 2 2 2" xfId="10448" xr:uid="{50434572-F273-4964-B901-F49955B44865}"/>
    <cellStyle name="40% - Accent2 2 3 2 3 2 3" xfId="10449" xr:uid="{F4A76314-2928-431F-A80B-4A6500AD48EA}"/>
    <cellStyle name="40% - Accent2 2 3 2 3 3" xfId="10450" xr:uid="{E0DA5E03-4597-4FF1-BD47-97B047A763F8}"/>
    <cellStyle name="40% - Accent2 2 3 2 3 3 2" xfId="10451" xr:uid="{334CDF84-5400-425E-A583-2EB9B4BA864F}"/>
    <cellStyle name="40% - Accent2 2 3 2 3 3 2 2" xfId="10452" xr:uid="{908F3EF0-C670-4595-93AB-FB5BD324C1AC}"/>
    <cellStyle name="40% - Accent2 2 3 2 3 3 3" xfId="10453" xr:uid="{F3696CDE-0A81-4943-809E-69BC7620B4E4}"/>
    <cellStyle name="40% - Accent2 2 3 2 3 4" xfId="10454" xr:uid="{69E3A1E5-9C06-4BC1-8E25-041BD2E34B41}"/>
    <cellStyle name="40% - Accent2 2 3 2 3 4 2" xfId="10455" xr:uid="{7ECDB89B-616E-4FBD-88B7-13798A14C821}"/>
    <cellStyle name="40% - Accent2 2 3 2 3 5" xfId="10456" xr:uid="{A7293A46-2BBA-4259-A443-ED44889B86BC}"/>
    <cellStyle name="40% - Accent2 2 3 2 4" xfId="10443" xr:uid="{9A1F4014-0A89-485E-A7B1-24F5C7D47AD1}"/>
    <cellStyle name="40% - Accent2 2 3 2 5" xfId="3301" xr:uid="{813155EB-85F8-4816-A9C2-31D8F518C1C0}"/>
    <cellStyle name="40% - Accent2 2 3 2 6" xfId="45263" xr:uid="{19333A77-EC3C-46E6-9D8C-7FD788A1C9BD}"/>
    <cellStyle name="40% - Accent2 2 3 3" xfId="984" xr:uid="{D1E8996E-0986-4CD6-A9B0-A37E5E5C5EF6}"/>
    <cellStyle name="40% - Accent2 2 3 3 2" xfId="10458" xr:uid="{ABE008B8-C977-4A5F-97A4-6A0CAC314BA6}"/>
    <cellStyle name="40% - Accent2 2 3 3 2 2" xfId="10459" xr:uid="{72C4CBC3-439D-427A-965C-6D09EF8F023F}"/>
    <cellStyle name="40% - Accent2 2 3 3 2 2 2" xfId="10460" xr:uid="{23F97AAB-B106-4DC8-8396-E5CCFFA704B8}"/>
    <cellStyle name="40% - Accent2 2 3 3 2 2 2 2" xfId="10461" xr:uid="{B87C5161-F044-4D69-B8EC-A49509B0AD88}"/>
    <cellStyle name="40% - Accent2 2 3 3 2 2 2 2 2" xfId="10462" xr:uid="{FD1FF6E8-AAD5-484F-BE20-63A3EA62FF1B}"/>
    <cellStyle name="40% - Accent2 2 3 3 2 2 2 3" xfId="10463" xr:uid="{ECAFB7F0-D8AF-4D73-BA98-2E2EC85B25C1}"/>
    <cellStyle name="40% - Accent2 2 3 3 2 2 3" xfId="10464" xr:uid="{44A7968C-3B24-4564-8D04-835FDA83377D}"/>
    <cellStyle name="40% - Accent2 2 3 3 2 2 3 2" xfId="10465" xr:uid="{3AB86586-B2A9-4DA0-9758-1FF42D8B3E66}"/>
    <cellStyle name="40% - Accent2 2 3 3 2 2 3 2 2" xfId="10466" xr:uid="{D7174041-2225-408A-8E1E-4BB798820D64}"/>
    <cellStyle name="40% - Accent2 2 3 3 2 2 3 3" xfId="10467" xr:uid="{1799BB85-B3C7-437B-B6F3-FA9E9120635F}"/>
    <cellStyle name="40% - Accent2 2 3 3 2 2 4" xfId="10468" xr:uid="{62E4291F-0BC2-4F86-BA6E-236CB25EF405}"/>
    <cellStyle name="40% - Accent2 2 3 3 2 2 4 2" xfId="10469" xr:uid="{E5BB8AFE-8085-4A4E-A260-BF8F527319AD}"/>
    <cellStyle name="40% - Accent2 2 3 3 2 2 5" xfId="10470" xr:uid="{235D1D87-0705-4FAB-B798-125C16E67265}"/>
    <cellStyle name="40% - Accent2 2 3 3 2 3" xfId="10471" xr:uid="{8CDFA162-1652-459C-BA0A-AFA8F74641DD}"/>
    <cellStyle name="40% - Accent2 2 3 3 2 3 2" xfId="10472" xr:uid="{4B77AF03-16B0-4593-8228-732C2E3EADB5}"/>
    <cellStyle name="40% - Accent2 2 3 3 2 3 2 2" xfId="10473" xr:uid="{F46C9431-AB07-457A-9D2C-0991FD15A563}"/>
    <cellStyle name="40% - Accent2 2 3 3 2 3 3" xfId="10474" xr:uid="{5BAEE6D3-CBDE-417D-A8E5-08181DE93AA4}"/>
    <cellStyle name="40% - Accent2 2 3 3 2 4" xfId="10475" xr:uid="{91262C06-C389-457D-A6FE-AFF2AD1F8C44}"/>
    <cellStyle name="40% - Accent2 2 3 3 2 4 2" xfId="10476" xr:uid="{69A984E0-B4CC-4A63-8565-4F7012AF23C7}"/>
    <cellStyle name="40% - Accent2 2 3 3 2 4 2 2" xfId="10477" xr:uid="{E63A70E8-CDF3-4E65-8EF6-8C4A0DB7D26F}"/>
    <cellStyle name="40% - Accent2 2 3 3 2 4 3" xfId="10478" xr:uid="{284A4E70-26EC-4CBB-809E-396910A264FE}"/>
    <cellStyle name="40% - Accent2 2 3 3 2 5" xfId="10479" xr:uid="{FC742AA5-7183-4E03-83F3-0E11F0CB1DCC}"/>
    <cellStyle name="40% - Accent2 2 3 3 2 5 2" xfId="10480" xr:uid="{792C9B09-9CA8-4F3F-AB91-75EB795094BF}"/>
    <cellStyle name="40% - Accent2 2 3 3 2 6" xfId="10481" xr:uid="{0E3A8598-5354-4E35-BE1F-65482415167B}"/>
    <cellStyle name="40% - Accent2 2 3 3 3" xfId="10482" xr:uid="{35AC6EFC-0403-4373-AA1D-E5BFAE4D84D9}"/>
    <cellStyle name="40% - Accent2 2 3 3 3 2" xfId="10483" xr:uid="{EAF394DE-07C8-4099-8F84-D006B29BD540}"/>
    <cellStyle name="40% - Accent2 2 3 3 3 2 2" xfId="10484" xr:uid="{FFBCFB40-BB89-4097-B47F-809CEFFD2A70}"/>
    <cellStyle name="40% - Accent2 2 3 3 3 2 2 2" xfId="10485" xr:uid="{4C1BAB0B-B9EF-47F4-BFA7-3FB8739439AC}"/>
    <cellStyle name="40% - Accent2 2 3 3 3 2 3" xfId="10486" xr:uid="{69ED4C29-D915-4F5B-B8AA-13FD7F976D06}"/>
    <cellStyle name="40% - Accent2 2 3 3 3 3" xfId="10487" xr:uid="{6B394E67-3F10-44AB-A3DB-7CCE00F27156}"/>
    <cellStyle name="40% - Accent2 2 3 3 3 3 2" xfId="10488" xr:uid="{EE7645CA-E085-43A3-AD12-FE1045278990}"/>
    <cellStyle name="40% - Accent2 2 3 3 3 3 2 2" xfId="10489" xr:uid="{4CB5DF0A-099F-4304-B42C-2066A37B952E}"/>
    <cellStyle name="40% - Accent2 2 3 3 3 3 3" xfId="10490" xr:uid="{1AE45FD7-7607-4535-9DB7-282FC1656456}"/>
    <cellStyle name="40% - Accent2 2 3 3 3 4" xfId="10491" xr:uid="{12E5D9E9-7720-4CEC-91B1-5F41868623BE}"/>
    <cellStyle name="40% - Accent2 2 3 3 3 4 2" xfId="10492" xr:uid="{5C5CBEFB-1AEE-4110-A481-3982D21E1394}"/>
    <cellStyle name="40% - Accent2 2 3 3 3 5" xfId="10493" xr:uid="{D6ACE74C-E8E7-4D84-A0A2-238AB3A8241B}"/>
    <cellStyle name="40% - Accent2 2 3 3 4" xfId="10494" xr:uid="{BE46011B-FF53-46A1-96F5-FC8971D42BB7}"/>
    <cellStyle name="40% - Accent2 2 3 3 4 2" xfId="10495" xr:uid="{9A41D0E2-821F-480E-8F10-A8E7D40173A2}"/>
    <cellStyle name="40% - Accent2 2 3 3 4 2 2" xfId="10496" xr:uid="{42ACFC7E-91A3-4093-B98D-897EA8E74630}"/>
    <cellStyle name="40% - Accent2 2 3 3 4 3" xfId="10497" xr:uid="{738C048A-FBE4-404A-A759-F8E34A67B450}"/>
    <cellStyle name="40% - Accent2 2 3 3 5" xfId="10498" xr:uid="{CF0DCA2C-BD99-4023-B87E-CD3E1E5B388B}"/>
    <cellStyle name="40% - Accent2 2 3 3 5 2" xfId="10499" xr:uid="{0B45EFB3-4794-4077-9D7F-8FE65012F7EC}"/>
    <cellStyle name="40% - Accent2 2 3 3 5 2 2" xfId="10500" xr:uid="{9C7D6888-9183-4881-B8EA-BCB35F7D1151}"/>
    <cellStyle name="40% - Accent2 2 3 3 5 3" xfId="10501" xr:uid="{ABC209E6-AB70-4318-A1AE-B81564B6D98A}"/>
    <cellStyle name="40% - Accent2 2 3 3 6" xfId="10502" xr:uid="{1A7F6378-400B-45CD-84C7-E5BAB6A04B13}"/>
    <cellStyle name="40% - Accent2 2 3 3 6 2" xfId="10503" xr:uid="{73C7972C-433C-4EA8-B41E-8C5C5EFCAC7D}"/>
    <cellStyle name="40% - Accent2 2 3 3 7" xfId="10504" xr:uid="{A02A4D40-26A5-4A7B-B5EB-1BE248F82E4E}"/>
    <cellStyle name="40% - Accent2 2 3 3 8" xfId="10457" xr:uid="{E9C3DC80-CBEA-448B-8DC1-8BCF549B0AE4}"/>
    <cellStyle name="40% - Accent2 2 3 3 9" xfId="45703" xr:uid="{1DEEBDB6-5CC4-42A6-841C-944CC6E50B07}"/>
    <cellStyle name="40% - Accent2 2 3 4" xfId="10505" xr:uid="{FA32713D-012A-4151-A90E-C208EA094E86}"/>
    <cellStyle name="40% - Accent2 2 3 4 2" xfId="10506" xr:uid="{43B525AF-5E3E-471E-A160-0466C51255BD}"/>
    <cellStyle name="40% - Accent2 2 3 4 3" xfId="10507" xr:uid="{9C14EABE-64AF-40ED-B5A0-B7A13AA39752}"/>
    <cellStyle name="40% - Accent2 2 3 4 4" xfId="10508" xr:uid="{0AAD73B3-FC9E-4B58-9B62-F90658353F27}"/>
    <cellStyle name="40% - Accent2 2 3 4 4 2" xfId="10509" xr:uid="{991AF8F3-0165-4A5D-9D73-9CE6F1FFD9FD}"/>
    <cellStyle name="40% - Accent2 2 3 4 4 2 2" xfId="10510" xr:uid="{0BB44E69-69EB-4BC4-9D4B-641600672A82}"/>
    <cellStyle name="40% - Accent2 2 3 4 4 3" xfId="10511" xr:uid="{8494AA0A-A52F-4646-87BE-B6606C5B75FE}"/>
    <cellStyle name="40% - Accent2 2 3 4 5" xfId="10512" xr:uid="{912A741E-DF35-4EB6-8560-88C93B662642}"/>
    <cellStyle name="40% - Accent2 2 3 4 5 2" xfId="10513" xr:uid="{D802B753-F943-44BA-A5F5-2E4C276756D3}"/>
    <cellStyle name="40% - Accent2 2 3 4 5 2 2" xfId="10514" xr:uid="{D49C0DB7-553F-4BAA-8E8B-E7B866F4B581}"/>
    <cellStyle name="40% - Accent2 2 3 4 5 3" xfId="10515" xr:uid="{A3402302-B1A2-45A7-84EC-71D8AC679899}"/>
    <cellStyle name="40% - Accent2 2 3 4 6" xfId="10516" xr:uid="{4AF46C8B-0E37-4E12-8ACB-85B6D7BA0EF5}"/>
    <cellStyle name="40% - Accent2 2 3 4 6 2" xfId="10517" xr:uid="{20D3F7C9-1FDC-4A04-A519-51D1721B7217}"/>
    <cellStyle name="40% - Accent2 2 3 4 7" xfId="10518" xr:uid="{8A0FD5C5-3801-4F27-8C90-7193A8491C7E}"/>
    <cellStyle name="40% - Accent2 2 3 4 8" xfId="46602" xr:uid="{2DF16E93-F301-44AB-8F4D-DA6488005ADC}"/>
    <cellStyle name="40% - Accent2 2 3 5" xfId="10519" xr:uid="{419894E9-1D4E-4B24-B880-AC3B947DDE07}"/>
    <cellStyle name="40% - Accent2 2 3 5 2" xfId="10520" xr:uid="{6CEE4810-1BFB-450A-9742-8C765FF92791}"/>
    <cellStyle name="40% - Accent2 2 3 5 2 2" xfId="10521" xr:uid="{6431B8A2-EEC0-499A-8483-6EEF64C38491}"/>
    <cellStyle name="40% - Accent2 2 3 5 3" xfId="10522" xr:uid="{70CB0C62-631D-4732-A767-DD290AB08683}"/>
    <cellStyle name="40% - Accent2 2 3 6" xfId="10523" xr:uid="{B10BE600-2F49-4B22-AF87-84C2CD9D6E05}"/>
    <cellStyle name="40% - Accent2 2 3 7" xfId="1479" xr:uid="{28FC4BE9-1C52-445E-99B9-842E4A69FCE9}"/>
    <cellStyle name="40% - Accent2 2 3 8" xfId="1389" xr:uid="{E741C03A-2010-4A75-A3D9-77D817A87F19}"/>
    <cellStyle name="40% - Accent2 2 3 9" xfId="44276" xr:uid="{0302D8EA-FC1F-4723-A9D2-6D2982A7B8FE}"/>
    <cellStyle name="40% - Accent2 2 4" xfId="607" xr:uid="{63F02EC3-1547-428F-AC20-83DA99036E6E}"/>
    <cellStyle name="40% - Accent2 2 4 10" xfId="1946" xr:uid="{500FB323-D25E-4CB8-9B43-8611599DB1DA}"/>
    <cellStyle name="40% - Accent2 2 4 11" xfId="44151" xr:uid="{EC581FBB-8557-4148-8615-5FD0C5C0AB31}"/>
    <cellStyle name="40% - Accent2 2 4 2" xfId="1018" xr:uid="{DA88F1D2-490B-4572-A611-A39DB1459A8F}"/>
    <cellStyle name="40% - Accent2 2 4 2 2" xfId="10526" xr:uid="{9AF2D642-CE6B-4BC5-8C16-BF0D9BFBDBB2}"/>
    <cellStyle name="40% - Accent2 2 4 2 2 2" xfId="10527" xr:uid="{B84E4646-8577-4479-8C86-F4C51ED0D30A}"/>
    <cellStyle name="40% - Accent2 2 4 2 2 2 2" xfId="10528" xr:uid="{1A81A6FE-85D2-4947-A63C-C324456C2A53}"/>
    <cellStyle name="40% - Accent2 2 4 2 2 2 2 2" xfId="10529" xr:uid="{08778627-5C01-4524-8DE0-9020F50C4A88}"/>
    <cellStyle name="40% - Accent2 2 4 2 2 2 2 2 2" xfId="10530" xr:uid="{E071AD10-DDD8-4A4C-B347-D0AAEAE8B927}"/>
    <cellStyle name="40% - Accent2 2 4 2 2 2 2 3" xfId="10531" xr:uid="{47CDB074-AEC6-4C9C-A47B-2219C8FB987D}"/>
    <cellStyle name="40% - Accent2 2 4 2 2 2 3" xfId="10532" xr:uid="{3DB57660-2F09-451B-BA2A-B9D730CBDD95}"/>
    <cellStyle name="40% - Accent2 2 4 2 2 2 3 2" xfId="10533" xr:uid="{EFC9C24B-CE72-413F-A4F0-E9940B4A0970}"/>
    <cellStyle name="40% - Accent2 2 4 2 2 2 3 2 2" xfId="10534" xr:uid="{A8372285-699A-4939-ABD6-7C60602BC16D}"/>
    <cellStyle name="40% - Accent2 2 4 2 2 2 3 3" xfId="10535" xr:uid="{41DB4E22-2432-4746-9322-9486B358908A}"/>
    <cellStyle name="40% - Accent2 2 4 2 2 2 4" xfId="10536" xr:uid="{7DA2B5C9-F9E6-4772-B998-BE2FEF23AEE9}"/>
    <cellStyle name="40% - Accent2 2 4 2 2 2 4 2" xfId="10537" xr:uid="{70A2E909-14E8-4E60-BB81-2023C1F73076}"/>
    <cellStyle name="40% - Accent2 2 4 2 2 2 5" xfId="10538" xr:uid="{BBEAD60B-858C-4282-AB7C-E671FC59D0C0}"/>
    <cellStyle name="40% - Accent2 2 4 2 2 3" xfId="10539" xr:uid="{A444F7DF-3870-45B3-A372-2CC50A9BA1B0}"/>
    <cellStyle name="40% - Accent2 2 4 2 2 3 2" xfId="10540" xr:uid="{21183DE5-A833-49CD-9F99-29AF2D5D328D}"/>
    <cellStyle name="40% - Accent2 2 4 2 2 3 2 2" xfId="10541" xr:uid="{13528836-0AB3-485D-ADD0-CFED9386B223}"/>
    <cellStyle name="40% - Accent2 2 4 2 2 3 3" xfId="10542" xr:uid="{93A0C6C2-9CC4-4DC2-92CD-5A781ABCDAD9}"/>
    <cellStyle name="40% - Accent2 2 4 2 2 4" xfId="10543" xr:uid="{8C92B5BF-094C-4830-AFE3-8F080A931B31}"/>
    <cellStyle name="40% - Accent2 2 4 2 2 4 2" xfId="10544" xr:uid="{9811D4EB-CCE5-493B-A68F-4D9BE1A4C0C4}"/>
    <cellStyle name="40% - Accent2 2 4 2 2 4 2 2" xfId="10545" xr:uid="{E1285846-30F8-41B4-BCDD-0A6A25A8B3D1}"/>
    <cellStyle name="40% - Accent2 2 4 2 2 4 3" xfId="10546" xr:uid="{0A95EDC1-00FD-435A-9700-9D32A327D91C}"/>
    <cellStyle name="40% - Accent2 2 4 2 2 5" xfId="10547" xr:uid="{107296E6-486A-46CD-9DB0-088FFEF3F5F7}"/>
    <cellStyle name="40% - Accent2 2 4 2 2 5 2" xfId="10548" xr:uid="{1ED518B8-2E91-4CEA-AE1E-A05E50D1B4B8}"/>
    <cellStyle name="40% - Accent2 2 4 2 2 6" xfId="10549" xr:uid="{2669D86A-9CEB-42B4-AA2A-04F272A92F59}"/>
    <cellStyle name="40% - Accent2 2 4 2 3" xfId="10550" xr:uid="{244118D1-4899-4678-A607-2881541AA2CF}"/>
    <cellStyle name="40% - Accent2 2 4 2 3 2" xfId="10551" xr:uid="{D8BC8E29-112E-4DA3-9259-AC0CB3E5BB48}"/>
    <cellStyle name="40% - Accent2 2 4 2 3 2 2" xfId="10552" xr:uid="{892C1D7E-2F9C-4733-A5CA-ACC795F24079}"/>
    <cellStyle name="40% - Accent2 2 4 2 3 2 2 2" xfId="10553" xr:uid="{6E6FEBDB-CE53-4BC2-8DFD-B031C2604B87}"/>
    <cellStyle name="40% - Accent2 2 4 2 3 2 3" xfId="10554" xr:uid="{2C99E4DC-930B-44A8-A09E-8DD8452013D1}"/>
    <cellStyle name="40% - Accent2 2 4 2 3 3" xfId="10555" xr:uid="{D0DB6802-BE32-4437-9CEC-337E2A2D2A10}"/>
    <cellStyle name="40% - Accent2 2 4 2 3 3 2" xfId="10556" xr:uid="{69343817-A3AC-49D1-B268-9864249C145B}"/>
    <cellStyle name="40% - Accent2 2 4 2 3 3 2 2" xfId="10557" xr:uid="{7C88415D-A10B-4DA3-9550-4AC3730E49BE}"/>
    <cellStyle name="40% - Accent2 2 4 2 3 3 3" xfId="10558" xr:uid="{82BE9CC2-FB1B-49FE-B844-6E7DCC33544B}"/>
    <cellStyle name="40% - Accent2 2 4 2 3 4" xfId="10559" xr:uid="{91E9EF89-9850-4BDD-A1FE-7E45EFFF0929}"/>
    <cellStyle name="40% - Accent2 2 4 2 3 4 2" xfId="10560" xr:uid="{B4D9D0B9-4490-45FF-8D58-6CA5FFC0767E}"/>
    <cellStyle name="40% - Accent2 2 4 2 3 5" xfId="10561" xr:uid="{F699D1A8-B665-4C41-85A1-C1973735E2A9}"/>
    <cellStyle name="40% - Accent2 2 4 2 4" xfId="10562" xr:uid="{6AE60E65-8CD6-4A14-A170-42B6930D893D}"/>
    <cellStyle name="40% - Accent2 2 4 2 4 2" xfId="10563" xr:uid="{89DB3179-07F6-428D-868A-CEE1E5760C27}"/>
    <cellStyle name="40% - Accent2 2 4 2 4 2 2" xfId="10564" xr:uid="{7554F4C5-B455-47AA-9854-F6B2A022EE4B}"/>
    <cellStyle name="40% - Accent2 2 4 2 4 2 2 2" xfId="10565" xr:uid="{FE0D4261-D3DC-469C-BAC4-ACC0CC7E3D5C}"/>
    <cellStyle name="40% - Accent2 2 4 2 4 2 3" xfId="10566" xr:uid="{24CCAA50-F072-4265-896A-CD4CA4418E28}"/>
    <cellStyle name="40% - Accent2 2 4 2 4 3" xfId="10567" xr:uid="{68D73E8E-B907-4B02-95D3-4A80FC806791}"/>
    <cellStyle name="40% - Accent2 2 4 2 4 3 2" xfId="10568" xr:uid="{7E91C2D0-95F0-4F96-970D-100ED3B657A9}"/>
    <cellStyle name="40% - Accent2 2 4 2 4 4" xfId="10569" xr:uid="{DD972822-4097-406A-B75A-90D1B4504956}"/>
    <cellStyle name="40% - Accent2 2 4 2 5" xfId="10570" xr:uid="{2FDD05DA-5FB8-49A8-9126-073ED1735A8A}"/>
    <cellStyle name="40% - Accent2 2 4 2 5 2" xfId="10571" xr:uid="{66DE2242-87FD-47D7-A76A-2B4C5B224912}"/>
    <cellStyle name="40% - Accent2 2 4 2 5 2 2" xfId="10572" xr:uid="{B33C9C8F-C146-41D2-936B-FE2DC1A7826F}"/>
    <cellStyle name="40% - Accent2 2 4 2 5 3" xfId="10573" xr:uid="{E0CFA5DF-D7AC-4C40-A1FA-4E9F35CCDFE4}"/>
    <cellStyle name="40% - Accent2 2 4 2 6" xfId="10574" xr:uid="{68AA1083-142A-41FC-A90D-18D087E37B86}"/>
    <cellStyle name="40% - Accent2 2 4 2 6 2" xfId="10575" xr:uid="{14331DF2-37B1-43A3-9DC2-C7CC14CBFAD9}"/>
    <cellStyle name="40% - Accent2 2 4 2 7" xfId="10576" xr:uid="{199EF275-3BC5-4A1A-981B-34CD27073FCA}"/>
    <cellStyle name="40% - Accent2 2 4 2 8" xfId="10525" xr:uid="{9718AA71-B954-4EE9-A7E5-C8690E1761D2}"/>
    <cellStyle name="40% - Accent2 2 4 2 9" xfId="45138" xr:uid="{F7AA6198-B4C6-4BAE-A204-3EDB581ECBDC}"/>
    <cellStyle name="40% - Accent2 2 4 3" xfId="10577" xr:uid="{B61061FC-793C-4B3B-85AF-890D0EC08B0E}"/>
    <cellStyle name="40% - Accent2 2 4 3 2" xfId="10578" xr:uid="{7F79EDE3-D910-4B55-A377-5586CC59B97C}"/>
    <cellStyle name="40% - Accent2 2 4 3 3" xfId="10579" xr:uid="{979C8AAB-F5AD-4333-BD3C-D3FEB3CBB288}"/>
    <cellStyle name="40% - Accent2 2 4 3 3 2" xfId="10580" xr:uid="{45B37726-FFD6-4667-8A77-0F1519E53F08}"/>
    <cellStyle name="40% - Accent2 2 4 3 3 2 2" xfId="10581" xr:uid="{64274A70-3705-4276-A602-0E8BA0B2211E}"/>
    <cellStyle name="40% - Accent2 2 4 3 3 2 2 2" xfId="10582" xr:uid="{B0AF36F1-616A-46D9-BE66-5A5551446EA2}"/>
    <cellStyle name="40% - Accent2 2 4 3 3 2 3" xfId="10583" xr:uid="{376DD23E-A1C2-4F39-BF7A-36A45224EBFC}"/>
    <cellStyle name="40% - Accent2 2 4 3 3 3" xfId="10584" xr:uid="{6077656D-D674-46EF-89E9-F598110B42B0}"/>
    <cellStyle name="40% - Accent2 2 4 3 3 3 2" xfId="10585" xr:uid="{5A7F13F4-1F23-4A46-879B-896958E82FB5}"/>
    <cellStyle name="40% - Accent2 2 4 3 3 3 2 2" xfId="10586" xr:uid="{778434A6-B64C-4668-930F-B4243688D67A}"/>
    <cellStyle name="40% - Accent2 2 4 3 3 3 3" xfId="10587" xr:uid="{9CCB4072-8F9D-40AE-AFB6-347101E8019B}"/>
    <cellStyle name="40% - Accent2 2 4 3 3 4" xfId="10588" xr:uid="{418D6F6E-29C2-4FF2-A95F-C05CB1B15FAB}"/>
    <cellStyle name="40% - Accent2 2 4 3 3 4 2" xfId="10589" xr:uid="{D9D01062-6723-4A4C-A7E7-A7B72697744A}"/>
    <cellStyle name="40% - Accent2 2 4 3 3 5" xfId="10590" xr:uid="{23F6A90A-DF4B-4286-A7BF-28B4AC6099E1}"/>
    <cellStyle name="40% - Accent2 2 4 3 4" xfId="45822" xr:uid="{C125C66F-AF5B-46C9-B2C2-374B69AD7683}"/>
    <cellStyle name="40% - Accent2 2 4 4" xfId="10591" xr:uid="{E8039AEF-5429-4157-9763-2E33C2D00519}"/>
    <cellStyle name="40% - Accent2 2 4 4 2" xfId="10592" xr:uid="{4E09AA22-94A9-4DCF-9897-66CED89472D8}"/>
    <cellStyle name="40% - Accent2 2 4 4 2 2" xfId="10593" xr:uid="{961C7AB1-64D8-401D-BB7D-33FD913A1544}"/>
    <cellStyle name="40% - Accent2 2 4 4 2 2 2" xfId="10594" xr:uid="{E00DF4FD-473B-4D76-B674-6025F9BC68E5}"/>
    <cellStyle name="40% - Accent2 2 4 4 2 2 2 2" xfId="10595" xr:uid="{3B44B10A-8126-4483-9891-D307FABB3C37}"/>
    <cellStyle name="40% - Accent2 2 4 4 2 2 3" xfId="10596" xr:uid="{2A8E161A-4463-4D90-AA53-C11826393887}"/>
    <cellStyle name="40% - Accent2 2 4 4 2 3" xfId="10597" xr:uid="{63C7F565-3319-4456-AC6D-BD5E13941D05}"/>
    <cellStyle name="40% - Accent2 2 4 4 2 3 2" xfId="10598" xr:uid="{9C89E3B7-46D0-421B-949E-3B07C3ED3FFA}"/>
    <cellStyle name="40% - Accent2 2 4 4 2 3 2 2" xfId="10599" xr:uid="{3BEC1C58-B962-49B7-A04A-A02E93CD83E7}"/>
    <cellStyle name="40% - Accent2 2 4 4 2 3 3" xfId="10600" xr:uid="{2EA0315A-42C9-4863-8B88-CD9DB789B696}"/>
    <cellStyle name="40% - Accent2 2 4 4 2 4" xfId="10601" xr:uid="{4F3F36E9-9CA9-4AEC-8617-A356CE6DDD43}"/>
    <cellStyle name="40% - Accent2 2 4 4 2 4 2" xfId="10602" xr:uid="{6A37AF28-4C1D-409A-9801-69D59399CD43}"/>
    <cellStyle name="40% - Accent2 2 4 4 2 5" xfId="10603" xr:uid="{145D3448-D976-4A88-A630-ED8AE8E1627A}"/>
    <cellStyle name="40% - Accent2 2 4 4 3" xfId="10604" xr:uid="{7372A04D-0E38-420A-A62D-E4D1989AFD3D}"/>
    <cellStyle name="40% - Accent2 2 4 4 3 2" xfId="10605" xr:uid="{F3480DA7-6E19-4ABB-8059-C1BC49939BE7}"/>
    <cellStyle name="40% - Accent2 2 4 4 3 2 2" xfId="10606" xr:uid="{C8437488-7085-4FF4-B094-28C3188B9DFD}"/>
    <cellStyle name="40% - Accent2 2 4 4 3 3" xfId="10607" xr:uid="{6FFB5447-1085-40F4-8BBD-603AA581D104}"/>
    <cellStyle name="40% - Accent2 2 4 4 4" xfId="10608" xr:uid="{0519E049-0256-4156-841F-E3647194FDFC}"/>
    <cellStyle name="40% - Accent2 2 4 4 4 2" xfId="10609" xr:uid="{7CF5CD25-CC75-458C-9872-591EE4064AF0}"/>
    <cellStyle name="40% - Accent2 2 4 4 4 2 2" xfId="10610" xr:uid="{419AD60F-7864-4463-B5D6-E7DFDDCB47DB}"/>
    <cellStyle name="40% - Accent2 2 4 4 4 3" xfId="10611" xr:uid="{7C814C5E-6AC6-4991-92FA-3040B30CDB6B}"/>
    <cellStyle name="40% - Accent2 2 4 4 5" xfId="10612" xr:uid="{A8E89D16-B446-4112-A90A-88329E73D404}"/>
    <cellStyle name="40% - Accent2 2 4 4 5 2" xfId="10613" xr:uid="{6403DC6A-01A5-4202-8828-9FD277699DD2}"/>
    <cellStyle name="40% - Accent2 2 4 4 6" xfId="10614" xr:uid="{2E308594-22FF-4084-B542-E310DE91120F}"/>
    <cellStyle name="40% - Accent2 2 4 4 7" xfId="46477" xr:uid="{EE1AFD44-DFF1-4FDE-8065-72ADC854571E}"/>
    <cellStyle name="40% - Accent2 2 4 5" xfId="10615" xr:uid="{897CF143-25D4-4146-AA16-E930D00A9014}"/>
    <cellStyle name="40% - Accent2 2 4 5 2" xfId="10616" xr:uid="{46E9C730-CE83-4AF1-8660-7FF9A15F99B8}"/>
    <cellStyle name="40% - Accent2 2 4 5 2 2" xfId="10617" xr:uid="{3A68637D-0020-4E1D-8663-09FC579CD724}"/>
    <cellStyle name="40% - Accent2 2 4 5 2 2 2" xfId="10618" xr:uid="{19B40974-F410-4B62-B7DA-3DE18254B961}"/>
    <cellStyle name="40% - Accent2 2 4 5 2 3" xfId="10619" xr:uid="{F8BF3201-430A-43C9-AC0C-4780CA5368B9}"/>
    <cellStyle name="40% - Accent2 2 4 5 3" xfId="10620" xr:uid="{DF4E5EFE-E79E-481B-9014-628AAA18CA16}"/>
    <cellStyle name="40% - Accent2 2 4 5 3 2" xfId="10621" xr:uid="{9508A300-D47D-4E60-858C-124E1C86C4AF}"/>
    <cellStyle name="40% - Accent2 2 4 5 3 2 2" xfId="10622" xr:uid="{3459AD37-6110-4023-B030-A4E50AE05BE7}"/>
    <cellStyle name="40% - Accent2 2 4 5 3 3" xfId="10623" xr:uid="{24B91569-B8AD-44D6-BF20-04F06AC46D91}"/>
    <cellStyle name="40% - Accent2 2 4 5 4" xfId="10624" xr:uid="{50C737D4-0985-4A6A-95F9-9AB4F409609E}"/>
    <cellStyle name="40% - Accent2 2 4 5 4 2" xfId="10625" xr:uid="{3D6C11BC-1B40-4762-A827-61F2F5877ADF}"/>
    <cellStyle name="40% - Accent2 2 4 5 5" xfId="10626" xr:uid="{77E2D5E6-5B47-49AF-9C33-56B00C57BDD9}"/>
    <cellStyle name="40% - Accent2 2 4 6" xfId="10627" xr:uid="{590B258D-98E2-45C6-8AAC-DAD909A7E132}"/>
    <cellStyle name="40% - Accent2 2 4 6 2" xfId="10628" xr:uid="{38C16B69-5007-4373-842D-52C84FCB9806}"/>
    <cellStyle name="40% - Accent2 2 4 6 2 2" xfId="10629" xr:uid="{C069026C-4900-4EF8-BD98-8AAB4010BEBB}"/>
    <cellStyle name="40% - Accent2 2 4 6 3" xfId="10630" xr:uid="{03CE0E3B-B8CF-4B8A-B795-EDAE1020526A}"/>
    <cellStyle name="40% - Accent2 2 4 7" xfId="10631" xr:uid="{0CA17E98-93CF-427F-9953-B04D5970C733}"/>
    <cellStyle name="40% - Accent2 2 4 7 2" xfId="10632" xr:uid="{623C361F-3630-4413-81EC-7F7830BE7429}"/>
    <cellStyle name="40% - Accent2 2 4 7 2 2" xfId="10633" xr:uid="{36F9BD73-433B-47AD-858F-C70A09560811}"/>
    <cellStyle name="40% - Accent2 2 4 7 3" xfId="10634" xr:uid="{09F033EC-44DE-4769-81BB-7CBE9F61D608}"/>
    <cellStyle name="40% - Accent2 2 4 8" xfId="10635" xr:uid="{43C262D4-333B-4D1F-8DD8-4AF7C02481B1}"/>
    <cellStyle name="40% - Accent2 2 4 8 2" xfId="10636" xr:uid="{5E0EB66E-B1CF-4CDB-9110-8854CB72AECE}"/>
    <cellStyle name="40% - Accent2 2 4 9" xfId="10524" xr:uid="{63A415D2-209B-486B-A001-E4CD4CE2E782}"/>
    <cellStyle name="40% - Accent2 2 5" xfId="668" xr:uid="{8AB23F1B-2E5E-4433-ACA1-D37F8B526BBF}"/>
    <cellStyle name="40% - Accent2 2 5 2" xfId="1075" xr:uid="{5249ACE1-4E79-4F05-8FDF-A1422BD68358}"/>
    <cellStyle name="40% - Accent2 2 5 2 2" xfId="10638" xr:uid="{346BF3C6-9B47-4E5F-8A94-9E8422EEF7D3}"/>
    <cellStyle name="40% - Accent2 2 5 2 3" xfId="45364" xr:uid="{FB920257-4431-4C31-A8B7-34099B85D0D3}"/>
    <cellStyle name="40% - Accent2 2 5 3" xfId="10639" xr:uid="{6654AD2E-41B9-4577-9D48-2D7AFE61C211}"/>
    <cellStyle name="40% - Accent2 2 5 3 2" xfId="45941" xr:uid="{2FA38B82-0439-4E40-986C-12416AB83059}"/>
    <cellStyle name="40% - Accent2 2 5 4" xfId="10640" xr:uid="{0D3C8DC0-47AD-4BFD-B5DF-A4230329F4FD}"/>
    <cellStyle name="40% - Accent2 2 5 4 2" xfId="46702" xr:uid="{2C567BBF-02AD-4440-BB60-181048064FDC}"/>
    <cellStyle name="40% - Accent2 2 5 5" xfId="10637" xr:uid="{AB6DE2EA-44E2-4E1B-9619-18E018AC1670}"/>
    <cellStyle name="40% - Accent2 2 5 6" xfId="44426" xr:uid="{12918E4C-E764-4C47-BB17-AD5A5A8AF7B2}"/>
    <cellStyle name="40% - Accent2 2 6" xfId="863" xr:uid="{3D299E13-E8D0-46A3-9AC0-4AEEDF1AEF8F}"/>
    <cellStyle name="40% - Accent2 2 6 2" xfId="10642" xr:uid="{F61004AF-E8AA-405C-9948-2312B4CE6B9D}"/>
    <cellStyle name="40% - Accent2 2 6 2 2" xfId="10643" xr:uid="{D19BEA4B-1D1C-49C9-8320-DBA752B4CD2F}"/>
    <cellStyle name="40% - Accent2 2 6 2 2 2" xfId="10644" xr:uid="{B0DBC744-E104-4192-B91D-A0F54E601873}"/>
    <cellStyle name="40% - Accent2 2 6 2 2 2 2" xfId="10645" xr:uid="{6AABCF17-1715-4065-86E5-BFBFC567852F}"/>
    <cellStyle name="40% - Accent2 2 6 2 2 3" xfId="10646" xr:uid="{60E53893-71A9-407A-8688-827E7B99E989}"/>
    <cellStyle name="40% - Accent2 2 6 2 3" xfId="10647" xr:uid="{1D669D9B-C9B2-412F-A3A8-0679FED19FF0}"/>
    <cellStyle name="40% - Accent2 2 6 2 3 2" xfId="10648" xr:uid="{A9CE5DA9-9FE1-4EDB-A376-1DAF8370FB25}"/>
    <cellStyle name="40% - Accent2 2 6 2 3 2 2" xfId="10649" xr:uid="{380E4CAE-9F8F-448F-8131-7372391E673F}"/>
    <cellStyle name="40% - Accent2 2 6 2 3 3" xfId="10650" xr:uid="{410AD5EB-77B3-469A-A135-E73CF26C0982}"/>
    <cellStyle name="40% - Accent2 2 6 2 4" xfId="10651" xr:uid="{3C700E64-9D69-4002-B693-6E75F11C74C5}"/>
    <cellStyle name="40% - Accent2 2 6 2 4 2" xfId="10652" xr:uid="{DDE22616-892E-466F-9BBB-32E7A6D3F359}"/>
    <cellStyle name="40% - Accent2 2 6 2 5" xfId="10653" xr:uid="{94EB1AD6-F87F-418C-848D-B7D2793D41F1}"/>
    <cellStyle name="40% - Accent2 2 6 2 6" xfId="46351" xr:uid="{8DFE11C9-8D1A-4822-B83A-3A06CA401490}"/>
    <cellStyle name="40% - Accent2 2 6 3" xfId="10654" xr:uid="{7DDD32E1-6499-44A7-8AFE-6D2AA6DEF4D0}"/>
    <cellStyle name="40% - Accent2 2 6 3 2" xfId="10655" xr:uid="{7EBDDF7F-34D3-428A-9CBF-E2BF16F82431}"/>
    <cellStyle name="40% - Accent2 2 6 3 2 2" xfId="10656" xr:uid="{B8E1E303-47E1-4187-91AC-AB84382C1BD3}"/>
    <cellStyle name="40% - Accent2 2 6 3 3" xfId="10657" xr:uid="{2B158672-B3DD-4E90-9A7F-6EEA85AAF86B}"/>
    <cellStyle name="40% - Accent2 2 6 4" xfId="10658" xr:uid="{E7BA2761-C7A1-426A-8A3A-A7E72ED8161E}"/>
    <cellStyle name="40% - Accent2 2 6 4 2" xfId="10659" xr:uid="{EE8966DA-14F2-47C3-9628-C417645441B4}"/>
    <cellStyle name="40% - Accent2 2 6 4 2 2" xfId="10660" xr:uid="{E6368D82-4396-476D-A2C6-EFB4C9E9A18F}"/>
    <cellStyle name="40% - Accent2 2 6 4 3" xfId="10661" xr:uid="{7E47BC96-7E68-4EC2-8D0F-7D58B5D74C57}"/>
    <cellStyle name="40% - Accent2 2 6 5" xfId="10662" xr:uid="{AB79F498-4C03-4340-8774-A00A0A263B80}"/>
    <cellStyle name="40% - Accent2 2 6 5 2" xfId="10663" xr:uid="{9F6E929F-68DC-4B19-9719-6F8E428BB271}"/>
    <cellStyle name="40% - Accent2 2 6 6" xfId="10664" xr:uid="{52C09CC4-2949-44B4-86B5-8BD679F0D5A6}"/>
    <cellStyle name="40% - Accent2 2 6 7" xfId="10641" xr:uid="{9416D812-09D0-4E56-8BEC-5B1A338151AC}"/>
    <cellStyle name="40% - Accent2 2 6 8" xfId="45006" xr:uid="{DF0AE8C7-8FC0-4FBA-B981-734CB328D3AA}"/>
    <cellStyle name="40% - Accent2 2 7" xfId="10665" xr:uid="{FC3B0A28-6E08-40AA-B416-20554CD7F1F0}"/>
    <cellStyle name="40% - Accent2 2 7 2" xfId="10666" xr:uid="{DD1A2626-5B26-4D2A-A201-E490C0DB49C7}"/>
    <cellStyle name="40% - Accent2 2 7 2 2" xfId="10667" xr:uid="{6ECBFE0F-6711-4A4C-B589-5A6C15D8636C}"/>
    <cellStyle name="40% - Accent2 2 7 2 2 2" xfId="10668" xr:uid="{B76A17A0-B53B-451E-AAE3-6A1FD43A46E5}"/>
    <cellStyle name="40% - Accent2 2 7 2 3" xfId="10669" xr:uid="{43A99C7D-3C35-470F-B6E6-38AF4B309BE4}"/>
    <cellStyle name="40% - Accent2 2 7 2 4" xfId="46866" xr:uid="{ADA2DEA2-1D6D-443A-B417-91E7B81FE139}"/>
    <cellStyle name="40% - Accent2 2 7 3" xfId="10670" xr:uid="{49C72B45-C1F1-40A3-950B-102FAA888250}"/>
    <cellStyle name="40% - Accent2 2 7 3 2" xfId="10671" xr:uid="{EE1DB28B-70A2-4EEA-BFCE-5E97BCCE07D8}"/>
    <cellStyle name="40% - Accent2 2 7 3 2 2" xfId="10672" xr:uid="{311E5479-A2CB-406E-9FED-1B0669560C5B}"/>
    <cellStyle name="40% - Accent2 2 7 3 3" xfId="10673" xr:uid="{CC9CF954-D012-41B8-9729-58DF4BBB88FA}"/>
    <cellStyle name="40% - Accent2 2 7 4" xfId="10674" xr:uid="{BFD8985D-F124-4F84-9853-8A2B841AF330}"/>
    <cellStyle name="40% - Accent2 2 7 4 2" xfId="10675" xr:uid="{7FB7F057-1E47-4CA9-B30D-59486502A568}"/>
    <cellStyle name="40% - Accent2 2 7 5" xfId="10676" xr:uid="{2579FAB5-E53C-4058-B0AB-E96A422A4098}"/>
    <cellStyle name="40% - Accent2 2 7 6" xfId="44756" xr:uid="{EE8CE79C-DBC2-4E6E-AABA-CA03B72DF71D}"/>
    <cellStyle name="40% - Accent2 2 8" xfId="43608" xr:uid="{D4652CF8-50E4-4E8A-B82E-35DA2F0DE606}"/>
    <cellStyle name="40% - Accent2 2 8 2" xfId="47040" xr:uid="{1E1A99C6-192C-44AA-8812-87109B6507F6}"/>
    <cellStyle name="40% - Accent2 2 8 3" xfId="45577" xr:uid="{32D0A041-4917-4C58-B16A-190C2F2C9D4A}"/>
    <cellStyle name="40% - Accent2 2 9" xfId="1302" xr:uid="{C95EC16B-DD05-4215-BD11-7014D8A9D231}"/>
    <cellStyle name="40% - Accent2 2 9 2" xfId="46138" xr:uid="{484A2C21-8D1D-4C4A-B530-8AC9F220B6E8}"/>
    <cellStyle name="40% - Accent2 3" xfId="517" xr:uid="{63EE1453-B454-4D13-B5BC-37ABBBEFDCF6}"/>
    <cellStyle name="40% - Accent2 3 10" xfId="3302" xr:uid="{ED98E3C6-F39D-489C-86E2-C6C3ED42DA3D}"/>
    <cellStyle name="40% - Accent2 3 10 2" xfId="47784" xr:uid="{B3BE140E-2104-4F7F-843E-67C6FCE89A97}"/>
    <cellStyle name="40% - Accent2 3 11" xfId="1480" xr:uid="{A828AA79-37C8-4953-B8D6-6547DA545D38}"/>
    <cellStyle name="40% - Accent2 3 12" xfId="43700" xr:uid="{C508352A-AB3D-4893-AA59-8AB6E53B1CCF}"/>
    <cellStyle name="40% - Accent2 3 13" xfId="1390" xr:uid="{B08FDD5B-54EB-4327-9C1D-167C3815397C}"/>
    <cellStyle name="40% - Accent2 3 14" xfId="43994" xr:uid="{9CD438DA-BC9A-4923-84DC-1E5D38F0A084}"/>
    <cellStyle name="40% - Accent2 3 2" xfId="779" xr:uid="{BD1FE53E-EDA2-4BA9-9418-C956EE6FE29B}"/>
    <cellStyle name="40% - Accent2 3 2 10" xfId="1679" xr:uid="{2BE6462B-48B9-4D83-B6E0-4D4E0DEC8E15}"/>
    <cellStyle name="40% - Accent2 3 2 11" xfId="44046" xr:uid="{46C4ACBE-A3E7-4868-907F-022B958E60A7}"/>
    <cellStyle name="40% - Accent2 3 2 2" xfId="1179" xr:uid="{D540F186-08CE-4239-994A-76DD99F9DF5A}"/>
    <cellStyle name="40% - Accent2 3 2 2 2" xfId="1925" xr:uid="{BF3511B2-EE97-46C8-8E65-BB0F4C952154}"/>
    <cellStyle name="40% - Accent2 3 2 2 2 2" xfId="2523" xr:uid="{1058E8AE-8193-49FD-9446-6699C981CD56}"/>
    <cellStyle name="40% - Accent2 3 2 2 2 2 2" xfId="10679" xr:uid="{A1D7F1EA-C3B7-422B-8762-B3BF2A90D6A8}"/>
    <cellStyle name="40% - Accent2 3 2 2 2 2 3" xfId="10678" xr:uid="{51283AD3-E8D6-417F-BB14-E323046DC604}"/>
    <cellStyle name="40% - Accent2 3 2 2 2 2 4" xfId="46067" xr:uid="{054E1033-F74E-429F-9561-D76389ED489D}"/>
    <cellStyle name="40% - Accent2 3 2 2 2 3" xfId="2757" xr:uid="{0A1072B9-6737-4574-9562-084C3BF717F3}"/>
    <cellStyle name="40% - Accent2 3 2 2 2 3 2" xfId="10680" xr:uid="{44A3FFBC-4035-48A5-A1E8-74C2BF3C4625}"/>
    <cellStyle name="40% - Accent2 3 2 2 2 4" xfId="2990" xr:uid="{871B2BC7-39C1-4EED-B370-61BFB579DCB5}"/>
    <cellStyle name="40% - Accent2 3 2 2 2 5" xfId="3223" xr:uid="{7A362C5B-1FC2-4F23-8D93-05A3D9218550}"/>
    <cellStyle name="40% - Accent2 3 2 2 2 6" xfId="2289" xr:uid="{7CA15EC6-34BD-4A6C-8524-593FACCDD235}"/>
    <cellStyle name="40% - Accent2 3 2 2 2 7" xfId="10677" xr:uid="{A62FCF73-BFE8-417C-B473-3555B68E4500}"/>
    <cellStyle name="40% - Accent2 3 2 2 2 8" xfId="45285" xr:uid="{E4764113-77CC-4BB1-81C7-775B68663100}"/>
    <cellStyle name="40% - Accent2 3 2 2 3" xfId="2407" xr:uid="{34125DAD-01C1-4544-92EF-53A81BEE122C}"/>
    <cellStyle name="40% - Accent2 3 2 2 3 2" xfId="10682" xr:uid="{5298B7F4-C527-4A05-931E-7481D4A85CF1}"/>
    <cellStyle name="40% - Accent2 3 2 2 3 3" xfId="10681" xr:uid="{7E9DF5C0-F75D-4736-BAA0-58B7B96C0955}"/>
    <cellStyle name="40% - Accent2 3 2 2 3 4" xfId="45725" xr:uid="{D8393FE8-0EFA-433A-9749-FB59C40A1997}"/>
    <cellStyle name="40% - Accent2 3 2 2 4" xfId="2641" xr:uid="{F1977AD0-1AC3-405F-8D90-88B0238BCCAE}"/>
    <cellStyle name="40% - Accent2 3 2 2 4 2" xfId="10683" xr:uid="{5B471F92-10D4-46DB-8D25-09FE90DE61DA}"/>
    <cellStyle name="40% - Accent2 3 2 2 4 3" xfId="46624" xr:uid="{5AA9219F-7482-44E6-8391-FD143D53E75B}"/>
    <cellStyle name="40% - Accent2 3 2 2 5" xfId="2874" xr:uid="{0BBDECCB-1AE9-4928-9046-7548AD680758}"/>
    <cellStyle name="40% - Accent2 3 2 2 6" xfId="3107" xr:uid="{083097C8-7D8C-4E6B-95C8-62D9D97D9923}"/>
    <cellStyle name="40% - Accent2 3 2 2 7" xfId="2173" xr:uid="{E11C44CD-DB33-4B83-8A5C-4D7D925E6D87}"/>
    <cellStyle name="40% - Accent2 3 2 2 8" xfId="1804" xr:uid="{C55D1451-38B2-4C94-871B-6BC6A08E5B36}"/>
    <cellStyle name="40% - Accent2 3 2 2 9" xfId="44298" xr:uid="{CB0D181C-0170-4328-85D0-013CD08439AC}"/>
    <cellStyle name="40% - Accent2 3 2 3" xfId="1867" xr:uid="{3892DEE3-8150-4377-A410-5334D2F9AA1F}"/>
    <cellStyle name="40% - Accent2 3 2 3 2" xfId="2465" xr:uid="{D60F823E-48F1-45A9-AADD-BA093AB3EC90}"/>
    <cellStyle name="40% - Accent2 3 2 3 2 2" xfId="10686" xr:uid="{235BC7C2-A15E-43BF-8AC3-0119B5B7E2F2}"/>
    <cellStyle name="40% - Accent2 3 2 3 2 3" xfId="10687" xr:uid="{451ACB6C-E958-4163-B4F7-D1423C92DA2B}"/>
    <cellStyle name="40% - Accent2 3 2 3 2 4" xfId="10685" xr:uid="{9A117A36-8A53-4175-B879-109CEC2B9B09}"/>
    <cellStyle name="40% - Accent2 3 2 3 2 5" xfId="45160" xr:uid="{1F1F194D-7AF6-42EF-8E40-95E9B7CF6499}"/>
    <cellStyle name="40% - Accent2 3 2 3 3" xfId="2699" xr:uid="{9B1E99D6-4634-4EAB-99A9-43EAA2AA6935}"/>
    <cellStyle name="40% - Accent2 3 2 3 3 2" xfId="10689" xr:uid="{58912964-86DE-4AFC-BD64-48CD92182AC8}"/>
    <cellStyle name="40% - Accent2 3 2 3 3 3" xfId="10688" xr:uid="{780DFC5F-4395-401F-905F-037F32F6AB2D}"/>
    <cellStyle name="40% - Accent2 3 2 3 3 4" xfId="45844" xr:uid="{D9DA3C4B-08A3-4BE7-AE65-44A837C62F90}"/>
    <cellStyle name="40% - Accent2 3 2 3 4" xfId="2932" xr:uid="{FE44E637-D330-44F3-A488-C03CCFFD4EB6}"/>
    <cellStyle name="40% - Accent2 3 2 3 4 2" xfId="10690" xr:uid="{59348CED-AAAE-48A7-923D-9847C4C5BA99}"/>
    <cellStyle name="40% - Accent2 3 2 3 4 3" xfId="46499" xr:uid="{67A0B77F-89FF-47D7-8D2D-C231F0694E7D}"/>
    <cellStyle name="40% - Accent2 3 2 3 5" xfId="3165" xr:uid="{6A624787-B8A7-4391-B955-D59FA82360AE}"/>
    <cellStyle name="40% - Accent2 3 2 3 5 2" xfId="10691" xr:uid="{EE77AA50-9C6B-41A0-9A50-B2C7BD22D1FB}"/>
    <cellStyle name="40% - Accent2 3 2 3 6" xfId="2231" xr:uid="{465C7E09-35EC-49CA-9498-FF6608DCCA0A}"/>
    <cellStyle name="40% - Accent2 3 2 3 6 2" xfId="10692" xr:uid="{12AA770B-20FF-4976-9B1E-CFF51C444A4D}"/>
    <cellStyle name="40% - Accent2 3 2 3 7" xfId="10684" xr:uid="{F7386A4E-AD97-4C9D-8AD2-0862292165DD}"/>
    <cellStyle name="40% - Accent2 3 2 3 8" xfId="44173" xr:uid="{5FFE8C62-6FD9-4AA0-AFE1-B9F2D66A0943}"/>
    <cellStyle name="40% - Accent2 3 2 4" xfId="2349" xr:uid="{9D022B45-BD29-42CF-89E9-267EBD779D82}"/>
    <cellStyle name="40% - Accent2 3 2 4 2" xfId="10694" xr:uid="{98DB1138-296B-48F1-8AAB-582C1CB11ABD}"/>
    <cellStyle name="40% - Accent2 3 2 4 2 2" xfId="10695" xr:uid="{B3CC3F98-27E6-477F-9E65-66C6F5215BD6}"/>
    <cellStyle name="40% - Accent2 3 2 4 2 3" xfId="45496" xr:uid="{55F5C4B2-466B-44E3-A91D-B0B93B76C483}"/>
    <cellStyle name="40% - Accent2 3 2 4 3" xfId="10696" xr:uid="{917F8C2F-F082-4E92-89CB-1374780EEC4F}"/>
    <cellStyle name="40% - Accent2 3 2 4 3 2" xfId="45963" xr:uid="{52ADAEBD-2DF2-41AC-9DA1-56511D85FBF3}"/>
    <cellStyle name="40% - Accent2 3 2 4 4" xfId="10697" xr:uid="{1E648AE0-9E12-4576-8A65-C1CFCFCCF5A4}"/>
    <cellStyle name="40% - Accent2 3 2 4 4 2" xfId="46835" xr:uid="{2BB7ED7A-2D49-480C-B291-501765DA197C}"/>
    <cellStyle name="40% - Accent2 3 2 4 5" xfId="10693" xr:uid="{EA923BD8-398B-4348-9CCF-57D97BCC2D0C}"/>
    <cellStyle name="40% - Accent2 3 2 4 6" xfId="44700" xr:uid="{F9C40894-A672-4C94-8394-A533C0C96143}"/>
    <cellStyle name="40% - Accent2 3 2 5" xfId="2583" xr:uid="{AA42D01B-4EB8-47DE-886D-4797ABF0BDC0}"/>
    <cellStyle name="40% - Accent2 3 2 5 2" xfId="10698" xr:uid="{CB719C0A-0227-4B02-B091-A5E9C6774435}"/>
    <cellStyle name="40% - Accent2 3 2 5 2 2" xfId="46374" xr:uid="{CE3723E8-26E2-465E-8053-ACCC0F2C2A1D}"/>
    <cellStyle name="40% - Accent2 3 2 5 3" xfId="45033" xr:uid="{551E5009-A861-40B1-AB68-FF9266BB4B78}"/>
    <cellStyle name="40% - Accent2 3 2 6" xfId="2816" xr:uid="{12665823-94EF-4D1D-B01E-82350656EE68}"/>
    <cellStyle name="40% - Accent2 3 2 6 2" xfId="47000" xr:uid="{7EFE2261-4F10-4E3E-9E2C-BDEFF01FD45E}"/>
    <cellStyle name="40% - Accent2 3 2 6 3" xfId="44888" xr:uid="{2A8C42FE-A06E-454B-8823-5833042A0C11}"/>
    <cellStyle name="40% - Accent2 3 2 7" xfId="3049" xr:uid="{63B02062-B44E-425D-BCDF-7C1D13E6EE2F}"/>
    <cellStyle name="40% - Accent2 3 2 7 2" xfId="47172" xr:uid="{E2971885-BBD1-4751-8124-834EAAB42AF5}"/>
    <cellStyle name="40% - Accent2 3 2 7 3" xfId="45599" xr:uid="{DC82A571-F740-48B7-91EE-34D85124DD65}"/>
    <cellStyle name="40% - Accent2 3 2 8" xfId="2115" xr:uid="{8DE89817-2924-4EBC-B0BB-F928590F7825}"/>
    <cellStyle name="40% - Accent2 3 2 8 2" xfId="46270" xr:uid="{1083591D-7F4D-487E-A311-B135AE9EB3CF}"/>
    <cellStyle name="40% - Accent2 3 2 9" xfId="43729" xr:uid="{BB61C281-C9F7-42D3-9788-CDE5A5EBFAD0}"/>
    <cellStyle name="40% - Accent2 3 3" xfId="968" xr:uid="{A2751ECE-93DB-4465-8EA9-2D153A3AA440}"/>
    <cellStyle name="40% - Accent2 3 3 10" xfId="1771" xr:uid="{5A51E20E-9880-4B35-940F-AE4A458EB512}"/>
    <cellStyle name="40% - Accent2 3 3 11" xfId="44248" xr:uid="{EB3AD218-1239-47C7-B551-838ABB5B613A}"/>
    <cellStyle name="40% - Accent2 3 3 2" xfId="1896" xr:uid="{7C03E7AE-50BD-4DDE-9CA7-EA34D4068DD9}"/>
    <cellStyle name="40% - Accent2 3 3 2 2" xfId="2494" xr:uid="{EBA412FB-DB28-4C55-9239-2CA96540F8C6}"/>
    <cellStyle name="40% - Accent2 3 3 2 2 2" xfId="46017" xr:uid="{66D4E240-2F98-4F5D-8E54-35DC7C9BF8E6}"/>
    <cellStyle name="40% - Accent2 3 3 2 3" xfId="2728" xr:uid="{E82A94FE-E59E-4D56-B8B3-83F3C976CF4F}"/>
    <cellStyle name="40% - Accent2 3 3 2 4" xfId="2961" xr:uid="{197DDCE9-2C99-46AA-9CA1-F3D947E35DD5}"/>
    <cellStyle name="40% - Accent2 3 3 2 5" xfId="3194" xr:uid="{1D60C274-8AEE-43A1-9805-EB82EBAC4F1F}"/>
    <cellStyle name="40% - Accent2 3 3 2 6" xfId="2260" xr:uid="{5F368AD3-22C2-4E16-893F-6909F143F145}"/>
    <cellStyle name="40% - Accent2 3 3 2 7" xfId="10699" xr:uid="{A9FAAA48-4B9F-4D62-B964-4B43B5003D7C}"/>
    <cellStyle name="40% - Accent2 3 3 2 8" xfId="45235" xr:uid="{D5251ED0-079C-452C-9D40-E00DF44CDF8F}"/>
    <cellStyle name="40% - Accent2 3 3 3" xfId="2378" xr:uid="{A1BC6D91-185F-491E-B1D2-9FEA04487E9F}"/>
    <cellStyle name="40% - Accent2 3 3 3 2" xfId="10701" xr:uid="{95AC0411-0DDD-4052-B6B9-44811198DBE6}"/>
    <cellStyle name="40% - Accent2 3 3 3 2 2" xfId="10702" xr:uid="{9AA0B302-A5E4-4A6B-8623-3658F34EC4CF}"/>
    <cellStyle name="40% - Accent2 3 3 3 2 2 2" xfId="10703" xr:uid="{179C16B4-188B-4CAD-95AC-B9B830C854DA}"/>
    <cellStyle name="40% - Accent2 3 3 3 2 2 2 2" xfId="10704" xr:uid="{9309E254-635D-49F1-A195-DE2BD053A4F8}"/>
    <cellStyle name="40% - Accent2 3 3 3 2 2 2 2 2" xfId="10705" xr:uid="{C50DE23F-D582-40C9-A6EE-10E246C5E8FB}"/>
    <cellStyle name="40% - Accent2 3 3 3 2 2 2 3" xfId="10706" xr:uid="{6F13990F-D552-4EAF-8D06-8A98B3C109B0}"/>
    <cellStyle name="40% - Accent2 3 3 3 2 2 3" xfId="10707" xr:uid="{060B748D-C3FB-47E5-9652-D8D74A96B6D5}"/>
    <cellStyle name="40% - Accent2 3 3 3 2 2 3 2" xfId="10708" xr:uid="{962306B2-6E25-47A5-88DB-B0623B2B50BA}"/>
    <cellStyle name="40% - Accent2 3 3 3 2 2 3 2 2" xfId="10709" xr:uid="{033A23EC-31E9-4A1B-84E8-CA55435F5929}"/>
    <cellStyle name="40% - Accent2 3 3 3 2 2 3 3" xfId="10710" xr:uid="{97FC32D6-C0B1-4F82-BAF6-8BF9D9CE6A07}"/>
    <cellStyle name="40% - Accent2 3 3 3 2 2 4" xfId="10711" xr:uid="{9A2B3E2A-BF7A-46FB-8AC4-B2A8EF6A3B8F}"/>
    <cellStyle name="40% - Accent2 3 3 3 2 2 4 2" xfId="10712" xr:uid="{D81A45A4-9124-4C23-8637-B1329D3A6EF1}"/>
    <cellStyle name="40% - Accent2 3 3 3 2 2 5" xfId="10713" xr:uid="{69073342-0654-4942-95D3-F8D3746DC0FC}"/>
    <cellStyle name="40% - Accent2 3 3 3 2 3" xfId="10714" xr:uid="{CA010241-8102-475F-B42D-B06BC302073F}"/>
    <cellStyle name="40% - Accent2 3 3 3 2 3 2" xfId="10715" xr:uid="{9EF2C166-AF44-47E2-BF6B-F1136B2CCC9E}"/>
    <cellStyle name="40% - Accent2 3 3 3 2 3 2 2" xfId="10716" xr:uid="{0C6F5C94-9F90-4EE4-AABF-B274BBD4260C}"/>
    <cellStyle name="40% - Accent2 3 3 3 2 3 3" xfId="10717" xr:uid="{0EA5BE10-FD9F-4C24-A0C3-C82332CFE99D}"/>
    <cellStyle name="40% - Accent2 3 3 3 2 4" xfId="10718" xr:uid="{C3DE1A50-C702-4164-9EF0-BCA6A46EA513}"/>
    <cellStyle name="40% - Accent2 3 3 3 2 4 2" xfId="10719" xr:uid="{C1C24E22-FC20-4D23-B9BA-B86AA39C1F03}"/>
    <cellStyle name="40% - Accent2 3 3 3 2 4 2 2" xfId="10720" xr:uid="{A731D3C7-AFDE-411E-8AAC-DC2A2221511E}"/>
    <cellStyle name="40% - Accent2 3 3 3 2 4 3" xfId="10721" xr:uid="{E244767C-E339-44F7-9EEB-79C759F21B4E}"/>
    <cellStyle name="40% - Accent2 3 3 3 2 5" xfId="10722" xr:uid="{419BD306-3A00-4C5E-91EF-AEB8BCEE9136}"/>
    <cellStyle name="40% - Accent2 3 3 3 2 5 2" xfId="10723" xr:uid="{A224D566-E97F-439C-9709-FAD296EA3DB6}"/>
    <cellStyle name="40% - Accent2 3 3 3 2 6" xfId="10724" xr:uid="{B62063A6-7E67-43E3-A5F4-EE246144375E}"/>
    <cellStyle name="40% - Accent2 3 3 3 3" xfId="10725" xr:uid="{B66A5C41-87C7-450F-97AF-94AA5622689F}"/>
    <cellStyle name="40% - Accent2 3 3 3 3 2" xfId="10726" xr:uid="{19667313-8F19-4FF8-91E6-B6857F807FD1}"/>
    <cellStyle name="40% - Accent2 3 3 3 3 2 2" xfId="10727" xr:uid="{6C5136DF-A129-4992-8DE2-643837EE7A08}"/>
    <cellStyle name="40% - Accent2 3 3 3 3 2 2 2" xfId="10728" xr:uid="{327835E5-9454-47EF-85BC-4DD50FA57AA4}"/>
    <cellStyle name="40% - Accent2 3 3 3 3 2 3" xfId="10729" xr:uid="{D9E7E39F-9BCF-4AF7-AE3C-6EDFEF70A27F}"/>
    <cellStyle name="40% - Accent2 3 3 3 3 3" xfId="10730" xr:uid="{869AE299-4D40-4E82-93B8-F921A8505494}"/>
    <cellStyle name="40% - Accent2 3 3 3 3 3 2" xfId="10731" xr:uid="{51357BEB-E7C7-4A57-8578-93928205421E}"/>
    <cellStyle name="40% - Accent2 3 3 3 3 3 2 2" xfId="10732" xr:uid="{D8A3BECD-41D1-4617-9B98-66B69F43C8A2}"/>
    <cellStyle name="40% - Accent2 3 3 3 3 3 3" xfId="10733" xr:uid="{4C47346A-081E-4826-A67A-DC986FAF15FB}"/>
    <cellStyle name="40% - Accent2 3 3 3 3 4" xfId="10734" xr:uid="{94F0907A-4632-48BE-BF85-E7FB33B5A99B}"/>
    <cellStyle name="40% - Accent2 3 3 3 3 4 2" xfId="10735" xr:uid="{BE49088B-6B09-4D81-AFC9-29963F29AF49}"/>
    <cellStyle name="40% - Accent2 3 3 3 3 5" xfId="10736" xr:uid="{1922CD2E-61ED-46D7-AD34-17150BE68A38}"/>
    <cellStyle name="40% - Accent2 3 3 3 4" xfId="10737" xr:uid="{67AB44FB-AA65-4DC2-8ACE-CD6829F85ED1}"/>
    <cellStyle name="40% - Accent2 3 3 3 4 2" xfId="10738" xr:uid="{9AF87A16-822C-4EDC-9CA9-00B91E76E72F}"/>
    <cellStyle name="40% - Accent2 3 3 3 4 2 2" xfId="10739" xr:uid="{6F67A9EC-8295-417D-A044-9CCF077DA05F}"/>
    <cellStyle name="40% - Accent2 3 3 3 4 2 2 2" xfId="10740" xr:uid="{D5A79B70-529E-483A-8CC4-8E4E81EF338E}"/>
    <cellStyle name="40% - Accent2 3 3 3 4 2 3" xfId="10741" xr:uid="{DDECB701-E4E6-4E42-8B90-BA2C6C24B981}"/>
    <cellStyle name="40% - Accent2 3 3 3 4 3" xfId="10742" xr:uid="{1A21C1CF-B90E-4D03-9D3D-AA1DD86E3B04}"/>
    <cellStyle name="40% - Accent2 3 3 3 4 3 2" xfId="10743" xr:uid="{7629D8A7-36E4-4E39-9192-7C1D6B996582}"/>
    <cellStyle name="40% - Accent2 3 3 3 4 4" xfId="10744" xr:uid="{D9D8EBE9-2A45-4024-9E1D-A0282B035706}"/>
    <cellStyle name="40% - Accent2 3 3 3 5" xfId="10745" xr:uid="{3426EFFA-07BC-4243-AFC5-E242BCEAEA60}"/>
    <cellStyle name="40% - Accent2 3 3 3 5 2" xfId="10746" xr:uid="{361DE9BF-B055-4D97-A698-BE399D7A32F7}"/>
    <cellStyle name="40% - Accent2 3 3 3 5 2 2" xfId="10747" xr:uid="{5265FA08-CB4E-4402-A9A8-4570039D5536}"/>
    <cellStyle name="40% - Accent2 3 3 3 5 3" xfId="10748" xr:uid="{74A93A17-4E1C-40E3-ACA5-FF6A49869D20}"/>
    <cellStyle name="40% - Accent2 3 3 3 6" xfId="10749" xr:uid="{0B7E7B00-AEBF-4E98-8781-59533CC462DA}"/>
    <cellStyle name="40% - Accent2 3 3 3 6 2" xfId="10750" xr:uid="{291655D5-B2B2-497E-9D2B-A71C6B916B19}"/>
    <cellStyle name="40% - Accent2 3 3 3 7" xfId="10751" xr:uid="{8561848D-5608-43C3-9FDC-46EC7C03F3A7}"/>
    <cellStyle name="40% - Accent2 3 3 3 8" xfId="10700" xr:uid="{6A6FF7D9-54F4-435B-8156-81D0BD86CEE6}"/>
    <cellStyle name="40% - Accent2 3 3 3 9" xfId="45675" xr:uid="{B6BD0593-9AB8-4C81-B5B9-BB1F76737278}"/>
    <cellStyle name="40% - Accent2 3 3 4" xfId="2612" xr:uid="{3AE050B4-AAD6-45C4-BCCC-EC4D072A2694}"/>
    <cellStyle name="40% - Accent2 3 3 4 2" xfId="10753" xr:uid="{FE8E1F5A-5F16-4DA4-8AE9-81A42E3068CA}"/>
    <cellStyle name="40% - Accent2 3 3 4 2 2" xfId="10754" xr:uid="{0990CD69-2BC8-473D-AFD5-7B0A59D1E0B3}"/>
    <cellStyle name="40% - Accent2 3 3 4 2 2 2" xfId="10755" xr:uid="{920E0B9E-A113-420C-AB29-E771358735E0}"/>
    <cellStyle name="40% - Accent2 3 3 4 2 2 2 2" xfId="10756" xr:uid="{BC3B5123-247E-4C7E-8795-D05C7BA4A31C}"/>
    <cellStyle name="40% - Accent2 3 3 4 2 2 3" xfId="10757" xr:uid="{CEEA96C8-C325-48ED-9E14-D4537F3C112A}"/>
    <cellStyle name="40% - Accent2 3 3 4 2 3" xfId="10758" xr:uid="{4A8EB235-760D-41B7-B98C-4B1D0C130D80}"/>
    <cellStyle name="40% - Accent2 3 3 4 2 3 2" xfId="10759" xr:uid="{3A0E5251-537D-4F34-A448-D2048D5D91D3}"/>
    <cellStyle name="40% - Accent2 3 3 4 2 3 2 2" xfId="10760" xr:uid="{D962F183-065D-44A4-B50E-F39E27CC1812}"/>
    <cellStyle name="40% - Accent2 3 3 4 2 3 3" xfId="10761" xr:uid="{371EC4EF-3F36-4D55-8354-F08F07F3BFB7}"/>
    <cellStyle name="40% - Accent2 3 3 4 2 4" xfId="10762" xr:uid="{24E16FCD-BF77-4109-B657-EA1BC8CE759D}"/>
    <cellStyle name="40% - Accent2 3 3 4 2 4 2" xfId="10763" xr:uid="{AEF36BCC-623A-4613-A24D-54CEC7960416}"/>
    <cellStyle name="40% - Accent2 3 3 4 2 5" xfId="10764" xr:uid="{401544FC-4A38-4203-94B7-8BE1ED9094E6}"/>
    <cellStyle name="40% - Accent2 3 3 4 3" xfId="10765" xr:uid="{464848FA-8573-4463-A95C-E4D4CD988494}"/>
    <cellStyle name="40% - Accent2 3 3 4 3 2" xfId="10766" xr:uid="{DA161FC4-5152-420F-9DDD-B26FCBA386FE}"/>
    <cellStyle name="40% - Accent2 3 3 4 3 2 2" xfId="10767" xr:uid="{0B92D449-8BE2-4D89-B60B-B39BAD5DB5DE}"/>
    <cellStyle name="40% - Accent2 3 3 4 3 3" xfId="10768" xr:uid="{F7D87973-57A2-4491-A216-89A8B5101509}"/>
    <cellStyle name="40% - Accent2 3 3 4 4" xfId="10769" xr:uid="{BEAC9945-BF25-47B9-90A1-F4B8BBE782A7}"/>
    <cellStyle name="40% - Accent2 3 3 4 4 2" xfId="10770" xr:uid="{E558715A-3138-444D-B664-3473D6B3C0AA}"/>
    <cellStyle name="40% - Accent2 3 3 4 4 2 2" xfId="10771" xr:uid="{E91C3051-17A5-4E04-AABA-804B92D125F9}"/>
    <cellStyle name="40% - Accent2 3 3 4 4 3" xfId="10772" xr:uid="{85D9742F-D0A2-42E2-AE0C-D91687624841}"/>
    <cellStyle name="40% - Accent2 3 3 4 5" xfId="10773" xr:uid="{08053744-549F-4375-8318-1FE3F40208DA}"/>
    <cellStyle name="40% - Accent2 3 3 4 5 2" xfId="10774" xr:uid="{CAC64DBC-AEDD-4D9B-BDBB-609C963536DB}"/>
    <cellStyle name="40% - Accent2 3 3 4 6" xfId="10775" xr:uid="{AFBB9970-EDA4-4B2D-AD2C-5BD12D64EBE4}"/>
    <cellStyle name="40% - Accent2 3 3 4 7" xfId="10752" xr:uid="{4A3A7552-8B23-41A2-B05C-5D29A7E1FF18}"/>
    <cellStyle name="40% - Accent2 3 3 4 8" xfId="46574" xr:uid="{AB0B6FAF-B9D6-46B3-A3ED-984C09B8B850}"/>
    <cellStyle name="40% - Accent2 3 3 5" xfId="2845" xr:uid="{3B9E69E4-417C-431E-BC08-4596CFC8E7C8}"/>
    <cellStyle name="40% - Accent2 3 3 5 2" xfId="10777" xr:uid="{C16BDFC4-F443-47B8-865B-6020DA5C7525}"/>
    <cellStyle name="40% - Accent2 3 3 5 2 2" xfId="10778" xr:uid="{EBCDCE1F-83E3-46B0-9BE4-62D834568CF9}"/>
    <cellStyle name="40% - Accent2 3 3 5 3" xfId="10779" xr:uid="{E9B39886-4ED4-43DD-B990-897E15E7E196}"/>
    <cellStyle name="40% - Accent2 3 3 5 4" xfId="10776" xr:uid="{9364163A-8CDA-4041-90F3-D12757A57E23}"/>
    <cellStyle name="40% - Accent2 3 3 6" xfId="3078" xr:uid="{1EC3CEF7-F1D8-4053-8B9D-07ED5D980F87}"/>
    <cellStyle name="40% - Accent2 3 3 6 2" xfId="10781" xr:uid="{CF0E68BE-4146-4333-86C0-A28DFFED5F22}"/>
    <cellStyle name="40% - Accent2 3 3 6 2 2" xfId="10782" xr:uid="{3E10B605-E69E-4860-A885-196C8A7C1FB8}"/>
    <cellStyle name="40% - Accent2 3 3 6 3" xfId="10783" xr:uid="{EFDF2CF5-7DD4-4017-8A83-28F2DB551CD0}"/>
    <cellStyle name="40% - Accent2 3 3 6 4" xfId="10780" xr:uid="{511F922D-E3B6-4DC2-9923-A9A90B35877A}"/>
    <cellStyle name="40% - Accent2 3 3 7" xfId="2144" xr:uid="{A1804803-63EA-49AE-A1A9-B6FBF3A480BB}"/>
    <cellStyle name="40% - Accent2 3 3 7 2" xfId="10785" xr:uid="{FCA43CAF-E847-4CBC-8B7A-B84395165502}"/>
    <cellStyle name="40% - Accent2 3 3 7 3" xfId="10784" xr:uid="{B6B8363C-ADA3-463E-AF78-4F482EB1D776}"/>
    <cellStyle name="40% - Accent2 3 3 8" xfId="43643" xr:uid="{C9B7390D-1F66-471C-AC89-C615A84BB514}"/>
    <cellStyle name="40% - Accent2 3 3 9" xfId="43748" xr:uid="{A3BBEC6E-EAF5-40EA-BC2E-3850E1FB79DC}"/>
    <cellStyle name="40% - Accent2 3 4" xfId="1838" xr:uid="{AD853504-B5C8-41ED-9409-2A91B5DAC49E}"/>
    <cellStyle name="40% - Accent2 3 4 10" xfId="44123" xr:uid="{1BCEE809-3DC3-41E0-8A02-B473EB4A87FE}"/>
    <cellStyle name="40% - Accent2 3 4 2" xfId="2436" xr:uid="{C67E7689-E418-4092-B235-6E1F3FC1A6BB}"/>
    <cellStyle name="40% - Accent2 3 4 2 2" xfId="10788" xr:uid="{16A05462-C31C-43A6-BEEF-B52B1C8BA86F}"/>
    <cellStyle name="40% - Accent2 3 4 2 2 2" xfId="10789" xr:uid="{F341E8C0-83D7-4486-85C2-A94F64A333CE}"/>
    <cellStyle name="40% - Accent2 3 4 2 2 2 2" xfId="10790" xr:uid="{95BA51BF-2871-4367-8EE1-ACDE1BF3671D}"/>
    <cellStyle name="40% - Accent2 3 4 2 2 2 2 2" xfId="10791" xr:uid="{49B49E33-6478-4FAF-9256-1535EA801951}"/>
    <cellStyle name="40% - Accent2 3 4 2 2 2 3" xfId="10792" xr:uid="{63D39DAB-A35B-46FA-948A-E1C8CD93CE2A}"/>
    <cellStyle name="40% - Accent2 3 4 2 2 3" xfId="10793" xr:uid="{02E200D2-F4C9-4688-A2B9-C520016A6DEE}"/>
    <cellStyle name="40% - Accent2 3 4 2 2 3 2" xfId="10794" xr:uid="{8BAF655B-DD85-48FA-AC20-9E1448006960}"/>
    <cellStyle name="40% - Accent2 3 4 2 2 3 2 2" xfId="10795" xr:uid="{2DCFC30A-B5A5-4426-8001-F086F9E3FBA6}"/>
    <cellStyle name="40% - Accent2 3 4 2 2 3 3" xfId="10796" xr:uid="{12C7497D-AF92-4136-8001-B10EDCD4CF1B}"/>
    <cellStyle name="40% - Accent2 3 4 2 2 4" xfId="10797" xr:uid="{7DFAC2A4-0127-49E3-95FC-2A4FC4D687B2}"/>
    <cellStyle name="40% - Accent2 3 4 2 2 4 2" xfId="10798" xr:uid="{455BF3BA-2999-4BFB-9A4C-2B3078CE0305}"/>
    <cellStyle name="40% - Accent2 3 4 2 2 5" xfId="10799" xr:uid="{83ADBB5B-0EC2-4E58-B120-B5322B547F43}"/>
    <cellStyle name="40% - Accent2 3 4 2 3" xfId="10800" xr:uid="{A6F90697-DFE4-4583-ADD6-7A4A1D141734}"/>
    <cellStyle name="40% - Accent2 3 4 2 3 2" xfId="10801" xr:uid="{2134F741-BD4B-40EA-9837-D3D949B3ECAE}"/>
    <cellStyle name="40% - Accent2 3 4 2 3 2 2" xfId="10802" xr:uid="{B75742A9-2988-42B1-883E-772C5B55A33B}"/>
    <cellStyle name="40% - Accent2 3 4 2 3 3" xfId="10803" xr:uid="{DE554DF1-F17B-4162-926E-1D8A217BDFBC}"/>
    <cellStyle name="40% - Accent2 3 4 2 4" xfId="10804" xr:uid="{2AFAC96A-DAF4-4A0B-B1BD-E0E9EAE0E41E}"/>
    <cellStyle name="40% - Accent2 3 4 2 4 2" xfId="10805" xr:uid="{FA379365-DAA2-4432-AFEA-90CA244F1FCD}"/>
    <cellStyle name="40% - Accent2 3 4 2 4 2 2" xfId="10806" xr:uid="{A488E043-1E69-4F8D-8B26-2510FDC56B53}"/>
    <cellStyle name="40% - Accent2 3 4 2 4 3" xfId="10807" xr:uid="{515F6375-AF3C-4FF5-B722-F20A464CDC41}"/>
    <cellStyle name="40% - Accent2 3 4 2 5" xfId="10808" xr:uid="{24AC907C-3F88-46B7-9F1D-D6FBB85ED4CC}"/>
    <cellStyle name="40% - Accent2 3 4 2 5 2" xfId="10809" xr:uid="{1CE4F7A8-E777-44FB-9241-AF53C11E290D}"/>
    <cellStyle name="40% - Accent2 3 4 2 6" xfId="10810" xr:uid="{CE266242-78AC-4147-81DF-D39FAFC400D6}"/>
    <cellStyle name="40% - Accent2 3 4 2 7" xfId="10787" xr:uid="{333A4ACF-18CD-444A-867F-215AB0B6AEE6}"/>
    <cellStyle name="40% - Accent2 3 4 2 8" xfId="45110" xr:uid="{D367FED7-BED5-4947-9636-47A8C4838EA9}"/>
    <cellStyle name="40% - Accent2 3 4 3" xfId="2670" xr:uid="{41BC32DC-605E-4667-B166-491B59EF2B24}"/>
    <cellStyle name="40% - Accent2 3 4 3 2" xfId="10812" xr:uid="{C741EFC1-B0DA-4110-9451-DE5CDAE3E10B}"/>
    <cellStyle name="40% - Accent2 3 4 3 2 2" xfId="10813" xr:uid="{F5C31E81-BCEF-4A6E-AC79-E85D81A5A330}"/>
    <cellStyle name="40% - Accent2 3 4 3 2 2 2" xfId="10814" xr:uid="{01B717DD-3748-4A0B-B553-564CDE6E65C8}"/>
    <cellStyle name="40% - Accent2 3 4 3 2 3" xfId="10815" xr:uid="{52098769-7D61-4360-9F66-89D4109BD96D}"/>
    <cellStyle name="40% - Accent2 3 4 3 3" xfId="10816" xr:uid="{C058E65C-9A4C-44A0-9CCF-8F05A88D0F01}"/>
    <cellStyle name="40% - Accent2 3 4 3 3 2" xfId="10817" xr:uid="{1903D16B-1BED-407D-9619-5243590C79C3}"/>
    <cellStyle name="40% - Accent2 3 4 3 3 2 2" xfId="10818" xr:uid="{DD3FDC6E-1652-4BAD-8957-9D6636DDA161}"/>
    <cellStyle name="40% - Accent2 3 4 3 3 3" xfId="10819" xr:uid="{D861C685-6D64-44CD-A8BE-8279C2ECA922}"/>
    <cellStyle name="40% - Accent2 3 4 3 4" xfId="10820" xr:uid="{3924D300-0EE4-4859-898C-B7B93C618683}"/>
    <cellStyle name="40% - Accent2 3 4 3 4 2" xfId="10821" xr:uid="{E0E69DC9-6251-42DF-AE75-97BF3040D5FD}"/>
    <cellStyle name="40% - Accent2 3 4 3 5" xfId="10822" xr:uid="{62ACB91D-E3B0-4666-BAA2-25867DB61757}"/>
    <cellStyle name="40% - Accent2 3 4 3 6" xfId="10811" xr:uid="{532E5283-85E9-4594-8E38-76FA145F031F}"/>
    <cellStyle name="40% - Accent2 3 4 3 7" xfId="45794" xr:uid="{9BF5F2F8-B084-4191-972D-7C3219E7B954}"/>
    <cellStyle name="40% - Accent2 3 4 4" xfId="2903" xr:uid="{41E2035C-9824-40CB-A80C-14F43C7D9EDF}"/>
    <cellStyle name="40% - Accent2 3 4 4 2" xfId="10823" xr:uid="{1092C20B-A1C2-4875-BF73-8E7478229661}"/>
    <cellStyle name="40% - Accent2 3 4 4 3" xfId="46449" xr:uid="{78ED9BB4-F187-4F1D-B1D6-4BEF05C13B04}"/>
    <cellStyle name="40% - Accent2 3 4 5" xfId="3136" xr:uid="{32F7942F-A2B3-40E6-B863-89158FA0F375}"/>
    <cellStyle name="40% - Accent2 3 4 5 2" xfId="10825" xr:uid="{06ECE0E2-BA0F-48D3-A9AD-41FC75AF444C}"/>
    <cellStyle name="40% - Accent2 3 4 5 2 2" xfId="10826" xr:uid="{95BEF953-E87E-4159-AEC8-DF395F538F93}"/>
    <cellStyle name="40% - Accent2 3 4 5 2 2 2" xfId="10827" xr:uid="{A90A89AF-7801-452C-8A3D-F967DA15BA57}"/>
    <cellStyle name="40% - Accent2 3 4 5 2 3" xfId="10828" xr:uid="{F5C4F97E-FD86-4D18-B20A-4BE5990EC845}"/>
    <cellStyle name="40% - Accent2 3 4 5 3" xfId="10829" xr:uid="{2108F191-43C9-4711-8AE0-12B37A35D05C}"/>
    <cellStyle name="40% - Accent2 3 4 5 3 2" xfId="10830" xr:uid="{3981116A-177C-4B33-A27D-38F281EA61DB}"/>
    <cellStyle name="40% - Accent2 3 4 5 4" xfId="10831" xr:uid="{E768AC48-3EF2-4B81-9281-46A333FF2B66}"/>
    <cellStyle name="40% - Accent2 3 4 5 5" xfId="10824" xr:uid="{D448DD7F-738C-450D-B118-2EBC0833A696}"/>
    <cellStyle name="40% - Accent2 3 4 6" xfId="2202" xr:uid="{ACC6A740-7ACF-4FB2-BD56-2D2D62E9485A}"/>
    <cellStyle name="40% - Accent2 3 4 6 2" xfId="10833" xr:uid="{202B5E02-105B-42C9-BCD7-500245EA3C96}"/>
    <cellStyle name="40% - Accent2 3 4 6 2 2" xfId="10834" xr:uid="{43383156-89EA-40F6-A877-E0AA1DE1BC0A}"/>
    <cellStyle name="40% - Accent2 3 4 6 3" xfId="10835" xr:uid="{50A1F182-CD54-4AFC-AB0D-0DF80023B136}"/>
    <cellStyle name="40% - Accent2 3 4 6 4" xfId="10832" xr:uid="{2ADC2DD2-65B5-45BD-840E-A3FDF5D895AD}"/>
    <cellStyle name="40% - Accent2 3 4 7" xfId="10836" xr:uid="{B6A31D60-43AA-4209-8907-7B2D420A9693}"/>
    <cellStyle name="40% - Accent2 3 4 7 2" xfId="10837" xr:uid="{BA6E6B69-7E67-4FC6-851E-EC2D00CE7943}"/>
    <cellStyle name="40% - Accent2 3 4 8" xfId="10838" xr:uid="{002446AB-12A3-47CF-A207-CC63318BC7CE}"/>
    <cellStyle name="40% - Accent2 3 4 9" xfId="10786" xr:uid="{A19ADA24-5F25-408E-B64E-A56762023FA3}"/>
    <cellStyle name="40% - Accent2 3 5" xfId="2320" xr:uid="{742EF26A-9548-4273-A4C4-404C27A95281}"/>
    <cellStyle name="40% - Accent2 3 5 2" xfId="10840" xr:uid="{5BE27C9C-816F-493F-8529-7BAA4DB3EE55}"/>
    <cellStyle name="40% - Accent2 3 5 2 2" xfId="10841" xr:uid="{A3EB5BA9-8125-47CB-AD66-F6CB4F1028EC}"/>
    <cellStyle name="40% - Accent2 3 5 2 2 2" xfId="10842" xr:uid="{07FB60EF-C489-4C96-9E95-388119500577}"/>
    <cellStyle name="40% - Accent2 3 5 2 2 2 2" xfId="10843" xr:uid="{BCE1A845-9A39-44AE-8404-CD0070100486}"/>
    <cellStyle name="40% - Accent2 3 5 2 2 2 2 2" xfId="10844" xr:uid="{47075ABC-6ED9-4CED-8B7D-1C58A99E5164}"/>
    <cellStyle name="40% - Accent2 3 5 2 2 2 3" xfId="10845" xr:uid="{34DAD135-BCDC-42A0-91C1-7F482AC0B4D6}"/>
    <cellStyle name="40% - Accent2 3 5 2 2 3" xfId="10846" xr:uid="{09480F73-0ACF-452E-9B39-770F67C91AD7}"/>
    <cellStyle name="40% - Accent2 3 5 2 2 3 2" xfId="10847" xr:uid="{43877A51-D474-4E46-A682-9AA079AC86F2}"/>
    <cellStyle name="40% - Accent2 3 5 2 2 3 2 2" xfId="10848" xr:uid="{78F7E6C4-A6C6-481F-826A-25E78DF9C715}"/>
    <cellStyle name="40% - Accent2 3 5 2 2 3 3" xfId="10849" xr:uid="{4C5141FB-9A41-4BA7-9320-82BE35822473}"/>
    <cellStyle name="40% - Accent2 3 5 2 2 4" xfId="10850" xr:uid="{19B03380-56D0-4A6F-B44A-09DB94B820F6}"/>
    <cellStyle name="40% - Accent2 3 5 2 2 4 2" xfId="10851" xr:uid="{D1905B87-AB23-4B80-823E-57D4C8420C69}"/>
    <cellStyle name="40% - Accent2 3 5 2 2 5" xfId="10852" xr:uid="{5C659895-ACA5-446C-BBD2-3537E992FFCB}"/>
    <cellStyle name="40% - Accent2 3 5 2 3" xfId="10853" xr:uid="{EEAA7BE1-A0CB-4847-906A-233489F87619}"/>
    <cellStyle name="40% - Accent2 3 5 2 3 2" xfId="10854" xr:uid="{874294EA-CC09-4992-BC9F-493B9B5A5B6B}"/>
    <cellStyle name="40% - Accent2 3 5 2 3 2 2" xfId="10855" xr:uid="{EE849FB8-A4C8-496A-B4F8-577B8BD4ECAD}"/>
    <cellStyle name="40% - Accent2 3 5 2 3 3" xfId="10856" xr:uid="{0532B8F9-1027-4527-9D0D-CC6AD194A1E8}"/>
    <cellStyle name="40% - Accent2 3 5 2 4" xfId="10857" xr:uid="{63A8A1E3-2F55-4C8B-9165-B60F87FB35C1}"/>
    <cellStyle name="40% - Accent2 3 5 2 4 2" xfId="10858" xr:uid="{31A43A3B-DB70-46B9-9990-FF52BF00459A}"/>
    <cellStyle name="40% - Accent2 3 5 2 4 2 2" xfId="10859" xr:uid="{FBA40080-0695-4E32-BB5B-91A3CCD8197F}"/>
    <cellStyle name="40% - Accent2 3 5 2 4 3" xfId="10860" xr:uid="{90DDE0B4-EAFA-4176-BC9C-902019DEDE25}"/>
    <cellStyle name="40% - Accent2 3 5 2 5" xfId="10861" xr:uid="{8E64A5D0-FD3E-4F42-8122-8C1D1879A480}"/>
    <cellStyle name="40% - Accent2 3 5 2 5 2" xfId="10862" xr:uid="{B90F707E-9DC2-472A-B0C8-B5E5827310BE}"/>
    <cellStyle name="40% - Accent2 3 5 2 6" xfId="10863" xr:uid="{254DE68D-A3C7-44F0-BF19-24409DB3D380}"/>
    <cellStyle name="40% - Accent2 3 5 2 7" xfId="45385" xr:uid="{1315CF34-4C73-4DA6-A215-F7963CD87A2E}"/>
    <cellStyle name="40% - Accent2 3 5 3" xfId="10864" xr:uid="{F94A1B2C-52E7-4A06-B025-14568A216532}"/>
    <cellStyle name="40% - Accent2 3 5 3 2" xfId="10865" xr:uid="{1B2B0738-69C4-4C62-BB42-378C2772C312}"/>
    <cellStyle name="40% - Accent2 3 5 3 2 2" xfId="10866" xr:uid="{20E04DBA-8E96-4FEF-9366-76193DFC4968}"/>
    <cellStyle name="40% - Accent2 3 5 3 2 2 2" xfId="10867" xr:uid="{F9D26DB0-12BA-4ABC-B054-6436E4375E3C}"/>
    <cellStyle name="40% - Accent2 3 5 3 2 3" xfId="10868" xr:uid="{E69EAD38-3F94-4537-938A-9776CBDDB276}"/>
    <cellStyle name="40% - Accent2 3 5 3 3" xfId="10869" xr:uid="{BDEAE20B-38F1-4CAD-8C3E-5C284FEA6DFA}"/>
    <cellStyle name="40% - Accent2 3 5 3 3 2" xfId="10870" xr:uid="{C403CC82-92BC-4D6F-B548-DF0C71BF66C3}"/>
    <cellStyle name="40% - Accent2 3 5 3 3 2 2" xfId="10871" xr:uid="{E9AC6E51-1FD7-46FE-9334-BF7502AE3F2A}"/>
    <cellStyle name="40% - Accent2 3 5 3 3 3" xfId="10872" xr:uid="{338196F1-9261-42F0-94A0-6080B392D6D5}"/>
    <cellStyle name="40% - Accent2 3 5 3 4" xfId="10873" xr:uid="{EE8AF58F-96AE-4ECE-AF62-2A79396C6F4F}"/>
    <cellStyle name="40% - Accent2 3 5 3 4 2" xfId="10874" xr:uid="{785473A8-913E-4709-80B5-927438241B3B}"/>
    <cellStyle name="40% - Accent2 3 5 3 5" xfId="10875" xr:uid="{C716AB91-5D6C-461D-9064-98D3172E1054}"/>
    <cellStyle name="40% - Accent2 3 5 3 6" xfId="45913" xr:uid="{D7FB534F-B4CD-4A6C-9725-3E68BDC40D59}"/>
    <cellStyle name="40% - Accent2 3 5 4" xfId="10876" xr:uid="{8F5CA30E-427F-48C8-84A3-34BAEB5E080C}"/>
    <cellStyle name="40% - Accent2 3 5 4 2" xfId="10877" xr:uid="{D974863A-B37E-4168-8794-50C88038FB3D}"/>
    <cellStyle name="40% - Accent2 3 5 4 2 2" xfId="10878" xr:uid="{BD14542B-DDB0-4706-AE3B-40DB8EC248ED}"/>
    <cellStyle name="40% - Accent2 3 5 4 2 2 2" xfId="10879" xr:uid="{5E7BAC02-4BD2-4D7F-95DD-8C576C18697D}"/>
    <cellStyle name="40% - Accent2 3 5 4 2 3" xfId="10880" xr:uid="{C2E4567C-1526-4763-BFB7-DC4FD1C4E9C8}"/>
    <cellStyle name="40% - Accent2 3 5 4 3" xfId="10881" xr:uid="{F91D4A5C-A56E-4563-A8B9-E13FB445219A}"/>
    <cellStyle name="40% - Accent2 3 5 4 3 2" xfId="10882" xr:uid="{D2FB55FC-41E7-4606-A65C-ABFD8B8DEE29}"/>
    <cellStyle name="40% - Accent2 3 5 4 4" xfId="10883" xr:uid="{06F54261-D75F-4CCD-BEB4-48BD10C401F9}"/>
    <cellStyle name="40% - Accent2 3 5 4 5" xfId="46723" xr:uid="{B2B4A666-8436-424A-8D35-0086403212B4}"/>
    <cellStyle name="40% - Accent2 3 5 5" xfId="10884" xr:uid="{426812C4-3184-409D-BDDE-6E8079613822}"/>
    <cellStyle name="40% - Accent2 3 5 5 2" xfId="10885" xr:uid="{EC0F6EA4-7E02-4B0F-BFAA-C1C51FC7D559}"/>
    <cellStyle name="40% - Accent2 3 5 5 2 2" xfId="10886" xr:uid="{D0C9D621-9E7E-4E18-88F4-F1DBEDA65A0F}"/>
    <cellStyle name="40% - Accent2 3 5 5 3" xfId="10887" xr:uid="{1E008F79-3293-473C-979E-DD07C524EE86}"/>
    <cellStyle name="40% - Accent2 3 5 6" xfId="10888" xr:uid="{F3B33200-AFA3-4733-A5B8-63A5C1D9FFE9}"/>
    <cellStyle name="40% - Accent2 3 5 6 2" xfId="10889" xr:uid="{87EE4717-4BDB-44F4-81B5-D853F825DFEF}"/>
    <cellStyle name="40% - Accent2 3 5 7" xfId="10890" xr:uid="{74EF9644-EE60-445F-901D-D9E4CF3B1CDC}"/>
    <cellStyle name="40% - Accent2 3 5 8" xfId="10839" xr:uid="{037E825F-EACE-43A2-91E7-775D2666AA39}"/>
    <cellStyle name="40% - Accent2 3 5 9" xfId="44451" xr:uid="{DAE595C6-30DC-492F-9EDE-1F13849DF851}"/>
    <cellStyle name="40% - Accent2 3 6" xfId="2554" xr:uid="{C47C6C36-AB22-42ED-BBAF-5B505256C4A3}"/>
    <cellStyle name="40% - Accent2 3 6 2" xfId="10892" xr:uid="{4E389A47-A7C9-44EF-BB31-B5D2C482137D}"/>
    <cellStyle name="40% - Accent2 3 6 2 2" xfId="10893" xr:uid="{8E1F6F9D-C3CC-41F0-AE2D-97A4F05070BB}"/>
    <cellStyle name="40% - Accent2 3 6 2 2 2" xfId="10894" xr:uid="{1C3DFB9E-31B8-47E8-B6E7-71C2B7A3C59B}"/>
    <cellStyle name="40% - Accent2 3 6 2 3" xfId="10895" xr:uid="{2944D67D-CC04-4491-A073-EA60FA7ADD2F}"/>
    <cellStyle name="40% - Accent2 3 6 2 4" xfId="46323" xr:uid="{B2FB8CDF-D565-480C-93EA-2A7C7AF3310F}"/>
    <cellStyle name="40% - Accent2 3 6 3" xfId="10896" xr:uid="{5F017DFC-B0AA-49D2-9263-71E280A1CC13}"/>
    <cellStyle name="40% - Accent2 3 6 3 2" xfId="10897" xr:uid="{C81CC174-526D-42B1-932A-C58023E941EF}"/>
    <cellStyle name="40% - Accent2 3 6 3 2 2" xfId="10898" xr:uid="{6AE42C06-E833-4F7A-B635-7C647C53603D}"/>
    <cellStyle name="40% - Accent2 3 6 3 3" xfId="10899" xr:uid="{37A16B0A-56D3-42FA-BFB9-4D7B0EEC43D6}"/>
    <cellStyle name="40% - Accent2 3 6 4" xfId="10900" xr:uid="{5CCA908B-189F-4499-93D1-6AF23CB384C8}"/>
    <cellStyle name="40% - Accent2 3 6 4 2" xfId="10901" xr:uid="{65AA98CB-ED51-4ED4-B2D2-B247E408F6E1}"/>
    <cellStyle name="40% - Accent2 3 6 5" xfId="10902" xr:uid="{A982BE4D-40F9-4E2D-82A4-CF0AC6D87D73}"/>
    <cellStyle name="40% - Accent2 3 6 6" xfId="10891" xr:uid="{0F0EC6D1-AD2D-49E6-8AAD-5D60D3EF742E}"/>
    <cellStyle name="40% - Accent2 3 6 7" xfId="44976" xr:uid="{048632C0-2AFD-469C-87E2-97A9A1B1CFA8}"/>
    <cellStyle name="40% - Accent2 3 7" xfId="2787" xr:uid="{C689A60A-19F2-432D-9D53-8EBE1032F854}"/>
    <cellStyle name="40% - Accent2 3 7 2" xfId="46887" xr:uid="{61243990-E635-49C7-AE5B-B719805AA4AB}"/>
    <cellStyle name="40% - Accent2 3 7 3" xfId="44777" xr:uid="{4C593E14-BF93-4859-8FEC-B7F3200FFB6C}"/>
    <cellStyle name="40% - Accent2 3 8" xfId="3020" xr:uid="{CB1C9024-4F3D-430C-AD3E-F896FD45B7CF}"/>
    <cellStyle name="40% - Accent2 3 8 2" xfId="47061" xr:uid="{75BBF9D2-4560-40ED-B6FC-7193DC4A7E47}"/>
    <cellStyle name="40% - Accent2 3 8 3" xfId="45549" xr:uid="{BBE430DF-9C4D-453D-A620-96CE64899923}"/>
    <cellStyle name="40% - Accent2 3 9" xfId="2086" xr:uid="{18B44FDB-0024-4270-8843-271060FE1A5C}"/>
    <cellStyle name="40% - Accent2 3 9 2" xfId="46159" xr:uid="{32CAE054-3A54-4623-9CC7-AA4797347393}"/>
    <cellStyle name="40% - Accent2 4" xfId="589" xr:uid="{96C32ED8-381A-4EB7-B5F3-D257110C153F}"/>
    <cellStyle name="40% - Accent2 4 10" xfId="43609" xr:uid="{0D717A90-7E36-40FB-A4EE-DE2C8A4C6CC7}"/>
    <cellStyle name="40% - Accent2 4 11" xfId="1481" xr:uid="{9C030030-EC08-4966-B611-805E9A650125}"/>
    <cellStyle name="40% - Accent2 4 12" xfId="44224" xr:uid="{D71B6FCA-7AB9-4AAA-82E3-50C26A4C7FE7}"/>
    <cellStyle name="40% - Accent2 4 2" xfId="1000" xr:uid="{B7AE25DA-EB99-4AF2-B1C4-A18D883CB5A6}"/>
    <cellStyle name="40% - Accent2 4 2 10" xfId="44714" xr:uid="{9DDE95EC-2107-4D26-AEE1-BC5C8E792B8D}"/>
    <cellStyle name="40% - Accent2 4 2 2" xfId="10904" xr:uid="{36BBE7BB-75D2-4E86-B0EA-79067F60DBDF}"/>
    <cellStyle name="40% - Accent2 4 2 2 2" xfId="10905" xr:uid="{E980A2C9-6D94-44AD-A3CD-75F2553AB391}"/>
    <cellStyle name="40% - Accent2 4 2 2 2 2" xfId="10906" xr:uid="{B6B8009B-296B-439C-9D47-9282875268EE}"/>
    <cellStyle name="40% - Accent2 4 2 2 2 2 2" xfId="10907" xr:uid="{B0C7FA2C-3DED-4166-925C-1CDC23099798}"/>
    <cellStyle name="40% - Accent2 4 2 2 2 2 2 2" xfId="10908" xr:uid="{E08A334D-387A-44A5-AA64-013599D3D645}"/>
    <cellStyle name="40% - Accent2 4 2 2 2 2 2 2 2" xfId="10909" xr:uid="{5C5A7609-20D1-4888-B880-A1DE2ED0FB8B}"/>
    <cellStyle name="40% - Accent2 4 2 2 2 2 2 3" xfId="10910" xr:uid="{803E4725-76D5-4497-A652-8831EE0D1F1F}"/>
    <cellStyle name="40% - Accent2 4 2 2 2 2 3" xfId="10911" xr:uid="{C2F3F139-8A19-4608-A2A8-DAEEB9C2AB78}"/>
    <cellStyle name="40% - Accent2 4 2 2 2 2 3 2" xfId="10912" xr:uid="{E3E70524-A9A7-472C-A041-633A0A3A692E}"/>
    <cellStyle name="40% - Accent2 4 2 2 2 2 3 2 2" xfId="10913" xr:uid="{E214160C-04FA-45A9-A937-CD3B89DB8EFF}"/>
    <cellStyle name="40% - Accent2 4 2 2 2 2 3 3" xfId="10914" xr:uid="{5F149C98-6E8E-490B-B2FC-EC7FAD69E539}"/>
    <cellStyle name="40% - Accent2 4 2 2 2 2 4" xfId="10915" xr:uid="{E779C99C-3CC2-4B0C-8902-A73DF08429E5}"/>
    <cellStyle name="40% - Accent2 4 2 2 2 2 4 2" xfId="10916" xr:uid="{4117D8C0-F77C-4B55-9E47-C9A488E809B1}"/>
    <cellStyle name="40% - Accent2 4 2 2 2 2 5" xfId="10917" xr:uid="{098B7503-9ECE-407E-8283-227FFC57B6FE}"/>
    <cellStyle name="40% - Accent2 4 2 2 2 3" xfId="10918" xr:uid="{9891AC7A-3931-43CE-AF3A-2900D9564382}"/>
    <cellStyle name="40% - Accent2 4 2 2 2 3 2" xfId="10919" xr:uid="{56855720-E563-4016-8F12-443EEA560616}"/>
    <cellStyle name="40% - Accent2 4 2 2 2 3 2 2" xfId="10920" xr:uid="{8E04D88E-B135-4F1E-B19B-5BA99906D2B3}"/>
    <cellStyle name="40% - Accent2 4 2 2 2 3 3" xfId="10921" xr:uid="{2FF536B0-E871-46A1-83EB-A4D2DDD29445}"/>
    <cellStyle name="40% - Accent2 4 2 2 2 4" xfId="10922" xr:uid="{2301E8B6-EAB4-47EB-8422-F5CE8A9820EC}"/>
    <cellStyle name="40% - Accent2 4 2 2 2 4 2" xfId="10923" xr:uid="{AEA3D071-89E6-4195-97D0-E481726C31EE}"/>
    <cellStyle name="40% - Accent2 4 2 2 2 4 2 2" xfId="10924" xr:uid="{D91FFF5D-E774-4365-B3D4-2773A4596228}"/>
    <cellStyle name="40% - Accent2 4 2 2 2 4 3" xfId="10925" xr:uid="{E0404B12-3CD2-4700-BF20-DD5402E2BB2B}"/>
    <cellStyle name="40% - Accent2 4 2 2 2 5" xfId="10926" xr:uid="{939CF27A-9CC6-4CA2-AAAA-A7F9C7D2F199}"/>
    <cellStyle name="40% - Accent2 4 2 2 2 5 2" xfId="10927" xr:uid="{B009CBB0-19C6-4FE9-96ED-FBD40712A5E5}"/>
    <cellStyle name="40% - Accent2 4 2 2 2 6" xfId="10928" xr:uid="{B563193B-9E16-4DE2-B862-A85FA80FBE62}"/>
    <cellStyle name="40% - Accent2 4 2 2 2 7" xfId="46849" xr:uid="{D6935186-819C-4EF5-87BB-6EB0E3134E46}"/>
    <cellStyle name="40% - Accent2 4 2 2 3" xfId="10929" xr:uid="{EC499735-51F2-4DD2-A7F7-47C9A9386B85}"/>
    <cellStyle name="40% - Accent2 4 2 2 3 2" xfId="10930" xr:uid="{341C3791-50AB-4BE6-9DEA-F0D2C80A27A9}"/>
    <cellStyle name="40% - Accent2 4 2 2 3 2 2" xfId="10931" xr:uid="{861680F7-83AD-41D4-9E5E-6B0AB9E31052}"/>
    <cellStyle name="40% - Accent2 4 2 2 3 2 2 2" xfId="10932" xr:uid="{8349050A-5ECA-452B-96C2-F05BD3295F7E}"/>
    <cellStyle name="40% - Accent2 4 2 2 3 2 3" xfId="10933" xr:uid="{D9BA86BF-CBDE-44B0-815A-B814640636AB}"/>
    <cellStyle name="40% - Accent2 4 2 2 3 3" xfId="10934" xr:uid="{975CCDDC-7981-470C-A073-AF7015F54AEE}"/>
    <cellStyle name="40% - Accent2 4 2 2 3 3 2" xfId="10935" xr:uid="{1184A923-0A5E-41EE-8D60-AE120CA6A26D}"/>
    <cellStyle name="40% - Accent2 4 2 2 3 3 2 2" xfId="10936" xr:uid="{11245E69-700C-427A-93B9-4DC4277261A6}"/>
    <cellStyle name="40% - Accent2 4 2 2 3 3 3" xfId="10937" xr:uid="{DAEC4B6D-20A8-4034-AFE4-ECC66D51641F}"/>
    <cellStyle name="40% - Accent2 4 2 2 3 4" xfId="10938" xr:uid="{CF218D1D-8180-489B-9DBF-DCC77555B059}"/>
    <cellStyle name="40% - Accent2 4 2 2 3 4 2" xfId="10939" xr:uid="{EFC51CCD-5830-427C-A57F-7166A3A85D82}"/>
    <cellStyle name="40% - Accent2 4 2 2 3 5" xfId="10940" xr:uid="{AF5C5954-E476-41FF-87F5-87F2EF5ACF24}"/>
    <cellStyle name="40% - Accent2 4 2 2 4" xfId="10941" xr:uid="{B9EF70EF-37C3-42C9-9458-BC43211DB4E0}"/>
    <cellStyle name="40% - Accent2 4 2 2 4 2" xfId="10942" xr:uid="{8DB2157C-2556-4E44-8949-951E6A656FC9}"/>
    <cellStyle name="40% - Accent2 4 2 2 4 2 2" xfId="10943" xr:uid="{11187C24-32B5-47F2-956A-0FE3A4ABC45A}"/>
    <cellStyle name="40% - Accent2 4 2 2 4 3" xfId="10944" xr:uid="{2EBABC03-00F9-4F57-A02E-09D2BB4E75CB}"/>
    <cellStyle name="40% - Accent2 4 2 2 5" xfId="10945" xr:uid="{FE29337A-FE2A-44BD-BBAE-C0674A79D38D}"/>
    <cellStyle name="40% - Accent2 4 2 2 5 2" xfId="10946" xr:uid="{CA437467-D333-43FB-94D6-8D0A5591F4E3}"/>
    <cellStyle name="40% - Accent2 4 2 2 5 2 2" xfId="10947" xr:uid="{23D13809-1DCC-48CC-9ADD-895FA78A848E}"/>
    <cellStyle name="40% - Accent2 4 2 2 5 3" xfId="10948" xr:uid="{B8729AA0-4645-4B9C-8011-FD733F4ABAC4}"/>
    <cellStyle name="40% - Accent2 4 2 2 6" xfId="10949" xr:uid="{DEE263F5-FCA0-44AE-BAE9-B0FF740A307C}"/>
    <cellStyle name="40% - Accent2 4 2 2 6 2" xfId="10950" xr:uid="{5C3D724D-E96E-419F-BE48-4C59C1A857E2}"/>
    <cellStyle name="40% - Accent2 4 2 2 7" xfId="10951" xr:uid="{BC2B7198-E06D-4396-9AF2-C7431A1A6A5B}"/>
    <cellStyle name="40% - Accent2 4 2 2 8" xfId="45510" xr:uid="{B25D877E-1F28-4DC0-9BDC-A288EB899856}"/>
    <cellStyle name="40% - Accent2 4 2 3" xfId="10952" xr:uid="{377FC669-AB12-4837-AEC8-526D1D53B481}"/>
    <cellStyle name="40% - Accent2 4 2 3 2" xfId="10953" xr:uid="{A69B1710-627B-4046-99EA-11C8CCCFA111}"/>
    <cellStyle name="40% - Accent2 4 2 3 2 2" xfId="10954" xr:uid="{37409C10-4690-4F2E-A2E8-F6E491E8ED89}"/>
    <cellStyle name="40% - Accent2 4 2 3 2 2 2" xfId="10955" xr:uid="{CC27EA6B-41C7-461B-A5F3-149A81523DB7}"/>
    <cellStyle name="40% - Accent2 4 2 3 2 2 2 2" xfId="10956" xr:uid="{47578450-FE9B-4B42-8667-4A1C5CA3BDE6}"/>
    <cellStyle name="40% - Accent2 4 2 3 2 2 3" xfId="10957" xr:uid="{23A5D92E-7C12-425B-8B5E-291D3EF1897E}"/>
    <cellStyle name="40% - Accent2 4 2 3 2 3" xfId="10958" xr:uid="{514B2C12-8D95-4225-BB28-96E45BDE04A8}"/>
    <cellStyle name="40% - Accent2 4 2 3 2 3 2" xfId="10959" xr:uid="{1E42ADAF-916D-48AE-B27D-8817B1DDD4FF}"/>
    <cellStyle name="40% - Accent2 4 2 3 2 3 2 2" xfId="10960" xr:uid="{3BD3BBE5-18F9-4F8C-89BF-395483BB4715}"/>
    <cellStyle name="40% - Accent2 4 2 3 2 3 3" xfId="10961" xr:uid="{BD07D159-18B7-40ED-952A-072AD80A20F5}"/>
    <cellStyle name="40% - Accent2 4 2 3 2 4" xfId="10962" xr:uid="{E873C135-E188-4AB6-8274-4DC48AF29EA0}"/>
    <cellStyle name="40% - Accent2 4 2 3 2 4 2" xfId="10963" xr:uid="{9F9A4018-B801-4EBF-ACD3-3BB04F17790B}"/>
    <cellStyle name="40% - Accent2 4 2 3 2 5" xfId="10964" xr:uid="{2062457D-3908-4804-AFC2-FD9E3683CFDD}"/>
    <cellStyle name="40% - Accent2 4 2 3 2 6" xfId="47014" xr:uid="{B810F741-8865-4804-9FB2-0D93F47A05D9}"/>
    <cellStyle name="40% - Accent2 4 2 3 3" xfId="10965" xr:uid="{F0644B0D-E6BF-4B21-B5E4-EEB0F5B05E5B}"/>
    <cellStyle name="40% - Accent2 4 2 3 3 2" xfId="10966" xr:uid="{5D05F101-92A0-4A40-882F-907B05AE19DD}"/>
    <cellStyle name="40% - Accent2 4 2 3 3 2 2" xfId="10967" xr:uid="{B6B34A92-8FE0-4964-A3CF-02773D73DD93}"/>
    <cellStyle name="40% - Accent2 4 2 3 3 3" xfId="10968" xr:uid="{11D5C31B-68CE-4EA3-9B49-A61B906CF982}"/>
    <cellStyle name="40% - Accent2 4 2 3 4" xfId="10969" xr:uid="{AA410A93-7659-4FED-B7D0-84CB8B03FAD7}"/>
    <cellStyle name="40% - Accent2 4 2 3 4 2" xfId="10970" xr:uid="{5EBBBD8D-9443-424D-B931-00D775F77EEF}"/>
    <cellStyle name="40% - Accent2 4 2 3 4 2 2" xfId="10971" xr:uid="{CAA7F60F-D20B-451A-9AD9-C1F2F31182F0}"/>
    <cellStyle name="40% - Accent2 4 2 3 4 3" xfId="10972" xr:uid="{A7E9923D-1940-44C3-A557-C277DCDF399C}"/>
    <cellStyle name="40% - Accent2 4 2 3 5" xfId="10973" xr:uid="{579A6453-39C6-4C83-9E63-3B415488D797}"/>
    <cellStyle name="40% - Accent2 4 2 3 5 2" xfId="10974" xr:uid="{96A1C612-7457-45FA-B1EE-0B4DCF53037C}"/>
    <cellStyle name="40% - Accent2 4 2 3 6" xfId="10975" xr:uid="{333564D6-F6C8-4F83-B314-1DA8000E791A}"/>
    <cellStyle name="40% - Accent2 4 2 3 7" xfId="44902" xr:uid="{34010276-C3AE-4201-A754-CC432C2803EA}"/>
    <cellStyle name="40% - Accent2 4 2 4" xfId="10976" xr:uid="{9CEEC142-7719-413F-A61C-5DCFFE418BA6}"/>
    <cellStyle name="40% - Accent2 4 2 4 2" xfId="10977" xr:uid="{4B9E02E0-D8B1-4890-9F99-E8728A99BC9A}"/>
    <cellStyle name="40% - Accent2 4 2 4 2 2" xfId="10978" xr:uid="{6FE4B48E-B66A-499C-A3A3-C61526AA70F5}"/>
    <cellStyle name="40% - Accent2 4 2 4 2 2 2" xfId="10979" xr:uid="{46DA2ED9-9882-4345-8E03-AD5B74815CFB}"/>
    <cellStyle name="40% - Accent2 4 2 4 2 3" xfId="10980" xr:uid="{8CB24434-7F84-4F99-8386-FC1D0D218D78}"/>
    <cellStyle name="40% - Accent2 4 2 4 3" xfId="10981" xr:uid="{5A629358-176D-4D3E-93C1-1E2BD50E959A}"/>
    <cellStyle name="40% - Accent2 4 2 4 3 2" xfId="10982" xr:uid="{C92DF728-8061-4C21-9AED-56C327DBEB33}"/>
    <cellStyle name="40% - Accent2 4 2 4 3 2 2" xfId="10983" xr:uid="{34CD6B63-F303-4706-8AC8-DB5379E0C408}"/>
    <cellStyle name="40% - Accent2 4 2 4 3 3" xfId="10984" xr:uid="{F90E2CC6-5882-42FA-B8C5-BF23F271E539}"/>
    <cellStyle name="40% - Accent2 4 2 4 4" xfId="10985" xr:uid="{A33A8FFC-4828-4E1D-BED4-0ED1B102ED27}"/>
    <cellStyle name="40% - Accent2 4 2 4 4 2" xfId="10986" xr:uid="{ADDACB24-CAE2-4C6D-846E-4E57AA232A7E}"/>
    <cellStyle name="40% - Accent2 4 2 4 5" xfId="10987" xr:uid="{8D39DF9E-64E0-4D4F-89F0-B757F0B6A4B1}"/>
    <cellStyle name="40% - Accent2 4 2 4 6" xfId="47186" xr:uid="{6F61EC3D-6F60-41D4-85F7-115C092F2B1D}"/>
    <cellStyle name="40% - Accent2 4 2 5" xfId="10988" xr:uid="{183D604B-913F-4C2F-BFF9-7F5761A92324}"/>
    <cellStyle name="40% - Accent2 4 2 5 2" xfId="10989" xr:uid="{CE9C7CCF-332C-4BDF-9E90-EE14ED684E01}"/>
    <cellStyle name="40% - Accent2 4 2 5 2 2" xfId="10990" xr:uid="{67944629-ADDC-45D2-88D5-F8E8DCB96E2F}"/>
    <cellStyle name="40% - Accent2 4 2 5 2 2 2" xfId="10991" xr:uid="{60300BA4-7ED7-44E9-9003-AAEFDDFCF256}"/>
    <cellStyle name="40% - Accent2 4 2 5 2 3" xfId="10992" xr:uid="{3267BEBA-347E-4A35-B453-61DDA203651F}"/>
    <cellStyle name="40% - Accent2 4 2 5 3" xfId="10993" xr:uid="{B74CD9E3-E0D1-4002-90A6-55900958E988}"/>
    <cellStyle name="40% - Accent2 4 2 5 3 2" xfId="10994" xr:uid="{40ECADDA-110D-4CDF-A0FB-A56652F7602A}"/>
    <cellStyle name="40% - Accent2 4 2 5 4" xfId="10995" xr:uid="{05B9541C-4F1E-4CA3-A2E0-C8BE65E35997}"/>
    <cellStyle name="40% - Accent2 4 2 5 5" xfId="46284" xr:uid="{A830F647-34C8-4F01-AFD3-505E8FA4253B}"/>
    <cellStyle name="40% - Accent2 4 2 6" xfId="10996" xr:uid="{582EC3A5-81A2-4035-80F1-35ADA6F61497}"/>
    <cellStyle name="40% - Accent2 4 2 6 2" xfId="10997" xr:uid="{08468546-4205-42BB-AB82-0FEDF7F6D587}"/>
    <cellStyle name="40% - Accent2 4 2 6 2 2" xfId="10998" xr:uid="{812F60E8-AFF7-49F3-9331-E0B86C4D16CE}"/>
    <cellStyle name="40% - Accent2 4 2 6 3" xfId="10999" xr:uid="{187C9492-C310-4C46-8D91-2D8F61D09140}"/>
    <cellStyle name="40% - Accent2 4 2 7" xfId="11000" xr:uid="{495AEEDA-035F-4D83-B500-74A9ED23FC2F}"/>
    <cellStyle name="40% - Accent2 4 2 7 2" xfId="11001" xr:uid="{B0FD53DF-D7E6-4249-BF2E-F8C6B55A64F0}"/>
    <cellStyle name="40% - Accent2 4 2 8" xfId="11002" xr:uid="{2A833525-565A-43AF-9E45-56ED04CCA2AF}"/>
    <cellStyle name="40% - Accent2 4 2 9" xfId="10903" xr:uid="{EF367FC2-F1B6-430A-8C91-D9139CE82BEE}"/>
    <cellStyle name="40% - Accent2 4 3" xfId="11003" xr:uid="{85B5DE57-2FDF-441B-BEDD-441391806962}"/>
    <cellStyle name="40% - Accent2 4 3 2" xfId="11004" xr:uid="{4E7A0F3A-B163-46C1-AA4A-CC966CADA5FC}"/>
    <cellStyle name="40% - Accent2 4 3 2 2" xfId="11005" xr:uid="{6A7BEE9B-27E6-4161-9566-EF7D12832203}"/>
    <cellStyle name="40% - Accent2 4 3 2 2 2" xfId="11006" xr:uid="{37047BE5-B22E-4C39-9D8C-0D90D6E46E80}"/>
    <cellStyle name="40% - Accent2 4 3 2 2 2 2" xfId="11007" xr:uid="{34DB5E67-E88A-4C53-8143-EDC3884C844F}"/>
    <cellStyle name="40% - Accent2 4 3 2 2 3" xfId="11008" xr:uid="{946C5DDF-544B-40BB-971E-CF24EEE3BA63}"/>
    <cellStyle name="40% - Accent2 4 3 2 3" xfId="11009" xr:uid="{2B48B9F2-B31D-4BBD-A1EE-0F6EB68A271C}"/>
    <cellStyle name="40% - Accent2 4 3 2 3 2" xfId="11010" xr:uid="{E2A6FE26-31BC-45DA-A170-61D8AE51C006}"/>
    <cellStyle name="40% - Accent2 4 3 2 3 2 2" xfId="11011" xr:uid="{6A846115-3CC9-4033-A820-95A0CF79CD9E}"/>
    <cellStyle name="40% - Accent2 4 3 2 3 3" xfId="11012" xr:uid="{EA598702-1E5A-4ED8-AABF-BDADF94C5A5E}"/>
    <cellStyle name="40% - Accent2 4 3 2 4" xfId="11013" xr:uid="{8218F6F2-6DC0-4BB8-943D-F59628A466A2}"/>
    <cellStyle name="40% - Accent2 4 3 2 4 2" xfId="11014" xr:uid="{20E40329-0066-4F80-8AFE-A2842935DA2A}"/>
    <cellStyle name="40% - Accent2 4 3 2 5" xfId="11015" xr:uid="{9A7CA3A5-7169-4D9A-9CAD-D8622BC4104F}"/>
    <cellStyle name="40% - Accent2 4 3 2 6" xfId="45399" xr:uid="{89F6D0D5-7F35-4BA3-9718-B273157C4F50}"/>
    <cellStyle name="40% - Accent2 4 3 3" xfId="11016" xr:uid="{77666451-7EDB-4B0E-8F50-F72C9C04E588}"/>
    <cellStyle name="40% - Accent2 4 3 3 2" xfId="46737" xr:uid="{8729D384-F1E6-4DE6-8FEE-8A28F211FB6F}"/>
    <cellStyle name="40% - Accent2 4 3 4" xfId="11017" xr:uid="{D327E165-CDB6-4EC0-8BEC-B12340AB3393}"/>
    <cellStyle name="40% - Accent2 4 3 4 2" xfId="11018" xr:uid="{20B2B2E1-7108-44DB-8237-BB18FA73942E}"/>
    <cellStyle name="40% - Accent2 4 3 4 2 2" xfId="11019" xr:uid="{FC85AEF0-59EA-4413-998D-B836DE1DB668}"/>
    <cellStyle name="40% - Accent2 4 3 4 3" xfId="11020" xr:uid="{BF320275-DABF-4A90-A216-5BC2367F9CED}"/>
    <cellStyle name="40% - Accent2 4 3 5" xfId="44467" xr:uid="{F88848C0-C67B-486B-817F-56D9A182664B}"/>
    <cellStyle name="40% - Accent2 4 4" xfId="11021" xr:uid="{605767A0-8ECD-4CC4-BCF0-EAFA1EC82B5B}"/>
    <cellStyle name="40% - Accent2 4 4 2" xfId="11022" xr:uid="{7657B024-88ED-4520-97C0-0A8902094AC1}"/>
    <cellStyle name="40% - Accent2 4 4 2 2" xfId="11023" xr:uid="{5E3ACF7F-E011-4789-8848-F8C979013BAA}"/>
    <cellStyle name="40% - Accent2 4 4 2 3" xfId="11024" xr:uid="{B5C4EF76-D703-4909-945F-B309A836D7BB}"/>
    <cellStyle name="40% - Accent2 4 4 2 3 2" xfId="11025" xr:uid="{BD43E43F-0FCA-49BA-BD7E-E1A5F48E1A78}"/>
    <cellStyle name="40% - Accent2 4 4 2 3 2 2" xfId="11026" xr:uid="{E039818C-BD4A-4887-A8E0-4F1C7DE4B0D3}"/>
    <cellStyle name="40% - Accent2 4 4 2 3 3" xfId="11027" xr:uid="{F5E5DF0B-FBA8-48E2-9F16-375D82ACBE94}"/>
    <cellStyle name="40% - Accent2 4 4 2 4" xfId="11028" xr:uid="{965B4AAC-DB70-442B-BCFC-99B1FE9338CE}"/>
    <cellStyle name="40% - Accent2 4 4 2 4 2" xfId="11029" xr:uid="{C4166EC3-731E-49C1-B4C8-3658BB4FAF07}"/>
    <cellStyle name="40% - Accent2 4 4 2 4 2 2" xfId="11030" xr:uid="{68DBED84-7218-4BEA-A127-7DC8C8B52243}"/>
    <cellStyle name="40% - Accent2 4 4 2 4 3" xfId="11031" xr:uid="{7530DFEC-40B1-42A4-A6DC-D5852192E998}"/>
    <cellStyle name="40% - Accent2 4 4 2 5" xfId="11032" xr:uid="{27F8AD4A-FCFB-4593-9D6C-157AF4806819}"/>
    <cellStyle name="40% - Accent2 4 4 2 5 2" xfId="11033" xr:uid="{E203A5F1-E6F3-4166-B890-4D8A33385967}"/>
    <cellStyle name="40% - Accent2 4 4 2 6" xfId="11034" xr:uid="{8D136253-5EFA-43EC-8EC9-D5CED99D7580}"/>
    <cellStyle name="40% - Accent2 4 4 2 7" xfId="46550" xr:uid="{8377BAAC-A610-4C75-8C0D-419E6889A068}"/>
    <cellStyle name="40% - Accent2 4 4 3" xfId="11035" xr:uid="{2B3C6BCB-4689-4171-92E5-893974EF37F2}"/>
    <cellStyle name="40% - Accent2 4 4 3 2" xfId="11036" xr:uid="{F0ABD308-36E0-439C-A934-48867A276C3D}"/>
    <cellStyle name="40% - Accent2 4 4 3 2 2" xfId="11037" xr:uid="{30DBA43E-FE68-4AB5-9977-45B071072AF1}"/>
    <cellStyle name="40% - Accent2 4 4 3 3" xfId="11038" xr:uid="{9C66072B-5F54-4777-B9F6-E416B6309C68}"/>
    <cellStyle name="40% - Accent2 4 4 4" xfId="11039" xr:uid="{66872B82-61C3-4690-9421-B1A1D089BA70}"/>
    <cellStyle name="40% - Accent2 4 4 4 2" xfId="11040" xr:uid="{BE1688D5-920C-4298-A23B-A53145E978E0}"/>
    <cellStyle name="40% - Accent2 4 4 4 2 2" xfId="11041" xr:uid="{880C1E4D-BB60-42D6-97CE-28EE3A53788E}"/>
    <cellStyle name="40% - Accent2 4 4 4 3" xfId="11042" xr:uid="{100C3068-7E2A-448E-981E-68B98D207941}"/>
    <cellStyle name="40% - Accent2 4 4 5" xfId="11043" xr:uid="{BE5100B9-3EDC-4F42-9F36-40BE192EC237}"/>
    <cellStyle name="40% - Accent2 4 4 5 2" xfId="11044" xr:uid="{BF4BFE7D-A6D6-4307-96A7-7C6D39CD720A}"/>
    <cellStyle name="40% - Accent2 4 4 6" xfId="11045" xr:uid="{F8A4315E-508A-448A-8863-C8E3E0866D62}"/>
    <cellStyle name="40% - Accent2 4 4 7" xfId="45211" xr:uid="{28935A7C-D88F-4C17-B6C5-3EA44C33F682}"/>
    <cellStyle name="40% - Accent2 4 5" xfId="11046" xr:uid="{9B6A58DE-B0CC-434A-8458-DDD2BD6E8BBA}"/>
    <cellStyle name="40% - Accent2 4 5 2" xfId="11047" xr:uid="{D1D178A2-C37F-4042-85C8-5912C41D1566}"/>
    <cellStyle name="40% - Accent2 4 5 2 2" xfId="11048" xr:uid="{E9EC951B-2CBC-4FD6-BA17-18869D7D768D}"/>
    <cellStyle name="40% - Accent2 4 5 2 2 2" xfId="11049" xr:uid="{6522DDAC-3C7B-4109-AF2B-0957E8718661}"/>
    <cellStyle name="40% - Accent2 4 5 2 3" xfId="11050" xr:uid="{EB6BAFD3-0A73-472A-A4E7-1150AB7884F7}"/>
    <cellStyle name="40% - Accent2 4 5 2 4" xfId="46901" xr:uid="{1494564F-2F2F-426F-BA20-6F079E76AF64}"/>
    <cellStyle name="40% - Accent2 4 5 3" xfId="11051" xr:uid="{974BA126-2848-4590-8900-01595192485D}"/>
    <cellStyle name="40% - Accent2 4 5 3 2" xfId="11052" xr:uid="{7177DEE3-FA96-4916-B1F0-642604F62322}"/>
    <cellStyle name="40% - Accent2 4 5 3 2 2" xfId="11053" xr:uid="{DAE9C69C-33EA-4A68-B41C-D25396020D2A}"/>
    <cellStyle name="40% - Accent2 4 5 3 3" xfId="11054" xr:uid="{A0924358-3100-4455-BDDC-F88C310B3DDE}"/>
    <cellStyle name="40% - Accent2 4 5 4" xfId="11055" xr:uid="{3BEABF5D-99F8-4160-9E1F-312491B5E68B}"/>
    <cellStyle name="40% - Accent2 4 5 4 2" xfId="11056" xr:uid="{E35028D1-2ED9-4DF3-AC9A-1AAEAE20D8A4}"/>
    <cellStyle name="40% - Accent2 4 5 5" xfId="11057" xr:uid="{5DF392EF-B417-4A5E-A552-C62E4C002B39}"/>
    <cellStyle name="40% - Accent2 4 5 6" xfId="44791" xr:uid="{BE5A4D90-85E1-4A9F-BA45-1F4B54D16A60}"/>
    <cellStyle name="40% - Accent2 4 6" xfId="11058" xr:uid="{31A83D8B-1978-4C76-993B-85430A787082}"/>
    <cellStyle name="40% - Accent2 4 6 2" xfId="11059" xr:uid="{6C9FE9A3-B7D6-4608-8925-AFFD439F2FE5}"/>
    <cellStyle name="40% - Accent2 4 6 2 2" xfId="11060" xr:uid="{02232828-40B9-42B2-A883-51B03A9F7796}"/>
    <cellStyle name="40% - Accent2 4 6 2 2 2" xfId="11061" xr:uid="{8622F919-FC66-48B0-B15F-3F200DED0D18}"/>
    <cellStyle name="40% - Accent2 4 6 2 3" xfId="11062" xr:uid="{D2C0E108-0FF5-428A-9BE2-52398977E341}"/>
    <cellStyle name="40% - Accent2 4 6 2 4" xfId="47075" xr:uid="{32DEEE64-A3C4-4FF6-A03B-3BDA54285F91}"/>
    <cellStyle name="40% - Accent2 4 6 3" xfId="11063" xr:uid="{ADD3AB17-2F76-4587-80CD-46AB057460B8}"/>
    <cellStyle name="40% - Accent2 4 6 3 2" xfId="11064" xr:uid="{3F1CF7A0-A712-453C-AE23-351B9D842C31}"/>
    <cellStyle name="40% - Accent2 4 6 4" xfId="11065" xr:uid="{1134DAA0-BDCB-4DF3-BC7B-72A71B1D74F8}"/>
    <cellStyle name="40% - Accent2 4 6 5" xfId="45650" xr:uid="{C9A624E5-E828-41B4-85F2-9DDB13C5A640}"/>
    <cellStyle name="40% - Accent2 4 7" xfId="11066" xr:uid="{0588F2C5-E304-4E22-ABF6-2CFDB7E1C48E}"/>
    <cellStyle name="40% - Accent2 4 7 2" xfId="11067" xr:uid="{497DF997-7450-4080-AF04-B98BFF39233E}"/>
    <cellStyle name="40% - Accent2 4 7 2 2" xfId="11068" xr:uid="{1CAFC3B7-A5C9-4B78-BA78-F91C2F081838}"/>
    <cellStyle name="40% - Accent2 4 7 3" xfId="11069" xr:uid="{7A9C09FB-649B-4FAD-95F3-5CFCCC310364}"/>
    <cellStyle name="40% - Accent2 4 7 4" xfId="46173" xr:uid="{2F063185-44D2-45B5-BE77-3F9CFFC69424}"/>
    <cellStyle name="40% - Accent2 4 8" xfId="11070" xr:uid="{0ED6DFB3-E22E-490C-91E2-749E440D40B4}"/>
    <cellStyle name="40% - Accent2 4 8 2" xfId="11071" xr:uid="{F211E2E1-0B71-4C88-9B14-A13858B9632B}"/>
    <cellStyle name="40% - Accent2 4 9" xfId="11072" xr:uid="{6480A6B7-6B74-446F-8F12-BF37333E4938}"/>
    <cellStyle name="40% - Accent2 5" xfId="842" xr:uid="{7E7D386E-213A-4FDE-8E1D-A786F3B371E5}"/>
    <cellStyle name="40% - Accent2 5 2" xfId="11073" xr:uid="{CB30BCAC-2299-4EF4-9564-8485B481911D}"/>
    <cellStyle name="40% - Accent2 5 2 2" xfId="43860" xr:uid="{98F9E61A-CCC3-4259-8C0A-1D9159268DD7}"/>
    <cellStyle name="40% - Accent2 5 2 3" xfId="45090" xr:uid="{1503FA29-CB81-46F6-8367-9EAA12F794DC}"/>
    <cellStyle name="40% - Accent2 5 3" xfId="45775" xr:uid="{DB92A7E0-CCC2-41C9-BE17-47335682B6BD}"/>
    <cellStyle name="40% - Accent2 5 4" xfId="46429" xr:uid="{5C654BC8-03A5-4257-AD14-298C5264747B}"/>
    <cellStyle name="40% - Accent2 5 5" xfId="44103" xr:uid="{C9A2724D-7D34-458E-A6AB-AE8816460791}"/>
    <cellStyle name="40% - Accent2 6" xfId="11074" xr:uid="{6F8CB7B5-CAB8-4703-8E94-04A4E62770F9}"/>
    <cellStyle name="40% - Accent2 6 2" xfId="11075" xr:uid="{FDCB0AC3-3F2B-4D79-9049-0B3450142224}"/>
    <cellStyle name="40% - Accent2 6 2 2" xfId="11076" xr:uid="{6775F327-2639-415C-ACA6-730B277026C9}"/>
    <cellStyle name="40% - Accent2 6 2 2 2" xfId="11077" xr:uid="{ED3A4289-E634-47D7-A1BD-91BCA963BED4}"/>
    <cellStyle name="40% - Accent2 6 2 2 2 2" xfId="11078" xr:uid="{B0C8AEB6-AB80-4831-81D9-2CE4B6366FEE}"/>
    <cellStyle name="40% - Accent2 6 2 2 2 2 2" xfId="11079" xr:uid="{7E40C06A-3AF6-4D84-86AC-DB9CB37CD9C9}"/>
    <cellStyle name="40% - Accent2 6 2 2 2 3" xfId="11080" xr:uid="{4FE702A1-2C57-4D3A-BC50-AEB07E7A98BC}"/>
    <cellStyle name="40% - Accent2 6 2 2 3" xfId="11081" xr:uid="{7EEB6ED2-4C53-4D57-9EF9-FC4949F76C2A}"/>
    <cellStyle name="40% - Accent2 6 2 2 3 2" xfId="11082" xr:uid="{15FFFAC5-56DA-4DCE-8846-181FAC60A407}"/>
    <cellStyle name="40% - Accent2 6 2 2 3 2 2" xfId="11083" xr:uid="{A62559B4-5648-4DC0-8362-9D0837D0ABA8}"/>
    <cellStyle name="40% - Accent2 6 2 2 3 3" xfId="11084" xr:uid="{6E217A57-64D5-4EFE-87F3-FEE729993C7F}"/>
    <cellStyle name="40% - Accent2 6 2 2 4" xfId="11085" xr:uid="{8132F85D-3575-4765-A92E-4A491930A076}"/>
    <cellStyle name="40% - Accent2 6 2 2 4 2" xfId="11086" xr:uid="{F5C9CEFD-E89E-4F3E-A29B-2FFD007D8953}"/>
    <cellStyle name="40% - Accent2 6 2 2 5" xfId="11087" xr:uid="{718280C4-9D84-4A05-BDD2-DB9522D3F6E3}"/>
    <cellStyle name="40% - Accent2 6 2 3" xfId="11088" xr:uid="{1F2410FA-C247-425C-9860-0A0790F2AA4D}"/>
    <cellStyle name="40% - Accent2 6 2 4" xfId="11089" xr:uid="{6A670C49-D154-4455-861C-CD7A120E6599}"/>
    <cellStyle name="40% - Accent2 6 2 4 2" xfId="11090" xr:uid="{98D1EE1E-B774-4D7F-A426-05EFFA533C5D}"/>
    <cellStyle name="40% - Accent2 6 2 4 2 2" xfId="11091" xr:uid="{584ECF0E-EEF9-45D6-99BD-958DD59B6376}"/>
    <cellStyle name="40% - Accent2 6 2 4 3" xfId="11092" xr:uid="{79F864BC-BA5B-4FCB-9B7A-B8B2FAFE07E8}"/>
    <cellStyle name="40% - Accent2 6 2 5" xfId="11093" xr:uid="{83ADE58C-9FBB-4441-9460-5BF270EDFCC2}"/>
    <cellStyle name="40% - Accent2 6 2 5 2" xfId="11094" xr:uid="{9B0AE32B-52F8-458C-A653-E1840AED19B5}"/>
    <cellStyle name="40% - Accent2 6 2 5 2 2" xfId="11095" xr:uid="{29F6B9C8-DE2C-4484-990E-79E65D2D6536}"/>
    <cellStyle name="40% - Accent2 6 2 5 3" xfId="11096" xr:uid="{C055CEF5-567C-4632-B44A-28852E9C4A79}"/>
    <cellStyle name="40% - Accent2 6 2 6" xfId="11097" xr:uid="{13B8385C-0700-424D-94DB-95C1A5E367F7}"/>
    <cellStyle name="40% - Accent2 6 2 6 2" xfId="11098" xr:uid="{8037C591-39D8-4F0E-BEBC-99161C0A2D9D}"/>
    <cellStyle name="40% - Accent2 6 2 7" xfId="11099" xr:uid="{B22E5625-AD0D-4790-8A2F-A5462C959624}"/>
    <cellStyle name="40% - Accent2 6 2 8" xfId="45894" xr:uid="{EA739CD8-A93A-49E8-92A3-071BDBC3BD6E}"/>
    <cellStyle name="40% - Accent2 6 3" xfId="11100" xr:uid="{81ED0465-5763-4E8E-8A49-031D105141B2}"/>
    <cellStyle name="40% - Accent2 6 3 2" xfId="11101" xr:uid="{C094E144-682D-49FD-9D52-41473D6D530E}"/>
    <cellStyle name="40% - Accent2 6 3 2 2" xfId="11102" xr:uid="{1D76571A-297F-46C4-84C9-7B10A72DB438}"/>
    <cellStyle name="40% - Accent2 6 3 2 2 2" xfId="11103" xr:uid="{06736683-A5EF-4E37-9BCF-71790F2FB338}"/>
    <cellStyle name="40% - Accent2 6 3 2 3" xfId="11104" xr:uid="{89F5C67E-E9E1-4080-BC88-1EA75D541D4F}"/>
    <cellStyle name="40% - Accent2 6 3 3" xfId="11105" xr:uid="{1C4513BE-B8D1-4667-9485-80D7B03B480A}"/>
    <cellStyle name="40% - Accent2 6 3 3 2" xfId="11106" xr:uid="{5D7EF8E0-E325-4635-A2AD-49DE4C95FCED}"/>
    <cellStyle name="40% - Accent2 6 3 3 2 2" xfId="11107" xr:uid="{7776E5D6-C33F-498A-829B-51A7F50A77F2}"/>
    <cellStyle name="40% - Accent2 6 3 3 3" xfId="11108" xr:uid="{A75BD7C7-EEF1-4E8C-B360-C6964FEF09DD}"/>
    <cellStyle name="40% - Accent2 6 3 4" xfId="11109" xr:uid="{094216A0-882A-4425-BC5C-2098DE48E976}"/>
    <cellStyle name="40% - Accent2 6 3 4 2" xfId="11110" xr:uid="{763E3244-9534-4A98-A1CF-6630EA661AE4}"/>
    <cellStyle name="40% - Accent2 6 3 5" xfId="11111" xr:uid="{E069F1B1-4CF7-4969-B267-19A03D19A026}"/>
    <cellStyle name="40% - Accent2 6 4" xfId="11112" xr:uid="{BBAAC506-CF55-40A0-9FBA-964460187629}"/>
    <cellStyle name="40% - Accent2 6 4 2" xfId="11113" xr:uid="{C11262C7-92FC-435C-8FCB-838B89E4DF0C}"/>
    <cellStyle name="40% - Accent2 6 4 2 2" xfId="11114" xr:uid="{6495674F-FEB7-4A98-ADC1-30CCC9863ADA}"/>
    <cellStyle name="40% - Accent2 6 4 3" xfId="11115" xr:uid="{C68E4128-9BC4-4C64-AAF9-72A871615D0A}"/>
    <cellStyle name="40% - Accent2 6 5" xfId="11116" xr:uid="{7A5210A6-5694-4B6C-B2F0-90E1A129CBB0}"/>
    <cellStyle name="40% - Accent2 6 5 2" xfId="11117" xr:uid="{78CB8A39-F4E1-4BF7-92E7-298DA1BE3F88}"/>
    <cellStyle name="40% - Accent2 6 5 2 2" xfId="11118" xr:uid="{8A761DA6-7EC9-4564-9CA4-AFD5BCFD6B55}"/>
    <cellStyle name="40% - Accent2 6 5 3" xfId="11119" xr:uid="{0D44A4FC-F6C4-4A1A-9CEA-981FC4266953}"/>
    <cellStyle name="40% - Accent2 6 6" xfId="11120" xr:uid="{22771E65-D773-482B-9256-118078EF30BD}"/>
    <cellStyle name="40% - Accent2 6 6 2" xfId="11121" xr:uid="{1ACC9FBA-CBA7-44F5-A2A3-D4BAC7D9EB4F}"/>
    <cellStyle name="40% - Accent2 6 7" xfId="11122" xr:uid="{9EF8B891-EF8D-4FE3-A620-17F5EEE3FFFB}"/>
    <cellStyle name="40% - Accent2 6 8" xfId="44916" xr:uid="{9FA3DED6-7BE1-4B50-B4D0-4E80483242BA}"/>
    <cellStyle name="40% - Accent2 7" xfId="11123" xr:uid="{D6651873-824B-4589-B670-CBD38E7D86A3}"/>
    <cellStyle name="40% - Accent2 7 2" xfId="11124" xr:uid="{38707A62-C93F-4898-9330-741BE204B53A}"/>
    <cellStyle name="40% - Accent2 7 2 2" xfId="11125" xr:uid="{DFF4E110-089C-430A-823C-7A89F00A34C3}"/>
    <cellStyle name="40% - Accent2 7 2 2 2" xfId="11126" xr:uid="{5BC74360-9B47-4810-9924-B3B48C40D6F9}"/>
    <cellStyle name="40% - Accent2 7 2 2 2 2" xfId="11127" xr:uid="{D014B2FD-47E0-4202-A9E8-4D362DC35946}"/>
    <cellStyle name="40% - Accent2 7 2 2 2 2 2" xfId="11128" xr:uid="{B8E60EB7-A2CD-4841-A07E-FF3BF5C90E79}"/>
    <cellStyle name="40% - Accent2 7 2 2 2 3" xfId="11129" xr:uid="{9A7275B2-D817-4816-85A4-A94F5EFF76F5}"/>
    <cellStyle name="40% - Accent2 7 2 2 3" xfId="11130" xr:uid="{2B0A1507-61E5-4BE2-98BC-7BC065ACC2B4}"/>
    <cellStyle name="40% - Accent2 7 2 2 3 2" xfId="11131" xr:uid="{6CBA718C-552F-4947-A191-6A32E887F1FF}"/>
    <cellStyle name="40% - Accent2 7 2 2 3 2 2" xfId="11132" xr:uid="{55225C22-FAC7-4B73-A283-B0F10F664CDC}"/>
    <cellStyle name="40% - Accent2 7 2 2 3 3" xfId="11133" xr:uid="{AEBE76F4-4973-4E23-A3C6-C42516EDE264}"/>
    <cellStyle name="40% - Accent2 7 2 2 4" xfId="11134" xr:uid="{35B6EB77-7BC3-4C38-B986-E31A2236436E}"/>
    <cellStyle name="40% - Accent2 7 2 2 4 2" xfId="11135" xr:uid="{E05CF15E-F45C-4421-8AE1-8C51902DFCFB}"/>
    <cellStyle name="40% - Accent2 7 2 2 5" xfId="11136" xr:uid="{1D4B15D0-46F2-4B3C-8AD8-CC3A58394C1D}"/>
    <cellStyle name="40% - Accent2 7 2 3" xfId="11137" xr:uid="{335967E2-7898-4433-B220-21669F99E415}"/>
    <cellStyle name="40% - Accent2 7 2 4" xfId="11138" xr:uid="{46629E48-9707-4553-8F2B-94741314B352}"/>
    <cellStyle name="40% - Accent2 7 2 4 2" xfId="11139" xr:uid="{B345366E-1DEE-454B-A1D8-E4D51B92B6CF}"/>
    <cellStyle name="40% - Accent2 7 2 4 2 2" xfId="11140" xr:uid="{9961D091-80ED-4BB3-BDCD-A0285300F5D6}"/>
    <cellStyle name="40% - Accent2 7 2 4 3" xfId="11141" xr:uid="{3FE0B2CE-BB43-4CE8-8DBE-76D29EE24547}"/>
    <cellStyle name="40% - Accent2 7 2 5" xfId="11142" xr:uid="{990C787A-1CA2-4C01-AA4F-46E523F109E5}"/>
    <cellStyle name="40% - Accent2 7 2 5 2" xfId="11143" xr:uid="{E3480D2E-D2AB-46D7-823B-E2207353CE7A}"/>
    <cellStyle name="40% - Accent2 7 2 5 2 2" xfId="11144" xr:uid="{6015B5AF-485B-40D3-8185-6D47AF424036}"/>
    <cellStyle name="40% - Accent2 7 2 5 3" xfId="11145" xr:uid="{71CFC99E-6588-4E02-A119-78F125964401}"/>
    <cellStyle name="40% - Accent2 7 2 6" xfId="11146" xr:uid="{C60D5139-6580-4E2E-A89C-798CC5C17E9A}"/>
    <cellStyle name="40% - Accent2 7 2 6 2" xfId="11147" xr:uid="{D9068949-C8C9-454E-AAAB-97F924774DA7}"/>
    <cellStyle name="40% - Accent2 7 2 7" xfId="11148" xr:uid="{9A8C85A9-2F7D-405A-8124-E3D6FDB29268}"/>
    <cellStyle name="40% - Accent2 7 3" xfId="11149" xr:uid="{9AE54C05-AB62-4CC1-B9EE-0D9C21228C2F}"/>
    <cellStyle name="40% - Accent2 7 3 2" xfId="11150" xr:uid="{FC963E4B-2D69-4377-80AE-C41F5E811BBE}"/>
    <cellStyle name="40% - Accent2 7 3 2 2" xfId="11151" xr:uid="{E97602EA-0607-4416-8B9B-40B056B467D8}"/>
    <cellStyle name="40% - Accent2 7 3 2 2 2" xfId="11152" xr:uid="{37D732B3-AE95-498C-BAA4-F8CE40884C59}"/>
    <cellStyle name="40% - Accent2 7 3 2 3" xfId="11153" xr:uid="{67089D0F-A627-42B2-882B-EAA58885BF44}"/>
    <cellStyle name="40% - Accent2 7 3 3" xfId="11154" xr:uid="{3E9E4600-1D96-4171-8BE3-D1593B60C4FA}"/>
    <cellStyle name="40% - Accent2 7 3 3 2" xfId="11155" xr:uid="{F3ADF09B-2243-4E75-8ABC-1A1CE9B168F6}"/>
    <cellStyle name="40% - Accent2 7 3 3 2 2" xfId="11156" xr:uid="{5D98857A-59AD-4A57-A4DF-D05D6C8A2447}"/>
    <cellStyle name="40% - Accent2 7 3 3 3" xfId="11157" xr:uid="{B67B0375-0473-4CED-9C57-B28559E7FC44}"/>
    <cellStyle name="40% - Accent2 7 3 4" xfId="11158" xr:uid="{83F30DF3-BCCC-4D80-8D54-19833D33F174}"/>
    <cellStyle name="40% - Accent2 7 3 4 2" xfId="11159" xr:uid="{F6D7F3F4-88F6-42F8-9B38-327C4C02452B}"/>
    <cellStyle name="40% - Accent2 7 3 5" xfId="11160" xr:uid="{7399F162-5899-444C-A873-129EA8F3DC53}"/>
    <cellStyle name="40% - Accent2 7 4" xfId="11161" xr:uid="{C58073CF-1261-4C6E-BCDB-0F102E117AA2}"/>
    <cellStyle name="40% - Accent2 7 4 2" xfId="11162" xr:uid="{CDF0B4CB-1D75-4A19-A627-CFE32F18220E}"/>
    <cellStyle name="40% - Accent2 7 4 2 2" xfId="11163" xr:uid="{FB7A2B51-F1DA-4E3A-BA76-7F589548DEC1}"/>
    <cellStyle name="40% - Accent2 7 4 3" xfId="11164" xr:uid="{2A9A2FE5-B620-4E56-8E75-10D300B9B7B5}"/>
    <cellStyle name="40% - Accent2 7 5" xfId="11165" xr:uid="{17241273-E763-4218-B190-BCE66C8929FE}"/>
    <cellStyle name="40% - Accent2 7 5 2" xfId="11166" xr:uid="{32BEDD00-6C8B-44A5-A5CC-B50356FCC4E5}"/>
    <cellStyle name="40% - Accent2 7 5 2 2" xfId="11167" xr:uid="{9805DB3A-3ACC-450B-A546-049D6BDEA63C}"/>
    <cellStyle name="40% - Accent2 7 5 3" xfId="11168" xr:uid="{96F09807-AC8A-4F11-BA60-944CBFD3D3F8}"/>
    <cellStyle name="40% - Accent2 7 6" xfId="11169" xr:uid="{BBAFB95B-6247-40AE-9502-E1B368E7CE26}"/>
    <cellStyle name="40% - Accent2 7 6 2" xfId="11170" xr:uid="{287AC398-89F8-4B3A-9F57-C70A5EDD49CD}"/>
    <cellStyle name="40% - Accent2 7 7" xfId="11171" xr:uid="{33D7FF00-F44A-4A1E-A4BA-48CCE8DC1C77}"/>
    <cellStyle name="40% - Accent2 7 8" xfId="45528" xr:uid="{CA3F8F18-0365-48AA-B9A6-A533EE8F7160}"/>
    <cellStyle name="40% - Accent2 8" xfId="11172" xr:uid="{825CF8A9-5434-4081-AE8F-82CD73D1CC35}"/>
    <cellStyle name="40% - Accent2 8 2" xfId="11173" xr:uid="{1F466726-62FF-4BFB-B57A-34C7C599683B}"/>
    <cellStyle name="40% - Accent2 8 2 2" xfId="11174" xr:uid="{D3749A8C-0191-4FE6-A159-651D6FD93BCD}"/>
    <cellStyle name="40% - Accent2 8 2 2 2" xfId="11175" xr:uid="{2996563B-6CD3-432C-A551-A4E40A3626D4}"/>
    <cellStyle name="40% - Accent2 8 2 2 2 2" xfId="11176" xr:uid="{468A6D59-352F-4569-963B-44E867131439}"/>
    <cellStyle name="40% - Accent2 8 2 2 3" xfId="11177" xr:uid="{493C74E0-959F-423C-8E41-D6E315F834B9}"/>
    <cellStyle name="40% - Accent2 8 2 3" xfId="11178" xr:uid="{7A041C97-EB4F-4024-B964-F8EC960296B6}"/>
    <cellStyle name="40% - Accent2 8 2 4" xfId="11179" xr:uid="{C247D539-015C-4382-B00E-09D0CD6F410D}"/>
    <cellStyle name="40% - Accent2 8 3" xfId="11180" xr:uid="{D94BAA9D-6901-4F59-8B36-3262CFDE0D1A}"/>
    <cellStyle name="40% - Accent2 8 3 2" xfId="11181" xr:uid="{EE6ADEDC-38F7-4552-AE92-6D54B7C835C9}"/>
    <cellStyle name="40% - Accent2 8 3 2 2" xfId="11182" xr:uid="{FDFF4DE6-24B4-4A1A-9AC1-7C3DE026E169}"/>
    <cellStyle name="40% - Accent2 8 3 3" xfId="11183" xr:uid="{1979FD7E-BD42-430F-8D7E-E6D3C1545542}"/>
    <cellStyle name="40% - Accent2 8 4" xfId="11184" xr:uid="{B1337077-8EEE-43E9-AC3F-AF52AB4CE8BC}"/>
    <cellStyle name="40% - Accent2 8 4 2" xfId="11185" xr:uid="{84BFFECC-094D-41E1-93FF-CDA90E3CA310}"/>
    <cellStyle name="40% - Accent2 8 5" xfId="11186" xr:uid="{D3206784-6C89-4A1F-98C4-ED496E45DD53}"/>
    <cellStyle name="40% - Accent2 8 6" xfId="46298" xr:uid="{A7251E0E-4B09-4B50-8635-8A282F32A897}"/>
    <cellStyle name="40% - Accent2 9" xfId="11187" xr:uid="{C67535B6-EA1E-435B-B995-BB82CEA35653}"/>
    <cellStyle name="40% - Accent2 9 2" xfId="11188" xr:uid="{4F7483AD-612A-4D08-BFA1-12F2405C2DC6}"/>
    <cellStyle name="40% - Accent2 9 3" xfId="11189" xr:uid="{9FBB8A08-ACEC-4DA6-A5C5-C2EA5AF3C598}"/>
    <cellStyle name="40% - Accent2 9 3 2" xfId="11190" xr:uid="{9704FCCB-6173-4BBB-957E-034E5835ED5B}"/>
    <cellStyle name="40% - Accent2 9 3 2 2" xfId="11191" xr:uid="{4C408D14-0FF3-4854-8FE9-239703120A33}"/>
    <cellStyle name="40% - Accent2 9 3 2 2 2" xfId="11192" xr:uid="{34933B25-621B-42AF-9D0A-14394B01662F}"/>
    <cellStyle name="40% - Accent2 9 3 2 3" xfId="11193" xr:uid="{6EDA2B68-9FD7-43D9-AF47-9331FEEAAE03}"/>
    <cellStyle name="40% - Accent2 9 3 3" xfId="11194" xr:uid="{02249DF0-CD47-4EBB-9135-B861BFC21C30}"/>
    <cellStyle name="40% - Accent2 9 3 3 2" xfId="11195" xr:uid="{0D4D6E0C-91C6-43E6-9AE6-1611E75FE2DE}"/>
    <cellStyle name="40% - Accent2 9 3 3 2 2" xfId="11196" xr:uid="{8BF8D0A0-2BEE-4A4A-9C2B-7771ABC0C424}"/>
    <cellStyle name="40% - Accent2 9 3 3 3" xfId="11197" xr:uid="{B56C8B6C-6A2F-4893-944C-5553D44E1313}"/>
    <cellStyle name="40% - Accent2 9 3 4" xfId="11198" xr:uid="{11D2FBA5-829A-414C-B8EC-386F381924A3}"/>
    <cellStyle name="40% - Accent2 9 3 4 2" xfId="11199" xr:uid="{46FA3923-9EA9-48B2-BFBC-C7E8D3541AD0}"/>
    <cellStyle name="40% - Accent2 9 3 5" xfId="11200" xr:uid="{006B0034-F1D2-424E-88C7-D9F4EE2EC7DA}"/>
    <cellStyle name="40% - Accent3" xfId="55" builtinId="39" customBuiltin="1"/>
    <cellStyle name="40% - Accent3 10" xfId="11201" xr:uid="{0F9673D8-907B-4677-9E14-11A5C7B68B58}"/>
    <cellStyle name="40% - Accent3 11" xfId="11202" xr:uid="{B35CF7BE-028F-432D-B088-71E67A76D899}"/>
    <cellStyle name="40% - Accent3 11 2" xfId="11203" xr:uid="{1725DA82-2B57-4D24-8F78-2E33397F66D2}"/>
    <cellStyle name="40% - Accent3 12" xfId="1217" xr:uid="{8D71B1DA-8E1E-4DDB-B853-709BB87F2BD4}"/>
    <cellStyle name="40% - Accent3 13" xfId="43944" xr:uid="{9F2BF5D0-7BCF-475E-9090-AF17A5F6E743}"/>
    <cellStyle name="40% - Accent3 2" xfId="120" xr:uid="{710B9DEC-E6DE-4A33-AEE1-FD4D4AE6E4A9}"/>
    <cellStyle name="40% - Accent3 2 10" xfId="1232" xr:uid="{D0377DC8-1657-48B3-A4F0-5235F2417069}"/>
    <cellStyle name="40% - Accent3 2 11" xfId="43796" xr:uid="{256A27B8-C2F6-4022-B40F-5824E5768DA2}"/>
    <cellStyle name="40% - Accent3 2 12" xfId="309" xr:uid="{51793264-2CF6-4EAB-B774-DCD028E8181B}"/>
    <cellStyle name="40% - Accent3 2 13" xfId="44024" xr:uid="{99C2F459-F1EB-4282-BEDF-ECA755ABD484}"/>
    <cellStyle name="40% - Accent3 2 2" xfId="234" xr:uid="{D0D56287-B550-47BE-887B-99513A532371}"/>
    <cellStyle name="40% - Accent3 2 2 10" xfId="3342" xr:uid="{1D5937D7-31FA-4196-AB22-A8BA9F5AC0B6}"/>
    <cellStyle name="40% - Accent3 2 2 11" xfId="1482" xr:uid="{A0D8BEBB-BC35-4798-B980-9D51CDC8620E}"/>
    <cellStyle name="40% - Accent3 2 2 12" xfId="1422" xr:uid="{DC6C673D-1004-4CB1-B549-7989D0354BF8}"/>
    <cellStyle name="40% - Accent3 2 2 13" xfId="411" xr:uid="{7D6789B0-7905-402B-BCC4-0A47A297C455}"/>
    <cellStyle name="40% - Accent3 2 2 14" xfId="44076" xr:uid="{F247A1DA-7431-4778-ABF2-0078BA3CF978}"/>
    <cellStyle name="40% - Accent3 2 2 2" xfId="497" xr:uid="{669A41E9-99EF-482E-A84F-A8B8CD95883B}"/>
    <cellStyle name="40% - Accent3 2 2 2 10" xfId="44328" xr:uid="{5A026F2C-5AC9-4B56-A2E0-5E44D767F35D}"/>
    <cellStyle name="40% - Accent3 2 2 2 2" xfId="759" xr:uid="{72013B63-0D95-4165-8F87-448C57D8AAD7}"/>
    <cellStyle name="40% - Accent3 2 2 2 2 2" xfId="1159" xr:uid="{66E125A0-AB10-4195-A9A8-0E12B303545C}"/>
    <cellStyle name="40% - Accent3 2 2 2 2 2 2" xfId="2524" xr:uid="{B19D8F7A-B285-4AE3-84CF-D220F0161A42}"/>
    <cellStyle name="40% - Accent3 2 2 2 2 2 3" xfId="2758" xr:uid="{4C78E263-29C1-4815-95A1-7810851E5A59}"/>
    <cellStyle name="40% - Accent3 2 2 2 2 2 4" xfId="2991" xr:uid="{7BAE96AD-3572-438C-AA46-E99B56AF8152}"/>
    <cellStyle name="40% - Accent3 2 2 2 2 2 5" xfId="3224" xr:uid="{943B9C53-CDD7-449A-AA23-8F470CE824E0}"/>
    <cellStyle name="40% - Accent3 2 2 2 2 2 6" xfId="2290" xr:uid="{CD8A346F-386E-4BB2-8D9C-880076DF4C09}"/>
    <cellStyle name="40% - Accent3 2 2 2 2 2 7" xfId="1926" xr:uid="{099F8BBB-E2F6-4F56-AE3A-7C22ECC43BD8}"/>
    <cellStyle name="40% - Accent3 2 2 2 2 2 8" xfId="46097" xr:uid="{B60C500A-D5C7-4FCE-9FBE-CA6A18BD94CC}"/>
    <cellStyle name="40% - Accent3 2 2 2 2 3" xfId="2408" xr:uid="{F7660171-9E1F-400A-95B4-C34A76590F90}"/>
    <cellStyle name="40% - Accent3 2 2 2 2 4" xfId="2642" xr:uid="{02D50A7A-7AC9-4315-BABC-1A52BDDD33F8}"/>
    <cellStyle name="40% - Accent3 2 2 2 2 5" xfId="2875" xr:uid="{E973F0F1-2F76-421F-9AE9-2524D69D704A}"/>
    <cellStyle name="40% - Accent3 2 2 2 2 6" xfId="3108" xr:uid="{A0D78EAD-E91B-4E8F-A984-D61564B7CC96}"/>
    <cellStyle name="40% - Accent3 2 2 2 2 7" xfId="2174" xr:uid="{B9E90D0D-6B93-460C-9B83-704A86128BDA}"/>
    <cellStyle name="40% - Accent3 2 2 2 2 8" xfId="1805" xr:uid="{6A9BFE9A-BB84-4E7A-AF3A-F5A31EEC5BAF}"/>
    <cellStyle name="40% - Accent3 2 2 2 2 9" xfId="45315" xr:uid="{59FC3177-AA2E-45D1-AA88-0C9A2EFE0B48}"/>
    <cellStyle name="40% - Accent3 2 2 2 3" xfId="948" xr:uid="{32E511BF-3F4F-428C-B967-E87DE19B5E5A}"/>
    <cellStyle name="40% - Accent3 2 2 2 3 2" xfId="2466" xr:uid="{111345EA-28D3-4ECC-A18A-FFA9FD8A653E}"/>
    <cellStyle name="40% - Accent3 2 2 2 3 2 2" xfId="11206" xr:uid="{6EDD5E4F-15AC-4874-A0D5-7A3AF6A76D68}"/>
    <cellStyle name="40% - Accent3 2 2 2 3 2 3" xfId="11205" xr:uid="{97ABC144-1076-47C0-AAF0-01E790DFED0C}"/>
    <cellStyle name="40% - Accent3 2 2 2 3 3" xfId="2700" xr:uid="{50CBB805-F54C-4133-9D4F-3B68A6F620D4}"/>
    <cellStyle name="40% - Accent3 2 2 2 3 3 2" xfId="11207" xr:uid="{4D086F8B-ACB8-4CB3-B030-D3F30EF03C9B}"/>
    <cellStyle name="40% - Accent3 2 2 2 3 4" xfId="2933" xr:uid="{202FD6F4-87F6-42F2-AEC4-4A4164B996CE}"/>
    <cellStyle name="40% - Accent3 2 2 2 3 5" xfId="3166" xr:uid="{FC0313AE-1546-47E9-95DF-05C6E6032CAC}"/>
    <cellStyle name="40% - Accent3 2 2 2 3 6" xfId="2232" xr:uid="{3228D55A-A526-4F1B-9D25-1B32BE534E4C}"/>
    <cellStyle name="40% - Accent3 2 2 2 3 7" xfId="11204" xr:uid="{C6276647-7F37-46DF-9158-18554F8957FB}"/>
    <cellStyle name="40% - Accent3 2 2 2 3 8" xfId="1868" xr:uid="{4074EE8B-FF1A-43C3-812E-63FC00EDDF0C}"/>
    <cellStyle name="40% - Accent3 2 2 2 3 9" xfId="45755" xr:uid="{92425C95-8469-483A-9C71-B347D84C5DC0}"/>
    <cellStyle name="40% - Accent3 2 2 2 4" xfId="2350" xr:uid="{E60A5658-6917-4536-BBB3-CAD553AF9882}"/>
    <cellStyle name="40% - Accent3 2 2 2 4 2" xfId="11209" xr:uid="{B6C7DF8C-D193-4928-B66D-ACF43FA56657}"/>
    <cellStyle name="40% - Accent3 2 2 2 4 3" xfId="11210" xr:uid="{82B526F4-831B-456B-AEA3-9ADB1C76D854}"/>
    <cellStyle name="40% - Accent3 2 2 2 4 4" xfId="11208" xr:uid="{F53C059E-53C9-4219-8A2A-B243BC3AD516}"/>
    <cellStyle name="40% - Accent3 2 2 2 4 5" xfId="46654" xr:uid="{71AEF3EF-A5F2-41C3-90E7-88B3860D2E7A}"/>
    <cellStyle name="40% - Accent3 2 2 2 5" xfId="2584" xr:uid="{03A55610-BA0F-4D7F-84B5-C2749256B394}"/>
    <cellStyle name="40% - Accent3 2 2 2 5 2" xfId="11211" xr:uid="{9B214942-8E52-4D10-872E-C5FDF59E6AE9}"/>
    <cellStyle name="40% - Accent3 2 2 2 6" xfId="2817" xr:uid="{82FA74C2-B44A-44E8-B7DF-ACD7E95223C1}"/>
    <cellStyle name="40% - Accent3 2 2 2 7" xfId="3050" xr:uid="{70831F90-92CE-4767-ACBA-39D048665B83}"/>
    <cellStyle name="40% - Accent3 2 2 2 8" xfId="2116" xr:uid="{D1FD02E8-864C-4000-A466-89322223A2A7}"/>
    <cellStyle name="40% - Accent3 2 2 2 9" xfId="1680" xr:uid="{F936DB89-1A9B-46ED-951D-89DF356B70AB}"/>
    <cellStyle name="40% - Accent3 2 2 3" xfId="638" xr:uid="{785F8445-3271-4F25-8F5A-C9ED2F7F4A43}"/>
    <cellStyle name="40% - Accent3 2 2 3 10" xfId="11212" xr:uid="{85150E0D-EB8D-4D10-A76D-1272A9EADB59}"/>
    <cellStyle name="40% - Accent3 2 2 3 11" xfId="43644" xr:uid="{496E74E5-6139-4049-803D-2172CC5D02C4}"/>
    <cellStyle name="40% - Accent3 2 2 3 12" xfId="1772" xr:uid="{BBD17676-D7D7-4910-A817-7728B765DDFB}"/>
    <cellStyle name="40% - Accent3 2 2 3 13" xfId="44203" xr:uid="{0BA501C8-6FA1-421F-A61A-EFCA5D582C82}"/>
    <cellStyle name="40% - Accent3 2 2 3 2" xfId="1048" xr:uid="{A7C67831-2E34-4B8B-B094-35CB1FCB324F}"/>
    <cellStyle name="40% - Accent3 2 2 3 2 10" xfId="45190" xr:uid="{FB0616C9-176F-4F5C-BD2D-1BB66A5F5C8E}"/>
    <cellStyle name="40% - Accent3 2 2 3 2 2" xfId="2495" xr:uid="{5F91CC53-E412-4512-9B53-C3886741AF44}"/>
    <cellStyle name="40% - Accent3 2 2 3 2 2 2" xfId="11215" xr:uid="{1D5E3629-9667-4DC5-8991-7120CE55DCAD}"/>
    <cellStyle name="40% - Accent3 2 2 3 2 2 2 2" xfId="11216" xr:uid="{DC9213AF-0179-4590-ACE1-606C01CB0753}"/>
    <cellStyle name="40% - Accent3 2 2 3 2 2 2 3" xfId="11217" xr:uid="{F52450D9-B2B6-4F20-A6B1-F298D5F7BD42}"/>
    <cellStyle name="40% - Accent3 2 2 3 2 2 3" xfId="11218" xr:uid="{B5E208C7-2D63-4536-91E6-FCB80B78D05C}"/>
    <cellStyle name="40% - Accent3 2 2 3 2 2 4" xfId="11219" xr:uid="{7FF323BF-0983-4732-8538-A35B8A93E6DA}"/>
    <cellStyle name="40% - Accent3 2 2 3 2 2 4 2" xfId="11220" xr:uid="{64A44399-CE8A-4562-80C3-57C6D8B1F423}"/>
    <cellStyle name="40% - Accent3 2 2 3 2 2 5" xfId="11221" xr:uid="{368B7ACC-D876-4453-BCE4-552EBEFDC4A9}"/>
    <cellStyle name="40% - Accent3 2 2 3 2 2 6" xfId="11214" xr:uid="{3978615B-C8AF-46A2-A8C9-98455B6FC8E6}"/>
    <cellStyle name="40% - Accent3 2 2 3 2 3" xfId="2729" xr:uid="{CFBBF5CD-2A5B-46F6-B7F3-B936BEF677F2}"/>
    <cellStyle name="40% - Accent3 2 2 3 2 3 2" xfId="11222" xr:uid="{1C9A2023-6691-4319-97D6-2EFF003B0D75}"/>
    <cellStyle name="40% - Accent3 2 2 3 2 4" xfId="2962" xr:uid="{BEF6CBDB-A31D-401A-BB10-B4FFF9F92584}"/>
    <cellStyle name="40% - Accent3 2 2 3 2 4 2" xfId="11224" xr:uid="{2BB4A5A3-9964-41CA-A319-3EDA01EBCC91}"/>
    <cellStyle name="40% - Accent3 2 2 3 2 4 2 2" xfId="11225" xr:uid="{BC4A6FA8-4595-49BB-9794-45B635EBE977}"/>
    <cellStyle name="40% - Accent3 2 2 3 2 4 3" xfId="11226" xr:uid="{84632C36-FD7D-4E79-A1FA-6D24AC3F83C8}"/>
    <cellStyle name="40% - Accent3 2 2 3 2 4 4" xfId="11223" xr:uid="{EA98F002-2585-48EB-897A-71DF8CEA7260}"/>
    <cellStyle name="40% - Accent3 2 2 3 2 5" xfId="3195" xr:uid="{0322FDCC-59B1-464A-8777-765E208DFE3E}"/>
    <cellStyle name="40% - Accent3 2 2 3 2 5 2" xfId="11228" xr:uid="{6A75407A-341F-4F2F-AA79-2561590B7F3A}"/>
    <cellStyle name="40% - Accent3 2 2 3 2 5 2 2" xfId="11229" xr:uid="{880F468E-F63C-467F-A6ED-5EA868510A83}"/>
    <cellStyle name="40% - Accent3 2 2 3 2 5 3" xfId="11230" xr:uid="{B958BEA8-0A51-4F5F-BCCA-66C8095CE8BA}"/>
    <cellStyle name="40% - Accent3 2 2 3 2 5 4" xfId="11227" xr:uid="{310E7DC7-5F7A-4D29-9925-16F49C6E2C5E}"/>
    <cellStyle name="40% - Accent3 2 2 3 2 6" xfId="2261" xr:uid="{40DE09FF-B66E-477B-A163-93C3A2F540A8}"/>
    <cellStyle name="40% - Accent3 2 2 3 2 6 2" xfId="11232" xr:uid="{A945A1C5-B4C9-4977-893D-5EE8DCDA612D}"/>
    <cellStyle name="40% - Accent3 2 2 3 2 6 3" xfId="11231" xr:uid="{C1C7DA1D-98C0-4C93-A5EE-D58DC0992D87}"/>
    <cellStyle name="40% - Accent3 2 2 3 2 7" xfId="11233" xr:uid="{22456570-B97F-40CD-977B-2B8C903DCB0C}"/>
    <cellStyle name="40% - Accent3 2 2 3 2 8" xfId="11213" xr:uid="{937EDBDB-EA83-4703-8008-F588754FB27C}"/>
    <cellStyle name="40% - Accent3 2 2 3 2 9" xfId="1897" xr:uid="{D1FA38CE-CCFE-4916-883D-DC5B77448426}"/>
    <cellStyle name="40% - Accent3 2 2 3 3" xfId="2379" xr:uid="{4871E217-B5A2-4B60-9354-193B7A08C07C}"/>
    <cellStyle name="40% - Accent3 2 2 3 3 2" xfId="11235" xr:uid="{BC793E9F-06AC-4571-A02E-99FF807CBE94}"/>
    <cellStyle name="40% - Accent3 2 2 3 3 2 2" xfId="11236" xr:uid="{0F71666C-F104-46E2-AE3F-B8C4C57F6D50}"/>
    <cellStyle name="40% - Accent3 2 2 3 3 2 2 2" xfId="11237" xr:uid="{1B39BD0E-958D-4C5E-841C-C5769727831A}"/>
    <cellStyle name="40% - Accent3 2 2 3 3 2 3" xfId="11238" xr:uid="{94027D96-9059-48F3-A3ED-35ABF028E6E2}"/>
    <cellStyle name="40% - Accent3 2 2 3 3 3" xfId="11239" xr:uid="{3A8045C6-E1B7-402C-9B06-E852902A0716}"/>
    <cellStyle name="40% - Accent3 2 2 3 3 3 2" xfId="11240" xr:uid="{1726D363-DC31-480D-B0EF-4BAF30761205}"/>
    <cellStyle name="40% - Accent3 2 2 3 3 3 2 2" xfId="11241" xr:uid="{24897732-C106-44B4-95B0-82036428EC85}"/>
    <cellStyle name="40% - Accent3 2 2 3 3 3 3" xfId="11242" xr:uid="{27BB544F-7A70-40B3-A5D6-5D54EA3FE8A4}"/>
    <cellStyle name="40% - Accent3 2 2 3 3 4" xfId="11243" xr:uid="{DE0E2D69-BFE5-4114-B7DB-7D6394541517}"/>
    <cellStyle name="40% - Accent3 2 2 3 3 4 2" xfId="11244" xr:uid="{3A3FDB0B-9756-49C6-91F1-AAD1FA56AB36}"/>
    <cellStyle name="40% - Accent3 2 2 3 3 5" xfId="11245" xr:uid="{66344335-951D-4BFF-BDEE-CF8B34014CCF}"/>
    <cellStyle name="40% - Accent3 2 2 3 3 6" xfId="11234" xr:uid="{6C98B498-B061-4C70-883F-46C76D9C5F06}"/>
    <cellStyle name="40% - Accent3 2 2 3 3 7" xfId="45874" xr:uid="{0FDCE8A1-7169-4DDC-9B62-C18BD0999EE2}"/>
    <cellStyle name="40% - Accent3 2 2 3 4" xfId="2613" xr:uid="{58F8CFD5-F8B8-439C-A60C-014830691E3E}"/>
    <cellStyle name="40% - Accent3 2 2 3 4 2" xfId="11247" xr:uid="{B0B474D3-20BE-4BF2-B6C9-BCE6A323AD12}"/>
    <cellStyle name="40% - Accent3 2 2 3 4 2 2" xfId="11248" xr:uid="{89A75599-D878-46CA-8401-AAA05F56FA0A}"/>
    <cellStyle name="40% - Accent3 2 2 3 4 3" xfId="11249" xr:uid="{2F044758-D29A-4E12-AE48-238B205821BE}"/>
    <cellStyle name="40% - Accent3 2 2 3 4 4" xfId="11246" xr:uid="{5F923445-FC68-4890-A798-01BD8C97AF8D}"/>
    <cellStyle name="40% - Accent3 2 2 3 4 5" xfId="46529" xr:uid="{A10C84FA-98CB-4F5F-AB01-35B450E337B5}"/>
    <cellStyle name="40% - Accent3 2 2 3 5" xfId="2846" xr:uid="{87926FF8-FEA4-44E6-8BC3-A48C9B549DA9}"/>
    <cellStyle name="40% - Accent3 2 2 3 5 2" xfId="11251" xr:uid="{8C1907A7-1FA0-4168-AD47-FD95D0D1E3A8}"/>
    <cellStyle name="40% - Accent3 2 2 3 5 3" xfId="11250" xr:uid="{7A87AE9D-7A92-4E4B-9AC9-B57611AD6B4E}"/>
    <cellStyle name="40% - Accent3 2 2 3 6" xfId="3079" xr:uid="{34857052-85F8-4C71-B72F-3C87DCEC6593}"/>
    <cellStyle name="40% - Accent3 2 2 3 6 2" xfId="11253" xr:uid="{A30FA88E-7766-4A4B-9875-262E627ECEF0}"/>
    <cellStyle name="40% - Accent3 2 2 3 6 3" xfId="11252" xr:uid="{8C636F8E-A215-490B-8FCF-826DAB4F05A0}"/>
    <cellStyle name="40% - Accent3 2 2 3 7" xfId="2145" xr:uid="{5506792A-965E-4ABF-9E63-73CC489FB18C}"/>
    <cellStyle name="40% - Accent3 2 2 3 7 2" xfId="11255" xr:uid="{CDEA10B5-E15F-4886-8B53-D7B101F15EE5}"/>
    <cellStyle name="40% - Accent3 2 2 3 7 2 2" xfId="11256" xr:uid="{FD8718F5-2760-4B5B-9E5E-13B57D558130}"/>
    <cellStyle name="40% - Accent3 2 2 3 7 2 2 2" xfId="11257" xr:uid="{A270D99D-A93B-463D-8525-F191CFF2ED46}"/>
    <cellStyle name="40% - Accent3 2 2 3 7 2 3" xfId="11258" xr:uid="{3F06E0E8-1F4B-4267-B938-F5ED05220D7C}"/>
    <cellStyle name="40% - Accent3 2 2 3 7 3" xfId="11259" xr:uid="{6749D79F-8082-4CC2-811B-E776B3BFF8A9}"/>
    <cellStyle name="40% - Accent3 2 2 3 7 3 2" xfId="11260" xr:uid="{C5A9D106-4C4D-497B-873D-B2E20E4FD67D}"/>
    <cellStyle name="40% - Accent3 2 2 3 7 4" xfId="11261" xr:uid="{5126EB5C-BBB9-4BE4-A063-9F289F0B9F00}"/>
    <cellStyle name="40% - Accent3 2 2 3 7 5" xfId="11254" xr:uid="{48C81CC8-64F3-409A-9F3F-F85E57C084B4}"/>
    <cellStyle name="40% - Accent3 2 2 3 8" xfId="11262" xr:uid="{ED03AA8F-4A21-489D-8703-9E7C48F8FAA1}"/>
    <cellStyle name="40% - Accent3 2 2 3 8 2" xfId="11263" xr:uid="{1DFFA148-F4D7-449B-A2C4-9A4F8255ED5D}"/>
    <cellStyle name="40% - Accent3 2 2 3 8 2 2" xfId="11264" xr:uid="{2DA55CE3-97D4-43E0-8C8B-1C82B92D9779}"/>
    <cellStyle name="40% - Accent3 2 2 3 8 3" xfId="11265" xr:uid="{E3F048D2-56F5-450E-9F20-B58338B604A7}"/>
    <cellStyle name="40% - Accent3 2 2 3 9" xfId="11266" xr:uid="{54E09675-D8B7-4E22-8D82-594CC273979A}"/>
    <cellStyle name="40% - Accent3 2 2 3 9 2" xfId="11267" xr:uid="{26F3B0C2-CBFA-494A-99CC-E2BB0440FE03}"/>
    <cellStyle name="40% - Accent3 2 2 4" xfId="697" xr:uid="{5397A89B-D055-4365-BA66-5DD960F964DA}"/>
    <cellStyle name="40% - Accent3 2 2 4 10" xfId="44679" xr:uid="{0594E5E7-5265-4B4E-8B4E-E175776CCAEA}"/>
    <cellStyle name="40% - Accent3 2 2 4 2" xfId="1104" xr:uid="{3031A04F-92AF-4523-B162-F5A33F4B5C03}"/>
    <cellStyle name="40% - Accent3 2 2 4 2 2" xfId="11270" xr:uid="{A0CFAD2B-B223-4B42-8D59-9152F7B1F13C}"/>
    <cellStyle name="40% - Accent3 2 2 4 2 2 2" xfId="11271" xr:uid="{719766B2-0951-4EA3-944B-A368E9AFB1DB}"/>
    <cellStyle name="40% - Accent3 2 2 4 2 2 2 2" xfId="11272" xr:uid="{758FD242-332F-4BBF-9D5A-D9DCFAFC4761}"/>
    <cellStyle name="40% - Accent3 2 2 4 2 2 2 2 2" xfId="11273" xr:uid="{B1BA52C3-C7FB-4AF8-A357-6F78E8DB26C4}"/>
    <cellStyle name="40% - Accent3 2 2 4 2 2 2 3" xfId="11274" xr:uid="{DEB51F8C-13F3-4431-AC11-C5FFC01907BB}"/>
    <cellStyle name="40% - Accent3 2 2 4 2 2 3" xfId="11275" xr:uid="{6D59BC83-0F38-481A-AE50-D5071092C6AF}"/>
    <cellStyle name="40% - Accent3 2 2 4 2 2 3 2" xfId="11276" xr:uid="{F78F4559-8389-4D12-BE74-86069923CFF1}"/>
    <cellStyle name="40% - Accent3 2 2 4 2 2 3 2 2" xfId="11277" xr:uid="{9CB6CE95-93D7-4A23-B549-EFEF4BAECB48}"/>
    <cellStyle name="40% - Accent3 2 2 4 2 2 3 3" xfId="11278" xr:uid="{503F5CEB-BED0-4DC6-AB17-0E2BF75C20BA}"/>
    <cellStyle name="40% - Accent3 2 2 4 2 2 4" xfId="11279" xr:uid="{7CD17BB2-AC38-4A97-9BD0-2EE1ADE70948}"/>
    <cellStyle name="40% - Accent3 2 2 4 2 2 4 2" xfId="11280" xr:uid="{58D14703-E5D5-4879-8B32-759859076215}"/>
    <cellStyle name="40% - Accent3 2 2 4 2 2 5" xfId="11281" xr:uid="{BC74A35B-7358-4430-AD09-851547E54BE9}"/>
    <cellStyle name="40% - Accent3 2 2 4 2 3" xfId="11282" xr:uid="{618EFF3A-6C95-46A7-AB1E-D89EFC810847}"/>
    <cellStyle name="40% - Accent3 2 2 4 2 3 2" xfId="11283" xr:uid="{01F7A017-DC2F-48B8-AE20-749DD0C04C3E}"/>
    <cellStyle name="40% - Accent3 2 2 4 2 3 2 2" xfId="11284" xr:uid="{6A7CCA8C-D83B-4EA2-8284-BC8A375955CC}"/>
    <cellStyle name="40% - Accent3 2 2 4 2 3 3" xfId="11285" xr:uid="{FC0C7F8B-0CBA-4778-9480-1BF8E301142B}"/>
    <cellStyle name="40% - Accent3 2 2 4 2 4" xfId="11286" xr:uid="{3B32E7F6-8F2E-49FC-AE55-7469F31CAED9}"/>
    <cellStyle name="40% - Accent3 2 2 4 2 4 2" xfId="11287" xr:uid="{F169A8B8-0FAC-46E3-865C-E327CAE8131F}"/>
    <cellStyle name="40% - Accent3 2 2 4 2 4 2 2" xfId="11288" xr:uid="{D963C5CA-CDF8-48F5-A6B3-3E454CADABD4}"/>
    <cellStyle name="40% - Accent3 2 2 4 2 4 3" xfId="11289" xr:uid="{3D7086FD-0854-47BC-9AC7-FE649D543A01}"/>
    <cellStyle name="40% - Accent3 2 2 4 2 5" xfId="11290" xr:uid="{CA5F543A-FD51-4FBD-987B-CF212D59579A}"/>
    <cellStyle name="40% - Accent3 2 2 4 2 5 2" xfId="11291" xr:uid="{DE217523-2F6F-4863-A40B-EE85AC50FE00}"/>
    <cellStyle name="40% - Accent3 2 2 4 2 6" xfId="11292" xr:uid="{D9F80F69-92E4-43A4-A7B4-21B4B7421B2B}"/>
    <cellStyle name="40% - Accent3 2 2 4 2 7" xfId="11269" xr:uid="{94DFA817-12AA-4FA1-B7FF-270A91CBF933}"/>
    <cellStyle name="40% - Accent3 2 2 4 2 8" xfId="2437" xr:uid="{21936DBE-9A8E-4B5E-9440-865C1EF6D2C7}"/>
    <cellStyle name="40% - Accent3 2 2 4 2 9" xfId="45476" xr:uid="{3A5D09DB-098E-4E87-8774-CEAFA7C92207}"/>
    <cellStyle name="40% - Accent3 2 2 4 3" xfId="2671" xr:uid="{289B5F97-FE15-447C-903F-5D7FCA7046FC}"/>
    <cellStyle name="40% - Accent3 2 2 4 3 2" xfId="11294" xr:uid="{42B2E548-72B0-4267-A3A8-CD15C604723B}"/>
    <cellStyle name="40% - Accent3 2 2 4 3 2 2" xfId="11295" xr:uid="{B1E5F28C-B477-4D2F-8F23-B51FA8F6A601}"/>
    <cellStyle name="40% - Accent3 2 2 4 3 2 2 2" xfId="11296" xr:uid="{9B729574-563E-4AEB-91D9-5D69FBC65044}"/>
    <cellStyle name="40% - Accent3 2 2 4 3 2 3" xfId="11297" xr:uid="{7041D995-57B4-491E-BDA7-C751156E5E12}"/>
    <cellStyle name="40% - Accent3 2 2 4 3 3" xfId="11298" xr:uid="{F22D29BC-7D23-4059-B104-FE1D96CE0670}"/>
    <cellStyle name="40% - Accent3 2 2 4 3 3 2" xfId="11299" xr:uid="{258697BE-30A3-47F8-88C0-371252662CB2}"/>
    <cellStyle name="40% - Accent3 2 2 4 3 3 2 2" xfId="11300" xr:uid="{80531F3F-1112-43D5-8D20-1797DBAD80A0}"/>
    <cellStyle name="40% - Accent3 2 2 4 3 3 3" xfId="11301" xr:uid="{A15A0ED8-991E-49DC-9B89-9841AF629944}"/>
    <cellStyle name="40% - Accent3 2 2 4 3 4" xfId="11302" xr:uid="{55B1D602-9D49-46EA-B421-8EA9A143B818}"/>
    <cellStyle name="40% - Accent3 2 2 4 3 4 2" xfId="11303" xr:uid="{4D97371B-DF6F-4343-A074-0DBC46E650F8}"/>
    <cellStyle name="40% - Accent3 2 2 4 3 5" xfId="11304" xr:uid="{2CC76E44-6C0B-4C47-91F5-CC5B2A80E581}"/>
    <cellStyle name="40% - Accent3 2 2 4 3 6" xfId="11293" xr:uid="{0E479B67-026B-4BB0-AFA3-F4E8363E31F9}"/>
    <cellStyle name="40% - Accent3 2 2 4 3 7" xfId="45993" xr:uid="{78900329-B144-43D9-AC65-8FD1E72E4F77}"/>
    <cellStyle name="40% - Accent3 2 2 4 4" xfId="2904" xr:uid="{43B844C5-F8D5-42A4-B0B4-10E983735DDA}"/>
    <cellStyle name="40% - Accent3 2 2 4 4 2" xfId="11306" xr:uid="{BC057FD0-F7C5-47D6-9321-E688FFBEA2E1}"/>
    <cellStyle name="40% - Accent3 2 2 4 4 2 2" xfId="11307" xr:uid="{67663344-68A3-41F0-997F-45A857A09772}"/>
    <cellStyle name="40% - Accent3 2 2 4 4 2 2 2" xfId="11308" xr:uid="{26AE5EF9-A810-4C08-862E-C8D39F7FF5D3}"/>
    <cellStyle name="40% - Accent3 2 2 4 4 2 3" xfId="11309" xr:uid="{C7629575-8A80-4621-B38A-CFC1DEA1ED51}"/>
    <cellStyle name="40% - Accent3 2 2 4 4 3" xfId="11310" xr:uid="{B4B413DF-0D45-4390-A459-E1A12B775807}"/>
    <cellStyle name="40% - Accent3 2 2 4 4 3 2" xfId="11311" xr:uid="{86F009B1-6E06-4314-AFA6-66842A33567A}"/>
    <cellStyle name="40% - Accent3 2 2 4 4 4" xfId="11312" xr:uid="{3FF2B1E4-FBC6-460F-9D5B-50BCE73CB6F0}"/>
    <cellStyle name="40% - Accent3 2 2 4 4 5" xfId="11305" xr:uid="{A80D8F2C-45B4-4E67-8D87-50B3C1186CCC}"/>
    <cellStyle name="40% - Accent3 2 2 4 4 6" xfId="46815" xr:uid="{2BCD9629-7A20-440F-9202-DE7105A45746}"/>
    <cellStyle name="40% - Accent3 2 2 4 5" xfId="3137" xr:uid="{310BC930-D148-40CA-B87F-C15CB0338E02}"/>
    <cellStyle name="40% - Accent3 2 2 4 5 2" xfId="11314" xr:uid="{A20CB708-3CBF-4F91-9EBB-8DBBE75EB4C7}"/>
    <cellStyle name="40% - Accent3 2 2 4 5 2 2" xfId="11315" xr:uid="{0FE8B2ED-4F75-4EE9-A02D-D0503F117582}"/>
    <cellStyle name="40% - Accent3 2 2 4 5 3" xfId="11316" xr:uid="{64CDD58B-6AA1-405A-A980-388D6A0D7358}"/>
    <cellStyle name="40% - Accent3 2 2 4 5 4" xfId="11313" xr:uid="{A43123E0-5DE1-424A-B0C0-E0CFA7CAFE21}"/>
    <cellStyle name="40% - Accent3 2 2 4 5 5" xfId="47742" xr:uid="{8FD430AE-1E9A-4F0A-9F03-502088AE9BE0}"/>
    <cellStyle name="40% - Accent3 2 2 4 6" xfId="2203" xr:uid="{935D7FE9-CFE9-459F-B414-62EA52F6C9C7}"/>
    <cellStyle name="40% - Accent3 2 2 4 6 2" xfId="11318" xr:uid="{722B2D48-3C8E-4E8A-A256-DFAFEB40826E}"/>
    <cellStyle name="40% - Accent3 2 2 4 6 3" xfId="11317" xr:uid="{B8C60E95-08F3-4D16-99BD-14EE3D9F917F}"/>
    <cellStyle name="40% - Accent3 2 2 4 6 4" xfId="47325" xr:uid="{CA5DFF47-66E6-47E8-A8AE-8EC530543CC1}"/>
    <cellStyle name="40% - Accent3 2 2 4 7" xfId="11319" xr:uid="{8FC67DF4-122D-4BBE-A5CF-D79CB52A57D0}"/>
    <cellStyle name="40% - Accent3 2 2 4 8" xfId="11268" xr:uid="{1D284ACA-CCEC-4B6B-9855-DD9359C9EFDB}"/>
    <cellStyle name="40% - Accent3 2 2 4 9" xfId="1839" xr:uid="{76D2547E-E8E1-4E94-BF06-C8A21AC8DF85}"/>
    <cellStyle name="40% - Accent3 2 2 5" xfId="892" xr:uid="{CF908B27-1637-418D-A82C-8BD40EA44DA0}"/>
    <cellStyle name="40% - Accent3 2 2 5 2" xfId="11321" xr:uid="{69D47C37-41A5-41DE-BB62-73692925DF77}"/>
    <cellStyle name="40% - Accent3 2 2 5 2 2" xfId="11322" xr:uid="{8E92EABE-EDC8-4D76-97DA-1CD6A1F8DDB1}"/>
    <cellStyle name="40% - Accent3 2 2 5 2 2 2" xfId="11323" xr:uid="{DAC17151-5E75-4B49-BF4E-0FB0A2B8A0B3}"/>
    <cellStyle name="40% - Accent3 2 2 5 2 2 2 2" xfId="11324" xr:uid="{31C90069-7C05-4F69-8291-4F4C2A00A143}"/>
    <cellStyle name="40% - Accent3 2 2 5 2 2 2 2 2" xfId="11325" xr:uid="{D465F3BC-E79D-4920-B7C7-70F59E91C162}"/>
    <cellStyle name="40% - Accent3 2 2 5 2 2 2 3" xfId="11326" xr:uid="{69150BBE-9A8B-471A-B2EF-3DF5193D1299}"/>
    <cellStyle name="40% - Accent3 2 2 5 2 2 3" xfId="11327" xr:uid="{A768D541-59DD-4BD7-90D7-2A5CCE5B0315}"/>
    <cellStyle name="40% - Accent3 2 2 5 2 2 3 2" xfId="11328" xr:uid="{8639DE0B-CD2C-466C-8263-9883C0288C9E}"/>
    <cellStyle name="40% - Accent3 2 2 5 2 2 3 2 2" xfId="11329" xr:uid="{996E2987-020D-4E5A-A06A-EEAC1DD474A2}"/>
    <cellStyle name="40% - Accent3 2 2 5 2 2 3 3" xfId="11330" xr:uid="{DFC3F0CE-7496-43D4-B1F7-B5536CC93D18}"/>
    <cellStyle name="40% - Accent3 2 2 5 2 2 4" xfId="11331" xr:uid="{20949806-0A43-400C-9065-BDAC665EE6A7}"/>
    <cellStyle name="40% - Accent3 2 2 5 2 2 4 2" xfId="11332" xr:uid="{16F960EE-E91D-47C8-9C73-109DF5125009}"/>
    <cellStyle name="40% - Accent3 2 2 5 2 2 5" xfId="11333" xr:uid="{9D8C0608-F340-43E2-A67A-87B0C26E6ED2}"/>
    <cellStyle name="40% - Accent3 2 2 5 2 3" xfId="11334" xr:uid="{C35F20ED-8B6E-4727-B988-1025B4DBE77F}"/>
    <cellStyle name="40% - Accent3 2 2 5 2 4" xfId="46404" xr:uid="{F70FC584-42B2-4376-84A3-DD3169DF56A4}"/>
    <cellStyle name="40% - Accent3 2 2 5 3" xfId="11335" xr:uid="{6B36AE1D-DD53-40D0-9F97-0A70CF3C3226}"/>
    <cellStyle name="40% - Accent3 2 2 5 3 2" xfId="11336" xr:uid="{BA0BA835-5B25-4F95-AB39-1E2A2B199882}"/>
    <cellStyle name="40% - Accent3 2 2 5 3 2 2" xfId="11337" xr:uid="{E2A4BF04-AFA4-4242-8E38-0E2D85972CB4}"/>
    <cellStyle name="40% - Accent3 2 2 5 3 3" xfId="11338" xr:uid="{A49E63EE-6A21-4E60-9588-A48BE5BC84A0}"/>
    <cellStyle name="40% - Accent3 2 2 5 4" xfId="11339" xr:uid="{DF6A349C-C6AE-48D6-8684-0340950E1380}"/>
    <cellStyle name="40% - Accent3 2 2 5 4 2" xfId="11340" xr:uid="{2FF53FDF-9524-4F94-B11D-956566506ACF}"/>
    <cellStyle name="40% - Accent3 2 2 5 4 2 2" xfId="11341" xr:uid="{CD0E6649-DE81-4ED3-AF24-6CDA73D8874A}"/>
    <cellStyle name="40% - Accent3 2 2 5 4 3" xfId="11342" xr:uid="{CD5DD736-3BCC-4724-B099-6D6DAA8DA883}"/>
    <cellStyle name="40% - Accent3 2 2 5 5" xfId="11343" xr:uid="{DB371000-0787-4F0D-8C87-C496E7966402}"/>
    <cellStyle name="40% - Accent3 2 2 5 5 2" xfId="11344" xr:uid="{04CBE15E-10AB-425E-AC68-AE2C2B967F23}"/>
    <cellStyle name="40% - Accent3 2 2 5 6" xfId="11345" xr:uid="{4E68C49B-B69F-431E-A407-A49DBB2D83BF}"/>
    <cellStyle name="40% - Accent3 2 2 5 7" xfId="11320" xr:uid="{14881AE4-DA31-44B4-A371-93821763A4F8}"/>
    <cellStyle name="40% - Accent3 2 2 5 8" xfId="2321" xr:uid="{3FCCE52F-E4A0-4453-977E-46F5E61A4C64}"/>
    <cellStyle name="40% - Accent3 2 2 5 9" xfId="45063" xr:uid="{E9469009-2245-4478-AC26-C60E037892DC}"/>
    <cellStyle name="40% - Accent3 2 2 6" xfId="2555" xr:uid="{E026A338-03E3-4CC3-82BB-07300042D8B1}"/>
    <cellStyle name="40% - Accent3 2 2 6 2" xfId="11347" xr:uid="{BC79AE9A-A7BB-4E83-ACC6-D8ED9D2A2BA8}"/>
    <cellStyle name="40% - Accent3 2 2 6 2 2" xfId="11348" xr:uid="{981021FD-8412-4796-9285-30C7C3B4B188}"/>
    <cellStyle name="40% - Accent3 2 2 6 2 2 2" xfId="11349" xr:uid="{BC88938C-9131-4B9B-8BA7-D316945575C0}"/>
    <cellStyle name="40% - Accent3 2 2 6 2 3" xfId="11350" xr:uid="{5EE39370-4533-425C-B0FC-900E9F05C7C2}"/>
    <cellStyle name="40% - Accent3 2 2 6 2 4" xfId="46979" xr:uid="{895EA513-F256-4FDB-B4EA-FA9E4C5D5258}"/>
    <cellStyle name="40% - Accent3 2 2 6 3" xfId="11351" xr:uid="{81E7F7F5-1519-4C63-9D61-6E8D71D2363D}"/>
    <cellStyle name="40% - Accent3 2 2 6 3 2" xfId="11352" xr:uid="{64BBB018-2412-4FFA-A11A-05AFBE31DEF5}"/>
    <cellStyle name="40% - Accent3 2 2 6 3 2 2" xfId="11353" xr:uid="{D9C7F291-F7BC-481B-AB6C-74A06A13C43A}"/>
    <cellStyle name="40% - Accent3 2 2 6 3 3" xfId="11354" xr:uid="{5240985B-618C-4E08-A4EA-53FB55BE3E93}"/>
    <cellStyle name="40% - Accent3 2 2 6 4" xfId="11355" xr:uid="{0FD438FE-4AB4-4355-8610-D2139D507FD2}"/>
    <cellStyle name="40% - Accent3 2 2 6 4 2" xfId="11356" xr:uid="{452B305C-A299-43DC-A8A1-4325C40107CE}"/>
    <cellStyle name="40% - Accent3 2 2 6 5" xfId="11357" xr:uid="{EDB6195F-8853-4BAB-B813-304F91A68515}"/>
    <cellStyle name="40% - Accent3 2 2 6 6" xfId="11346" xr:uid="{D6618613-8623-479E-A46A-3408267CAD6F}"/>
    <cellStyle name="40% - Accent3 2 2 6 7" xfId="44868" xr:uid="{170A9F00-B737-47D4-808E-D8F5E8E6CE26}"/>
    <cellStyle name="40% - Accent3 2 2 7" xfId="2788" xr:uid="{4CE862FC-CE4A-44EF-9929-EB8780DF3BDF}"/>
    <cellStyle name="40% - Accent3 2 2 7 2" xfId="47152" xr:uid="{C9C543D1-4AA0-4729-8793-51E651707688}"/>
    <cellStyle name="40% - Accent3 2 2 7 3" xfId="45629" xr:uid="{74FF79A2-B76F-4E91-9B01-1D44C62AFF69}"/>
    <cellStyle name="40% - Accent3 2 2 8" xfId="3021" xr:uid="{DE3F8862-FC8E-4F82-8215-39CA775E1961}"/>
    <cellStyle name="40% - Accent3 2 2 8 2" xfId="46250" xr:uid="{7836BD57-9FD4-4D05-ACC0-DACBBBB82C83}"/>
    <cellStyle name="40% - Accent3 2 2 9" xfId="2087" xr:uid="{0CBC17E2-52EA-4537-96C9-3BA598ABED98}"/>
    <cellStyle name="40% - Accent3 2 3" xfId="468" xr:uid="{FF18A3D6-ECD3-41D4-92F1-2759732B7946}"/>
    <cellStyle name="40% - Accent3 2 3 2" xfId="730" xr:uid="{C0272F57-22FE-4ED4-84D0-D7E79CABEDA1}"/>
    <cellStyle name="40% - Accent3 2 3 2 10" xfId="3311" xr:uid="{69F89B18-E2EE-4E18-9433-CA3B520DADBF}"/>
    <cellStyle name="40% - Accent3 2 3 2 11" xfId="45265" xr:uid="{7C4E27D6-A616-4C6F-BA47-1CBD0044E723}"/>
    <cellStyle name="40% - Accent3 2 3 2 2" xfId="1130" xr:uid="{3233E5B2-635C-4875-BACC-B1DAF947EA46}"/>
    <cellStyle name="40% - Accent3 2 3 2 2 2" xfId="11360" xr:uid="{3C503324-26E2-499C-8F53-A57C884B0823}"/>
    <cellStyle name="40% - Accent3 2 3 2 2 2 2" xfId="11361" xr:uid="{4ACAB88D-1058-4514-A137-4A22CDCFF4A9}"/>
    <cellStyle name="40% - Accent3 2 3 2 2 2 2 2" xfId="11362" xr:uid="{AD599BD0-A8A0-4359-A1B3-56A71B887CCA}"/>
    <cellStyle name="40% - Accent3 2 3 2 2 2 2 2 2" xfId="11363" xr:uid="{51C2DAC9-3892-48F9-B067-CB5F62BEC124}"/>
    <cellStyle name="40% - Accent3 2 3 2 2 2 2 2 2 2" xfId="11364" xr:uid="{B354CEC3-D0FF-4644-B52C-28F739C04A7D}"/>
    <cellStyle name="40% - Accent3 2 3 2 2 2 2 2 3" xfId="11365" xr:uid="{5FE78CCC-F079-4807-9041-C72BC432C7D0}"/>
    <cellStyle name="40% - Accent3 2 3 2 2 2 2 3" xfId="11366" xr:uid="{3BC24C1C-B563-43C7-9583-4115D10FC5A8}"/>
    <cellStyle name="40% - Accent3 2 3 2 2 2 2 3 2" xfId="11367" xr:uid="{40B9015A-F7E7-4BE6-907E-701B704F6EE3}"/>
    <cellStyle name="40% - Accent3 2 3 2 2 2 2 3 2 2" xfId="11368" xr:uid="{7D0DD9AA-8F8F-4E4E-9714-5798FB0A102B}"/>
    <cellStyle name="40% - Accent3 2 3 2 2 2 2 3 3" xfId="11369" xr:uid="{C1D7E033-349B-4417-8DD8-B48B55144ACC}"/>
    <cellStyle name="40% - Accent3 2 3 2 2 2 2 4" xfId="11370" xr:uid="{69C61E22-83AB-42D5-B656-6958B0C62C93}"/>
    <cellStyle name="40% - Accent3 2 3 2 2 2 2 4 2" xfId="11371" xr:uid="{1F31693C-AABB-4B6D-AB25-D380C546A922}"/>
    <cellStyle name="40% - Accent3 2 3 2 2 2 2 5" xfId="11372" xr:uid="{AFAA4A72-7715-49CA-932C-19A4A7BE1BEE}"/>
    <cellStyle name="40% - Accent3 2 3 2 2 2 3" xfId="11373" xr:uid="{D7276365-4D20-4FB6-B640-35B187FD6E13}"/>
    <cellStyle name="40% - Accent3 2 3 2 2 2 3 2" xfId="11374" xr:uid="{46B3AE7A-2DBD-4B3A-A055-32D95898CBE3}"/>
    <cellStyle name="40% - Accent3 2 3 2 2 2 3 2 2" xfId="11375" xr:uid="{EDFFD2D0-9003-4480-81AF-09B1B8EC2BD6}"/>
    <cellStyle name="40% - Accent3 2 3 2 2 2 3 3" xfId="11376" xr:uid="{0F011816-5044-499D-B14D-DFC2A90A5A22}"/>
    <cellStyle name="40% - Accent3 2 3 2 2 2 4" xfId="11377" xr:uid="{7A3E6317-163A-4C0B-9E0E-88C9F3550846}"/>
    <cellStyle name="40% - Accent3 2 3 2 2 2 4 2" xfId="11378" xr:uid="{5E9AD254-8E11-413D-8061-4F2F980CB7C9}"/>
    <cellStyle name="40% - Accent3 2 3 2 2 2 4 2 2" xfId="11379" xr:uid="{5C4137D0-739C-49B9-BAF2-8C7BD72B63E0}"/>
    <cellStyle name="40% - Accent3 2 3 2 2 2 4 3" xfId="11380" xr:uid="{D26A45A6-F40A-451D-894E-8099614B1217}"/>
    <cellStyle name="40% - Accent3 2 3 2 2 2 5" xfId="11381" xr:uid="{3810E01E-C85F-4EA9-A90E-AF54ACF70470}"/>
    <cellStyle name="40% - Accent3 2 3 2 2 2 5 2" xfId="11382" xr:uid="{75C18E39-5741-4E6A-A100-F580F987CCC7}"/>
    <cellStyle name="40% - Accent3 2 3 2 2 2 6" xfId="11383" xr:uid="{840C8501-B7B7-4EB9-B174-4CD053E16FA2}"/>
    <cellStyle name="40% - Accent3 2 3 2 2 3" xfId="11384" xr:uid="{B1E21841-A59A-43BB-B839-D13924C226CF}"/>
    <cellStyle name="40% - Accent3 2 3 2 2 3 2" xfId="11385" xr:uid="{33686FE5-9058-450F-B974-DA005B494AEA}"/>
    <cellStyle name="40% - Accent3 2 3 2 2 3 2 2" xfId="11386" xr:uid="{790E238C-A73B-4031-9051-15AA7ABB6194}"/>
    <cellStyle name="40% - Accent3 2 3 2 2 3 2 2 2" xfId="11387" xr:uid="{F6DFA21A-1110-456C-ABB6-6A2653D36528}"/>
    <cellStyle name="40% - Accent3 2 3 2 2 3 2 3" xfId="11388" xr:uid="{1CE833EE-2166-46E5-BC35-F05AA851BAA3}"/>
    <cellStyle name="40% - Accent3 2 3 2 2 3 3" xfId="11389" xr:uid="{B03EBBC8-A0C9-476C-9883-3736F2D8BDA7}"/>
    <cellStyle name="40% - Accent3 2 3 2 2 3 3 2" xfId="11390" xr:uid="{A977394F-32A7-4C27-A696-1FF350F9478C}"/>
    <cellStyle name="40% - Accent3 2 3 2 2 3 3 2 2" xfId="11391" xr:uid="{5AC09065-A5FF-4DD8-9D9F-6347D17F44E1}"/>
    <cellStyle name="40% - Accent3 2 3 2 2 3 3 3" xfId="11392" xr:uid="{240964FB-392A-4CDA-BE56-1EB768B5C5D6}"/>
    <cellStyle name="40% - Accent3 2 3 2 2 3 4" xfId="11393" xr:uid="{A302F254-6899-4FE1-AB77-918AF4102A16}"/>
    <cellStyle name="40% - Accent3 2 3 2 2 3 4 2" xfId="11394" xr:uid="{F144B10A-B7FA-465D-89FB-69A81E1D89E3}"/>
    <cellStyle name="40% - Accent3 2 3 2 2 3 5" xfId="11395" xr:uid="{062BD4FD-1724-4872-9C44-0DCE8CFEC981}"/>
    <cellStyle name="40% - Accent3 2 3 2 2 4" xfId="11396" xr:uid="{B29D7458-ED7A-4467-B85A-B456345BFE56}"/>
    <cellStyle name="40% - Accent3 2 3 2 2 4 2" xfId="11397" xr:uid="{2E42956E-8B8C-4631-87CC-FF5D54E9737D}"/>
    <cellStyle name="40% - Accent3 2 3 2 2 4 2 2" xfId="11398" xr:uid="{306FD49A-AF5A-4539-83B9-F7CC5BE79612}"/>
    <cellStyle name="40% - Accent3 2 3 2 2 4 2 2 2" xfId="11399" xr:uid="{5F77F3F8-CC8A-402F-BDE1-8E3310355E32}"/>
    <cellStyle name="40% - Accent3 2 3 2 2 4 2 3" xfId="11400" xr:uid="{F16E65CF-9B7F-44C8-B58E-6925CA84DFDA}"/>
    <cellStyle name="40% - Accent3 2 3 2 2 4 3" xfId="11401" xr:uid="{078B42D2-3722-4759-9D30-DCA1540E9A1E}"/>
    <cellStyle name="40% - Accent3 2 3 2 2 4 3 2" xfId="11402" xr:uid="{C7AF13A4-F715-4EAF-A177-8DA4A0B22494}"/>
    <cellStyle name="40% - Accent3 2 3 2 2 4 4" xfId="11403" xr:uid="{2F93277D-8811-40BA-B58D-17D11166F86D}"/>
    <cellStyle name="40% - Accent3 2 3 2 2 5" xfId="11404" xr:uid="{D0188F49-FCB3-41D6-B84C-D527C1FB4966}"/>
    <cellStyle name="40% - Accent3 2 3 2 2 5 2" xfId="11405" xr:uid="{DB100FD8-8382-4329-B020-FBACE0975CD2}"/>
    <cellStyle name="40% - Accent3 2 3 2 2 5 2 2" xfId="11406" xr:uid="{B16656E6-5B9C-4B60-B7A9-F32D0E7BD875}"/>
    <cellStyle name="40% - Accent3 2 3 2 2 5 3" xfId="11407" xr:uid="{52097D83-5CFA-49F0-994E-2D900FA38FC1}"/>
    <cellStyle name="40% - Accent3 2 3 2 2 6" xfId="11408" xr:uid="{65C61170-6104-4439-A9AE-D54644003728}"/>
    <cellStyle name="40% - Accent3 2 3 2 2 6 2" xfId="11409" xr:uid="{23584AE5-85A5-435F-9157-289408FB8E8B}"/>
    <cellStyle name="40% - Accent3 2 3 2 2 7" xfId="11410" xr:uid="{D6CAA433-4D5C-4EC7-B833-277DD12B51D2}"/>
    <cellStyle name="40% - Accent3 2 3 2 2 8" xfId="11359" xr:uid="{E51DE9A7-E547-4F3B-B155-7D000CF7369C}"/>
    <cellStyle name="40% - Accent3 2 3 2 2 9" xfId="46047" xr:uid="{6DA1729B-C018-4368-B283-3E22BD6C91B2}"/>
    <cellStyle name="40% - Accent3 2 3 2 3" xfId="11411" xr:uid="{FF18141F-B98E-4C7D-8972-D47B6D022738}"/>
    <cellStyle name="40% - Accent3 2 3 2 3 2" xfId="11412" xr:uid="{F05C5A9E-C535-4287-AEB3-94800AA6FE50}"/>
    <cellStyle name="40% - Accent3 2 3 2 3 3" xfId="11413" xr:uid="{5FA3FC76-CBAB-468F-A129-3F4B08736584}"/>
    <cellStyle name="40% - Accent3 2 3 2 3 3 2" xfId="11414" xr:uid="{A3E74A9B-E096-4766-B5FC-E18454F86C42}"/>
    <cellStyle name="40% - Accent3 2 3 2 3 3 2 2" xfId="11415" xr:uid="{BCF545B0-AB9D-4AB0-99A3-46C36C9DE21C}"/>
    <cellStyle name="40% - Accent3 2 3 2 3 3 2 2 2" xfId="11416" xr:uid="{733E1BC7-3074-4C66-BF1F-ACDA929AD87E}"/>
    <cellStyle name="40% - Accent3 2 3 2 3 3 2 3" xfId="11417" xr:uid="{51A48B8D-3A22-4F70-BC02-0F4319E53CBC}"/>
    <cellStyle name="40% - Accent3 2 3 2 3 3 3" xfId="11418" xr:uid="{D92519DE-E8CF-408E-845D-16BB9C0E3C37}"/>
    <cellStyle name="40% - Accent3 2 3 2 3 3 3 2" xfId="11419" xr:uid="{C1AA8DB8-9903-465D-A22C-084682D5CCA5}"/>
    <cellStyle name="40% - Accent3 2 3 2 3 3 3 2 2" xfId="11420" xr:uid="{9EA1D0DA-0EA9-4AD5-AFA9-135F6B1E4E80}"/>
    <cellStyle name="40% - Accent3 2 3 2 3 3 3 3" xfId="11421" xr:uid="{0E8DD170-DF01-4DF3-9EAF-90D5CE44837C}"/>
    <cellStyle name="40% - Accent3 2 3 2 3 3 4" xfId="11422" xr:uid="{BF59056D-BB63-40B2-9737-6518009F714B}"/>
    <cellStyle name="40% - Accent3 2 3 2 3 3 4 2" xfId="11423" xr:uid="{F20816AE-0B29-41C7-A3BF-C69FEF32DF41}"/>
    <cellStyle name="40% - Accent3 2 3 2 3 3 5" xfId="11424" xr:uid="{9D576775-2593-4C3D-8D4B-841273087DAD}"/>
    <cellStyle name="40% - Accent3 2 3 2 3 4" xfId="11425" xr:uid="{6B45E348-8ED7-4023-A158-8530FD543C6E}"/>
    <cellStyle name="40% - Accent3 2 3 2 3 4 2" xfId="11426" xr:uid="{E695AF51-E3E5-4ACF-AFBF-56879FAAF70B}"/>
    <cellStyle name="40% - Accent3 2 3 2 3 4 2 2" xfId="11427" xr:uid="{27F9C16E-5CAD-4E4C-AEF6-2C3073ACAC1C}"/>
    <cellStyle name="40% - Accent3 2 3 2 3 4 2 2 2" xfId="11428" xr:uid="{34618C33-F875-4315-9785-893CF65F9A69}"/>
    <cellStyle name="40% - Accent3 2 3 2 3 4 2 3" xfId="11429" xr:uid="{F7DBF29B-1CA4-4FCD-9213-885A743C08D3}"/>
    <cellStyle name="40% - Accent3 2 3 2 3 4 3" xfId="11430" xr:uid="{F27DD193-D784-4B61-A502-94A45F0D15B2}"/>
    <cellStyle name="40% - Accent3 2 3 2 3 4 3 2" xfId="11431" xr:uid="{7C02A276-D8AD-405E-951E-76DEB94B9B7C}"/>
    <cellStyle name="40% - Accent3 2 3 2 3 4 3 2 2" xfId="11432" xr:uid="{6C4EAA9C-6E20-4AE3-A3E0-1B3D6E304974}"/>
    <cellStyle name="40% - Accent3 2 3 2 3 4 3 3" xfId="11433" xr:uid="{00F36C98-ECF5-4365-9505-793F5D6D4FFD}"/>
    <cellStyle name="40% - Accent3 2 3 2 3 4 4" xfId="11434" xr:uid="{EEB7D973-3372-4B03-9554-022FA8F884EE}"/>
    <cellStyle name="40% - Accent3 2 3 2 3 4 4 2" xfId="11435" xr:uid="{D3F7891A-6431-4486-86EF-C0674AFEA770}"/>
    <cellStyle name="40% - Accent3 2 3 2 3 4 5" xfId="11436" xr:uid="{4E87A4C3-F37F-48C5-97B5-F76A1132DA30}"/>
    <cellStyle name="40% - Accent3 2 3 2 3 5" xfId="11437" xr:uid="{9828D5E3-B49D-4641-AA7C-C9142B07BB46}"/>
    <cellStyle name="40% - Accent3 2 3 2 3 5 2" xfId="11438" xr:uid="{D85763DD-29C5-4BE3-B07F-00F05AABA602}"/>
    <cellStyle name="40% - Accent3 2 3 2 3 5 2 2" xfId="11439" xr:uid="{4AE88E3A-49D5-47AF-814A-600F3734804D}"/>
    <cellStyle name="40% - Accent3 2 3 2 3 5 2 2 2" xfId="11440" xr:uid="{54CD0299-93F4-4CC0-92F4-5DC2D7F7E2FA}"/>
    <cellStyle name="40% - Accent3 2 3 2 3 5 2 3" xfId="11441" xr:uid="{2ED8A79A-355B-41F9-A3EC-12B146FEBF1E}"/>
    <cellStyle name="40% - Accent3 2 3 2 3 5 3" xfId="11442" xr:uid="{F389438E-D04D-430F-9274-BD71F2A0A2B1}"/>
    <cellStyle name="40% - Accent3 2 3 2 3 5 3 2" xfId="11443" xr:uid="{251091F4-2EE4-47E1-848B-7EC3A14F49AE}"/>
    <cellStyle name="40% - Accent3 2 3 2 3 5 3 2 2" xfId="11444" xr:uid="{E1CB5881-3640-4FBF-8C3E-F19FBF85E13A}"/>
    <cellStyle name="40% - Accent3 2 3 2 3 5 3 3" xfId="11445" xr:uid="{93FDA702-A91F-4749-93EB-4F1F045B0322}"/>
    <cellStyle name="40% - Accent3 2 3 2 3 5 4" xfId="11446" xr:uid="{26D8B988-E6D4-4F3D-9A21-7861D4705AD0}"/>
    <cellStyle name="40% - Accent3 2 3 2 3 5 4 2" xfId="11447" xr:uid="{1A41104C-68EB-4DDE-9C86-5912A6D381A9}"/>
    <cellStyle name="40% - Accent3 2 3 2 3 5 5" xfId="11448" xr:uid="{C4735E6D-D698-4B1A-B794-5865C88F3AFB}"/>
    <cellStyle name="40% - Accent3 2 3 2 4" xfId="11449" xr:uid="{B6B7EE24-4BF8-4ABC-B37D-7F7C1111906F}"/>
    <cellStyle name="40% - Accent3 2 3 2 4 2" xfId="11450" xr:uid="{F0A1BDAE-26F6-4C04-9787-B7631C061719}"/>
    <cellStyle name="40% - Accent3 2 3 2 4 2 2" xfId="11451" xr:uid="{74472508-2928-415D-95DD-AE2EDEEA1CAA}"/>
    <cellStyle name="40% - Accent3 2 3 2 4 2 2 2" xfId="11452" xr:uid="{BD21D0D1-9283-4FCC-BA9A-5372402D5186}"/>
    <cellStyle name="40% - Accent3 2 3 2 4 2 2 2 2" xfId="11453" xr:uid="{B331F9D2-8561-483B-84BE-FB644D5699C1}"/>
    <cellStyle name="40% - Accent3 2 3 2 4 2 2 3" xfId="11454" xr:uid="{60E93529-5A4F-41CC-8D3B-1DE1FC35626A}"/>
    <cellStyle name="40% - Accent3 2 3 2 4 2 3" xfId="11455" xr:uid="{36813D2F-9174-4A6E-8690-BC4884C12804}"/>
    <cellStyle name="40% - Accent3 2 3 2 4 2 3 2" xfId="11456" xr:uid="{04B5445D-7C44-4AB5-9A89-757FE6C8FC22}"/>
    <cellStyle name="40% - Accent3 2 3 2 4 2 3 2 2" xfId="11457" xr:uid="{3C03B984-B806-461F-9CC1-C25549F7EAB8}"/>
    <cellStyle name="40% - Accent3 2 3 2 4 2 3 3" xfId="11458" xr:uid="{02AD3660-8261-40F9-89BA-12F83DB2F0A2}"/>
    <cellStyle name="40% - Accent3 2 3 2 4 2 4" xfId="11459" xr:uid="{C8649EF9-ED81-4279-B862-B0B067ADA30B}"/>
    <cellStyle name="40% - Accent3 2 3 2 4 2 4 2" xfId="11460" xr:uid="{86D69742-EA80-41F6-BE21-7640015C4EE8}"/>
    <cellStyle name="40% - Accent3 2 3 2 4 2 5" xfId="11461" xr:uid="{4967B564-4293-4F32-972B-E3CA072208A7}"/>
    <cellStyle name="40% - Accent3 2 3 2 4 3" xfId="11462" xr:uid="{E5ED5A7C-D4DD-4EFA-AC5D-4C0072731ED4}"/>
    <cellStyle name="40% - Accent3 2 3 2 4 3 2" xfId="11463" xr:uid="{6B80D894-775A-410B-BA3D-A0EE9066F09B}"/>
    <cellStyle name="40% - Accent3 2 3 2 4 3 2 2" xfId="11464" xr:uid="{E4D53595-63F3-4F8B-9B9C-A98028EF57A6}"/>
    <cellStyle name="40% - Accent3 2 3 2 4 3 3" xfId="11465" xr:uid="{A4838081-1CA0-41EE-8DC2-401B0A2E1787}"/>
    <cellStyle name="40% - Accent3 2 3 2 4 4" xfId="11466" xr:uid="{54996248-6189-4A46-AD34-1D4C00D4CBE9}"/>
    <cellStyle name="40% - Accent3 2 3 2 4 4 2" xfId="11467" xr:uid="{88F99D8C-CE75-4102-AA8A-095A42DBD47A}"/>
    <cellStyle name="40% - Accent3 2 3 2 4 4 2 2" xfId="11468" xr:uid="{E9B32EBD-2608-48E6-A5E2-C58FA17401CC}"/>
    <cellStyle name="40% - Accent3 2 3 2 4 4 3" xfId="11469" xr:uid="{54FA7EC6-F41C-4DE8-965C-C20CA8A9B07A}"/>
    <cellStyle name="40% - Accent3 2 3 2 4 5" xfId="11470" xr:uid="{9E77E5E3-F243-4574-90F4-9C9A01F80F5E}"/>
    <cellStyle name="40% - Accent3 2 3 2 4 5 2" xfId="11471" xr:uid="{82B5FBBE-6E87-4072-82C6-ACB7BAD2F8F8}"/>
    <cellStyle name="40% - Accent3 2 3 2 4 6" xfId="11472" xr:uid="{5F5982AE-12E9-434F-BA10-713E39358E80}"/>
    <cellStyle name="40% - Accent3 2 3 2 5" xfId="11473" xr:uid="{BAE81DDE-2695-4E16-85EF-3C8AD929C2ED}"/>
    <cellStyle name="40% - Accent3 2 3 2 5 2" xfId="11474" xr:uid="{FDAE0469-CA19-43A6-88BF-CC1CB8B37CB5}"/>
    <cellStyle name="40% - Accent3 2 3 2 5 2 2" xfId="11475" xr:uid="{A20CDA88-9087-4D1D-9FD0-99E2277161AE}"/>
    <cellStyle name="40% - Accent3 2 3 2 5 2 2 2" xfId="11476" xr:uid="{5658F7D5-26A1-43DF-AD71-735F7BDD5738}"/>
    <cellStyle name="40% - Accent3 2 3 2 5 2 3" xfId="11477" xr:uid="{CA028C0A-C192-4F52-81E2-78CBEB756206}"/>
    <cellStyle name="40% - Accent3 2 3 2 5 3" xfId="11478" xr:uid="{129A7B72-D29B-4255-8C22-F2DFEA96D2DE}"/>
    <cellStyle name="40% - Accent3 2 3 2 5 3 2" xfId="11479" xr:uid="{9AE58A8E-4CB2-4D13-9631-DA04382878E3}"/>
    <cellStyle name="40% - Accent3 2 3 2 5 3 2 2" xfId="11480" xr:uid="{B41EA946-44A3-4B55-8E16-115B617E2BA8}"/>
    <cellStyle name="40% - Accent3 2 3 2 5 3 3" xfId="11481" xr:uid="{A42BDF99-9862-4218-A833-DD2910039F51}"/>
    <cellStyle name="40% - Accent3 2 3 2 5 4" xfId="11482" xr:uid="{91E9EACC-71DA-47EF-A481-9C68530FBC03}"/>
    <cellStyle name="40% - Accent3 2 3 2 5 4 2" xfId="11483" xr:uid="{C2677074-9AA6-4533-B8CC-4E7DD5823FFA}"/>
    <cellStyle name="40% - Accent3 2 3 2 5 5" xfId="11484" xr:uid="{ABDAEEAE-34ED-4EAF-820D-3E9B39FF84D9}"/>
    <cellStyle name="40% - Accent3 2 3 2 6" xfId="11485" xr:uid="{A1CB539D-8296-4E78-8554-E32382B9EDCF}"/>
    <cellStyle name="40% - Accent3 2 3 2 6 2" xfId="11486" xr:uid="{C9BF1411-F1E7-49FE-8BD5-C58B06DD9560}"/>
    <cellStyle name="40% - Accent3 2 3 2 6 2 2" xfId="11487" xr:uid="{8C7766BD-F27C-4F7D-AD05-CAFAE1EB56C1}"/>
    <cellStyle name="40% - Accent3 2 3 2 6 3" xfId="11488" xr:uid="{C7D9C589-5A34-4E84-BE5D-DA26603A30BC}"/>
    <cellStyle name="40% - Accent3 2 3 2 7" xfId="11489" xr:uid="{DD3E98CA-67D8-4F08-B68D-CFFB62972298}"/>
    <cellStyle name="40% - Accent3 2 3 2 7 2" xfId="11490" xr:uid="{BBC4864F-8603-41F1-B121-72E3E0E8C251}"/>
    <cellStyle name="40% - Accent3 2 3 2 7 2 2" xfId="11491" xr:uid="{B703BDC6-68D8-4581-9A1E-9A0083C7DD96}"/>
    <cellStyle name="40% - Accent3 2 3 2 7 3" xfId="11492" xr:uid="{F0370C39-F61D-4955-AE91-FD44BB35FAE7}"/>
    <cellStyle name="40% - Accent3 2 3 2 8" xfId="11493" xr:uid="{E9434F1A-251E-4B23-8614-AE44D928C937}"/>
    <cellStyle name="40% - Accent3 2 3 2 8 2" xfId="11494" xr:uid="{82AEEEEF-13EB-4730-9A16-181EB5D8D99B}"/>
    <cellStyle name="40% - Accent3 2 3 2 9" xfId="11358" xr:uid="{54F3E90B-060C-4A44-9B61-C49DB0C66BC0}"/>
    <cellStyle name="40% - Accent3 2 3 3" xfId="919" xr:uid="{BFA92BF1-F1C2-4504-B687-DCAD4EAB3C17}"/>
    <cellStyle name="40% - Accent3 2 3 3 10" xfId="45705" xr:uid="{0DDC8110-3D5D-449F-8C89-0688E19AB760}"/>
    <cellStyle name="40% - Accent3 2 3 3 2" xfId="11496" xr:uid="{572D2C0A-30A1-4E10-A6C6-0C4D145C8AFC}"/>
    <cellStyle name="40% - Accent3 2 3 3 2 2" xfId="11497" xr:uid="{1987AA29-A562-4B7F-B67D-01097CCC2CB6}"/>
    <cellStyle name="40% - Accent3 2 3 3 2 2 2" xfId="11498" xr:uid="{06258DC9-8156-49DF-95C8-61D7B8872C6B}"/>
    <cellStyle name="40% - Accent3 2 3 3 2 2 2 2" xfId="11499" xr:uid="{5E92A21A-973B-420C-80ED-38F1A035017A}"/>
    <cellStyle name="40% - Accent3 2 3 3 2 2 2 2 2" xfId="11500" xr:uid="{6F77EB93-B1A6-4C8E-ACFE-C18BCEC18EC6}"/>
    <cellStyle name="40% - Accent3 2 3 3 2 2 2 3" xfId="11501" xr:uid="{C6E4EFE1-92F1-4DB0-B78F-A266F6D1C3CB}"/>
    <cellStyle name="40% - Accent3 2 3 3 2 2 3" xfId="11502" xr:uid="{F32C64FF-D6FA-41F0-A006-BB23ECE0D6D1}"/>
    <cellStyle name="40% - Accent3 2 3 3 2 2 3 2" xfId="11503" xr:uid="{03B12C47-1DF1-45E3-A20C-EC84EBF01C53}"/>
    <cellStyle name="40% - Accent3 2 3 3 2 2 3 2 2" xfId="11504" xr:uid="{6A113445-D380-4267-8761-0BCAF1A7A2D8}"/>
    <cellStyle name="40% - Accent3 2 3 3 2 2 3 3" xfId="11505" xr:uid="{A9B08A21-AE9B-4A43-ABED-ED2319BF58B0}"/>
    <cellStyle name="40% - Accent3 2 3 3 2 2 4" xfId="11506" xr:uid="{F5F411E2-A113-4AF7-BBCA-44DC163F5350}"/>
    <cellStyle name="40% - Accent3 2 3 3 2 2 4 2" xfId="11507" xr:uid="{7D2DC77D-2B27-4CE3-8112-30C58DD4A554}"/>
    <cellStyle name="40% - Accent3 2 3 3 2 2 5" xfId="11508" xr:uid="{19E877E9-837F-4C1B-89D3-3280563C081E}"/>
    <cellStyle name="40% - Accent3 2 3 3 2 3" xfId="11509" xr:uid="{FD93A470-044E-4462-B436-5ECA678EF761}"/>
    <cellStyle name="40% - Accent3 2 3 3 2 3 2" xfId="11510" xr:uid="{84581A97-CDF4-4F1E-A045-8E2B104681F6}"/>
    <cellStyle name="40% - Accent3 2 3 3 2 3 2 2" xfId="11511" xr:uid="{3233D710-2A5A-4168-956B-943C26E3E28C}"/>
    <cellStyle name="40% - Accent3 2 3 3 2 3 3" xfId="11512" xr:uid="{FE666596-ADF3-4EB3-9D04-29F55E4AEDDB}"/>
    <cellStyle name="40% - Accent3 2 3 3 2 4" xfId="11513" xr:uid="{BCA33773-D92C-4A97-9AEF-F5310C16D47E}"/>
    <cellStyle name="40% - Accent3 2 3 3 2 4 2" xfId="11514" xr:uid="{B809070E-8C51-4CAF-A99E-89D8021560DA}"/>
    <cellStyle name="40% - Accent3 2 3 3 2 4 2 2" xfId="11515" xr:uid="{5C741D9B-06F3-44FB-B9E7-F6C7B923080C}"/>
    <cellStyle name="40% - Accent3 2 3 3 2 4 3" xfId="11516" xr:uid="{435552EE-40D6-485A-B26F-60CDC3E0817C}"/>
    <cellStyle name="40% - Accent3 2 3 3 2 5" xfId="11517" xr:uid="{54A6AAE7-04DB-4069-A233-73082FAB497C}"/>
    <cellStyle name="40% - Accent3 2 3 3 2 5 2" xfId="11518" xr:uid="{34D834E4-D2D3-43D6-8B1D-C96D63E5F189}"/>
    <cellStyle name="40% - Accent3 2 3 3 2 6" xfId="11519" xr:uid="{F1076B07-6458-450F-A2C5-40EF2178606F}"/>
    <cellStyle name="40% - Accent3 2 3 3 3" xfId="11520" xr:uid="{0C09F2A8-5DE4-413E-B81A-0E3B0483E40A}"/>
    <cellStyle name="40% - Accent3 2 3 3 3 2" xfId="11521" xr:uid="{2874C05E-4354-486F-B7C6-219C42786AD3}"/>
    <cellStyle name="40% - Accent3 2 3 3 3 2 2" xfId="11522" xr:uid="{E195CA56-2613-4EC4-8A77-8A1EA4A5758B}"/>
    <cellStyle name="40% - Accent3 2 3 3 3 2 3" xfId="11523" xr:uid="{F49082EB-2426-4913-9A52-95C66CDBF70D}"/>
    <cellStyle name="40% - Accent3 2 3 3 3 3" xfId="11524" xr:uid="{98F4403C-7EC2-4EA1-9FC3-D499E703C1CB}"/>
    <cellStyle name="40% - Accent3 2 3 3 3 4" xfId="11525" xr:uid="{5D9CE6C2-CCDB-4ED1-8ECF-6A9737D1C8B1}"/>
    <cellStyle name="40% - Accent3 2 3 3 3 4 2" xfId="11526" xr:uid="{37A6A70E-C617-47F5-99B6-FBABA028A404}"/>
    <cellStyle name="40% - Accent3 2 3 3 3 5" xfId="11527" xr:uid="{462A7D93-4477-4C60-9D7D-7D6D67E800C9}"/>
    <cellStyle name="40% - Accent3 2 3 3 4" xfId="11528" xr:uid="{7ED56F09-6A07-46EB-AAE1-776335025C0A}"/>
    <cellStyle name="40% - Accent3 2 3 3 5" xfId="11529" xr:uid="{40F9B29C-168F-405C-9009-AEE4D1735C3C}"/>
    <cellStyle name="40% - Accent3 2 3 3 5 2" xfId="11530" xr:uid="{B693862D-3564-4ACA-8854-2776DEBC6A67}"/>
    <cellStyle name="40% - Accent3 2 3 3 5 2 2" xfId="11531" xr:uid="{FDE6146A-6C66-4DAF-A1B9-EFF91CE38A8A}"/>
    <cellStyle name="40% - Accent3 2 3 3 5 3" xfId="11532" xr:uid="{306F5C7E-8A6A-4036-90EF-F756681C9841}"/>
    <cellStyle name="40% - Accent3 2 3 3 6" xfId="11533" xr:uid="{18BF2220-CD31-4E7E-B7C6-544A4511F44C}"/>
    <cellStyle name="40% - Accent3 2 3 3 6 2" xfId="11534" xr:uid="{2AFFB45D-AD3C-485A-9795-D8882D23EBEE}"/>
    <cellStyle name="40% - Accent3 2 3 3 6 2 2" xfId="11535" xr:uid="{E895CC47-F177-475B-BBAF-02D1E3B3A4D7}"/>
    <cellStyle name="40% - Accent3 2 3 3 6 3" xfId="11536" xr:uid="{CCC5C42E-F5F2-45D1-A87B-6A46BC2DCEB8}"/>
    <cellStyle name="40% - Accent3 2 3 3 7" xfId="11537" xr:uid="{E7C1132D-B223-4DFB-8025-16BE00AAEEED}"/>
    <cellStyle name="40% - Accent3 2 3 3 7 2" xfId="11538" xr:uid="{872B97A5-565B-47B0-8D94-D66ECE385643}"/>
    <cellStyle name="40% - Accent3 2 3 3 8" xfId="11539" xr:uid="{DDBFE7CA-9BB6-4EE5-A3A7-1279C72B5965}"/>
    <cellStyle name="40% - Accent3 2 3 3 9" xfId="11495" xr:uid="{E960DF84-2612-4D6F-853C-E13B4CDAFB01}"/>
    <cellStyle name="40% - Accent3 2 3 4" xfId="11540" xr:uid="{8B651854-0422-4705-A059-FBAFB1DA98B3}"/>
    <cellStyle name="40% - Accent3 2 3 4 2" xfId="11541" xr:uid="{D57F1E10-A682-4445-89B0-FD1E58CC3B48}"/>
    <cellStyle name="40% - Accent3 2 3 4 2 2" xfId="11542" xr:uid="{34DA6538-CC70-437A-8B64-EC5A13E970E6}"/>
    <cellStyle name="40% - Accent3 2 3 4 2 2 2" xfId="11543" xr:uid="{53D0A2B1-C19E-47ED-A05E-6E3DFBE1F698}"/>
    <cellStyle name="40% - Accent3 2 3 4 2 2 2 2" xfId="11544" xr:uid="{41A91AFC-40A5-413D-A6FF-D08DD661D592}"/>
    <cellStyle name="40% - Accent3 2 3 4 2 2 3" xfId="11545" xr:uid="{1089B426-53CA-418B-A4A6-C207361F81C7}"/>
    <cellStyle name="40% - Accent3 2 3 4 2 3" xfId="11546" xr:uid="{CDADBC23-06DC-4116-9915-3BA53BDD8761}"/>
    <cellStyle name="40% - Accent3 2 3 4 2 3 2" xfId="11547" xr:uid="{218DFB04-2911-43C0-8A9E-9BC45A156BF2}"/>
    <cellStyle name="40% - Accent3 2 3 4 2 3 2 2" xfId="11548" xr:uid="{EE883312-BC23-4945-B1AC-1E592D32DA74}"/>
    <cellStyle name="40% - Accent3 2 3 4 2 3 3" xfId="11549" xr:uid="{C46C3130-2C03-4FB1-8F36-28141E75CCF4}"/>
    <cellStyle name="40% - Accent3 2 3 4 2 4" xfId="11550" xr:uid="{CEA2B47C-5586-4FB9-AEE9-5884D22420DE}"/>
    <cellStyle name="40% - Accent3 2 3 4 2 4 2" xfId="11551" xr:uid="{8860553C-B482-4B9E-B6B7-7A1B9BEE341D}"/>
    <cellStyle name="40% - Accent3 2 3 4 2 5" xfId="11552" xr:uid="{CAA0AF2C-724A-451B-87B8-3F20E3123150}"/>
    <cellStyle name="40% - Accent3 2 3 4 3" xfId="11553" xr:uid="{DC989BB1-B9DB-426F-A09D-89DDF3B3DFE0}"/>
    <cellStyle name="40% - Accent3 2 3 4 3 2" xfId="11554" xr:uid="{BDE736B4-781E-48B9-B316-D6DAFF41AA19}"/>
    <cellStyle name="40% - Accent3 2 3 4 3 2 2" xfId="11555" xr:uid="{C07CC77C-7DAC-47A7-B4DA-4FAB1C7C24E1}"/>
    <cellStyle name="40% - Accent3 2 3 4 3 3" xfId="11556" xr:uid="{EFFCBACD-BF21-4E93-962B-FE0E11520974}"/>
    <cellStyle name="40% - Accent3 2 3 4 4" xfId="11557" xr:uid="{B2B22838-B69B-4534-B34F-72CEA2AF6FF1}"/>
    <cellStyle name="40% - Accent3 2 3 4 4 2" xfId="11558" xr:uid="{64577E67-5938-4717-BBA1-4238047D4591}"/>
    <cellStyle name="40% - Accent3 2 3 4 4 2 2" xfId="11559" xr:uid="{567A2CB1-36C9-4383-99AF-611D8ECEF1B9}"/>
    <cellStyle name="40% - Accent3 2 3 4 4 3" xfId="11560" xr:uid="{88B6EBCE-8C75-46C3-8641-F21D74D6E1A9}"/>
    <cellStyle name="40% - Accent3 2 3 4 5" xfId="11561" xr:uid="{218B090B-43C6-47D0-A9BB-0D5F598F2B67}"/>
    <cellStyle name="40% - Accent3 2 3 4 5 2" xfId="11562" xr:uid="{B726147C-DBED-4E56-B38D-159DB0E1DC93}"/>
    <cellStyle name="40% - Accent3 2 3 4 6" xfId="11563" xr:uid="{E3B9C5F5-A2E7-4706-A309-8B3C24A522E7}"/>
    <cellStyle name="40% - Accent3 2 3 4 7" xfId="46604" xr:uid="{7EE73B13-0187-4909-B929-AE8ACEB1A621}"/>
    <cellStyle name="40% - Accent3 2 3 5" xfId="11564" xr:uid="{2C0544DB-18DC-4569-8595-EC597ABEDD8E}"/>
    <cellStyle name="40% - Accent3 2 3 5 2" xfId="11565" xr:uid="{BE2B1200-A5EC-49D0-AB6B-F24C1648903B}"/>
    <cellStyle name="40% - Accent3 2 3 5 2 2" xfId="11566" xr:uid="{3C1DE139-7C50-49DF-BE55-E6B712979D45}"/>
    <cellStyle name="40% - Accent3 2 3 5 3" xfId="11567" xr:uid="{EF5864E4-A97B-4A5A-BCE6-FF5DA3981244}"/>
    <cellStyle name="40% - Accent3 2 3 6" xfId="11568" xr:uid="{7F6EA3C4-96D5-4B4A-9D77-3C395396BE8F}"/>
    <cellStyle name="40% - Accent3 2 3 7" xfId="1483" xr:uid="{395BDD18-1A1A-4AC4-8D37-FD84E5FDE7CE}"/>
    <cellStyle name="40% - Accent3 2 3 8" xfId="1399" xr:uid="{69C9CEEF-6FB8-4E19-A521-708BD757C97B}"/>
    <cellStyle name="40% - Accent3 2 3 9" xfId="44278" xr:uid="{65CD3B2D-C8E7-47CA-B02C-20EA6ED01034}"/>
    <cellStyle name="40% - Accent3 2 4" xfId="535" xr:uid="{E010ABB7-372A-4BE2-BBC3-3A3A19736458}"/>
    <cellStyle name="40% - Accent3 2 4 10" xfId="1947" xr:uid="{EB359E1C-7D93-448E-AF04-B52D86C266CA}"/>
    <cellStyle name="40% - Accent3 2 4 11" xfId="44153" xr:uid="{5C1DA0BB-4C21-4337-BDD2-B9F87E38DDC8}"/>
    <cellStyle name="40% - Accent3 2 4 2" xfId="797" xr:uid="{2665C0C1-2FF7-42A0-8BAE-9B878CB1B4ED}"/>
    <cellStyle name="40% - Accent3 2 4 2 2" xfId="1197" xr:uid="{E0E8ADFE-41D7-457F-9A74-43FD57439E39}"/>
    <cellStyle name="40% - Accent3 2 4 2 2 2" xfId="11572" xr:uid="{47464F1A-AD04-4BB6-8341-04CD7014D659}"/>
    <cellStyle name="40% - Accent3 2 4 2 2 2 2" xfId="11573" xr:uid="{11A60445-3E61-4E35-812A-5F87A5027E8E}"/>
    <cellStyle name="40% - Accent3 2 4 2 2 2 2 2" xfId="11574" xr:uid="{7C616B45-C15E-44D6-B166-90247E807B4B}"/>
    <cellStyle name="40% - Accent3 2 4 2 2 2 2 2 2" xfId="11575" xr:uid="{681F4B83-43B8-4FDA-8C01-7F69E689D6C7}"/>
    <cellStyle name="40% - Accent3 2 4 2 2 2 2 3" xfId="11576" xr:uid="{15669C40-BB2B-437A-A357-7C15D152C1D9}"/>
    <cellStyle name="40% - Accent3 2 4 2 2 2 3" xfId="11577" xr:uid="{6F0CA318-C56D-4297-BFD4-0F39A3880935}"/>
    <cellStyle name="40% - Accent3 2 4 2 2 2 3 2" xfId="11578" xr:uid="{602C7B13-9D77-41EE-BFB1-3F5F3F1B6A0C}"/>
    <cellStyle name="40% - Accent3 2 4 2 2 2 3 2 2" xfId="11579" xr:uid="{06E5AADE-F43D-4015-A34B-8F221A507230}"/>
    <cellStyle name="40% - Accent3 2 4 2 2 2 3 3" xfId="11580" xr:uid="{A36C1633-68E0-4A93-9EAA-1D21E69D1F29}"/>
    <cellStyle name="40% - Accent3 2 4 2 2 2 4" xfId="11581" xr:uid="{9E0E99E5-1152-4BC4-BE31-9CE82A41C003}"/>
    <cellStyle name="40% - Accent3 2 4 2 2 2 4 2" xfId="11582" xr:uid="{D41C7713-E882-4B5D-9C94-C456B6E7AC08}"/>
    <cellStyle name="40% - Accent3 2 4 2 2 2 5" xfId="11583" xr:uid="{A6E7644B-4CFD-47DD-8EE2-E306E3354352}"/>
    <cellStyle name="40% - Accent3 2 4 2 2 3" xfId="11584" xr:uid="{D3C2770A-7831-4787-BC3E-63C66414445C}"/>
    <cellStyle name="40% - Accent3 2 4 2 2 3 2" xfId="11585" xr:uid="{88968B19-C1D7-4760-BB53-AE49F119F4DC}"/>
    <cellStyle name="40% - Accent3 2 4 2 2 3 2 2" xfId="11586" xr:uid="{5E6A903B-A7C0-4900-BCF1-168FF1A862B3}"/>
    <cellStyle name="40% - Accent3 2 4 2 2 3 3" xfId="11587" xr:uid="{43EC1166-CFD4-4D7A-B864-FED8AF0526CB}"/>
    <cellStyle name="40% - Accent3 2 4 2 2 4" xfId="11588" xr:uid="{3EDB9F9C-FECC-469D-BAD5-FF026090F5E3}"/>
    <cellStyle name="40% - Accent3 2 4 2 2 4 2" xfId="11589" xr:uid="{89BF710A-6B43-46F2-9BB6-49583970483B}"/>
    <cellStyle name="40% - Accent3 2 4 2 2 4 2 2" xfId="11590" xr:uid="{5F06E322-1D74-4E82-88A4-DADC209B8BDA}"/>
    <cellStyle name="40% - Accent3 2 4 2 2 4 3" xfId="11591" xr:uid="{D618CD9C-3EB9-4C52-A739-7D21C2C3E47A}"/>
    <cellStyle name="40% - Accent3 2 4 2 2 5" xfId="11592" xr:uid="{D3665D20-3D23-4D0F-81F6-7D41CF363CAE}"/>
    <cellStyle name="40% - Accent3 2 4 2 2 5 2" xfId="11593" xr:uid="{F06A4865-5A2F-4308-88F3-9332413E5535}"/>
    <cellStyle name="40% - Accent3 2 4 2 2 6" xfId="11594" xr:uid="{8C643413-03FB-458A-B738-039EB26A4369}"/>
    <cellStyle name="40% - Accent3 2 4 2 2 7" xfId="11571" xr:uid="{7D59F625-B452-4E01-95BD-6ECA53A0D230}"/>
    <cellStyle name="40% - Accent3 2 4 2 3" xfId="11595" xr:uid="{09E1A136-021C-4E81-A62B-C8F8BC8F55F2}"/>
    <cellStyle name="40% - Accent3 2 4 2 3 2" xfId="11596" xr:uid="{0B69C70E-8210-4B2F-BE93-7470BBC46FC1}"/>
    <cellStyle name="40% - Accent3 2 4 2 3 2 2" xfId="11597" xr:uid="{21B26A6B-1513-4D83-9E92-9F3158F5756C}"/>
    <cellStyle name="40% - Accent3 2 4 2 3 2 2 2" xfId="11598" xr:uid="{8B642EC6-F5B3-4321-B679-E12DD9229A48}"/>
    <cellStyle name="40% - Accent3 2 4 2 3 2 3" xfId="11599" xr:uid="{B9C31408-022F-4CBB-BA7F-B23D213308FE}"/>
    <cellStyle name="40% - Accent3 2 4 2 3 3" xfId="11600" xr:uid="{FC04B882-6D73-40A7-8C74-6B783C3174BB}"/>
    <cellStyle name="40% - Accent3 2 4 2 3 3 2" xfId="11601" xr:uid="{32C6F846-9FA0-45E4-9C33-34BC610CFB9C}"/>
    <cellStyle name="40% - Accent3 2 4 2 3 3 2 2" xfId="11602" xr:uid="{F70F2FE4-17ED-40EA-B89D-593E922663A8}"/>
    <cellStyle name="40% - Accent3 2 4 2 3 3 3" xfId="11603" xr:uid="{95706D85-9F77-4346-B346-31841AE240C9}"/>
    <cellStyle name="40% - Accent3 2 4 2 3 4" xfId="11604" xr:uid="{E1EECED6-EADB-4CD9-9D27-602CF36A7285}"/>
    <cellStyle name="40% - Accent3 2 4 2 3 4 2" xfId="11605" xr:uid="{89382166-277B-46C6-86C7-363E5EEA2F5D}"/>
    <cellStyle name="40% - Accent3 2 4 2 3 5" xfId="11606" xr:uid="{7427F09F-4D47-4DBC-8C23-EACAEFF1457D}"/>
    <cellStyle name="40% - Accent3 2 4 2 4" xfId="11607" xr:uid="{A4203E3E-8836-48DB-A736-A067BC26E330}"/>
    <cellStyle name="40% - Accent3 2 4 2 4 2" xfId="11608" xr:uid="{FE942B58-D4F6-479B-A03E-D029E63C1D67}"/>
    <cellStyle name="40% - Accent3 2 4 2 4 2 2" xfId="11609" xr:uid="{B5A6C7A3-C1B8-4971-87B1-ADD8396F8A72}"/>
    <cellStyle name="40% - Accent3 2 4 2 4 2 2 2" xfId="11610" xr:uid="{2DF8A064-CD4C-4465-9333-1A0ED4E81ECF}"/>
    <cellStyle name="40% - Accent3 2 4 2 4 2 3" xfId="11611" xr:uid="{9A2F79DB-A6AB-4378-A3E2-7E712FD07F90}"/>
    <cellStyle name="40% - Accent3 2 4 2 4 3" xfId="11612" xr:uid="{1ADC2975-BE9D-4E49-84EB-0D9774370A41}"/>
    <cellStyle name="40% - Accent3 2 4 2 4 3 2" xfId="11613" xr:uid="{FCD4A1D4-CDEE-4990-A13F-89E05463BE02}"/>
    <cellStyle name="40% - Accent3 2 4 2 4 4" xfId="11614" xr:uid="{D88F642B-5A83-40E6-869B-D33BB089CCA0}"/>
    <cellStyle name="40% - Accent3 2 4 2 5" xfId="11615" xr:uid="{F7C076A9-C789-43F2-B055-65BE3F5D1456}"/>
    <cellStyle name="40% - Accent3 2 4 2 5 2" xfId="11616" xr:uid="{E78876D7-7F84-4C94-AA41-695791522C2D}"/>
    <cellStyle name="40% - Accent3 2 4 2 5 2 2" xfId="11617" xr:uid="{61D54F77-E796-45B1-84D2-D4F7DE53C670}"/>
    <cellStyle name="40% - Accent3 2 4 2 5 3" xfId="11618" xr:uid="{766981C5-E286-4921-9D66-F8075D731375}"/>
    <cellStyle name="40% - Accent3 2 4 2 6" xfId="11619" xr:uid="{53616BC7-33B1-4243-8D89-79E88E26C2C5}"/>
    <cellStyle name="40% - Accent3 2 4 2 6 2" xfId="11620" xr:uid="{246E43F9-C443-4B73-B531-94FEE3DC945B}"/>
    <cellStyle name="40% - Accent3 2 4 2 7" xfId="11621" xr:uid="{E67AAEB1-60B5-4294-879B-C972521846F6}"/>
    <cellStyle name="40% - Accent3 2 4 2 8" xfId="11570" xr:uid="{660B128F-08FA-4B17-840A-67AC934D108E}"/>
    <cellStyle name="40% - Accent3 2 4 2 9" xfId="45140" xr:uid="{3054C100-A0AD-4A14-A243-F18F483E802F}"/>
    <cellStyle name="40% - Accent3 2 4 3" xfId="986" xr:uid="{FC116312-D195-4007-802D-CAFCBBFC149F}"/>
    <cellStyle name="40% - Accent3 2 4 3 2" xfId="11623" xr:uid="{12A5BF67-209E-420A-8375-FFD97B47C641}"/>
    <cellStyle name="40% - Accent3 2 4 3 3" xfId="11624" xr:uid="{9297523E-D242-48FE-9967-92683A7E26AC}"/>
    <cellStyle name="40% - Accent3 2 4 3 3 2" xfId="11625" xr:uid="{F15E844E-8980-4B3D-B2A6-C842AFF156A4}"/>
    <cellStyle name="40% - Accent3 2 4 3 3 2 2" xfId="11626" xr:uid="{52FC5B5E-C58B-4230-97D7-533DC328E00A}"/>
    <cellStyle name="40% - Accent3 2 4 3 3 2 2 2" xfId="11627" xr:uid="{603B555C-4323-4161-B60A-E1AA0F173CDC}"/>
    <cellStyle name="40% - Accent3 2 4 3 3 2 3" xfId="11628" xr:uid="{813C95AD-6ECB-4BF4-9027-883D935426EB}"/>
    <cellStyle name="40% - Accent3 2 4 3 3 3" xfId="11629" xr:uid="{7938E9A6-9BD7-404F-817F-F2C3EEE57C18}"/>
    <cellStyle name="40% - Accent3 2 4 3 3 3 2" xfId="11630" xr:uid="{0EC35AF5-7A73-4E50-B155-F7CAA4218D49}"/>
    <cellStyle name="40% - Accent3 2 4 3 3 3 2 2" xfId="11631" xr:uid="{65D9CF17-480E-4E49-8913-7C7672826C46}"/>
    <cellStyle name="40% - Accent3 2 4 3 3 3 3" xfId="11632" xr:uid="{600DA407-A13D-46E5-95A0-9C151C9096D8}"/>
    <cellStyle name="40% - Accent3 2 4 3 3 4" xfId="11633" xr:uid="{3E8671C9-D499-487F-B61E-2C2F6AF22883}"/>
    <cellStyle name="40% - Accent3 2 4 3 3 4 2" xfId="11634" xr:uid="{72DD9432-1CD4-48C7-8CE1-591EA8341D2A}"/>
    <cellStyle name="40% - Accent3 2 4 3 3 5" xfId="11635" xr:uid="{0CD8C533-E051-49CB-B1CC-35BFC8184069}"/>
    <cellStyle name="40% - Accent3 2 4 3 4" xfId="11622" xr:uid="{861A4416-2F3F-497E-8756-302F59005BEC}"/>
    <cellStyle name="40% - Accent3 2 4 3 5" xfId="45824" xr:uid="{C4B97D60-4525-49C9-ABD0-709046DA30FF}"/>
    <cellStyle name="40% - Accent3 2 4 4" xfId="11636" xr:uid="{10A783BB-A675-49E8-830E-4C7CC609FC7A}"/>
    <cellStyle name="40% - Accent3 2 4 4 2" xfId="11637" xr:uid="{CB6535A7-5396-41E2-99B0-CB0D61796862}"/>
    <cellStyle name="40% - Accent3 2 4 4 2 2" xfId="11638" xr:uid="{50DC63B7-AE29-4028-8553-6288D4D2E614}"/>
    <cellStyle name="40% - Accent3 2 4 4 2 3" xfId="11639" xr:uid="{2A2D08C5-8FF1-4DFA-B0A6-B73CE5B133E0}"/>
    <cellStyle name="40% - Accent3 2 4 4 2 3 2" xfId="11640" xr:uid="{FA27BED7-4DA7-4508-BDD5-6467599A94CF}"/>
    <cellStyle name="40% - Accent3 2 4 4 2 3 2 2" xfId="11641" xr:uid="{EB03EACC-68E5-40D6-A0D7-3608B32CE598}"/>
    <cellStyle name="40% - Accent3 2 4 4 2 3 3" xfId="11642" xr:uid="{A41504B3-C0C4-4D42-A547-422A4A17EFC2}"/>
    <cellStyle name="40% - Accent3 2 4 4 2 4" xfId="11643" xr:uid="{65BF3B5C-C4F5-4972-8969-A74227BA6EB3}"/>
    <cellStyle name="40% - Accent3 2 4 4 2 4 2" xfId="11644" xr:uid="{0348FCCA-C81A-4B67-84D6-A1DD59C8D930}"/>
    <cellStyle name="40% - Accent3 2 4 4 2 4 2 2" xfId="11645" xr:uid="{F0710E5B-4D11-4852-A797-B109101F09DA}"/>
    <cellStyle name="40% - Accent3 2 4 4 2 4 3" xfId="11646" xr:uid="{AC8BDC05-5B9A-419A-AA5F-88100C3D8996}"/>
    <cellStyle name="40% - Accent3 2 4 4 2 5" xfId="11647" xr:uid="{2DCE2F0A-25AE-4019-8F1A-C406856F1215}"/>
    <cellStyle name="40% - Accent3 2 4 4 2 5 2" xfId="11648" xr:uid="{2B859242-117C-401C-B748-C8FA03CC9274}"/>
    <cellStyle name="40% - Accent3 2 4 4 2 6" xfId="11649" xr:uid="{C33C114D-7CDA-4DE2-8394-B9BB99F5BA78}"/>
    <cellStyle name="40% - Accent3 2 4 4 3" xfId="11650" xr:uid="{5917B8F0-C254-467E-ABEF-C449B0109E3A}"/>
    <cellStyle name="40% - Accent3 2 4 4 3 2" xfId="11651" xr:uid="{A81205BD-3B5C-4CCF-8922-ED7544D077B7}"/>
    <cellStyle name="40% - Accent3 2 4 4 3 2 2" xfId="11652" xr:uid="{D28E1C64-79FE-4C32-9793-022ABBAAE502}"/>
    <cellStyle name="40% - Accent3 2 4 4 3 2 2 2" xfId="11653" xr:uid="{7308202B-C561-4724-965C-F9BA751E9BDE}"/>
    <cellStyle name="40% - Accent3 2 4 4 3 2 3" xfId="11654" xr:uid="{1B7C2C8F-C81A-4533-9495-2D6910CC0EE6}"/>
    <cellStyle name="40% - Accent3 2 4 4 3 3" xfId="11655" xr:uid="{5BC1A716-2829-4FDA-B034-4D489D68E203}"/>
    <cellStyle name="40% - Accent3 2 4 4 3 3 2" xfId="11656" xr:uid="{2C6ABE80-FE69-4BFE-992B-E57E85C7433B}"/>
    <cellStyle name="40% - Accent3 2 4 4 3 3 2 2" xfId="11657" xr:uid="{9AA0FB87-9CA8-4316-9B68-64DA64092D50}"/>
    <cellStyle name="40% - Accent3 2 4 4 3 3 3" xfId="11658" xr:uid="{F01EC7C4-3F7E-4812-93DD-63FE10E4F09B}"/>
    <cellStyle name="40% - Accent3 2 4 4 3 4" xfId="11659" xr:uid="{BA2386CB-0573-47AE-BABA-69C5EC8B054F}"/>
    <cellStyle name="40% - Accent3 2 4 4 3 4 2" xfId="11660" xr:uid="{E8226008-7C62-4BB7-B173-A820B0C2CA70}"/>
    <cellStyle name="40% - Accent3 2 4 4 3 5" xfId="11661" xr:uid="{533793EC-10FC-432E-9932-EA931C3A225C}"/>
    <cellStyle name="40% - Accent3 2 4 4 4" xfId="11662" xr:uid="{9C072539-3A2C-42E3-8594-B75FDE4FE066}"/>
    <cellStyle name="40% - Accent3 2 4 4 5" xfId="11663" xr:uid="{36802522-5946-45A3-85F4-DD25C955D9DB}"/>
    <cellStyle name="40% - Accent3 2 4 4 5 2" xfId="11664" xr:uid="{734A43BD-E60E-4E85-973E-71F75894A8D2}"/>
    <cellStyle name="40% - Accent3 2 4 4 5 2 2" xfId="11665" xr:uid="{FE24DB40-C033-48DC-82EA-249F6E2548F2}"/>
    <cellStyle name="40% - Accent3 2 4 4 5 3" xfId="11666" xr:uid="{E39855D3-E3E4-41EC-BCAE-685321B9FA75}"/>
    <cellStyle name="40% - Accent3 2 4 4 6" xfId="11667" xr:uid="{335AC50C-0F57-45AB-908E-D0CC6DE011B4}"/>
    <cellStyle name="40% - Accent3 2 4 4 6 2" xfId="11668" xr:uid="{9F2FD703-5504-4084-84F2-16505999EE32}"/>
    <cellStyle name="40% - Accent3 2 4 4 6 2 2" xfId="11669" xr:uid="{82FF8E6D-1760-41AA-8FC5-4CD7DD25429B}"/>
    <cellStyle name="40% - Accent3 2 4 4 6 3" xfId="11670" xr:uid="{98E88939-48FE-45A4-A4BF-D11137D1FA31}"/>
    <cellStyle name="40% - Accent3 2 4 4 7" xfId="11671" xr:uid="{649A7AA9-451E-4F85-8214-F81C8418C533}"/>
    <cellStyle name="40% - Accent3 2 4 4 7 2" xfId="11672" xr:uid="{42E5ACE6-A10D-41CB-8F06-6CA450FF26F5}"/>
    <cellStyle name="40% - Accent3 2 4 4 8" xfId="11673" xr:uid="{EA217CB7-9131-4956-A5AB-8C176DA593CD}"/>
    <cellStyle name="40% - Accent3 2 4 4 9" xfId="46479" xr:uid="{7F0BF76F-E787-4687-A760-80904895D6B7}"/>
    <cellStyle name="40% - Accent3 2 4 5" xfId="11674" xr:uid="{8C4CD1E3-1DF2-4898-8DE7-4A79D1C5B31F}"/>
    <cellStyle name="40% - Accent3 2 4 5 2" xfId="11675" xr:uid="{4DCD67A1-B766-488A-ACEF-81724E0F589B}"/>
    <cellStyle name="40% - Accent3 2 4 5 2 2" xfId="11676" xr:uid="{E6A8B6DC-A97F-4681-B69E-CBC6042A063E}"/>
    <cellStyle name="40% - Accent3 2 4 5 2 2 2" xfId="11677" xr:uid="{AE446A69-B642-4C3C-BB1A-4FF89FCC02D5}"/>
    <cellStyle name="40% - Accent3 2 4 5 2 3" xfId="11678" xr:uid="{DE0213B7-9AC6-448C-AC1E-7A8BA0DDDB6C}"/>
    <cellStyle name="40% - Accent3 2 4 5 3" xfId="11679" xr:uid="{8AC6C0FA-548F-4448-91C1-F02833676508}"/>
    <cellStyle name="40% - Accent3 2 4 5 3 2" xfId="11680" xr:uid="{A472AEEA-3591-45B5-A5C5-74D978E93F81}"/>
    <cellStyle name="40% - Accent3 2 4 5 3 2 2" xfId="11681" xr:uid="{D6D06413-3DE0-4E25-9A84-BF839A9AB9A0}"/>
    <cellStyle name="40% - Accent3 2 4 5 3 3" xfId="11682" xr:uid="{FD0C0031-6FDF-46D0-AFD9-FD02912EB5C5}"/>
    <cellStyle name="40% - Accent3 2 4 5 4" xfId="11683" xr:uid="{A27C5A2C-9DB2-4440-9462-8BB5A0981A1E}"/>
    <cellStyle name="40% - Accent3 2 4 5 4 2" xfId="11684" xr:uid="{0899E217-3453-46CF-870F-04B881770D81}"/>
    <cellStyle name="40% - Accent3 2 4 5 5" xfId="11685" xr:uid="{1CABBBF5-9D13-440E-9997-160B94FE0FF0}"/>
    <cellStyle name="40% - Accent3 2 4 6" xfId="11686" xr:uid="{C5E8AE62-91F2-4F38-907A-FBA32E5AC559}"/>
    <cellStyle name="40% - Accent3 2 4 6 2" xfId="11687" xr:uid="{093DD285-015A-4BE7-8B64-5C9528E3A58C}"/>
    <cellStyle name="40% - Accent3 2 4 6 2 2" xfId="11688" xr:uid="{2C23AC99-D2B8-44F7-95BA-4D4467623FA3}"/>
    <cellStyle name="40% - Accent3 2 4 6 3" xfId="11689" xr:uid="{5202DD48-B7E7-45A0-8ECC-0FED8427CE63}"/>
    <cellStyle name="40% - Accent3 2 4 7" xfId="11690" xr:uid="{089A6168-26E1-4B49-BE29-1B5A125E750F}"/>
    <cellStyle name="40% - Accent3 2 4 7 2" xfId="11691" xr:uid="{E704EBBF-07F1-47CE-B5D5-4829BDC08028}"/>
    <cellStyle name="40% - Accent3 2 4 7 2 2" xfId="11692" xr:uid="{F3BB2C74-AEE4-47DF-854D-22554692252B}"/>
    <cellStyle name="40% - Accent3 2 4 7 3" xfId="11693" xr:uid="{3124AD40-FD20-47AF-B954-952A977D6C32}"/>
    <cellStyle name="40% - Accent3 2 4 8" xfId="11694" xr:uid="{004973E3-D82A-4B77-BA65-9F47468E514E}"/>
    <cellStyle name="40% - Accent3 2 4 8 2" xfId="11695" xr:uid="{18573011-790D-4B97-9570-0CDB1C4035A4}"/>
    <cellStyle name="40% - Accent3 2 4 9" xfId="11569" xr:uid="{3C3DE169-9600-4C39-9672-F0A192DF6D1A}"/>
    <cellStyle name="40% - Accent3 2 5" xfId="608" xr:uid="{CC638B55-BFDB-4F9A-A036-AA36E1DFF3A3}"/>
    <cellStyle name="40% - Accent3 2 5 2" xfId="1019" xr:uid="{A8253CA8-4317-4CBF-A77B-C9B760637D87}"/>
    <cellStyle name="40% - Accent3 2 5 2 2" xfId="11697" xr:uid="{FA8414D7-070A-420F-A7AD-3CA53E8E7EDF}"/>
    <cellStyle name="40% - Accent3 2 5 2 3" xfId="45366" xr:uid="{0379A742-0ED4-4A6C-82AC-02634D41B84A}"/>
    <cellStyle name="40% - Accent3 2 5 3" xfId="11698" xr:uid="{E34EF1FE-5434-4D12-B401-C4F3DBCF15A2}"/>
    <cellStyle name="40% - Accent3 2 5 3 2" xfId="45943" xr:uid="{56CCEC06-99C7-458C-A5C5-7ADABFF2B534}"/>
    <cellStyle name="40% - Accent3 2 5 4" xfId="11699" xr:uid="{BF9ADE1A-FF1E-4F5D-8587-27460F34299B}"/>
    <cellStyle name="40% - Accent3 2 5 4 2" xfId="46704" xr:uid="{EF9DBA13-E135-4518-A9A0-870B96387F9F}"/>
    <cellStyle name="40% - Accent3 2 5 5" xfId="11696" xr:uid="{35CBF14C-98A5-4871-85D6-19382F437760}"/>
    <cellStyle name="40% - Accent3 2 5 6" xfId="44428" xr:uid="{1669CBB3-2BB0-4F02-B1B8-89E697380027}"/>
    <cellStyle name="40% - Accent3 2 6" xfId="669" xr:uid="{0E15AEBE-9107-47A1-B731-37E3422A1FBF}"/>
    <cellStyle name="40% - Accent3 2 6 2" xfId="1076" xr:uid="{2E16C0BF-F97F-46EB-9038-26E014CB7D6C}"/>
    <cellStyle name="40% - Accent3 2 6 2 2" xfId="11702" xr:uid="{14BA314D-6E9B-4A50-8046-B54803995365}"/>
    <cellStyle name="40% - Accent3 2 6 2 2 2" xfId="11703" xr:uid="{467A8098-DC69-4BD4-8400-566DE2814F1C}"/>
    <cellStyle name="40% - Accent3 2 6 2 2 2 2" xfId="11704" xr:uid="{B40CB7FC-23A8-404B-ADAC-755F5992B79B}"/>
    <cellStyle name="40% - Accent3 2 6 2 2 3" xfId="11705" xr:uid="{FE8AC467-2BF7-4C46-A17A-3C9EC7F6972A}"/>
    <cellStyle name="40% - Accent3 2 6 2 3" xfId="11706" xr:uid="{56412DDF-72A8-427D-9967-359F2741EBEE}"/>
    <cellStyle name="40% - Accent3 2 6 2 3 2" xfId="11707" xr:uid="{80DE31DD-BBFA-4AD3-8F84-34D5D4FFBA64}"/>
    <cellStyle name="40% - Accent3 2 6 2 3 2 2" xfId="11708" xr:uid="{B376F4BD-0F6C-4EE4-B4E2-7D206093DA82}"/>
    <cellStyle name="40% - Accent3 2 6 2 3 3" xfId="11709" xr:uid="{8A69188E-02F8-4143-B8F5-19EF31258400}"/>
    <cellStyle name="40% - Accent3 2 6 2 4" xfId="11710" xr:uid="{B65C74E6-FD1F-4000-8A7E-A21CDB479E72}"/>
    <cellStyle name="40% - Accent3 2 6 2 4 2" xfId="11711" xr:uid="{66F3497D-3F33-4875-BC0F-6AAF860456DB}"/>
    <cellStyle name="40% - Accent3 2 6 2 5" xfId="11712" xr:uid="{E8FD456B-11D1-4F2C-91A6-D7EE05098186}"/>
    <cellStyle name="40% - Accent3 2 6 2 6" xfId="11701" xr:uid="{1BA6AC66-E66C-4573-8CAD-9C0CF98DB4F5}"/>
    <cellStyle name="40% - Accent3 2 6 2 7" xfId="46353" xr:uid="{9B83756D-D5BD-4BF6-BA88-C9D9E92DDAF6}"/>
    <cellStyle name="40% - Accent3 2 6 3" xfId="11713" xr:uid="{610EE495-F603-4E2E-A427-70E0DFF495D3}"/>
    <cellStyle name="40% - Accent3 2 6 3 2" xfId="11714" xr:uid="{E3F310F0-CC91-4B7F-8E34-8BB3A26901AD}"/>
    <cellStyle name="40% - Accent3 2 6 3 2 2" xfId="11715" xr:uid="{8B183C70-16B4-44BE-BF0E-DE6655ED9D5B}"/>
    <cellStyle name="40% - Accent3 2 6 3 3" xfId="11716" xr:uid="{63B6415B-F2FD-4597-B86D-678FD36C2264}"/>
    <cellStyle name="40% - Accent3 2 6 4" xfId="11717" xr:uid="{A37FAE09-E97D-45AA-9768-DE6DFFE1E6CE}"/>
    <cellStyle name="40% - Accent3 2 6 4 2" xfId="11718" xr:uid="{F7595457-21D9-4B97-8C76-D83F6029D3A3}"/>
    <cellStyle name="40% - Accent3 2 6 4 2 2" xfId="11719" xr:uid="{BCF5A8D7-838F-4F23-A78D-F749F9632557}"/>
    <cellStyle name="40% - Accent3 2 6 4 3" xfId="11720" xr:uid="{EDA28C9B-5457-43F4-820D-4623978348F5}"/>
    <cellStyle name="40% - Accent3 2 6 5" xfId="11721" xr:uid="{3C2FBB23-8051-45A8-8C77-FD935A972382}"/>
    <cellStyle name="40% - Accent3 2 6 5 2" xfId="11722" xr:uid="{6C0183E6-ED58-47AF-B1C3-348ECD5A6B68}"/>
    <cellStyle name="40% - Accent3 2 6 6" xfId="11723" xr:uid="{636161BD-42EC-4F0F-B474-805BF526CEE6}"/>
    <cellStyle name="40% - Accent3 2 6 7" xfId="11700" xr:uid="{360C1318-37BC-410C-8159-C7DE428A22B3}"/>
    <cellStyle name="40% - Accent3 2 6 8" xfId="45008" xr:uid="{2C3DE7FF-3735-469C-9F61-E0F52B819D46}"/>
    <cellStyle name="40% - Accent3 2 7" xfId="864" xr:uid="{9FF84833-5070-4340-9906-2495AC83DDB1}"/>
    <cellStyle name="40% - Accent3 2 7 2" xfId="11725" xr:uid="{515C6334-3723-4760-A19D-14D2AA8C45D8}"/>
    <cellStyle name="40% - Accent3 2 7 2 2" xfId="11726" xr:uid="{BCCB9CFD-4AE3-49B5-AFEE-D197C29246D7}"/>
    <cellStyle name="40% - Accent3 2 7 2 2 2" xfId="11727" xr:uid="{9D558A8F-DFCE-4EC0-9831-06A485298049}"/>
    <cellStyle name="40% - Accent3 2 7 2 3" xfId="11728" xr:uid="{E426BE4E-A637-446D-808F-28F992AD77C4}"/>
    <cellStyle name="40% - Accent3 2 7 2 4" xfId="46868" xr:uid="{8BFC7DA4-414D-472A-9D83-29C41ADEF982}"/>
    <cellStyle name="40% - Accent3 2 7 3" xfId="11729" xr:uid="{FD419232-8CD2-46A7-B0AE-C27A665F2800}"/>
    <cellStyle name="40% - Accent3 2 7 3 2" xfId="11730" xr:uid="{5AFD4503-05C1-4763-A630-FEECD8AA43E5}"/>
    <cellStyle name="40% - Accent3 2 7 3 2 2" xfId="11731" xr:uid="{05595052-9FC4-481C-8DB2-D0C58AAAC4BC}"/>
    <cellStyle name="40% - Accent3 2 7 3 3" xfId="11732" xr:uid="{D265EE56-0179-482C-ACAB-D7AD2EBABF0C}"/>
    <cellStyle name="40% - Accent3 2 7 4" xfId="11733" xr:uid="{CE0F6ACD-474E-4CB9-BB90-2EDAAA47A5C3}"/>
    <cellStyle name="40% - Accent3 2 7 4 2" xfId="11734" xr:uid="{61AF90F7-0895-4173-8BB7-79B8278D8D86}"/>
    <cellStyle name="40% - Accent3 2 7 5" xfId="11735" xr:uid="{A0DF8308-47CA-4E16-BA53-1BB9A3ACF5FD}"/>
    <cellStyle name="40% - Accent3 2 7 6" xfId="11724" xr:uid="{1694050D-ED0F-47B2-826B-4A738CF5A0C4}"/>
    <cellStyle name="40% - Accent3 2 7 7" xfId="44758" xr:uid="{4A78135B-E3D7-4903-97B0-016FB6A37A0B}"/>
    <cellStyle name="40% - Accent3 2 8" xfId="43610" xr:uid="{3FC5D7BB-EC0E-42A0-8AC6-02D640E58A41}"/>
    <cellStyle name="40% - Accent3 2 8 2" xfId="47042" xr:uid="{F4AAB9BE-C9E6-4509-A901-A555ECFA9B51}"/>
    <cellStyle name="40% - Accent3 2 8 3" xfId="45579" xr:uid="{3996C992-6E02-4F73-AD96-33E052885AE1}"/>
    <cellStyle name="40% - Accent3 2 9" xfId="1303" xr:uid="{55321AE4-95FF-4CCC-BDFC-EE2E4281F924}"/>
    <cellStyle name="40% - Accent3 2 9 2" xfId="46140" xr:uid="{F372C2FB-66E6-435A-BDA3-1A6CEA0228DC}"/>
    <cellStyle name="40% - Accent3 3" xfId="353" xr:uid="{25E314C7-64E8-41EC-A50E-E2146757F5DE}"/>
    <cellStyle name="40% - Accent3 3 10" xfId="3313" xr:uid="{C66E29ED-E303-4068-8543-C11ABA1F3D62}"/>
    <cellStyle name="40% - Accent3 3 10 2" xfId="47810" xr:uid="{C6D1FB8C-3DAF-4DFC-9C15-73852CF9F97D}"/>
    <cellStyle name="40% - Accent3 3 11" xfId="1484" xr:uid="{8DCF1247-98D3-4704-B7D1-41E6C5A56C67}"/>
    <cellStyle name="40% - Accent3 3 12" xfId="43704" xr:uid="{B5EBD107-217B-45CB-9DE7-9F4DED808E4E}"/>
    <cellStyle name="40% - Accent3 3 13" xfId="1401" xr:uid="{880DBDC9-EEB4-4959-A430-55346B3701DE}"/>
    <cellStyle name="40% - Accent3 3 14" xfId="43996" xr:uid="{C26B89B1-DEC6-4686-B3ED-EFB1338F1E9F}"/>
    <cellStyle name="40% - Accent3 3 2" xfId="479" xr:uid="{25A975EA-9A3B-4F60-8202-1B66708BC530}"/>
    <cellStyle name="40% - Accent3 3 2 10" xfId="1681" xr:uid="{54EB9974-D230-4C9B-B148-B7CAD4BB55FD}"/>
    <cellStyle name="40% - Accent3 3 2 11" xfId="44048" xr:uid="{91202B8F-FE71-4C8A-9134-6574990DF51C}"/>
    <cellStyle name="40% - Accent3 3 2 2" xfId="741" xr:uid="{FC19BCF2-5580-4252-8CF8-092BDECAF1FB}"/>
    <cellStyle name="40% - Accent3 3 2 2 2" xfId="1141" xr:uid="{DC494D42-744D-4EBE-94C3-EB4DC723BAAB}"/>
    <cellStyle name="40% - Accent3 3 2 2 2 2" xfId="2525" xr:uid="{0E39C2D7-88A0-4F01-B31F-4A296A5D72AE}"/>
    <cellStyle name="40% - Accent3 3 2 2 2 2 2" xfId="11738" xr:uid="{4941191F-2F1A-4F45-9BDB-93BF53AD08F9}"/>
    <cellStyle name="40% - Accent3 3 2 2 2 2 3" xfId="11737" xr:uid="{F214248B-0C72-4BB4-9B83-03CFCDF2DD81}"/>
    <cellStyle name="40% - Accent3 3 2 2 2 2 4" xfId="46069" xr:uid="{A00EC01B-E21D-4B62-9FD8-27D6E649E086}"/>
    <cellStyle name="40% - Accent3 3 2 2 2 3" xfId="2759" xr:uid="{60349FB4-D036-44B4-A563-BED37F777C0F}"/>
    <cellStyle name="40% - Accent3 3 2 2 2 3 2" xfId="11739" xr:uid="{8D87ED61-59F6-41FE-A6D0-3F64E479E570}"/>
    <cellStyle name="40% - Accent3 3 2 2 2 4" xfId="2992" xr:uid="{2115A632-6049-4B9B-B92C-DBEDEA321D0C}"/>
    <cellStyle name="40% - Accent3 3 2 2 2 5" xfId="3225" xr:uid="{DC33746D-F8F9-4A1A-815B-644B94DB72D9}"/>
    <cellStyle name="40% - Accent3 3 2 2 2 6" xfId="2291" xr:uid="{FC434CC1-6E1F-4B52-A59E-3F99029897B6}"/>
    <cellStyle name="40% - Accent3 3 2 2 2 7" xfId="11736" xr:uid="{A0C7BFE8-0FD6-4426-9704-3FC9B5EADFF8}"/>
    <cellStyle name="40% - Accent3 3 2 2 2 8" xfId="1927" xr:uid="{FF17531D-BB4F-4184-A700-542301231DF6}"/>
    <cellStyle name="40% - Accent3 3 2 2 2 9" xfId="45287" xr:uid="{02EF3FF8-D0FE-4852-BD2D-EC27CAA8701D}"/>
    <cellStyle name="40% - Accent3 3 2 2 3" xfId="2409" xr:uid="{B5FE09FD-543F-4EF8-B12C-B25152A38A9F}"/>
    <cellStyle name="40% - Accent3 3 2 2 3 2" xfId="11741" xr:uid="{2A918001-8355-4915-819D-002C2C11A6B7}"/>
    <cellStyle name="40% - Accent3 3 2 2 3 3" xfId="11740" xr:uid="{9DF7F25A-E9E6-409D-A010-A6BC397BF689}"/>
    <cellStyle name="40% - Accent3 3 2 2 3 4" xfId="45727" xr:uid="{B4338B42-948D-49B8-8063-C0818491C5A0}"/>
    <cellStyle name="40% - Accent3 3 2 2 4" xfId="2643" xr:uid="{D9722E01-49A5-4877-BC17-F1EC68DE2B6F}"/>
    <cellStyle name="40% - Accent3 3 2 2 4 2" xfId="11742" xr:uid="{E2475991-4352-4239-83F2-8D312BB7D681}"/>
    <cellStyle name="40% - Accent3 3 2 2 4 3" xfId="46626" xr:uid="{572873AC-311A-4C92-A1C2-3CFB434E2834}"/>
    <cellStyle name="40% - Accent3 3 2 2 5" xfId="2876" xr:uid="{76E11CD7-8145-4989-AB7B-1C12A55C72ED}"/>
    <cellStyle name="40% - Accent3 3 2 2 6" xfId="3109" xr:uid="{9B445CCB-9051-41A3-8181-66D2EE0C28A1}"/>
    <cellStyle name="40% - Accent3 3 2 2 7" xfId="2175" xr:uid="{020E2FDD-7CCA-4B80-B3E0-38C2E1CB9A56}"/>
    <cellStyle name="40% - Accent3 3 2 2 8" xfId="1806" xr:uid="{98DA3AA5-B3BD-4933-A673-2FF0523B607C}"/>
    <cellStyle name="40% - Accent3 3 2 2 9" xfId="44300" xr:uid="{3A77D05D-D5F6-49AF-B9A4-26C96743EAB3}"/>
    <cellStyle name="40% - Accent3 3 2 3" xfId="930" xr:uid="{8681A28B-BF8D-41EB-89D8-CF60ACB9BFA0}"/>
    <cellStyle name="40% - Accent3 3 2 3 2" xfId="2467" xr:uid="{763C2A55-84ED-47C0-BA55-7B54584CF44B}"/>
    <cellStyle name="40% - Accent3 3 2 3 2 2" xfId="11745" xr:uid="{F27DCF22-4814-446B-8722-E02ACAC6E96F}"/>
    <cellStyle name="40% - Accent3 3 2 3 2 3" xfId="11746" xr:uid="{7FEB1A5F-9407-4A46-A01F-6CFCB41AEB04}"/>
    <cellStyle name="40% - Accent3 3 2 3 2 4" xfId="11744" xr:uid="{3B2068A0-CD77-4C11-BFEA-F0CDC962A8D4}"/>
    <cellStyle name="40% - Accent3 3 2 3 2 5" xfId="45162" xr:uid="{7578D1EA-A6F3-4FA3-BD34-DA85C583F46A}"/>
    <cellStyle name="40% - Accent3 3 2 3 3" xfId="2701" xr:uid="{0AB63DCC-BC67-4332-B58D-4DB8E6A782B9}"/>
    <cellStyle name="40% - Accent3 3 2 3 3 2" xfId="11748" xr:uid="{CB38EED0-2955-4DAA-AAE9-AB333D638CA9}"/>
    <cellStyle name="40% - Accent3 3 2 3 3 3" xfId="11747" xr:uid="{4084D19E-FBBC-4478-9157-233819CAC157}"/>
    <cellStyle name="40% - Accent3 3 2 3 3 4" xfId="45846" xr:uid="{FBBFEDAD-F5E3-4721-BA01-639F96DAC266}"/>
    <cellStyle name="40% - Accent3 3 2 3 4" xfId="2934" xr:uid="{0A96F1A3-1A35-40A2-A5FF-A9F44DA5EC8D}"/>
    <cellStyle name="40% - Accent3 3 2 3 4 2" xfId="11749" xr:uid="{CE09BC52-9E0D-40D8-AFAF-73B33DA9A130}"/>
    <cellStyle name="40% - Accent3 3 2 3 4 3" xfId="46501" xr:uid="{AF9EB150-E674-4CC6-A474-439D1030C6F0}"/>
    <cellStyle name="40% - Accent3 3 2 3 5" xfId="3167" xr:uid="{87111F82-BC55-4521-AB4A-0BD1CC64E7E8}"/>
    <cellStyle name="40% - Accent3 3 2 3 5 2" xfId="11750" xr:uid="{085C3B94-7469-4400-A608-6B56195A1BC8}"/>
    <cellStyle name="40% - Accent3 3 2 3 6" xfId="2233" xr:uid="{BF0F8D8F-54B1-46FE-95E0-7458A58D7FE7}"/>
    <cellStyle name="40% - Accent3 3 2 3 6 2" xfId="11751" xr:uid="{BF14355D-3022-48A6-B584-7CD2AC119B24}"/>
    <cellStyle name="40% - Accent3 3 2 3 7" xfId="11743" xr:uid="{1937024C-080C-4069-B79F-C12FB098B286}"/>
    <cellStyle name="40% - Accent3 3 2 3 8" xfId="1869" xr:uid="{2BF3CE4F-0882-4047-B43D-DD0D4E30B737}"/>
    <cellStyle name="40% - Accent3 3 2 3 9" xfId="44175" xr:uid="{96679F45-4FD8-43E4-9B32-3388C9D19A01}"/>
    <cellStyle name="40% - Accent3 3 2 4" xfId="2351" xr:uid="{7A6FB467-C0E3-40E5-9566-1DB6BD5F4BF6}"/>
    <cellStyle name="40% - Accent3 3 2 4 2" xfId="11753" xr:uid="{FE68D4C8-4D1F-4786-B20F-8A37DA401F87}"/>
    <cellStyle name="40% - Accent3 3 2 4 2 2" xfId="11754" xr:uid="{5E2E302D-5D00-4ED1-A10B-FF105E237209}"/>
    <cellStyle name="40% - Accent3 3 2 4 2 3" xfId="45498" xr:uid="{6F2AA5A0-341E-49C4-A0F9-650593E05757}"/>
    <cellStyle name="40% - Accent3 3 2 4 3" xfId="11755" xr:uid="{F96D01C4-4CC8-4FF6-8843-0CC8BBD3EBCE}"/>
    <cellStyle name="40% - Accent3 3 2 4 3 2" xfId="45965" xr:uid="{0562339D-CE35-4C02-AFDF-E64ADAEE8CBC}"/>
    <cellStyle name="40% - Accent3 3 2 4 4" xfId="11756" xr:uid="{EFCB6C35-C24B-4018-B337-4EBF72F2A833}"/>
    <cellStyle name="40% - Accent3 3 2 4 4 2" xfId="46837" xr:uid="{C26FF98F-7364-4883-8611-FDB7AF9017F2}"/>
    <cellStyle name="40% - Accent3 3 2 4 5" xfId="11752" xr:uid="{42FAB72B-5CEC-4E7F-9C62-FCAAD8D9D1AF}"/>
    <cellStyle name="40% - Accent3 3 2 4 6" xfId="44702" xr:uid="{D83E7414-F3AE-4ADF-974F-9A09F9014E91}"/>
    <cellStyle name="40% - Accent3 3 2 5" xfId="2585" xr:uid="{EB56FB9D-8AE6-4DC8-9AEB-6A7402288E9D}"/>
    <cellStyle name="40% - Accent3 3 2 5 2" xfId="11757" xr:uid="{A48C898B-190C-4955-871A-76B386E9B423}"/>
    <cellStyle name="40% - Accent3 3 2 5 2 2" xfId="46376" xr:uid="{24C9F1B7-87AC-4FFD-B02B-01BBF31584C6}"/>
    <cellStyle name="40% - Accent3 3 2 5 3" xfId="45035" xr:uid="{3FDDF978-877B-4672-A2E2-23158A558467}"/>
    <cellStyle name="40% - Accent3 3 2 6" xfId="2818" xr:uid="{3E94E529-44FC-4AA5-A7A2-B1CC67EA9B60}"/>
    <cellStyle name="40% - Accent3 3 2 6 2" xfId="47002" xr:uid="{17402FDC-1049-4953-8E4B-31649DFCC1BC}"/>
    <cellStyle name="40% - Accent3 3 2 6 3" xfId="44890" xr:uid="{1216AB07-A385-4992-B1B0-CA650B946693}"/>
    <cellStyle name="40% - Accent3 3 2 7" xfId="3051" xr:uid="{463B6EE9-DB74-4EC1-BBAB-EC1704DBA969}"/>
    <cellStyle name="40% - Accent3 3 2 7 2" xfId="47174" xr:uid="{3B09FEF1-E804-4F2E-8302-A15B1DDE42CB}"/>
    <cellStyle name="40% - Accent3 3 2 7 3" xfId="45601" xr:uid="{E1999627-EF28-4F81-9069-311AC7A57DBB}"/>
    <cellStyle name="40% - Accent3 3 2 8" xfId="2117" xr:uid="{B007782B-07EE-4AC3-A75C-4F539748B9D3}"/>
    <cellStyle name="40% - Accent3 3 2 8 2" xfId="46272" xr:uid="{B3B83230-D16D-4A33-93C2-36FCFA5780F0}"/>
    <cellStyle name="40% - Accent3 3 2 9" xfId="43731" xr:uid="{355D6C20-DE3C-4D65-9C5A-78911C70A0A6}"/>
    <cellStyle name="40% - Accent3 3 3" xfId="619" xr:uid="{365618CA-BAEF-488A-AB1E-5CE7D7A6D5D4}"/>
    <cellStyle name="40% - Accent3 3 3 10" xfId="44250" xr:uid="{22D5E431-11E2-4B8E-9AFD-788436169077}"/>
    <cellStyle name="40% - Accent3 3 3 2" xfId="1030" xr:uid="{D992A658-8517-4B96-B996-3BA971FD90A2}"/>
    <cellStyle name="40% - Accent3 3 3 2 2" xfId="2496" xr:uid="{6393E2FE-3A0F-429B-90CA-5E897911AAFE}"/>
    <cellStyle name="40% - Accent3 3 3 2 2 2" xfId="46019" xr:uid="{94AE211F-F87E-4A2F-9B96-5B3CCE4A8064}"/>
    <cellStyle name="40% - Accent3 3 3 2 3" xfId="2730" xr:uid="{8EE2C80A-60CC-4472-B65C-785D64D3D8BF}"/>
    <cellStyle name="40% - Accent3 3 3 2 4" xfId="2963" xr:uid="{0DFC57AE-B936-426F-A7AA-E1EE5C2CCC22}"/>
    <cellStyle name="40% - Accent3 3 3 2 5" xfId="3196" xr:uid="{877A417C-3271-4B37-89EB-B4F40E5030FA}"/>
    <cellStyle name="40% - Accent3 3 3 2 6" xfId="2262" xr:uid="{6C02821C-AC4D-4402-BF50-F7C6B952EA79}"/>
    <cellStyle name="40% - Accent3 3 3 2 7" xfId="11758" xr:uid="{6A01422C-6C97-4FD3-87F4-FB206DC68FEE}"/>
    <cellStyle name="40% - Accent3 3 3 2 8" xfId="1898" xr:uid="{BF19960B-D4CA-444C-824D-51CA05A635C7}"/>
    <cellStyle name="40% - Accent3 3 3 2 9" xfId="45237" xr:uid="{3D47B83E-F76A-4B31-9B4A-46E3FA2D63A6}"/>
    <cellStyle name="40% - Accent3 3 3 3" xfId="2380" xr:uid="{BD6445A0-53DF-405B-81F5-169FFDA29307}"/>
    <cellStyle name="40% - Accent3 3 3 3 2" xfId="11759" xr:uid="{53431A38-0174-41D4-ACB9-01651CC0BECE}"/>
    <cellStyle name="40% - Accent3 3 3 3 3" xfId="45677" xr:uid="{38196823-4886-488B-8BE4-22750991793F}"/>
    <cellStyle name="40% - Accent3 3 3 4" xfId="2614" xr:uid="{4A3E7180-D042-47B4-B37E-B3FF9E5B2046}"/>
    <cellStyle name="40% - Accent3 3 3 4 2" xfId="46576" xr:uid="{01C22532-D310-421D-989E-FF74A5EA89F8}"/>
    <cellStyle name="40% - Accent3 3 3 5" xfId="2847" xr:uid="{D1776C41-2E4E-44A9-9A3F-A4C7F171ED68}"/>
    <cellStyle name="40% - Accent3 3 3 6" xfId="3080" xr:uid="{67D63107-5BE3-4F80-BC54-EE65E2EDE86B}"/>
    <cellStyle name="40% - Accent3 3 3 7" xfId="2146" xr:uid="{1BDE7CFA-6780-4EE2-90B4-E43259449148}"/>
    <cellStyle name="40% - Accent3 3 3 8" xfId="43750" xr:uid="{C3E7F14C-0FFA-4E3C-8D76-296B8BFF9F56}"/>
    <cellStyle name="40% - Accent3 3 3 9" xfId="1773" xr:uid="{4548266F-881C-4C31-BE5D-FCA6AD934584}"/>
    <cellStyle name="40% - Accent3 3 4" xfId="679" xr:uid="{5B4DB8D3-D1D2-4239-B307-C40797F9A96D}"/>
    <cellStyle name="40% - Accent3 3 4 10" xfId="1840" xr:uid="{1238B874-12DE-41EB-8313-065655AEDE21}"/>
    <cellStyle name="40% - Accent3 3 4 11" xfId="44125" xr:uid="{B46BEC97-5636-4059-8A2C-8B786637B7C0}"/>
    <cellStyle name="40% - Accent3 3 4 2" xfId="1086" xr:uid="{AEA1B5F1-BAE2-4E47-8155-DCB2CE848837}"/>
    <cellStyle name="40% - Accent3 3 4 2 2" xfId="11762" xr:uid="{5052452B-5F06-4811-AE67-BA8D9214F370}"/>
    <cellStyle name="40% - Accent3 3 4 2 2 2" xfId="11763" xr:uid="{065404E8-CB82-4489-A41E-3A2B68F2AE0D}"/>
    <cellStyle name="40% - Accent3 3 4 2 2 2 2" xfId="11764" xr:uid="{E91DCFA4-897B-44CE-870D-64A6AC4B5D7C}"/>
    <cellStyle name="40% - Accent3 3 4 2 2 2 2 2" xfId="11765" xr:uid="{090FBF0E-781F-4D3B-AF93-08B6FB1D5267}"/>
    <cellStyle name="40% - Accent3 3 4 2 2 2 3" xfId="11766" xr:uid="{0A6C45A1-5EFC-4D00-8D1F-E00F6925F0E5}"/>
    <cellStyle name="40% - Accent3 3 4 2 2 3" xfId="11767" xr:uid="{C1BC3783-B1BE-4DD5-8E43-7ED3EF6D4799}"/>
    <cellStyle name="40% - Accent3 3 4 2 2 3 2" xfId="11768" xr:uid="{B73331FC-ACF9-46C9-B9D7-28368375F095}"/>
    <cellStyle name="40% - Accent3 3 4 2 2 3 2 2" xfId="11769" xr:uid="{0BE027F2-D2B3-47B3-8EBA-F231C1871155}"/>
    <cellStyle name="40% - Accent3 3 4 2 2 3 3" xfId="11770" xr:uid="{C48D091D-CE99-419B-B66D-5FD1550C3B45}"/>
    <cellStyle name="40% - Accent3 3 4 2 2 4" xfId="11771" xr:uid="{5C9BFF24-447E-4C12-9FA6-3D70CE448434}"/>
    <cellStyle name="40% - Accent3 3 4 2 2 4 2" xfId="11772" xr:uid="{87E99945-2E61-4F7E-9A40-AC58F9518009}"/>
    <cellStyle name="40% - Accent3 3 4 2 2 5" xfId="11773" xr:uid="{90723380-3A63-45EF-BE02-DDF5D8DBCD0B}"/>
    <cellStyle name="40% - Accent3 3 4 2 3" xfId="11774" xr:uid="{A0511B0D-02F9-4A3C-962F-A1FE37E0DA02}"/>
    <cellStyle name="40% - Accent3 3 4 2 3 2" xfId="11775" xr:uid="{B7B303DC-66D7-471A-9B61-210F7FEB0766}"/>
    <cellStyle name="40% - Accent3 3 4 2 3 2 2" xfId="11776" xr:uid="{B3CB7214-D23D-4171-8CB7-32A8CA9CA3D9}"/>
    <cellStyle name="40% - Accent3 3 4 2 3 3" xfId="11777" xr:uid="{C47DD2A0-D9F0-4105-A495-6A20236D9303}"/>
    <cellStyle name="40% - Accent3 3 4 2 4" xfId="11778" xr:uid="{D6343F09-AEA1-4D8E-AC1E-9C03765A0E05}"/>
    <cellStyle name="40% - Accent3 3 4 2 4 2" xfId="11779" xr:uid="{5E0D72A8-62B4-41B1-A682-3EED66C3A012}"/>
    <cellStyle name="40% - Accent3 3 4 2 4 2 2" xfId="11780" xr:uid="{1B5F9273-FB05-402F-8032-DBCCBA9D2430}"/>
    <cellStyle name="40% - Accent3 3 4 2 4 3" xfId="11781" xr:uid="{DA294A1C-9EC7-4A7B-B35C-73A4DBE85BF4}"/>
    <cellStyle name="40% - Accent3 3 4 2 5" xfId="11782" xr:uid="{F906F1AD-8A56-4882-9771-9BCADC3CDFB0}"/>
    <cellStyle name="40% - Accent3 3 4 2 5 2" xfId="11783" xr:uid="{D47CF631-AE0E-411B-B4E0-0FD651BEA92F}"/>
    <cellStyle name="40% - Accent3 3 4 2 6" xfId="11784" xr:uid="{310516A2-DDC3-4B0C-921D-718948731650}"/>
    <cellStyle name="40% - Accent3 3 4 2 7" xfId="11761" xr:uid="{C2094061-5944-4411-9F30-D6FD7BD080FC}"/>
    <cellStyle name="40% - Accent3 3 4 2 8" xfId="2438" xr:uid="{EBAC1A49-6F13-488F-B64F-27FEB34533BC}"/>
    <cellStyle name="40% - Accent3 3 4 2 9" xfId="45112" xr:uid="{A2C8FE87-565D-4407-B410-51D16A9A6421}"/>
    <cellStyle name="40% - Accent3 3 4 3" xfId="2672" xr:uid="{8A072530-58A9-4576-A39B-A2B811357A3B}"/>
    <cellStyle name="40% - Accent3 3 4 3 2" xfId="11786" xr:uid="{E1D057BD-8DAF-4D20-9F38-FF18C253AE23}"/>
    <cellStyle name="40% - Accent3 3 4 3 2 2" xfId="11787" xr:uid="{9953DA8E-46FE-407D-8108-5148983D003C}"/>
    <cellStyle name="40% - Accent3 3 4 3 2 2 2" xfId="11788" xr:uid="{B22495DC-8871-494E-A48C-F052F4341F5A}"/>
    <cellStyle name="40% - Accent3 3 4 3 2 3" xfId="11789" xr:uid="{659E58FA-06E0-46C5-BC7E-6B3F219FE174}"/>
    <cellStyle name="40% - Accent3 3 4 3 3" xfId="11790" xr:uid="{0A1A4EBE-496B-4C44-A6BC-B27C4D6313DA}"/>
    <cellStyle name="40% - Accent3 3 4 3 3 2" xfId="11791" xr:uid="{831FA644-B555-4E23-987B-434D205727B3}"/>
    <cellStyle name="40% - Accent3 3 4 3 3 2 2" xfId="11792" xr:uid="{0710BA71-F1E7-4E23-9E6B-EFF4DBF56D5C}"/>
    <cellStyle name="40% - Accent3 3 4 3 3 3" xfId="11793" xr:uid="{0D7542B3-97B1-440D-A521-A1A8EA7351DE}"/>
    <cellStyle name="40% - Accent3 3 4 3 4" xfId="11794" xr:uid="{493275F1-D99A-4552-8982-00F1863DD279}"/>
    <cellStyle name="40% - Accent3 3 4 3 4 2" xfId="11795" xr:uid="{27C97B49-4125-4AED-A812-314C1FADD65B}"/>
    <cellStyle name="40% - Accent3 3 4 3 5" xfId="11796" xr:uid="{446899D8-D672-47CB-9EF0-FE8DC8AD97DA}"/>
    <cellStyle name="40% - Accent3 3 4 3 6" xfId="11785" xr:uid="{20D2D24C-1F6E-4B9F-87DA-F7EC6C2FD180}"/>
    <cellStyle name="40% - Accent3 3 4 3 7" xfId="45796" xr:uid="{04B7B085-F6C6-43B7-B91E-3AEA56593379}"/>
    <cellStyle name="40% - Accent3 3 4 4" xfId="2905" xr:uid="{3C02E98E-0FE7-4855-8C53-E374FAED18B2}"/>
    <cellStyle name="40% - Accent3 3 4 4 2" xfId="11797" xr:uid="{244AA24B-5E04-4E63-AB00-8F98D2BBE22A}"/>
    <cellStyle name="40% - Accent3 3 4 4 3" xfId="46451" xr:uid="{E53A9B3A-15FD-42AB-9FCC-5A179A79CE6E}"/>
    <cellStyle name="40% - Accent3 3 4 5" xfId="3138" xr:uid="{6CD88AFD-B7F3-4A6C-8552-070B5D3182C9}"/>
    <cellStyle name="40% - Accent3 3 4 5 2" xfId="11799" xr:uid="{F290DB0A-DED5-46EE-ACBF-2CCA050BED0A}"/>
    <cellStyle name="40% - Accent3 3 4 5 2 2" xfId="11800" xr:uid="{BE92B032-1633-475F-9E4E-08AC9D4B7CFF}"/>
    <cellStyle name="40% - Accent3 3 4 5 2 2 2" xfId="11801" xr:uid="{1231B738-02ED-4CDB-B3FC-E7B74DD0A1E8}"/>
    <cellStyle name="40% - Accent3 3 4 5 2 3" xfId="11802" xr:uid="{E9AE25A3-C8E8-4954-B640-8797975924BA}"/>
    <cellStyle name="40% - Accent3 3 4 5 3" xfId="11803" xr:uid="{26D2B856-430B-4164-84D7-7163C1B84AF5}"/>
    <cellStyle name="40% - Accent3 3 4 5 3 2" xfId="11804" xr:uid="{F713E914-D563-4ABE-A97E-EA501DCAA6AF}"/>
    <cellStyle name="40% - Accent3 3 4 5 4" xfId="11805" xr:uid="{5C158E5F-9B38-4BBD-89C9-166ABEB665EA}"/>
    <cellStyle name="40% - Accent3 3 4 5 5" xfId="11798" xr:uid="{423300F2-0C50-411D-A99E-A622788553D0}"/>
    <cellStyle name="40% - Accent3 3 4 6" xfId="2204" xr:uid="{A1B37488-CF23-48C3-88DD-6C54C92E6DE9}"/>
    <cellStyle name="40% - Accent3 3 4 6 2" xfId="11807" xr:uid="{684486A5-A8EF-40AA-92E1-1C5157D52E09}"/>
    <cellStyle name="40% - Accent3 3 4 6 2 2" xfId="11808" xr:uid="{0BD27F52-88B1-48CF-AED4-B973A931EAED}"/>
    <cellStyle name="40% - Accent3 3 4 6 3" xfId="11809" xr:uid="{7C4667FE-9B8A-4D04-A442-1E638761F723}"/>
    <cellStyle name="40% - Accent3 3 4 6 4" xfId="11806" xr:uid="{8E4B58C8-2272-4FEE-9FAA-271A3128C5BF}"/>
    <cellStyle name="40% - Accent3 3 4 7" xfId="11810" xr:uid="{2246A733-CE05-407B-B30B-F2EF05CDE709}"/>
    <cellStyle name="40% - Accent3 3 4 7 2" xfId="11811" xr:uid="{BC17EA4B-BB1F-4277-9035-C7F6374A2E93}"/>
    <cellStyle name="40% - Accent3 3 4 8" xfId="11812" xr:uid="{96AA1830-BE45-489C-9FDA-D65CA77404C5}"/>
    <cellStyle name="40% - Accent3 3 4 9" xfId="11760" xr:uid="{3303B05D-A16E-4A80-AA17-EF1364FCD744}"/>
    <cellStyle name="40% - Accent3 3 5" xfId="874" xr:uid="{3E725411-AC90-49D1-99DE-D93ACD779568}"/>
    <cellStyle name="40% - Accent3 3 5 10" xfId="44453" xr:uid="{1DA26EBB-07D8-4187-AF83-512238A07145}"/>
    <cellStyle name="40% - Accent3 3 5 2" xfId="11814" xr:uid="{1540FD99-53F1-4E25-9BD2-4BD3053A8325}"/>
    <cellStyle name="40% - Accent3 3 5 2 2" xfId="11815" xr:uid="{9EF813F3-9554-46C9-B4B3-584AEAC2BEDD}"/>
    <cellStyle name="40% - Accent3 3 5 2 2 2" xfId="11816" xr:uid="{3D969D9D-8BC5-4AF2-B525-0042B84080EF}"/>
    <cellStyle name="40% - Accent3 3 5 2 2 2 2" xfId="11817" xr:uid="{C6930DE3-D5CF-463A-A8E2-36265413B200}"/>
    <cellStyle name="40% - Accent3 3 5 2 2 2 2 2" xfId="11818" xr:uid="{E8731E4C-8B68-4BEE-B62A-AFF73AAE7203}"/>
    <cellStyle name="40% - Accent3 3 5 2 2 2 3" xfId="11819" xr:uid="{94C565E2-3D7D-4C84-B0FB-93BD270105AE}"/>
    <cellStyle name="40% - Accent3 3 5 2 2 3" xfId="11820" xr:uid="{91696EEC-145B-4CED-9273-2A0D70B51CE3}"/>
    <cellStyle name="40% - Accent3 3 5 2 2 3 2" xfId="11821" xr:uid="{303813BA-639B-45EB-8105-5B743AC9BC65}"/>
    <cellStyle name="40% - Accent3 3 5 2 2 3 2 2" xfId="11822" xr:uid="{45C70DF7-460E-4782-A949-3C8E0799E319}"/>
    <cellStyle name="40% - Accent3 3 5 2 2 3 3" xfId="11823" xr:uid="{082FEB7E-5E4D-43CD-A06D-BF2576F289B2}"/>
    <cellStyle name="40% - Accent3 3 5 2 2 4" xfId="11824" xr:uid="{D1FF54A3-BD01-41CF-A2FD-4C8DCA451072}"/>
    <cellStyle name="40% - Accent3 3 5 2 2 4 2" xfId="11825" xr:uid="{90AB18F3-A415-4324-8939-FFE9C2418AE9}"/>
    <cellStyle name="40% - Accent3 3 5 2 2 5" xfId="11826" xr:uid="{678848EF-3CE4-46C3-849C-687024DAED42}"/>
    <cellStyle name="40% - Accent3 3 5 2 3" xfId="11827" xr:uid="{A4CADBDD-FD73-41E2-A025-A6094FB10961}"/>
    <cellStyle name="40% - Accent3 3 5 2 3 2" xfId="11828" xr:uid="{AD6374DA-4A68-402C-BF23-26F7EE2208DB}"/>
    <cellStyle name="40% - Accent3 3 5 2 3 2 2" xfId="11829" xr:uid="{C1A3A291-750B-4779-B695-1D8251409940}"/>
    <cellStyle name="40% - Accent3 3 5 2 3 3" xfId="11830" xr:uid="{18F7BF29-D05E-4887-9393-A2682121A8FC}"/>
    <cellStyle name="40% - Accent3 3 5 2 4" xfId="11831" xr:uid="{07741898-5B20-45BB-8801-410D57C01636}"/>
    <cellStyle name="40% - Accent3 3 5 2 4 2" xfId="11832" xr:uid="{77CB6595-89C3-4851-A38A-2FEF6F721A78}"/>
    <cellStyle name="40% - Accent3 3 5 2 4 2 2" xfId="11833" xr:uid="{633BEDB0-CFBD-4DDF-8917-C1F001C715EC}"/>
    <cellStyle name="40% - Accent3 3 5 2 4 3" xfId="11834" xr:uid="{F8B90121-BBB0-4090-A895-E7A9EE07C36C}"/>
    <cellStyle name="40% - Accent3 3 5 2 5" xfId="11835" xr:uid="{731417CC-AFC2-4FC6-A997-D9B09E6BDA72}"/>
    <cellStyle name="40% - Accent3 3 5 2 5 2" xfId="11836" xr:uid="{55F2EA9B-4E42-4113-BBC6-4E70B8E682D2}"/>
    <cellStyle name="40% - Accent3 3 5 2 6" xfId="11837" xr:uid="{4A3FF2CF-DE19-4188-9E0A-6DD204C8749B}"/>
    <cellStyle name="40% - Accent3 3 5 2 7" xfId="45387" xr:uid="{1F0F1FA3-E755-4F6E-B434-DBA6FDFD97CA}"/>
    <cellStyle name="40% - Accent3 3 5 3" xfId="11838" xr:uid="{E01C09FB-AC6B-455E-B92E-05F5B2C4D2AD}"/>
    <cellStyle name="40% - Accent3 3 5 3 2" xfId="11839" xr:uid="{342F039C-D831-4F7A-B7EF-FF6BC17B3F81}"/>
    <cellStyle name="40% - Accent3 3 5 3 2 2" xfId="11840" xr:uid="{DD1B0946-D515-4E76-9395-FFABFFDE84BF}"/>
    <cellStyle name="40% - Accent3 3 5 3 2 2 2" xfId="11841" xr:uid="{527EAB00-056D-49D3-AE6D-0A07E2592D71}"/>
    <cellStyle name="40% - Accent3 3 5 3 2 3" xfId="11842" xr:uid="{0416A104-94E6-4AC3-AE1E-29EF727F7784}"/>
    <cellStyle name="40% - Accent3 3 5 3 3" xfId="11843" xr:uid="{8B89F568-5007-4EBD-925D-CA7347C2C50A}"/>
    <cellStyle name="40% - Accent3 3 5 3 3 2" xfId="11844" xr:uid="{06E16B2E-89F4-4B60-A3B5-D258A814142B}"/>
    <cellStyle name="40% - Accent3 3 5 3 3 2 2" xfId="11845" xr:uid="{E5645F0B-4D47-46F8-A6A0-26982BE8FE9D}"/>
    <cellStyle name="40% - Accent3 3 5 3 3 3" xfId="11846" xr:uid="{81715311-B164-4239-9938-5CAC3AAE4401}"/>
    <cellStyle name="40% - Accent3 3 5 3 4" xfId="11847" xr:uid="{352EF3D9-445C-4DD9-85A2-E99C380B6EBA}"/>
    <cellStyle name="40% - Accent3 3 5 3 4 2" xfId="11848" xr:uid="{B426799C-F6DB-47B8-B977-2CF7C2A684C0}"/>
    <cellStyle name="40% - Accent3 3 5 3 5" xfId="11849" xr:uid="{5A6F3EE7-1EA4-4B9A-B2F3-FFC0BEA1560F}"/>
    <cellStyle name="40% - Accent3 3 5 3 6" xfId="45915" xr:uid="{496F7B42-A2D9-480F-BEBD-8A2DC37DFBB3}"/>
    <cellStyle name="40% - Accent3 3 5 4" xfId="11850" xr:uid="{E001B5B0-38E4-45ED-B900-4DA29E45BAB9}"/>
    <cellStyle name="40% - Accent3 3 5 4 2" xfId="11851" xr:uid="{0ED61058-63B8-42B3-A6D9-CEE61D64CC41}"/>
    <cellStyle name="40% - Accent3 3 5 4 2 2" xfId="11852" xr:uid="{333C4CF6-1226-4301-AAC1-DB45E1B86A7C}"/>
    <cellStyle name="40% - Accent3 3 5 4 2 2 2" xfId="11853" xr:uid="{CF15BE5D-9019-4748-954B-2D3A672FF92F}"/>
    <cellStyle name="40% - Accent3 3 5 4 2 3" xfId="11854" xr:uid="{58029E08-20AC-47F6-B08F-05E6679E2E13}"/>
    <cellStyle name="40% - Accent3 3 5 4 3" xfId="11855" xr:uid="{F123AE39-48DD-4754-89ED-283E191C9482}"/>
    <cellStyle name="40% - Accent3 3 5 4 3 2" xfId="11856" xr:uid="{F8D58C2A-113D-4EC2-862F-25A26C4B4D49}"/>
    <cellStyle name="40% - Accent3 3 5 4 4" xfId="11857" xr:uid="{EC7F640A-15B2-4EEC-B8D3-BCE5F4B71A20}"/>
    <cellStyle name="40% - Accent3 3 5 4 5" xfId="46725" xr:uid="{E41A270C-DC88-4E59-88FC-628E9D2090FE}"/>
    <cellStyle name="40% - Accent3 3 5 5" xfId="11858" xr:uid="{59EB1F3A-47CB-46CE-862E-C0E120B165BC}"/>
    <cellStyle name="40% - Accent3 3 5 5 2" xfId="11859" xr:uid="{57F7E552-650A-4320-8C83-88EC44F62401}"/>
    <cellStyle name="40% - Accent3 3 5 5 2 2" xfId="11860" xr:uid="{2A8DBC9A-AB3D-4004-977D-9D8908D64C15}"/>
    <cellStyle name="40% - Accent3 3 5 5 3" xfId="11861" xr:uid="{7C07B55C-C664-44A2-BBCD-CE54B4ADCE6D}"/>
    <cellStyle name="40% - Accent3 3 5 6" xfId="11862" xr:uid="{586E10C9-C748-4976-8597-4D595E72D19C}"/>
    <cellStyle name="40% - Accent3 3 5 6 2" xfId="11863" xr:uid="{25A17249-465D-47F4-8522-B6519DFCB414}"/>
    <cellStyle name="40% - Accent3 3 5 7" xfId="11864" xr:uid="{E74F84F8-29F6-49F3-AE53-C428D2215D16}"/>
    <cellStyle name="40% - Accent3 3 5 8" xfId="11813" xr:uid="{BBBF436D-66D4-4DE5-B8FB-39D2B7F2D20E}"/>
    <cellStyle name="40% - Accent3 3 5 9" xfId="2322" xr:uid="{175B464D-1BC1-479F-8E57-522D421B3BD1}"/>
    <cellStyle name="40% - Accent3 3 6" xfId="2556" xr:uid="{145796CD-6E66-4521-BFED-827ABD6CF59D}"/>
    <cellStyle name="40% - Accent3 3 6 2" xfId="11866" xr:uid="{E3C4277B-82E4-4FC8-875E-14D8016C832E}"/>
    <cellStyle name="40% - Accent3 3 6 2 2" xfId="11867" xr:uid="{A51E6BBD-85A6-451E-B2E8-CC48D7EA6879}"/>
    <cellStyle name="40% - Accent3 3 6 2 2 2" xfId="11868" xr:uid="{24A86748-1F1D-4E85-860C-F614748BB03D}"/>
    <cellStyle name="40% - Accent3 3 6 2 3" xfId="11869" xr:uid="{EC0B27CC-B4C9-49C2-8711-68BDC369600C}"/>
    <cellStyle name="40% - Accent3 3 6 2 4" xfId="46325" xr:uid="{77F1031B-C53D-4AEB-A4AD-6F301CA8FD12}"/>
    <cellStyle name="40% - Accent3 3 6 3" xfId="11870" xr:uid="{37B2C164-5844-4271-9B55-4560511926B5}"/>
    <cellStyle name="40% - Accent3 3 6 3 2" xfId="11871" xr:uid="{1F5C264C-F7CB-4A3F-9517-C1B23083439F}"/>
    <cellStyle name="40% - Accent3 3 6 3 2 2" xfId="11872" xr:uid="{92DAAC66-6B4F-4E97-BD33-945A35E4EE55}"/>
    <cellStyle name="40% - Accent3 3 6 3 3" xfId="11873" xr:uid="{2578FA25-7EF1-44FA-91C8-6EBE77C85BD7}"/>
    <cellStyle name="40% - Accent3 3 6 4" xfId="11874" xr:uid="{6B406D65-C174-4A22-A43F-0E9725DE6D45}"/>
    <cellStyle name="40% - Accent3 3 6 4 2" xfId="11875" xr:uid="{714A51E6-D7A3-4A1D-9554-DC5C3E1CEF41}"/>
    <cellStyle name="40% - Accent3 3 6 5" xfId="11876" xr:uid="{E578B46F-E860-4FD5-ABDD-B2F97A50D81A}"/>
    <cellStyle name="40% - Accent3 3 6 6" xfId="11865" xr:uid="{A6D52B8E-4C8D-4EA0-B83C-B448051D707C}"/>
    <cellStyle name="40% - Accent3 3 6 7" xfId="44978" xr:uid="{723D625B-7540-42C4-BB7F-13592986656B}"/>
    <cellStyle name="40% - Accent3 3 7" xfId="2789" xr:uid="{F8C8ADE6-756B-4E5B-9FA7-ADDC0C72DE4C}"/>
    <cellStyle name="40% - Accent3 3 7 2" xfId="11878" xr:uid="{CEF4A75E-7FFC-4C1A-BB09-0F7968F06E0C}"/>
    <cellStyle name="40% - Accent3 3 7 2 2" xfId="11879" xr:uid="{D4F843B4-57DC-4C44-BEDB-79ABA99A5F8C}"/>
    <cellStyle name="40% - Accent3 3 7 2 2 2" xfId="11880" xr:uid="{FA9E31C6-6246-41A8-91C7-3F88FBC6C586}"/>
    <cellStyle name="40% - Accent3 3 7 2 3" xfId="11881" xr:uid="{02F91DAD-951F-4E03-B117-6218F864EAD6}"/>
    <cellStyle name="40% - Accent3 3 7 2 4" xfId="46889" xr:uid="{416091A9-8640-4712-839C-9078F7AA21BB}"/>
    <cellStyle name="40% - Accent3 3 7 3" xfId="11882" xr:uid="{37887A57-E2C8-4BB3-99B9-42694669C14D}"/>
    <cellStyle name="40% - Accent3 3 7 3 2" xfId="11883" xr:uid="{B530BEC4-2F0D-46A5-957A-C1930766DB66}"/>
    <cellStyle name="40% - Accent3 3 7 3 2 2" xfId="11884" xr:uid="{76F215C7-3A44-4DB2-A3E4-C02065A39C67}"/>
    <cellStyle name="40% - Accent3 3 7 3 3" xfId="11885" xr:uid="{A63C2787-0E5C-4E01-AD14-BE5F4979F4BE}"/>
    <cellStyle name="40% - Accent3 3 7 4" xfId="11886" xr:uid="{3FFAAAA1-528A-4FED-96C5-DB7291F940DE}"/>
    <cellStyle name="40% - Accent3 3 7 4 2" xfId="11887" xr:uid="{47492F96-0BD7-4FE6-9766-A2ACD7BD3F9F}"/>
    <cellStyle name="40% - Accent3 3 7 5" xfId="11888" xr:uid="{59158246-368D-4A46-A487-BCFA0993C190}"/>
    <cellStyle name="40% - Accent3 3 7 6" xfId="11877" xr:uid="{FE8E52F3-FE93-4222-8D80-F3F15A12C00D}"/>
    <cellStyle name="40% - Accent3 3 7 7" xfId="44779" xr:uid="{9C239D7A-440B-474C-B275-FAF51826A934}"/>
    <cellStyle name="40% - Accent3 3 8" xfId="3022" xr:uid="{CD3F6CA4-2689-4D25-8824-C98581A57FB2}"/>
    <cellStyle name="40% - Accent3 3 8 2" xfId="47063" xr:uid="{2235410B-9D19-447B-BE46-0988AFFB0AF7}"/>
    <cellStyle name="40% - Accent3 3 8 3" xfId="45551" xr:uid="{56511DE9-59E7-4EEC-A21C-A5E968D63850}"/>
    <cellStyle name="40% - Accent3 3 9" xfId="2088" xr:uid="{5DE5C603-2C47-4794-B7AD-9385AF946262}"/>
    <cellStyle name="40% - Accent3 3 9 2" xfId="46161" xr:uid="{FB7F2827-3082-43C8-ACC9-7464EB3C41A0}"/>
    <cellStyle name="40% - Accent3 4" xfId="519" xr:uid="{4DADDC9C-23AF-403F-8950-B885CC260710}"/>
    <cellStyle name="40% - Accent3 4 10" xfId="43611" xr:uid="{001C7A65-553F-4E43-8310-9F2A182473E5}"/>
    <cellStyle name="40% - Accent3 4 11" xfId="1485" xr:uid="{141AE097-C38D-4255-90BF-49BD15A5F29E}"/>
    <cellStyle name="40% - Accent3 4 12" xfId="44226" xr:uid="{CA785AEC-0432-4C33-86A0-4466A4134FC6}"/>
    <cellStyle name="40% - Accent3 4 2" xfId="781" xr:uid="{4D167D8B-8786-4AC2-9B7B-DE31E24C88C0}"/>
    <cellStyle name="40% - Accent3 4 2 10" xfId="44716" xr:uid="{1F1868BE-D950-4531-BEA4-CEEF49323154}"/>
    <cellStyle name="40% - Accent3 4 2 2" xfId="1181" xr:uid="{65584754-5BF4-4EE1-BC59-C9618DD50A82}"/>
    <cellStyle name="40% - Accent3 4 2 2 2" xfId="11891" xr:uid="{CBFA613C-F4B0-40FE-B322-281808C4A5B5}"/>
    <cellStyle name="40% - Accent3 4 2 2 2 2" xfId="11892" xr:uid="{BFF637E2-2FE8-4A36-A74D-0932E5F905F5}"/>
    <cellStyle name="40% - Accent3 4 2 2 2 2 2" xfId="11893" xr:uid="{9DFD5201-3614-4AED-9D4C-5F32F1AFE6E4}"/>
    <cellStyle name="40% - Accent3 4 2 2 2 2 2 2" xfId="11894" xr:uid="{8F672802-6031-46AA-9849-81657773D140}"/>
    <cellStyle name="40% - Accent3 4 2 2 2 2 2 2 2" xfId="11895" xr:uid="{27302882-6C4B-40AB-A16B-A421BADD3B30}"/>
    <cellStyle name="40% - Accent3 4 2 2 2 2 2 3" xfId="11896" xr:uid="{8C66E035-7CBA-4A1D-BFD1-8620AD846FB3}"/>
    <cellStyle name="40% - Accent3 4 2 2 2 2 3" xfId="11897" xr:uid="{89C09B68-0BDC-49F7-A4B4-C5B2563ED95E}"/>
    <cellStyle name="40% - Accent3 4 2 2 2 2 3 2" xfId="11898" xr:uid="{EDFCC41A-F5AA-47FB-BF8F-0829D894B83C}"/>
    <cellStyle name="40% - Accent3 4 2 2 2 2 3 2 2" xfId="11899" xr:uid="{A7961EA4-C1D8-4ED5-A01B-3480BCF86C3E}"/>
    <cellStyle name="40% - Accent3 4 2 2 2 2 3 3" xfId="11900" xr:uid="{2BF13B69-9C16-4808-8C67-6D7D9619BF3E}"/>
    <cellStyle name="40% - Accent3 4 2 2 2 2 4" xfId="11901" xr:uid="{509A6CE1-2B1A-4351-9964-B13D33F09F9B}"/>
    <cellStyle name="40% - Accent3 4 2 2 2 2 4 2" xfId="11902" xr:uid="{E1BCE948-8475-4F86-9FA7-290D4911D64C}"/>
    <cellStyle name="40% - Accent3 4 2 2 2 2 5" xfId="11903" xr:uid="{D524E02F-DB4B-47C5-B982-532F2137CECE}"/>
    <cellStyle name="40% - Accent3 4 2 2 2 3" xfId="11904" xr:uid="{76D70766-C587-45EC-A7D2-AF6B5951BFC1}"/>
    <cellStyle name="40% - Accent3 4 2 2 2 3 2" xfId="11905" xr:uid="{99D60E0C-18CA-4C1A-89CB-135E20D9364A}"/>
    <cellStyle name="40% - Accent3 4 2 2 2 3 2 2" xfId="11906" xr:uid="{105C9005-64C9-4864-A04D-FBB5B8700DC2}"/>
    <cellStyle name="40% - Accent3 4 2 2 2 3 3" xfId="11907" xr:uid="{382B670B-CB70-42A8-B374-81DEC21E8AAB}"/>
    <cellStyle name="40% - Accent3 4 2 2 2 4" xfId="11908" xr:uid="{18EC61A5-DFEA-4F00-9F7C-1984CFCA864B}"/>
    <cellStyle name="40% - Accent3 4 2 2 2 4 2" xfId="11909" xr:uid="{44AD5D2A-B24D-4F19-9446-0F68EF3169D0}"/>
    <cellStyle name="40% - Accent3 4 2 2 2 4 2 2" xfId="11910" xr:uid="{FF947668-A09E-4309-9207-A68E909B40B3}"/>
    <cellStyle name="40% - Accent3 4 2 2 2 4 3" xfId="11911" xr:uid="{4EA4430B-ACC2-43BB-A12B-2CE69CE4BE1B}"/>
    <cellStyle name="40% - Accent3 4 2 2 2 5" xfId="11912" xr:uid="{56B026F9-6859-402E-BA6D-9B73E14357B6}"/>
    <cellStyle name="40% - Accent3 4 2 2 2 5 2" xfId="11913" xr:uid="{9158B520-D7A4-48B3-9DE3-0AEAA29B6BD1}"/>
    <cellStyle name="40% - Accent3 4 2 2 2 6" xfId="11914" xr:uid="{A5B1C00D-DB82-45A2-846E-D709FD4434FE}"/>
    <cellStyle name="40% - Accent3 4 2 2 2 7" xfId="46851" xr:uid="{5C65E203-46B7-458D-855A-A5E041BAA86A}"/>
    <cellStyle name="40% - Accent3 4 2 2 3" xfId="11915" xr:uid="{876F7D0D-8C76-4DE0-B4B8-D5F92D4D1947}"/>
    <cellStyle name="40% - Accent3 4 2 2 3 2" xfId="11916" xr:uid="{8483AD44-2F3A-447B-9E51-ED7C827C49E5}"/>
    <cellStyle name="40% - Accent3 4 2 2 3 2 2" xfId="11917" xr:uid="{0921C350-252D-4073-B425-933964E88CF9}"/>
    <cellStyle name="40% - Accent3 4 2 2 3 2 2 2" xfId="11918" xr:uid="{874B8BD3-2800-48BA-8E4E-F40BA2E19814}"/>
    <cellStyle name="40% - Accent3 4 2 2 3 2 3" xfId="11919" xr:uid="{41099F36-B5B6-450D-B479-86F1EA3E06E7}"/>
    <cellStyle name="40% - Accent3 4 2 2 3 3" xfId="11920" xr:uid="{5EBAB3DB-E98F-4EFB-8581-AA9A6728C278}"/>
    <cellStyle name="40% - Accent3 4 2 2 3 3 2" xfId="11921" xr:uid="{B7D25255-B375-4E78-9DC8-CA6EAAAB9867}"/>
    <cellStyle name="40% - Accent3 4 2 2 3 3 2 2" xfId="11922" xr:uid="{DC865773-21CE-4959-AB00-BDD56F5E0DDB}"/>
    <cellStyle name="40% - Accent3 4 2 2 3 3 3" xfId="11923" xr:uid="{D901F580-A06F-46FE-83B4-96FDB28E4D7D}"/>
    <cellStyle name="40% - Accent3 4 2 2 3 4" xfId="11924" xr:uid="{CBA4AAD5-34A1-416D-85E4-08CDE586C900}"/>
    <cellStyle name="40% - Accent3 4 2 2 3 4 2" xfId="11925" xr:uid="{F62D484E-919B-4C4C-A756-C2364DCBEEFC}"/>
    <cellStyle name="40% - Accent3 4 2 2 3 5" xfId="11926" xr:uid="{241EB392-DBEE-40AD-AD4D-E96D91D3D56C}"/>
    <cellStyle name="40% - Accent3 4 2 2 4" xfId="11927" xr:uid="{E53089B4-FDD8-4073-9586-944770C96EF5}"/>
    <cellStyle name="40% - Accent3 4 2 2 4 2" xfId="11928" xr:uid="{C4627414-796F-40CE-BDA7-5E6DD88327DB}"/>
    <cellStyle name="40% - Accent3 4 2 2 4 2 2" xfId="11929" xr:uid="{4E8A2436-8762-4887-A31A-8A40F054485E}"/>
    <cellStyle name="40% - Accent3 4 2 2 4 3" xfId="11930" xr:uid="{BF62DF39-1EA7-4548-8EDD-1F116418740B}"/>
    <cellStyle name="40% - Accent3 4 2 2 5" xfId="11931" xr:uid="{D14D69AA-ADD5-4C75-BA75-CB2B483BC4E5}"/>
    <cellStyle name="40% - Accent3 4 2 2 5 2" xfId="11932" xr:uid="{5E4ED6D0-ECE0-4F55-BB6B-96D0180ACE1E}"/>
    <cellStyle name="40% - Accent3 4 2 2 5 2 2" xfId="11933" xr:uid="{2D579AFC-6138-49DC-8361-E72F0B3D5C05}"/>
    <cellStyle name="40% - Accent3 4 2 2 5 3" xfId="11934" xr:uid="{20C5BEE0-28DB-439F-81D7-658F48F26D85}"/>
    <cellStyle name="40% - Accent3 4 2 2 6" xfId="11935" xr:uid="{A603E626-401D-49CB-B31C-0A0DF508AF73}"/>
    <cellStyle name="40% - Accent3 4 2 2 6 2" xfId="11936" xr:uid="{FD01A477-38A7-4A63-87BF-CB95750F589B}"/>
    <cellStyle name="40% - Accent3 4 2 2 7" xfId="11937" xr:uid="{AC4CB562-732B-4981-A427-351FCA47110E}"/>
    <cellStyle name="40% - Accent3 4 2 2 8" xfId="11890" xr:uid="{7E5F29D5-FA88-451B-AC38-036F9FE3A0F1}"/>
    <cellStyle name="40% - Accent3 4 2 2 9" xfId="45512" xr:uid="{B713031A-44E1-45AC-B554-7FDFDD3B2B76}"/>
    <cellStyle name="40% - Accent3 4 2 3" xfId="11938" xr:uid="{358B4458-EF2F-4A88-9897-76D344AD1C7E}"/>
    <cellStyle name="40% - Accent3 4 2 3 2" xfId="11939" xr:uid="{38C81909-155D-4A25-AEF3-B5A32321395E}"/>
    <cellStyle name="40% - Accent3 4 2 3 2 2" xfId="11940" xr:uid="{85F2DB14-C01A-4456-A941-61438CEC0B8A}"/>
    <cellStyle name="40% - Accent3 4 2 3 2 2 2" xfId="11941" xr:uid="{B5975DD9-9DC5-477D-978A-72A02FBDA57C}"/>
    <cellStyle name="40% - Accent3 4 2 3 2 2 2 2" xfId="11942" xr:uid="{35495F8D-1ADD-4D9D-955A-AC56BB54AB0B}"/>
    <cellStyle name="40% - Accent3 4 2 3 2 2 3" xfId="11943" xr:uid="{F6265F82-B923-4007-B8A2-3CC81DFAFA85}"/>
    <cellStyle name="40% - Accent3 4 2 3 2 3" xfId="11944" xr:uid="{F95F0680-66B2-4AA9-844B-8A62166ABF36}"/>
    <cellStyle name="40% - Accent3 4 2 3 2 3 2" xfId="11945" xr:uid="{8B34CF60-251E-414C-A652-4BFE436F41C6}"/>
    <cellStyle name="40% - Accent3 4 2 3 2 3 2 2" xfId="11946" xr:uid="{12EE6A8A-D340-49BC-94B2-C6DF7D8AF46A}"/>
    <cellStyle name="40% - Accent3 4 2 3 2 3 3" xfId="11947" xr:uid="{4A78282D-8223-43C2-9417-8E02F60B5B46}"/>
    <cellStyle name="40% - Accent3 4 2 3 2 4" xfId="11948" xr:uid="{D8032A61-BA6D-407D-9F23-0C6D314081D0}"/>
    <cellStyle name="40% - Accent3 4 2 3 2 4 2" xfId="11949" xr:uid="{755E59E3-3100-4805-AAED-04FA81833A63}"/>
    <cellStyle name="40% - Accent3 4 2 3 2 5" xfId="11950" xr:uid="{2E2458D6-7F55-433D-B575-C5B497F17984}"/>
    <cellStyle name="40% - Accent3 4 2 3 2 6" xfId="47016" xr:uid="{05288A2D-8A21-4EFB-84C6-8B6F3D4C34B3}"/>
    <cellStyle name="40% - Accent3 4 2 3 3" xfId="11951" xr:uid="{C51F80E3-D5A0-452E-8324-10D1F3473EFB}"/>
    <cellStyle name="40% - Accent3 4 2 3 3 2" xfId="11952" xr:uid="{1D681644-F2CB-4494-94B4-34BFC83C2B4D}"/>
    <cellStyle name="40% - Accent3 4 2 3 3 2 2" xfId="11953" xr:uid="{05DBCF22-6F7C-484C-8883-615C0256FEB8}"/>
    <cellStyle name="40% - Accent3 4 2 3 3 3" xfId="11954" xr:uid="{512D7FFE-F0E1-475E-A4FE-F93D6D13A0A4}"/>
    <cellStyle name="40% - Accent3 4 2 3 4" xfId="11955" xr:uid="{AC8A7491-DA78-4E90-9350-24B03DCBC5A2}"/>
    <cellStyle name="40% - Accent3 4 2 3 4 2" xfId="11956" xr:uid="{ED732425-42D9-43E8-B9CD-9025D036A444}"/>
    <cellStyle name="40% - Accent3 4 2 3 4 2 2" xfId="11957" xr:uid="{EBC8FEBA-E8F6-4380-8151-4382BCC72FE1}"/>
    <cellStyle name="40% - Accent3 4 2 3 4 3" xfId="11958" xr:uid="{198D37B4-2BDF-4859-8FB5-5F2F32272473}"/>
    <cellStyle name="40% - Accent3 4 2 3 5" xfId="11959" xr:uid="{5F7570C5-8031-4E90-9600-DE929E48091C}"/>
    <cellStyle name="40% - Accent3 4 2 3 5 2" xfId="11960" xr:uid="{16F1FB00-19B8-485C-BAF0-CFC4CE5BD170}"/>
    <cellStyle name="40% - Accent3 4 2 3 6" xfId="11961" xr:uid="{B58FE973-1E3D-40A1-AB70-DF9FE59C1F8D}"/>
    <cellStyle name="40% - Accent3 4 2 3 7" xfId="44904" xr:uid="{444AEF8C-FA7E-475A-8489-7BCF2F4880D6}"/>
    <cellStyle name="40% - Accent3 4 2 4" xfId="11962" xr:uid="{AAE24A2A-CF11-4618-B42E-2BABB1A76D56}"/>
    <cellStyle name="40% - Accent3 4 2 4 2" xfId="11963" xr:uid="{2DB92B72-D73C-4136-A059-8D0F777FDD78}"/>
    <cellStyle name="40% - Accent3 4 2 4 2 2" xfId="11964" xr:uid="{78E00A75-147D-4707-B47B-CA6D4C6A4128}"/>
    <cellStyle name="40% - Accent3 4 2 4 2 2 2" xfId="11965" xr:uid="{BCB63CA3-F86F-45EC-9200-0E386C9C3585}"/>
    <cellStyle name="40% - Accent3 4 2 4 2 3" xfId="11966" xr:uid="{861E03C1-4A11-428F-8704-2AAFBA3BBB3E}"/>
    <cellStyle name="40% - Accent3 4 2 4 3" xfId="11967" xr:uid="{BC03F3CB-9092-4ACB-97D9-A716970258E4}"/>
    <cellStyle name="40% - Accent3 4 2 4 3 2" xfId="11968" xr:uid="{ABE7CFBC-B8CA-4741-9829-30DF61003937}"/>
    <cellStyle name="40% - Accent3 4 2 4 3 2 2" xfId="11969" xr:uid="{C6093D9F-5CB9-4752-B9F5-23854FA4B8A5}"/>
    <cellStyle name="40% - Accent3 4 2 4 3 3" xfId="11970" xr:uid="{DB53673B-4074-4F47-BFCD-AC7D4D1E5F8E}"/>
    <cellStyle name="40% - Accent3 4 2 4 4" xfId="11971" xr:uid="{B523A76B-C3D5-4F6D-A7D7-D9C13BB9F91D}"/>
    <cellStyle name="40% - Accent3 4 2 4 4 2" xfId="11972" xr:uid="{8A1F95A6-10EF-41AB-ADC7-BC2BB1F12FC8}"/>
    <cellStyle name="40% - Accent3 4 2 4 5" xfId="11973" xr:uid="{0E7D9206-81A0-47D3-9EF0-6E0DB0BA4FD9}"/>
    <cellStyle name="40% - Accent3 4 2 4 6" xfId="47188" xr:uid="{42A5F585-BF49-4FB3-BA13-8F94A534AC54}"/>
    <cellStyle name="40% - Accent3 4 2 5" xfId="11974" xr:uid="{9A44A9FE-21D9-468B-97E6-7274A3314CE5}"/>
    <cellStyle name="40% - Accent3 4 2 5 2" xfId="11975" xr:uid="{E3A24F43-CEFD-4830-8BCA-376EA9CA5937}"/>
    <cellStyle name="40% - Accent3 4 2 5 2 2" xfId="11976" xr:uid="{8FCD8AD8-32CE-481C-A97D-7F8FEC3CB0EB}"/>
    <cellStyle name="40% - Accent3 4 2 5 2 2 2" xfId="11977" xr:uid="{3564D7EB-434F-420E-91FB-76C044732512}"/>
    <cellStyle name="40% - Accent3 4 2 5 2 3" xfId="11978" xr:uid="{E8610741-7F01-44F2-BC27-F39CBC679039}"/>
    <cellStyle name="40% - Accent3 4 2 5 3" xfId="11979" xr:uid="{02D2876E-EC09-4E82-93B7-7B21351301D4}"/>
    <cellStyle name="40% - Accent3 4 2 5 3 2" xfId="11980" xr:uid="{46AB6CAF-BF5C-4C0E-9BA8-2DB22B37303E}"/>
    <cellStyle name="40% - Accent3 4 2 5 4" xfId="11981" xr:uid="{BFD004F9-E206-469E-8846-C34264D04385}"/>
    <cellStyle name="40% - Accent3 4 2 5 5" xfId="46286" xr:uid="{085372FE-E0E3-49B0-AFB4-0216DA914119}"/>
    <cellStyle name="40% - Accent3 4 2 6" xfId="11982" xr:uid="{F817AFB9-5125-4F38-8AB3-410209F4A176}"/>
    <cellStyle name="40% - Accent3 4 2 6 2" xfId="11983" xr:uid="{EC78090E-5BB1-4E53-9E57-E8C88DAB0CC2}"/>
    <cellStyle name="40% - Accent3 4 2 6 2 2" xfId="11984" xr:uid="{42AF8C4D-4017-41DA-ADCA-5D7B82B0150A}"/>
    <cellStyle name="40% - Accent3 4 2 6 3" xfId="11985" xr:uid="{6BB73DAF-A9A3-414F-9AA4-43E755B3AFE4}"/>
    <cellStyle name="40% - Accent3 4 2 7" xfId="11986" xr:uid="{E6ECFDFF-D897-46AE-BCD5-FC0DEC172984}"/>
    <cellStyle name="40% - Accent3 4 2 7 2" xfId="11987" xr:uid="{65F50FE3-381F-4541-9422-1549F4584B16}"/>
    <cellStyle name="40% - Accent3 4 2 8" xfId="11988" xr:uid="{7151D560-274A-4303-8C34-DFDBC92E0F0B}"/>
    <cellStyle name="40% - Accent3 4 2 9" xfId="11889" xr:uid="{CA831B4D-8FC5-4C70-B289-D396E2CF48A9}"/>
    <cellStyle name="40% - Accent3 4 3" xfId="970" xr:uid="{DAA76840-10DC-45F4-BB61-7DDFFFE65155}"/>
    <cellStyle name="40% - Accent3 4 3 2" xfId="11990" xr:uid="{D9BDA75C-6C6E-482F-A6BF-238200D7075A}"/>
    <cellStyle name="40% - Accent3 4 3 2 2" xfId="11991" xr:uid="{1D569D26-5581-4469-9D83-909E39E0E4C3}"/>
    <cellStyle name="40% - Accent3 4 3 2 2 2" xfId="11992" xr:uid="{8F3505D5-6DB7-4F89-A8DA-820CAE1850FF}"/>
    <cellStyle name="40% - Accent3 4 3 2 2 2 2" xfId="11993" xr:uid="{EA71B6E1-2815-4230-A41F-8059560FDE91}"/>
    <cellStyle name="40% - Accent3 4 3 2 2 3" xfId="11994" xr:uid="{C15311CC-2481-49D2-8D5D-49E42CD4C64E}"/>
    <cellStyle name="40% - Accent3 4 3 2 3" xfId="11995" xr:uid="{D2C58FF6-95E7-4152-8D7A-302D15A537D9}"/>
    <cellStyle name="40% - Accent3 4 3 2 3 2" xfId="11996" xr:uid="{22036855-642F-4DA2-A125-2EEBDE0AFDE2}"/>
    <cellStyle name="40% - Accent3 4 3 2 3 2 2" xfId="11997" xr:uid="{244BC5E4-51EA-4F03-ACE6-38D4B45DDFF9}"/>
    <cellStyle name="40% - Accent3 4 3 2 3 3" xfId="11998" xr:uid="{AA77FA49-C803-405A-9BF8-A44AC9AD901D}"/>
    <cellStyle name="40% - Accent3 4 3 2 4" xfId="11999" xr:uid="{C81B9B2A-714B-48ED-B721-757D19B2F91F}"/>
    <cellStyle name="40% - Accent3 4 3 2 4 2" xfId="12000" xr:uid="{FB180702-6968-4529-A0B3-3872832391E7}"/>
    <cellStyle name="40% - Accent3 4 3 2 5" xfId="12001" xr:uid="{665B55C1-D4D8-4114-B308-AD2BF7910C25}"/>
    <cellStyle name="40% - Accent3 4 3 2 6" xfId="45401" xr:uid="{252E0A9C-2BD5-4DCA-86A5-5A1EB4C0653B}"/>
    <cellStyle name="40% - Accent3 4 3 3" xfId="12002" xr:uid="{67DCF4AE-2F9F-4E91-8823-FC3D05FE5AC9}"/>
    <cellStyle name="40% - Accent3 4 3 3 2" xfId="46739" xr:uid="{BB6687E8-F27B-4B98-91B6-14A5E7701AA3}"/>
    <cellStyle name="40% - Accent3 4 3 4" xfId="12003" xr:uid="{1AE5B845-4BEC-4C70-8CD3-9F676A50757D}"/>
    <cellStyle name="40% - Accent3 4 3 4 2" xfId="12004" xr:uid="{58D18F86-9A9C-43C4-AC44-0CB61756027C}"/>
    <cellStyle name="40% - Accent3 4 3 4 2 2" xfId="12005" xr:uid="{0BC57C03-5111-465D-9B39-8BAE86B8BC69}"/>
    <cellStyle name="40% - Accent3 4 3 4 3" xfId="12006" xr:uid="{CC93D17C-F2CB-41D4-863D-633F1CFCEC6D}"/>
    <cellStyle name="40% - Accent3 4 3 5" xfId="11989" xr:uid="{1E454D17-3D0F-4B92-85B3-51815F1254A7}"/>
    <cellStyle name="40% - Accent3 4 3 6" xfId="44469" xr:uid="{45B44273-B2DA-4896-980F-EDA4DC8F9F54}"/>
    <cellStyle name="40% - Accent3 4 4" xfId="12007" xr:uid="{49098655-B1BF-4F9E-9244-8752F5737C7A}"/>
    <cellStyle name="40% - Accent3 4 4 2" xfId="12008" xr:uid="{1B6E2BE6-BC6E-43E6-9DEB-5EE853CCE36A}"/>
    <cellStyle name="40% - Accent3 4 4 2 2" xfId="12009" xr:uid="{94912ED5-59AB-4A22-A9B3-3F1C054691ED}"/>
    <cellStyle name="40% - Accent3 4 4 2 3" xfId="12010" xr:uid="{C4AFFD30-EB5F-49EF-B825-7CB42D7AD819}"/>
    <cellStyle name="40% - Accent3 4 4 2 3 2" xfId="12011" xr:uid="{05601653-F93E-4C73-A427-401D1824B952}"/>
    <cellStyle name="40% - Accent3 4 4 2 3 2 2" xfId="12012" xr:uid="{A02F88C4-D484-4482-8FC4-16413724170C}"/>
    <cellStyle name="40% - Accent3 4 4 2 3 3" xfId="12013" xr:uid="{E6A22654-DE67-4868-8817-8497B888AB93}"/>
    <cellStyle name="40% - Accent3 4 4 2 4" xfId="12014" xr:uid="{5FB678E7-E4B1-4810-A36E-F491890ACBDF}"/>
    <cellStyle name="40% - Accent3 4 4 2 4 2" xfId="12015" xr:uid="{CD66401A-C379-4FBE-99E5-F37C50411D48}"/>
    <cellStyle name="40% - Accent3 4 4 2 4 2 2" xfId="12016" xr:uid="{D9F79B6E-1548-4CF6-AAD0-3B2BB6C91297}"/>
    <cellStyle name="40% - Accent3 4 4 2 4 3" xfId="12017" xr:uid="{A6C9F00B-6C37-4D9C-8139-E1789D25E7FB}"/>
    <cellStyle name="40% - Accent3 4 4 2 5" xfId="12018" xr:uid="{D1EF095C-9264-4A00-AD87-62E18F323A4C}"/>
    <cellStyle name="40% - Accent3 4 4 2 5 2" xfId="12019" xr:uid="{B77CF1FD-C29B-4A6A-AD19-67CDDD29391F}"/>
    <cellStyle name="40% - Accent3 4 4 2 6" xfId="12020" xr:uid="{1D381DFC-D41C-48C7-AEC1-2C7ECADCB86E}"/>
    <cellStyle name="40% - Accent3 4 4 2 7" xfId="46552" xr:uid="{5FAACCCA-B4D8-4D48-9E44-4AAC33C2F890}"/>
    <cellStyle name="40% - Accent3 4 4 3" xfId="12021" xr:uid="{DE8060D8-5A6B-4712-98FE-F4057A8552CC}"/>
    <cellStyle name="40% - Accent3 4 4 3 2" xfId="12022" xr:uid="{20E11942-00A3-4E3B-B7D8-A9FD06FD6D5D}"/>
    <cellStyle name="40% - Accent3 4 4 3 2 2" xfId="12023" xr:uid="{92A18A5A-EC4C-4B09-8FF1-270FD7410E35}"/>
    <cellStyle name="40% - Accent3 4 4 3 3" xfId="12024" xr:uid="{EB96C48D-59DF-4341-A17D-0FEB181165DB}"/>
    <cellStyle name="40% - Accent3 4 4 4" xfId="12025" xr:uid="{8C3A2649-6D9E-4779-A652-5ABFAD95D119}"/>
    <cellStyle name="40% - Accent3 4 4 4 2" xfId="12026" xr:uid="{41675A90-67B1-407F-A0E6-A0E048E720F4}"/>
    <cellStyle name="40% - Accent3 4 4 4 2 2" xfId="12027" xr:uid="{656F6616-B7E4-4E7D-9CA9-B58F7E5C022B}"/>
    <cellStyle name="40% - Accent3 4 4 4 3" xfId="12028" xr:uid="{20E8788B-6C5B-495C-A497-9F23A263B0E1}"/>
    <cellStyle name="40% - Accent3 4 4 5" xfId="12029" xr:uid="{E1DDE1B3-D912-4A32-9328-98D1D42B284C}"/>
    <cellStyle name="40% - Accent3 4 4 5 2" xfId="12030" xr:uid="{A4FB73FF-6113-4BD0-8BF2-B6D162D3F77E}"/>
    <cellStyle name="40% - Accent3 4 4 6" xfId="12031" xr:uid="{5FFB2C0C-601F-4685-B4BD-A217B152EB8D}"/>
    <cellStyle name="40% - Accent3 4 4 7" xfId="45213" xr:uid="{A33073A2-2F15-4868-B66F-35D704FDD32E}"/>
    <cellStyle name="40% - Accent3 4 5" xfId="12032" xr:uid="{378257D6-E829-46A0-81CD-576E52D0C567}"/>
    <cellStyle name="40% - Accent3 4 5 2" xfId="12033" xr:uid="{230593C9-428A-4F9E-A0FD-EFD0B253299E}"/>
    <cellStyle name="40% - Accent3 4 5 2 2" xfId="12034" xr:uid="{E6EEB642-FADC-4845-8835-098FD8D6E72B}"/>
    <cellStyle name="40% - Accent3 4 5 2 2 2" xfId="12035" xr:uid="{7B61E082-5977-4E31-AFE4-E92FC652EA6B}"/>
    <cellStyle name="40% - Accent3 4 5 2 3" xfId="12036" xr:uid="{22D9C209-A9BA-4B11-9A80-53467B5F7052}"/>
    <cellStyle name="40% - Accent3 4 5 2 4" xfId="46903" xr:uid="{330C22BD-CD6E-49B9-8E2F-412C0445E9AD}"/>
    <cellStyle name="40% - Accent3 4 5 3" xfId="12037" xr:uid="{76DECE74-4925-447F-9A01-E88979107479}"/>
    <cellStyle name="40% - Accent3 4 5 3 2" xfId="12038" xr:uid="{53DBBF8D-9CE0-424E-8A0A-C32F1DFF1344}"/>
    <cellStyle name="40% - Accent3 4 5 3 2 2" xfId="12039" xr:uid="{AB71C1D7-4731-4F93-AE2A-48294289090A}"/>
    <cellStyle name="40% - Accent3 4 5 3 3" xfId="12040" xr:uid="{EBB402D6-CB66-44C5-B16C-9EFEC679D764}"/>
    <cellStyle name="40% - Accent3 4 5 4" xfId="12041" xr:uid="{821B924F-0B9C-44F2-B571-0AE89F47075F}"/>
    <cellStyle name="40% - Accent3 4 5 4 2" xfId="12042" xr:uid="{BA48C07E-0A0B-4495-B9AF-4F5BB501476A}"/>
    <cellStyle name="40% - Accent3 4 5 5" xfId="12043" xr:uid="{E1A490A3-60A2-48C3-94FA-9A62194BEC5D}"/>
    <cellStyle name="40% - Accent3 4 5 6" xfId="44793" xr:uid="{4AAEB37A-6C5A-4E6B-B634-D372930206C5}"/>
    <cellStyle name="40% - Accent3 4 6" xfId="12044" xr:uid="{75A0C4FD-7182-4B45-9A4B-3A0695F452ED}"/>
    <cellStyle name="40% - Accent3 4 6 2" xfId="12045" xr:uid="{69394318-C173-4230-B861-404DC7B3BE33}"/>
    <cellStyle name="40% - Accent3 4 6 2 2" xfId="12046" xr:uid="{8AF853EE-885C-4CD2-9A45-80FC9B80D33D}"/>
    <cellStyle name="40% - Accent3 4 6 2 2 2" xfId="12047" xr:uid="{27D228BB-FF83-48BD-8283-A5C3D0BDB4A5}"/>
    <cellStyle name="40% - Accent3 4 6 2 3" xfId="12048" xr:uid="{B6468675-1AB6-4744-811D-8C868EC8CB1B}"/>
    <cellStyle name="40% - Accent3 4 6 2 4" xfId="47077" xr:uid="{5DAF4906-928F-43CF-BB2C-FA9CEF18ABB7}"/>
    <cellStyle name="40% - Accent3 4 6 3" xfId="12049" xr:uid="{B4E212BA-C017-4F4B-9D87-D0126A665FE6}"/>
    <cellStyle name="40% - Accent3 4 6 3 2" xfId="12050" xr:uid="{400C210F-DA9C-42D7-9363-FFCA3221B62D}"/>
    <cellStyle name="40% - Accent3 4 6 4" xfId="12051" xr:uid="{04E94227-7A73-4DAE-B735-CB7EA25D1FC6}"/>
    <cellStyle name="40% - Accent3 4 6 5" xfId="45652" xr:uid="{18597992-1193-4617-9C28-A19096D5E3F4}"/>
    <cellStyle name="40% - Accent3 4 7" xfId="12052" xr:uid="{5665B5EC-CF6A-4F8D-9775-5431294A2744}"/>
    <cellStyle name="40% - Accent3 4 7 2" xfId="12053" xr:uid="{5E978701-4F3A-47AB-A11F-09873D960792}"/>
    <cellStyle name="40% - Accent3 4 7 2 2" xfId="12054" xr:uid="{B049DDFB-7A4B-469A-B2BE-6BADFB44434E}"/>
    <cellStyle name="40% - Accent3 4 7 3" xfId="12055" xr:uid="{01B6FB13-CD05-4128-856F-402BCA36B17E}"/>
    <cellStyle name="40% - Accent3 4 7 4" xfId="46175" xr:uid="{6A0807E7-A24B-4839-9259-6E01193C9B08}"/>
    <cellStyle name="40% - Accent3 4 8" xfId="12056" xr:uid="{5DCEDD84-51B8-44F4-A560-21C785FB8DA4}"/>
    <cellStyle name="40% - Accent3 4 8 2" xfId="12057" xr:uid="{5F55CA24-C5D8-47B8-AFA4-75D9674CC567}"/>
    <cellStyle name="40% - Accent3 4 9" xfId="12058" xr:uid="{7E32BEAD-9EEB-4F28-8A4E-3B445D2653A1}"/>
    <cellStyle name="40% - Accent3 5" xfId="591" xr:uid="{1B9CCBEE-C9F4-452D-A20F-E96C78C5FA8D}"/>
    <cellStyle name="40% - Accent3 5 2" xfId="1002" xr:uid="{69D89201-D444-4966-A00D-A20192771165}"/>
    <cellStyle name="40% - Accent3 5 2 2" xfId="12061" xr:uid="{AEEC6B52-FEAB-4AA9-999A-6BA827F51834}"/>
    <cellStyle name="40% - Accent3 5 2 2 2" xfId="12062" xr:uid="{4E4C6293-369F-4929-BA01-EF4D14DBFE21}"/>
    <cellStyle name="40% - Accent3 5 2 2 2 2" xfId="12063" xr:uid="{3FBC5CB9-4BC1-4045-ADC3-DFA1C30A6EDB}"/>
    <cellStyle name="40% - Accent3 5 2 2 2 2 2" xfId="12064" xr:uid="{96683B21-B63D-437D-B985-B3125E291A6A}"/>
    <cellStyle name="40% - Accent3 5 2 2 2 3" xfId="12065" xr:uid="{66A1C76E-9855-4B07-A64B-87B35AE7116F}"/>
    <cellStyle name="40% - Accent3 5 2 2 3" xfId="12066" xr:uid="{85F0A9EA-FA79-45F1-B905-ABA0FC1F2CDB}"/>
    <cellStyle name="40% - Accent3 5 2 2 3 2" xfId="12067" xr:uid="{11E5FA7B-E324-47DE-926D-E9773D1BB88D}"/>
    <cellStyle name="40% - Accent3 5 2 2 3 2 2" xfId="12068" xr:uid="{8A572EBD-366E-4BA8-BD7F-5D086D1CEC0A}"/>
    <cellStyle name="40% - Accent3 5 2 2 3 3" xfId="12069" xr:uid="{A6303B2B-011E-4C84-BD5F-D03FCFF97718}"/>
    <cellStyle name="40% - Accent3 5 2 2 4" xfId="12070" xr:uid="{EBDAA297-661B-4A87-8693-84F8BEC73E9E}"/>
    <cellStyle name="40% - Accent3 5 2 2 4 2" xfId="12071" xr:uid="{892EFD43-243F-4F5B-83B9-62338C406F3A}"/>
    <cellStyle name="40% - Accent3 5 2 2 5" xfId="12072" xr:uid="{9D70EC47-5C79-433D-8868-E27FF7CF19F8}"/>
    <cellStyle name="40% - Accent3 5 2 3" xfId="12073" xr:uid="{C32E313E-353C-484D-9CEE-32AC10E6C362}"/>
    <cellStyle name="40% - Accent3 5 2 4" xfId="12074" xr:uid="{74879959-A7B9-4836-8F55-55A87257E189}"/>
    <cellStyle name="40% - Accent3 5 2 4 2" xfId="12075" xr:uid="{B918DF36-6A15-43F1-920A-2E6BA6B58D0A}"/>
    <cellStyle name="40% - Accent3 5 2 4 2 2" xfId="12076" xr:uid="{17C0ED9A-5EFB-4803-A0AF-25CBEDA9ABB5}"/>
    <cellStyle name="40% - Accent3 5 2 4 3" xfId="12077" xr:uid="{D14167BD-A1CF-4F58-AF89-F98DE14EC548}"/>
    <cellStyle name="40% - Accent3 5 2 5" xfId="12078" xr:uid="{A2E9518C-6286-48A8-A172-EDC0E8924EAD}"/>
    <cellStyle name="40% - Accent3 5 2 5 2" xfId="12079" xr:uid="{0A8775CF-B5A8-4D3B-8390-9ED3A54C90A0}"/>
    <cellStyle name="40% - Accent3 5 2 5 2 2" xfId="12080" xr:uid="{E9CA50B7-E4F4-4D5C-AAA3-4A7162857EE2}"/>
    <cellStyle name="40% - Accent3 5 2 5 3" xfId="12081" xr:uid="{CA34B2FF-B6F8-4952-9DBC-19B6651C2B80}"/>
    <cellStyle name="40% - Accent3 5 2 6" xfId="12082" xr:uid="{0CB170B7-2987-45FC-93DD-AAE4CA5F17CB}"/>
    <cellStyle name="40% - Accent3 5 2 6 2" xfId="12083" xr:uid="{D31E56F4-8A74-4F07-951B-17F6BF3048D3}"/>
    <cellStyle name="40% - Accent3 5 2 7" xfId="12084" xr:uid="{C522EC8A-B117-40FE-9F9C-3579D790648E}"/>
    <cellStyle name="40% - Accent3 5 2 8" xfId="12060" xr:uid="{88238D18-A9A0-43B2-AD44-5878D1418CEC}"/>
    <cellStyle name="40% - Accent3 5 2 9" xfId="45092" xr:uid="{96519764-1983-42C7-AE22-8884AC998A1B}"/>
    <cellStyle name="40% - Accent3 5 3" xfId="12085" xr:uid="{48841567-2B08-47ED-B16A-393A60B8C10A}"/>
    <cellStyle name="40% - Accent3 5 3 2" xfId="12086" xr:uid="{E911AA25-059D-4D75-A702-832BE9C53A5A}"/>
    <cellStyle name="40% - Accent3 5 3 2 2" xfId="12087" xr:uid="{70FC7AFC-224F-4CC1-AB97-507E557F3F1A}"/>
    <cellStyle name="40% - Accent3 5 3 2 2 2" xfId="12088" xr:uid="{F87F6496-0253-4B8E-8847-3430303497AD}"/>
    <cellStyle name="40% - Accent3 5 3 2 3" xfId="12089" xr:uid="{82FF6589-CC42-418F-B745-F3AF6BDC6D35}"/>
    <cellStyle name="40% - Accent3 5 3 3" xfId="12090" xr:uid="{AEE2544D-4289-4B45-80F0-A659E8B6CDDB}"/>
    <cellStyle name="40% - Accent3 5 3 3 2" xfId="12091" xr:uid="{4B252FFF-D5B4-42AB-B939-D9BCA8D96DEE}"/>
    <cellStyle name="40% - Accent3 5 3 3 2 2" xfId="12092" xr:uid="{A27D9B29-05BC-4420-B788-414F30A06D25}"/>
    <cellStyle name="40% - Accent3 5 3 3 3" xfId="12093" xr:uid="{31D0F8F7-C571-4A16-AE7D-B037252BF2C1}"/>
    <cellStyle name="40% - Accent3 5 3 4" xfId="12094" xr:uid="{2CE2F2E5-45D0-4C8B-BDA2-F95A894ACEB9}"/>
    <cellStyle name="40% - Accent3 5 3 4 2" xfId="12095" xr:uid="{CB1656CF-B8EA-4D64-BFA1-3C02CCF0338C}"/>
    <cellStyle name="40% - Accent3 5 3 5" xfId="12096" xr:uid="{75D6E27E-F5E2-4360-ACAB-B17175DB3000}"/>
    <cellStyle name="40% - Accent3 5 3 6" xfId="45777" xr:uid="{8EC41C5F-08E7-46B9-B64D-3C568B9765BB}"/>
    <cellStyle name="40% - Accent3 5 4" xfId="12097" xr:uid="{ED2589C3-00BB-4CEE-A649-74F5B8492682}"/>
    <cellStyle name="40% - Accent3 5 4 2" xfId="12098" xr:uid="{01A09E38-A57B-4ED8-A74C-5A964C75F921}"/>
    <cellStyle name="40% - Accent3 5 4 2 2" xfId="12099" xr:uid="{3BD0FFE6-07F4-4DC2-8754-3E405B7199CF}"/>
    <cellStyle name="40% - Accent3 5 4 3" xfId="12100" xr:uid="{1D3CC793-2E40-473F-8EED-9468317EB93A}"/>
    <cellStyle name="40% - Accent3 5 4 4" xfId="46431" xr:uid="{7BF3157E-9978-4332-A628-F5EC9DFCC63A}"/>
    <cellStyle name="40% - Accent3 5 5" xfId="12101" xr:uid="{74A209CA-3BEA-48D5-B8E3-87FB232E4012}"/>
    <cellStyle name="40% - Accent3 5 5 2" xfId="12102" xr:uid="{DF9C22A1-7BD2-4CE8-9684-CDD81ADA5844}"/>
    <cellStyle name="40% - Accent3 5 5 2 2" xfId="12103" xr:uid="{F9C4408E-D439-4999-9C00-3BEE4DD7A32F}"/>
    <cellStyle name="40% - Accent3 5 5 3" xfId="12104" xr:uid="{A425BC49-C809-4EAA-9E98-38F90C5C6963}"/>
    <cellStyle name="40% - Accent3 5 6" xfId="12105" xr:uid="{B0936F05-3C3B-425D-B54A-67E550C0A781}"/>
    <cellStyle name="40% - Accent3 5 6 2" xfId="12106" xr:uid="{39109549-5AF1-4187-9232-69A556B607F2}"/>
    <cellStyle name="40% - Accent3 5 7" xfId="12107" xr:uid="{B08EF355-ED45-4344-B07F-CDE80C5EDE98}"/>
    <cellStyle name="40% - Accent3 5 8" xfId="12059" xr:uid="{B8436145-9217-476D-98D5-2CB5486DE442}"/>
    <cellStyle name="40% - Accent3 5 9" xfId="44105" xr:uid="{B419BCD8-B0ED-4A2B-8EA3-400E4A35E229}"/>
    <cellStyle name="40% - Accent3 6" xfId="844" xr:uid="{721D196D-DFDD-40FA-9877-29A667BE4934}"/>
    <cellStyle name="40% - Accent3 6 2" xfId="12109" xr:uid="{06BD4699-5544-4E9D-BB09-85DD833AC033}"/>
    <cellStyle name="40% - Accent3 6 2 2" xfId="12110" xr:uid="{44E8BD6F-8D4E-4507-8B20-F381997C3F80}"/>
    <cellStyle name="40% - Accent3 6 2 2 2" xfId="12111" xr:uid="{79460F56-7C47-47B6-B8F7-56ECC4884148}"/>
    <cellStyle name="40% - Accent3 6 2 2 2 2" xfId="12112" xr:uid="{3B551D71-1FDD-4465-A84D-576D408A86DD}"/>
    <cellStyle name="40% - Accent3 6 2 2 2 2 2" xfId="12113" xr:uid="{B93516D8-D66C-4A53-B4EF-C523DF6465B2}"/>
    <cellStyle name="40% - Accent3 6 2 2 2 3" xfId="12114" xr:uid="{6D277491-A8AC-4181-956B-BD014D5F941E}"/>
    <cellStyle name="40% - Accent3 6 2 2 3" xfId="12115" xr:uid="{A9AE013E-C39E-474D-A532-FB8A6B646A14}"/>
    <cellStyle name="40% - Accent3 6 2 2 3 2" xfId="12116" xr:uid="{F9A2F1F4-C5E9-4368-9E7A-EADCAD8EDE10}"/>
    <cellStyle name="40% - Accent3 6 2 2 3 2 2" xfId="12117" xr:uid="{231B5268-1903-4256-B45E-971A5901FB17}"/>
    <cellStyle name="40% - Accent3 6 2 2 3 3" xfId="12118" xr:uid="{F16D5423-F8A7-4B2A-8B91-5CA2A5E5587D}"/>
    <cellStyle name="40% - Accent3 6 2 2 4" xfId="12119" xr:uid="{8F41E2BF-92DA-4E47-95FB-ED8704E29A5B}"/>
    <cellStyle name="40% - Accent3 6 2 2 4 2" xfId="12120" xr:uid="{E768F7DA-7FAE-469C-AB64-BD8E6AC7FCC8}"/>
    <cellStyle name="40% - Accent3 6 2 2 5" xfId="12121" xr:uid="{52AF5227-A019-4708-81F8-B210F9AE5ADB}"/>
    <cellStyle name="40% - Accent3 6 2 3" xfId="12122" xr:uid="{B8A96138-E300-42BE-B0C1-8F31AF41D6E3}"/>
    <cellStyle name="40% - Accent3 6 2 4" xfId="12123" xr:uid="{34342D0D-E53E-4908-8EA6-673DFB6FD487}"/>
    <cellStyle name="40% - Accent3 6 2 4 2" xfId="12124" xr:uid="{85B1128E-776D-4809-A043-300BA579B785}"/>
    <cellStyle name="40% - Accent3 6 2 4 2 2" xfId="12125" xr:uid="{1320BB07-E4C1-4887-9E6E-8F7922739295}"/>
    <cellStyle name="40% - Accent3 6 2 4 3" xfId="12126" xr:uid="{B6FE7843-7689-431A-8D05-6CB941FF4BFA}"/>
    <cellStyle name="40% - Accent3 6 2 5" xfId="12127" xr:uid="{9B0F1653-C5DB-4553-A1DC-BF59D40CABC4}"/>
    <cellStyle name="40% - Accent3 6 2 5 2" xfId="12128" xr:uid="{890CB5F1-6DAC-476A-99B0-19A4AE8589DB}"/>
    <cellStyle name="40% - Accent3 6 2 5 2 2" xfId="12129" xr:uid="{3B6BD5EC-DE7E-4D6E-8658-76A6001A6294}"/>
    <cellStyle name="40% - Accent3 6 2 5 3" xfId="12130" xr:uid="{06877A14-7E45-49D4-A0F7-4947973A9587}"/>
    <cellStyle name="40% - Accent3 6 2 6" xfId="12131" xr:uid="{87E963DB-4E19-46F4-B617-2C8D48824CEB}"/>
    <cellStyle name="40% - Accent3 6 2 6 2" xfId="12132" xr:uid="{359E4091-CA33-43AB-B2DB-0429FFC9E7A7}"/>
    <cellStyle name="40% - Accent3 6 2 7" xfId="12133" xr:uid="{93964899-1B01-4B59-A22E-A349DABF2936}"/>
    <cellStyle name="40% - Accent3 6 2 8" xfId="45896" xr:uid="{9751DBAE-6B4A-4EBE-A0FA-CF4A7DD5DA65}"/>
    <cellStyle name="40% - Accent3 6 3" xfId="12134" xr:uid="{FF9C029E-A5E3-4AB7-AF0D-FA5E3B25841F}"/>
    <cellStyle name="40% - Accent3 6 3 2" xfId="12135" xr:uid="{1EB16FAC-198A-4786-A41C-211D996607E7}"/>
    <cellStyle name="40% - Accent3 6 3 2 2" xfId="12136" xr:uid="{3EC7DA4E-B461-4C2B-BD76-BBD31DBDD157}"/>
    <cellStyle name="40% - Accent3 6 3 2 2 2" xfId="12137" xr:uid="{51C3221F-DC26-4546-A2FB-F98B9EEEF302}"/>
    <cellStyle name="40% - Accent3 6 3 2 3" xfId="12138" xr:uid="{37962BAE-03CC-42EB-B884-028D729102C7}"/>
    <cellStyle name="40% - Accent3 6 3 3" xfId="12139" xr:uid="{80318BC6-4946-403C-BB08-04A2158295A0}"/>
    <cellStyle name="40% - Accent3 6 3 3 2" xfId="12140" xr:uid="{A199CB0B-45AE-451E-A96E-5C21F1E9B0FC}"/>
    <cellStyle name="40% - Accent3 6 3 3 2 2" xfId="12141" xr:uid="{78AF2C63-C4C1-4E75-BF1E-EC542032590A}"/>
    <cellStyle name="40% - Accent3 6 3 3 3" xfId="12142" xr:uid="{07CFEF2E-5A30-425F-B274-0423EAD81F5F}"/>
    <cellStyle name="40% - Accent3 6 3 4" xfId="12143" xr:uid="{F6C28C94-B4E7-4388-956D-8A0A6C67D884}"/>
    <cellStyle name="40% - Accent3 6 3 4 2" xfId="12144" xr:uid="{AF23B15E-4956-4347-B975-F90B862F4F80}"/>
    <cellStyle name="40% - Accent3 6 3 5" xfId="12145" xr:uid="{00EED12A-EEB7-4F13-BF02-ED1FD6E4EDC4}"/>
    <cellStyle name="40% - Accent3 6 4" xfId="12146" xr:uid="{73C396CD-33D1-4489-A4ED-87BC2A6766F0}"/>
    <cellStyle name="40% - Accent3 6 4 2" xfId="12147" xr:uid="{60257F73-FBE8-4E7A-A42C-90F82001A0BC}"/>
    <cellStyle name="40% - Accent3 6 4 2 2" xfId="12148" xr:uid="{E653522E-DEB3-48C9-BB29-70CFAA0A6E4C}"/>
    <cellStyle name="40% - Accent3 6 4 3" xfId="12149" xr:uid="{B3BA8CDA-AB02-4873-AADD-5ECDB2677F94}"/>
    <cellStyle name="40% - Accent3 6 5" xfId="12150" xr:uid="{9486E163-079D-428D-B8B5-CAA451ED8E7E}"/>
    <cellStyle name="40% - Accent3 6 5 2" xfId="12151" xr:uid="{4F43140A-666E-42F6-BE28-BE7F5DCB319A}"/>
    <cellStyle name="40% - Accent3 6 5 2 2" xfId="12152" xr:uid="{8E6BB4DD-F6BB-4308-90FB-FA52CCDD97D5}"/>
    <cellStyle name="40% - Accent3 6 5 3" xfId="12153" xr:uid="{193B1874-1321-4E92-A988-AF39329D148E}"/>
    <cellStyle name="40% - Accent3 6 6" xfId="12154" xr:uid="{B7610B31-D53C-42C0-B329-F6F7C347D4B9}"/>
    <cellStyle name="40% - Accent3 6 6 2" xfId="12155" xr:uid="{7E90FD40-F468-4307-91E4-EE7931450B97}"/>
    <cellStyle name="40% - Accent3 6 7" xfId="12156" xr:uid="{0DBF492D-FF57-4B37-A8A3-254CB3E913E5}"/>
    <cellStyle name="40% - Accent3 6 8" xfId="12108" xr:uid="{8702DD9E-1F78-4334-A870-7D94B4BE9B1F}"/>
    <cellStyle name="40% - Accent3 6 9" xfId="44918" xr:uid="{1615741E-C75E-43DD-8DF7-D7AE59F1E01E}"/>
    <cellStyle name="40% - Accent3 7" xfId="12157" xr:uid="{28182B44-7F27-49E4-A6D6-E95453BA5F8C}"/>
    <cellStyle name="40% - Accent3 7 2" xfId="12158" xr:uid="{075F1ECB-C7FF-48CD-AB8A-6A8321D5C772}"/>
    <cellStyle name="40% - Accent3 7 2 2" xfId="12159" xr:uid="{B9FFAEAE-CFC6-4D4B-B714-4AAF41D33C06}"/>
    <cellStyle name="40% - Accent3 7 2 2 2" xfId="12160" xr:uid="{F1437B76-D232-4E5D-A4C8-A21CF436B0D0}"/>
    <cellStyle name="40% - Accent3 7 2 2 2 2" xfId="12161" xr:uid="{743874A5-E015-4BAD-A222-FCAFED9568E2}"/>
    <cellStyle name="40% - Accent3 7 2 2 3" xfId="12162" xr:uid="{A8E172C9-0F31-4EFF-A153-E9334F25DF23}"/>
    <cellStyle name="40% - Accent3 7 2 3" xfId="12163" xr:uid="{BE7FE5F4-EBF5-47A6-B7A7-92BFD634DC7B}"/>
    <cellStyle name="40% - Accent3 7 2 4" xfId="12164" xr:uid="{B906CF02-4EB4-4A8D-8052-276AD5C7FA94}"/>
    <cellStyle name="40% - Accent3 7 3" xfId="12165" xr:uid="{739EA1CC-B0F1-4BCC-867E-0EFA3F5A95A2}"/>
    <cellStyle name="40% - Accent3 7 3 2" xfId="12166" xr:uid="{0AD5C7FE-CA28-4815-BBBB-C465BDCF9DC8}"/>
    <cellStyle name="40% - Accent3 7 3 2 2" xfId="12167" xr:uid="{124B892A-FB80-4599-9607-45A558092BCD}"/>
    <cellStyle name="40% - Accent3 7 3 3" xfId="12168" xr:uid="{FE578E32-8D1A-422A-B32F-AC717922B3D5}"/>
    <cellStyle name="40% - Accent3 7 4" xfId="12169" xr:uid="{2D6D4ADF-AC4C-4EF5-89F1-B876DB1D7C5F}"/>
    <cellStyle name="40% - Accent3 7 4 2" xfId="12170" xr:uid="{94B9A55B-DCC1-400F-9B4A-EA1DD77BA22B}"/>
    <cellStyle name="40% - Accent3 7 5" xfId="12171" xr:uid="{B6D2AF0B-587A-4A70-9E04-0E15C2987823}"/>
    <cellStyle name="40% - Accent3 7 6" xfId="45530" xr:uid="{A8307DDC-6D13-4431-BB02-EFDAEEAF1F4A}"/>
    <cellStyle name="40% - Accent3 8" xfId="12172" xr:uid="{0F693F12-5821-45CC-ADF3-028B125E43F5}"/>
    <cellStyle name="40% - Accent3 8 2" xfId="12173" xr:uid="{6850C5C8-1F23-4499-8A76-DE64BC51BBDA}"/>
    <cellStyle name="40% - Accent3 8 3" xfId="12174" xr:uid="{0ACE8314-845B-40BB-B3E6-B97C8792571B}"/>
    <cellStyle name="40% - Accent3 8 3 2" xfId="12175" xr:uid="{BCEC447D-F982-4708-AF25-0B0AD4B7FA53}"/>
    <cellStyle name="40% - Accent3 8 3 2 2" xfId="12176" xr:uid="{BD551B90-1F1C-4E29-82B8-8DE10BED74D8}"/>
    <cellStyle name="40% - Accent3 8 3 2 2 2" xfId="12177" xr:uid="{62BDADA3-3E9C-46C5-808F-C374D19F61B1}"/>
    <cellStyle name="40% - Accent3 8 3 2 3" xfId="12178" xr:uid="{5D8EA9B7-528E-4793-A60E-F6D91731A19C}"/>
    <cellStyle name="40% - Accent3 8 3 3" xfId="12179" xr:uid="{6037261C-567B-4AAA-A9FB-75449F999B5E}"/>
    <cellStyle name="40% - Accent3 8 3 3 2" xfId="12180" xr:uid="{12FB9535-806D-45CC-8BFE-E0B08FBA2D89}"/>
    <cellStyle name="40% - Accent3 8 3 3 2 2" xfId="12181" xr:uid="{DD270F28-71E3-4BD4-800F-8D2859D54097}"/>
    <cellStyle name="40% - Accent3 8 3 3 3" xfId="12182" xr:uid="{F76D2621-2D8E-45A2-AB80-B9A5E383BD98}"/>
    <cellStyle name="40% - Accent3 8 3 4" xfId="12183" xr:uid="{B7DCB237-DD4A-441B-AC2E-75910045CC75}"/>
    <cellStyle name="40% - Accent3 8 3 4 2" xfId="12184" xr:uid="{19A21E2A-192A-4ED5-87E8-17D145137F38}"/>
    <cellStyle name="40% - Accent3 8 3 5" xfId="12185" xr:uid="{906E9AD0-717D-4D23-8606-954EB09B3503}"/>
    <cellStyle name="40% - Accent3 8 4" xfId="46300" xr:uid="{72F2F589-8911-48D9-B6D4-51FD843A4E00}"/>
    <cellStyle name="40% - Accent3 9" xfId="12186" xr:uid="{E3C88CDF-BDB1-4D05-B1B9-7A6E71A16EEE}"/>
    <cellStyle name="40% - Accent3 9 2" xfId="12187" xr:uid="{E0FA8A1A-AD20-49EB-BE1A-D7D3FC90D445}"/>
    <cellStyle name="40% - Accent3 9 3" xfId="12188" xr:uid="{A2240099-708A-42E5-82A7-FEA54AE8FA1A}"/>
    <cellStyle name="40% - Accent3 9 3 2" xfId="12189" xr:uid="{AE1B4BF1-D41F-4FC9-84B2-942380F155EF}"/>
    <cellStyle name="40% - Accent3 9 3 2 2" xfId="12190" xr:uid="{CE5CC8FB-51C0-4000-B84B-018CC1CF3CEA}"/>
    <cellStyle name="40% - Accent3 9 3 2 2 2" xfId="12191" xr:uid="{BC50559D-5581-4478-BB6B-878685D8D517}"/>
    <cellStyle name="40% - Accent3 9 3 2 3" xfId="12192" xr:uid="{FD3699E0-2A22-4C52-AE51-EA696D9D4102}"/>
    <cellStyle name="40% - Accent3 9 3 3" xfId="12193" xr:uid="{3F1EED27-0364-4BD7-B5DA-25D5A5DEA8EF}"/>
    <cellStyle name="40% - Accent3 9 3 3 2" xfId="12194" xr:uid="{26C3B621-2E34-47CC-A67C-F89830B11B7A}"/>
    <cellStyle name="40% - Accent3 9 3 3 2 2" xfId="12195" xr:uid="{386D358F-5465-440A-95CB-50044E0C9455}"/>
    <cellStyle name="40% - Accent3 9 3 3 3" xfId="12196" xr:uid="{6FC70889-BA5D-4A47-BDA4-E3F4AFDF30EE}"/>
    <cellStyle name="40% - Accent3 9 3 4" xfId="12197" xr:uid="{CEF6FB48-24E9-451D-A9E1-B39CD6A6FD17}"/>
    <cellStyle name="40% - Accent3 9 3 4 2" xfId="12198" xr:uid="{9454B518-9C70-417F-98BB-9031F382AB26}"/>
    <cellStyle name="40% - Accent3 9 3 5" xfId="12199" xr:uid="{5931BFBA-E798-47C5-8280-BC9D0876356B}"/>
    <cellStyle name="40% - Accent3 9 4" xfId="12200" xr:uid="{02AABE59-2460-4CA2-9FD7-FCA5D55D75BF}"/>
    <cellStyle name="40% - Accent4" xfId="58" builtinId="43" customBuiltin="1"/>
    <cellStyle name="40% - Accent4 10" xfId="12201" xr:uid="{709E3937-0C98-4125-85C4-78D97EDF80E0}"/>
    <cellStyle name="40% - Accent4 11" xfId="12202" xr:uid="{B3190F94-6889-4537-A12A-A824DFA97860}"/>
    <cellStyle name="40% - Accent4 11 2" xfId="12203" xr:uid="{9AB7DD27-5EC7-44EB-A01E-7ADA494347DA}"/>
    <cellStyle name="40% - Accent4 12" xfId="1219" xr:uid="{26705282-ADC0-4CBA-9B11-29292C84FF2D}"/>
    <cellStyle name="40% - Accent4 13" xfId="43946" xr:uid="{1897F799-8FB3-4698-8180-9BF220C9BAFA}"/>
    <cellStyle name="40% - Accent4 2" xfId="121" xr:uid="{51F8BF06-3E74-41BE-ABC4-88E565F91C09}"/>
    <cellStyle name="40% - Accent4 2 10" xfId="1233" xr:uid="{A14A75A9-22DE-41B7-B670-DFD26ADC1893}"/>
    <cellStyle name="40% - Accent4 2 11" xfId="43795" xr:uid="{E15C467B-C51C-4D04-AAA4-D77EA3544419}"/>
    <cellStyle name="40% - Accent4 2 12" xfId="310" xr:uid="{F14FEA50-3D71-46E4-81D3-CF17F314E5E4}"/>
    <cellStyle name="40% - Accent4 2 13" xfId="44026" xr:uid="{34A7A7F9-FB6D-4D4A-9869-7424BC002CC7}"/>
    <cellStyle name="40% - Accent4 2 2" xfId="235" xr:uid="{01EF221B-180C-4C93-8CDA-8743E561EC86}"/>
    <cellStyle name="40% - Accent4 2 2 10" xfId="3343" xr:uid="{4D9CE246-C474-4AE3-92FE-6333AF23D976}"/>
    <cellStyle name="40% - Accent4 2 2 11" xfId="1486" xr:uid="{1D350181-057D-4B90-B8E2-F0BF70D4725F}"/>
    <cellStyle name="40% - Accent4 2 2 12" xfId="1423" xr:uid="{F9026543-E82D-4F56-BC91-FB1B65730B57}"/>
    <cellStyle name="40% - Accent4 2 2 13" xfId="43902" xr:uid="{F2F15BB4-B1A0-4BE2-9A4E-14829CB5191A}"/>
    <cellStyle name="40% - Accent4 2 2 14" xfId="415" xr:uid="{CACDEEA9-4226-4C56-BB0E-F8A12D0BEEA3}"/>
    <cellStyle name="40% - Accent4 2 2 15" xfId="44078" xr:uid="{C3715B53-1150-49FD-8F55-80C5E844FF46}"/>
    <cellStyle name="40% - Accent4 2 2 2" xfId="499" xr:uid="{FB7F9985-FD6A-4C33-BFDC-B4A1B071AD9A}"/>
    <cellStyle name="40% - Accent4 2 2 2 10" xfId="44330" xr:uid="{409E52FD-B046-4737-8AED-0D5624400302}"/>
    <cellStyle name="40% - Accent4 2 2 2 2" xfId="761" xr:uid="{B6BA7A2A-8048-4EEC-9E8C-8EDFA7CD0CBC}"/>
    <cellStyle name="40% - Accent4 2 2 2 2 2" xfId="1161" xr:uid="{F141A58E-EEB6-4DAA-AF82-707369C872EE}"/>
    <cellStyle name="40% - Accent4 2 2 2 2 2 2" xfId="2526" xr:uid="{66E30A20-419F-49B9-AAA6-20488D392BE8}"/>
    <cellStyle name="40% - Accent4 2 2 2 2 2 3" xfId="2760" xr:uid="{64D8F426-E7AF-410E-84CF-A6C8B8D32C4B}"/>
    <cellStyle name="40% - Accent4 2 2 2 2 2 4" xfId="2993" xr:uid="{F4CF3E5A-8076-439F-A883-4879AB826F9B}"/>
    <cellStyle name="40% - Accent4 2 2 2 2 2 5" xfId="3226" xr:uid="{14CA16EA-FACE-40BE-B148-18904996C1D7}"/>
    <cellStyle name="40% - Accent4 2 2 2 2 2 6" xfId="2292" xr:uid="{D24450BF-77BC-4BB3-9231-F3FA032399F0}"/>
    <cellStyle name="40% - Accent4 2 2 2 2 2 7" xfId="1928" xr:uid="{6DD81DB2-43FF-4A35-BB80-5E8EE6FB4194}"/>
    <cellStyle name="40% - Accent4 2 2 2 2 2 8" xfId="46099" xr:uid="{B7E7AC2D-CF8A-4654-AB9F-31326E7AD84F}"/>
    <cellStyle name="40% - Accent4 2 2 2 2 3" xfId="2410" xr:uid="{F62BBDF6-840C-4602-A091-4761DA8A12D9}"/>
    <cellStyle name="40% - Accent4 2 2 2 2 4" xfId="2644" xr:uid="{A362FA90-139B-4C67-99DC-30A55277CC6B}"/>
    <cellStyle name="40% - Accent4 2 2 2 2 5" xfId="2877" xr:uid="{8A163F03-3C7D-488C-92A6-64F8F842E4FA}"/>
    <cellStyle name="40% - Accent4 2 2 2 2 6" xfId="3110" xr:uid="{374676C0-E083-4634-901E-AABC74DC73AB}"/>
    <cellStyle name="40% - Accent4 2 2 2 2 7" xfId="2176" xr:uid="{B949F188-3690-4DED-A2A2-DEB40DF568FA}"/>
    <cellStyle name="40% - Accent4 2 2 2 2 8" xfId="1807" xr:uid="{066800D8-4730-4177-8E9C-1330312F5CBD}"/>
    <cellStyle name="40% - Accent4 2 2 2 2 9" xfId="45317" xr:uid="{9823500E-B59C-4BEE-894E-8B4510BBAAD5}"/>
    <cellStyle name="40% - Accent4 2 2 2 3" xfId="950" xr:uid="{DC966715-8A0C-4CAD-B95C-7166C462A7E5}"/>
    <cellStyle name="40% - Accent4 2 2 2 3 2" xfId="2468" xr:uid="{5559E890-D7EA-4FB1-935F-084BD413CBD5}"/>
    <cellStyle name="40% - Accent4 2 2 2 3 2 2" xfId="12206" xr:uid="{942E1CFD-58FB-463D-9E29-B5341BF0FDB4}"/>
    <cellStyle name="40% - Accent4 2 2 2 3 2 3" xfId="12205" xr:uid="{4CE77A03-99A8-4F34-9651-3D11D106498B}"/>
    <cellStyle name="40% - Accent4 2 2 2 3 3" xfId="2702" xr:uid="{9DA12195-8C1C-4B55-B648-D91A462A5036}"/>
    <cellStyle name="40% - Accent4 2 2 2 3 3 2" xfId="12207" xr:uid="{DB973AF6-531A-4C74-8A60-ABF5BF385950}"/>
    <cellStyle name="40% - Accent4 2 2 2 3 4" xfId="2935" xr:uid="{F4D2EE62-C0E3-4D1E-9389-8D69824FCBD3}"/>
    <cellStyle name="40% - Accent4 2 2 2 3 5" xfId="3168" xr:uid="{8D28435C-CB7E-4BB9-9B11-A02FF63E005A}"/>
    <cellStyle name="40% - Accent4 2 2 2 3 6" xfId="2234" xr:uid="{0B0BF327-2EAB-40BD-8D9F-76C43863B319}"/>
    <cellStyle name="40% - Accent4 2 2 2 3 7" xfId="12204" xr:uid="{01816C3A-D2A7-4A82-8CF0-8A8007B0173B}"/>
    <cellStyle name="40% - Accent4 2 2 2 3 8" xfId="1870" xr:uid="{50CD1A13-348A-46FA-9F20-E7052E81A32F}"/>
    <cellStyle name="40% - Accent4 2 2 2 3 9" xfId="45757" xr:uid="{3A73D0E5-0A2F-407D-A2D9-4D5A2ADA351D}"/>
    <cellStyle name="40% - Accent4 2 2 2 4" xfId="2352" xr:uid="{8E8CD6F1-F2B2-4F0F-B1C2-83FDAD1BD015}"/>
    <cellStyle name="40% - Accent4 2 2 2 4 2" xfId="12209" xr:uid="{ECAD347B-A006-4B98-8856-AB6866EEB5A5}"/>
    <cellStyle name="40% - Accent4 2 2 2 4 3" xfId="12210" xr:uid="{1B6E954F-1F7C-448C-9484-61E741D0917D}"/>
    <cellStyle name="40% - Accent4 2 2 2 4 4" xfId="12208" xr:uid="{6F9A615F-7230-490B-A3D4-3702EA3C1211}"/>
    <cellStyle name="40% - Accent4 2 2 2 4 5" xfId="46656" xr:uid="{702E25C7-8DDB-4F57-BD03-9D86FEC87246}"/>
    <cellStyle name="40% - Accent4 2 2 2 5" xfId="2586" xr:uid="{41A65D9E-64BE-476C-B584-BCC5DF07084C}"/>
    <cellStyle name="40% - Accent4 2 2 2 5 2" xfId="12211" xr:uid="{9D9C7B23-74DC-4B10-96F9-615E867D0CD9}"/>
    <cellStyle name="40% - Accent4 2 2 2 6" xfId="2819" xr:uid="{157868AD-A092-4D8D-A5BA-0B150DAF3E2E}"/>
    <cellStyle name="40% - Accent4 2 2 2 7" xfId="3052" xr:uid="{EACD6CD8-D9EC-461C-BC0F-9BB42C38EDD4}"/>
    <cellStyle name="40% - Accent4 2 2 2 8" xfId="2118" xr:uid="{E40762EF-5E5B-4604-9A4C-577CC2ACBBCD}"/>
    <cellStyle name="40% - Accent4 2 2 2 9" xfId="1682" xr:uid="{9AB150C6-FAE3-4C41-9BC7-181FAF19B5A9}"/>
    <cellStyle name="40% - Accent4 2 2 3" xfId="640" xr:uid="{F73ECD0C-4ADF-4DD5-992A-6E0997F2E9D4}"/>
    <cellStyle name="40% - Accent4 2 2 3 10" xfId="12212" xr:uid="{508C0F26-0BE7-41B6-BA1E-A7867D29C325}"/>
    <cellStyle name="40% - Accent4 2 2 3 11" xfId="43645" xr:uid="{CE17A03A-F183-4D74-AF8F-DE631312ADFC}"/>
    <cellStyle name="40% - Accent4 2 2 3 12" xfId="1774" xr:uid="{84FADF97-F89A-4566-9A07-AF2E94C29FB6}"/>
    <cellStyle name="40% - Accent4 2 2 3 13" xfId="44205" xr:uid="{52D26D5F-0B17-487B-8D40-DA4E620502FB}"/>
    <cellStyle name="40% - Accent4 2 2 3 2" xfId="1050" xr:uid="{893D7F43-6138-45D5-9CC1-DD2616804910}"/>
    <cellStyle name="40% - Accent4 2 2 3 2 10" xfId="45192" xr:uid="{41D4F37D-DF72-4012-9E40-27B52062B325}"/>
    <cellStyle name="40% - Accent4 2 2 3 2 2" xfId="2497" xr:uid="{E4AB1603-DEB2-4804-8284-AC37A8D02064}"/>
    <cellStyle name="40% - Accent4 2 2 3 2 2 2" xfId="12215" xr:uid="{E4E2CFFA-0353-4D23-9C7C-2E303F1AE191}"/>
    <cellStyle name="40% - Accent4 2 2 3 2 2 2 2" xfId="12216" xr:uid="{04B2EDCA-CFDC-4542-AC96-110E6BAD3FF2}"/>
    <cellStyle name="40% - Accent4 2 2 3 2 2 2 3" xfId="12217" xr:uid="{C601D771-D047-44EA-A572-ACD037BF82C8}"/>
    <cellStyle name="40% - Accent4 2 2 3 2 2 3" xfId="12218" xr:uid="{9A932A06-792E-4387-96D3-5A09BF6708B6}"/>
    <cellStyle name="40% - Accent4 2 2 3 2 2 4" xfId="12219" xr:uid="{63FC5A97-EABD-445F-B424-B002ED306FA4}"/>
    <cellStyle name="40% - Accent4 2 2 3 2 2 4 2" xfId="12220" xr:uid="{32F5AE14-DCBF-49D5-B7E6-722A9CA7D0E8}"/>
    <cellStyle name="40% - Accent4 2 2 3 2 2 5" xfId="12221" xr:uid="{A4CF6BBC-881F-4961-8CC5-4AC75833E10A}"/>
    <cellStyle name="40% - Accent4 2 2 3 2 2 6" xfId="12214" xr:uid="{332988BE-D5E3-4F97-8000-467363F46325}"/>
    <cellStyle name="40% - Accent4 2 2 3 2 3" xfId="2731" xr:uid="{24DFFACC-8513-41E2-AC72-A44585D6CE95}"/>
    <cellStyle name="40% - Accent4 2 2 3 2 3 2" xfId="12222" xr:uid="{F36E9832-E661-46FC-895C-171CD8244D28}"/>
    <cellStyle name="40% - Accent4 2 2 3 2 4" xfId="2964" xr:uid="{E34E4C09-35C5-4014-B7FA-4D10AA23BC14}"/>
    <cellStyle name="40% - Accent4 2 2 3 2 4 2" xfId="12224" xr:uid="{1A5D5AA7-C396-43A6-BD46-6E272AE62D68}"/>
    <cellStyle name="40% - Accent4 2 2 3 2 4 2 2" xfId="12225" xr:uid="{8C0F7B0E-DB56-42D1-AC8F-68861EF717EF}"/>
    <cellStyle name="40% - Accent4 2 2 3 2 4 3" xfId="12226" xr:uid="{7A31512C-B354-4B53-8F8B-A9A12A4B22C8}"/>
    <cellStyle name="40% - Accent4 2 2 3 2 4 4" xfId="12223" xr:uid="{49920E76-405C-44FE-BECC-48272323D7CE}"/>
    <cellStyle name="40% - Accent4 2 2 3 2 5" xfId="3197" xr:uid="{080D7276-4E7C-4D21-A001-1B4C554A33C6}"/>
    <cellStyle name="40% - Accent4 2 2 3 2 5 2" xfId="12228" xr:uid="{A5F3F324-B921-4481-90A2-10C3E98476E1}"/>
    <cellStyle name="40% - Accent4 2 2 3 2 5 2 2" xfId="12229" xr:uid="{9C22E9DF-B9B2-4950-9BFA-089CFA406833}"/>
    <cellStyle name="40% - Accent4 2 2 3 2 5 3" xfId="12230" xr:uid="{6601E401-549B-4633-A1B1-67182C5CF1AD}"/>
    <cellStyle name="40% - Accent4 2 2 3 2 5 4" xfId="12227" xr:uid="{118CC1D6-5404-43CB-8CD2-028E32366B04}"/>
    <cellStyle name="40% - Accent4 2 2 3 2 6" xfId="2263" xr:uid="{9ED92911-5FBF-4936-8141-DE093066E4DB}"/>
    <cellStyle name="40% - Accent4 2 2 3 2 6 2" xfId="12232" xr:uid="{8AC67847-6427-40CA-BAAE-29E899B22443}"/>
    <cellStyle name="40% - Accent4 2 2 3 2 6 3" xfId="12231" xr:uid="{D483564C-20F7-41CC-8B62-17C6073F07AD}"/>
    <cellStyle name="40% - Accent4 2 2 3 2 7" xfId="12233" xr:uid="{A8E5E39F-1DDC-4197-926E-4B286A40EB1C}"/>
    <cellStyle name="40% - Accent4 2 2 3 2 8" xfId="12213" xr:uid="{414B6595-88EE-4597-8DF2-A049D8C5D93C}"/>
    <cellStyle name="40% - Accent4 2 2 3 2 9" xfId="1899" xr:uid="{92B9FB0B-06B3-4D74-8873-A9542C32EEF5}"/>
    <cellStyle name="40% - Accent4 2 2 3 3" xfId="2381" xr:uid="{C08EF557-C04C-4E53-A795-FF0B495B2586}"/>
    <cellStyle name="40% - Accent4 2 2 3 3 2" xfId="12235" xr:uid="{88A1679C-0DD1-495A-A63B-6A15CF457316}"/>
    <cellStyle name="40% - Accent4 2 2 3 3 2 2" xfId="12236" xr:uid="{38C35D70-E9A1-4132-BF2C-636AE31D8747}"/>
    <cellStyle name="40% - Accent4 2 2 3 3 2 2 2" xfId="12237" xr:uid="{76CD7F9E-B574-4BB8-B809-B8E5C2A16388}"/>
    <cellStyle name="40% - Accent4 2 2 3 3 2 3" xfId="12238" xr:uid="{C109E915-F4AF-4FFA-BAA3-5716EC886081}"/>
    <cellStyle name="40% - Accent4 2 2 3 3 3" xfId="12239" xr:uid="{ED68610E-9B84-4EF5-B607-52DEF6701824}"/>
    <cellStyle name="40% - Accent4 2 2 3 3 3 2" xfId="12240" xr:uid="{4139A8CD-3237-4785-9CD4-A6529AF60192}"/>
    <cellStyle name="40% - Accent4 2 2 3 3 3 2 2" xfId="12241" xr:uid="{365AAA4D-F284-4A28-B3F7-49A4CBAE69A3}"/>
    <cellStyle name="40% - Accent4 2 2 3 3 3 3" xfId="12242" xr:uid="{2614EFBD-BA8B-4DEC-8542-C5D920578505}"/>
    <cellStyle name="40% - Accent4 2 2 3 3 4" xfId="12243" xr:uid="{0F032BE7-F07D-4237-8C97-E5B54E40EE05}"/>
    <cellStyle name="40% - Accent4 2 2 3 3 4 2" xfId="12244" xr:uid="{8EBB4172-723F-427E-8292-F77D38704085}"/>
    <cellStyle name="40% - Accent4 2 2 3 3 5" xfId="12245" xr:uid="{7ED3CEDA-3E33-44C7-B24C-F410C0C589AE}"/>
    <cellStyle name="40% - Accent4 2 2 3 3 6" xfId="12234" xr:uid="{CB3043F3-0A58-40D7-9E14-31D7D8BA7F6E}"/>
    <cellStyle name="40% - Accent4 2 2 3 3 7" xfId="45876" xr:uid="{B124564F-61B2-4178-ADD3-2690E1B04C7A}"/>
    <cellStyle name="40% - Accent4 2 2 3 4" xfId="2615" xr:uid="{B8E7CB93-CC22-4B79-8803-FF6D008B1999}"/>
    <cellStyle name="40% - Accent4 2 2 3 4 2" xfId="12247" xr:uid="{8012CFB9-F758-447C-AE59-A2377D0FE343}"/>
    <cellStyle name="40% - Accent4 2 2 3 4 2 2" xfId="12248" xr:uid="{0A4C71C0-F4EE-4353-B697-0CE247CEE0A3}"/>
    <cellStyle name="40% - Accent4 2 2 3 4 3" xfId="12249" xr:uid="{23D937DB-76A3-48E8-BC3A-A5FC1ADD1226}"/>
    <cellStyle name="40% - Accent4 2 2 3 4 4" xfId="12246" xr:uid="{3C0D3C72-85E3-4D38-B36D-648294621BBE}"/>
    <cellStyle name="40% - Accent4 2 2 3 4 5" xfId="46531" xr:uid="{AD2B521D-4E94-483C-A478-8A2DB22D0882}"/>
    <cellStyle name="40% - Accent4 2 2 3 5" xfId="2848" xr:uid="{9171D110-5E59-4569-9739-2768E21EE4DF}"/>
    <cellStyle name="40% - Accent4 2 2 3 5 2" xfId="12251" xr:uid="{29338147-1B24-4E20-AD0F-F2C911B7B010}"/>
    <cellStyle name="40% - Accent4 2 2 3 5 3" xfId="12250" xr:uid="{62A31CFF-8371-4E9B-A2E1-7672F3468DF1}"/>
    <cellStyle name="40% - Accent4 2 2 3 6" xfId="3081" xr:uid="{5C5F360F-A198-46C3-9789-F88963EC1AB1}"/>
    <cellStyle name="40% - Accent4 2 2 3 6 2" xfId="12253" xr:uid="{51C4E86E-6880-42B5-9C3C-2582B2C0511E}"/>
    <cellStyle name="40% - Accent4 2 2 3 6 3" xfId="12252" xr:uid="{6348EBD1-B16F-4554-B98C-F6B720DB5A1B}"/>
    <cellStyle name="40% - Accent4 2 2 3 7" xfId="2147" xr:uid="{464D6099-8DF5-4022-A6D6-697DBD288637}"/>
    <cellStyle name="40% - Accent4 2 2 3 7 2" xfId="12255" xr:uid="{B5F96E38-C045-4ECB-9C36-6477803D19FB}"/>
    <cellStyle name="40% - Accent4 2 2 3 7 2 2" xfId="12256" xr:uid="{721D3C65-C67E-46A0-BCDA-3D32FE44672C}"/>
    <cellStyle name="40% - Accent4 2 2 3 7 2 2 2" xfId="12257" xr:uid="{D024A108-BE61-41EA-9151-D0173237C3AB}"/>
    <cellStyle name="40% - Accent4 2 2 3 7 2 3" xfId="12258" xr:uid="{A5C6EBEE-56DD-48F2-BEC5-F139497F6F57}"/>
    <cellStyle name="40% - Accent4 2 2 3 7 3" xfId="12259" xr:uid="{A2342DF2-B2D1-4C0C-B96C-CBCB7B0ADF8E}"/>
    <cellStyle name="40% - Accent4 2 2 3 7 3 2" xfId="12260" xr:uid="{B4E1187D-5264-4321-B653-9369E3CAB09A}"/>
    <cellStyle name="40% - Accent4 2 2 3 7 4" xfId="12261" xr:uid="{0C97FF4F-7988-4123-B4AE-721B3926B1D6}"/>
    <cellStyle name="40% - Accent4 2 2 3 7 5" xfId="12254" xr:uid="{8D2E9E22-A6BB-4E51-8C57-320AFD9EA861}"/>
    <cellStyle name="40% - Accent4 2 2 3 8" xfId="12262" xr:uid="{04A47C0B-F01D-45E5-B14A-9FE8B59B17D6}"/>
    <cellStyle name="40% - Accent4 2 2 3 8 2" xfId="12263" xr:uid="{A6BF2B1F-9DF6-41A8-B639-7D42E61603F3}"/>
    <cellStyle name="40% - Accent4 2 2 3 8 2 2" xfId="12264" xr:uid="{54F05C3F-AFE1-4905-8C8B-0B64F3F2DF2D}"/>
    <cellStyle name="40% - Accent4 2 2 3 8 3" xfId="12265" xr:uid="{2AD3765F-7938-4E7F-BD7A-D1B03EAE80F8}"/>
    <cellStyle name="40% - Accent4 2 2 3 9" xfId="12266" xr:uid="{FFB9B8E1-F1F2-42F8-AAF3-255AC04B05AF}"/>
    <cellStyle name="40% - Accent4 2 2 3 9 2" xfId="12267" xr:uid="{C863C0F3-4261-401D-B991-0CB23B880815}"/>
    <cellStyle name="40% - Accent4 2 2 4" xfId="699" xr:uid="{EC0C1FDE-CF2B-4B5E-BA4F-94BE3038A517}"/>
    <cellStyle name="40% - Accent4 2 2 4 10" xfId="44681" xr:uid="{0AAAB37D-DFD0-4825-AF4F-4A9922202C55}"/>
    <cellStyle name="40% - Accent4 2 2 4 2" xfId="1106" xr:uid="{70BAEC58-540E-4DCD-AEB5-E2A0FA8B1628}"/>
    <cellStyle name="40% - Accent4 2 2 4 2 2" xfId="12270" xr:uid="{F74335D4-94DB-491C-AF88-3B2B0445DC0B}"/>
    <cellStyle name="40% - Accent4 2 2 4 2 2 2" xfId="12271" xr:uid="{91C91764-D3E5-49E8-8228-98BB61BEF532}"/>
    <cellStyle name="40% - Accent4 2 2 4 2 2 2 2" xfId="12272" xr:uid="{7FF59F47-AFD2-476E-829D-06E6E1CFCC37}"/>
    <cellStyle name="40% - Accent4 2 2 4 2 2 2 2 2" xfId="12273" xr:uid="{939A35FB-CD5C-4459-9794-9B0A3CAAF4A4}"/>
    <cellStyle name="40% - Accent4 2 2 4 2 2 2 3" xfId="12274" xr:uid="{84973FC0-FD4B-4303-B1C8-3FAC35506D4B}"/>
    <cellStyle name="40% - Accent4 2 2 4 2 2 3" xfId="12275" xr:uid="{A46A9779-DD54-4E38-95CB-EDFFDD4E5741}"/>
    <cellStyle name="40% - Accent4 2 2 4 2 2 3 2" xfId="12276" xr:uid="{A372DE1E-6039-4B23-8EA6-FD0FE26E4B44}"/>
    <cellStyle name="40% - Accent4 2 2 4 2 2 3 2 2" xfId="12277" xr:uid="{84C1A31E-7CE9-4838-9508-279440C6B405}"/>
    <cellStyle name="40% - Accent4 2 2 4 2 2 3 3" xfId="12278" xr:uid="{D93A440D-A534-41B0-B454-BA37DA5E8690}"/>
    <cellStyle name="40% - Accent4 2 2 4 2 2 4" xfId="12279" xr:uid="{CD1B66F5-D92F-4A16-89CF-876AA8A1AF44}"/>
    <cellStyle name="40% - Accent4 2 2 4 2 2 4 2" xfId="12280" xr:uid="{75EB1E3E-1088-4CE7-A706-D4C2CC6A9D4B}"/>
    <cellStyle name="40% - Accent4 2 2 4 2 2 5" xfId="12281" xr:uid="{EC99CF7F-54AD-4352-B8F3-2C915BFFF7CC}"/>
    <cellStyle name="40% - Accent4 2 2 4 2 3" xfId="12282" xr:uid="{DE486CDE-E9FF-49F4-A336-34517850E5C2}"/>
    <cellStyle name="40% - Accent4 2 2 4 2 3 2" xfId="12283" xr:uid="{A79375E5-891A-477E-AF23-1E0B5D0B24BD}"/>
    <cellStyle name="40% - Accent4 2 2 4 2 3 2 2" xfId="12284" xr:uid="{4BF1602B-4151-4914-9B6F-4A166A294765}"/>
    <cellStyle name="40% - Accent4 2 2 4 2 3 3" xfId="12285" xr:uid="{CFA066E9-E931-47F9-91FA-CA3BD56907AE}"/>
    <cellStyle name="40% - Accent4 2 2 4 2 4" xfId="12286" xr:uid="{BC5AE556-6C9B-4CD9-A35F-D37F75CC41FA}"/>
    <cellStyle name="40% - Accent4 2 2 4 2 4 2" xfId="12287" xr:uid="{F316DC0E-9A31-4245-A42B-76A10D732975}"/>
    <cellStyle name="40% - Accent4 2 2 4 2 4 2 2" xfId="12288" xr:uid="{AC5030A9-711C-4238-BF1B-6E35EFE4067C}"/>
    <cellStyle name="40% - Accent4 2 2 4 2 4 3" xfId="12289" xr:uid="{F78D7EA8-349C-40AD-B75E-05F3C9EE0CF2}"/>
    <cellStyle name="40% - Accent4 2 2 4 2 5" xfId="12290" xr:uid="{80EDD9CF-E83F-4603-BA87-4AE94D4DAD21}"/>
    <cellStyle name="40% - Accent4 2 2 4 2 5 2" xfId="12291" xr:uid="{7B9AB8EB-5476-45E2-9043-94DBE373C807}"/>
    <cellStyle name="40% - Accent4 2 2 4 2 6" xfId="12292" xr:uid="{4C4E378C-C89A-408F-AA45-94B51E45C43D}"/>
    <cellStyle name="40% - Accent4 2 2 4 2 7" xfId="12269" xr:uid="{537B3346-DB2B-42ED-9815-C1D1BC8936B2}"/>
    <cellStyle name="40% - Accent4 2 2 4 2 8" xfId="2439" xr:uid="{A3A48C72-3D50-4255-99B1-2D9416FDBF04}"/>
    <cellStyle name="40% - Accent4 2 2 4 2 9" xfId="45478" xr:uid="{76674710-349A-4CE2-A8B1-C578DC5EE215}"/>
    <cellStyle name="40% - Accent4 2 2 4 3" xfId="2673" xr:uid="{3AA61804-1701-43FA-80C4-AED15EB2FDD1}"/>
    <cellStyle name="40% - Accent4 2 2 4 3 2" xfId="12294" xr:uid="{68AE8E40-BC74-474C-9EBC-D6124E04DCAE}"/>
    <cellStyle name="40% - Accent4 2 2 4 3 2 2" xfId="12295" xr:uid="{05205E17-9454-489E-9701-4CDABDF8D9D0}"/>
    <cellStyle name="40% - Accent4 2 2 4 3 2 2 2" xfId="12296" xr:uid="{B5B4E1C5-47F8-4E3F-BB34-23FC1A5074E9}"/>
    <cellStyle name="40% - Accent4 2 2 4 3 2 3" xfId="12297" xr:uid="{3950DD5D-1175-4D2D-8171-A096BC390ED3}"/>
    <cellStyle name="40% - Accent4 2 2 4 3 3" xfId="12298" xr:uid="{E29C6DA1-8840-4659-966B-8870975A9783}"/>
    <cellStyle name="40% - Accent4 2 2 4 3 3 2" xfId="12299" xr:uid="{223587B9-64A4-497D-9728-DF71005FDD63}"/>
    <cellStyle name="40% - Accent4 2 2 4 3 3 2 2" xfId="12300" xr:uid="{E4EE2898-A877-405F-88E8-3FB50B421744}"/>
    <cellStyle name="40% - Accent4 2 2 4 3 3 3" xfId="12301" xr:uid="{1FFE23D8-D98C-4B3F-926E-D91DA35E6C26}"/>
    <cellStyle name="40% - Accent4 2 2 4 3 4" xfId="12302" xr:uid="{5ED850A9-C180-4E5E-B67E-B15DB496796B}"/>
    <cellStyle name="40% - Accent4 2 2 4 3 4 2" xfId="12303" xr:uid="{03E45F02-F2C4-4FD1-ABB6-140370CFA246}"/>
    <cellStyle name="40% - Accent4 2 2 4 3 5" xfId="12304" xr:uid="{7093B042-6A01-4DF1-9CFA-206909E54EC0}"/>
    <cellStyle name="40% - Accent4 2 2 4 3 6" xfId="12293" xr:uid="{683083A7-D140-4DD7-B6ED-F34DE157650E}"/>
    <cellStyle name="40% - Accent4 2 2 4 3 7" xfId="45995" xr:uid="{64409231-2748-4F74-8488-B5BA7D81AFFA}"/>
    <cellStyle name="40% - Accent4 2 2 4 4" xfId="2906" xr:uid="{B5C6E198-3B12-477B-811A-05A041D8B1D5}"/>
    <cellStyle name="40% - Accent4 2 2 4 4 2" xfId="12306" xr:uid="{06AA19B7-D4C0-47C1-9C43-756AAB8D6129}"/>
    <cellStyle name="40% - Accent4 2 2 4 4 2 2" xfId="12307" xr:uid="{3896C131-B655-4643-9B09-C76FAADFEBBF}"/>
    <cellStyle name="40% - Accent4 2 2 4 4 2 2 2" xfId="12308" xr:uid="{80EC4EE8-D1AB-4FEB-9D42-9AA0B7738F5A}"/>
    <cellStyle name="40% - Accent4 2 2 4 4 2 3" xfId="12309" xr:uid="{702E80AF-C8E3-4BA1-AB65-CDF31216B103}"/>
    <cellStyle name="40% - Accent4 2 2 4 4 3" xfId="12310" xr:uid="{18E7ACF6-7294-4E40-A769-A002C18F4651}"/>
    <cellStyle name="40% - Accent4 2 2 4 4 3 2" xfId="12311" xr:uid="{F4311F70-4FE1-4A66-AFFB-EA72FD9C77F5}"/>
    <cellStyle name="40% - Accent4 2 2 4 4 4" xfId="12312" xr:uid="{ED0B92A2-2006-49AC-9216-F1614446B982}"/>
    <cellStyle name="40% - Accent4 2 2 4 4 5" xfId="12305" xr:uid="{EF31772B-E035-496E-8EDC-8718037D215A}"/>
    <cellStyle name="40% - Accent4 2 2 4 4 6" xfId="46817" xr:uid="{010D269A-590B-4852-8E28-0454402D9BCB}"/>
    <cellStyle name="40% - Accent4 2 2 4 5" xfId="3139" xr:uid="{430803EE-BF73-4D2E-AB71-A2AF2C837532}"/>
    <cellStyle name="40% - Accent4 2 2 4 5 2" xfId="12314" xr:uid="{BA35822C-C845-4061-A129-2C4BE7EF5675}"/>
    <cellStyle name="40% - Accent4 2 2 4 5 2 2" xfId="12315" xr:uid="{1F8A7FFC-CCB0-4831-894B-6418A51A97ED}"/>
    <cellStyle name="40% - Accent4 2 2 4 5 3" xfId="12316" xr:uid="{ED5B0EF3-CADB-439D-990C-FA44A26B8F25}"/>
    <cellStyle name="40% - Accent4 2 2 4 5 4" xfId="12313" xr:uid="{CD074FF3-0596-4C21-89D5-D72BD4751814}"/>
    <cellStyle name="40% - Accent4 2 2 4 5 5" xfId="47744" xr:uid="{EFA1DAF9-B8C9-460F-8DE8-1FD69ACE2F37}"/>
    <cellStyle name="40% - Accent4 2 2 4 6" xfId="2205" xr:uid="{BD55112A-E477-4219-A7FC-CE0ACB18AC24}"/>
    <cellStyle name="40% - Accent4 2 2 4 6 2" xfId="12318" xr:uid="{FE532027-A9B5-438E-8941-3CE92AD6333C}"/>
    <cellStyle name="40% - Accent4 2 2 4 6 3" xfId="12317" xr:uid="{EF5CA77B-21F4-4364-B37D-80FFF6278D3E}"/>
    <cellStyle name="40% - Accent4 2 2 4 6 4" xfId="47326" xr:uid="{EA9078E8-A504-41B7-BAEA-B7FA5A3F8F02}"/>
    <cellStyle name="40% - Accent4 2 2 4 7" xfId="12319" xr:uid="{BE31A008-2B7C-43A4-8872-DB89B206E5F8}"/>
    <cellStyle name="40% - Accent4 2 2 4 8" xfId="12268" xr:uid="{74339ED3-4773-4529-826D-FC4940CCF03D}"/>
    <cellStyle name="40% - Accent4 2 2 4 9" xfId="1841" xr:uid="{802BBEDE-8EF7-45EF-945F-76B13A0F5B0A}"/>
    <cellStyle name="40% - Accent4 2 2 5" xfId="894" xr:uid="{93A4EB5A-A5BE-498B-BF3B-49A3750C7D93}"/>
    <cellStyle name="40% - Accent4 2 2 5 2" xfId="12321" xr:uid="{8265A285-E4C3-4277-A6F9-B22FFCA3A53E}"/>
    <cellStyle name="40% - Accent4 2 2 5 2 2" xfId="12322" xr:uid="{5520399F-F3F8-40A0-8C45-8D611E64678F}"/>
    <cellStyle name="40% - Accent4 2 2 5 2 2 2" xfId="12323" xr:uid="{7493AEC3-EE7B-481E-958F-E31C4FC23354}"/>
    <cellStyle name="40% - Accent4 2 2 5 2 2 2 2" xfId="12324" xr:uid="{C6011D48-C536-410F-B9D1-53CAC24955F7}"/>
    <cellStyle name="40% - Accent4 2 2 5 2 2 2 2 2" xfId="12325" xr:uid="{EBAF5AA3-8DC5-4142-8530-8AF49F14E476}"/>
    <cellStyle name="40% - Accent4 2 2 5 2 2 2 3" xfId="12326" xr:uid="{750D9103-1EB4-4193-8556-15D96D30AF44}"/>
    <cellStyle name="40% - Accent4 2 2 5 2 2 3" xfId="12327" xr:uid="{8408A864-C98D-403C-834A-3F414B0FF277}"/>
    <cellStyle name="40% - Accent4 2 2 5 2 2 3 2" xfId="12328" xr:uid="{94B4ACFB-1D9E-4D28-B939-5AC24E2BECB1}"/>
    <cellStyle name="40% - Accent4 2 2 5 2 2 3 2 2" xfId="12329" xr:uid="{580AB144-4C2E-4B31-90F5-37F327464AC3}"/>
    <cellStyle name="40% - Accent4 2 2 5 2 2 3 3" xfId="12330" xr:uid="{75197E6F-847D-4E13-BA17-93458D87392D}"/>
    <cellStyle name="40% - Accent4 2 2 5 2 2 4" xfId="12331" xr:uid="{DD5D5973-5BC2-41E6-BE29-25DBBCFDF6AC}"/>
    <cellStyle name="40% - Accent4 2 2 5 2 2 4 2" xfId="12332" xr:uid="{2761CF0F-189C-432E-9ABE-6E8E53667720}"/>
    <cellStyle name="40% - Accent4 2 2 5 2 2 5" xfId="12333" xr:uid="{32B980C0-3487-4FAA-8197-B62BA065F014}"/>
    <cellStyle name="40% - Accent4 2 2 5 2 3" xfId="12334" xr:uid="{93DED0DD-1001-4240-B745-8367CC6FF255}"/>
    <cellStyle name="40% - Accent4 2 2 5 2 4" xfId="46406" xr:uid="{22D5335A-09C9-4269-A1F2-282B5083E469}"/>
    <cellStyle name="40% - Accent4 2 2 5 3" xfId="12335" xr:uid="{93536B1E-8F3A-4C5B-830F-3B88A11C7916}"/>
    <cellStyle name="40% - Accent4 2 2 5 3 2" xfId="12336" xr:uid="{38D5A867-E4B1-4940-9D56-0BEB23171EEF}"/>
    <cellStyle name="40% - Accent4 2 2 5 3 2 2" xfId="12337" xr:uid="{AAD4FEB2-AB18-4076-B887-56FBF4F2BC73}"/>
    <cellStyle name="40% - Accent4 2 2 5 3 3" xfId="12338" xr:uid="{7DD76E79-5385-4649-8243-F97796516663}"/>
    <cellStyle name="40% - Accent4 2 2 5 4" xfId="12339" xr:uid="{2C00C31A-D2A8-48F7-BC35-43E93035E45C}"/>
    <cellStyle name="40% - Accent4 2 2 5 4 2" xfId="12340" xr:uid="{6DC21D88-A5DE-429F-B51E-B5B903518962}"/>
    <cellStyle name="40% - Accent4 2 2 5 4 2 2" xfId="12341" xr:uid="{827AEC4B-4551-4A6B-BF3A-C42FA69693E2}"/>
    <cellStyle name="40% - Accent4 2 2 5 4 3" xfId="12342" xr:uid="{9DBB1233-6E67-45EC-9826-BAE0A16185FE}"/>
    <cellStyle name="40% - Accent4 2 2 5 5" xfId="12343" xr:uid="{E84EE569-C2D0-41D3-8D2B-3354E00C18C9}"/>
    <cellStyle name="40% - Accent4 2 2 5 5 2" xfId="12344" xr:uid="{8FB40ABC-F707-4CE3-A77B-570E711F1341}"/>
    <cellStyle name="40% - Accent4 2 2 5 6" xfId="12345" xr:uid="{D52FE7DF-0F5E-432F-A82A-175326F3B9C7}"/>
    <cellStyle name="40% - Accent4 2 2 5 7" xfId="12320" xr:uid="{3DFEEE60-371D-4BB1-BFE7-B0DC7E4052E5}"/>
    <cellStyle name="40% - Accent4 2 2 5 8" xfId="2323" xr:uid="{3DD58159-23A3-4E47-8208-9F1F64D14682}"/>
    <cellStyle name="40% - Accent4 2 2 5 9" xfId="45065" xr:uid="{18257F3E-0BB5-4323-9319-004C57F0A559}"/>
    <cellStyle name="40% - Accent4 2 2 6" xfId="2557" xr:uid="{F31B2C15-C33C-4AFB-A93E-37083EBB992B}"/>
    <cellStyle name="40% - Accent4 2 2 6 2" xfId="12347" xr:uid="{02F10415-0303-4C51-94EA-89FFFECC0ED3}"/>
    <cellStyle name="40% - Accent4 2 2 6 2 2" xfId="12348" xr:uid="{FAF3C544-9446-437D-B348-F163853789D6}"/>
    <cellStyle name="40% - Accent4 2 2 6 2 2 2" xfId="12349" xr:uid="{50770F09-ADAF-4F41-A3EA-D7C3FE7C3ED0}"/>
    <cellStyle name="40% - Accent4 2 2 6 2 3" xfId="12350" xr:uid="{8913D85B-9AE4-46DA-9CD4-F65B8A4FA37F}"/>
    <cellStyle name="40% - Accent4 2 2 6 2 4" xfId="46981" xr:uid="{395E677B-01A8-48A8-B899-0E1B74A8D496}"/>
    <cellStyle name="40% - Accent4 2 2 6 3" xfId="12351" xr:uid="{56A87013-BAC8-492D-A49F-13DF8795C28B}"/>
    <cellStyle name="40% - Accent4 2 2 6 3 2" xfId="12352" xr:uid="{AE85269C-EC98-40C4-AB97-812ADE9C07B1}"/>
    <cellStyle name="40% - Accent4 2 2 6 3 2 2" xfId="12353" xr:uid="{5EE188C6-3CBE-4809-B6F2-77813FE78008}"/>
    <cellStyle name="40% - Accent4 2 2 6 3 3" xfId="12354" xr:uid="{7FEEB301-8E8D-40FB-8F72-3D3EE9DC5944}"/>
    <cellStyle name="40% - Accent4 2 2 6 4" xfId="12355" xr:uid="{6228D163-10EC-49E0-A771-074CD46D9074}"/>
    <cellStyle name="40% - Accent4 2 2 6 4 2" xfId="12356" xr:uid="{F7CFBA55-168C-47E0-8CE7-7F41306D7701}"/>
    <cellStyle name="40% - Accent4 2 2 6 5" xfId="12357" xr:uid="{DC3FFB3A-5985-44CB-B3BF-E00A7B638FFE}"/>
    <cellStyle name="40% - Accent4 2 2 6 6" xfId="12346" xr:uid="{A3398441-2BB0-4043-89DE-769D5320344F}"/>
    <cellStyle name="40% - Accent4 2 2 6 7" xfId="44870" xr:uid="{AEE3C2B7-CE69-45BD-83A2-5923D562E5CF}"/>
    <cellStyle name="40% - Accent4 2 2 7" xfId="2790" xr:uid="{34CB1483-298F-4F32-B272-6DE5E6D6B3C7}"/>
    <cellStyle name="40% - Accent4 2 2 7 2" xfId="47154" xr:uid="{15051B88-FA57-4E79-A061-44F0DEE3BAEA}"/>
    <cellStyle name="40% - Accent4 2 2 7 3" xfId="45631" xr:uid="{909FE3B7-792E-49DA-B15B-51D2218DADBA}"/>
    <cellStyle name="40% - Accent4 2 2 8" xfId="3023" xr:uid="{C5619E6B-8CC7-4B03-A03C-A6A4B6CBCB87}"/>
    <cellStyle name="40% - Accent4 2 2 8 2" xfId="46252" xr:uid="{A1B1B514-D502-4A6C-978D-77A8DFFDFB3E}"/>
    <cellStyle name="40% - Accent4 2 2 9" xfId="2089" xr:uid="{BAF47CF9-1130-458C-AA68-2EDE9B5C2E9A}"/>
    <cellStyle name="40% - Accent4 2 3" xfId="469" xr:uid="{732E1D02-BFF9-4E02-A078-4D544BD34C0B}"/>
    <cellStyle name="40% - Accent4 2 3 2" xfId="731" xr:uid="{7E17AAF5-1542-44F7-97DE-F306DC74AF8F}"/>
    <cellStyle name="40% - Accent4 2 3 2 10" xfId="3318" xr:uid="{34F85D96-595E-49FC-8DB1-BA0274BBD939}"/>
    <cellStyle name="40% - Accent4 2 3 2 11" xfId="45267" xr:uid="{FB50CB40-6744-429D-B1AD-EBEEF67BFE74}"/>
    <cellStyle name="40% - Accent4 2 3 2 2" xfId="1131" xr:uid="{063B64A4-B611-4514-84A7-126452E55315}"/>
    <cellStyle name="40% - Accent4 2 3 2 2 2" xfId="12360" xr:uid="{8C82BBB7-3A0D-4A13-8186-A052236DE734}"/>
    <cellStyle name="40% - Accent4 2 3 2 2 2 2" xfId="12361" xr:uid="{3A3D5FE7-42CE-471C-8FBE-DB534CA12188}"/>
    <cellStyle name="40% - Accent4 2 3 2 2 2 2 2" xfId="12362" xr:uid="{6CE514AC-3343-4313-AFD6-88B3F1BEC8EC}"/>
    <cellStyle name="40% - Accent4 2 3 2 2 2 2 2 2" xfId="12363" xr:uid="{EA2DBF85-362B-46F7-A4A9-E05EFD19C1FC}"/>
    <cellStyle name="40% - Accent4 2 3 2 2 2 2 2 2 2" xfId="12364" xr:uid="{F765513F-97CF-4CEC-975C-9738857DCA24}"/>
    <cellStyle name="40% - Accent4 2 3 2 2 2 2 2 3" xfId="12365" xr:uid="{C273E360-6C58-4172-92FD-0D966CA7CC92}"/>
    <cellStyle name="40% - Accent4 2 3 2 2 2 2 3" xfId="12366" xr:uid="{CC10CD40-2D5E-48CB-9F16-7FCC96F67438}"/>
    <cellStyle name="40% - Accent4 2 3 2 2 2 2 3 2" xfId="12367" xr:uid="{0B365AD3-19FD-48EA-8B65-F34F935BA616}"/>
    <cellStyle name="40% - Accent4 2 3 2 2 2 2 3 2 2" xfId="12368" xr:uid="{CCD609B5-BEBE-4FF9-BD17-02C25778FB08}"/>
    <cellStyle name="40% - Accent4 2 3 2 2 2 2 3 3" xfId="12369" xr:uid="{685671AD-9FDA-4E18-B08D-3F316E8664AD}"/>
    <cellStyle name="40% - Accent4 2 3 2 2 2 2 4" xfId="12370" xr:uid="{BA8400EA-5CBD-4F2C-B7C3-2636FB17A678}"/>
    <cellStyle name="40% - Accent4 2 3 2 2 2 2 4 2" xfId="12371" xr:uid="{0D8F9F10-EFB6-4B31-AC11-3E0E18B3C230}"/>
    <cellStyle name="40% - Accent4 2 3 2 2 2 2 5" xfId="12372" xr:uid="{99379C7C-4782-4D1D-8B5F-B7658AD76126}"/>
    <cellStyle name="40% - Accent4 2 3 2 2 2 3" xfId="12373" xr:uid="{832C109C-AE5B-4F3A-8FFE-41CE7B6CFD89}"/>
    <cellStyle name="40% - Accent4 2 3 2 2 2 3 2" xfId="12374" xr:uid="{88C9DB69-4F33-4B89-BCA1-037E5D7E7F32}"/>
    <cellStyle name="40% - Accent4 2 3 2 2 2 3 2 2" xfId="12375" xr:uid="{F39DD865-DC73-4456-981C-33DA5FE15370}"/>
    <cellStyle name="40% - Accent4 2 3 2 2 2 3 3" xfId="12376" xr:uid="{BC910D13-5217-46C5-A11F-EED9EF4EEFFC}"/>
    <cellStyle name="40% - Accent4 2 3 2 2 2 4" xfId="12377" xr:uid="{AA358BA9-FBEA-43A1-A6D4-CA79BBD82B26}"/>
    <cellStyle name="40% - Accent4 2 3 2 2 2 4 2" xfId="12378" xr:uid="{318A6937-7282-4244-9C87-7A758437A3BA}"/>
    <cellStyle name="40% - Accent4 2 3 2 2 2 4 2 2" xfId="12379" xr:uid="{F43D70FB-1F07-4BD8-AA81-CEEEA1C1A9E4}"/>
    <cellStyle name="40% - Accent4 2 3 2 2 2 4 3" xfId="12380" xr:uid="{DE30BA34-BE2C-4AE3-A69A-391BF9EAA68F}"/>
    <cellStyle name="40% - Accent4 2 3 2 2 2 5" xfId="12381" xr:uid="{59A0E60C-704A-4CF1-B435-8683F1A391F9}"/>
    <cellStyle name="40% - Accent4 2 3 2 2 2 5 2" xfId="12382" xr:uid="{B54347D9-C3BF-4F4B-B003-816E75C67D8A}"/>
    <cellStyle name="40% - Accent4 2 3 2 2 2 6" xfId="12383" xr:uid="{F00AB615-958E-44C9-A0FF-B9B89FF013A9}"/>
    <cellStyle name="40% - Accent4 2 3 2 2 3" xfId="12384" xr:uid="{2820E29B-3A24-48AD-87F8-E9C430FAB472}"/>
    <cellStyle name="40% - Accent4 2 3 2 2 3 2" xfId="12385" xr:uid="{992F9454-7390-4DA0-AB77-6EF4340A5CEF}"/>
    <cellStyle name="40% - Accent4 2 3 2 2 3 2 2" xfId="12386" xr:uid="{855FF943-3C33-427F-AF64-E5A5F1A9983B}"/>
    <cellStyle name="40% - Accent4 2 3 2 2 3 2 2 2" xfId="12387" xr:uid="{7B9C1AFE-627C-4882-B116-6EE49E7AC864}"/>
    <cellStyle name="40% - Accent4 2 3 2 2 3 2 3" xfId="12388" xr:uid="{95701433-482B-4176-82AC-E7CB680245F0}"/>
    <cellStyle name="40% - Accent4 2 3 2 2 3 3" xfId="12389" xr:uid="{36D7AE34-2EA9-46C1-9176-D4B5CDB11E26}"/>
    <cellStyle name="40% - Accent4 2 3 2 2 3 3 2" xfId="12390" xr:uid="{EC72A525-3640-4B8E-8DC9-9919649E42A9}"/>
    <cellStyle name="40% - Accent4 2 3 2 2 3 3 2 2" xfId="12391" xr:uid="{74C4BB9D-6AE1-472D-B98A-A8EF61889863}"/>
    <cellStyle name="40% - Accent4 2 3 2 2 3 3 3" xfId="12392" xr:uid="{7B7FA13E-B679-4299-AD53-1C73E8482BEB}"/>
    <cellStyle name="40% - Accent4 2 3 2 2 3 4" xfId="12393" xr:uid="{2E71ED2C-7A08-4DB1-B64A-539E78BC63D8}"/>
    <cellStyle name="40% - Accent4 2 3 2 2 3 4 2" xfId="12394" xr:uid="{3651D9CE-3892-4702-91D5-CBCA7632FCDF}"/>
    <cellStyle name="40% - Accent4 2 3 2 2 3 5" xfId="12395" xr:uid="{20F277C3-F92D-4F46-A43C-A6AAC2315504}"/>
    <cellStyle name="40% - Accent4 2 3 2 2 4" xfId="12396" xr:uid="{A7538649-471E-4F02-937B-B090F4024F9F}"/>
    <cellStyle name="40% - Accent4 2 3 2 2 4 2" xfId="12397" xr:uid="{4DFACF31-08E4-43D6-826B-68E76CA5A9A8}"/>
    <cellStyle name="40% - Accent4 2 3 2 2 4 2 2" xfId="12398" xr:uid="{0A4C27A7-8944-4114-AC87-5A810F2050AE}"/>
    <cellStyle name="40% - Accent4 2 3 2 2 4 2 2 2" xfId="12399" xr:uid="{D6DF1E2D-C021-4EFF-8415-EB4F98AD1021}"/>
    <cellStyle name="40% - Accent4 2 3 2 2 4 2 3" xfId="12400" xr:uid="{6CA75294-3EAF-4FBF-A72C-BB57287AE165}"/>
    <cellStyle name="40% - Accent4 2 3 2 2 4 3" xfId="12401" xr:uid="{CBAFBC55-77A1-432E-BE41-6CF259CBB75B}"/>
    <cellStyle name="40% - Accent4 2 3 2 2 4 3 2" xfId="12402" xr:uid="{2044DBD8-B613-40A7-AB5C-5F55B3A4FF70}"/>
    <cellStyle name="40% - Accent4 2 3 2 2 4 4" xfId="12403" xr:uid="{68CBC175-520A-4A45-A6E7-59CABC8AD318}"/>
    <cellStyle name="40% - Accent4 2 3 2 2 5" xfId="12404" xr:uid="{E1592B66-9C1D-4727-A560-C35845046E81}"/>
    <cellStyle name="40% - Accent4 2 3 2 2 5 2" xfId="12405" xr:uid="{A976F7F9-79C8-493C-B36E-9363C1FD6CF9}"/>
    <cellStyle name="40% - Accent4 2 3 2 2 5 2 2" xfId="12406" xr:uid="{032965CC-99F4-4803-AC13-0134A05DDB1F}"/>
    <cellStyle name="40% - Accent4 2 3 2 2 5 3" xfId="12407" xr:uid="{FB0FCBA6-4989-450F-BB31-6088271E8E6B}"/>
    <cellStyle name="40% - Accent4 2 3 2 2 6" xfId="12408" xr:uid="{E30FEFC0-A6A7-4E76-AF9B-46E386F92B83}"/>
    <cellStyle name="40% - Accent4 2 3 2 2 6 2" xfId="12409" xr:uid="{37E721ED-1378-42F3-ADB1-6DB98908FBE8}"/>
    <cellStyle name="40% - Accent4 2 3 2 2 7" xfId="12410" xr:uid="{8531454F-31E8-4ADA-BB45-94D27E88D11A}"/>
    <cellStyle name="40% - Accent4 2 3 2 2 8" xfId="12359" xr:uid="{09CA63E9-6CEA-4506-9744-FB724245F295}"/>
    <cellStyle name="40% - Accent4 2 3 2 2 9" xfId="46049" xr:uid="{FD6B056A-8268-42B0-AB31-ACBF736E851A}"/>
    <cellStyle name="40% - Accent4 2 3 2 3" xfId="12411" xr:uid="{53338700-AFED-48E0-82A0-D83934E6AE5F}"/>
    <cellStyle name="40% - Accent4 2 3 2 3 2" xfId="12412" xr:uid="{22038EE1-AF85-46B4-841B-4D0055C4F6D2}"/>
    <cellStyle name="40% - Accent4 2 3 2 3 3" xfId="12413" xr:uid="{095183CE-B978-4B35-A9FE-7384ADAE59F6}"/>
    <cellStyle name="40% - Accent4 2 3 2 3 3 2" xfId="12414" xr:uid="{E7E1AE4B-9588-49E3-971D-D0690002C32F}"/>
    <cellStyle name="40% - Accent4 2 3 2 3 3 2 2" xfId="12415" xr:uid="{F84B31B6-6177-4BCD-8282-C356489E494E}"/>
    <cellStyle name="40% - Accent4 2 3 2 3 3 2 2 2" xfId="12416" xr:uid="{9A1C1ED6-1383-4061-B528-DF968AC11B5E}"/>
    <cellStyle name="40% - Accent4 2 3 2 3 3 2 3" xfId="12417" xr:uid="{75A57CA1-0CF6-4C1D-9F96-4005F7B401B0}"/>
    <cellStyle name="40% - Accent4 2 3 2 3 3 3" xfId="12418" xr:uid="{E6157496-8065-49DA-9127-C6E8DBE799CB}"/>
    <cellStyle name="40% - Accent4 2 3 2 3 3 3 2" xfId="12419" xr:uid="{397CE54F-2497-4895-B57D-37192A093CD8}"/>
    <cellStyle name="40% - Accent4 2 3 2 3 3 3 2 2" xfId="12420" xr:uid="{65A0AF6C-819B-4ADE-BD31-F112D34CEF63}"/>
    <cellStyle name="40% - Accent4 2 3 2 3 3 3 3" xfId="12421" xr:uid="{802359CE-D2D1-4060-9303-A3D374ADF899}"/>
    <cellStyle name="40% - Accent4 2 3 2 3 3 4" xfId="12422" xr:uid="{3B877D9B-5D18-4961-8832-25912BBF1AA5}"/>
    <cellStyle name="40% - Accent4 2 3 2 3 3 4 2" xfId="12423" xr:uid="{E6712EC6-7426-4572-8B14-46F8A62C3BED}"/>
    <cellStyle name="40% - Accent4 2 3 2 3 3 5" xfId="12424" xr:uid="{B50A2AE7-89DE-43A2-9DCA-5372A09FAD5E}"/>
    <cellStyle name="40% - Accent4 2 3 2 3 4" xfId="12425" xr:uid="{704D0FE2-5DC0-4799-B024-D8598A9CAAD0}"/>
    <cellStyle name="40% - Accent4 2 3 2 3 4 2" xfId="12426" xr:uid="{9E9CF1C3-6BFC-43A5-8F77-4DED640662FB}"/>
    <cellStyle name="40% - Accent4 2 3 2 3 4 2 2" xfId="12427" xr:uid="{4C229AC9-A455-47D4-A7BF-95549441A093}"/>
    <cellStyle name="40% - Accent4 2 3 2 3 4 2 2 2" xfId="12428" xr:uid="{927E5289-9A55-49C7-A075-C4C5267BEF00}"/>
    <cellStyle name="40% - Accent4 2 3 2 3 4 2 3" xfId="12429" xr:uid="{C357F6B6-746D-46D3-AFEB-1647111E00BD}"/>
    <cellStyle name="40% - Accent4 2 3 2 3 4 3" xfId="12430" xr:uid="{173616A5-32CC-4536-A1F2-0EDD8A13220F}"/>
    <cellStyle name="40% - Accent4 2 3 2 3 4 3 2" xfId="12431" xr:uid="{EB74792E-4F2F-4677-A7BD-4B3B0856DC11}"/>
    <cellStyle name="40% - Accent4 2 3 2 3 4 3 2 2" xfId="12432" xr:uid="{0A29918C-46F6-4540-949A-B7120E1FC4A0}"/>
    <cellStyle name="40% - Accent4 2 3 2 3 4 3 3" xfId="12433" xr:uid="{DC0BE35D-F88B-4A21-8077-E5FDFCC6A4B0}"/>
    <cellStyle name="40% - Accent4 2 3 2 3 4 4" xfId="12434" xr:uid="{8E385262-0175-499D-AE53-5EF968542867}"/>
    <cellStyle name="40% - Accent4 2 3 2 3 4 4 2" xfId="12435" xr:uid="{3EF3BA79-49AC-46A7-A8F1-2409178A925A}"/>
    <cellStyle name="40% - Accent4 2 3 2 3 4 5" xfId="12436" xr:uid="{28FEB32B-F9ED-4FED-BF25-B36D2EBE37B8}"/>
    <cellStyle name="40% - Accent4 2 3 2 3 5" xfId="12437" xr:uid="{C55B80AB-6AD8-4883-B0C3-4C241A8C9FD7}"/>
    <cellStyle name="40% - Accent4 2 3 2 3 5 2" xfId="12438" xr:uid="{A8815264-6AF6-4483-9E68-605416189B73}"/>
    <cellStyle name="40% - Accent4 2 3 2 3 5 2 2" xfId="12439" xr:uid="{41D1BC2C-8913-4B7C-B10F-25C8F56CCD43}"/>
    <cellStyle name="40% - Accent4 2 3 2 3 5 2 2 2" xfId="12440" xr:uid="{0B6913FC-6D1B-461A-A72D-B15C3D61EEB1}"/>
    <cellStyle name="40% - Accent4 2 3 2 3 5 2 3" xfId="12441" xr:uid="{7C5FC9C1-FC2A-48DA-A75B-BB5C9D391A00}"/>
    <cellStyle name="40% - Accent4 2 3 2 3 5 3" xfId="12442" xr:uid="{9F8A5DB1-4D64-4C4C-B142-67F316D3F571}"/>
    <cellStyle name="40% - Accent4 2 3 2 3 5 3 2" xfId="12443" xr:uid="{9C2DDC2B-7ECB-4B96-97A9-446137422404}"/>
    <cellStyle name="40% - Accent4 2 3 2 3 5 3 2 2" xfId="12444" xr:uid="{345EEF2D-2879-4970-BDAC-90B06A244AD0}"/>
    <cellStyle name="40% - Accent4 2 3 2 3 5 3 3" xfId="12445" xr:uid="{BB1D2221-F49D-4C4D-BECE-198CE1571583}"/>
    <cellStyle name="40% - Accent4 2 3 2 3 5 4" xfId="12446" xr:uid="{711BC9D6-A85D-4C51-845E-A7404B38403A}"/>
    <cellStyle name="40% - Accent4 2 3 2 3 5 4 2" xfId="12447" xr:uid="{C2A78CC6-16AB-4955-8A0C-DB675A2508C4}"/>
    <cellStyle name="40% - Accent4 2 3 2 3 5 5" xfId="12448" xr:uid="{B421A83D-2C7D-4171-AD49-BF9137CAD4C2}"/>
    <cellStyle name="40% - Accent4 2 3 2 4" xfId="12449" xr:uid="{FE479465-32E4-4750-9014-775E381E9516}"/>
    <cellStyle name="40% - Accent4 2 3 2 4 2" xfId="12450" xr:uid="{CB5B6F32-38ED-44B0-841F-B5180023D044}"/>
    <cellStyle name="40% - Accent4 2 3 2 4 2 2" xfId="12451" xr:uid="{AA74BE8C-2E96-43C3-B02A-2BA06D9E2FBB}"/>
    <cellStyle name="40% - Accent4 2 3 2 4 2 2 2" xfId="12452" xr:uid="{88DBEDB6-C02A-40C3-ABDF-D550099880F8}"/>
    <cellStyle name="40% - Accent4 2 3 2 4 2 2 2 2" xfId="12453" xr:uid="{F4EF40DB-D256-4ED6-B609-0D89EA287DDC}"/>
    <cellStyle name="40% - Accent4 2 3 2 4 2 2 3" xfId="12454" xr:uid="{19130ABA-65F0-4CE0-86F9-34C23856F550}"/>
    <cellStyle name="40% - Accent4 2 3 2 4 2 3" xfId="12455" xr:uid="{BFE3A29B-08F6-4BE8-AA8E-0132255970F7}"/>
    <cellStyle name="40% - Accent4 2 3 2 4 2 3 2" xfId="12456" xr:uid="{9E17F240-FD5F-42EA-9140-C0A3F0792A43}"/>
    <cellStyle name="40% - Accent4 2 3 2 4 2 3 2 2" xfId="12457" xr:uid="{B3D52E46-CB33-4B57-8F39-3B305C9F8A42}"/>
    <cellStyle name="40% - Accent4 2 3 2 4 2 3 3" xfId="12458" xr:uid="{8EC19210-E639-4934-9489-12E46A278E8A}"/>
    <cellStyle name="40% - Accent4 2 3 2 4 2 4" xfId="12459" xr:uid="{CB8A02D0-0552-4C32-9F34-0642AC399493}"/>
    <cellStyle name="40% - Accent4 2 3 2 4 2 4 2" xfId="12460" xr:uid="{BE0C3E2D-3BDC-4241-9314-8A16095CA158}"/>
    <cellStyle name="40% - Accent4 2 3 2 4 2 5" xfId="12461" xr:uid="{7C204DE6-E33E-4185-99BB-FD3FDA14593C}"/>
    <cellStyle name="40% - Accent4 2 3 2 4 3" xfId="12462" xr:uid="{8A88268A-2889-47EE-ACC0-EBE223277913}"/>
    <cellStyle name="40% - Accent4 2 3 2 4 3 2" xfId="12463" xr:uid="{B3BFB5AF-FCBB-4E9E-9506-73C07987A484}"/>
    <cellStyle name="40% - Accent4 2 3 2 4 3 2 2" xfId="12464" xr:uid="{FA45B39C-8D50-4BE1-8710-FDC66268A18F}"/>
    <cellStyle name="40% - Accent4 2 3 2 4 3 3" xfId="12465" xr:uid="{455D6269-C54D-4DB1-8998-0EA665A6041A}"/>
    <cellStyle name="40% - Accent4 2 3 2 4 4" xfId="12466" xr:uid="{D5EB8045-F621-49D1-961F-8199945EA1B0}"/>
    <cellStyle name="40% - Accent4 2 3 2 4 4 2" xfId="12467" xr:uid="{7DCB818F-7D30-4271-BA99-5490336B04F5}"/>
    <cellStyle name="40% - Accent4 2 3 2 4 4 2 2" xfId="12468" xr:uid="{7BB8D25C-03EF-4871-B8DA-D36642D33CEA}"/>
    <cellStyle name="40% - Accent4 2 3 2 4 4 3" xfId="12469" xr:uid="{DBCF37EC-8DBA-43C6-91FA-6382696A26A4}"/>
    <cellStyle name="40% - Accent4 2 3 2 4 5" xfId="12470" xr:uid="{78EC6339-DA79-466A-81A9-03AC44889894}"/>
    <cellStyle name="40% - Accent4 2 3 2 4 5 2" xfId="12471" xr:uid="{AF46DB00-FD97-4C71-882F-E808793F7C9F}"/>
    <cellStyle name="40% - Accent4 2 3 2 4 6" xfId="12472" xr:uid="{4EA7F8AF-F752-48BA-95C5-60DFEDCE91AA}"/>
    <cellStyle name="40% - Accent4 2 3 2 5" xfId="12473" xr:uid="{75F3AAD9-D123-4E88-B1FC-A397F8D933A7}"/>
    <cellStyle name="40% - Accent4 2 3 2 5 2" xfId="12474" xr:uid="{61A69CEA-29EB-49BC-9B42-FCD1D6AA3280}"/>
    <cellStyle name="40% - Accent4 2 3 2 5 2 2" xfId="12475" xr:uid="{2725B249-A9AB-491B-8193-F01EBA15052E}"/>
    <cellStyle name="40% - Accent4 2 3 2 5 2 2 2" xfId="12476" xr:uid="{346677A7-5F12-4986-839A-F1CD1E27E627}"/>
    <cellStyle name="40% - Accent4 2 3 2 5 2 3" xfId="12477" xr:uid="{7B37BDA4-E9B8-4900-B3A5-28ACEA33D11E}"/>
    <cellStyle name="40% - Accent4 2 3 2 5 3" xfId="12478" xr:uid="{8A909F5F-286D-42C5-AFB1-55B5FEC04FFE}"/>
    <cellStyle name="40% - Accent4 2 3 2 5 3 2" xfId="12479" xr:uid="{72BF2AA6-DC7F-41CC-B2AB-568211BD2538}"/>
    <cellStyle name="40% - Accent4 2 3 2 5 3 2 2" xfId="12480" xr:uid="{BC95F076-C3EC-4A54-AFB4-DC13E15C7D04}"/>
    <cellStyle name="40% - Accent4 2 3 2 5 3 3" xfId="12481" xr:uid="{1B57E52A-0110-42CE-8366-5ABC061E99BA}"/>
    <cellStyle name="40% - Accent4 2 3 2 5 4" xfId="12482" xr:uid="{ED6F3305-4DC8-4890-A618-7BB9633C6D6D}"/>
    <cellStyle name="40% - Accent4 2 3 2 5 4 2" xfId="12483" xr:uid="{0BC94F2E-0D59-41C1-A71D-2971EDBC79ED}"/>
    <cellStyle name="40% - Accent4 2 3 2 5 5" xfId="12484" xr:uid="{791890F0-9D35-4CA4-BE4D-813D2F91211A}"/>
    <cellStyle name="40% - Accent4 2 3 2 6" xfId="12485" xr:uid="{EEE89F7C-B7AB-4ED0-8402-882BDCBEDA5F}"/>
    <cellStyle name="40% - Accent4 2 3 2 6 2" xfId="12486" xr:uid="{2BAF928D-FE40-43FA-97C4-C18C50801F67}"/>
    <cellStyle name="40% - Accent4 2 3 2 6 2 2" xfId="12487" xr:uid="{A13C95FD-7A12-4E55-BDAF-962431B25762}"/>
    <cellStyle name="40% - Accent4 2 3 2 6 3" xfId="12488" xr:uid="{9DF97A65-1599-4F7A-A56D-64A5382C8977}"/>
    <cellStyle name="40% - Accent4 2 3 2 7" xfId="12489" xr:uid="{7360E5DC-77BB-43FA-9522-7D90CF8CA341}"/>
    <cellStyle name="40% - Accent4 2 3 2 7 2" xfId="12490" xr:uid="{8D0D135C-2CA5-44D9-9757-48D3EF03376B}"/>
    <cellStyle name="40% - Accent4 2 3 2 7 2 2" xfId="12491" xr:uid="{431FF544-FD4F-424F-8B35-96FDCF25F848}"/>
    <cellStyle name="40% - Accent4 2 3 2 7 3" xfId="12492" xr:uid="{99DA18ED-91E6-48B7-883A-C4C0D085ECB1}"/>
    <cellStyle name="40% - Accent4 2 3 2 8" xfId="12493" xr:uid="{B708D024-6E41-4F97-ADCD-115EE6F349C5}"/>
    <cellStyle name="40% - Accent4 2 3 2 8 2" xfId="12494" xr:uid="{CF47C987-974D-4FBA-8A92-C6A71B0F7947}"/>
    <cellStyle name="40% - Accent4 2 3 2 9" xfId="12358" xr:uid="{98CC0085-6114-4642-ABDD-7F2B61D5C9CB}"/>
    <cellStyle name="40% - Accent4 2 3 3" xfId="920" xr:uid="{83792D89-FE6E-4C54-A24B-FDF40E7E7223}"/>
    <cellStyle name="40% - Accent4 2 3 3 10" xfId="45707" xr:uid="{6E735872-9250-4000-8996-5897684895B7}"/>
    <cellStyle name="40% - Accent4 2 3 3 2" xfId="12496" xr:uid="{95946223-98F7-4320-9BC4-E7A82135EEFD}"/>
    <cellStyle name="40% - Accent4 2 3 3 2 2" xfId="12497" xr:uid="{AF0B7BDB-D55C-4852-A5A0-B91C64250E04}"/>
    <cellStyle name="40% - Accent4 2 3 3 2 2 2" xfId="12498" xr:uid="{2CB94860-4A43-47F1-BEF8-2BDD3470C6F0}"/>
    <cellStyle name="40% - Accent4 2 3 3 2 2 2 2" xfId="12499" xr:uid="{ACE71FCB-F49E-435E-8CC1-98DB9AA763AA}"/>
    <cellStyle name="40% - Accent4 2 3 3 2 2 2 2 2" xfId="12500" xr:uid="{901BA249-9728-4A65-B67D-9FBA549EE9AA}"/>
    <cellStyle name="40% - Accent4 2 3 3 2 2 2 3" xfId="12501" xr:uid="{101EA64C-1760-4BC9-B840-11275EC8E76E}"/>
    <cellStyle name="40% - Accent4 2 3 3 2 2 3" xfId="12502" xr:uid="{51371C68-6F4A-4A24-A714-7977690EFD06}"/>
    <cellStyle name="40% - Accent4 2 3 3 2 2 3 2" xfId="12503" xr:uid="{4AD208B9-FA6F-46CA-AB60-8F77A86CA606}"/>
    <cellStyle name="40% - Accent4 2 3 3 2 2 3 2 2" xfId="12504" xr:uid="{EC6E5B13-CE98-4976-875D-6281E2309130}"/>
    <cellStyle name="40% - Accent4 2 3 3 2 2 3 3" xfId="12505" xr:uid="{D0BC986E-8F1A-4C0E-871E-5D38FF2DA6F4}"/>
    <cellStyle name="40% - Accent4 2 3 3 2 2 4" xfId="12506" xr:uid="{9E912C65-2599-4F9C-978E-562B28EA8402}"/>
    <cellStyle name="40% - Accent4 2 3 3 2 2 4 2" xfId="12507" xr:uid="{0E6BB952-6254-4260-9F66-BDB0804B2846}"/>
    <cellStyle name="40% - Accent4 2 3 3 2 2 5" xfId="12508" xr:uid="{5FEDF4C3-C68A-42A0-BB43-60A3F31C46F8}"/>
    <cellStyle name="40% - Accent4 2 3 3 2 3" xfId="12509" xr:uid="{07EF4CFD-4F43-4DDD-A62B-252042BB6657}"/>
    <cellStyle name="40% - Accent4 2 3 3 2 3 2" xfId="12510" xr:uid="{EAC163C5-B90E-479D-B146-5FC1C262F83E}"/>
    <cellStyle name="40% - Accent4 2 3 3 2 3 2 2" xfId="12511" xr:uid="{E25236CA-3F80-4A44-88F1-116ABF7EAC72}"/>
    <cellStyle name="40% - Accent4 2 3 3 2 3 3" xfId="12512" xr:uid="{7DA2BAE5-8C91-4BBC-881A-CBE0F035E206}"/>
    <cellStyle name="40% - Accent4 2 3 3 2 4" xfId="12513" xr:uid="{DD759CFC-0826-4652-8C30-34D8D4B6FC6E}"/>
    <cellStyle name="40% - Accent4 2 3 3 2 4 2" xfId="12514" xr:uid="{1FD6B346-A4EB-4922-A61A-5E2701651B19}"/>
    <cellStyle name="40% - Accent4 2 3 3 2 4 2 2" xfId="12515" xr:uid="{3B0C7555-910E-4684-9619-D2A3ACB90190}"/>
    <cellStyle name="40% - Accent4 2 3 3 2 4 3" xfId="12516" xr:uid="{6F1C701F-D394-4CDC-93D9-00BCAF70E1A3}"/>
    <cellStyle name="40% - Accent4 2 3 3 2 5" xfId="12517" xr:uid="{777B4DF0-0737-4E26-A3A1-4754B8BC933F}"/>
    <cellStyle name="40% - Accent4 2 3 3 2 5 2" xfId="12518" xr:uid="{A728128F-7BEF-4AAF-9CA9-603738712510}"/>
    <cellStyle name="40% - Accent4 2 3 3 2 6" xfId="12519" xr:uid="{8C714539-0B46-4EEA-BAAB-DE4EEBAC7574}"/>
    <cellStyle name="40% - Accent4 2 3 3 3" xfId="12520" xr:uid="{E8AFA68E-7D14-47F9-A0D4-E49F6BAFE3AD}"/>
    <cellStyle name="40% - Accent4 2 3 3 3 2" xfId="12521" xr:uid="{3F012428-EA6D-4F24-9C6C-F11F2F18F10C}"/>
    <cellStyle name="40% - Accent4 2 3 3 3 2 2" xfId="12522" xr:uid="{A2EC406A-96AA-4E7C-AA8A-4F319FD4D071}"/>
    <cellStyle name="40% - Accent4 2 3 3 3 2 3" xfId="12523" xr:uid="{739502E3-EFA0-4F37-BFC2-2DFE76BD1B0E}"/>
    <cellStyle name="40% - Accent4 2 3 3 3 3" xfId="12524" xr:uid="{2844140F-E524-4755-A16E-412285DAED71}"/>
    <cellStyle name="40% - Accent4 2 3 3 3 4" xfId="12525" xr:uid="{C70BDDAB-3318-4C5B-B48D-C9AEB3570BBE}"/>
    <cellStyle name="40% - Accent4 2 3 3 3 4 2" xfId="12526" xr:uid="{F4245C05-44A7-4502-980F-AE49E9672A8B}"/>
    <cellStyle name="40% - Accent4 2 3 3 3 5" xfId="12527" xr:uid="{DACE3912-2DDE-4307-AE28-572A54944EC8}"/>
    <cellStyle name="40% - Accent4 2 3 3 4" xfId="12528" xr:uid="{EED38BE5-F032-462D-94F4-C5C6C39C9FE2}"/>
    <cellStyle name="40% - Accent4 2 3 3 5" xfId="12529" xr:uid="{A60FD200-1C6A-40FC-BEF8-00D4DD0C3067}"/>
    <cellStyle name="40% - Accent4 2 3 3 5 2" xfId="12530" xr:uid="{6FF00608-FB8F-4B85-A07D-B3728B7DC211}"/>
    <cellStyle name="40% - Accent4 2 3 3 5 2 2" xfId="12531" xr:uid="{2707DCC7-A725-4BC0-BB2C-EE73DC65651E}"/>
    <cellStyle name="40% - Accent4 2 3 3 5 3" xfId="12532" xr:uid="{22D58234-F665-40CE-9D8C-32F479F001EC}"/>
    <cellStyle name="40% - Accent4 2 3 3 6" xfId="12533" xr:uid="{DD4A7125-E005-4AAC-BA5B-6934D647E7B9}"/>
    <cellStyle name="40% - Accent4 2 3 3 6 2" xfId="12534" xr:uid="{85D71C31-043A-4A5A-B433-9A1AB42EA3CB}"/>
    <cellStyle name="40% - Accent4 2 3 3 6 2 2" xfId="12535" xr:uid="{9762A3C6-377D-4D40-8779-9E1BA6E0DEC7}"/>
    <cellStyle name="40% - Accent4 2 3 3 6 3" xfId="12536" xr:uid="{13F4CF05-0546-4781-8DD3-19DDE1467AEE}"/>
    <cellStyle name="40% - Accent4 2 3 3 7" xfId="12537" xr:uid="{86BE2222-E1B1-4D37-A379-247C1289B31B}"/>
    <cellStyle name="40% - Accent4 2 3 3 7 2" xfId="12538" xr:uid="{60457080-9495-43A2-B4BD-83C79706B93A}"/>
    <cellStyle name="40% - Accent4 2 3 3 8" xfId="12539" xr:uid="{835C4C13-484B-4961-B5D0-CA8E55516142}"/>
    <cellStyle name="40% - Accent4 2 3 3 9" xfId="12495" xr:uid="{72F72F27-9229-4CFE-BE7D-FD1FD18209BD}"/>
    <cellStyle name="40% - Accent4 2 3 4" xfId="12540" xr:uid="{8E72DA97-C782-4711-AF6F-E77BDCA4D8E7}"/>
    <cellStyle name="40% - Accent4 2 3 4 2" xfId="12541" xr:uid="{F09FBFB5-748F-4DAB-B025-CCA02D32EFC7}"/>
    <cellStyle name="40% - Accent4 2 3 4 2 2" xfId="12542" xr:uid="{8B206B11-7391-4D4C-990D-3E19A809804F}"/>
    <cellStyle name="40% - Accent4 2 3 4 2 2 2" xfId="12543" xr:uid="{344BACC3-9873-4743-A202-E461B25357FC}"/>
    <cellStyle name="40% - Accent4 2 3 4 2 2 2 2" xfId="12544" xr:uid="{C1AADB3F-153B-4EA2-86EF-5F1B645F0F60}"/>
    <cellStyle name="40% - Accent4 2 3 4 2 2 3" xfId="12545" xr:uid="{0E688777-DF63-480F-80FA-651EBED49206}"/>
    <cellStyle name="40% - Accent4 2 3 4 2 3" xfId="12546" xr:uid="{202D9067-92CA-48C5-8550-F57F9608390A}"/>
    <cellStyle name="40% - Accent4 2 3 4 2 3 2" xfId="12547" xr:uid="{52D3FEFD-43A3-4816-822B-9DE41C90F9A9}"/>
    <cellStyle name="40% - Accent4 2 3 4 2 3 2 2" xfId="12548" xr:uid="{5B1D1F9B-1295-4DF4-8066-1C7DBA8F6BBB}"/>
    <cellStyle name="40% - Accent4 2 3 4 2 3 3" xfId="12549" xr:uid="{7F476D1A-DD27-4652-BAC2-2892FFB9E2A1}"/>
    <cellStyle name="40% - Accent4 2 3 4 2 4" xfId="12550" xr:uid="{DB9AA2B7-6276-4E86-8D1D-C827F9AE731B}"/>
    <cellStyle name="40% - Accent4 2 3 4 2 4 2" xfId="12551" xr:uid="{247701C2-C214-4828-9957-C813C8AF93D8}"/>
    <cellStyle name="40% - Accent4 2 3 4 2 5" xfId="12552" xr:uid="{866B7107-0D7C-44CB-A360-6B36BC73020D}"/>
    <cellStyle name="40% - Accent4 2 3 4 3" xfId="12553" xr:uid="{75E31546-129F-436B-B87D-E80611842179}"/>
    <cellStyle name="40% - Accent4 2 3 4 3 2" xfId="12554" xr:uid="{6E6F6C53-4055-4533-B524-A9D93C8E00C6}"/>
    <cellStyle name="40% - Accent4 2 3 4 3 2 2" xfId="12555" xr:uid="{BB937AAE-B4B9-4B46-B4FC-9CCEC24B3531}"/>
    <cellStyle name="40% - Accent4 2 3 4 3 3" xfId="12556" xr:uid="{17EB7E37-947C-418F-8CC9-179CD212E939}"/>
    <cellStyle name="40% - Accent4 2 3 4 4" xfId="12557" xr:uid="{17D7FE43-B795-4270-975C-959679F06A02}"/>
    <cellStyle name="40% - Accent4 2 3 4 4 2" xfId="12558" xr:uid="{B57D7A65-3331-4414-B828-3F86060C761E}"/>
    <cellStyle name="40% - Accent4 2 3 4 4 2 2" xfId="12559" xr:uid="{E209069D-C9D3-48A6-A848-A15ED9C0B741}"/>
    <cellStyle name="40% - Accent4 2 3 4 4 3" xfId="12560" xr:uid="{AAB64ECD-1A2E-4D67-9CA9-347E61123B03}"/>
    <cellStyle name="40% - Accent4 2 3 4 5" xfId="12561" xr:uid="{3EB44995-E8EA-4D4D-9568-505666919102}"/>
    <cellStyle name="40% - Accent4 2 3 4 5 2" xfId="12562" xr:uid="{E1DA35F0-110E-48F2-8269-6CE949A5505C}"/>
    <cellStyle name="40% - Accent4 2 3 4 6" xfId="12563" xr:uid="{754B4F89-33CD-4EB5-B8F7-9AF30FA3AC22}"/>
    <cellStyle name="40% - Accent4 2 3 4 7" xfId="46606" xr:uid="{C6022947-1504-46A4-B3A8-6E369A76473E}"/>
    <cellStyle name="40% - Accent4 2 3 5" xfId="12564" xr:uid="{4670A1FD-F1A9-4A08-AE5F-1BB8DE65F2D1}"/>
    <cellStyle name="40% - Accent4 2 3 5 2" xfId="12565" xr:uid="{E419A963-4270-4CA3-8C44-3E72248DEA88}"/>
    <cellStyle name="40% - Accent4 2 3 5 2 2" xfId="12566" xr:uid="{E044B1D5-8B86-4EAD-AA40-B53380E98212}"/>
    <cellStyle name="40% - Accent4 2 3 5 3" xfId="12567" xr:uid="{8D970C55-B162-4037-AAA5-9CAC46D2EB78}"/>
    <cellStyle name="40% - Accent4 2 3 6" xfId="12568" xr:uid="{6BCADDAB-E2D2-4C2F-9432-7D10E543A861}"/>
    <cellStyle name="40% - Accent4 2 3 7" xfId="1487" xr:uid="{2814B407-2BDD-4EE3-8937-9EA520E887B5}"/>
    <cellStyle name="40% - Accent4 2 3 8" xfId="1404" xr:uid="{DBE7BCCA-6418-4ED9-B20A-5D22B8249B5F}"/>
    <cellStyle name="40% - Accent4 2 3 9" xfId="44280" xr:uid="{E38705BB-FC43-47DC-917C-49322BCEF54E}"/>
    <cellStyle name="40% - Accent4 2 4" xfId="537" xr:uid="{0CDBEFB9-A2D4-4974-99A0-345B130E63EE}"/>
    <cellStyle name="40% - Accent4 2 4 10" xfId="1948" xr:uid="{5A72FE59-244F-47A2-9F8C-7075CC7F08B1}"/>
    <cellStyle name="40% - Accent4 2 4 11" xfId="44155" xr:uid="{4697736D-722A-401D-9C98-3F23A727C76B}"/>
    <cellStyle name="40% - Accent4 2 4 2" xfId="799" xr:uid="{4FA24D2D-E72B-42E7-BD29-B736F6BE1711}"/>
    <cellStyle name="40% - Accent4 2 4 2 2" xfId="1199" xr:uid="{02ABDD95-A82A-48A6-886B-C3C4F69B7E02}"/>
    <cellStyle name="40% - Accent4 2 4 2 2 2" xfId="12572" xr:uid="{DC571EAE-9AB7-40C7-9887-9F5F62366D10}"/>
    <cellStyle name="40% - Accent4 2 4 2 2 2 2" xfId="12573" xr:uid="{49F84F00-C6EF-4B5E-86F3-8DDC917C0881}"/>
    <cellStyle name="40% - Accent4 2 4 2 2 2 2 2" xfId="12574" xr:uid="{8D418F47-D877-4691-A10D-77135BEB0085}"/>
    <cellStyle name="40% - Accent4 2 4 2 2 2 2 2 2" xfId="12575" xr:uid="{5DDAB1D2-7C18-4BED-86FB-2D45683E7EB2}"/>
    <cellStyle name="40% - Accent4 2 4 2 2 2 2 3" xfId="12576" xr:uid="{44BED803-AE14-40FF-AF37-6F9636F2A487}"/>
    <cellStyle name="40% - Accent4 2 4 2 2 2 3" xfId="12577" xr:uid="{E33266A6-438F-46D6-A59D-2CAE5202EBA2}"/>
    <cellStyle name="40% - Accent4 2 4 2 2 2 3 2" xfId="12578" xr:uid="{426B7600-CCEA-47F5-B0EC-FA2212561313}"/>
    <cellStyle name="40% - Accent4 2 4 2 2 2 3 2 2" xfId="12579" xr:uid="{2C573600-5004-434A-B34F-FC048CB14B34}"/>
    <cellStyle name="40% - Accent4 2 4 2 2 2 3 3" xfId="12580" xr:uid="{27F0F9E7-642A-4B2D-B6F0-79FCD66ED3C2}"/>
    <cellStyle name="40% - Accent4 2 4 2 2 2 4" xfId="12581" xr:uid="{9A288A47-BFAD-4192-9807-AEC554D69804}"/>
    <cellStyle name="40% - Accent4 2 4 2 2 2 4 2" xfId="12582" xr:uid="{9594E3FB-2352-4AF8-BF78-F1A4EC0AD915}"/>
    <cellStyle name="40% - Accent4 2 4 2 2 2 5" xfId="12583" xr:uid="{77580AB9-91D5-4F6D-A45F-8769C20BC2FF}"/>
    <cellStyle name="40% - Accent4 2 4 2 2 3" xfId="12584" xr:uid="{84650900-8D38-422C-92DD-FA90014ECF4C}"/>
    <cellStyle name="40% - Accent4 2 4 2 2 3 2" xfId="12585" xr:uid="{C0E8F6F0-70B4-45CD-B72A-061BC40392F2}"/>
    <cellStyle name="40% - Accent4 2 4 2 2 3 2 2" xfId="12586" xr:uid="{0B90A298-D43D-4522-89B8-90627E830032}"/>
    <cellStyle name="40% - Accent4 2 4 2 2 3 3" xfId="12587" xr:uid="{73575107-4CA3-4FF6-8DB2-41FCE02E4963}"/>
    <cellStyle name="40% - Accent4 2 4 2 2 4" xfId="12588" xr:uid="{3CD673E2-F0F9-4668-B91D-F507BA97B7FF}"/>
    <cellStyle name="40% - Accent4 2 4 2 2 4 2" xfId="12589" xr:uid="{66FA2FC4-6020-4EFD-A98B-B9D9F6BB66D7}"/>
    <cellStyle name="40% - Accent4 2 4 2 2 4 2 2" xfId="12590" xr:uid="{81FDDF34-5C78-4C6A-8402-82789E89BB34}"/>
    <cellStyle name="40% - Accent4 2 4 2 2 4 3" xfId="12591" xr:uid="{0904E626-0E02-479F-8128-FA0033C32E1E}"/>
    <cellStyle name="40% - Accent4 2 4 2 2 5" xfId="12592" xr:uid="{92C6D308-574F-4971-9D50-36A229ED070E}"/>
    <cellStyle name="40% - Accent4 2 4 2 2 5 2" xfId="12593" xr:uid="{7FFD9AD3-25C8-4C10-862A-AFC9CCB8D891}"/>
    <cellStyle name="40% - Accent4 2 4 2 2 6" xfId="12594" xr:uid="{E6D8256F-9B81-4E7C-8391-23AD506E122E}"/>
    <cellStyle name="40% - Accent4 2 4 2 2 7" xfId="12571" xr:uid="{60D49081-8DE7-4845-A4D5-6BE21D26ADC2}"/>
    <cellStyle name="40% - Accent4 2 4 2 3" xfId="12595" xr:uid="{237F5911-A978-45AF-A709-6E6B6297B017}"/>
    <cellStyle name="40% - Accent4 2 4 2 3 2" xfId="12596" xr:uid="{0E2E515A-8F76-4C38-918E-CD751FCB83AF}"/>
    <cellStyle name="40% - Accent4 2 4 2 3 2 2" xfId="12597" xr:uid="{27F14DDE-E4E9-4D7C-B407-C41E516F66C2}"/>
    <cellStyle name="40% - Accent4 2 4 2 3 2 2 2" xfId="12598" xr:uid="{4DFB6992-709C-4EEF-8344-614644CD9954}"/>
    <cellStyle name="40% - Accent4 2 4 2 3 2 3" xfId="12599" xr:uid="{DBC7ADF0-D01D-4621-844B-63FFEDE8C2B8}"/>
    <cellStyle name="40% - Accent4 2 4 2 3 3" xfId="12600" xr:uid="{8CA75BE5-8100-4218-B65C-E309714CFAAD}"/>
    <cellStyle name="40% - Accent4 2 4 2 3 3 2" xfId="12601" xr:uid="{24E492F5-247F-47BB-84C9-53C036EC263A}"/>
    <cellStyle name="40% - Accent4 2 4 2 3 3 2 2" xfId="12602" xr:uid="{84A420C7-1C4F-4BCF-B699-63658CB7C62D}"/>
    <cellStyle name="40% - Accent4 2 4 2 3 3 3" xfId="12603" xr:uid="{48F0EFFF-665D-445A-8793-31E324509D05}"/>
    <cellStyle name="40% - Accent4 2 4 2 3 4" xfId="12604" xr:uid="{F54C42B6-8606-49D5-B60A-3F3C0C1DF0DA}"/>
    <cellStyle name="40% - Accent4 2 4 2 3 4 2" xfId="12605" xr:uid="{E3BFAC33-D295-4C18-BD61-B64CCCC2F7B5}"/>
    <cellStyle name="40% - Accent4 2 4 2 3 5" xfId="12606" xr:uid="{9A7CB862-0ADA-4E7D-AE60-6D29B7D53EE9}"/>
    <cellStyle name="40% - Accent4 2 4 2 4" xfId="12607" xr:uid="{C717675B-5E45-4846-AED2-D978CDE23B6E}"/>
    <cellStyle name="40% - Accent4 2 4 2 4 2" xfId="12608" xr:uid="{ACCCD1CE-1536-44B8-93F1-64DA40774452}"/>
    <cellStyle name="40% - Accent4 2 4 2 4 2 2" xfId="12609" xr:uid="{49DBEA8F-8482-4E3F-893C-C59EBC111153}"/>
    <cellStyle name="40% - Accent4 2 4 2 4 2 2 2" xfId="12610" xr:uid="{B50AA39A-0BC5-4830-B6FD-D4F6390C3019}"/>
    <cellStyle name="40% - Accent4 2 4 2 4 2 3" xfId="12611" xr:uid="{B932505A-30B8-4843-80D0-F8D747DF8170}"/>
    <cellStyle name="40% - Accent4 2 4 2 4 3" xfId="12612" xr:uid="{6CC2324E-1414-446D-9758-2597888044FF}"/>
    <cellStyle name="40% - Accent4 2 4 2 4 3 2" xfId="12613" xr:uid="{97AFD7D3-B349-43D2-B2A8-EA0D103BAE0D}"/>
    <cellStyle name="40% - Accent4 2 4 2 4 4" xfId="12614" xr:uid="{43BD9628-0755-486A-8485-5E1A49AB60D9}"/>
    <cellStyle name="40% - Accent4 2 4 2 5" xfId="12615" xr:uid="{72D5C6E0-3489-40D0-B1DC-CA75E8E36A97}"/>
    <cellStyle name="40% - Accent4 2 4 2 5 2" xfId="12616" xr:uid="{40358A40-AF5D-4D31-ABB8-01C476357C63}"/>
    <cellStyle name="40% - Accent4 2 4 2 5 2 2" xfId="12617" xr:uid="{9569AE54-BFDB-4B21-B6AB-F63846497E1C}"/>
    <cellStyle name="40% - Accent4 2 4 2 5 3" xfId="12618" xr:uid="{6199F59A-7B4F-4165-8975-492787576330}"/>
    <cellStyle name="40% - Accent4 2 4 2 6" xfId="12619" xr:uid="{612A5846-D1F8-4AB3-962F-9BC9A5BBEB03}"/>
    <cellStyle name="40% - Accent4 2 4 2 6 2" xfId="12620" xr:uid="{63D7F155-3BF0-425E-A316-D3AFB335B3A9}"/>
    <cellStyle name="40% - Accent4 2 4 2 7" xfId="12621" xr:uid="{C07CBDD0-2707-44CF-9D09-4B082FFAED67}"/>
    <cellStyle name="40% - Accent4 2 4 2 8" xfId="12570" xr:uid="{A60D7264-2AE6-4C55-86FF-02F87F6ED948}"/>
    <cellStyle name="40% - Accent4 2 4 2 9" xfId="45142" xr:uid="{9AF1836A-C1A9-4BF3-AE94-0406DF645413}"/>
    <cellStyle name="40% - Accent4 2 4 3" xfId="988" xr:uid="{86E54296-88C3-4844-A17B-68A09E15796C}"/>
    <cellStyle name="40% - Accent4 2 4 3 2" xfId="12623" xr:uid="{74562E08-5F17-4DBB-B748-1A2E85880460}"/>
    <cellStyle name="40% - Accent4 2 4 3 3" xfId="12624" xr:uid="{D7B9A099-F685-4CD3-8102-EC072826902B}"/>
    <cellStyle name="40% - Accent4 2 4 3 3 2" xfId="12625" xr:uid="{B80713DC-3474-4800-989A-175CDE6B3573}"/>
    <cellStyle name="40% - Accent4 2 4 3 3 2 2" xfId="12626" xr:uid="{0ADFFAF1-119E-48E1-A886-2CA340434210}"/>
    <cellStyle name="40% - Accent4 2 4 3 3 2 2 2" xfId="12627" xr:uid="{F8078D99-51CE-4DE1-9EE4-2EF5E45B6E31}"/>
    <cellStyle name="40% - Accent4 2 4 3 3 2 3" xfId="12628" xr:uid="{98FC37C0-3D80-4F75-BCB5-8ABBD86FB020}"/>
    <cellStyle name="40% - Accent4 2 4 3 3 3" xfId="12629" xr:uid="{35D18A12-0B94-42CF-B02F-259159A7F9A6}"/>
    <cellStyle name="40% - Accent4 2 4 3 3 3 2" xfId="12630" xr:uid="{77353C7D-D67F-4622-A457-23A585CEC499}"/>
    <cellStyle name="40% - Accent4 2 4 3 3 3 2 2" xfId="12631" xr:uid="{1CF35C9A-EA75-4F38-9D1C-430D04E05313}"/>
    <cellStyle name="40% - Accent4 2 4 3 3 3 3" xfId="12632" xr:uid="{183BC458-9B44-4AA6-B7CB-0AA7E6E49C3F}"/>
    <cellStyle name="40% - Accent4 2 4 3 3 4" xfId="12633" xr:uid="{33AC079B-E98F-4032-8776-99623DAF54CC}"/>
    <cellStyle name="40% - Accent4 2 4 3 3 4 2" xfId="12634" xr:uid="{1B203CA9-66C6-4979-BCDD-523BB4D8B4C6}"/>
    <cellStyle name="40% - Accent4 2 4 3 3 5" xfId="12635" xr:uid="{4E76A49B-233E-4E63-924E-AB54905B8AD7}"/>
    <cellStyle name="40% - Accent4 2 4 3 4" xfId="12622" xr:uid="{EB1D686C-F84D-49DF-88E2-AA52E5A8541B}"/>
    <cellStyle name="40% - Accent4 2 4 3 5" xfId="45826" xr:uid="{37BC212C-B509-42EC-B19C-CF7A5F23F4BF}"/>
    <cellStyle name="40% - Accent4 2 4 4" xfId="12636" xr:uid="{80033593-FA64-4A38-BBD3-49E5305087EA}"/>
    <cellStyle name="40% - Accent4 2 4 4 2" xfId="12637" xr:uid="{C02FB0AC-0EB6-403F-8AAB-BD8581B11F70}"/>
    <cellStyle name="40% - Accent4 2 4 4 2 2" xfId="12638" xr:uid="{1A010363-CD6C-4B01-A00B-84ECB80911FE}"/>
    <cellStyle name="40% - Accent4 2 4 4 2 3" xfId="12639" xr:uid="{A79B1B8A-F641-4753-96E0-C91A1BFE9F80}"/>
    <cellStyle name="40% - Accent4 2 4 4 2 3 2" xfId="12640" xr:uid="{EF9D62B8-D1C4-42FE-9765-59A6CCC1241E}"/>
    <cellStyle name="40% - Accent4 2 4 4 2 3 2 2" xfId="12641" xr:uid="{9868F5A8-F883-4233-88FE-FCDB7FC1CE35}"/>
    <cellStyle name="40% - Accent4 2 4 4 2 3 3" xfId="12642" xr:uid="{93331EAF-6101-4405-B5C8-934F5C894BE6}"/>
    <cellStyle name="40% - Accent4 2 4 4 2 4" xfId="12643" xr:uid="{C5574284-3E97-430B-AC7C-A08D93E014BE}"/>
    <cellStyle name="40% - Accent4 2 4 4 2 4 2" xfId="12644" xr:uid="{2563AE9C-8242-4DB0-AA97-C80353F172A0}"/>
    <cellStyle name="40% - Accent4 2 4 4 2 4 2 2" xfId="12645" xr:uid="{C3196584-9A5D-4F27-B3A9-33FDE70BC67E}"/>
    <cellStyle name="40% - Accent4 2 4 4 2 4 3" xfId="12646" xr:uid="{56B657D0-3C55-4052-9EA1-19EE08836C90}"/>
    <cellStyle name="40% - Accent4 2 4 4 2 5" xfId="12647" xr:uid="{657DE5EF-8616-4E24-90C5-860DC8DEA670}"/>
    <cellStyle name="40% - Accent4 2 4 4 2 5 2" xfId="12648" xr:uid="{64E4C414-07C8-4FB4-83FE-07DE0F32759E}"/>
    <cellStyle name="40% - Accent4 2 4 4 2 6" xfId="12649" xr:uid="{582F7AA3-38C5-4CDC-AD3F-4913A4AF03A7}"/>
    <cellStyle name="40% - Accent4 2 4 4 3" xfId="12650" xr:uid="{08546720-9689-4FC5-83D0-5B7F8CD4183E}"/>
    <cellStyle name="40% - Accent4 2 4 4 3 2" xfId="12651" xr:uid="{97F75BFA-194F-4FAD-8FB1-C0CFD274604A}"/>
    <cellStyle name="40% - Accent4 2 4 4 3 2 2" xfId="12652" xr:uid="{22021F63-EB36-4FC2-B8E7-C35D36F58535}"/>
    <cellStyle name="40% - Accent4 2 4 4 3 2 2 2" xfId="12653" xr:uid="{A8ACB2A7-8970-46B1-80B0-F5172060386E}"/>
    <cellStyle name="40% - Accent4 2 4 4 3 2 3" xfId="12654" xr:uid="{7B1A3504-160D-40EB-A3ED-C2B92369DA8E}"/>
    <cellStyle name="40% - Accent4 2 4 4 3 3" xfId="12655" xr:uid="{CF61A4E7-4F80-4B04-858A-2AE64D32235E}"/>
    <cellStyle name="40% - Accent4 2 4 4 3 3 2" xfId="12656" xr:uid="{A0A6A6CD-26CE-463B-9652-E2744426A482}"/>
    <cellStyle name="40% - Accent4 2 4 4 3 3 2 2" xfId="12657" xr:uid="{C6BB6B8C-5365-40D1-B3DE-AFE0A395847F}"/>
    <cellStyle name="40% - Accent4 2 4 4 3 3 3" xfId="12658" xr:uid="{22D9FC10-9FC5-40A0-BD2B-15EDE302ED34}"/>
    <cellStyle name="40% - Accent4 2 4 4 3 4" xfId="12659" xr:uid="{984EFAF8-B381-4DF6-8EFB-69A4A2AE971E}"/>
    <cellStyle name="40% - Accent4 2 4 4 3 4 2" xfId="12660" xr:uid="{8BF4A613-B0DA-4B35-9DCC-1C077498274C}"/>
    <cellStyle name="40% - Accent4 2 4 4 3 5" xfId="12661" xr:uid="{7E357E66-1EFF-4B9E-99B7-04675353F551}"/>
    <cellStyle name="40% - Accent4 2 4 4 4" xfId="12662" xr:uid="{CB30D138-3877-46D8-8605-41DD71FA4A1D}"/>
    <cellStyle name="40% - Accent4 2 4 4 5" xfId="12663" xr:uid="{402E8737-525F-4A17-843A-054D4CBFAE7E}"/>
    <cellStyle name="40% - Accent4 2 4 4 5 2" xfId="12664" xr:uid="{866980D3-BD2C-4DB8-8E38-BE68C05F25F2}"/>
    <cellStyle name="40% - Accent4 2 4 4 5 2 2" xfId="12665" xr:uid="{F68E1EC7-5B6F-4B99-A7F9-8DFC53AF6D0A}"/>
    <cellStyle name="40% - Accent4 2 4 4 5 3" xfId="12666" xr:uid="{394E2B06-D9A9-4866-AFCC-BA2B489E34A6}"/>
    <cellStyle name="40% - Accent4 2 4 4 6" xfId="12667" xr:uid="{472543CD-21EE-4922-ADB5-805792510059}"/>
    <cellStyle name="40% - Accent4 2 4 4 6 2" xfId="12668" xr:uid="{D92EA5FA-E3B0-4189-A613-CDE885D005F3}"/>
    <cellStyle name="40% - Accent4 2 4 4 6 2 2" xfId="12669" xr:uid="{299749D5-71C7-4167-A45A-09B7DFF8E153}"/>
    <cellStyle name="40% - Accent4 2 4 4 6 3" xfId="12670" xr:uid="{073256F4-9336-42F1-8722-C5CB37ACD2FC}"/>
    <cellStyle name="40% - Accent4 2 4 4 7" xfId="12671" xr:uid="{6FF83AF3-3A58-4260-BEDE-B0D321B3641E}"/>
    <cellStyle name="40% - Accent4 2 4 4 7 2" xfId="12672" xr:uid="{189B29F8-81A8-4BF9-A5C7-924B5B2BAA31}"/>
    <cellStyle name="40% - Accent4 2 4 4 8" xfId="12673" xr:uid="{B35295B1-3872-4DE4-AD54-F10E1E652978}"/>
    <cellStyle name="40% - Accent4 2 4 4 9" xfId="46481" xr:uid="{4DB8ED17-7444-43D4-BC62-0E459D219C07}"/>
    <cellStyle name="40% - Accent4 2 4 5" xfId="12674" xr:uid="{D6044458-45A2-42F5-8A17-F4A8E780E253}"/>
    <cellStyle name="40% - Accent4 2 4 5 2" xfId="12675" xr:uid="{39B54CCE-A0BE-485F-96AF-1F844BFF5903}"/>
    <cellStyle name="40% - Accent4 2 4 5 2 2" xfId="12676" xr:uid="{104DA735-B1CC-4491-880A-AD9D6B6F9DE7}"/>
    <cellStyle name="40% - Accent4 2 4 5 2 2 2" xfId="12677" xr:uid="{2F5F5231-C6DF-4517-BDB4-9CA13D84F80B}"/>
    <cellStyle name="40% - Accent4 2 4 5 2 3" xfId="12678" xr:uid="{6F74AE64-A4D8-4690-A601-784ED315DFA6}"/>
    <cellStyle name="40% - Accent4 2 4 5 3" xfId="12679" xr:uid="{E7AACB3A-FE0D-45B7-A380-E92E0A6B85BD}"/>
    <cellStyle name="40% - Accent4 2 4 5 3 2" xfId="12680" xr:uid="{BAEBF139-3114-4A2C-BBCD-6CC22FC0288E}"/>
    <cellStyle name="40% - Accent4 2 4 5 3 2 2" xfId="12681" xr:uid="{A4A82688-BBEF-4ECE-8C0A-E37922D37B06}"/>
    <cellStyle name="40% - Accent4 2 4 5 3 3" xfId="12682" xr:uid="{8BB0C176-38FE-4864-AE86-343AA58F626A}"/>
    <cellStyle name="40% - Accent4 2 4 5 4" xfId="12683" xr:uid="{C26989AF-3250-4818-B723-7449904E693E}"/>
    <cellStyle name="40% - Accent4 2 4 5 4 2" xfId="12684" xr:uid="{DE738531-07FF-4AA6-ACB6-8DE5131944ED}"/>
    <cellStyle name="40% - Accent4 2 4 5 5" xfId="12685" xr:uid="{CE418D58-3EBB-4D14-B902-9D682BC0732F}"/>
    <cellStyle name="40% - Accent4 2 4 6" xfId="12686" xr:uid="{C80D94D2-79BA-4BCE-B252-053593CF8351}"/>
    <cellStyle name="40% - Accent4 2 4 6 2" xfId="12687" xr:uid="{DFA2D35E-6B4E-4796-BF76-2464968B7A58}"/>
    <cellStyle name="40% - Accent4 2 4 6 2 2" xfId="12688" xr:uid="{88F33015-C6DA-4844-95EF-5574B0EEE3ED}"/>
    <cellStyle name="40% - Accent4 2 4 6 3" xfId="12689" xr:uid="{123EE566-8FA4-444B-819C-D2AAA94D308E}"/>
    <cellStyle name="40% - Accent4 2 4 7" xfId="12690" xr:uid="{090EBD56-5C2E-4143-BFE9-6AA417D9C0D5}"/>
    <cellStyle name="40% - Accent4 2 4 7 2" xfId="12691" xr:uid="{0E7E186C-34F9-40A2-A71F-55D6DC52ADBA}"/>
    <cellStyle name="40% - Accent4 2 4 7 2 2" xfId="12692" xr:uid="{EDBD7410-76C0-4E26-A054-3228C03EDA27}"/>
    <cellStyle name="40% - Accent4 2 4 7 3" xfId="12693" xr:uid="{CC95BE16-7AAE-4C5A-B61B-24C34FEBD7CC}"/>
    <cellStyle name="40% - Accent4 2 4 8" xfId="12694" xr:uid="{5AAFC6ED-44E5-40FD-B51A-57B1EF3D005C}"/>
    <cellStyle name="40% - Accent4 2 4 8 2" xfId="12695" xr:uid="{57F2A5D6-0803-4EC1-8B6D-725CD9382454}"/>
    <cellStyle name="40% - Accent4 2 4 9" xfId="12569" xr:uid="{5F48CA69-0116-4944-BCC9-32CD704E94EB}"/>
    <cellStyle name="40% - Accent4 2 5" xfId="609" xr:uid="{953115B5-1681-4926-B08F-AEFF0FB5CCE3}"/>
    <cellStyle name="40% - Accent4 2 5 2" xfId="1020" xr:uid="{EA9795EA-9D1D-4A54-9543-B4F9DAA6F32C}"/>
    <cellStyle name="40% - Accent4 2 5 2 2" xfId="12697" xr:uid="{86888E5F-C022-44A5-ADDA-25B8959D9EC5}"/>
    <cellStyle name="40% - Accent4 2 5 2 3" xfId="45368" xr:uid="{4A8EDBA2-0115-4540-A482-03217C99DC39}"/>
    <cellStyle name="40% - Accent4 2 5 3" xfId="12698" xr:uid="{235F6BAE-56BA-4D43-B454-F4E34AE48D32}"/>
    <cellStyle name="40% - Accent4 2 5 3 2" xfId="45945" xr:uid="{3F0277D8-A53E-40D9-8CE9-1ECFAAC49A5A}"/>
    <cellStyle name="40% - Accent4 2 5 4" xfId="12699" xr:uid="{6C0D90E2-A2CD-4C69-B435-99214BF95761}"/>
    <cellStyle name="40% - Accent4 2 5 4 2" xfId="46706" xr:uid="{87EEF8A2-1302-4DD4-A44B-95DF83311A6C}"/>
    <cellStyle name="40% - Accent4 2 5 5" xfId="12696" xr:uid="{3562802B-F1D5-4E02-BDC5-2DE4E91C63FF}"/>
    <cellStyle name="40% - Accent4 2 5 6" xfId="44430" xr:uid="{AEF7C129-A969-4207-895E-57DCD3534D34}"/>
    <cellStyle name="40% - Accent4 2 6" xfId="670" xr:uid="{57DD8089-890D-403F-9F88-FC4BF2A50676}"/>
    <cellStyle name="40% - Accent4 2 6 2" xfId="1077" xr:uid="{4A381576-8773-44BD-9CA6-F826FC33296A}"/>
    <cellStyle name="40% - Accent4 2 6 2 2" xfId="12702" xr:uid="{BF10D5A7-D757-4FEF-A294-3C2BAEAF25DC}"/>
    <cellStyle name="40% - Accent4 2 6 2 2 2" xfId="12703" xr:uid="{A16ABBD7-10C5-490D-AE6A-CEEB2D54D602}"/>
    <cellStyle name="40% - Accent4 2 6 2 2 2 2" xfId="12704" xr:uid="{D1D03FC1-B10C-4C93-894A-1AC970312380}"/>
    <cellStyle name="40% - Accent4 2 6 2 2 3" xfId="12705" xr:uid="{88C81940-3A00-435F-8D2C-598DB3076CBD}"/>
    <cellStyle name="40% - Accent4 2 6 2 3" xfId="12706" xr:uid="{3F4A553E-5CAF-4435-91DD-CDBC53B7A6D7}"/>
    <cellStyle name="40% - Accent4 2 6 2 3 2" xfId="12707" xr:uid="{DF4FF5C3-E65D-490C-A18D-26E2ABFD2AFA}"/>
    <cellStyle name="40% - Accent4 2 6 2 3 2 2" xfId="12708" xr:uid="{2366690C-3C66-49DE-88A9-323419C29924}"/>
    <cellStyle name="40% - Accent4 2 6 2 3 3" xfId="12709" xr:uid="{5F068147-7B4B-4C4F-878B-480969FEE7C7}"/>
    <cellStyle name="40% - Accent4 2 6 2 4" xfId="12710" xr:uid="{4A263BF6-61D1-4BA8-AC64-7FA4A077CD26}"/>
    <cellStyle name="40% - Accent4 2 6 2 4 2" xfId="12711" xr:uid="{D70AF346-1613-4190-9019-38839B96EF86}"/>
    <cellStyle name="40% - Accent4 2 6 2 5" xfId="12712" xr:uid="{8812F035-FE03-4A33-A5EA-3A63D4B18F4D}"/>
    <cellStyle name="40% - Accent4 2 6 2 6" xfId="12701" xr:uid="{C9AF654C-9A91-4A75-8891-607FB012D003}"/>
    <cellStyle name="40% - Accent4 2 6 2 7" xfId="46355" xr:uid="{698D3D5E-E107-463C-A04A-FE1C3C74CB25}"/>
    <cellStyle name="40% - Accent4 2 6 3" xfId="12713" xr:uid="{591117D0-F1F5-4FA1-BF39-5F22246D1468}"/>
    <cellStyle name="40% - Accent4 2 6 3 2" xfId="12714" xr:uid="{7BD8C23F-0D28-42E7-9C0E-91E38B8D436C}"/>
    <cellStyle name="40% - Accent4 2 6 3 2 2" xfId="12715" xr:uid="{3101343B-CF1D-4DB5-AAAD-CD4DA4F5E426}"/>
    <cellStyle name="40% - Accent4 2 6 3 3" xfId="12716" xr:uid="{F1E955C8-470D-4902-8028-0765369C5415}"/>
    <cellStyle name="40% - Accent4 2 6 4" xfId="12717" xr:uid="{B58FEA7B-EF3F-4DAB-A6F3-E8B51696467D}"/>
    <cellStyle name="40% - Accent4 2 6 4 2" xfId="12718" xr:uid="{DA9699D8-F4A5-4C9F-A6DB-6391A95711BF}"/>
    <cellStyle name="40% - Accent4 2 6 4 2 2" xfId="12719" xr:uid="{6C0F4E9D-C442-4457-BB99-1DFB3A5C994F}"/>
    <cellStyle name="40% - Accent4 2 6 4 3" xfId="12720" xr:uid="{37105822-8980-4C40-81F8-ED8F211D0758}"/>
    <cellStyle name="40% - Accent4 2 6 5" xfId="12721" xr:uid="{6ADD3E74-2C93-41AF-BAFF-E6823F46DB71}"/>
    <cellStyle name="40% - Accent4 2 6 5 2" xfId="12722" xr:uid="{DC119462-AEC7-4B42-A4DA-422E10476243}"/>
    <cellStyle name="40% - Accent4 2 6 6" xfId="12723" xr:uid="{050AAD82-C039-42B1-98C3-1F3605F316F4}"/>
    <cellStyle name="40% - Accent4 2 6 7" xfId="12700" xr:uid="{8D4A0CAE-4778-4D23-B740-468C68728F3E}"/>
    <cellStyle name="40% - Accent4 2 6 8" xfId="45010" xr:uid="{982C0842-AAF3-4AB1-9778-08D96CA55255}"/>
    <cellStyle name="40% - Accent4 2 7" xfId="865" xr:uid="{8D901C12-DCD5-4C14-9F33-D18CF8AE6EF1}"/>
    <cellStyle name="40% - Accent4 2 7 2" xfId="12725" xr:uid="{175107BB-166C-4E87-B784-088960CDD7F1}"/>
    <cellStyle name="40% - Accent4 2 7 2 2" xfId="12726" xr:uid="{14FF11F6-F915-44C2-BE94-D8D89529ABFD}"/>
    <cellStyle name="40% - Accent4 2 7 2 2 2" xfId="12727" xr:uid="{827F0FAE-7E74-4B90-A2E0-A6DCDFDE85AD}"/>
    <cellStyle name="40% - Accent4 2 7 2 3" xfId="12728" xr:uid="{FF81BCDA-3C15-4DE3-9A7A-729EE572B1A8}"/>
    <cellStyle name="40% - Accent4 2 7 2 4" xfId="46870" xr:uid="{A543DB7A-73EF-4E76-BA08-8B60E9406E3D}"/>
    <cellStyle name="40% - Accent4 2 7 3" xfId="12729" xr:uid="{70F73366-25F9-4A9C-BBD2-9544D60EA846}"/>
    <cellStyle name="40% - Accent4 2 7 3 2" xfId="12730" xr:uid="{D0983D16-29D5-452D-BF30-9D45833557CE}"/>
    <cellStyle name="40% - Accent4 2 7 3 2 2" xfId="12731" xr:uid="{100A2E71-CD92-4AF0-BA04-661926186A62}"/>
    <cellStyle name="40% - Accent4 2 7 3 3" xfId="12732" xr:uid="{A0948B55-EA2E-4B70-8EB6-181D1E5448C4}"/>
    <cellStyle name="40% - Accent4 2 7 4" xfId="12733" xr:uid="{D56D26A0-2A22-4425-94EC-9F73B15BE7F7}"/>
    <cellStyle name="40% - Accent4 2 7 4 2" xfId="12734" xr:uid="{D22D1EB7-6AC5-4556-99A7-AEA4BF528041}"/>
    <cellStyle name="40% - Accent4 2 7 5" xfId="12735" xr:uid="{A8165E51-C27D-4C83-91BC-38EED4D5CA58}"/>
    <cellStyle name="40% - Accent4 2 7 6" xfId="12724" xr:uid="{F09F707C-CB24-4536-BE21-0BE7921A6140}"/>
    <cellStyle name="40% - Accent4 2 7 7" xfId="44760" xr:uid="{277C4F3D-78CE-4A5D-9676-A7E2AD68670F}"/>
    <cellStyle name="40% - Accent4 2 8" xfId="43612" xr:uid="{1A84F03E-E0DB-45EB-BD45-E39F439E8442}"/>
    <cellStyle name="40% - Accent4 2 8 2" xfId="47044" xr:uid="{2A9D6EBB-A612-460C-9F1E-7379596C7CF5}"/>
    <cellStyle name="40% - Accent4 2 8 3" xfId="45581" xr:uid="{E06F7025-E3DD-4750-A762-73C0B602C14E}"/>
    <cellStyle name="40% - Accent4 2 9" xfId="1304" xr:uid="{4BA8FADD-4409-4FE0-86F0-3C1F2AE0FC2A}"/>
    <cellStyle name="40% - Accent4 2 9 2" xfId="46142" xr:uid="{0A99A2E3-5C34-4C40-95BD-EB4CB82A01E9}"/>
    <cellStyle name="40% - Accent4 3" xfId="349" xr:uid="{EC7D6D50-129C-494F-BE39-3E2C0633AF41}"/>
    <cellStyle name="40% - Accent4 3 10" xfId="3298" xr:uid="{517E297A-EAC7-4DB1-8673-720E98235A00}"/>
    <cellStyle name="40% - Accent4 3 10 2" xfId="47811" xr:uid="{E4948891-22F8-49FD-B42B-27EAFB35D4D9}"/>
    <cellStyle name="40% - Accent4 3 11" xfId="1488" xr:uid="{45BF7031-002D-437D-AA41-ECD4C60066E7}"/>
    <cellStyle name="40% - Accent4 3 12" xfId="43708" xr:uid="{0C1C1FA7-2BC2-43D5-B13B-935771F73ADE}"/>
    <cellStyle name="40% - Accent4 3 13" xfId="1384" xr:uid="{24122CBF-9F30-4B7F-9F1F-A0DA2F0BBEF7}"/>
    <cellStyle name="40% - Accent4 3 14" xfId="43998" xr:uid="{39BFF244-9F09-4521-8ACC-741D09829C42}"/>
    <cellStyle name="40% - Accent4 3 2" xfId="477" xr:uid="{FC48D4A7-E057-4AE6-884A-6957E95EE608}"/>
    <cellStyle name="40% - Accent4 3 2 10" xfId="1683" xr:uid="{4D50122C-4926-49C8-8F66-34A7181EED34}"/>
    <cellStyle name="40% - Accent4 3 2 11" xfId="44050" xr:uid="{5DD57204-82A5-45A9-9622-01EF37103367}"/>
    <cellStyle name="40% - Accent4 3 2 2" xfId="739" xr:uid="{1DAD20A1-D4A7-4B86-B731-D08067129D13}"/>
    <cellStyle name="40% - Accent4 3 2 2 2" xfId="1139" xr:uid="{D858F636-59D5-46D5-84FD-3590E6311A15}"/>
    <cellStyle name="40% - Accent4 3 2 2 2 2" xfId="2527" xr:uid="{1F85BC18-2868-46DE-923C-D07E517B699E}"/>
    <cellStyle name="40% - Accent4 3 2 2 2 2 2" xfId="12738" xr:uid="{F352A07C-3B75-4238-907F-07FE2D5B8E95}"/>
    <cellStyle name="40% - Accent4 3 2 2 2 2 3" xfId="12737" xr:uid="{A5006762-E586-46D8-BCCB-CB5328B26E3F}"/>
    <cellStyle name="40% - Accent4 3 2 2 2 2 4" xfId="46071" xr:uid="{B7A5A62D-40CF-4DA8-A68F-D017F3FD29C7}"/>
    <cellStyle name="40% - Accent4 3 2 2 2 3" xfId="2761" xr:uid="{682DBD18-67CE-4318-A06E-D881AEEE9910}"/>
    <cellStyle name="40% - Accent4 3 2 2 2 3 2" xfId="12739" xr:uid="{FD00C651-3064-421E-80A7-933C3665401A}"/>
    <cellStyle name="40% - Accent4 3 2 2 2 4" xfId="2994" xr:uid="{892943B7-F58E-4481-940D-B799430D8AA5}"/>
    <cellStyle name="40% - Accent4 3 2 2 2 5" xfId="3227" xr:uid="{17F1F8F6-97FB-4CD5-9BF5-AE9BED1DAC4E}"/>
    <cellStyle name="40% - Accent4 3 2 2 2 6" xfId="2293" xr:uid="{9175F7AF-4CE8-4BA8-BFF4-99F68E4A0972}"/>
    <cellStyle name="40% - Accent4 3 2 2 2 7" xfId="12736" xr:uid="{80A9BB0A-5F94-4B1C-BC52-2F1A27D35167}"/>
    <cellStyle name="40% - Accent4 3 2 2 2 8" xfId="1929" xr:uid="{BEEAA45B-AD4C-464C-ADE8-BB81D2B3E256}"/>
    <cellStyle name="40% - Accent4 3 2 2 2 9" xfId="45289" xr:uid="{059CEC30-709D-4FB4-8466-00658EB60365}"/>
    <cellStyle name="40% - Accent4 3 2 2 3" xfId="2411" xr:uid="{AFCF989A-B922-402B-AFEE-82EA3E1E0A0D}"/>
    <cellStyle name="40% - Accent4 3 2 2 3 2" xfId="12741" xr:uid="{89EDE881-844C-4B24-9EFC-EBD01CF6B1A7}"/>
    <cellStyle name="40% - Accent4 3 2 2 3 3" xfId="12740" xr:uid="{73423480-7E42-4E93-AF6B-6729DB591F8C}"/>
    <cellStyle name="40% - Accent4 3 2 2 3 4" xfId="45729" xr:uid="{73200797-66CF-40FD-B0DE-DA5D443DEF37}"/>
    <cellStyle name="40% - Accent4 3 2 2 4" xfId="2645" xr:uid="{B160E655-C865-4ED8-A4A2-98E740EF237C}"/>
    <cellStyle name="40% - Accent4 3 2 2 4 2" xfId="12742" xr:uid="{7CE04058-5F96-4C77-842E-93BF780A9070}"/>
    <cellStyle name="40% - Accent4 3 2 2 4 3" xfId="46628" xr:uid="{9A9B7B6C-4C5A-4738-A14A-D5911C498E2E}"/>
    <cellStyle name="40% - Accent4 3 2 2 5" xfId="2878" xr:uid="{EE0696BE-2077-455A-A1EC-B2A6E1684232}"/>
    <cellStyle name="40% - Accent4 3 2 2 6" xfId="3111" xr:uid="{4A6B1964-0730-4C57-8CAA-5A50CC5C107B}"/>
    <cellStyle name="40% - Accent4 3 2 2 7" xfId="2177" xr:uid="{3CDD6C61-7067-4E2F-840A-01E2BEBC2E1C}"/>
    <cellStyle name="40% - Accent4 3 2 2 8" xfId="1808" xr:uid="{20F26E8B-9BD1-41E8-A258-92B6217CD797}"/>
    <cellStyle name="40% - Accent4 3 2 2 9" xfId="44302" xr:uid="{12A0C211-F180-4DAB-AEC1-1CBB5EB04EAA}"/>
    <cellStyle name="40% - Accent4 3 2 3" xfId="928" xr:uid="{13FC6652-72C3-46BA-8544-DB30058D57C5}"/>
    <cellStyle name="40% - Accent4 3 2 3 2" xfId="2469" xr:uid="{AF693B8D-7635-49C8-8A12-7CF8ADB0C621}"/>
    <cellStyle name="40% - Accent4 3 2 3 2 2" xfId="12745" xr:uid="{A889AE73-0CD4-4676-BD43-DC45B0D27D2F}"/>
    <cellStyle name="40% - Accent4 3 2 3 2 3" xfId="12746" xr:uid="{0F9C9297-2DF6-4404-9943-A67B6C3745DE}"/>
    <cellStyle name="40% - Accent4 3 2 3 2 4" xfId="12744" xr:uid="{0A2C7C79-7D6E-485E-BAEC-0B3CDBCA2D8B}"/>
    <cellStyle name="40% - Accent4 3 2 3 2 5" xfId="45164" xr:uid="{2582C826-16C3-49A1-91C7-D9DE89C25BAF}"/>
    <cellStyle name="40% - Accent4 3 2 3 3" xfId="2703" xr:uid="{41B7E1F8-C99E-44DA-986E-B84978140299}"/>
    <cellStyle name="40% - Accent4 3 2 3 3 2" xfId="12748" xr:uid="{58C18725-2AD4-4FD6-8EA1-B65EFF20A7A8}"/>
    <cellStyle name="40% - Accent4 3 2 3 3 3" xfId="12747" xr:uid="{8155C428-404C-4D77-8AF3-C1B19EFEA431}"/>
    <cellStyle name="40% - Accent4 3 2 3 3 4" xfId="45848" xr:uid="{55214BA2-E375-4514-B23A-E69CCA9FACEF}"/>
    <cellStyle name="40% - Accent4 3 2 3 4" xfId="2936" xr:uid="{C5C49D25-A3A7-4484-A147-4593C85C40CB}"/>
    <cellStyle name="40% - Accent4 3 2 3 4 2" xfId="12749" xr:uid="{AEB4FD77-077F-4092-9CE8-C4EFD6BD1DF7}"/>
    <cellStyle name="40% - Accent4 3 2 3 4 3" xfId="46503" xr:uid="{37DD9399-86B0-45A7-8180-8885957CFE3B}"/>
    <cellStyle name="40% - Accent4 3 2 3 5" xfId="3169" xr:uid="{57B5895D-A684-4964-8AE9-C20716D47533}"/>
    <cellStyle name="40% - Accent4 3 2 3 5 2" xfId="12750" xr:uid="{7276F155-5DE9-4F28-BFC9-930DBD65EC7B}"/>
    <cellStyle name="40% - Accent4 3 2 3 6" xfId="2235" xr:uid="{C232FDA7-ADD3-4525-B335-B7A1D6445D94}"/>
    <cellStyle name="40% - Accent4 3 2 3 6 2" xfId="12751" xr:uid="{8EB8E629-E767-4CFA-9447-29828097781B}"/>
    <cellStyle name="40% - Accent4 3 2 3 7" xfId="12743" xr:uid="{514D6DD6-9D5A-4A2C-8E34-8381AF750EDB}"/>
    <cellStyle name="40% - Accent4 3 2 3 8" xfId="1871" xr:uid="{57D88327-08A2-478C-ACE6-CBB00641706C}"/>
    <cellStyle name="40% - Accent4 3 2 3 9" xfId="44177" xr:uid="{7D6EA019-5147-4D26-9668-6D85CA692DAF}"/>
    <cellStyle name="40% - Accent4 3 2 4" xfId="2353" xr:uid="{D39853FC-6058-4543-B7D1-94BC5A781124}"/>
    <cellStyle name="40% - Accent4 3 2 4 2" xfId="12753" xr:uid="{6C28EFDA-2EF8-4D1D-9B87-FF2D24F7FB08}"/>
    <cellStyle name="40% - Accent4 3 2 4 2 2" xfId="12754" xr:uid="{D4B0CF0A-1CA8-49CB-9851-2D88061545EB}"/>
    <cellStyle name="40% - Accent4 3 2 4 2 3" xfId="45500" xr:uid="{166B12B7-33FC-4FD7-9845-62CC9323A0AD}"/>
    <cellStyle name="40% - Accent4 3 2 4 3" xfId="12755" xr:uid="{B38A54DB-611C-4FB3-B53F-1756E071D684}"/>
    <cellStyle name="40% - Accent4 3 2 4 3 2" xfId="45967" xr:uid="{E10C5E23-641E-4CB0-B0A7-A12F07DDFDBA}"/>
    <cellStyle name="40% - Accent4 3 2 4 4" xfId="12756" xr:uid="{990A3902-E1DE-49E8-B194-AC780C59A1A3}"/>
    <cellStyle name="40% - Accent4 3 2 4 4 2" xfId="46839" xr:uid="{3F34320B-F76E-4849-A3B9-B9EF1D909625}"/>
    <cellStyle name="40% - Accent4 3 2 4 5" xfId="12752" xr:uid="{4B88C664-BB70-4D97-949D-C459EEBE3C3D}"/>
    <cellStyle name="40% - Accent4 3 2 4 6" xfId="44704" xr:uid="{C8180BC3-F5A3-4CAF-A037-948DF7E57328}"/>
    <cellStyle name="40% - Accent4 3 2 5" xfId="2587" xr:uid="{1A31D78E-7C6D-462D-976C-693DB1089C66}"/>
    <cellStyle name="40% - Accent4 3 2 5 2" xfId="12757" xr:uid="{050A10C7-AEA3-4691-BA29-245422332037}"/>
    <cellStyle name="40% - Accent4 3 2 5 2 2" xfId="46378" xr:uid="{D4749AB9-225B-43E9-B288-2FF51F7D217F}"/>
    <cellStyle name="40% - Accent4 3 2 5 3" xfId="45037" xr:uid="{DE254912-E04D-444D-8BF3-A06BD1D8F2AE}"/>
    <cellStyle name="40% - Accent4 3 2 6" xfId="2820" xr:uid="{4FF3A94B-9C1C-4F64-8386-E6C437CBDB79}"/>
    <cellStyle name="40% - Accent4 3 2 6 2" xfId="47004" xr:uid="{B570830A-B165-480D-A111-76D92BCE11DF}"/>
    <cellStyle name="40% - Accent4 3 2 6 3" xfId="44892" xr:uid="{EA1DAB8A-FE35-44E4-94E0-DF292B9FA8D4}"/>
    <cellStyle name="40% - Accent4 3 2 7" xfId="3053" xr:uid="{201E8CAD-0A43-48FF-A7BB-631645C828BF}"/>
    <cellStyle name="40% - Accent4 3 2 7 2" xfId="47176" xr:uid="{61638FE3-3A00-438F-9AB6-DF255328531D}"/>
    <cellStyle name="40% - Accent4 3 2 7 3" xfId="45603" xr:uid="{6E7EAE96-A535-4392-AB3D-F1B762BC4780}"/>
    <cellStyle name="40% - Accent4 3 2 8" xfId="2119" xr:uid="{B13AB17E-0546-4EE0-A385-68C6ABC3A315}"/>
    <cellStyle name="40% - Accent4 3 2 8 2" xfId="46274" xr:uid="{FDEEEF1C-29D7-47C8-8DF7-8ACC8DD29582}"/>
    <cellStyle name="40% - Accent4 3 2 9" xfId="43733" xr:uid="{85703C0A-4029-486B-AF82-3B098DD9FBEE}"/>
    <cellStyle name="40% - Accent4 3 3" xfId="617" xr:uid="{8AB19460-DD17-44BA-BEC8-A1B91BC307A8}"/>
    <cellStyle name="40% - Accent4 3 3 10" xfId="44252" xr:uid="{77AC6DB0-1F0E-49F2-B4DE-3CB461FAABAA}"/>
    <cellStyle name="40% - Accent4 3 3 2" xfId="1028" xr:uid="{8A1AC995-4ABF-47A3-B17A-885E0C6A6C59}"/>
    <cellStyle name="40% - Accent4 3 3 2 2" xfId="2498" xr:uid="{7368B044-4E09-42B5-A74C-F1897D6CDB1C}"/>
    <cellStyle name="40% - Accent4 3 3 2 2 2" xfId="46021" xr:uid="{CF1FFA34-5011-4B98-9E76-CAC7CDDCB399}"/>
    <cellStyle name="40% - Accent4 3 3 2 3" xfId="2732" xr:uid="{A2E0427E-BF7F-4C15-9F9D-41D3A1FBDEB3}"/>
    <cellStyle name="40% - Accent4 3 3 2 4" xfId="2965" xr:uid="{EBC3D207-2138-45BB-B0D3-886410233F11}"/>
    <cellStyle name="40% - Accent4 3 3 2 5" xfId="3198" xr:uid="{FF7BC0A5-3268-4939-B229-04B6EBB36AAF}"/>
    <cellStyle name="40% - Accent4 3 3 2 6" xfId="2264" xr:uid="{21D1E4C9-AD23-417B-85DD-4CD0DE965C28}"/>
    <cellStyle name="40% - Accent4 3 3 2 7" xfId="12758" xr:uid="{5329350B-7A1E-4ED4-984A-A10A52C455EA}"/>
    <cellStyle name="40% - Accent4 3 3 2 8" xfId="1900" xr:uid="{D4E6A0AD-4F33-4098-9022-BEE648F0165E}"/>
    <cellStyle name="40% - Accent4 3 3 2 9" xfId="45239" xr:uid="{B03AB96E-7A34-4F28-9C37-EF6B0257EF4A}"/>
    <cellStyle name="40% - Accent4 3 3 3" xfId="2382" xr:uid="{87D782D2-F9F3-4AAE-B26E-6D7F9D98836E}"/>
    <cellStyle name="40% - Accent4 3 3 3 2" xfId="12759" xr:uid="{74B19668-DEDB-436D-86B2-F8506E6DAC35}"/>
    <cellStyle name="40% - Accent4 3 3 3 3" xfId="45679" xr:uid="{9F182031-DC84-43DA-8DD1-2BDE926CADE0}"/>
    <cellStyle name="40% - Accent4 3 3 4" xfId="2616" xr:uid="{4B4690CA-83EE-430B-8FC9-7FBE4B955BEE}"/>
    <cellStyle name="40% - Accent4 3 3 4 2" xfId="46578" xr:uid="{EDF99BB4-D63B-4C02-BEE9-738124296C06}"/>
    <cellStyle name="40% - Accent4 3 3 5" xfId="2849" xr:uid="{9841F53C-BFA7-45C6-8670-E3FB31AED3D6}"/>
    <cellStyle name="40% - Accent4 3 3 6" xfId="3082" xr:uid="{261E0017-F977-489C-B6E1-75EF3E197EE3}"/>
    <cellStyle name="40% - Accent4 3 3 7" xfId="2148" xr:uid="{F5B4F954-297F-44C9-96E6-356AC2795655}"/>
    <cellStyle name="40% - Accent4 3 3 8" xfId="43752" xr:uid="{382FAAB5-EC6B-42D4-A7C8-C63E01852EB7}"/>
    <cellStyle name="40% - Accent4 3 3 9" xfId="1775" xr:uid="{789171F8-817A-4371-8622-D0E71BC6F65D}"/>
    <cellStyle name="40% - Accent4 3 4" xfId="677" xr:uid="{3F06EC60-2F2C-4C66-8021-C25BE4D6EE45}"/>
    <cellStyle name="40% - Accent4 3 4 10" xfId="1842" xr:uid="{1551984F-C46A-4B62-92C5-16F89ACF7C08}"/>
    <cellStyle name="40% - Accent4 3 4 11" xfId="44127" xr:uid="{AD27CF62-BC88-4F66-B673-14F74C5CBA32}"/>
    <cellStyle name="40% - Accent4 3 4 2" xfId="1084" xr:uid="{3BC46DB5-A912-4B16-ADAE-40F933B7633C}"/>
    <cellStyle name="40% - Accent4 3 4 2 2" xfId="12762" xr:uid="{C7FC3F3A-2411-4877-8ADC-326359705F9E}"/>
    <cellStyle name="40% - Accent4 3 4 2 2 2" xfId="12763" xr:uid="{EA4EF52D-35BD-4F6B-A212-01124E8B577B}"/>
    <cellStyle name="40% - Accent4 3 4 2 2 2 2" xfId="12764" xr:uid="{818C3B76-8D31-486C-9218-55340DD42D59}"/>
    <cellStyle name="40% - Accent4 3 4 2 2 2 2 2" xfId="12765" xr:uid="{72C000BB-D62F-4C8C-B5B2-88FA9A0D5DC4}"/>
    <cellStyle name="40% - Accent4 3 4 2 2 2 3" xfId="12766" xr:uid="{F9C7311A-A807-47FA-923B-2ACFDE663AAC}"/>
    <cellStyle name="40% - Accent4 3 4 2 2 3" xfId="12767" xr:uid="{1E01C76C-BF78-45D8-BA67-5E6DFB3E58D2}"/>
    <cellStyle name="40% - Accent4 3 4 2 2 3 2" xfId="12768" xr:uid="{A3FD71C4-9067-4FDC-82F9-B4E1E4A5631B}"/>
    <cellStyle name="40% - Accent4 3 4 2 2 3 2 2" xfId="12769" xr:uid="{A32A0769-69B7-4D4D-93BD-EE5376A8A64E}"/>
    <cellStyle name="40% - Accent4 3 4 2 2 3 3" xfId="12770" xr:uid="{C5437AFB-1F85-4E6C-B6CC-E9041CF0456C}"/>
    <cellStyle name="40% - Accent4 3 4 2 2 4" xfId="12771" xr:uid="{64EAEB3E-00F3-4BF7-912E-617B29CD061C}"/>
    <cellStyle name="40% - Accent4 3 4 2 2 4 2" xfId="12772" xr:uid="{9F4FAB63-3344-4CBC-A228-10E46B700EC1}"/>
    <cellStyle name="40% - Accent4 3 4 2 2 5" xfId="12773" xr:uid="{81E509F6-EDA6-4955-9A6E-4B6CD6B81637}"/>
    <cellStyle name="40% - Accent4 3 4 2 3" xfId="12774" xr:uid="{A4F5EC6D-4F88-4059-A788-669BFDDA2096}"/>
    <cellStyle name="40% - Accent4 3 4 2 3 2" xfId="12775" xr:uid="{882EAD76-AD42-4CCF-BB9A-506AC2E57754}"/>
    <cellStyle name="40% - Accent4 3 4 2 3 2 2" xfId="12776" xr:uid="{CE1DC785-8087-456E-8766-FEA9C7927628}"/>
    <cellStyle name="40% - Accent4 3 4 2 3 3" xfId="12777" xr:uid="{B3D82DCB-7C80-44E3-9F1F-34FFBAF729F9}"/>
    <cellStyle name="40% - Accent4 3 4 2 4" xfId="12778" xr:uid="{26A89A37-2810-4755-89E7-F9F6F4BEC53F}"/>
    <cellStyle name="40% - Accent4 3 4 2 4 2" xfId="12779" xr:uid="{9F24AF0C-E400-4D4F-BFA3-DDD645DCAD08}"/>
    <cellStyle name="40% - Accent4 3 4 2 4 2 2" xfId="12780" xr:uid="{E54D8077-03D2-46BB-AAE5-7840CB2F3BB5}"/>
    <cellStyle name="40% - Accent4 3 4 2 4 3" xfId="12781" xr:uid="{E6FB94AD-16DA-4241-BADE-68380734E373}"/>
    <cellStyle name="40% - Accent4 3 4 2 5" xfId="12782" xr:uid="{57FF1320-561B-41DB-84FF-8A77704BF7FE}"/>
    <cellStyle name="40% - Accent4 3 4 2 5 2" xfId="12783" xr:uid="{DCC3DD99-72B5-4EE8-AA19-5EB62D0CC391}"/>
    <cellStyle name="40% - Accent4 3 4 2 6" xfId="12784" xr:uid="{EA156AF3-91BB-4029-A011-9DCA8627999E}"/>
    <cellStyle name="40% - Accent4 3 4 2 7" xfId="12761" xr:uid="{F319C53F-4EE1-4C1E-BCEE-3E9CC2168D52}"/>
    <cellStyle name="40% - Accent4 3 4 2 8" xfId="2440" xr:uid="{60DC3AC9-9F62-4FB2-B31F-9C631B26D547}"/>
    <cellStyle name="40% - Accent4 3 4 2 9" xfId="45114" xr:uid="{31DA8A10-54B3-454E-B144-3538C3DFF54B}"/>
    <cellStyle name="40% - Accent4 3 4 3" xfId="2674" xr:uid="{1933EB0D-2181-48F1-8906-7771510E3AE3}"/>
    <cellStyle name="40% - Accent4 3 4 3 2" xfId="12786" xr:uid="{53DCBA21-AB81-4959-B896-FBD4EE99FC9F}"/>
    <cellStyle name="40% - Accent4 3 4 3 2 2" xfId="12787" xr:uid="{F6E86D80-70F7-4187-98D3-A6D0D60C51B9}"/>
    <cellStyle name="40% - Accent4 3 4 3 2 2 2" xfId="12788" xr:uid="{241266C5-A152-4666-8D21-D9B105B4E74E}"/>
    <cellStyle name="40% - Accent4 3 4 3 2 3" xfId="12789" xr:uid="{77A93C0E-A244-41C2-98A7-A6E17FB8C381}"/>
    <cellStyle name="40% - Accent4 3 4 3 3" xfId="12790" xr:uid="{C8E7DB66-FCC2-4352-A256-C1E16926189B}"/>
    <cellStyle name="40% - Accent4 3 4 3 3 2" xfId="12791" xr:uid="{EC8B7AAB-4100-4D12-BD51-80CCC8B23D89}"/>
    <cellStyle name="40% - Accent4 3 4 3 3 2 2" xfId="12792" xr:uid="{3F074301-1C93-4344-B02C-F11CC97BEDB4}"/>
    <cellStyle name="40% - Accent4 3 4 3 3 3" xfId="12793" xr:uid="{2A43A945-6410-41DA-BC33-6B8DEFC39DCF}"/>
    <cellStyle name="40% - Accent4 3 4 3 4" xfId="12794" xr:uid="{914E6A7E-46F8-42DA-8F24-E31066724A00}"/>
    <cellStyle name="40% - Accent4 3 4 3 4 2" xfId="12795" xr:uid="{4CD8928E-3D96-470A-B8A7-B8BA32257094}"/>
    <cellStyle name="40% - Accent4 3 4 3 5" xfId="12796" xr:uid="{4F9AEF59-929C-4380-8417-43166B922B8D}"/>
    <cellStyle name="40% - Accent4 3 4 3 6" xfId="12785" xr:uid="{25F3787B-62E7-422D-8723-67BA908CACFF}"/>
    <cellStyle name="40% - Accent4 3 4 3 7" xfId="45798" xr:uid="{76ED7A58-3E95-4F06-A473-2DFC61FD0471}"/>
    <cellStyle name="40% - Accent4 3 4 4" xfId="2907" xr:uid="{894B4DD8-3926-4885-ACC3-8A227051FDAD}"/>
    <cellStyle name="40% - Accent4 3 4 4 2" xfId="12797" xr:uid="{CFE6C371-913C-4B1C-9297-30D7EF7D2CEB}"/>
    <cellStyle name="40% - Accent4 3 4 4 3" xfId="46453" xr:uid="{00EC0C83-AC97-4466-B90E-281E1998D915}"/>
    <cellStyle name="40% - Accent4 3 4 5" xfId="3140" xr:uid="{FA535633-4565-4043-9E28-FBA239102AF3}"/>
    <cellStyle name="40% - Accent4 3 4 5 2" xfId="12799" xr:uid="{350AFBE4-8CA3-4B72-B555-5517ED2F4E10}"/>
    <cellStyle name="40% - Accent4 3 4 5 2 2" xfId="12800" xr:uid="{46B2C5B6-2D92-4D17-8271-F4711BCA6987}"/>
    <cellStyle name="40% - Accent4 3 4 5 2 2 2" xfId="12801" xr:uid="{A5DE44B6-D891-4474-BCB6-0028FFF33B52}"/>
    <cellStyle name="40% - Accent4 3 4 5 2 3" xfId="12802" xr:uid="{5099EC55-EB82-473D-BA1D-D72A92DF3490}"/>
    <cellStyle name="40% - Accent4 3 4 5 3" xfId="12803" xr:uid="{B27542B1-4952-4886-B0B9-0120C76FF9DC}"/>
    <cellStyle name="40% - Accent4 3 4 5 3 2" xfId="12804" xr:uid="{B8382C03-1D1E-4D74-B1C6-86E4C81EA641}"/>
    <cellStyle name="40% - Accent4 3 4 5 4" xfId="12805" xr:uid="{8DFF1CD9-4C7A-4C57-AD20-43DBE645EF7D}"/>
    <cellStyle name="40% - Accent4 3 4 5 5" xfId="12798" xr:uid="{F80D9CC8-6CF8-4FE4-A52C-B080A327DCE5}"/>
    <cellStyle name="40% - Accent4 3 4 6" xfId="2206" xr:uid="{246E30F4-98A9-4E69-B423-C99F03B59BF2}"/>
    <cellStyle name="40% - Accent4 3 4 6 2" xfId="12807" xr:uid="{88F22F91-4E56-47D2-B879-76A6F8B09E83}"/>
    <cellStyle name="40% - Accent4 3 4 6 2 2" xfId="12808" xr:uid="{A41D5080-6936-4C63-81B6-B4183DF2F43E}"/>
    <cellStyle name="40% - Accent4 3 4 6 3" xfId="12809" xr:uid="{BC1DBEA3-8A55-427F-8DD8-ED0364B40DA8}"/>
    <cellStyle name="40% - Accent4 3 4 6 4" xfId="12806" xr:uid="{7FDB49B8-152F-468A-81FB-3C9B5E7E8695}"/>
    <cellStyle name="40% - Accent4 3 4 7" xfId="12810" xr:uid="{DF7DD889-A7F0-4538-A7F2-F09DEDED6A73}"/>
    <cellStyle name="40% - Accent4 3 4 7 2" xfId="12811" xr:uid="{88C76ED0-34EF-4CEC-B737-606DF75BD777}"/>
    <cellStyle name="40% - Accent4 3 4 8" xfId="12812" xr:uid="{CC56A5D0-BFA3-4C9B-93DB-6F092AA88D83}"/>
    <cellStyle name="40% - Accent4 3 4 9" xfId="12760" xr:uid="{96035131-9948-4045-8BA7-124869C4E6D5}"/>
    <cellStyle name="40% - Accent4 3 5" xfId="872" xr:uid="{3B35FFEE-48A5-4069-B919-8FD16EF15DC7}"/>
    <cellStyle name="40% - Accent4 3 5 10" xfId="44455" xr:uid="{4F725068-335F-4437-8D93-6A172DE9B004}"/>
    <cellStyle name="40% - Accent4 3 5 2" xfId="12814" xr:uid="{DBBCAEAC-3DE2-44AA-80E8-D73EBAF1AEAA}"/>
    <cellStyle name="40% - Accent4 3 5 2 2" xfId="12815" xr:uid="{66FBBCF4-CBA6-4A29-9EED-DDF0AEE4F63B}"/>
    <cellStyle name="40% - Accent4 3 5 2 2 2" xfId="12816" xr:uid="{11D3E4C8-0F66-4AD5-8D86-FE3D4B55AEB4}"/>
    <cellStyle name="40% - Accent4 3 5 2 2 2 2" xfId="12817" xr:uid="{8F6B071B-83B9-463D-8327-B214C86911BB}"/>
    <cellStyle name="40% - Accent4 3 5 2 2 2 2 2" xfId="12818" xr:uid="{190C33EF-53D2-4F80-9398-CA0D950C28C3}"/>
    <cellStyle name="40% - Accent4 3 5 2 2 2 3" xfId="12819" xr:uid="{4774E2FB-EE42-42CF-87DD-EB9846775DFA}"/>
    <cellStyle name="40% - Accent4 3 5 2 2 3" xfId="12820" xr:uid="{B0300A2D-CE3F-4AC8-A0AA-EACEB07F1C8C}"/>
    <cellStyle name="40% - Accent4 3 5 2 2 3 2" xfId="12821" xr:uid="{BF2CE080-B1FF-4B5D-B648-CBCF12B4B55A}"/>
    <cellStyle name="40% - Accent4 3 5 2 2 3 2 2" xfId="12822" xr:uid="{3CD1A6E8-9F08-451A-A206-19EA11164073}"/>
    <cellStyle name="40% - Accent4 3 5 2 2 3 3" xfId="12823" xr:uid="{A7E2B73F-2525-4FF6-BD2A-21A68765B0B3}"/>
    <cellStyle name="40% - Accent4 3 5 2 2 4" xfId="12824" xr:uid="{A05EBD2F-141B-4401-AB22-A102CD6FFC51}"/>
    <cellStyle name="40% - Accent4 3 5 2 2 4 2" xfId="12825" xr:uid="{BBFADF47-83F2-4CD2-8302-534AAF6375E8}"/>
    <cellStyle name="40% - Accent4 3 5 2 2 5" xfId="12826" xr:uid="{C445EE3C-218A-4E4E-8669-547DD8AD0193}"/>
    <cellStyle name="40% - Accent4 3 5 2 3" xfId="12827" xr:uid="{DE28DE3A-C77B-4138-9859-B83B720B4B07}"/>
    <cellStyle name="40% - Accent4 3 5 2 3 2" xfId="12828" xr:uid="{C0D3C704-E18B-43CA-8594-1EED11067B79}"/>
    <cellStyle name="40% - Accent4 3 5 2 3 2 2" xfId="12829" xr:uid="{AD22A10B-263D-4EBA-A648-36D8FDC5D9E9}"/>
    <cellStyle name="40% - Accent4 3 5 2 3 3" xfId="12830" xr:uid="{3AE1E634-62A8-4038-B960-F7C7D9953B5A}"/>
    <cellStyle name="40% - Accent4 3 5 2 4" xfId="12831" xr:uid="{D123BB61-68EB-4FB2-9FF4-CF4417AC0D60}"/>
    <cellStyle name="40% - Accent4 3 5 2 4 2" xfId="12832" xr:uid="{BE74B6A7-5599-4F10-8FB1-25ED5AA3D430}"/>
    <cellStyle name="40% - Accent4 3 5 2 4 2 2" xfId="12833" xr:uid="{701AE695-D4B2-4286-8C51-9EFDB881C289}"/>
    <cellStyle name="40% - Accent4 3 5 2 4 3" xfId="12834" xr:uid="{267C2E23-6E88-4D9B-B8E9-6D6B4E3D8124}"/>
    <cellStyle name="40% - Accent4 3 5 2 5" xfId="12835" xr:uid="{8478C1C6-8DE6-4B3C-98D6-01A3E5ACB054}"/>
    <cellStyle name="40% - Accent4 3 5 2 5 2" xfId="12836" xr:uid="{91F04AD4-2754-4827-9432-4591733E49C1}"/>
    <cellStyle name="40% - Accent4 3 5 2 6" xfId="12837" xr:uid="{58664F58-23EE-47DC-BEAA-38D0BF3B4729}"/>
    <cellStyle name="40% - Accent4 3 5 2 7" xfId="45389" xr:uid="{CE4A8EE5-C087-4B2B-B8DF-C08562E73517}"/>
    <cellStyle name="40% - Accent4 3 5 3" xfId="12838" xr:uid="{8CCCCF49-DA45-447A-960C-5F73CC1FA5B4}"/>
    <cellStyle name="40% - Accent4 3 5 3 2" xfId="12839" xr:uid="{FD994448-08CC-4946-85A2-E616802F684E}"/>
    <cellStyle name="40% - Accent4 3 5 3 2 2" xfId="12840" xr:uid="{80AFFCBB-EEB2-49FA-BC34-9157BB84A3CF}"/>
    <cellStyle name="40% - Accent4 3 5 3 2 2 2" xfId="12841" xr:uid="{77DA8496-F593-4135-A6AF-DD14CAE38DBD}"/>
    <cellStyle name="40% - Accent4 3 5 3 2 3" xfId="12842" xr:uid="{C4FE9AE9-EC7A-41BC-9875-9AAE0CAD83A9}"/>
    <cellStyle name="40% - Accent4 3 5 3 3" xfId="12843" xr:uid="{C5216132-61B5-491B-9527-B4D3E60F35D8}"/>
    <cellStyle name="40% - Accent4 3 5 3 3 2" xfId="12844" xr:uid="{1673E43E-6F4D-4D3B-BC88-BF2C81F6E0AC}"/>
    <cellStyle name="40% - Accent4 3 5 3 3 2 2" xfId="12845" xr:uid="{956C4A6E-4949-464A-B201-D12D3E6D82C4}"/>
    <cellStyle name="40% - Accent4 3 5 3 3 3" xfId="12846" xr:uid="{57DE31C2-D762-4374-A34C-A91813F63809}"/>
    <cellStyle name="40% - Accent4 3 5 3 4" xfId="12847" xr:uid="{CC63BC5A-8178-4FF6-B632-9CB42679515B}"/>
    <cellStyle name="40% - Accent4 3 5 3 4 2" xfId="12848" xr:uid="{52E83FE9-C9EE-477A-A648-AF0B7F0C4679}"/>
    <cellStyle name="40% - Accent4 3 5 3 5" xfId="12849" xr:uid="{16C85CAA-AC00-4724-AC52-2F1AB63F0240}"/>
    <cellStyle name="40% - Accent4 3 5 3 6" xfId="45917" xr:uid="{A2177CDA-D0B5-4A79-832C-200D67653332}"/>
    <cellStyle name="40% - Accent4 3 5 4" xfId="12850" xr:uid="{9376EC04-0F86-4BEA-A6A7-8977058E59A7}"/>
    <cellStyle name="40% - Accent4 3 5 4 2" xfId="12851" xr:uid="{D18E8AFE-C0C8-43C9-B127-B05B68ABB8DE}"/>
    <cellStyle name="40% - Accent4 3 5 4 2 2" xfId="12852" xr:uid="{4E3DACF4-624F-46AA-8B34-1793744177ED}"/>
    <cellStyle name="40% - Accent4 3 5 4 2 2 2" xfId="12853" xr:uid="{EE609668-56AE-4DFC-A5EC-1A9C0198421C}"/>
    <cellStyle name="40% - Accent4 3 5 4 2 3" xfId="12854" xr:uid="{EEADD6E3-49BD-4CAF-8039-041AFA741106}"/>
    <cellStyle name="40% - Accent4 3 5 4 3" xfId="12855" xr:uid="{6B757FB6-405E-49A6-BEA3-108CC1671144}"/>
    <cellStyle name="40% - Accent4 3 5 4 3 2" xfId="12856" xr:uid="{46FC6581-5AF7-4C08-9F68-3029C05F9526}"/>
    <cellStyle name="40% - Accent4 3 5 4 4" xfId="12857" xr:uid="{B8362A6E-C76A-4C69-82CF-728C6FC3C1EC}"/>
    <cellStyle name="40% - Accent4 3 5 4 5" xfId="46727" xr:uid="{D2D21FA9-2509-403B-B35A-552753EFCE8B}"/>
    <cellStyle name="40% - Accent4 3 5 5" xfId="12858" xr:uid="{8229FB67-DCA1-4D18-936A-BB0849858AFF}"/>
    <cellStyle name="40% - Accent4 3 5 5 2" xfId="12859" xr:uid="{EE43A495-2FFC-4310-924C-331F2CC63D5A}"/>
    <cellStyle name="40% - Accent4 3 5 5 2 2" xfId="12860" xr:uid="{7C6192F2-BB7F-42AC-815F-FB0EC3272D90}"/>
    <cellStyle name="40% - Accent4 3 5 5 3" xfId="12861" xr:uid="{9E07A310-DFAC-4ACE-8140-C93186633A1A}"/>
    <cellStyle name="40% - Accent4 3 5 6" xfId="12862" xr:uid="{96EC2C03-5484-4932-B52A-3116175CDEBC}"/>
    <cellStyle name="40% - Accent4 3 5 6 2" xfId="12863" xr:uid="{5798B0A3-B594-41CA-A5C5-46D8F9D63658}"/>
    <cellStyle name="40% - Accent4 3 5 7" xfId="12864" xr:uid="{F2095D65-7AD8-463E-B074-E35DF943ECD2}"/>
    <cellStyle name="40% - Accent4 3 5 8" xfId="12813" xr:uid="{CFD6BE43-FC52-4770-8665-F903D8125AE0}"/>
    <cellStyle name="40% - Accent4 3 5 9" xfId="2324" xr:uid="{11816C31-5422-4FAB-B900-CD83F7D56850}"/>
    <cellStyle name="40% - Accent4 3 6" xfId="2558" xr:uid="{A2C37215-62FA-4374-B245-374415DDE146}"/>
    <cellStyle name="40% - Accent4 3 6 2" xfId="12866" xr:uid="{EE6A6634-07B3-48DA-842A-66970AE1300F}"/>
    <cellStyle name="40% - Accent4 3 6 2 2" xfId="12867" xr:uid="{9D50744C-80C9-4A31-A08D-492C496ADA8F}"/>
    <cellStyle name="40% - Accent4 3 6 2 2 2" xfId="12868" xr:uid="{B2BEA7B5-749F-47A5-BFE3-B23EB7C77CCD}"/>
    <cellStyle name="40% - Accent4 3 6 2 3" xfId="12869" xr:uid="{6AF7180D-6096-47BD-BDB2-BE9F42BDB305}"/>
    <cellStyle name="40% - Accent4 3 6 2 4" xfId="46327" xr:uid="{8FCEE502-79A3-4370-8A48-11E21D0490A0}"/>
    <cellStyle name="40% - Accent4 3 6 3" xfId="12870" xr:uid="{3511C982-2CFB-4592-BEDA-6481CDE28A6C}"/>
    <cellStyle name="40% - Accent4 3 6 3 2" xfId="12871" xr:uid="{054D6B8D-85E2-4B79-B426-445B8BDD3270}"/>
    <cellStyle name="40% - Accent4 3 6 3 2 2" xfId="12872" xr:uid="{F597A1C6-A23B-48AD-97DE-0F20F7FE96FA}"/>
    <cellStyle name="40% - Accent4 3 6 3 3" xfId="12873" xr:uid="{557F6F3C-1BBF-4368-B740-918C6FEA94B7}"/>
    <cellStyle name="40% - Accent4 3 6 4" xfId="12874" xr:uid="{70150E25-ED8D-43DD-9CBD-45B3C069C8ED}"/>
    <cellStyle name="40% - Accent4 3 6 4 2" xfId="12875" xr:uid="{A6DFD28D-BFC2-46E3-B57C-B6B92C2AFCE9}"/>
    <cellStyle name="40% - Accent4 3 6 5" xfId="12876" xr:uid="{7D27D65E-6CD4-4FB5-B49D-ECFF3C7A689E}"/>
    <cellStyle name="40% - Accent4 3 6 6" xfId="12865" xr:uid="{F32108C1-E8EA-4DD0-828F-CE8500C59FFA}"/>
    <cellStyle name="40% - Accent4 3 6 7" xfId="44980" xr:uid="{E818861A-58F7-4A2C-A676-882E057FD961}"/>
    <cellStyle name="40% - Accent4 3 7" xfId="2791" xr:uid="{0D6342D7-9395-46CA-9056-B91A4085C974}"/>
    <cellStyle name="40% - Accent4 3 7 2" xfId="12878" xr:uid="{9BC274BE-CF73-40FF-B413-F57DE30790D7}"/>
    <cellStyle name="40% - Accent4 3 7 2 2" xfId="12879" xr:uid="{035183C1-B628-4772-9548-E5A91A0FE73E}"/>
    <cellStyle name="40% - Accent4 3 7 2 2 2" xfId="12880" xr:uid="{34DF3242-CFDF-40EB-9FC8-98B38FAEDB1C}"/>
    <cellStyle name="40% - Accent4 3 7 2 3" xfId="12881" xr:uid="{A8B00F19-D2FC-4BB4-A743-40F56F414C20}"/>
    <cellStyle name="40% - Accent4 3 7 2 4" xfId="46891" xr:uid="{F35C9E1F-57D3-4DC1-9651-FC2E7F83B489}"/>
    <cellStyle name="40% - Accent4 3 7 3" xfId="12882" xr:uid="{5976AAED-B20D-4A07-84F4-C69AD30653BE}"/>
    <cellStyle name="40% - Accent4 3 7 3 2" xfId="12883" xr:uid="{34ACE52C-73A8-4491-B31F-D5ADC35A1D4B}"/>
    <cellStyle name="40% - Accent4 3 7 3 2 2" xfId="12884" xr:uid="{8CFE8769-92C9-4E43-A342-0C3FE0E1E1E2}"/>
    <cellStyle name="40% - Accent4 3 7 3 3" xfId="12885" xr:uid="{56CE31B1-F719-469C-8DFF-87164AEF9371}"/>
    <cellStyle name="40% - Accent4 3 7 4" xfId="12886" xr:uid="{8D61B28E-1100-40E2-9FFA-B50A7B558FD1}"/>
    <cellStyle name="40% - Accent4 3 7 4 2" xfId="12887" xr:uid="{40106B13-7CCE-48C2-8CED-F8A4C4068D43}"/>
    <cellStyle name="40% - Accent4 3 7 5" xfId="12888" xr:uid="{631542E1-B7F2-47B8-A2DF-ECFB58FCA93E}"/>
    <cellStyle name="40% - Accent4 3 7 6" xfId="12877" xr:uid="{E4238820-1AB6-404B-A066-9960E3976636}"/>
    <cellStyle name="40% - Accent4 3 7 7" xfId="44781" xr:uid="{F8645640-6983-4A69-B8EA-947D247F18D9}"/>
    <cellStyle name="40% - Accent4 3 8" xfId="3024" xr:uid="{AF1BF755-2015-4D19-B9A5-2899D4651049}"/>
    <cellStyle name="40% - Accent4 3 8 2" xfId="47065" xr:uid="{3FCC35CF-6708-4DCB-B0EB-83068B599A3F}"/>
    <cellStyle name="40% - Accent4 3 8 3" xfId="45553" xr:uid="{27A80A71-986E-4633-BF4B-72ABA02BE428}"/>
    <cellStyle name="40% - Accent4 3 9" xfId="2090" xr:uid="{41F8FF79-F1AC-4709-984F-BFE52E4ED8F0}"/>
    <cellStyle name="40% - Accent4 3 9 2" xfId="46163" xr:uid="{8D4430C2-3B14-4E45-BA68-B9FC3736222A}"/>
    <cellStyle name="40% - Accent4 4" xfId="521" xr:uid="{B2B17E5C-ABA6-4292-9EC4-9A3732E571B8}"/>
    <cellStyle name="40% - Accent4 4 10" xfId="43613" xr:uid="{143B2CF1-0BE7-4737-8DE2-63801122D204}"/>
    <cellStyle name="40% - Accent4 4 11" xfId="1489" xr:uid="{21B480A9-9D39-412B-9CC9-91E9FFDE9290}"/>
    <cellStyle name="40% - Accent4 4 12" xfId="44228" xr:uid="{3C2DD77F-2EFA-4BCC-8BE1-F8EB2484B867}"/>
    <cellStyle name="40% - Accent4 4 2" xfId="783" xr:uid="{627E4A98-AA74-48DC-8883-CE3B9A9B33C7}"/>
    <cellStyle name="40% - Accent4 4 2 10" xfId="44718" xr:uid="{F309C65F-D87C-4B30-8131-DA5F94B0F421}"/>
    <cellStyle name="40% - Accent4 4 2 2" xfId="1183" xr:uid="{32259FB8-4205-471D-8507-A603252B71A6}"/>
    <cellStyle name="40% - Accent4 4 2 2 2" xfId="12891" xr:uid="{B6ADB59D-90B8-4F71-ADC5-9EBE655B873C}"/>
    <cellStyle name="40% - Accent4 4 2 2 2 2" xfId="12892" xr:uid="{83C89C67-F535-4E5A-8763-A6409FC959F9}"/>
    <cellStyle name="40% - Accent4 4 2 2 2 2 2" xfId="12893" xr:uid="{294E8015-0918-4B99-B10A-F746165952A0}"/>
    <cellStyle name="40% - Accent4 4 2 2 2 2 2 2" xfId="12894" xr:uid="{2823FF33-2A0B-427E-AD87-14E0CE3EFB46}"/>
    <cellStyle name="40% - Accent4 4 2 2 2 2 2 2 2" xfId="12895" xr:uid="{12B60A73-FAAB-4727-B45A-F84240F2A5D4}"/>
    <cellStyle name="40% - Accent4 4 2 2 2 2 2 3" xfId="12896" xr:uid="{8BAA5330-CCAC-4BC2-92C8-C9CE4E704A15}"/>
    <cellStyle name="40% - Accent4 4 2 2 2 2 3" xfId="12897" xr:uid="{DAA235BE-8301-470F-8997-15C77912A7D4}"/>
    <cellStyle name="40% - Accent4 4 2 2 2 2 3 2" xfId="12898" xr:uid="{919E969F-6512-48DE-8B66-6F9856223F22}"/>
    <cellStyle name="40% - Accent4 4 2 2 2 2 3 2 2" xfId="12899" xr:uid="{387A3E69-A37A-444F-827B-E69009F48A25}"/>
    <cellStyle name="40% - Accent4 4 2 2 2 2 3 3" xfId="12900" xr:uid="{D9E0F7EA-9F7D-4449-83EE-3ADDDE206C51}"/>
    <cellStyle name="40% - Accent4 4 2 2 2 2 4" xfId="12901" xr:uid="{AF03DD3D-041A-4C9C-BD2F-574664EDA2DF}"/>
    <cellStyle name="40% - Accent4 4 2 2 2 2 4 2" xfId="12902" xr:uid="{7C235F5D-F0C7-4F43-82D3-2059066568FA}"/>
    <cellStyle name="40% - Accent4 4 2 2 2 2 5" xfId="12903" xr:uid="{B182826A-E546-4ED9-B254-24120C3941AE}"/>
    <cellStyle name="40% - Accent4 4 2 2 2 3" xfId="12904" xr:uid="{367CA2E9-F4B8-480B-BF8B-6746BDBDEE46}"/>
    <cellStyle name="40% - Accent4 4 2 2 2 3 2" xfId="12905" xr:uid="{17DE5786-068B-4504-8A4C-158C3B222085}"/>
    <cellStyle name="40% - Accent4 4 2 2 2 3 2 2" xfId="12906" xr:uid="{C2DA6F03-68F1-4247-AF4C-666795720B02}"/>
    <cellStyle name="40% - Accent4 4 2 2 2 3 3" xfId="12907" xr:uid="{A3BE4FCC-3555-4B6A-9B3A-DF8B3C3D9669}"/>
    <cellStyle name="40% - Accent4 4 2 2 2 4" xfId="12908" xr:uid="{44742768-17DF-4CAE-8001-72F47EE83A9E}"/>
    <cellStyle name="40% - Accent4 4 2 2 2 4 2" xfId="12909" xr:uid="{5588E9A0-0BA1-4EF1-9723-617A648BDE4A}"/>
    <cellStyle name="40% - Accent4 4 2 2 2 4 2 2" xfId="12910" xr:uid="{35B23E1C-482D-4CAC-A90F-0B6CE5A8DBA0}"/>
    <cellStyle name="40% - Accent4 4 2 2 2 4 3" xfId="12911" xr:uid="{FE86CE2C-E1A9-40B8-8D0E-B0F6E47ABF2D}"/>
    <cellStyle name="40% - Accent4 4 2 2 2 5" xfId="12912" xr:uid="{3B64A6EC-8199-4FBE-B89E-391E90BCC8DB}"/>
    <cellStyle name="40% - Accent4 4 2 2 2 5 2" xfId="12913" xr:uid="{6C3A47DE-CEAB-4DB1-9A75-3E9A1ACA5CB6}"/>
    <cellStyle name="40% - Accent4 4 2 2 2 6" xfId="12914" xr:uid="{9DBB393D-9F02-45C0-8FDF-B5793363B108}"/>
    <cellStyle name="40% - Accent4 4 2 2 2 7" xfId="46853" xr:uid="{196DE71D-278A-4FBD-AA03-BF72DBE6674D}"/>
    <cellStyle name="40% - Accent4 4 2 2 3" xfId="12915" xr:uid="{2A0F8064-CE1F-4519-A474-6BB85C05B639}"/>
    <cellStyle name="40% - Accent4 4 2 2 3 2" xfId="12916" xr:uid="{3E1E8D4A-DA10-47BA-8886-09F9FBC0C495}"/>
    <cellStyle name="40% - Accent4 4 2 2 3 2 2" xfId="12917" xr:uid="{FB78F485-8B1D-41AC-9D9C-7FAC8E9D045E}"/>
    <cellStyle name="40% - Accent4 4 2 2 3 2 2 2" xfId="12918" xr:uid="{D4CE8D65-4BBC-4B21-A447-CE7089AA07D4}"/>
    <cellStyle name="40% - Accent4 4 2 2 3 2 3" xfId="12919" xr:uid="{0C69A6D7-B0DF-4FC7-9B33-AFAE3685B462}"/>
    <cellStyle name="40% - Accent4 4 2 2 3 3" xfId="12920" xr:uid="{D1FBF8CD-765F-4EB3-9429-7F6452A77199}"/>
    <cellStyle name="40% - Accent4 4 2 2 3 3 2" xfId="12921" xr:uid="{9C3DB376-6E7A-49AC-BE48-704EAE69410D}"/>
    <cellStyle name="40% - Accent4 4 2 2 3 3 2 2" xfId="12922" xr:uid="{7F798F0F-DEBF-41DB-9C6E-ACFD8E4B9A4C}"/>
    <cellStyle name="40% - Accent4 4 2 2 3 3 3" xfId="12923" xr:uid="{CDCD1A8B-177A-4AFE-B243-3C3FA8ECC9E7}"/>
    <cellStyle name="40% - Accent4 4 2 2 3 4" xfId="12924" xr:uid="{E8E64710-3685-4BD2-AD09-F48822CF0F8E}"/>
    <cellStyle name="40% - Accent4 4 2 2 3 4 2" xfId="12925" xr:uid="{A5165BF8-3A3B-4103-8F48-B17C08E5638A}"/>
    <cellStyle name="40% - Accent4 4 2 2 3 5" xfId="12926" xr:uid="{2F144224-B300-466F-AA42-15767069B9D4}"/>
    <cellStyle name="40% - Accent4 4 2 2 4" xfId="12927" xr:uid="{53AC99B9-EC13-4294-B877-7220FF41562E}"/>
    <cellStyle name="40% - Accent4 4 2 2 4 2" xfId="12928" xr:uid="{C7D7E38C-71F6-45C4-BA4C-9C4F5883361F}"/>
    <cellStyle name="40% - Accent4 4 2 2 4 2 2" xfId="12929" xr:uid="{EF0FB764-1E1E-4C5E-B6C6-E450C05D6830}"/>
    <cellStyle name="40% - Accent4 4 2 2 4 3" xfId="12930" xr:uid="{F074F3B3-37A5-48DC-AC28-73D508A542FB}"/>
    <cellStyle name="40% - Accent4 4 2 2 5" xfId="12931" xr:uid="{0CB23C9B-06A9-451D-A483-FEB9B5D3F8CB}"/>
    <cellStyle name="40% - Accent4 4 2 2 5 2" xfId="12932" xr:uid="{3817F995-E4B9-4E58-BFFB-2C093711958E}"/>
    <cellStyle name="40% - Accent4 4 2 2 5 2 2" xfId="12933" xr:uid="{6413EBF0-74AA-43F8-903C-944F406272E9}"/>
    <cellStyle name="40% - Accent4 4 2 2 5 3" xfId="12934" xr:uid="{00CBF0E3-063B-4327-9BD5-4794B81D1CC8}"/>
    <cellStyle name="40% - Accent4 4 2 2 6" xfId="12935" xr:uid="{08398C94-F702-4707-B2AE-63C3229F3448}"/>
    <cellStyle name="40% - Accent4 4 2 2 6 2" xfId="12936" xr:uid="{D61B53FE-A067-4939-B791-E320CECDF65D}"/>
    <cellStyle name="40% - Accent4 4 2 2 7" xfId="12937" xr:uid="{A8055EE5-2C11-4772-9B97-7EC775312350}"/>
    <cellStyle name="40% - Accent4 4 2 2 8" xfId="12890" xr:uid="{E953E181-F35D-4BDA-BE2F-33C53ABF3B65}"/>
    <cellStyle name="40% - Accent4 4 2 2 9" xfId="45514" xr:uid="{46930DB0-32A5-4582-B71A-22D6543829F5}"/>
    <cellStyle name="40% - Accent4 4 2 3" xfId="12938" xr:uid="{0304B1E6-4DAB-4105-AC37-9E9543080FFC}"/>
    <cellStyle name="40% - Accent4 4 2 3 2" xfId="12939" xr:uid="{FF6B53FE-A74E-4C99-803B-0D13ED7FD7A5}"/>
    <cellStyle name="40% - Accent4 4 2 3 2 2" xfId="12940" xr:uid="{426CF274-012C-42DA-8381-9EF53BF07EDF}"/>
    <cellStyle name="40% - Accent4 4 2 3 2 2 2" xfId="12941" xr:uid="{84CB1F85-21F3-48A9-8387-38BD8FFC0EAD}"/>
    <cellStyle name="40% - Accent4 4 2 3 2 2 2 2" xfId="12942" xr:uid="{17884F2D-834E-4253-8A93-B3E2A06BA9DE}"/>
    <cellStyle name="40% - Accent4 4 2 3 2 2 3" xfId="12943" xr:uid="{4E61E661-A4DD-45A9-BE8B-6372C06D128E}"/>
    <cellStyle name="40% - Accent4 4 2 3 2 3" xfId="12944" xr:uid="{DA5B1EFF-4DE4-445B-8BC9-80E2C1F2F212}"/>
    <cellStyle name="40% - Accent4 4 2 3 2 3 2" xfId="12945" xr:uid="{0E5A2549-7057-470B-8AC7-BBC636E5D709}"/>
    <cellStyle name="40% - Accent4 4 2 3 2 3 2 2" xfId="12946" xr:uid="{E0AD78D9-6284-4913-8FA9-42E2AE65264F}"/>
    <cellStyle name="40% - Accent4 4 2 3 2 3 3" xfId="12947" xr:uid="{88C19663-2A7E-47E5-A4FD-D22A4FA2337E}"/>
    <cellStyle name="40% - Accent4 4 2 3 2 4" xfId="12948" xr:uid="{870A551A-3D2C-4FE8-91FB-C44AB292FF62}"/>
    <cellStyle name="40% - Accent4 4 2 3 2 4 2" xfId="12949" xr:uid="{0922FB5E-FBE5-46DD-B63E-7680237A55B5}"/>
    <cellStyle name="40% - Accent4 4 2 3 2 5" xfId="12950" xr:uid="{E621EC19-193C-4FB5-88BB-B141DF3813C9}"/>
    <cellStyle name="40% - Accent4 4 2 3 2 6" xfId="47018" xr:uid="{AE09BAAC-1D08-4839-B35F-C415F4601F0F}"/>
    <cellStyle name="40% - Accent4 4 2 3 3" xfId="12951" xr:uid="{61F912A1-5122-439B-92A6-EB79F867F03B}"/>
    <cellStyle name="40% - Accent4 4 2 3 3 2" xfId="12952" xr:uid="{5F6DE262-B42E-48E5-858B-EB6E62FFEFE7}"/>
    <cellStyle name="40% - Accent4 4 2 3 3 2 2" xfId="12953" xr:uid="{FD67719D-9D7B-40CB-AB1C-0D185CCC3D97}"/>
    <cellStyle name="40% - Accent4 4 2 3 3 3" xfId="12954" xr:uid="{723666D7-D77A-4F8A-8AB4-BF0008A4B588}"/>
    <cellStyle name="40% - Accent4 4 2 3 4" xfId="12955" xr:uid="{3F71A50E-1B2A-45AB-98F0-AB3C3281C401}"/>
    <cellStyle name="40% - Accent4 4 2 3 4 2" xfId="12956" xr:uid="{82AAD420-190C-470D-8861-30193D9B2864}"/>
    <cellStyle name="40% - Accent4 4 2 3 4 2 2" xfId="12957" xr:uid="{62A14BB6-5932-48A3-A700-679A28979016}"/>
    <cellStyle name="40% - Accent4 4 2 3 4 3" xfId="12958" xr:uid="{A483D186-8FA4-4B63-B63B-05CAA7E27C11}"/>
    <cellStyle name="40% - Accent4 4 2 3 5" xfId="12959" xr:uid="{85F27C3E-B9DB-433C-9BD6-A27B183B2232}"/>
    <cellStyle name="40% - Accent4 4 2 3 5 2" xfId="12960" xr:uid="{93D7B2CF-F4B2-4A85-B808-83EA5F186577}"/>
    <cellStyle name="40% - Accent4 4 2 3 6" xfId="12961" xr:uid="{E3A5AAC4-737D-4BE2-BA66-97E2D6AC65AD}"/>
    <cellStyle name="40% - Accent4 4 2 3 7" xfId="44906" xr:uid="{51B00589-BDFB-4387-A373-4D3C7B5993B1}"/>
    <cellStyle name="40% - Accent4 4 2 4" xfId="12962" xr:uid="{BFAA138C-5322-4DD4-8E99-1CEFA0E80778}"/>
    <cellStyle name="40% - Accent4 4 2 4 2" xfId="12963" xr:uid="{52881B8F-688C-49E6-BEB0-56321D6F4159}"/>
    <cellStyle name="40% - Accent4 4 2 4 2 2" xfId="12964" xr:uid="{457F7EDA-E9E9-40F0-9D3E-9872B84EA34A}"/>
    <cellStyle name="40% - Accent4 4 2 4 2 2 2" xfId="12965" xr:uid="{DE8357D5-3BEB-4A1A-82D2-2DF1BD000889}"/>
    <cellStyle name="40% - Accent4 4 2 4 2 3" xfId="12966" xr:uid="{695F041B-9B1F-46D5-A4D1-43AAB693625F}"/>
    <cellStyle name="40% - Accent4 4 2 4 3" xfId="12967" xr:uid="{2D5ABCFC-358C-4F46-85F2-1CCD101B33B6}"/>
    <cellStyle name="40% - Accent4 4 2 4 3 2" xfId="12968" xr:uid="{684D9AEF-E23F-4F96-92F8-EA69459F1E67}"/>
    <cellStyle name="40% - Accent4 4 2 4 3 2 2" xfId="12969" xr:uid="{714AE99B-1FD7-42B7-A935-729A9494D619}"/>
    <cellStyle name="40% - Accent4 4 2 4 3 3" xfId="12970" xr:uid="{044754E3-17E7-470F-8CA8-AADA3C6C7FB2}"/>
    <cellStyle name="40% - Accent4 4 2 4 4" xfId="12971" xr:uid="{7D686F74-8CAD-48A2-A967-C482EC9CE532}"/>
    <cellStyle name="40% - Accent4 4 2 4 4 2" xfId="12972" xr:uid="{F09D1A43-3252-432F-8A9A-371686DA0911}"/>
    <cellStyle name="40% - Accent4 4 2 4 5" xfId="12973" xr:uid="{014D551C-89CC-4CA1-8C96-B6B0FD3D27AC}"/>
    <cellStyle name="40% - Accent4 4 2 4 6" xfId="47190" xr:uid="{ADC81FAB-1612-4D81-9A9C-12E1B485759F}"/>
    <cellStyle name="40% - Accent4 4 2 5" xfId="12974" xr:uid="{697C1BD9-1B6A-492D-95F9-A5FD6627EA23}"/>
    <cellStyle name="40% - Accent4 4 2 5 2" xfId="12975" xr:uid="{BDA8D634-7FF8-42F9-BB85-4B780BAEA872}"/>
    <cellStyle name="40% - Accent4 4 2 5 2 2" xfId="12976" xr:uid="{2D09962C-DA4F-48BF-A624-9A6D2B19B1CB}"/>
    <cellStyle name="40% - Accent4 4 2 5 2 2 2" xfId="12977" xr:uid="{3C0D470E-00FE-464C-AC01-EC0CE9CF01B9}"/>
    <cellStyle name="40% - Accent4 4 2 5 2 3" xfId="12978" xr:uid="{E19F53C3-80D0-4E19-87C4-9C8DD90F0D3F}"/>
    <cellStyle name="40% - Accent4 4 2 5 3" xfId="12979" xr:uid="{097BA896-061B-4630-A57E-4C53D82E7162}"/>
    <cellStyle name="40% - Accent4 4 2 5 3 2" xfId="12980" xr:uid="{8397D002-1EFC-4F08-91ED-859AC2E3DF5F}"/>
    <cellStyle name="40% - Accent4 4 2 5 4" xfId="12981" xr:uid="{926C70FA-5B2D-44F0-BB21-9635409E85FB}"/>
    <cellStyle name="40% - Accent4 4 2 5 5" xfId="46288" xr:uid="{713E48DF-EF31-46D6-8E4B-91958F66D670}"/>
    <cellStyle name="40% - Accent4 4 2 6" xfId="12982" xr:uid="{E5A9486C-6CAA-4559-9827-9058A070B4B4}"/>
    <cellStyle name="40% - Accent4 4 2 6 2" xfId="12983" xr:uid="{254AB68D-BBC4-4B37-A6B8-F20BE1B242B3}"/>
    <cellStyle name="40% - Accent4 4 2 6 2 2" xfId="12984" xr:uid="{B9D2D9F5-47F1-4231-BE4E-B12D3DE70839}"/>
    <cellStyle name="40% - Accent4 4 2 6 3" xfId="12985" xr:uid="{7D1AF072-4351-442A-8F6F-922729AAF40C}"/>
    <cellStyle name="40% - Accent4 4 2 7" xfId="12986" xr:uid="{1E9C004F-DD62-4AE9-BE45-9D8845473267}"/>
    <cellStyle name="40% - Accent4 4 2 7 2" xfId="12987" xr:uid="{9F86A825-B981-4A84-A4DE-2403929BCF6D}"/>
    <cellStyle name="40% - Accent4 4 2 8" xfId="12988" xr:uid="{D21DE666-9477-47C4-855F-AB411569E995}"/>
    <cellStyle name="40% - Accent4 4 2 9" xfId="12889" xr:uid="{2C08A810-0C44-43D1-8CA9-F10E101AC32A}"/>
    <cellStyle name="40% - Accent4 4 3" xfId="972" xr:uid="{34AEB9E1-4777-4A3B-9BA0-401FC7ECE2C2}"/>
    <cellStyle name="40% - Accent4 4 3 2" xfId="12990" xr:uid="{D10EA42B-BBA3-4384-ADEA-BD62B4739405}"/>
    <cellStyle name="40% - Accent4 4 3 2 2" xfId="12991" xr:uid="{4BC3F6B8-52F2-41CF-9487-FA3FA50E5C75}"/>
    <cellStyle name="40% - Accent4 4 3 2 2 2" xfId="12992" xr:uid="{A1E81D00-C820-4B4A-86F2-9C0CE812D8EA}"/>
    <cellStyle name="40% - Accent4 4 3 2 2 2 2" xfId="12993" xr:uid="{14CA075F-907C-4AF7-B856-83179FCA5E21}"/>
    <cellStyle name="40% - Accent4 4 3 2 2 3" xfId="12994" xr:uid="{62B35F5A-9969-438E-8C39-2FBDB856C587}"/>
    <cellStyle name="40% - Accent4 4 3 2 3" xfId="12995" xr:uid="{DC05A492-4DF5-4DD1-ABC6-35E1FA3946A7}"/>
    <cellStyle name="40% - Accent4 4 3 2 3 2" xfId="12996" xr:uid="{A8278CF9-6BE9-44BF-AC24-B5E16D91F3AE}"/>
    <cellStyle name="40% - Accent4 4 3 2 3 2 2" xfId="12997" xr:uid="{CD4CE504-5B63-470B-88AD-567B6545DA52}"/>
    <cellStyle name="40% - Accent4 4 3 2 3 3" xfId="12998" xr:uid="{2B3E5DB3-E03A-45B6-BA81-F329BAE262F9}"/>
    <cellStyle name="40% - Accent4 4 3 2 4" xfId="12999" xr:uid="{C911EA9F-C7C2-4345-B07F-765407C4EB5A}"/>
    <cellStyle name="40% - Accent4 4 3 2 4 2" xfId="13000" xr:uid="{1750722D-0012-4EDD-AE4D-5682B17ED6CF}"/>
    <cellStyle name="40% - Accent4 4 3 2 5" xfId="13001" xr:uid="{838C3197-7384-4EBD-BC2E-2177B2298236}"/>
    <cellStyle name="40% - Accent4 4 3 2 6" xfId="45403" xr:uid="{5A0BD3B2-06A7-466E-80D5-8FED51E7CDAB}"/>
    <cellStyle name="40% - Accent4 4 3 3" xfId="13002" xr:uid="{AB53439F-A303-4C8E-97AF-FF20D2AC59FE}"/>
    <cellStyle name="40% - Accent4 4 3 3 2" xfId="46741" xr:uid="{084A7164-3077-44FA-9521-70D6BF8ECA30}"/>
    <cellStyle name="40% - Accent4 4 3 4" xfId="13003" xr:uid="{528BA37A-372F-4666-B1F1-9D25640BE841}"/>
    <cellStyle name="40% - Accent4 4 3 4 2" xfId="13004" xr:uid="{9C8E1728-FCED-489E-8075-C1D30636CEAB}"/>
    <cellStyle name="40% - Accent4 4 3 4 2 2" xfId="13005" xr:uid="{9210305A-DE1B-489C-AED0-6234CE364858}"/>
    <cellStyle name="40% - Accent4 4 3 4 3" xfId="13006" xr:uid="{645BF135-9583-485A-A346-BBEBDA2914D8}"/>
    <cellStyle name="40% - Accent4 4 3 5" xfId="12989" xr:uid="{2070531A-EDCF-44D0-A7EF-4321D35FFA3F}"/>
    <cellStyle name="40% - Accent4 4 3 6" xfId="44471" xr:uid="{13B251BF-299B-40EB-B1E1-82F02FF49718}"/>
    <cellStyle name="40% - Accent4 4 4" xfId="13007" xr:uid="{3A02CCA6-6C62-4E81-90F8-E2CE2DCBB200}"/>
    <cellStyle name="40% - Accent4 4 4 2" xfId="13008" xr:uid="{497FF2F7-5B9A-492F-AE30-CB3419F3BB07}"/>
    <cellStyle name="40% - Accent4 4 4 2 2" xfId="13009" xr:uid="{3AD7E5C2-FC14-46B6-9A28-9ACADF9CD17B}"/>
    <cellStyle name="40% - Accent4 4 4 2 3" xfId="13010" xr:uid="{A0E70ED5-77BD-4184-87D2-B671BEC53410}"/>
    <cellStyle name="40% - Accent4 4 4 2 3 2" xfId="13011" xr:uid="{27788068-93A0-4D1C-B193-747923C56A5E}"/>
    <cellStyle name="40% - Accent4 4 4 2 3 2 2" xfId="13012" xr:uid="{BE1554C7-7DE3-4AE9-85CB-88291D9245C6}"/>
    <cellStyle name="40% - Accent4 4 4 2 3 3" xfId="13013" xr:uid="{0AF6E475-37AB-4746-8922-479953CB1ADD}"/>
    <cellStyle name="40% - Accent4 4 4 2 4" xfId="13014" xr:uid="{AF3D54BA-8E18-4DFF-BFAD-85DBD3FAA9DE}"/>
    <cellStyle name="40% - Accent4 4 4 2 4 2" xfId="13015" xr:uid="{B425DD25-0977-47F5-9A15-6C8517879C1D}"/>
    <cellStyle name="40% - Accent4 4 4 2 4 2 2" xfId="13016" xr:uid="{0E6E6F44-0FC9-4B30-BE2D-A2B161E0E236}"/>
    <cellStyle name="40% - Accent4 4 4 2 4 3" xfId="13017" xr:uid="{7612B44F-1EEF-4DA2-9885-16C761E35D1D}"/>
    <cellStyle name="40% - Accent4 4 4 2 5" xfId="13018" xr:uid="{1A704C6C-506D-43AD-BCD2-C5FB7D4EC085}"/>
    <cellStyle name="40% - Accent4 4 4 2 5 2" xfId="13019" xr:uid="{287F0400-E8BD-4027-A17A-020B88B25672}"/>
    <cellStyle name="40% - Accent4 4 4 2 6" xfId="13020" xr:uid="{B73A79F9-2B97-4D26-A5F9-39BB05765B4D}"/>
    <cellStyle name="40% - Accent4 4 4 2 7" xfId="46554" xr:uid="{4EDAAB46-392D-4EBA-A272-0435DEE42AC8}"/>
    <cellStyle name="40% - Accent4 4 4 3" xfId="13021" xr:uid="{667A70AF-A3E0-45AA-83FF-3EDDBBF9A14C}"/>
    <cellStyle name="40% - Accent4 4 4 3 2" xfId="13022" xr:uid="{61A31D78-4012-45EE-8F18-F09A098229D3}"/>
    <cellStyle name="40% - Accent4 4 4 3 2 2" xfId="13023" xr:uid="{01523F50-6332-4661-A56B-190C8A9FE3FD}"/>
    <cellStyle name="40% - Accent4 4 4 3 3" xfId="13024" xr:uid="{E505689E-5982-4247-B315-4EEF7A20C732}"/>
    <cellStyle name="40% - Accent4 4 4 4" xfId="13025" xr:uid="{34AFA8A3-80FF-4287-9D1F-987027535E85}"/>
    <cellStyle name="40% - Accent4 4 4 4 2" xfId="13026" xr:uid="{B92308B1-E5DE-48AB-B978-7CE2614AC1D6}"/>
    <cellStyle name="40% - Accent4 4 4 4 2 2" xfId="13027" xr:uid="{3E9B5D19-6C42-48BF-BD57-BB0F55BCE05D}"/>
    <cellStyle name="40% - Accent4 4 4 4 3" xfId="13028" xr:uid="{9C6D00D4-769A-4AD4-A39A-AF4EA29784D9}"/>
    <cellStyle name="40% - Accent4 4 4 5" xfId="13029" xr:uid="{9867CB65-3CF3-4E82-8449-6961742EC8D6}"/>
    <cellStyle name="40% - Accent4 4 4 5 2" xfId="13030" xr:uid="{0121DA30-DA0B-4017-8C02-E2E23BBA36E9}"/>
    <cellStyle name="40% - Accent4 4 4 6" xfId="13031" xr:uid="{253CE2E8-889F-470C-BB47-05AAB9D95F5A}"/>
    <cellStyle name="40% - Accent4 4 4 7" xfId="45215" xr:uid="{CCA84F8C-D1A9-4525-B723-E269316FD307}"/>
    <cellStyle name="40% - Accent4 4 5" xfId="13032" xr:uid="{0DBAAB8E-E253-4A4C-9C0E-FC22557790A5}"/>
    <cellStyle name="40% - Accent4 4 5 2" xfId="13033" xr:uid="{AC5DDD31-D509-43C6-B46F-EBD57087DF83}"/>
    <cellStyle name="40% - Accent4 4 5 2 2" xfId="13034" xr:uid="{D1723E34-E918-442B-A69E-9CF6E62C0B19}"/>
    <cellStyle name="40% - Accent4 4 5 2 2 2" xfId="13035" xr:uid="{8A27216F-CF84-4D3D-A873-1A6D65E03B60}"/>
    <cellStyle name="40% - Accent4 4 5 2 3" xfId="13036" xr:uid="{E5EF4818-02FE-442C-A918-4F853354956B}"/>
    <cellStyle name="40% - Accent4 4 5 2 4" xfId="46905" xr:uid="{BF8BC0CB-0611-4A2F-A819-C58992B92F5C}"/>
    <cellStyle name="40% - Accent4 4 5 3" xfId="13037" xr:uid="{97D65B8B-1D81-4300-B1F0-61FD34F34AC6}"/>
    <cellStyle name="40% - Accent4 4 5 3 2" xfId="13038" xr:uid="{70F75F15-5B87-4196-9793-3A220F7B105A}"/>
    <cellStyle name="40% - Accent4 4 5 3 2 2" xfId="13039" xr:uid="{0D84AFB9-97DC-4083-B8F4-FB9E9348B220}"/>
    <cellStyle name="40% - Accent4 4 5 3 3" xfId="13040" xr:uid="{7D04355F-4F69-4A20-84D8-02C43C436A5F}"/>
    <cellStyle name="40% - Accent4 4 5 4" xfId="13041" xr:uid="{3D1265FE-C755-425D-9C3A-A34165FD3AFB}"/>
    <cellStyle name="40% - Accent4 4 5 4 2" xfId="13042" xr:uid="{D39B098B-ED25-4B41-8C76-CA35616FB9A1}"/>
    <cellStyle name="40% - Accent4 4 5 5" xfId="13043" xr:uid="{B837616F-1D5D-4FF7-ABF7-36B6EBB67A67}"/>
    <cellStyle name="40% - Accent4 4 5 6" xfId="44795" xr:uid="{86981DF2-F145-4D98-8649-7F220CA4BB8C}"/>
    <cellStyle name="40% - Accent4 4 6" xfId="13044" xr:uid="{B65126E8-46EA-48D0-8130-80A3E29F6922}"/>
    <cellStyle name="40% - Accent4 4 6 2" xfId="13045" xr:uid="{C916AA2C-8752-4589-BDC1-D44896FF86FA}"/>
    <cellStyle name="40% - Accent4 4 6 2 2" xfId="13046" xr:uid="{D25015EB-4215-41AE-B5E1-A02C6DB11EEC}"/>
    <cellStyle name="40% - Accent4 4 6 2 2 2" xfId="13047" xr:uid="{18D7C756-E737-44DB-8851-67FE5CDC9591}"/>
    <cellStyle name="40% - Accent4 4 6 2 3" xfId="13048" xr:uid="{554D849E-D84F-419C-A87D-53A0F3CA8A8A}"/>
    <cellStyle name="40% - Accent4 4 6 2 4" xfId="47079" xr:uid="{37AF6AEF-7CFF-4535-BEB0-9BFE424D32A3}"/>
    <cellStyle name="40% - Accent4 4 6 3" xfId="13049" xr:uid="{E292B633-4A6E-462A-87AB-2E520FCF2BE6}"/>
    <cellStyle name="40% - Accent4 4 6 3 2" xfId="13050" xr:uid="{9692D6B0-432D-48F2-82B8-BC9035340543}"/>
    <cellStyle name="40% - Accent4 4 6 4" xfId="13051" xr:uid="{FB34C324-82B5-4518-B30A-DA525C91C571}"/>
    <cellStyle name="40% - Accent4 4 6 5" xfId="45654" xr:uid="{CA5575BB-7A34-44AB-9207-20821C817E8D}"/>
    <cellStyle name="40% - Accent4 4 7" xfId="13052" xr:uid="{73F4A4F8-A87E-4829-819F-A1E80011DBCC}"/>
    <cellStyle name="40% - Accent4 4 7 2" xfId="13053" xr:uid="{23B4C7AC-7647-4184-B43F-EC3F33B63071}"/>
    <cellStyle name="40% - Accent4 4 7 2 2" xfId="13054" xr:uid="{130D5251-2812-403D-AF29-906E1D932466}"/>
    <cellStyle name="40% - Accent4 4 7 3" xfId="13055" xr:uid="{B1827312-5806-47CD-BA2A-EAE351DECEDD}"/>
    <cellStyle name="40% - Accent4 4 7 4" xfId="46177" xr:uid="{405E21C7-D6BE-4E57-9930-CC969C7290F0}"/>
    <cellStyle name="40% - Accent4 4 8" xfId="13056" xr:uid="{8AFEF02F-598E-4A15-B985-4B9E0AD6AB01}"/>
    <cellStyle name="40% - Accent4 4 8 2" xfId="13057" xr:uid="{D9D59779-7960-4099-BF5F-2622EDBF32D6}"/>
    <cellStyle name="40% - Accent4 4 9" xfId="13058" xr:uid="{3A03E7B4-78CB-49E1-8AE5-63CB0F95122A}"/>
    <cellStyle name="40% - Accent4 5" xfId="593" xr:uid="{4CA11158-93BF-43F4-8C83-E27FD59E5B09}"/>
    <cellStyle name="40% - Accent4 5 2" xfId="1004" xr:uid="{B620C498-FD35-4129-BFAA-6C186B9BB61F}"/>
    <cellStyle name="40% - Accent4 5 2 2" xfId="13061" xr:uid="{02CCE761-796F-415A-AC82-7FD4B8E1F67D}"/>
    <cellStyle name="40% - Accent4 5 2 2 2" xfId="13062" xr:uid="{80CEC622-67E2-4D79-8FCF-AD34555439F4}"/>
    <cellStyle name="40% - Accent4 5 2 2 2 2" xfId="13063" xr:uid="{5D04E97A-F23C-4DAD-9A21-AA307BB6AA78}"/>
    <cellStyle name="40% - Accent4 5 2 2 2 2 2" xfId="13064" xr:uid="{0F8DB939-B4D6-4EA4-B95F-4BE0B40947DE}"/>
    <cellStyle name="40% - Accent4 5 2 2 2 3" xfId="13065" xr:uid="{2E2B6B3C-8F26-47E5-9006-B51117C4A650}"/>
    <cellStyle name="40% - Accent4 5 2 2 3" xfId="13066" xr:uid="{BFCDC87C-F73B-4481-A65B-A527E651CC38}"/>
    <cellStyle name="40% - Accent4 5 2 2 3 2" xfId="13067" xr:uid="{97E801DA-E076-426B-8DE6-1E9C51829C2A}"/>
    <cellStyle name="40% - Accent4 5 2 2 3 2 2" xfId="13068" xr:uid="{9B5156E9-19D7-4D56-9318-C8FC0385EB02}"/>
    <cellStyle name="40% - Accent4 5 2 2 3 3" xfId="13069" xr:uid="{E4D738FB-8070-4D88-811C-AE700BCD7F9F}"/>
    <cellStyle name="40% - Accent4 5 2 2 4" xfId="13070" xr:uid="{B00E608F-8246-44B1-BD75-962540ACA438}"/>
    <cellStyle name="40% - Accent4 5 2 2 4 2" xfId="13071" xr:uid="{1C25735E-E4FB-433F-856F-7054CC6D18E3}"/>
    <cellStyle name="40% - Accent4 5 2 2 5" xfId="13072" xr:uid="{6274D92D-71ED-445B-97A3-71099D9B6705}"/>
    <cellStyle name="40% - Accent4 5 2 3" xfId="13073" xr:uid="{533C0081-0B4E-4F9C-B8EC-0634D79A5ED9}"/>
    <cellStyle name="40% - Accent4 5 2 4" xfId="13074" xr:uid="{6CB72889-9E28-4284-8FEE-CBF948A9608D}"/>
    <cellStyle name="40% - Accent4 5 2 4 2" xfId="13075" xr:uid="{FD9A4138-6191-4699-9721-81D3EB6BCE33}"/>
    <cellStyle name="40% - Accent4 5 2 4 2 2" xfId="13076" xr:uid="{821649A6-D1F9-48D9-B652-01BD65471094}"/>
    <cellStyle name="40% - Accent4 5 2 4 3" xfId="13077" xr:uid="{FFDFA298-6D09-4944-ADD9-C21BF6819661}"/>
    <cellStyle name="40% - Accent4 5 2 5" xfId="13078" xr:uid="{5E05AC4C-2100-4BEE-8167-5CE553AF6A58}"/>
    <cellStyle name="40% - Accent4 5 2 5 2" xfId="13079" xr:uid="{82B7FDEF-401C-4FE0-AD69-44B2003BAC5E}"/>
    <cellStyle name="40% - Accent4 5 2 5 2 2" xfId="13080" xr:uid="{A762049C-A1A8-4A43-898F-06388A2772E1}"/>
    <cellStyle name="40% - Accent4 5 2 5 3" xfId="13081" xr:uid="{3BA3B020-3F2A-4DA5-9C7D-2FBC9F0683A8}"/>
    <cellStyle name="40% - Accent4 5 2 6" xfId="13082" xr:uid="{71E06CA6-DF93-41B8-9190-F7FEE9A7EF92}"/>
    <cellStyle name="40% - Accent4 5 2 6 2" xfId="13083" xr:uid="{0DCD99A5-18BD-4452-BD4E-EAD54167D8FD}"/>
    <cellStyle name="40% - Accent4 5 2 7" xfId="13084" xr:uid="{6847FDF1-7059-4EF8-B7DC-90D55CB9593B}"/>
    <cellStyle name="40% - Accent4 5 2 8" xfId="13060" xr:uid="{54603B3F-3BA0-4BE5-BD35-DB242C2B3DC3}"/>
    <cellStyle name="40% - Accent4 5 2 9" xfId="45094" xr:uid="{7F31860E-74A4-45DF-B224-9638D88C8654}"/>
    <cellStyle name="40% - Accent4 5 3" xfId="13085" xr:uid="{26620A75-FCC0-4B7E-A366-E64FFD5A8A28}"/>
    <cellStyle name="40% - Accent4 5 3 2" xfId="13086" xr:uid="{D3CA3708-2CEF-4C29-B09C-AD8FFD5B476D}"/>
    <cellStyle name="40% - Accent4 5 3 2 2" xfId="13087" xr:uid="{3F0DAE84-8253-4743-9064-EDCB0C17877E}"/>
    <cellStyle name="40% - Accent4 5 3 2 2 2" xfId="13088" xr:uid="{94C8CC71-28BD-4D45-A6E2-359ED58C0573}"/>
    <cellStyle name="40% - Accent4 5 3 2 3" xfId="13089" xr:uid="{594AB76E-8235-412D-863D-D21E762CA888}"/>
    <cellStyle name="40% - Accent4 5 3 3" xfId="13090" xr:uid="{326FC265-E714-44DE-A385-3ED2495E48E0}"/>
    <cellStyle name="40% - Accent4 5 3 3 2" xfId="13091" xr:uid="{DF3254A4-29CB-4908-A3C7-9EBBC1744BC1}"/>
    <cellStyle name="40% - Accent4 5 3 3 2 2" xfId="13092" xr:uid="{CFB3E8A3-6D99-410F-9140-358289F77944}"/>
    <cellStyle name="40% - Accent4 5 3 3 3" xfId="13093" xr:uid="{17E77981-40EA-47DD-97F3-CC3725AD7F4F}"/>
    <cellStyle name="40% - Accent4 5 3 4" xfId="13094" xr:uid="{5F5E85F8-C123-400D-BAFE-076811DDB5BD}"/>
    <cellStyle name="40% - Accent4 5 3 4 2" xfId="13095" xr:uid="{C5732A22-E5F8-4CDD-9481-15215DA003CA}"/>
    <cellStyle name="40% - Accent4 5 3 5" xfId="13096" xr:uid="{B86F5237-4088-4AC3-B32D-41342FD9990F}"/>
    <cellStyle name="40% - Accent4 5 3 6" xfId="45779" xr:uid="{93B356B0-E793-420E-879C-1080E775FFBD}"/>
    <cellStyle name="40% - Accent4 5 4" xfId="13097" xr:uid="{75BDCED1-3066-4173-BCAF-C240FF3DD05A}"/>
    <cellStyle name="40% - Accent4 5 4 2" xfId="13098" xr:uid="{2740B410-81E7-44FA-AD23-41C22CE7987A}"/>
    <cellStyle name="40% - Accent4 5 4 2 2" xfId="13099" xr:uid="{4DF7DFB0-C85F-447C-A01E-E68C1E7863F3}"/>
    <cellStyle name="40% - Accent4 5 4 3" xfId="13100" xr:uid="{B59C7FEA-7B77-4A6A-A8CF-EE04EAC116D5}"/>
    <cellStyle name="40% - Accent4 5 4 4" xfId="46433" xr:uid="{7A007C22-23A1-406C-A2B7-58610C0759E5}"/>
    <cellStyle name="40% - Accent4 5 5" xfId="13101" xr:uid="{98D00ACC-F209-45D5-9FE4-053A97490391}"/>
    <cellStyle name="40% - Accent4 5 5 2" xfId="13102" xr:uid="{0E390957-D760-4181-8990-6E5AFD33C48D}"/>
    <cellStyle name="40% - Accent4 5 5 2 2" xfId="13103" xr:uid="{0B70B584-F54A-49F6-85B8-431B9934D6DC}"/>
    <cellStyle name="40% - Accent4 5 5 3" xfId="13104" xr:uid="{5F06CA4A-F933-49F5-B2E2-67DC881C243A}"/>
    <cellStyle name="40% - Accent4 5 6" xfId="13105" xr:uid="{17F019E3-8CD8-4DB6-9491-DC54E5F4E69C}"/>
    <cellStyle name="40% - Accent4 5 6 2" xfId="13106" xr:uid="{8FBE7FA4-55AC-4F41-8087-4459CA53E51A}"/>
    <cellStyle name="40% - Accent4 5 7" xfId="13107" xr:uid="{D69520EB-BA3D-4AF9-98D0-1AA9E3C996CF}"/>
    <cellStyle name="40% - Accent4 5 8" xfId="13059" xr:uid="{9D6378E9-B99B-4926-BACC-DFDF20F5220E}"/>
    <cellStyle name="40% - Accent4 5 9" xfId="44107" xr:uid="{78A6055C-ADB6-4796-99A4-41EFAE969E2B}"/>
    <cellStyle name="40% - Accent4 6" xfId="846" xr:uid="{94689893-FFD9-45C2-9AD5-32C04C1D6F44}"/>
    <cellStyle name="40% - Accent4 6 2" xfId="13109" xr:uid="{D642881C-5481-448F-80E8-7050E0244190}"/>
    <cellStyle name="40% - Accent4 6 2 2" xfId="13110" xr:uid="{5FF25984-AA21-442E-9112-1AAC7023A880}"/>
    <cellStyle name="40% - Accent4 6 2 2 2" xfId="13111" xr:uid="{D13A4CC5-B05A-48AC-B41C-2CBE26633B92}"/>
    <cellStyle name="40% - Accent4 6 2 2 2 2" xfId="13112" xr:uid="{F74F05D3-673E-47BE-9D6C-2986BF52F625}"/>
    <cellStyle name="40% - Accent4 6 2 2 2 2 2" xfId="13113" xr:uid="{848C3FAE-4820-4471-9C6F-833C14BE0BEA}"/>
    <cellStyle name="40% - Accent4 6 2 2 2 3" xfId="13114" xr:uid="{76AF6AD3-B990-401F-BB97-C2BF8EDDD70A}"/>
    <cellStyle name="40% - Accent4 6 2 2 3" xfId="13115" xr:uid="{50E3821D-DCE6-43F5-8D0C-1600B22045C9}"/>
    <cellStyle name="40% - Accent4 6 2 2 3 2" xfId="13116" xr:uid="{D9E27C54-460F-44BD-829B-A4FA397362A1}"/>
    <cellStyle name="40% - Accent4 6 2 2 3 2 2" xfId="13117" xr:uid="{45784B2C-85E1-466B-9767-6F416A1FB5F7}"/>
    <cellStyle name="40% - Accent4 6 2 2 3 3" xfId="13118" xr:uid="{9654C07B-4346-42DD-9F1A-5C9AEB89F5FD}"/>
    <cellStyle name="40% - Accent4 6 2 2 4" xfId="13119" xr:uid="{3842D61F-6B80-4830-A194-5AAED2169ED9}"/>
    <cellStyle name="40% - Accent4 6 2 2 4 2" xfId="13120" xr:uid="{508C4EC3-89F8-4355-A212-F80E4CFA52D1}"/>
    <cellStyle name="40% - Accent4 6 2 2 5" xfId="13121" xr:uid="{13AD7EBE-C42A-4211-9DA4-BA6F08920740}"/>
    <cellStyle name="40% - Accent4 6 2 3" xfId="13122" xr:uid="{D002EF58-866C-4F6D-B1F0-4F995538F51B}"/>
    <cellStyle name="40% - Accent4 6 2 4" xfId="13123" xr:uid="{D6392A47-C202-44B6-B110-0553572B4670}"/>
    <cellStyle name="40% - Accent4 6 2 4 2" xfId="13124" xr:uid="{0DF0ACBA-1C7A-48D4-BACF-779432D0E81C}"/>
    <cellStyle name="40% - Accent4 6 2 4 2 2" xfId="13125" xr:uid="{26C28BBD-1B93-4060-88C1-76F602FE2D04}"/>
    <cellStyle name="40% - Accent4 6 2 4 3" xfId="13126" xr:uid="{92AA849A-D69E-4B69-B988-19A74CCFE0B3}"/>
    <cellStyle name="40% - Accent4 6 2 5" xfId="13127" xr:uid="{108F6D35-1728-4C4D-A310-FE69F0574281}"/>
    <cellStyle name="40% - Accent4 6 2 5 2" xfId="13128" xr:uid="{1766C4FB-AE01-443B-93A9-1462BD75E99A}"/>
    <cellStyle name="40% - Accent4 6 2 5 2 2" xfId="13129" xr:uid="{D6161BEC-F618-4BA1-8A50-E41231C640FA}"/>
    <cellStyle name="40% - Accent4 6 2 5 3" xfId="13130" xr:uid="{7CD701C8-1F8E-42DB-90B1-1DD80B5697E8}"/>
    <cellStyle name="40% - Accent4 6 2 6" xfId="13131" xr:uid="{11AE4BA5-E5FE-423D-AADD-3635AE6CE39E}"/>
    <cellStyle name="40% - Accent4 6 2 6 2" xfId="13132" xr:uid="{C9B41ADB-1E61-4F7C-82A8-491235EDA642}"/>
    <cellStyle name="40% - Accent4 6 2 7" xfId="13133" xr:uid="{C386EB79-EEAA-4CB8-A745-7AD79C28A0D3}"/>
    <cellStyle name="40% - Accent4 6 2 8" xfId="45898" xr:uid="{CD844F59-3509-4DD7-8A58-2C5E86AD38F4}"/>
    <cellStyle name="40% - Accent4 6 3" xfId="13134" xr:uid="{4365A0F8-60EA-4598-B304-6858969C5E93}"/>
    <cellStyle name="40% - Accent4 6 3 2" xfId="13135" xr:uid="{1FAF059C-FE71-4D9F-9AA3-7D1C2C004EB6}"/>
    <cellStyle name="40% - Accent4 6 3 2 2" xfId="13136" xr:uid="{BA24127F-C328-448B-BDC7-D974A76A6A36}"/>
    <cellStyle name="40% - Accent4 6 3 2 2 2" xfId="13137" xr:uid="{3896C415-05AB-4FD1-85D6-9942696F4313}"/>
    <cellStyle name="40% - Accent4 6 3 2 3" xfId="13138" xr:uid="{52EBFDE2-7FDE-48AF-8628-E2F19535BA8D}"/>
    <cellStyle name="40% - Accent4 6 3 3" xfId="13139" xr:uid="{1EDB4E53-318E-420B-BEA8-31A4E86643D6}"/>
    <cellStyle name="40% - Accent4 6 3 3 2" xfId="13140" xr:uid="{2B085828-CBFA-48C3-9164-25E02C9E214B}"/>
    <cellStyle name="40% - Accent4 6 3 3 2 2" xfId="13141" xr:uid="{4A2330DD-BB1A-4BB4-90E9-CC874B30653B}"/>
    <cellStyle name="40% - Accent4 6 3 3 3" xfId="13142" xr:uid="{972BBE0C-2AA8-482F-B5F0-C9089E84CBC9}"/>
    <cellStyle name="40% - Accent4 6 3 4" xfId="13143" xr:uid="{72D29758-0A40-4A0D-AD36-566A27464972}"/>
    <cellStyle name="40% - Accent4 6 3 4 2" xfId="13144" xr:uid="{8108055F-0BE2-490F-8458-F38108275D63}"/>
    <cellStyle name="40% - Accent4 6 3 5" xfId="13145" xr:uid="{173C6648-23A1-4081-A3E6-929DF1928C89}"/>
    <cellStyle name="40% - Accent4 6 4" xfId="13146" xr:uid="{FDEE5025-89BB-410D-A00D-815A55E626E7}"/>
    <cellStyle name="40% - Accent4 6 4 2" xfId="13147" xr:uid="{32CD9002-B472-47A7-A20A-2D6A1DB7C2B1}"/>
    <cellStyle name="40% - Accent4 6 4 2 2" xfId="13148" xr:uid="{A4F9B1E2-F379-4D78-B9FC-5D0AA6C5268A}"/>
    <cellStyle name="40% - Accent4 6 4 3" xfId="13149" xr:uid="{76886750-7DF2-4D15-B194-E0A374DC9005}"/>
    <cellStyle name="40% - Accent4 6 5" xfId="13150" xr:uid="{B3FF9C96-820F-4AAB-9B24-E1BD0F095D4E}"/>
    <cellStyle name="40% - Accent4 6 5 2" xfId="13151" xr:uid="{7A0F02E6-4DFA-418D-9C7F-0DA703DDE425}"/>
    <cellStyle name="40% - Accent4 6 5 2 2" xfId="13152" xr:uid="{06662B20-DF15-4D03-981F-F7473C4C52B5}"/>
    <cellStyle name="40% - Accent4 6 5 3" xfId="13153" xr:uid="{6CC01AAC-FB5B-4DB1-8B38-9682AA1CC42C}"/>
    <cellStyle name="40% - Accent4 6 6" xfId="13154" xr:uid="{1F43F7FD-D8D8-498F-8D5A-D862BC427284}"/>
    <cellStyle name="40% - Accent4 6 6 2" xfId="13155" xr:uid="{E29117C2-CD16-4931-AEF8-9F2F4CD059DA}"/>
    <cellStyle name="40% - Accent4 6 7" xfId="13156" xr:uid="{5F22F73E-2409-46F8-842E-C8902C3D7F85}"/>
    <cellStyle name="40% - Accent4 6 8" xfId="13108" xr:uid="{419925F0-6358-4434-96C5-14FE257CEC21}"/>
    <cellStyle name="40% - Accent4 6 9" xfId="44920" xr:uid="{56DE0685-79CA-47EC-8DAE-763E347381E3}"/>
    <cellStyle name="40% - Accent4 7" xfId="13157" xr:uid="{63A9F2BB-8F8A-4CC6-BA94-58B555096C51}"/>
    <cellStyle name="40% - Accent4 7 2" xfId="13158" xr:uid="{068C607D-8A19-42D8-B21D-3AD169332210}"/>
    <cellStyle name="40% - Accent4 7 2 2" xfId="13159" xr:uid="{246F5874-CE50-42DF-AAA4-97E62C9BEE64}"/>
    <cellStyle name="40% - Accent4 7 2 2 2" xfId="13160" xr:uid="{504AB10D-7368-4F5D-9A56-85D39F1FF9FB}"/>
    <cellStyle name="40% - Accent4 7 2 2 2 2" xfId="13161" xr:uid="{F79B8235-17A6-4CE0-B060-BE14D0070F57}"/>
    <cellStyle name="40% - Accent4 7 2 2 3" xfId="13162" xr:uid="{333DA7EF-DA62-4FDA-8491-6CDD7EFCFE52}"/>
    <cellStyle name="40% - Accent4 7 2 3" xfId="13163" xr:uid="{12645C69-C0B3-4352-AABA-DEFDA4B1D7FB}"/>
    <cellStyle name="40% - Accent4 7 2 4" xfId="13164" xr:uid="{01D462AA-117F-4857-82A3-22AF60B49EE8}"/>
    <cellStyle name="40% - Accent4 7 3" xfId="13165" xr:uid="{94F44BB1-004D-4A20-A764-6A8B56FFC5B1}"/>
    <cellStyle name="40% - Accent4 7 3 2" xfId="13166" xr:uid="{13C3D987-C24F-4815-834C-F1E0D5667955}"/>
    <cellStyle name="40% - Accent4 7 3 2 2" xfId="13167" xr:uid="{E5F1DD53-F2D2-4A8D-9A48-E567B528BFBD}"/>
    <cellStyle name="40% - Accent4 7 3 3" xfId="13168" xr:uid="{87B71E6B-5380-4A74-B5B0-A89DF8717235}"/>
    <cellStyle name="40% - Accent4 7 4" xfId="13169" xr:uid="{8F1300C6-A753-4246-A5D6-7DF748A9A77C}"/>
    <cellStyle name="40% - Accent4 7 4 2" xfId="13170" xr:uid="{62E6C7BA-29D1-4834-A3EA-1A473D25CC60}"/>
    <cellStyle name="40% - Accent4 7 5" xfId="13171" xr:uid="{F901C54D-37A2-4B1F-A682-95F28D2615BC}"/>
    <cellStyle name="40% - Accent4 7 6" xfId="45532" xr:uid="{8ED27FF3-3438-473B-9CFD-E0F748527CE5}"/>
    <cellStyle name="40% - Accent4 8" xfId="13172" xr:uid="{11844FA5-410B-4A07-B63C-14EEB2F188DA}"/>
    <cellStyle name="40% - Accent4 8 2" xfId="13173" xr:uid="{ED07FBCB-7200-45D7-8CB7-B518B56998DC}"/>
    <cellStyle name="40% - Accent4 8 3" xfId="13174" xr:uid="{293045EA-57F0-41BF-A8A7-7957B0F2C0C7}"/>
    <cellStyle name="40% - Accent4 8 3 2" xfId="13175" xr:uid="{6F66C861-7121-4E30-8B4E-3400500227F1}"/>
    <cellStyle name="40% - Accent4 8 3 2 2" xfId="13176" xr:uid="{D8AFBA01-150C-4C0A-B207-76344E2D6ED3}"/>
    <cellStyle name="40% - Accent4 8 3 2 2 2" xfId="13177" xr:uid="{273EE044-B3CC-4284-9B57-7D861B023F22}"/>
    <cellStyle name="40% - Accent4 8 3 2 3" xfId="13178" xr:uid="{C50711FD-864D-4B84-BA05-70A9CA49FBD4}"/>
    <cellStyle name="40% - Accent4 8 3 3" xfId="13179" xr:uid="{57E258E7-9B4E-4AA2-B156-0386CAD5B562}"/>
    <cellStyle name="40% - Accent4 8 3 3 2" xfId="13180" xr:uid="{FDDFFC25-E6E3-4316-8922-37EFF74E0999}"/>
    <cellStyle name="40% - Accent4 8 3 3 2 2" xfId="13181" xr:uid="{07EA4815-9167-41DC-BF30-73196CE96FAD}"/>
    <cellStyle name="40% - Accent4 8 3 3 3" xfId="13182" xr:uid="{33EC2182-69A5-4AF3-AF28-39678668DD9C}"/>
    <cellStyle name="40% - Accent4 8 3 4" xfId="13183" xr:uid="{0CB7F62D-C850-4CD1-A765-C1502B068907}"/>
    <cellStyle name="40% - Accent4 8 3 4 2" xfId="13184" xr:uid="{7C67629A-0655-457C-B35F-8A5A9E459EDA}"/>
    <cellStyle name="40% - Accent4 8 3 5" xfId="13185" xr:uid="{667E5AFC-6FDC-4F60-94BE-BCCC52B41A43}"/>
    <cellStyle name="40% - Accent4 8 4" xfId="46302" xr:uid="{69B5864E-CC83-45D8-B88E-39D0FA198054}"/>
    <cellStyle name="40% - Accent4 9" xfId="13186" xr:uid="{E8C03825-1EA3-462C-97B8-2AEC0F528DDC}"/>
    <cellStyle name="40% - Accent4 9 2" xfId="13187" xr:uid="{7FFFB24F-8293-4708-9934-CBE2994023D4}"/>
    <cellStyle name="40% - Accent4 9 3" xfId="13188" xr:uid="{5DA5F9BE-EFC7-4ED0-9412-AF11F34EB5A5}"/>
    <cellStyle name="40% - Accent4 9 3 2" xfId="13189" xr:uid="{7DB6645F-0E05-4259-B810-2AB49F504931}"/>
    <cellStyle name="40% - Accent4 9 3 2 2" xfId="13190" xr:uid="{FB747EFC-600D-4549-94E1-E3517F27D4A1}"/>
    <cellStyle name="40% - Accent4 9 3 2 2 2" xfId="13191" xr:uid="{0A54FA4A-38A9-48A7-BA80-4FAE06B1A461}"/>
    <cellStyle name="40% - Accent4 9 3 2 3" xfId="13192" xr:uid="{FDDB0FEF-4B19-4C28-B5D4-AFC55E5D8562}"/>
    <cellStyle name="40% - Accent4 9 3 3" xfId="13193" xr:uid="{6CAFF908-BB29-41AA-94B9-07ABCD446729}"/>
    <cellStyle name="40% - Accent4 9 3 3 2" xfId="13194" xr:uid="{C3238621-92E3-489E-B99A-0001298D3F6F}"/>
    <cellStyle name="40% - Accent4 9 3 3 2 2" xfId="13195" xr:uid="{CD38C8B6-545E-40AA-B9F1-70419E774504}"/>
    <cellStyle name="40% - Accent4 9 3 3 3" xfId="13196" xr:uid="{FCCC8443-68CC-4F1B-A555-82A78EE39B3D}"/>
    <cellStyle name="40% - Accent4 9 3 4" xfId="13197" xr:uid="{52B90894-5CF9-42CF-997A-17B67CEB02EE}"/>
    <cellStyle name="40% - Accent4 9 3 4 2" xfId="13198" xr:uid="{C7A78406-646D-4045-BA1A-92DC9680F161}"/>
    <cellStyle name="40% - Accent4 9 3 5" xfId="13199" xr:uid="{4DA43752-00AC-438D-8176-101587D02DAA}"/>
    <cellStyle name="40% - Accent4 9 4" xfId="13200" xr:uid="{0F8EF3A9-B168-4ED1-9BF6-8AAB3C293022}"/>
    <cellStyle name="40% - Accent5" xfId="61" builtinId="47" customBuiltin="1"/>
    <cellStyle name="40% - Accent5 10" xfId="13201" xr:uid="{6411136F-FE09-4D26-908F-C4581C448D20}"/>
    <cellStyle name="40% - Accent5 11" xfId="13202" xr:uid="{9311001A-3961-443D-BF1A-D78B5F9AD77B}"/>
    <cellStyle name="40% - Accent5 11 2" xfId="13203" xr:uid="{A57903BE-4155-4513-9B97-6910FDF50F67}"/>
    <cellStyle name="40% - Accent5 12" xfId="1221" xr:uid="{0C9C81B2-7258-46B6-8E48-276955F61F52}"/>
    <cellStyle name="40% - Accent5 13" xfId="43948" xr:uid="{BD213D85-1F77-4E7D-B923-6D0790D55D85}"/>
    <cellStyle name="40% - Accent5 2" xfId="122" xr:uid="{3B877D85-745D-47F4-A9DA-81407FA68F5E}"/>
    <cellStyle name="40% - Accent5 2 10" xfId="1234" xr:uid="{FEF9A24F-818A-4201-8022-6BD63090C646}"/>
    <cellStyle name="40% - Accent5 2 11" xfId="43797" xr:uid="{055E2C3B-1A0C-49DB-B6DB-E6C317F565FE}"/>
    <cellStyle name="40% - Accent5 2 12" xfId="311" xr:uid="{B821FB8F-F360-423D-ABD8-5F81B0EC848F}"/>
    <cellStyle name="40% - Accent5 2 13" xfId="44028" xr:uid="{2DE446B3-00B0-4592-964F-6E83C4481057}"/>
    <cellStyle name="40% - Accent5 2 2" xfId="236" xr:uid="{5625BFF2-FA01-4116-9551-4B9DE18F55A5}"/>
    <cellStyle name="40% - Accent5 2 2 10" xfId="3344" xr:uid="{CE4F28C7-E27D-48A1-8639-B1669839D937}"/>
    <cellStyle name="40% - Accent5 2 2 11" xfId="1490" xr:uid="{08634194-BDB2-48D0-ACC3-ABF652B6BA9F}"/>
    <cellStyle name="40% - Accent5 2 2 12" xfId="1424" xr:uid="{677097D4-4693-4C1E-A84C-E9F5C112385A}"/>
    <cellStyle name="40% - Accent5 2 2 13" xfId="417" xr:uid="{B7B3DFCE-E32E-4D24-84F7-134B874B0D0B}"/>
    <cellStyle name="40% - Accent5 2 2 14" xfId="44080" xr:uid="{11FAFD5C-F46B-4E2A-8824-69B5CCDE8FA4}"/>
    <cellStyle name="40% - Accent5 2 2 2" xfId="500" xr:uid="{5A55D481-DDAD-4146-B94B-346DAFEADD40}"/>
    <cellStyle name="40% - Accent5 2 2 2 10" xfId="44332" xr:uid="{D0DA86C0-2835-46E8-BBE6-8A6EA1C50B43}"/>
    <cellStyle name="40% - Accent5 2 2 2 2" xfId="762" xr:uid="{FDE7A13D-7915-4FD5-B13C-D0433BC5646F}"/>
    <cellStyle name="40% - Accent5 2 2 2 2 2" xfId="1162" xr:uid="{710EAF22-40BC-4B32-9C0B-A541380624E8}"/>
    <cellStyle name="40% - Accent5 2 2 2 2 2 2" xfId="2528" xr:uid="{9F1A032D-C653-40FF-B3BD-5D8346C832D7}"/>
    <cellStyle name="40% - Accent5 2 2 2 2 2 3" xfId="2762" xr:uid="{FED96CC6-604E-4DEA-AC84-467323D70E77}"/>
    <cellStyle name="40% - Accent5 2 2 2 2 2 4" xfId="2995" xr:uid="{6FFB9A8C-9AD0-4DF8-AEB5-F6704075B3EE}"/>
    <cellStyle name="40% - Accent5 2 2 2 2 2 5" xfId="3228" xr:uid="{AB50910C-1AF2-4A19-B733-1E7634FF96B7}"/>
    <cellStyle name="40% - Accent5 2 2 2 2 2 6" xfId="2294" xr:uid="{C7AB271E-3609-4572-B4BF-A098524ECE7E}"/>
    <cellStyle name="40% - Accent5 2 2 2 2 2 7" xfId="1930" xr:uid="{85BA6636-DE8F-4971-B6B5-F46A34CE784D}"/>
    <cellStyle name="40% - Accent5 2 2 2 2 2 8" xfId="46101" xr:uid="{392C822A-4AE8-4D25-BD03-CE6C1A4DD254}"/>
    <cellStyle name="40% - Accent5 2 2 2 2 3" xfId="2412" xr:uid="{7F31AAC4-0AFD-4F70-B276-2C466C006A47}"/>
    <cellStyle name="40% - Accent5 2 2 2 2 4" xfId="2646" xr:uid="{6ACC0AFC-2C82-4F14-BEDD-9E55B43B76BD}"/>
    <cellStyle name="40% - Accent5 2 2 2 2 5" xfId="2879" xr:uid="{C1229D4D-CCCC-497E-A0B0-240C83355094}"/>
    <cellStyle name="40% - Accent5 2 2 2 2 6" xfId="3112" xr:uid="{0D405B12-4B9D-4E2D-A417-1E7EA732950C}"/>
    <cellStyle name="40% - Accent5 2 2 2 2 7" xfId="2178" xr:uid="{D53345DE-F073-4BD6-BE3E-3AB1C070DBF6}"/>
    <cellStyle name="40% - Accent5 2 2 2 2 8" xfId="1809" xr:uid="{96F06EAF-F9C5-4C0D-A62D-396B8324D498}"/>
    <cellStyle name="40% - Accent5 2 2 2 2 9" xfId="45319" xr:uid="{EE5E0FED-5353-473E-9942-D4BECD9A7E76}"/>
    <cellStyle name="40% - Accent5 2 2 2 3" xfId="951" xr:uid="{64BB3DD6-4253-40F0-A8A6-0DB3E6A2C790}"/>
    <cellStyle name="40% - Accent5 2 2 2 3 2" xfId="2470" xr:uid="{4FED8A13-A83D-4326-BA09-F511B4FA862B}"/>
    <cellStyle name="40% - Accent5 2 2 2 3 2 2" xfId="13206" xr:uid="{D9BE161D-92DD-4AED-8C18-E50022E3EB4B}"/>
    <cellStyle name="40% - Accent5 2 2 2 3 2 3" xfId="13205" xr:uid="{844C646A-93F7-48B8-9746-BB33423DD436}"/>
    <cellStyle name="40% - Accent5 2 2 2 3 3" xfId="2704" xr:uid="{551ADC10-407B-4B88-A2AF-5C490CC73A9C}"/>
    <cellStyle name="40% - Accent5 2 2 2 3 3 2" xfId="13207" xr:uid="{8E00D3EC-9EDB-4EE5-91D2-DEBA5DA5473B}"/>
    <cellStyle name="40% - Accent5 2 2 2 3 4" xfId="2937" xr:uid="{DB869882-39F5-4C69-9781-C39208267942}"/>
    <cellStyle name="40% - Accent5 2 2 2 3 5" xfId="3170" xr:uid="{6559163C-6CF4-4D6D-B44D-80EB3CE7C903}"/>
    <cellStyle name="40% - Accent5 2 2 2 3 6" xfId="2236" xr:uid="{CD6849EC-6D90-4283-A488-D88E63AB20FE}"/>
    <cellStyle name="40% - Accent5 2 2 2 3 7" xfId="13204" xr:uid="{0B6D34D3-DD30-49AE-97BC-658BB6BD88A7}"/>
    <cellStyle name="40% - Accent5 2 2 2 3 8" xfId="1872" xr:uid="{8EE75D4D-05CB-4D75-B0D9-70F915437BCF}"/>
    <cellStyle name="40% - Accent5 2 2 2 3 9" xfId="45759" xr:uid="{EC453325-5283-4E49-A4B3-074F427AC438}"/>
    <cellStyle name="40% - Accent5 2 2 2 4" xfId="2354" xr:uid="{ACA21474-81F7-4B92-9B85-3F7740DD29E8}"/>
    <cellStyle name="40% - Accent5 2 2 2 4 2" xfId="13209" xr:uid="{82463D4B-9279-48A1-BFA4-C8F7C1F56886}"/>
    <cellStyle name="40% - Accent5 2 2 2 4 3" xfId="13210" xr:uid="{6456E8C2-4BF3-4530-83BF-3D79114450DE}"/>
    <cellStyle name="40% - Accent5 2 2 2 4 4" xfId="13208" xr:uid="{B5280EB4-0347-445B-BC07-E71B03B48891}"/>
    <cellStyle name="40% - Accent5 2 2 2 4 5" xfId="46658" xr:uid="{9D6FA6E0-BEED-4FD2-89BA-5448D60AC41C}"/>
    <cellStyle name="40% - Accent5 2 2 2 5" xfId="2588" xr:uid="{290D4F79-38C7-48B7-83C9-B995A5A4A918}"/>
    <cellStyle name="40% - Accent5 2 2 2 5 2" xfId="13211" xr:uid="{18FA6C35-543A-41C5-9500-1BDB7AAB0978}"/>
    <cellStyle name="40% - Accent5 2 2 2 6" xfId="2821" xr:uid="{EEF75A9B-D206-4627-8453-39457155A864}"/>
    <cellStyle name="40% - Accent5 2 2 2 7" xfId="3054" xr:uid="{B72E1634-56EB-48E1-9C36-9724DEB45386}"/>
    <cellStyle name="40% - Accent5 2 2 2 8" xfId="2120" xr:uid="{DFC0DBC8-BDB3-4EBA-8FA4-B5CEBD7C81BB}"/>
    <cellStyle name="40% - Accent5 2 2 2 9" xfId="1684" xr:uid="{575989CC-F919-4940-A093-6BC2DFC2356B}"/>
    <cellStyle name="40% - Accent5 2 2 3" xfId="641" xr:uid="{755FB43F-DA41-42E2-A192-9E0FBA92CFCC}"/>
    <cellStyle name="40% - Accent5 2 2 3 10" xfId="13212" xr:uid="{5DCF40F7-2670-4B7C-AF99-768FC1053DE8}"/>
    <cellStyle name="40% - Accent5 2 2 3 11" xfId="43646" xr:uid="{62DC5C6B-5AC1-4075-809B-74CA8DDE2C19}"/>
    <cellStyle name="40% - Accent5 2 2 3 12" xfId="1776" xr:uid="{877C8202-B267-445E-9E76-F213FCFACC73}"/>
    <cellStyle name="40% - Accent5 2 2 3 13" xfId="44207" xr:uid="{5A3E9B34-E987-498E-BBBF-57968C91B6EE}"/>
    <cellStyle name="40% - Accent5 2 2 3 2" xfId="1051" xr:uid="{34E17AE2-D677-46B2-8749-7F9EAA6B9695}"/>
    <cellStyle name="40% - Accent5 2 2 3 2 10" xfId="45194" xr:uid="{3B7D9115-C4DC-43B3-8374-8C1BFCCBB54C}"/>
    <cellStyle name="40% - Accent5 2 2 3 2 2" xfId="2499" xr:uid="{8D4D1F29-A8C7-4C8D-BFB0-FB25317C0BCA}"/>
    <cellStyle name="40% - Accent5 2 2 3 2 2 2" xfId="13215" xr:uid="{EFF49E87-2661-40EC-A4DB-F65CF253B3CA}"/>
    <cellStyle name="40% - Accent5 2 2 3 2 2 2 2" xfId="13216" xr:uid="{F93114D8-4210-4B6C-ABFE-0FF09570C60E}"/>
    <cellStyle name="40% - Accent5 2 2 3 2 2 2 3" xfId="13217" xr:uid="{76519B7B-5BD9-4765-AD7F-C89914E8C092}"/>
    <cellStyle name="40% - Accent5 2 2 3 2 2 3" xfId="13218" xr:uid="{6711D9A9-DBA6-4C27-96C8-426BC3CACFDC}"/>
    <cellStyle name="40% - Accent5 2 2 3 2 2 4" xfId="13219" xr:uid="{8A450C14-7037-41AF-BCA3-4BE2D0C38119}"/>
    <cellStyle name="40% - Accent5 2 2 3 2 2 4 2" xfId="13220" xr:uid="{39E6DE8B-5562-46A7-BDAF-668C63007ADF}"/>
    <cellStyle name="40% - Accent5 2 2 3 2 2 5" xfId="13221" xr:uid="{74F3156C-C9A5-4235-A73A-79DFF9B9C147}"/>
    <cellStyle name="40% - Accent5 2 2 3 2 2 6" xfId="13214" xr:uid="{A6065145-D9C4-4472-B692-FBA19D1566EC}"/>
    <cellStyle name="40% - Accent5 2 2 3 2 3" xfId="2733" xr:uid="{6C323FF3-223B-4E0C-A197-E26C16382A06}"/>
    <cellStyle name="40% - Accent5 2 2 3 2 3 2" xfId="13222" xr:uid="{E60A4731-8471-4F37-88C8-3430F5B39971}"/>
    <cellStyle name="40% - Accent5 2 2 3 2 4" xfId="2966" xr:uid="{04ECBE1D-1206-431D-8CB6-C39AB6232862}"/>
    <cellStyle name="40% - Accent5 2 2 3 2 4 2" xfId="13224" xr:uid="{2E2D72C5-FAAE-45BF-9F2E-12C55D1E7A00}"/>
    <cellStyle name="40% - Accent5 2 2 3 2 4 2 2" xfId="13225" xr:uid="{A33B6A13-0EDB-4CB6-886A-6B994CC7488C}"/>
    <cellStyle name="40% - Accent5 2 2 3 2 4 3" xfId="13226" xr:uid="{95A8825C-3383-4BC4-B363-858B6E389D17}"/>
    <cellStyle name="40% - Accent5 2 2 3 2 4 4" xfId="13223" xr:uid="{B57F31F9-6482-4E04-BCCD-FA269E93DCA6}"/>
    <cellStyle name="40% - Accent5 2 2 3 2 5" xfId="3199" xr:uid="{816F284E-6EB5-447B-A4DA-C29313ECE215}"/>
    <cellStyle name="40% - Accent5 2 2 3 2 5 2" xfId="13228" xr:uid="{FA0F43D8-C0A1-4393-99AE-54DDEBFCD305}"/>
    <cellStyle name="40% - Accent5 2 2 3 2 5 2 2" xfId="13229" xr:uid="{134E5621-1972-403F-BF49-5E20A4522E56}"/>
    <cellStyle name="40% - Accent5 2 2 3 2 5 3" xfId="13230" xr:uid="{E4C9154D-2422-40F6-971C-D3EA05BDFDB8}"/>
    <cellStyle name="40% - Accent5 2 2 3 2 5 4" xfId="13227" xr:uid="{FE18357A-F504-4A93-A6EC-26642E1C6BC5}"/>
    <cellStyle name="40% - Accent5 2 2 3 2 6" xfId="2265" xr:uid="{552513BE-FE65-4056-88DC-5DCE7A483D27}"/>
    <cellStyle name="40% - Accent5 2 2 3 2 6 2" xfId="13232" xr:uid="{AFA623C5-6044-4C16-91B1-CBB59D2CF6CA}"/>
    <cellStyle name="40% - Accent5 2 2 3 2 6 3" xfId="13231" xr:uid="{789A7878-DB54-43B7-B2B6-59A7792AC681}"/>
    <cellStyle name="40% - Accent5 2 2 3 2 7" xfId="13233" xr:uid="{58719433-3F3A-43F0-A0B6-739579667149}"/>
    <cellStyle name="40% - Accent5 2 2 3 2 8" xfId="13213" xr:uid="{34290AF2-BBEA-49DD-A769-BF298F06411C}"/>
    <cellStyle name="40% - Accent5 2 2 3 2 9" xfId="1901" xr:uid="{93C9E19D-6508-4E93-AF49-4B8C8BAA6E70}"/>
    <cellStyle name="40% - Accent5 2 2 3 3" xfId="2383" xr:uid="{A7BE8EFA-98E4-430C-9E41-8ABAEE958157}"/>
    <cellStyle name="40% - Accent5 2 2 3 3 2" xfId="13235" xr:uid="{C8D6E80C-1EED-4CB2-BB04-2B966F825110}"/>
    <cellStyle name="40% - Accent5 2 2 3 3 2 2" xfId="13236" xr:uid="{2BDAEB43-B1B2-43F5-B1AB-0C53A3FBDCFD}"/>
    <cellStyle name="40% - Accent5 2 2 3 3 2 2 2" xfId="13237" xr:uid="{3BD159D4-D4BD-43AD-A798-B340944605DA}"/>
    <cellStyle name="40% - Accent5 2 2 3 3 2 3" xfId="13238" xr:uid="{068F3B10-9330-43F5-BB8A-4D595BE8ABFD}"/>
    <cellStyle name="40% - Accent5 2 2 3 3 3" xfId="13239" xr:uid="{D8C8E4FD-7AB5-4FCF-B58D-392643F7702F}"/>
    <cellStyle name="40% - Accent5 2 2 3 3 3 2" xfId="13240" xr:uid="{6ECC3F37-5296-4692-8AD4-73E714DBF88F}"/>
    <cellStyle name="40% - Accent5 2 2 3 3 3 2 2" xfId="13241" xr:uid="{039323F9-6855-4B40-8EC5-C68AECEF69D6}"/>
    <cellStyle name="40% - Accent5 2 2 3 3 3 3" xfId="13242" xr:uid="{A086B578-039D-40F8-919A-B610CDEEF4AA}"/>
    <cellStyle name="40% - Accent5 2 2 3 3 4" xfId="13243" xr:uid="{DDFB5835-09A2-47FB-A1AF-8D48F0608E36}"/>
    <cellStyle name="40% - Accent5 2 2 3 3 4 2" xfId="13244" xr:uid="{EBE2D5DB-DCB0-4B69-AC0D-6036E34AC496}"/>
    <cellStyle name="40% - Accent5 2 2 3 3 5" xfId="13245" xr:uid="{05C3E79A-2AE9-4FDD-8F71-13A6FAA9F1C1}"/>
    <cellStyle name="40% - Accent5 2 2 3 3 6" xfId="13234" xr:uid="{3525E76C-5377-41EA-92C7-1D2A0949AD6E}"/>
    <cellStyle name="40% - Accent5 2 2 3 3 7" xfId="45878" xr:uid="{73958133-9FC2-4A9E-A1F0-B150D8CE4B58}"/>
    <cellStyle name="40% - Accent5 2 2 3 4" xfId="2617" xr:uid="{05034131-9FE2-4E2D-A062-EE42D5629802}"/>
    <cellStyle name="40% - Accent5 2 2 3 4 2" xfId="13247" xr:uid="{5D82D8B3-8339-45D3-90D0-F88721AB67E9}"/>
    <cellStyle name="40% - Accent5 2 2 3 4 2 2" xfId="13248" xr:uid="{1E63FACB-1AFE-4689-AC0C-98614EAAE967}"/>
    <cellStyle name="40% - Accent5 2 2 3 4 3" xfId="13249" xr:uid="{E310AC9E-741C-487C-B235-320E50FA31C1}"/>
    <cellStyle name="40% - Accent5 2 2 3 4 4" xfId="13246" xr:uid="{084C8D13-59B2-466D-A537-E3943E6CB190}"/>
    <cellStyle name="40% - Accent5 2 2 3 4 5" xfId="46533" xr:uid="{DB1F97C6-6721-4DDA-A49E-95ECA6515EDC}"/>
    <cellStyle name="40% - Accent5 2 2 3 5" xfId="2850" xr:uid="{71A10C3D-D0D0-4FEE-BCC1-B33FA7524CC8}"/>
    <cellStyle name="40% - Accent5 2 2 3 5 2" xfId="13251" xr:uid="{68044D0C-0BDC-4FA9-ACB7-0861B5ADCBAD}"/>
    <cellStyle name="40% - Accent5 2 2 3 5 3" xfId="13250" xr:uid="{BB823866-AB43-4BB8-A43E-6936419D09C3}"/>
    <cellStyle name="40% - Accent5 2 2 3 6" xfId="3083" xr:uid="{38638E38-FBF0-49D8-942D-77BECDA81E0D}"/>
    <cellStyle name="40% - Accent5 2 2 3 6 2" xfId="13253" xr:uid="{3A0AF09E-D53C-4BCE-A1D8-90E6AEA0F5BD}"/>
    <cellStyle name="40% - Accent5 2 2 3 6 3" xfId="13252" xr:uid="{5DF462FD-2C07-4614-AC35-D3B91190F5B4}"/>
    <cellStyle name="40% - Accent5 2 2 3 7" xfId="2149" xr:uid="{6E346526-024F-4778-9F1A-255750C3AFFC}"/>
    <cellStyle name="40% - Accent5 2 2 3 7 2" xfId="13255" xr:uid="{E1CECCF9-382E-4FB6-987B-66AA7057D3A2}"/>
    <cellStyle name="40% - Accent5 2 2 3 7 2 2" xfId="13256" xr:uid="{07DDFBDD-6AF0-4489-ABB8-5AA8678BB18C}"/>
    <cellStyle name="40% - Accent5 2 2 3 7 2 2 2" xfId="13257" xr:uid="{95A1D22D-BFF8-4A69-93D4-D5EB8D1C5A2B}"/>
    <cellStyle name="40% - Accent5 2 2 3 7 2 3" xfId="13258" xr:uid="{76F15490-F6F9-415C-B113-1A03D46AA3BB}"/>
    <cellStyle name="40% - Accent5 2 2 3 7 3" xfId="13259" xr:uid="{9795ECCC-7E4E-4805-95D4-D6EA714C51D8}"/>
    <cellStyle name="40% - Accent5 2 2 3 7 3 2" xfId="13260" xr:uid="{49C28262-6B8E-48A2-9A80-AA256BD83056}"/>
    <cellStyle name="40% - Accent5 2 2 3 7 4" xfId="13261" xr:uid="{BED30399-0168-4EC2-81E7-A241B0EC9CEB}"/>
    <cellStyle name="40% - Accent5 2 2 3 7 5" xfId="13254" xr:uid="{A1B54543-2728-4162-BE8F-7D6376FB4F04}"/>
    <cellStyle name="40% - Accent5 2 2 3 8" xfId="13262" xr:uid="{38E6201A-6E15-41C6-8836-0423FD78BE76}"/>
    <cellStyle name="40% - Accent5 2 2 3 8 2" xfId="13263" xr:uid="{3A7E7614-5439-47DB-B619-4C8C558ECAE4}"/>
    <cellStyle name="40% - Accent5 2 2 3 8 2 2" xfId="13264" xr:uid="{E533A815-FE08-4D48-BA47-2C1435BA688D}"/>
    <cellStyle name="40% - Accent5 2 2 3 8 3" xfId="13265" xr:uid="{F196C6A9-A904-4E68-8AD7-965760D8BD4A}"/>
    <cellStyle name="40% - Accent5 2 2 3 9" xfId="13266" xr:uid="{6DB31551-E5A8-44DF-8988-2D79E0EBDBE0}"/>
    <cellStyle name="40% - Accent5 2 2 3 9 2" xfId="13267" xr:uid="{F23BFE65-88FD-40CA-A60C-90AF5DAABFD5}"/>
    <cellStyle name="40% - Accent5 2 2 4" xfId="700" xr:uid="{F7F3B65B-63A6-4540-906B-DCE7C95B3FD2}"/>
    <cellStyle name="40% - Accent5 2 2 4 10" xfId="44683" xr:uid="{3D5A2FCE-C109-4BF8-B628-4E8C5E33711B}"/>
    <cellStyle name="40% - Accent5 2 2 4 2" xfId="1107" xr:uid="{3B2B3996-188F-4682-97A8-69155A58F410}"/>
    <cellStyle name="40% - Accent5 2 2 4 2 2" xfId="13270" xr:uid="{AD38241E-7AC0-45B1-9B70-38CE78F2320A}"/>
    <cellStyle name="40% - Accent5 2 2 4 2 2 2" xfId="13271" xr:uid="{908A71BD-3BA1-4380-8FEB-2B338F5EAAFC}"/>
    <cellStyle name="40% - Accent5 2 2 4 2 2 2 2" xfId="13272" xr:uid="{BC75E42F-3DFB-4D38-860F-1C6176F80F01}"/>
    <cellStyle name="40% - Accent5 2 2 4 2 2 2 2 2" xfId="13273" xr:uid="{BFDEDC4A-E107-458F-873F-87C851EE6B82}"/>
    <cellStyle name="40% - Accent5 2 2 4 2 2 2 3" xfId="13274" xr:uid="{9243B987-E978-4BD3-8240-14E5C8C37E45}"/>
    <cellStyle name="40% - Accent5 2 2 4 2 2 3" xfId="13275" xr:uid="{AC055E33-2473-4DE2-BB65-2BFE81A434DC}"/>
    <cellStyle name="40% - Accent5 2 2 4 2 2 3 2" xfId="13276" xr:uid="{0C0BEFF2-F955-433B-8AE3-ED24F130E5F1}"/>
    <cellStyle name="40% - Accent5 2 2 4 2 2 3 2 2" xfId="13277" xr:uid="{4CC773C8-30E5-415D-861D-D0BB19EC2A0F}"/>
    <cellStyle name="40% - Accent5 2 2 4 2 2 3 3" xfId="13278" xr:uid="{A3B65FFC-A8F5-40A4-A570-CDB7D3C7E800}"/>
    <cellStyle name="40% - Accent5 2 2 4 2 2 4" xfId="13279" xr:uid="{61836A2A-DA3A-4190-9790-948F82BF41C3}"/>
    <cellStyle name="40% - Accent5 2 2 4 2 2 4 2" xfId="13280" xr:uid="{5E6DC399-41A6-4E4D-9466-F93B030116C1}"/>
    <cellStyle name="40% - Accent5 2 2 4 2 2 5" xfId="13281" xr:uid="{1DF7CA39-438E-4A43-822D-0D2249096636}"/>
    <cellStyle name="40% - Accent5 2 2 4 2 3" xfId="13282" xr:uid="{ED983E40-65D1-4FF6-AAED-C29D54C26D4D}"/>
    <cellStyle name="40% - Accent5 2 2 4 2 3 2" xfId="13283" xr:uid="{E45AF86C-DB27-4176-9543-D9052728F6E0}"/>
    <cellStyle name="40% - Accent5 2 2 4 2 3 2 2" xfId="13284" xr:uid="{D3D17F22-2680-4EBC-8898-4E9A8DD18906}"/>
    <cellStyle name="40% - Accent5 2 2 4 2 3 3" xfId="13285" xr:uid="{E4B14207-5347-42FB-9FE8-1C46E1F420BF}"/>
    <cellStyle name="40% - Accent5 2 2 4 2 4" xfId="13286" xr:uid="{8739F653-BC18-4454-AA53-DE27632485C9}"/>
    <cellStyle name="40% - Accent5 2 2 4 2 4 2" xfId="13287" xr:uid="{C37E0C39-C8AC-412C-97C6-D90C76B14313}"/>
    <cellStyle name="40% - Accent5 2 2 4 2 4 2 2" xfId="13288" xr:uid="{A0C63B2A-638B-454E-A581-518B476EBCB6}"/>
    <cellStyle name="40% - Accent5 2 2 4 2 4 3" xfId="13289" xr:uid="{6B6D8AD1-E1A7-4063-B32C-30664B5244B7}"/>
    <cellStyle name="40% - Accent5 2 2 4 2 5" xfId="13290" xr:uid="{D5DEEDE3-3042-4DA5-832A-B5341A9613A5}"/>
    <cellStyle name="40% - Accent5 2 2 4 2 5 2" xfId="13291" xr:uid="{45EA66F4-7815-431A-80F1-ECD9C6A9F8F3}"/>
    <cellStyle name="40% - Accent5 2 2 4 2 6" xfId="13292" xr:uid="{7B40696A-DE81-4D27-BD64-D6C3BE52BE61}"/>
    <cellStyle name="40% - Accent5 2 2 4 2 7" xfId="13269" xr:uid="{E5904F9C-842B-4E21-BF0B-603107C2024E}"/>
    <cellStyle name="40% - Accent5 2 2 4 2 8" xfId="2441" xr:uid="{F2B717AE-6126-49D5-B16E-8E09708670E5}"/>
    <cellStyle name="40% - Accent5 2 2 4 2 9" xfId="45480" xr:uid="{E5DD65C3-C4AA-42DF-9637-28FCE27C535C}"/>
    <cellStyle name="40% - Accent5 2 2 4 3" xfId="2675" xr:uid="{246BB503-3777-4686-B6D8-640F78AA2B0E}"/>
    <cellStyle name="40% - Accent5 2 2 4 3 2" xfId="13294" xr:uid="{757CD452-E804-439E-AE71-668E2A7552EA}"/>
    <cellStyle name="40% - Accent5 2 2 4 3 2 2" xfId="13295" xr:uid="{570DA685-E207-4A74-AE63-DCA6AD5408A4}"/>
    <cellStyle name="40% - Accent5 2 2 4 3 2 2 2" xfId="13296" xr:uid="{758E2566-2B86-499A-84AB-68907F88E9D1}"/>
    <cellStyle name="40% - Accent5 2 2 4 3 2 3" xfId="13297" xr:uid="{BE4EC63A-EFC1-4CDA-9C89-E784F5BD9148}"/>
    <cellStyle name="40% - Accent5 2 2 4 3 3" xfId="13298" xr:uid="{72F22835-F8BA-490D-BAA4-8E18138A1C71}"/>
    <cellStyle name="40% - Accent5 2 2 4 3 3 2" xfId="13299" xr:uid="{B447DD0D-5523-4526-8FBB-46CA6624DB53}"/>
    <cellStyle name="40% - Accent5 2 2 4 3 3 2 2" xfId="13300" xr:uid="{CF7CA46C-DCF1-4727-88CB-5EF44C84D3FE}"/>
    <cellStyle name="40% - Accent5 2 2 4 3 3 3" xfId="13301" xr:uid="{2B20E381-3EC1-4A5F-8577-6B3396A04874}"/>
    <cellStyle name="40% - Accent5 2 2 4 3 4" xfId="13302" xr:uid="{F1B48DD7-7F8F-42F2-B67E-74C796564456}"/>
    <cellStyle name="40% - Accent5 2 2 4 3 4 2" xfId="13303" xr:uid="{A848B865-57E2-4172-A130-763C4F1846FB}"/>
    <cellStyle name="40% - Accent5 2 2 4 3 5" xfId="13304" xr:uid="{8DCA0D1E-BA7A-41CB-9684-1ACE75594DA5}"/>
    <cellStyle name="40% - Accent5 2 2 4 3 6" xfId="13293" xr:uid="{36FE3918-F1BB-4D2E-9234-53EF77681EE0}"/>
    <cellStyle name="40% - Accent5 2 2 4 3 7" xfId="45997" xr:uid="{2427DB30-AA18-4EC0-9402-62E63833C42A}"/>
    <cellStyle name="40% - Accent5 2 2 4 4" xfId="2908" xr:uid="{76247D77-FFE6-43E4-A5A9-4EE29E9C7451}"/>
    <cellStyle name="40% - Accent5 2 2 4 4 2" xfId="13306" xr:uid="{9A4F4062-D501-4881-8BC4-D4C82A88F70C}"/>
    <cellStyle name="40% - Accent5 2 2 4 4 2 2" xfId="13307" xr:uid="{48A0D4CD-32EE-4E04-9062-9D7CA8015CCF}"/>
    <cellStyle name="40% - Accent5 2 2 4 4 2 2 2" xfId="13308" xr:uid="{FB6FACC7-21B3-45D2-AEB6-BBF1DDFF8F88}"/>
    <cellStyle name="40% - Accent5 2 2 4 4 2 3" xfId="13309" xr:uid="{9E1CE262-C111-4D75-AB6C-A4A93D8B146F}"/>
    <cellStyle name="40% - Accent5 2 2 4 4 3" xfId="13310" xr:uid="{F0B159C2-D916-46FA-8C72-B7ECE06C2AA4}"/>
    <cellStyle name="40% - Accent5 2 2 4 4 3 2" xfId="13311" xr:uid="{EB4B1FB6-9524-4EFF-BC01-7DD82F9CB98E}"/>
    <cellStyle name="40% - Accent5 2 2 4 4 4" xfId="13312" xr:uid="{B4E149A3-ECB3-40F6-8E79-5E22045EEE6F}"/>
    <cellStyle name="40% - Accent5 2 2 4 4 5" xfId="13305" xr:uid="{DA156637-40BC-411F-A549-535C7B53F958}"/>
    <cellStyle name="40% - Accent5 2 2 4 4 6" xfId="46819" xr:uid="{9B8AA686-CD96-45F2-BD72-2C0390B5131F}"/>
    <cellStyle name="40% - Accent5 2 2 4 5" xfId="3141" xr:uid="{6057B2F1-8ED8-475F-9066-F140211D475C}"/>
    <cellStyle name="40% - Accent5 2 2 4 5 2" xfId="13314" xr:uid="{66137677-8095-4651-B06C-04C37C0BB232}"/>
    <cellStyle name="40% - Accent5 2 2 4 5 2 2" xfId="13315" xr:uid="{7DEA90C3-213B-485B-B8A8-3CDA126F97D0}"/>
    <cellStyle name="40% - Accent5 2 2 4 5 3" xfId="13316" xr:uid="{E089DDC0-669C-4547-99D6-86F36A55A312}"/>
    <cellStyle name="40% - Accent5 2 2 4 5 4" xfId="13313" xr:uid="{5F0DD31F-246D-4648-9447-8955D5142E78}"/>
    <cellStyle name="40% - Accent5 2 2 4 5 5" xfId="47746" xr:uid="{E938F9D1-109B-4926-B85A-E60464CA9A7C}"/>
    <cellStyle name="40% - Accent5 2 2 4 6" xfId="2207" xr:uid="{30C75CFA-2568-4896-985F-21FC899282E5}"/>
    <cellStyle name="40% - Accent5 2 2 4 6 2" xfId="13318" xr:uid="{12A406B5-1A09-4F26-BB56-601B9BA7CA1C}"/>
    <cellStyle name="40% - Accent5 2 2 4 6 3" xfId="13317" xr:uid="{74268F03-C55D-446F-B6EA-F4EF1E3EFAE2}"/>
    <cellStyle name="40% - Accent5 2 2 4 6 4" xfId="47327" xr:uid="{20DE5B0C-1CB6-4E31-8E32-610C0FF4649A}"/>
    <cellStyle name="40% - Accent5 2 2 4 7" xfId="13319" xr:uid="{9ABE6802-9B44-4887-8156-BFC08A4A109A}"/>
    <cellStyle name="40% - Accent5 2 2 4 8" xfId="13268" xr:uid="{2A16933B-7A43-4685-876A-A41030D6344F}"/>
    <cellStyle name="40% - Accent5 2 2 4 9" xfId="1843" xr:uid="{4349A202-650E-4151-9E7E-5346EE74B999}"/>
    <cellStyle name="40% - Accent5 2 2 5" xfId="895" xr:uid="{086A2AA5-E5D2-4058-89AA-D0FDC4C7146F}"/>
    <cellStyle name="40% - Accent5 2 2 5 2" xfId="13321" xr:uid="{E851B0BA-785B-483F-8BB5-7AD793BC0C4F}"/>
    <cellStyle name="40% - Accent5 2 2 5 2 2" xfId="13322" xr:uid="{9ACC76AC-A31B-40E7-9122-8CC1E46AB6F0}"/>
    <cellStyle name="40% - Accent5 2 2 5 2 2 2" xfId="13323" xr:uid="{6AE4A22E-4937-4195-82B1-15A65299E6C8}"/>
    <cellStyle name="40% - Accent5 2 2 5 2 2 2 2" xfId="13324" xr:uid="{24AE2EE4-77F0-4F1F-B0F7-4BE4BD4CDC24}"/>
    <cellStyle name="40% - Accent5 2 2 5 2 2 2 2 2" xfId="13325" xr:uid="{C63BF0B0-0CD4-4ED6-9356-F98C45901879}"/>
    <cellStyle name="40% - Accent5 2 2 5 2 2 2 3" xfId="13326" xr:uid="{948AAB7C-083F-4832-8A69-788DE622CD25}"/>
    <cellStyle name="40% - Accent5 2 2 5 2 2 3" xfId="13327" xr:uid="{1B2728D1-FD38-4739-A83A-49497DE347ED}"/>
    <cellStyle name="40% - Accent5 2 2 5 2 2 3 2" xfId="13328" xr:uid="{E05E0E3F-A5E4-432A-98D6-E111653660A1}"/>
    <cellStyle name="40% - Accent5 2 2 5 2 2 3 2 2" xfId="13329" xr:uid="{BA35F314-1F2F-4B9C-B168-C6F24C9B814C}"/>
    <cellStyle name="40% - Accent5 2 2 5 2 2 3 3" xfId="13330" xr:uid="{58509E2E-5C3F-4E75-BD73-26E91AD90158}"/>
    <cellStyle name="40% - Accent5 2 2 5 2 2 4" xfId="13331" xr:uid="{5635FE43-5CD7-4C5A-BDF6-56F3AD9234D4}"/>
    <cellStyle name="40% - Accent5 2 2 5 2 2 4 2" xfId="13332" xr:uid="{34DCB278-BA46-44AC-B3DA-ADEC2D596D05}"/>
    <cellStyle name="40% - Accent5 2 2 5 2 2 5" xfId="13333" xr:uid="{7F16EBBD-E23A-465F-94FE-29E0ED79D3D2}"/>
    <cellStyle name="40% - Accent5 2 2 5 2 3" xfId="13334" xr:uid="{EB692C23-2F6A-44F9-9944-ED081BC22237}"/>
    <cellStyle name="40% - Accent5 2 2 5 2 4" xfId="46408" xr:uid="{B557EFA3-D423-4774-BD4D-628E2B83EA05}"/>
    <cellStyle name="40% - Accent5 2 2 5 3" xfId="13335" xr:uid="{3DC7D2EC-9435-4EBB-84F6-43E43BAA260A}"/>
    <cellStyle name="40% - Accent5 2 2 5 3 2" xfId="13336" xr:uid="{FF82BDDD-C482-4FF7-BDCC-17D1DC15BEBB}"/>
    <cellStyle name="40% - Accent5 2 2 5 3 2 2" xfId="13337" xr:uid="{3D329522-5BCE-453A-9347-C0996AAC8EBF}"/>
    <cellStyle name="40% - Accent5 2 2 5 3 3" xfId="13338" xr:uid="{F3EA528C-86EF-4F62-8A54-E26CA7A11564}"/>
    <cellStyle name="40% - Accent5 2 2 5 4" xfId="13339" xr:uid="{BD4F2E0C-24DC-4359-90E3-883518C0CA51}"/>
    <cellStyle name="40% - Accent5 2 2 5 4 2" xfId="13340" xr:uid="{0DCCFCB2-DF04-43D5-B5E8-011B219F9100}"/>
    <cellStyle name="40% - Accent5 2 2 5 4 2 2" xfId="13341" xr:uid="{E0985C0B-0747-4309-AA8A-AE9FD686D80A}"/>
    <cellStyle name="40% - Accent5 2 2 5 4 3" xfId="13342" xr:uid="{923A282E-DCF3-423E-A395-9258E22DFBBD}"/>
    <cellStyle name="40% - Accent5 2 2 5 5" xfId="13343" xr:uid="{381678CD-1E96-46E4-916C-CA8D83546853}"/>
    <cellStyle name="40% - Accent5 2 2 5 5 2" xfId="13344" xr:uid="{C1DCCCED-8DBF-4EC6-A59D-09ED76AFEF11}"/>
    <cellStyle name="40% - Accent5 2 2 5 6" xfId="13345" xr:uid="{BE735ED0-2FA9-4740-9345-D5FBE9AE9953}"/>
    <cellStyle name="40% - Accent5 2 2 5 7" xfId="13320" xr:uid="{10CB94E2-FDD4-48A6-8CEC-97F8D97B21BB}"/>
    <cellStyle name="40% - Accent5 2 2 5 8" xfId="2325" xr:uid="{F8497784-8220-4956-B457-51625FEFCAB5}"/>
    <cellStyle name="40% - Accent5 2 2 5 9" xfId="45067" xr:uid="{12F46612-77BB-47A9-8494-3B5EE0C4FEB3}"/>
    <cellStyle name="40% - Accent5 2 2 6" xfId="2559" xr:uid="{8826BB17-62FD-4382-8184-F37C3E7498AC}"/>
    <cellStyle name="40% - Accent5 2 2 6 2" xfId="13347" xr:uid="{66F1FDC7-C778-4DF2-AFE8-437835856AAE}"/>
    <cellStyle name="40% - Accent5 2 2 6 2 2" xfId="13348" xr:uid="{47EACF1C-663F-4DB6-BB77-04D8A0EBD2C0}"/>
    <cellStyle name="40% - Accent5 2 2 6 2 2 2" xfId="13349" xr:uid="{6E7A64F2-04E7-436E-ADCA-1183424B9941}"/>
    <cellStyle name="40% - Accent5 2 2 6 2 3" xfId="13350" xr:uid="{1EBF6B05-E721-49D2-9CBB-C296ADB85817}"/>
    <cellStyle name="40% - Accent5 2 2 6 2 4" xfId="46983" xr:uid="{C3EFCDC4-B4C2-4965-AFF4-E70C0ABE4091}"/>
    <cellStyle name="40% - Accent5 2 2 6 3" xfId="13351" xr:uid="{4EFCEA78-2DE1-43BB-8DA5-D5D1507ED697}"/>
    <cellStyle name="40% - Accent5 2 2 6 3 2" xfId="13352" xr:uid="{A51E1597-CE0E-4691-BE40-DDEAF5449ADD}"/>
    <cellStyle name="40% - Accent5 2 2 6 3 2 2" xfId="13353" xr:uid="{61928D73-BEDF-4222-8BFB-C366322641CB}"/>
    <cellStyle name="40% - Accent5 2 2 6 3 3" xfId="13354" xr:uid="{7DAB0238-F91C-440A-BFED-2028A8CBF8D6}"/>
    <cellStyle name="40% - Accent5 2 2 6 4" xfId="13355" xr:uid="{3D5DD23E-979D-4642-810F-187827622618}"/>
    <cellStyle name="40% - Accent5 2 2 6 4 2" xfId="13356" xr:uid="{999F0308-1AFE-48D0-B67A-14EE7F6D661D}"/>
    <cellStyle name="40% - Accent5 2 2 6 5" xfId="13357" xr:uid="{A2F9062C-1E70-4C03-B9A3-19AD12967F73}"/>
    <cellStyle name="40% - Accent5 2 2 6 6" xfId="13346" xr:uid="{7A43701E-EF6F-48B8-8382-FF463FEB7A77}"/>
    <cellStyle name="40% - Accent5 2 2 6 7" xfId="44872" xr:uid="{76819972-2D05-43EC-A52D-9DBA9113C9F0}"/>
    <cellStyle name="40% - Accent5 2 2 7" xfId="2792" xr:uid="{81219ADD-D1A0-4997-8F47-AFD011EE10C0}"/>
    <cellStyle name="40% - Accent5 2 2 7 2" xfId="47156" xr:uid="{87E588E9-3B6F-4989-84D6-47EA3D006329}"/>
    <cellStyle name="40% - Accent5 2 2 7 3" xfId="45633" xr:uid="{152D40BE-033A-4503-9861-CBDE9AD27B04}"/>
    <cellStyle name="40% - Accent5 2 2 8" xfId="3025" xr:uid="{D48CF55A-0A0A-40D0-85B1-1C3F8E2EED75}"/>
    <cellStyle name="40% - Accent5 2 2 8 2" xfId="46254" xr:uid="{453BEB82-3D64-43CC-82DA-CF486C847A39}"/>
    <cellStyle name="40% - Accent5 2 2 9" xfId="2091" xr:uid="{67B8E8CB-5C3F-48B4-BFE3-EC6054BAC809}"/>
    <cellStyle name="40% - Accent5 2 3" xfId="470" xr:uid="{F0B4A34B-DB56-46CB-AFFF-C36042C4BF9D}"/>
    <cellStyle name="40% - Accent5 2 3 2" xfId="732" xr:uid="{EB138581-96EE-44EB-950E-60372BFC1EB2}"/>
    <cellStyle name="40% - Accent5 2 3 2 10" xfId="3336" xr:uid="{B2B4680D-97A6-41FE-9AB1-C6E04C67AFB7}"/>
    <cellStyle name="40% - Accent5 2 3 2 11" xfId="45269" xr:uid="{7047F929-4B3A-4DF8-BD2A-181328EA5491}"/>
    <cellStyle name="40% - Accent5 2 3 2 2" xfId="1132" xr:uid="{F292B71C-966D-4888-A727-46CE472657FA}"/>
    <cellStyle name="40% - Accent5 2 3 2 2 2" xfId="13360" xr:uid="{F72191BE-ED17-4F5D-96DA-1834A203F106}"/>
    <cellStyle name="40% - Accent5 2 3 2 2 2 2" xfId="13361" xr:uid="{57E33620-F919-4B66-930B-3F1F2D4E17E4}"/>
    <cellStyle name="40% - Accent5 2 3 2 2 2 2 2" xfId="13362" xr:uid="{E763D5E0-8215-471E-BB3C-66207184712E}"/>
    <cellStyle name="40% - Accent5 2 3 2 2 2 2 2 2" xfId="13363" xr:uid="{1947BC68-62EE-40F7-9D3F-0B5AAA019910}"/>
    <cellStyle name="40% - Accent5 2 3 2 2 2 2 2 2 2" xfId="13364" xr:uid="{3C5D1BB5-0C9C-4985-B3E4-3110E016E4CA}"/>
    <cellStyle name="40% - Accent5 2 3 2 2 2 2 2 3" xfId="13365" xr:uid="{6ACCB082-0711-4B56-9405-E628CBA9BC27}"/>
    <cellStyle name="40% - Accent5 2 3 2 2 2 2 3" xfId="13366" xr:uid="{227A92AA-5DDE-48C9-B095-D98649FD095A}"/>
    <cellStyle name="40% - Accent5 2 3 2 2 2 2 3 2" xfId="13367" xr:uid="{98A8AD63-BD47-4AE0-8639-E030397403C6}"/>
    <cellStyle name="40% - Accent5 2 3 2 2 2 2 3 2 2" xfId="13368" xr:uid="{1960736D-13B4-4564-B59C-1117335F02F5}"/>
    <cellStyle name="40% - Accent5 2 3 2 2 2 2 3 3" xfId="13369" xr:uid="{DD81110C-DF5C-4154-8027-916044BB1FD1}"/>
    <cellStyle name="40% - Accent5 2 3 2 2 2 2 4" xfId="13370" xr:uid="{68191635-6D6C-4361-A738-E7391C0BDAEC}"/>
    <cellStyle name="40% - Accent5 2 3 2 2 2 2 4 2" xfId="13371" xr:uid="{1E371FEE-F99C-435A-B7AA-DD183A3D2EB4}"/>
    <cellStyle name="40% - Accent5 2 3 2 2 2 2 5" xfId="13372" xr:uid="{5460886D-A726-441D-A6FA-ADD7BCD7975A}"/>
    <cellStyle name="40% - Accent5 2 3 2 2 2 3" xfId="13373" xr:uid="{11DCE698-D152-4108-ACB2-638662B49C74}"/>
    <cellStyle name="40% - Accent5 2 3 2 2 2 3 2" xfId="13374" xr:uid="{C9C76DD1-7EE7-4043-AD5E-CFE63C620539}"/>
    <cellStyle name="40% - Accent5 2 3 2 2 2 3 2 2" xfId="13375" xr:uid="{A03F83F5-2FE1-48F0-8997-12F4B5EDF71F}"/>
    <cellStyle name="40% - Accent5 2 3 2 2 2 3 3" xfId="13376" xr:uid="{33D62F48-CB63-45B3-A02A-5AE120F13F2B}"/>
    <cellStyle name="40% - Accent5 2 3 2 2 2 4" xfId="13377" xr:uid="{DF88F9D2-8A15-4506-BEAB-0C2BC66AC2B1}"/>
    <cellStyle name="40% - Accent5 2 3 2 2 2 4 2" xfId="13378" xr:uid="{F98FA12C-00BE-45F7-825D-D93829EA7138}"/>
    <cellStyle name="40% - Accent5 2 3 2 2 2 4 2 2" xfId="13379" xr:uid="{14B329C2-FC71-4F1E-A109-52246669E0EE}"/>
    <cellStyle name="40% - Accent5 2 3 2 2 2 4 3" xfId="13380" xr:uid="{1BE45DF9-49DC-4791-B074-887A5005276F}"/>
    <cellStyle name="40% - Accent5 2 3 2 2 2 5" xfId="13381" xr:uid="{A2BCD4B5-F263-4033-B6BB-690E75FDE85C}"/>
    <cellStyle name="40% - Accent5 2 3 2 2 2 5 2" xfId="13382" xr:uid="{32012F7F-F416-47BF-B68E-FCD5352AC418}"/>
    <cellStyle name="40% - Accent5 2 3 2 2 2 6" xfId="13383" xr:uid="{0C248827-1047-4056-BBFF-531F4155DC6B}"/>
    <cellStyle name="40% - Accent5 2 3 2 2 3" xfId="13384" xr:uid="{EE555800-5E3A-4049-A02C-40D8C3D3C49A}"/>
    <cellStyle name="40% - Accent5 2 3 2 2 3 2" xfId="13385" xr:uid="{02D14A81-0D0B-43C8-AD0F-8935A52C50EA}"/>
    <cellStyle name="40% - Accent5 2 3 2 2 3 2 2" xfId="13386" xr:uid="{2489EC89-2CBD-4C7D-89CC-008CAFA18E3D}"/>
    <cellStyle name="40% - Accent5 2 3 2 2 3 2 2 2" xfId="13387" xr:uid="{05AD2B00-6B20-40EE-B582-2C74C6CD10C0}"/>
    <cellStyle name="40% - Accent5 2 3 2 2 3 2 3" xfId="13388" xr:uid="{28E0EDD6-92C9-4EB3-BE19-04B243289D2D}"/>
    <cellStyle name="40% - Accent5 2 3 2 2 3 3" xfId="13389" xr:uid="{4C2DFA3A-B40A-4B55-870C-64F63305FB69}"/>
    <cellStyle name="40% - Accent5 2 3 2 2 3 3 2" xfId="13390" xr:uid="{7B48CE8E-2F13-4980-BDE1-32448758D267}"/>
    <cellStyle name="40% - Accent5 2 3 2 2 3 3 2 2" xfId="13391" xr:uid="{0363D72E-80ED-4361-9CAF-2AEFBD97EB19}"/>
    <cellStyle name="40% - Accent5 2 3 2 2 3 3 3" xfId="13392" xr:uid="{5F5B6751-70FA-4B09-9554-2EAB6D760D70}"/>
    <cellStyle name="40% - Accent5 2 3 2 2 3 4" xfId="13393" xr:uid="{8421D37A-5AC6-45E1-A043-F4615F2BC874}"/>
    <cellStyle name="40% - Accent5 2 3 2 2 3 4 2" xfId="13394" xr:uid="{C8612645-4C38-47B2-B1DB-F16A5F5F1694}"/>
    <cellStyle name="40% - Accent5 2 3 2 2 3 5" xfId="13395" xr:uid="{4CED57E6-1CC9-4C6F-BD81-5CDE63DAF54A}"/>
    <cellStyle name="40% - Accent5 2 3 2 2 4" xfId="13396" xr:uid="{146D2FBB-BEF7-48AE-968C-3F57CC4FDE58}"/>
    <cellStyle name="40% - Accent5 2 3 2 2 4 2" xfId="13397" xr:uid="{6E47D657-E0DB-4538-8993-2C50571291B4}"/>
    <cellStyle name="40% - Accent5 2 3 2 2 4 2 2" xfId="13398" xr:uid="{74E540BF-8DB6-46C5-B47D-3158C13B8258}"/>
    <cellStyle name="40% - Accent5 2 3 2 2 4 2 2 2" xfId="13399" xr:uid="{F821CB79-D04D-4EF4-AFD9-CDF54F7BE17D}"/>
    <cellStyle name="40% - Accent5 2 3 2 2 4 2 3" xfId="13400" xr:uid="{98C93543-6D63-45BE-B193-0F466A2855D3}"/>
    <cellStyle name="40% - Accent5 2 3 2 2 4 3" xfId="13401" xr:uid="{8B05120B-7F43-4F1A-9899-497D58B86A4A}"/>
    <cellStyle name="40% - Accent5 2 3 2 2 4 3 2" xfId="13402" xr:uid="{7CC496E1-A46B-4067-9A8E-8090C1A727EB}"/>
    <cellStyle name="40% - Accent5 2 3 2 2 4 4" xfId="13403" xr:uid="{89BCDCC3-246B-4EA4-A999-C4CD01C4DCAD}"/>
    <cellStyle name="40% - Accent5 2 3 2 2 5" xfId="13404" xr:uid="{FD65D907-B12A-4010-924B-7872A5BCC498}"/>
    <cellStyle name="40% - Accent5 2 3 2 2 5 2" xfId="13405" xr:uid="{B0B140C6-B6F9-4029-8D47-814E518876B7}"/>
    <cellStyle name="40% - Accent5 2 3 2 2 5 2 2" xfId="13406" xr:uid="{3D9E979A-847B-479E-A951-DAB19D35CD56}"/>
    <cellStyle name="40% - Accent5 2 3 2 2 5 3" xfId="13407" xr:uid="{DBA25212-51FA-452C-AAD9-4F1071CB9E8F}"/>
    <cellStyle name="40% - Accent5 2 3 2 2 6" xfId="13408" xr:uid="{038631C0-2205-400A-A69A-20D190B942CD}"/>
    <cellStyle name="40% - Accent5 2 3 2 2 6 2" xfId="13409" xr:uid="{DCBCD853-5E0C-49FF-AE4A-293EF0EECE3D}"/>
    <cellStyle name="40% - Accent5 2 3 2 2 7" xfId="13410" xr:uid="{18456C21-9BAB-4F1C-B553-5A4D11497474}"/>
    <cellStyle name="40% - Accent5 2 3 2 2 8" xfId="13359" xr:uid="{795A3529-034D-4CAF-8284-A20940FF6F94}"/>
    <cellStyle name="40% - Accent5 2 3 2 2 9" xfId="46051" xr:uid="{42C26F91-888A-42F8-BD75-70F6626F5EDD}"/>
    <cellStyle name="40% - Accent5 2 3 2 3" xfId="13411" xr:uid="{71E92F88-E6C6-426C-B925-5D6E712B7B9B}"/>
    <cellStyle name="40% - Accent5 2 3 2 3 2" xfId="13412" xr:uid="{079AA392-DEAC-4701-9A49-2DFE2B217D40}"/>
    <cellStyle name="40% - Accent5 2 3 2 3 3" xfId="13413" xr:uid="{C41E7148-2BF2-475B-972D-97D8860D5202}"/>
    <cellStyle name="40% - Accent5 2 3 2 3 3 2" xfId="13414" xr:uid="{27EBB59F-CDF1-44E5-9056-6CEA8756C830}"/>
    <cellStyle name="40% - Accent5 2 3 2 3 3 2 2" xfId="13415" xr:uid="{15FD2C50-4ECE-4F21-AC00-01CCCAED766A}"/>
    <cellStyle name="40% - Accent5 2 3 2 3 3 2 2 2" xfId="13416" xr:uid="{0A902E86-3B56-4DAF-A9F8-18B96CB599E6}"/>
    <cellStyle name="40% - Accent5 2 3 2 3 3 2 3" xfId="13417" xr:uid="{AE2A49ED-5FD9-4351-9E4E-A64E54E0C9CE}"/>
    <cellStyle name="40% - Accent5 2 3 2 3 3 3" xfId="13418" xr:uid="{48ABC6B8-A0D6-44E3-AF11-708D0CC45809}"/>
    <cellStyle name="40% - Accent5 2 3 2 3 3 3 2" xfId="13419" xr:uid="{27A1CDBE-068D-489D-A3AD-36373A67AACB}"/>
    <cellStyle name="40% - Accent5 2 3 2 3 3 3 2 2" xfId="13420" xr:uid="{8C3BD5E1-3CDD-4642-9800-0DC405B549CF}"/>
    <cellStyle name="40% - Accent5 2 3 2 3 3 3 3" xfId="13421" xr:uid="{D1CF085E-93BC-4198-AD1F-4D199815310B}"/>
    <cellStyle name="40% - Accent5 2 3 2 3 3 4" xfId="13422" xr:uid="{D3DCDEE6-467F-4145-B616-EC4F35D695D7}"/>
    <cellStyle name="40% - Accent5 2 3 2 3 3 4 2" xfId="13423" xr:uid="{99F53A35-89C8-4C0E-AECF-B8D530A4CC0B}"/>
    <cellStyle name="40% - Accent5 2 3 2 3 3 5" xfId="13424" xr:uid="{838760BD-A200-4D64-812A-3217BE0C7AFF}"/>
    <cellStyle name="40% - Accent5 2 3 2 3 4" xfId="13425" xr:uid="{A52B409C-3322-4EB4-AD37-9F2E274D6B14}"/>
    <cellStyle name="40% - Accent5 2 3 2 3 4 2" xfId="13426" xr:uid="{EF79F196-96AA-4F99-82C4-E54CE33C84F1}"/>
    <cellStyle name="40% - Accent5 2 3 2 3 4 2 2" xfId="13427" xr:uid="{9BD7E3E6-AFF0-4EF7-9448-51EFD9F45C67}"/>
    <cellStyle name="40% - Accent5 2 3 2 3 4 2 2 2" xfId="13428" xr:uid="{B04D47D5-ECE5-4356-9595-87F2A77C1219}"/>
    <cellStyle name="40% - Accent5 2 3 2 3 4 2 3" xfId="13429" xr:uid="{A1B80820-CD63-4394-BD02-D5F235395269}"/>
    <cellStyle name="40% - Accent5 2 3 2 3 4 3" xfId="13430" xr:uid="{8EC6081B-5181-4D5F-95E8-AC507485D7B8}"/>
    <cellStyle name="40% - Accent5 2 3 2 3 4 3 2" xfId="13431" xr:uid="{7A770F14-B3D4-42A8-8C64-5C87FAF6334D}"/>
    <cellStyle name="40% - Accent5 2 3 2 3 4 3 2 2" xfId="13432" xr:uid="{4F1E297D-B9DF-4766-9E68-9A4D636BD0B8}"/>
    <cellStyle name="40% - Accent5 2 3 2 3 4 3 3" xfId="13433" xr:uid="{5EDB0F3A-3176-46BE-AEAE-7E686783E6B9}"/>
    <cellStyle name="40% - Accent5 2 3 2 3 4 4" xfId="13434" xr:uid="{FC62E182-CAC2-407C-82B4-55526A7546C8}"/>
    <cellStyle name="40% - Accent5 2 3 2 3 4 4 2" xfId="13435" xr:uid="{5427F76A-A902-4EBD-8A86-07242DC7F165}"/>
    <cellStyle name="40% - Accent5 2 3 2 3 4 5" xfId="13436" xr:uid="{BB095347-4256-47F3-A4E4-AED621B569B0}"/>
    <cellStyle name="40% - Accent5 2 3 2 3 5" xfId="13437" xr:uid="{36AA3AAC-4313-44EA-BF80-FB418D175068}"/>
    <cellStyle name="40% - Accent5 2 3 2 3 5 2" xfId="13438" xr:uid="{65181118-41CE-41A3-9651-E42CDF7736AB}"/>
    <cellStyle name="40% - Accent5 2 3 2 3 5 2 2" xfId="13439" xr:uid="{280289FE-8780-40A0-8ACE-6DF77ED16AFD}"/>
    <cellStyle name="40% - Accent5 2 3 2 3 5 2 2 2" xfId="13440" xr:uid="{C29A1D6B-8D66-4639-BF87-28FE58786C66}"/>
    <cellStyle name="40% - Accent5 2 3 2 3 5 2 3" xfId="13441" xr:uid="{1C322C81-BD63-424C-9C0D-7BABC24D8271}"/>
    <cellStyle name="40% - Accent5 2 3 2 3 5 3" xfId="13442" xr:uid="{39B7A559-8EA1-4226-983C-CB79941CB904}"/>
    <cellStyle name="40% - Accent5 2 3 2 3 5 3 2" xfId="13443" xr:uid="{5C8B3DC9-16E4-4936-AB69-7CA293D878A0}"/>
    <cellStyle name="40% - Accent5 2 3 2 3 5 3 2 2" xfId="13444" xr:uid="{9B936F0C-012C-41AD-BD89-65055FDB3029}"/>
    <cellStyle name="40% - Accent5 2 3 2 3 5 3 3" xfId="13445" xr:uid="{58EE5B7A-0E72-488B-A809-3DF32C7686D3}"/>
    <cellStyle name="40% - Accent5 2 3 2 3 5 4" xfId="13446" xr:uid="{D7DF2202-81FA-49A2-AA3E-A6E9270A4C49}"/>
    <cellStyle name="40% - Accent5 2 3 2 3 5 4 2" xfId="13447" xr:uid="{E99F5F17-8A48-4367-A054-F2E616370258}"/>
    <cellStyle name="40% - Accent5 2 3 2 3 5 5" xfId="13448" xr:uid="{298B541D-E417-43DE-85E0-777EA4A23B1E}"/>
    <cellStyle name="40% - Accent5 2 3 2 4" xfId="13449" xr:uid="{7815F57C-5AC4-492A-BC54-D3B14FF57497}"/>
    <cellStyle name="40% - Accent5 2 3 2 4 2" xfId="13450" xr:uid="{4D670A30-A494-4BD0-BC49-2A84FA91AF98}"/>
    <cellStyle name="40% - Accent5 2 3 2 4 2 2" xfId="13451" xr:uid="{2C301B74-54E1-47B0-8BF2-3BF2DBBC5BFF}"/>
    <cellStyle name="40% - Accent5 2 3 2 4 2 2 2" xfId="13452" xr:uid="{A476ACD9-22B7-40C6-85CA-4B84398ADADA}"/>
    <cellStyle name="40% - Accent5 2 3 2 4 2 2 2 2" xfId="13453" xr:uid="{70927F80-E491-43E7-ABA4-D5DE679AD9D6}"/>
    <cellStyle name="40% - Accent5 2 3 2 4 2 2 3" xfId="13454" xr:uid="{B3FDB563-71F7-490C-9CC3-16793DE9D088}"/>
    <cellStyle name="40% - Accent5 2 3 2 4 2 3" xfId="13455" xr:uid="{D6FA65BF-D715-4F9E-9A2C-AADEE8B1C8D0}"/>
    <cellStyle name="40% - Accent5 2 3 2 4 2 3 2" xfId="13456" xr:uid="{2FAE8044-58DA-47CF-94BC-0B04B0C66DBD}"/>
    <cellStyle name="40% - Accent5 2 3 2 4 2 3 2 2" xfId="13457" xr:uid="{EC6525AD-E53C-4F6D-94A2-0BF2DE4E2D89}"/>
    <cellStyle name="40% - Accent5 2 3 2 4 2 3 3" xfId="13458" xr:uid="{FAAA398E-F5D7-438D-99EA-368E19549BE8}"/>
    <cellStyle name="40% - Accent5 2 3 2 4 2 4" xfId="13459" xr:uid="{245FD7D9-DCB2-4CF1-B77B-B0AF56F1DC5B}"/>
    <cellStyle name="40% - Accent5 2 3 2 4 2 4 2" xfId="13460" xr:uid="{7D941B29-98C5-4219-9964-145B686FBF86}"/>
    <cellStyle name="40% - Accent5 2 3 2 4 2 5" xfId="13461" xr:uid="{C051F182-0527-4E42-AAA2-D82A6F5AA5DE}"/>
    <cellStyle name="40% - Accent5 2 3 2 4 3" xfId="13462" xr:uid="{EE708DED-96BD-45CD-90C4-F678C1072059}"/>
    <cellStyle name="40% - Accent5 2 3 2 4 3 2" xfId="13463" xr:uid="{4A0B15AC-E0F6-44FA-B884-FEF539ACDDB7}"/>
    <cellStyle name="40% - Accent5 2 3 2 4 3 2 2" xfId="13464" xr:uid="{156838F9-44E1-496E-80EB-60FD59735363}"/>
    <cellStyle name="40% - Accent5 2 3 2 4 3 3" xfId="13465" xr:uid="{94FB5619-FEB0-4C24-A145-4288EDF4A172}"/>
    <cellStyle name="40% - Accent5 2 3 2 4 4" xfId="13466" xr:uid="{67A4E3FD-3D55-4FE6-BA95-92918EF6780D}"/>
    <cellStyle name="40% - Accent5 2 3 2 4 4 2" xfId="13467" xr:uid="{CFFDD3A4-ABC5-41BD-AA83-EC76FA612582}"/>
    <cellStyle name="40% - Accent5 2 3 2 4 4 2 2" xfId="13468" xr:uid="{83643176-1B4D-40C2-BB96-36ED5BB73669}"/>
    <cellStyle name="40% - Accent5 2 3 2 4 4 3" xfId="13469" xr:uid="{C4F8B89B-1055-4376-AF5D-D00AF5D1CCB6}"/>
    <cellStyle name="40% - Accent5 2 3 2 4 5" xfId="13470" xr:uid="{EFF571A7-D70D-4EBF-87DA-3B6C76F4CB39}"/>
    <cellStyle name="40% - Accent5 2 3 2 4 5 2" xfId="13471" xr:uid="{0115E141-B5EA-4059-95C9-96D72242BDD2}"/>
    <cellStyle name="40% - Accent5 2 3 2 4 6" xfId="13472" xr:uid="{1AAD97A7-C272-43EF-AF86-4E01D046D9ED}"/>
    <cellStyle name="40% - Accent5 2 3 2 5" xfId="13473" xr:uid="{449987E8-ED18-428F-9D19-055218B66BBD}"/>
    <cellStyle name="40% - Accent5 2 3 2 5 2" xfId="13474" xr:uid="{BC35C477-C8C4-4809-AABD-4267D9B418AD}"/>
    <cellStyle name="40% - Accent5 2 3 2 5 2 2" xfId="13475" xr:uid="{16ECDB14-0834-4DEF-83CC-EA62FD0D0B83}"/>
    <cellStyle name="40% - Accent5 2 3 2 5 2 2 2" xfId="13476" xr:uid="{58740C11-F6E1-43B5-9E14-7E0C49899235}"/>
    <cellStyle name="40% - Accent5 2 3 2 5 2 3" xfId="13477" xr:uid="{ED0BC448-9B9B-433A-9FC9-5C2450398B18}"/>
    <cellStyle name="40% - Accent5 2 3 2 5 3" xfId="13478" xr:uid="{28CF110B-AAA3-4331-9632-662A450C0B53}"/>
    <cellStyle name="40% - Accent5 2 3 2 5 3 2" xfId="13479" xr:uid="{68C3C209-70F6-417E-B38A-27D7ACB8E8E5}"/>
    <cellStyle name="40% - Accent5 2 3 2 5 3 2 2" xfId="13480" xr:uid="{50F1C141-E328-46FE-A73B-ADBFBABC6515}"/>
    <cellStyle name="40% - Accent5 2 3 2 5 3 3" xfId="13481" xr:uid="{36A1FB67-FE9C-4894-8182-FD2F010F0601}"/>
    <cellStyle name="40% - Accent5 2 3 2 5 4" xfId="13482" xr:uid="{403B6BC7-4871-42CB-9656-0EDCAB8C5C39}"/>
    <cellStyle name="40% - Accent5 2 3 2 5 4 2" xfId="13483" xr:uid="{0F0D6195-3363-44D6-A29F-3FBCF921D21E}"/>
    <cellStyle name="40% - Accent5 2 3 2 5 5" xfId="13484" xr:uid="{A1D986D3-3022-49CC-A6A8-84D9FDD4BE3D}"/>
    <cellStyle name="40% - Accent5 2 3 2 6" xfId="13485" xr:uid="{E322356B-5DAF-4DFE-B662-3C574F1F8DE8}"/>
    <cellStyle name="40% - Accent5 2 3 2 6 2" xfId="13486" xr:uid="{1D556939-AE44-4D74-842B-F8A168086E2F}"/>
    <cellStyle name="40% - Accent5 2 3 2 6 2 2" xfId="13487" xr:uid="{D084F049-FC80-4F13-8C2F-DB806E975D94}"/>
    <cellStyle name="40% - Accent5 2 3 2 6 3" xfId="13488" xr:uid="{B655758D-F01D-4EFB-9B10-ED927FB9144F}"/>
    <cellStyle name="40% - Accent5 2 3 2 7" xfId="13489" xr:uid="{3DD9A643-C407-4E1B-A017-3F6052EF29DB}"/>
    <cellStyle name="40% - Accent5 2 3 2 7 2" xfId="13490" xr:uid="{C6435452-EDF6-464A-8CF4-580D216083F6}"/>
    <cellStyle name="40% - Accent5 2 3 2 7 2 2" xfId="13491" xr:uid="{C5F16DA1-E36D-4D5D-AF3F-2A3618BF06C4}"/>
    <cellStyle name="40% - Accent5 2 3 2 7 3" xfId="13492" xr:uid="{1966B445-E039-4637-B0FC-F5EDEC1372F9}"/>
    <cellStyle name="40% - Accent5 2 3 2 8" xfId="13493" xr:uid="{D82C3B31-E219-4FFA-9D08-E33AF9BBB41D}"/>
    <cellStyle name="40% - Accent5 2 3 2 8 2" xfId="13494" xr:uid="{B7A0A1B7-B6DD-49AD-BA1E-858A923F7617}"/>
    <cellStyle name="40% - Accent5 2 3 2 9" xfId="13358" xr:uid="{DCE9AB2E-F157-4ABC-AA68-92759A8B2D40}"/>
    <cellStyle name="40% - Accent5 2 3 3" xfId="921" xr:uid="{904AA7E9-1A60-45F2-A243-B97B9FED31D2}"/>
    <cellStyle name="40% - Accent5 2 3 3 10" xfId="45709" xr:uid="{1B8A1CD2-808A-4A1B-9061-3E633E5FE447}"/>
    <cellStyle name="40% - Accent5 2 3 3 2" xfId="13496" xr:uid="{68C4C9AE-0818-45F6-A6BD-F7E9EBC7FEA7}"/>
    <cellStyle name="40% - Accent5 2 3 3 2 2" xfId="13497" xr:uid="{2ECED6D8-D924-42A2-BFA8-A21D919A1FD3}"/>
    <cellStyle name="40% - Accent5 2 3 3 2 2 2" xfId="13498" xr:uid="{6C3EDAB6-52AB-48F0-8695-2AD62B687331}"/>
    <cellStyle name="40% - Accent5 2 3 3 2 2 2 2" xfId="13499" xr:uid="{617BBB21-19F4-40CF-B426-F3B181D665CE}"/>
    <cellStyle name="40% - Accent5 2 3 3 2 2 2 2 2" xfId="13500" xr:uid="{C9AA990C-04ED-483B-B5C7-B27AD9BF4817}"/>
    <cellStyle name="40% - Accent5 2 3 3 2 2 2 3" xfId="13501" xr:uid="{C32239E1-2B35-472C-B1AD-A499A2F494D6}"/>
    <cellStyle name="40% - Accent5 2 3 3 2 2 3" xfId="13502" xr:uid="{0845AF73-2947-42FB-A6AA-10E7E44618F5}"/>
    <cellStyle name="40% - Accent5 2 3 3 2 2 3 2" xfId="13503" xr:uid="{93BE4C9F-D9D9-45A3-BF21-8882CB86CDC7}"/>
    <cellStyle name="40% - Accent5 2 3 3 2 2 3 2 2" xfId="13504" xr:uid="{3894FFF0-65F0-4A40-9DFA-0DF93A1355DC}"/>
    <cellStyle name="40% - Accent5 2 3 3 2 2 3 3" xfId="13505" xr:uid="{E455B862-78BE-4145-9FBB-4DFCB6A88E10}"/>
    <cellStyle name="40% - Accent5 2 3 3 2 2 4" xfId="13506" xr:uid="{2B16FB62-1A06-4FCF-9E4C-E9914B92BB12}"/>
    <cellStyle name="40% - Accent5 2 3 3 2 2 4 2" xfId="13507" xr:uid="{B792FECC-5770-446B-9578-3E9856F7C5AD}"/>
    <cellStyle name="40% - Accent5 2 3 3 2 2 5" xfId="13508" xr:uid="{17A7D686-C40C-4F04-97C5-454C1C946F13}"/>
    <cellStyle name="40% - Accent5 2 3 3 2 3" xfId="13509" xr:uid="{16AEB7AB-1BB9-4E84-BD71-DB6DA5D17B58}"/>
    <cellStyle name="40% - Accent5 2 3 3 2 3 2" xfId="13510" xr:uid="{662AD81A-90E1-4EA6-80FF-3614522D31D5}"/>
    <cellStyle name="40% - Accent5 2 3 3 2 3 2 2" xfId="13511" xr:uid="{4976B406-5CDF-4DD1-84D7-1A4D708871BD}"/>
    <cellStyle name="40% - Accent5 2 3 3 2 3 3" xfId="13512" xr:uid="{C05B56AE-9CD4-45C7-9A5E-BA8CBBF333F4}"/>
    <cellStyle name="40% - Accent5 2 3 3 2 4" xfId="13513" xr:uid="{C12F363E-4D2B-4C83-A196-DDDC8F77B6FE}"/>
    <cellStyle name="40% - Accent5 2 3 3 2 4 2" xfId="13514" xr:uid="{8FA6832D-8006-4EE9-AB3D-C08587213A1A}"/>
    <cellStyle name="40% - Accent5 2 3 3 2 4 2 2" xfId="13515" xr:uid="{025BABCB-7932-440D-96F2-06EB3BB70983}"/>
    <cellStyle name="40% - Accent5 2 3 3 2 4 3" xfId="13516" xr:uid="{6FC446D3-0D7A-4BD8-80C1-397C00039F3D}"/>
    <cellStyle name="40% - Accent5 2 3 3 2 5" xfId="13517" xr:uid="{54019E27-9865-45B8-8458-9C32DECF1F8F}"/>
    <cellStyle name="40% - Accent5 2 3 3 2 5 2" xfId="13518" xr:uid="{5901AEF1-F4E1-4C89-AAAB-9B9D5E924804}"/>
    <cellStyle name="40% - Accent5 2 3 3 2 6" xfId="13519" xr:uid="{CAD37F64-B61E-4FC7-BA48-F1404AAEF287}"/>
    <cellStyle name="40% - Accent5 2 3 3 3" xfId="13520" xr:uid="{BCD70E05-F3F5-4F55-85C8-4FDBC4E2CD19}"/>
    <cellStyle name="40% - Accent5 2 3 3 3 2" xfId="13521" xr:uid="{1ED320AE-5FBA-46D9-B266-504AADC1D04D}"/>
    <cellStyle name="40% - Accent5 2 3 3 3 2 2" xfId="13522" xr:uid="{CB7A7556-8C1F-45FB-9C16-A333AF171716}"/>
    <cellStyle name="40% - Accent5 2 3 3 3 2 3" xfId="13523" xr:uid="{28336393-BD53-4697-AC12-0100D30DD289}"/>
    <cellStyle name="40% - Accent5 2 3 3 3 3" xfId="13524" xr:uid="{E2946B57-CE69-45C0-BF18-994FD76BE671}"/>
    <cellStyle name="40% - Accent5 2 3 3 3 4" xfId="13525" xr:uid="{4D80F295-CF97-4CA4-A30B-57BE781F4C47}"/>
    <cellStyle name="40% - Accent5 2 3 3 3 4 2" xfId="13526" xr:uid="{C296E8FB-534A-4D24-AE72-6D4B404E56A9}"/>
    <cellStyle name="40% - Accent5 2 3 3 3 5" xfId="13527" xr:uid="{DEAF83DB-6520-4C47-94CD-DA8117E31572}"/>
    <cellStyle name="40% - Accent5 2 3 3 4" xfId="13528" xr:uid="{E4F9A6FE-1590-4F20-B50A-FFF49B2EB0B4}"/>
    <cellStyle name="40% - Accent5 2 3 3 5" xfId="13529" xr:uid="{512AF39C-32E6-4122-8613-0EE6378FFC90}"/>
    <cellStyle name="40% - Accent5 2 3 3 5 2" xfId="13530" xr:uid="{0A0E0392-F154-4595-ACA7-C53886606035}"/>
    <cellStyle name="40% - Accent5 2 3 3 5 2 2" xfId="13531" xr:uid="{7510551B-079E-4398-B43C-9DA3310EC954}"/>
    <cellStyle name="40% - Accent5 2 3 3 5 3" xfId="13532" xr:uid="{C21AED12-2273-4F9E-B8E8-09267E738D57}"/>
    <cellStyle name="40% - Accent5 2 3 3 6" xfId="13533" xr:uid="{A8196C89-F83D-46E6-8B51-FA74D8F4D40C}"/>
    <cellStyle name="40% - Accent5 2 3 3 6 2" xfId="13534" xr:uid="{B8C1DE0F-0000-41BC-A68B-8CAE95601EEA}"/>
    <cellStyle name="40% - Accent5 2 3 3 6 2 2" xfId="13535" xr:uid="{C89D2964-8CE5-4118-BF19-23CEF7EB25EB}"/>
    <cellStyle name="40% - Accent5 2 3 3 6 3" xfId="13536" xr:uid="{460C43F1-FD13-48DB-9F3B-B3DCA6D2799D}"/>
    <cellStyle name="40% - Accent5 2 3 3 7" xfId="13537" xr:uid="{5707DAEA-12C3-4878-88B7-5275136C90BE}"/>
    <cellStyle name="40% - Accent5 2 3 3 7 2" xfId="13538" xr:uid="{ABFDA107-C84B-4EEE-BDFF-192E2802EADC}"/>
    <cellStyle name="40% - Accent5 2 3 3 8" xfId="13539" xr:uid="{D54AD82B-7849-4CE0-88AC-B6033CBF6DDB}"/>
    <cellStyle name="40% - Accent5 2 3 3 9" xfId="13495" xr:uid="{CEFDE825-42BA-4238-B76B-0C8A1AE016AD}"/>
    <cellStyle name="40% - Accent5 2 3 4" xfId="13540" xr:uid="{32202E97-2A8D-4E3D-8181-9D253E7536CF}"/>
    <cellStyle name="40% - Accent5 2 3 4 2" xfId="13541" xr:uid="{598A7CEA-6DF0-4DFD-8F62-6584AD85938A}"/>
    <cellStyle name="40% - Accent5 2 3 4 2 2" xfId="13542" xr:uid="{828870CA-9153-4F8F-A37A-468983EE736F}"/>
    <cellStyle name="40% - Accent5 2 3 4 2 2 2" xfId="13543" xr:uid="{EA15D6CA-4F19-42A6-B774-5DAAC5222DF9}"/>
    <cellStyle name="40% - Accent5 2 3 4 2 2 2 2" xfId="13544" xr:uid="{533CDFE9-D0EC-4C3C-B822-CD4A0A7147DC}"/>
    <cellStyle name="40% - Accent5 2 3 4 2 2 3" xfId="13545" xr:uid="{B88CF038-98CD-43FB-A74E-325A8D009273}"/>
    <cellStyle name="40% - Accent5 2 3 4 2 3" xfId="13546" xr:uid="{DDF88E37-DBA1-4B6F-AD22-955F097665F0}"/>
    <cellStyle name="40% - Accent5 2 3 4 2 3 2" xfId="13547" xr:uid="{60A2D3A6-A522-4D38-88A9-629A558B7948}"/>
    <cellStyle name="40% - Accent5 2 3 4 2 3 2 2" xfId="13548" xr:uid="{6FFF25B1-521C-489F-BB23-D69F5F0022DA}"/>
    <cellStyle name="40% - Accent5 2 3 4 2 3 3" xfId="13549" xr:uid="{407D43F4-600F-4210-8F7F-788D1D385D74}"/>
    <cellStyle name="40% - Accent5 2 3 4 2 4" xfId="13550" xr:uid="{20475E33-AE1F-4BB1-BBCD-B8296CCE619A}"/>
    <cellStyle name="40% - Accent5 2 3 4 2 4 2" xfId="13551" xr:uid="{354F850C-BE9F-400C-A0F3-7E3C42F676BD}"/>
    <cellStyle name="40% - Accent5 2 3 4 2 5" xfId="13552" xr:uid="{BEF2AC59-5D35-411F-8ACE-BE9F047F50C0}"/>
    <cellStyle name="40% - Accent5 2 3 4 3" xfId="13553" xr:uid="{217C8D80-B00B-4BC9-9CDE-1DDD360F39B7}"/>
    <cellStyle name="40% - Accent5 2 3 4 3 2" xfId="13554" xr:uid="{AE7141AD-2DFD-40DC-842E-CECFF1DD941E}"/>
    <cellStyle name="40% - Accent5 2 3 4 3 2 2" xfId="13555" xr:uid="{82673B92-161B-49E3-94FF-4427DA3904F7}"/>
    <cellStyle name="40% - Accent5 2 3 4 3 3" xfId="13556" xr:uid="{C3261B28-96AE-4529-B7E9-57557162E193}"/>
    <cellStyle name="40% - Accent5 2 3 4 4" xfId="13557" xr:uid="{F8A5FCFE-D498-4137-B9D8-DA45C68217DF}"/>
    <cellStyle name="40% - Accent5 2 3 4 4 2" xfId="13558" xr:uid="{9F66247B-C45E-4BD3-BAD9-C4B8777BBF6C}"/>
    <cellStyle name="40% - Accent5 2 3 4 4 2 2" xfId="13559" xr:uid="{10263404-6142-4B01-B4E9-F25AF655485E}"/>
    <cellStyle name="40% - Accent5 2 3 4 4 3" xfId="13560" xr:uid="{4C5A43C5-8C61-4822-86E1-54DFD6682B98}"/>
    <cellStyle name="40% - Accent5 2 3 4 5" xfId="13561" xr:uid="{C06E7501-0F1D-4CB1-94C0-7DF7751A4540}"/>
    <cellStyle name="40% - Accent5 2 3 4 5 2" xfId="13562" xr:uid="{22BD0E7F-2780-417C-9031-4CC533594CCC}"/>
    <cellStyle name="40% - Accent5 2 3 4 6" xfId="13563" xr:uid="{093F5AD9-6C2C-4067-8402-3ED107391D7B}"/>
    <cellStyle name="40% - Accent5 2 3 4 7" xfId="46608" xr:uid="{43691F5F-5B56-4E1E-9DC3-F2569A97CBD3}"/>
    <cellStyle name="40% - Accent5 2 3 5" xfId="13564" xr:uid="{8CD5F717-A0E8-4DB2-843D-38011CBAF350}"/>
    <cellStyle name="40% - Accent5 2 3 5 2" xfId="13565" xr:uid="{42B9A389-4829-4029-B9AF-9ACB2C00664B}"/>
    <cellStyle name="40% - Accent5 2 3 5 2 2" xfId="13566" xr:uid="{DD688500-13C2-4EEB-AC53-155119B3D949}"/>
    <cellStyle name="40% - Accent5 2 3 5 3" xfId="13567" xr:uid="{8BFE137E-C82B-46A5-859B-3DD0D25ADBA9}"/>
    <cellStyle name="40% - Accent5 2 3 6" xfId="13568" xr:uid="{F8A4195A-3201-4E45-9A3A-47D0DAF1D72D}"/>
    <cellStyle name="40% - Accent5 2 3 7" xfId="1491" xr:uid="{3F83305E-AABE-4F35-8A14-8282B592601D}"/>
    <cellStyle name="40% - Accent5 2 3 8" xfId="1417" xr:uid="{23B45DF4-D531-4152-B7DD-BEB49A0E5BBF}"/>
    <cellStyle name="40% - Accent5 2 3 9" xfId="44282" xr:uid="{5863CD4D-1F3E-4E71-8620-CA02A6701A50}"/>
    <cellStyle name="40% - Accent5 2 4" xfId="539" xr:uid="{809E42FD-26B9-433E-AF14-8759AABB97A0}"/>
    <cellStyle name="40% - Accent5 2 4 10" xfId="1949" xr:uid="{4327CE8E-F3EE-4B95-B7C8-80563875F6DF}"/>
    <cellStyle name="40% - Accent5 2 4 11" xfId="44157" xr:uid="{161687EA-382B-4752-A716-270E1786FB91}"/>
    <cellStyle name="40% - Accent5 2 4 2" xfId="801" xr:uid="{6A8CC2C1-F788-49FB-AE58-769B24F67022}"/>
    <cellStyle name="40% - Accent5 2 4 2 2" xfId="1201" xr:uid="{34F73F7A-142C-40EC-87EF-FCE658EDA98E}"/>
    <cellStyle name="40% - Accent5 2 4 2 2 2" xfId="13572" xr:uid="{D0FDF95B-B704-4765-AE34-FC1A9394C8BC}"/>
    <cellStyle name="40% - Accent5 2 4 2 2 2 2" xfId="13573" xr:uid="{A9E92634-A06C-4316-82D3-326816606100}"/>
    <cellStyle name="40% - Accent5 2 4 2 2 2 2 2" xfId="13574" xr:uid="{90091002-FB11-4A78-A07F-B82AB8A222C9}"/>
    <cellStyle name="40% - Accent5 2 4 2 2 2 2 2 2" xfId="13575" xr:uid="{827DA45D-EB06-4E7B-A3C9-845494B35F87}"/>
    <cellStyle name="40% - Accent5 2 4 2 2 2 2 3" xfId="13576" xr:uid="{5ADFDEC2-BBCB-4057-A982-93E6C206D7F2}"/>
    <cellStyle name="40% - Accent5 2 4 2 2 2 3" xfId="13577" xr:uid="{5F26494E-C0D9-4BEE-BFAE-557AB00502FB}"/>
    <cellStyle name="40% - Accent5 2 4 2 2 2 3 2" xfId="13578" xr:uid="{DDF11953-810E-47C3-8FF7-FB2F341CEB80}"/>
    <cellStyle name="40% - Accent5 2 4 2 2 2 3 2 2" xfId="13579" xr:uid="{8D5B9607-7075-407D-AA94-F099A9C8E276}"/>
    <cellStyle name="40% - Accent5 2 4 2 2 2 3 3" xfId="13580" xr:uid="{11B0549C-EBC8-4811-8085-4F04BE8B75A8}"/>
    <cellStyle name="40% - Accent5 2 4 2 2 2 4" xfId="13581" xr:uid="{41115703-1845-476B-89FC-B0E83BED9BFD}"/>
    <cellStyle name="40% - Accent5 2 4 2 2 2 4 2" xfId="13582" xr:uid="{CB15EF63-AA1F-4440-890C-266EB3550A59}"/>
    <cellStyle name="40% - Accent5 2 4 2 2 2 5" xfId="13583" xr:uid="{2FD24103-C7CD-4810-A6F7-47076129F7DB}"/>
    <cellStyle name="40% - Accent5 2 4 2 2 3" xfId="13584" xr:uid="{CF938B98-B94C-4A26-B158-D7D9650FE9DD}"/>
    <cellStyle name="40% - Accent5 2 4 2 2 3 2" xfId="13585" xr:uid="{CEDE9D55-D5C4-444B-AD70-075F80AF9442}"/>
    <cellStyle name="40% - Accent5 2 4 2 2 3 2 2" xfId="13586" xr:uid="{B4D53082-3EFE-4F6B-BDED-B8A6BFB7FB96}"/>
    <cellStyle name="40% - Accent5 2 4 2 2 3 3" xfId="13587" xr:uid="{DB4CD536-DA6A-4A23-B1C6-F6B49D67A145}"/>
    <cellStyle name="40% - Accent5 2 4 2 2 4" xfId="13588" xr:uid="{3682A3E0-1437-4C92-A340-3CAB1A0F09F8}"/>
    <cellStyle name="40% - Accent5 2 4 2 2 4 2" xfId="13589" xr:uid="{E34511B7-6F04-423A-9039-EAADD8336EC3}"/>
    <cellStyle name="40% - Accent5 2 4 2 2 4 2 2" xfId="13590" xr:uid="{28CF55E8-CA40-4176-8132-C37A8FA0C4DB}"/>
    <cellStyle name="40% - Accent5 2 4 2 2 4 3" xfId="13591" xr:uid="{0B4F3621-3E75-4521-BB2D-585349D2A9B3}"/>
    <cellStyle name="40% - Accent5 2 4 2 2 5" xfId="13592" xr:uid="{D2A173B5-6588-4718-B4EF-BD3534561F77}"/>
    <cellStyle name="40% - Accent5 2 4 2 2 5 2" xfId="13593" xr:uid="{02605370-E869-45D0-A4BF-011BE8ECA2F3}"/>
    <cellStyle name="40% - Accent5 2 4 2 2 6" xfId="13594" xr:uid="{A9E8BF18-A84F-4D5C-95E5-E21F817C4E42}"/>
    <cellStyle name="40% - Accent5 2 4 2 2 7" xfId="13571" xr:uid="{87964548-D94E-4232-A229-67910DE9AF8E}"/>
    <cellStyle name="40% - Accent5 2 4 2 3" xfId="13595" xr:uid="{C17715C1-7850-4B37-9C54-AC10B229166F}"/>
    <cellStyle name="40% - Accent5 2 4 2 3 2" xfId="13596" xr:uid="{38BD3929-2C14-406E-91B7-65E5FD45FCFE}"/>
    <cellStyle name="40% - Accent5 2 4 2 3 2 2" xfId="13597" xr:uid="{6176A407-C522-4D65-AC7E-54ABEBA45A9E}"/>
    <cellStyle name="40% - Accent5 2 4 2 3 2 2 2" xfId="13598" xr:uid="{1ED3ECEA-BEC2-43F0-8321-4564A750951F}"/>
    <cellStyle name="40% - Accent5 2 4 2 3 2 3" xfId="13599" xr:uid="{F02997CA-86D6-4E06-8319-F5C1E5202C61}"/>
    <cellStyle name="40% - Accent5 2 4 2 3 3" xfId="13600" xr:uid="{0D1443AA-7362-42E1-B1EC-53FEFBDB1AF0}"/>
    <cellStyle name="40% - Accent5 2 4 2 3 3 2" xfId="13601" xr:uid="{A5D97339-7A49-487B-8292-32A1D1EFF6F7}"/>
    <cellStyle name="40% - Accent5 2 4 2 3 3 2 2" xfId="13602" xr:uid="{89601021-E8E1-422F-9C05-B128214A47B5}"/>
    <cellStyle name="40% - Accent5 2 4 2 3 3 3" xfId="13603" xr:uid="{84522376-99A4-434A-AB73-CAE9D17189CD}"/>
    <cellStyle name="40% - Accent5 2 4 2 3 4" xfId="13604" xr:uid="{81101C64-7D76-411F-8BE4-2CD8944884C1}"/>
    <cellStyle name="40% - Accent5 2 4 2 3 4 2" xfId="13605" xr:uid="{4FA9D758-69C8-427A-9F8A-1333D4757D35}"/>
    <cellStyle name="40% - Accent5 2 4 2 3 5" xfId="13606" xr:uid="{D24BC9F0-0208-448D-AB48-2BF266604E49}"/>
    <cellStyle name="40% - Accent5 2 4 2 4" xfId="13607" xr:uid="{79911C1D-4D23-490B-A15B-1566547051D0}"/>
    <cellStyle name="40% - Accent5 2 4 2 4 2" xfId="13608" xr:uid="{B7D630DD-D287-4DD2-9E01-F66272021407}"/>
    <cellStyle name="40% - Accent5 2 4 2 4 2 2" xfId="13609" xr:uid="{EA0853B0-B815-4FBE-935D-748348A4C3C6}"/>
    <cellStyle name="40% - Accent5 2 4 2 4 3" xfId="13610" xr:uid="{C16526B9-59BD-4810-9A70-1867BEA6CE02}"/>
    <cellStyle name="40% - Accent5 2 4 2 5" xfId="13611" xr:uid="{3625B737-DB71-478D-9C0F-AC0BD6EDE7A9}"/>
    <cellStyle name="40% - Accent5 2 4 2 5 2" xfId="13612" xr:uid="{E1A909C4-35CF-46A2-A97B-A526943AD2E9}"/>
    <cellStyle name="40% - Accent5 2 4 2 5 2 2" xfId="13613" xr:uid="{AF3FE069-5E54-4CEF-B23A-887BDC034FB2}"/>
    <cellStyle name="40% - Accent5 2 4 2 5 3" xfId="13614" xr:uid="{3758D3BE-6D46-4479-91A3-0B3C41B620D5}"/>
    <cellStyle name="40% - Accent5 2 4 2 6" xfId="13615" xr:uid="{0AB2DDFC-2FAF-4870-AC10-22DFCCF29FF0}"/>
    <cellStyle name="40% - Accent5 2 4 2 6 2" xfId="13616" xr:uid="{5D242175-A316-4DCD-9E14-5776E9C14245}"/>
    <cellStyle name="40% - Accent5 2 4 2 7" xfId="13617" xr:uid="{AD11C9C0-E69B-499F-BE56-C1FA1DFED983}"/>
    <cellStyle name="40% - Accent5 2 4 2 8" xfId="13570" xr:uid="{9A3719D5-27EB-422F-81F0-D3464B39F641}"/>
    <cellStyle name="40% - Accent5 2 4 2 9" xfId="45144" xr:uid="{0F7D7AD0-3946-4D0F-A751-BED4B493F677}"/>
    <cellStyle name="40% - Accent5 2 4 3" xfId="990" xr:uid="{CEE7DF23-2317-46FC-9B0E-820A8AB77A7D}"/>
    <cellStyle name="40% - Accent5 2 4 3 10" xfId="45828" xr:uid="{EDDBC198-B1B5-4C9A-B0C1-718AE0282E58}"/>
    <cellStyle name="40% - Accent5 2 4 3 2" xfId="13619" xr:uid="{97FC9C5A-0C36-48D5-8014-8F57610EC555}"/>
    <cellStyle name="40% - Accent5 2 4 3 2 2" xfId="13620" xr:uid="{E3689D92-D766-44A7-8D12-E0D484C13DFA}"/>
    <cellStyle name="40% - Accent5 2 4 3 2 3" xfId="13621" xr:uid="{1F723499-2B3A-4189-B221-A480F1A1F37E}"/>
    <cellStyle name="40% - Accent5 2 4 3 2 3 2" xfId="13622" xr:uid="{D984B387-E7D9-47F3-854B-CF1D0F4315E9}"/>
    <cellStyle name="40% - Accent5 2 4 3 2 3 2 2" xfId="13623" xr:uid="{0433528F-7D9F-44D4-8757-64C1FD0D508D}"/>
    <cellStyle name="40% - Accent5 2 4 3 2 3 3" xfId="13624" xr:uid="{94E94FBD-13AD-45B4-9C0D-434AB3597083}"/>
    <cellStyle name="40% - Accent5 2 4 3 2 4" xfId="13625" xr:uid="{6F8FF0C9-353E-4F80-81CF-1702AD104DD2}"/>
    <cellStyle name="40% - Accent5 2 4 3 2 4 2" xfId="13626" xr:uid="{A83E7D05-0C76-4ACC-8D60-A9E0BD48696A}"/>
    <cellStyle name="40% - Accent5 2 4 3 2 4 2 2" xfId="13627" xr:uid="{04E001B3-503A-4505-B975-BA3E478FED24}"/>
    <cellStyle name="40% - Accent5 2 4 3 2 4 3" xfId="13628" xr:uid="{B4E6D9DD-8D29-4724-933A-60D9F1A19D78}"/>
    <cellStyle name="40% - Accent5 2 4 3 2 5" xfId="13629" xr:uid="{BEDCB744-71A6-43C4-A4A7-C600BE86DE3F}"/>
    <cellStyle name="40% - Accent5 2 4 3 2 5 2" xfId="13630" xr:uid="{65E91D12-6FBE-41DD-B210-FA016BC8B4C1}"/>
    <cellStyle name="40% - Accent5 2 4 3 2 6" xfId="13631" xr:uid="{A23292A7-5113-411B-981D-BF2973EA1F05}"/>
    <cellStyle name="40% - Accent5 2 4 3 3" xfId="13632" xr:uid="{55138EE9-09E1-4F41-9FA5-1BEA38800035}"/>
    <cellStyle name="40% - Accent5 2 4 3 3 2" xfId="13633" xr:uid="{C9F26974-7A9A-4010-87E8-268B28089760}"/>
    <cellStyle name="40% - Accent5 2 4 3 3 2 2" xfId="13634" xr:uid="{475747A1-77AB-483F-BED8-51D48A52FF78}"/>
    <cellStyle name="40% - Accent5 2 4 3 3 2 2 2" xfId="13635" xr:uid="{B3E6F1D7-274C-4B66-9867-D1207922A62F}"/>
    <cellStyle name="40% - Accent5 2 4 3 3 2 3" xfId="13636" xr:uid="{FF551F6C-8F08-4586-81AC-2C31DADA9CFE}"/>
    <cellStyle name="40% - Accent5 2 4 3 3 3" xfId="13637" xr:uid="{896B1D2C-11E1-4241-ACFE-6E7644E0A108}"/>
    <cellStyle name="40% - Accent5 2 4 3 3 3 2" xfId="13638" xr:uid="{6148EE07-5DCD-4852-98F1-5BFB7A5D192A}"/>
    <cellStyle name="40% - Accent5 2 4 3 3 3 2 2" xfId="13639" xr:uid="{72BE8CE9-0641-488C-B1AB-8228729C3C5D}"/>
    <cellStyle name="40% - Accent5 2 4 3 3 3 3" xfId="13640" xr:uid="{D046BE09-FA0F-4405-8F87-7B2695AE6F10}"/>
    <cellStyle name="40% - Accent5 2 4 3 3 4" xfId="13641" xr:uid="{8FA9DC25-7717-4C13-94E0-5B92EBBD65A1}"/>
    <cellStyle name="40% - Accent5 2 4 3 3 4 2" xfId="13642" xr:uid="{B8F700FD-F90D-4BBE-BD3D-DBF2550EF4BC}"/>
    <cellStyle name="40% - Accent5 2 4 3 3 5" xfId="13643" xr:uid="{DD7CA893-00DB-4DE1-A30E-D71FD1C8E97E}"/>
    <cellStyle name="40% - Accent5 2 4 3 4" xfId="13644" xr:uid="{4C46DE46-218A-4C9B-9DE5-569A779FEF25}"/>
    <cellStyle name="40% - Accent5 2 4 3 5" xfId="13645" xr:uid="{3E49B384-E11E-4A61-9144-2C11190201E5}"/>
    <cellStyle name="40% - Accent5 2 4 3 5 2" xfId="13646" xr:uid="{F324E8B5-B0EC-474D-9DE6-8A9F825AE171}"/>
    <cellStyle name="40% - Accent5 2 4 3 5 2 2" xfId="13647" xr:uid="{8F632CF9-286A-44C8-8E7C-26FAA964C3E6}"/>
    <cellStyle name="40% - Accent5 2 4 3 5 3" xfId="13648" xr:uid="{6208349C-C678-491C-A110-B2C11A197855}"/>
    <cellStyle name="40% - Accent5 2 4 3 6" xfId="13649" xr:uid="{90D28DEB-2ECD-4C8D-8A1C-20A4D69E4728}"/>
    <cellStyle name="40% - Accent5 2 4 3 6 2" xfId="13650" xr:uid="{64C5B1F3-6F11-4529-A1C7-4F7DC22EEA13}"/>
    <cellStyle name="40% - Accent5 2 4 3 6 2 2" xfId="13651" xr:uid="{95BCDB76-8304-47B3-85BA-3F711D2394DA}"/>
    <cellStyle name="40% - Accent5 2 4 3 6 3" xfId="13652" xr:uid="{DC46D22B-0A50-4BB5-8E87-6B764FB3D502}"/>
    <cellStyle name="40% - Accent5 2 4 3 7" xfId="13653" xr:uid="{28B68372-2DA6-4C90-9CB7-813C1F923A83}"/>
    <cellStyle name="40% - Accent5 2 4 3 7 2" xfId="13654" xr:uid="{633E1CBD-2F10-4B5E-BDAA-92C594132143}"/>
    <cellStyle name="40% - Accent5 2 4 3 8" xfId="13655" xr:uid="{521DC2E0-937D-4D6C-B51D-B54F56272165}"/>
    <cellStyle name="40% - Accent5 2 4 3 9" xfId="13618" xr:uid="{EA65D985-D0D4-4FC3-B5ED-65F5A638C618}"/>
    <cellStyle name="40% - Accent5 2 4 4" xfId="13656" xr:uid="{AE213021-D138-4EFF-AF9F-C59C564260D6}"/>
    <cellStyle name="40% - Accent5 2 4 4 2" xfId="13657" xr:uid="{CEFD84A5-D03F-4E30-BD08-968F50C21730}"/>
    <cellStyle name="40% - Accent5 2 4 4 2 2" xfId="13658" xr:uid="{EE51D949-95EF-428F-ADB1-B380A30625D4}"/>
    <cellStyle name="40% - Accent5 2 4 4 2 2 2" xfId="13659" xr:uid="{178791BC-C358-4351-BD18-495920F9EBCF}"/>
    <cellStyle name="40% - Accent5 2 4 4 2 3" xfId="13660" xr:uid="{2BCC5743-62E3-4570-BBA1-6659167D82E5}"/>
    <cellStyle name="40% - Accent5 2 4 4 3" xfId="13661" xr:uid="{C6E054AB-FF27-402E-9D6A-F2BE9C808431}"/>
    <cellStyle name="40% - Accent5 2 4 4 3 2" xfId="13662" xr:uid="{C5657123-EB37-452E-A894-26AA4AC3D8BF}"/>
    <cellStyle name="40% - Accent5 2 4 4 3 2 2" xfId="13663" xr:uid="{0BDF67E4-5A5E-4F5E-B8F7-D3CA31404044}"/>
    <cellStyle name="40% - Accent5 2 4 4 3 3" xfId="13664" xr:uid="{FAD73350-7F7D-4338-B6D9-40FD962D7824}"/>
    <cellStyle name="40% - Accent5 2 4 4 4" xfId="13665" xr:uid="{3F386C8A-0A6B-42C6-BC20-A159C688CAC0}"/>
    <cellStyle name="40% - Accent5 2 4 4 4 2" xfId="13666" xr:uid="{1B9D2C08-E17C-44E9-A511-C439880D3A2E}"/>
    <cellStyle name="40% - Accent5 2 4 4 5" xfId="13667" xr:uid="{15543F68-4950-473D-935D-987434E96FF0}"/>
    <cellStyle name="40% - Accent5 2 4 4 6" xfId="46483" xr:uid="{12D0EA95-2576-41AE-8F9D-4A6B42898266}"/>
    <cellStyle name="40% - Accent5 2 4 5" xfId="13668" xr:uid="{73695D00-D9D9-4398-B887-E3C10FB950D9}"/>
    <cellStyle name="40% - Accent5 2 4 5 2" xfId="13669" xr:uid="{3FC3D05B-F1E9-4B5C-8666-C58E957A2F9C}"/>
    <cellStyle name="40% - Accent5 2 4 5 2 2" xfId="13670" xr:uid="{FE33415D-7406-44C8-8578-2BC9B5A02939}"/>
    <cellStyle name="40% - Accent5 2 4 5 2 2 2" xfId="13671" xr:uid="{E877AC15-0A43-4967-91F4-0ABDA2F472B0}"/>
    <cellStyle name="40% - Accent5 2 4 5 2 3" xfId="13672" xr:uid="{84D01954-3C9E-41C1-BD7A-0C63CB09CC6F}"/>
    <cellStyle name="40% - Accent5 2 4 5 3" xfId="13673" xr:uid="{BF5024E7-4EFA-4FD2-8492-FE082F813367}"/>
    <cellStyle name="40% - Accent5 2 4 5 3 2" xfId="13674" xr:uid="{049E8C97-DEEB-4F9E-9920-F1199C5EB761}"/>
    <cellStyle name="40% - Accent5 2 4 5 4" xfId="13675" xr:uid="{627A6E80-3951-4517-8C6B-A93B97F23343}"/>
    <cellStyle name="40% - Accent5 2 4 6" xfId="13676" xr:uid="{5F0E375F-FDA7-42F4-AD98-6F331C88F9E1}"/>
    <cellStyle name="40% - Accent5 2 4 6 2" xfId="13677" xr:uid="{BAC81649-1F10-4BD6-8558-FF5620EBB83F}"/>
    <cellStyle name="40% - Accent5 2 4 6 2 2" xfId="13678" xr:uid="{CB79F5C6-9F34-447A-8AAA-5D7B134365E2}"/>
    <cellStyle name="40% - Accent5 2 4 6 3" xfId="13679" xr:uid="{FD0FDD6E-753B-4475-ACCF-001F7D9DA9BE}"/>
    <cellStyle name="40% - Accent5 2 4 7" xfId="13680" xr:uid="{40C0816E-738F-4572-8BA8-8CC0B4D046EE}"/>
    <cellStyle name="40% - Accent5 2 4 7 2" xfId="13681" xr:uid="{660BEACE-E467-4DB0-A22B-CE16EF92E0F8}"/>
    <cellStyle name="40% - Accent5 2 4 8" xfId="13682" xr:uid="{7C2AB970-211B-4A67-9FC2-D7E8A70556AC}"/>
    <cellStyle name="40% - Accent5 2 4 9" xfId="13569" xr:uid="{89A8A348-3B09-4D2A-B7B1-967B66AD9FD3}"/>
    <cellStyle name="40% - Accent5 2 5" xfId="610" xr:uid="{0FDFE9A8-5DDF-47A3-9917-9909836DA6AB}"/>
    <cellStyle name="40% - Accent5 2 5 2" xfId="1021" xr:uid="{F43A2FD9-344D-4B58-8D6B-F8CC9B469174}"/>
    <cellStyle name="40% - Accent5 2 5 2 2" xfId="45370" xr:uid="{9BE22704-C0F8-4A2E-B21B-CCD8EA03FA51}"/>
    <cellStyle name="40% - Accent5 2 5 3" xfId="13683" xr:uid="{4F175FEC-205E-4F14-89C2-0B5C4811664C}"/>
    <cellStyle name="40% - Accent5 2 5 3 2" xfId="45947" xr:uid="{941932AE-7B85-4A90-BA00-EE28F6BE40C2}"/>
    <cellStyle name="40% - Accent5 2 5 4" xfId="46708" xr:uid="{FB2A71D1-16FA-4477-B219-A7669D862DE6}"/>
    <cellStyle name="40% - Accent5 2 5 5" xfId="44432" xr:uid="{57E0DF3E-CA2B-4618-9866-3299AEE929BA}"/>
    <cellStyle name="40% - Accent5 2 6" xfId="671" xr:uid="{19476E57-CFDD-4C4B-82AB-710C87425C05}"/>
    <cellStyle name="40% - Accent5 2 6 2" xfId="1078" xr:uid="{42A7B5A8-AFDE-438E-B39F-E2D496AEB354}"/>
    <cellStyle name="40% - Accent5 2 6 2 2" xfId="13686" xr:uid="{511F1C73-90FF-4B09-B04E-1BD94AB5B89B}"/>
    <cellStyle name="40% - Accent5 2 6 2 2 2" xfId="13687" xr:uid="{B858C480-1F64-45F6-B028-11783FFC9FAB}"/>
    <cellStyle name="40% - Accent5 2 6 2 2 2 2" xfId="13688" xr:uid="{C0BFA564-5BAE-4B4A-AB73-B2D7A62A47DE}"/>
    <cellStyle name="40% - Accent5 2 6 2 2 3" xfId="13689" xr:uid="{C8241584-C3BC-4850-8B46-FDB9C2C72E96}"/>
    <cellStyle name="40% - Accent5 2 6 2 3" xfId="13690" xr:uid="{83392692-4AEB-42E9-8B6D-FAB4E268F637}"/>
    <cellStyle name="40% - Accent5 2 6 2 3 2" xfId="13691" xr:uid="{1ABABE58-CA33-4851-80C1-954484B8CFBB}"/>
    <cellStyle name="40% - Accent5 2 6 2 3 2 2" xfId="13692" xr:uid="{5BADD238-10B1-43E2-8A3E-54D3E015A1DB}"/>
    <cellStyle name="40% - Accent5 2 6 2 3 3" xfId="13693" xr:uid="{1BDB3FB6-9D92-4567-B4A3-F52D61FEB110}"/>
    <cellStyle name="40% - Accent5 2 6 2 4" xfId="13694" xr:uid="{DC2EA3D2-EB63-4528-8456-47DD700693CB}"/>
    <cellStyle name="40% - Accent5 2 6 2 4 2" xfId="13695" xr:uid="{031B7844-AEA0-48BD-A5CE-6CD634C8A399}"/>
    <cellStyle name="40% - Accent5 2 6 2 5" xfId="13696" xr:uid="{015E1699-AA67-41FE-BC3C-533DF9D30F91}"/>
    <cellStyle name="40% - Accent5 2 6 2 6" xfId="13685" xr:uid="{E404204D-4490-4D46-8CBE-E14153377DE9}"/>
    <cellStyle name="40% - Accent5 2 6 2 7" xfId="46357" xr:uid="{C9051013-4475-42B7-BC40-D62DB51C1592}"/>
    <cellStyle name="40% - Accent5 2 6 3" xfId="13697" xr:uid="{A2F59C1E-E3E4-4BD9-8958-53CDAD19187D}"/>
    <cellStyle name="40% - Accent5 2 6 3 2" xfId="13698" xr:uid="{BD7C3BEA-052E-4D5E-B916-27352F694A98}"/>
    <cellStyle name="40% - Accent5 2 6 3 2 2" xfId="13699" xr:uid="{919769C4-8552-4A25-A7D7-C23AD4781E13}"/>
    <cellStyle name="40% - Accent5 2 6 3 3" xfId="13700" xr:uid="{BF507B29-93A4-4B74-A167-5008CC9ADF67}"/>
    <cellStyle name="40% - Accent5 2 6 4" xfId="13701" xr:uid="{C1707B1A-F3C6-4D25-B544-1F80223B217D}"/>
    <cellStyle name="40% - Accent5 2 6 4 2" xfId="13702" xr:uid="{D2581A88-C406-4849-AAEB-A8DADEDA544A}"/>
    <cellStyle name="40% - Accent5 2 6 4 2 2" xfId="13703" xr:uid="{169F5FF3-9335-46CE-A230-2D882FBBF0D5}"/>
    <cellStyle name="40% - Accent5 2 6 4 3" xfId="13704" xr:uid="{405AAB37-D81D-44C5-93DF-25F900313E2A}"/>
    <cellStyle name="40% - Accent5 2 6 5" xfId="13705" xr:uid="{D554862D-8203-481C-A97D-9C4785D345DD}"/>
    <cellStyle name="40% - Accent5 2 6 5 2" xfId="13706" xr:uid="{9BEC3531-6185-406F-B9FD-41229E0BEE98}"/>
    <cellStyle name="40% - Accent5 2 6 6" xfId="13707" xr:uid="{4D7088EA-EE9D-419E-8DE2-A697B05E88A3}"/>
    <cellStyle name="40% - Accent5 2 6 7" xfId="13684" xr:uid="{E4145FFB-5FEE-4E9C-9DC8-5249815EEFB9}"/>
    <cellStyle name="40% - Accent5 2 6 8" xfId="45012" xr:uid="{7B18BE9F-E800-4076-B245-850815241B67}"/>
    <cellStyle name="40% - Accent5 2 7" xfId="866" xr:uid="{C031B4E6-E5DB-436B-A899-67FF8865176B}"/>
    <cellStyle name="40% - Accent5 2 7 2" xfId="13709" xr:uid="{B50D3282-99B1-4581-9EA2-8BC1A1324B26}"/>
    <cellStyle name="40% - Accent5 2 7 2 2" xfId="13710" xr:uid="{6C0EC862-A2D4-487C-91EE-A6B5CCC88C56}"/>
    <cellStyle name="40% - Accent5 2 7 2 2 2" xfId="13711" xr:uid="{2AE1B63D-8E83-4F6E-A594-71F8F7554574}"/>
    <cellStyle name="40% - Accent5 2 7 2 3" xfId="13712" xr:uid="{00C343EA-E30E-4834-9CB4-051EF1AAA0B7}"/>
    <cellStyle name="40% - Accent5 2 7 2 4" xfId="46872" xr:uid="{8949C2FB-09B9-4BF9-B27E-3A958F5F447E}"/>
    <cellStyle name="40% - Accent5 2 7 3" xfId="13713" xr:uid="{5EF7FA9B-C69F-4400-8611-11092DC7AD23}"/>
    <cellStyle name="40% - Accent5 2 7 3 2" xfId="13714" xr:uid="{BD8B5774-7F16-4D5D-A834-0A047054853F}"/>
    <cellStyle name="40% - Accent5 2 7 3 2 2" xfId="13715" xr:uid="{AE112A23-D7B9-4662-988F-292D08928D11}"/>
    <cellStyle name="40% - Accent5 2 7 3 3" xfId="13716" xr:uid="{E0D06077-79EE-4840-9012-B6AFB7F66B02}"/>
    <cellStyle name="40% - Accent5 2 7 4" xfId="13717" xr:uid="{4BBF5D5C-3B11-4799-B084-BA6571DDD504}"/>
    <cellStyle name="40% - Accent5 2 7 4 2" xfId="13718" xr:uid="{3FB4C71F-4438-4C3D-8D08-CC58E4B26A40}"/>
    <cellStyle name="40% - Accent5 2 7 5" xfId="13719" xr:uid="{E6268BA8-FA11-4A83-9B87-F2752A170D60}"/>
    <cellStyle name="40% - Accent5 2 7 6" xfId="13708" xr:uid="{8769FC57-201D-431A-839A-9896D2DCEE12}"/>
    <cellStyle name="40% - Accent5 2 7 7" xfId="44762" xr:uid="{9A4D3791-3E07-4AB5-BE8C-C085F8800B46}"/>
    <cellStyle name="40% - Accent5 2 8" xfId="43614" xr:uid="{DEB83CE6-0D35-4CF5-987D-0706C2CEE1D3}"/>
    <cellStyle name="40% - Accent5 2 8 2" xfId="47046" xr:uid="{00D0246F-3A85-4707-BB2E-0F158FF5C266}"/>
    <cellStyle name="40% - Accent5 2 8 3" xfId="45583" xr:uid="{62555437-73C9-492A-9117-A57518ABB8CE}"/>
    <cellStyle name="40% - Accent5 2 9" xfId="1305" xr:uid="{F5A75CE4-55C6-489B-AF7F-F11791154677}"/>
    <cellStyle name="40% - Accent5 2 9 2" xfId="46144" xr:uid="{F16A17ED-522A-4E35-A66E-CA473FA20559}"/>
    <cellStyle name="40% - Accent5 3" xfId="374" xr:uid="{1EF3F8A2-57A2-4DD9-B088-F639A82443EA}"/>
    <cellStyle name="40% - Accent5 3 10" xfId="3293" xr:uid="{086B4090-2D52-4DFD-8161-F2AF523487CC}"/>
    <cellStyle name="40% - Accent5 3 10 2" xfId="47812" xr:uid="{5729CCEC-EA58-4DDD-AB92-9174140279E3}"/>
    <cellStyle name="40% - Accent5 3 11" xfId="1492" xr:uid="{C9314DF8-C49E-4EBB-929D-CD80E7DC726F}"/>
    <cellStyle name="40% - Accent5 3 12" xfId="43712" xr:uid="{063B632A-B5EC-4267-AF46-8B29E7E7B3F1}"/>
    <cellStyle name="40% - Accent5 3 13" xfId="1380" xr:uid="{FB160C13-7F4D-426A-B7DA-1B3CF2DA0D8A}"/>
    <cellStyle name="40% - Accent5 3 14" xfId="44000" xr:uid="{757B6F8F-459F-4640-AD69-591D0B424203}"/>
    <cellStyle name="40% - Accent5 3 2" xfId="486" xr:uid="{43B91B10-BBCD-4B5A-A4D1-D78F70F52330}"/>
    <cellStyle name="40% - Accent5 3 2 10" xfId="1685" xr:uid="{E7A6F0A9-464B-413F-90AB-74E24C7C6594}"/>
    <cellStyle name="40% - Accent5 3 2 11" xfId="44052" xr:uid="{9A456CAB-3DEC-40C6-B228-6D66FF357B0A}"/>
    <cellStyle name="40% - Accent5 3 2 2" xfId="748" xr:uid="{29CCC203-C3F8-4D73-81A0-CD083384E752}"/>
    <cellStyle name="40% - Accent5 3 2 2 2" xfId="1148" xr:uid="{1CC078D2-461E-4C98-B1EB-7FBB875EACD8}"/>
    <cellStyle name="40% - Accent5 3 2 2 2 2" xfId="2529" xr:uid="{D2A9D7B4-46DB-474F-A2A4-4A37A21009C5}"/>
    <cellStyle name="40% - Accent5 3 2 2 2 2 2" xfId="13722" xr:uid="{D9BFE802-1C30-4856-A273-7C167D3DE786}"/>
    <cellStyle name="40% - Accent5 3 2 2 2 2 3" xfId="13721" xr:uid="{275C8532-22B4-4567-8E32-D3A1A95D7578}"/>
    <cellStyle name="40% - Accent5 3 2 2 2 2 4" xfId="46073" xr:uid="{2723A130-3D26-4252-B491-EB3564CF385C}"/>
    <cellStyle name="40% - Accent5 3 2 2 2 3" xfId="2763" xr:uid="{5B643E7B-F4B8-49D6-BAF5-3919AC2DE8B1}"/>
    <cellStyle name="40% - Accent5 3 2 2 2 3 2" xfId="13723" xr:uid="{C62D8E44-1269-4683-9D7C-F06ACCFD81EB}"/>
    <cellStyle name="40% - Accent5 3 2 2 2 4" xfId="2996" xr:uid="{485DFFFD-0801-452E-8C85-DF8D0F3C81F8}"/>
    <cellStyle name="40% - Accent5 3 2 2 2 5" xfId="3229" xr:uid="{F4B12BDB-6492-43AE-A19F-0C27121DEFCD}"/>
    <cellStyle name="40% - Accent5 3 2 2 2 6" xfId="2295" xr:uid="{B022768D-A554-4AB6-8F2B-DDAD5E03F984}"/>
    <cellStyle name="40% - Accent5 3 2 2 2 7" xfId="13720" xr:uid="{8B871D34-E701-4BBF-A233-8B7F4EF6C2D2}"/>
    <cellStyle name="40% - Accent5 3 2 2 2 8" xfId="1931" xr:uid="{C8C410F7-06BD-430C-B78F-2E523960EEB8}"/>
    <cellStyle name="40% - Accent5 3 2 2 2 9" xfId="45291" xr:uid="{A9CAB2CB-80F0-434D-BC75-2654EE121738}"/>
    <cellStyle name="40% - Accent5 3 2 2 3" xfId="2413" xr:uid="{1B75839F-525E-452B-86DB-DB32E0E830FB}"/>
    <cellStyle name="40% - Accent5 3 2 2 3 2" xfId="13725" xr:uid="{9B596F92-3A09-435C-8688-5CDEC4D14058}"/>
    <cellStyle name="40% - Accent5 3 2 2 3 3" xfId="13724" xr:uid="{3D1E7014-F302-4201-85E0-8A37C0C203EA}"/>
    <cellStyle name="40% - Accent5 3 2 2 3 4" xfId="45731" xr:uid="{C10C24A4-803A-4D85-B619-FC473B24B1C7}"/>
    <cellStyle name="40% - Accent5 3 2 2 4" xfId="2647" xr:uid="{973349E5-F210-4AE8-A311-01AA236CFAB2}"/>
    <cellStyle name="40% - Accent5 3 2 2 4 2" xfId="13726" xr:uid="{B0FA8171-F3B2-46BA-80EC-5D037B08A6CB}"/>
    <cellStyle name="40% - Accent5 3 2 2 4 3" xfId="46630" xr:uid="{905A54FB-06A7-4534-848F-87F3D323C56A}"/>
    <cellStyle name="40% - Accent5 3 2 2 5" xfId="2880" xr:uid="{14370ADD-2E16-454A-9259-92D74F3DAA14}"/>
    <cellStyle name="40% - Accent5 3 2 2 6" xfId="3113" xr:uid="{A089557D-6D5F-4048-A50B-736E586C2F29}"/>
    <cellStyle name="40% - Accent5 3 2 2 7" xfId="2179" xr:uid="{6C77D47C-AEB9-4A4B-BC9B-7E00DD7E3731}"/>
    <cellStyle name="40% - Accent5 3 2 2 8" xfId="1810" xr:uid="{C80077E0-E742-4BBB-BAAA-E418C0BA71ED}"/>
    <cellStyle name="40% - Accent5 3 2 2 9" xfId="44304" xr:uid="{F587A5AD-2347-45E9-828C-FBBCDE7F58BE}"/>
    <cellStyle name="40% - Accent5 3 2 3" xfId="937" xr:uid="{D4CB7905-F39A-470F-8787-106960BE310F}"/>
    <cellStyle name="40% - Accent5 3 2 3 2" xfId="2471" xr:uid="{3347334C-0504-433E-949F-32A0AFB85BEE}"/>
    <cellStyle name="40% - Accent5 3 2 3 2 2" xfId="13729" xr:uid="{33E8AC1C-B688-428C-B79F-C472B609917C}"/>
    <cellStyle name="40% - Accent5 3 2 3 2 3" xfId="13730" xr:uid="{A5207C36-0E10-482D-B164-8B487402A326}"/>
    <cellStyle name="40% - Accent5 3 2 3 2 4" xfId="13728" xr:uid="{48934824-55C9-41E2-B80F-545E960EEC50}"/>
    <cellStyle name="40% - Accent5 3 2 3 2 5" xfId="45166" xr:uid="{5E8D6795-6416-407B-9FDC-4973D13BC454}"/>
    <cellStyle name="40% - Accent5 3 2 3 3" xfId="2705" xr:uid="{EB30CF42-2988-442A-9826-A166FCE244C2}"/>
    <cellStyle name="40% - Accent5 3 2 3 3 2" xfId="13732" xr:uid="{AD58452D-A823-47FC-B3E3-A0EC67F4065B}"/>
    <cellStyle name="40% - Accent5 3 2 3 3 3" xfId="13731" xr:uid="{B804502F-3C56-4E6B-B0CA-51E7EF2A0F8F}"/>
    <cellStyle name="40% - Accent5 3 2 3 3 4" xfId="45850" xr:uid="{D4B99369-7FA5-4758-BE3E-CAF55E317FE9}"/>
    <cellStyle name="40% - Accent5 3 2 3 4" xfId="2938" xr:uid="{54754D5F-2DEE-4F04-8ED6-E3B4D729D02D}"/>
    <cellStyle name="40% - Accent5 3 2 3 4 2" xfId="13733" xr:uid="{0695177F-7220-4D5A-87E6-04F719A139EF}"/>
    <cellStyle name="40% - Accent5 3 2 3 4 3" xfId="46505" xr:uid="{9C7E4BD3-3AED-42D9-8E93-F97DF274823B}"/>
    <cellStyle name="40% - Accent5 3 2 3 5" xfId="3171" xr:uid="{BDB0DB1E-A5B2-4569-9C21-9510A6C9AC70}"/>
    <cellStyle name="40% - Accent5 3 2 3 5 2" xfId="13734" xr:uid="{EA9D573A-42E0-45CA-8AFE-EDB874D6BA05}"/>
    <cellStyle name="40% - Accent5 3 2 3 6" xfId="2237" xr:uid="{5E22E2D6-898C-46BE-94B5-51379E8384CE}"/>
    <cellStyle name="40% - Accent5 3 2 3 6 2" xfId="13735" xr:uid="{4B6C9F7A-0EF1-41DF-B893-A6734C7506C6}"/>
    <cellStyle name="40% - Accent5 3 2 3 7" xfId="13727" xr:uid="{ED7F08A1-BA18-48A1-9381-7D7B380FA976}"/>
    <cellStyle name="40% - Accent5 3 2 3 8" xfId="1873" xr:uid="{285A6BAE-6A0E-404A-8AD2-6A1A7B2E4DAB}"/>
    <cellStyle name="40% - Accent5 3 2 3 9" xfId="44179" xr:uid="{F7B27980-C10F-49DE-B9EF-BDA8AF1C895E}"/>
    <cellStyle name="40% - Accent5 3 2 4" xfId="2355" xr:uid="{B63466E2-5761-4AAE-B9A6-6A6E1736DB6B}"/>
    <cellStyle name="40% - Accent5 3 2 4 2" xfId="13737" xr:uid="{08E41991-9E61-4BB0-B7E3-B956004A12ED}"/>
    <cellStyle name="40% - Accent5 3 2 4 2 2" xfId="13738" xr:uid="{1702782F-92AB-463A-AC22-96CD697993C6}"/>
    <cellStyle name="40% - Accent5 3 2 4 2 3" xfId="45502" xr:uid="{F10A3993-87DA-40F0-9DD1-01D4B5299A46}"/>
    <cellStyle name="40% - Accent5 3 2 4 3" xfId="13739" xr:uid="{6A11A395-6438-4430-B977-74E9FD440E5C}"/>
    <cellStyle name="40% - Accent5 3 2 4 3 2" xfId="45969" xr:uid="{23FC16BF-E8FA-41FC-9299-6EBFFC66C01A}"/>
    <cellStyle name="40% - Accent5 3 2 4 4" xfId="13740" xr:uid="{B71FDCF1-31DD-46C8-AEB8-263DD1FC7F2E}"/>
    <cellStyle name="40% - Accent5 3 2 4 4 2" xfId="46841" xr:uid="{2F4A6468-53CC-4E8C-8E97-D6F82C7576A7}"/>
    <cellStyle name="40% - Accent5 3 2 4 5" xfId="13736" xr:uid="{1AB3F1AD-B4FD-4AA8-8AE6-C68BA0CB1BE9}"/>
    <cellStyle name="40% - Accent5 3 2 4 6" xfId="44706" xr:uid="{C27F4C54-648A-4186-AAA6-1167AEA8F3E1}"/>
    <cellStyle name="40% - Accent5 3 2 5" xfId="2589" xr:uid="{408619E3-767C-41D8-AF9E-CD71CE72307C}"/>
    <cellStyle name="40% - Accent5 3 2 5 2" xfId="13741" xr:uid="{4DAA33C0-F3D7-4B1D-B09D-BE1230101075}"/>
    <cellStyle name="40% - Accent5 3 2 5 2 2" xfId="46380" xr:uid="{BA42F99E-A803-4AF1-AD89-56679175CFA1}"/>
    <cellStyle name="40% - Accent5 3 2 5 3" xfId="45039" xr:uid="{5E4EC9BD-8567-46BF-8414-C1574072C44D}"/>
    <cellStyle name="40% - Accent5 3 2 6" xfId="2822" xr:uid="{C792CCD0-1222-4833-88EB-2999C423EE6B}"/>
    <cellStyle name="40% - Accent5 3 2 6 2" xfId="47006" xr:uid="{963CC411-363C-4232-B488-B8CD880AEF5A}"/>
    <cellStyle name="40% - Accent5 3 2 6 3" xfId="44894" xr:uid="{DBB76697-A098-49FF-BFA8-0E04437A0C46}"/>
    <cellStyle name="40% - Accent5 3 2 7" xfId="3055" xr:uid="{D5C5D518-C1D9-4A78-89A2-29CB7878A1EE}"/>
    <cellStyle name="40% - Accent5 3 2 7 2" xfId="47178" xr:uid="{3FBD498C-001B-40A7-BB2A-36F7C2317CAB}"/>
    <cellStyle name="40% - Accent5 3 2 7 3" xfId="45605" xr:uid="{2021C837-76A1-47BA-8EB8-15425E1028D2}"/>
    <cellStyle name="40% - Accent5 3 2 8" xfId="2121" xr:uid="{3C187BDB-B1F9-48F5-90D7-14721507B54C}"/>
    <cellStyle name="40% - Accent5 3 2 8 2" xfId="46276" xr:uid="{703A9B7D-E11F-4327-B937-A894F8EB6359}"/>
    <cellStyle name="40% - Accent5 3 2 9" xfId="43735" xr:uid="{2E0CBC1C-4EFD-473B-9623-B144E6AA5A7A}"/>
    <cellStyle name="40% - Accent5 3 3" xfId="626" xr:uid="{3303046A-2F20-4C0C-8F39-644BDC052383}"/>
    <cellStyle name="40% - Accent5 3 3 10" xfId="44254" xr:uid="{E6FC6E3E-75EE-4EF8-A6DE-4298DD99FAF9}"/>
    <cellStyle name="40% - Accent5 3 3 2" xfId="1037" xr:uid="{9E9E68B4-F5F0-4A2B-A87C-CACFE5C60032}"/>
    <cellStyle name="40% - Accent5 3 3 2 2" xfId="2500" xr:uid="{DD0A056B-99F6-427E-8570-2367A7ED3F7B}"/>
    <cellStyle name="40% - Accent5 3 3 2 2 2" xfId="46023" xr:uid="{B93A5CBF-0E7E-49D7-A4F4-02814C68F848}"/>
    <cellStyle name="40% - Accent5 3 3 2 3" xfId="2734" xr:uid="{3DD527B2-07FF-42DA-9B7D-71B31DEC376E}"/>
    <cellStyle name="40% - Accent5 3 3 2 4" xfId="2967" xr:uid="{8874AA69-2AF1-4A40-9C86-D2699696A37F}"/>
    <cellStyle name="40% - Accent5 3 3 2 5" xfId="3200" xr:uid="{DAB9166D-0644-497A-B8A4-A3B54D54EC78}"/>
    <cellStyle name="40% - Accent5 3 3 2 6" xfId="2266" xr:uid="{96F2F809-EE52-4D8A-AD76-39D0A3EE430C}"/>
    <cellStyle name="40% - Accent5 3 3 2 7" xfId="1902" xr:uid="{F709FE5B-41F9-4D32-B1F1-400B62903BF0}"/>
    <cellStyle name="40% - Accent5 3 3 2 8" xfId="45241" xr:uid="{B4A8EFE6-0DDB-483E-80B8-62F13357CF79}"/>
    <cellStyle name="40% - Accent5 3 3 3" xfId="2384" xr:uid="{27A62F9B-83AC-44B2-8CF8-D93AE4FC504F}"/>
    <cellStyle name="40% - Accent5 3 3 3 2" xfId="45681" xr:uid="{FAAB807A-75C8-48A3-91A0-1817FDB6CE7D}"/>
    <cellStyle name="40% - Accent5 3 3 4" xfId="2618" xr:uid="{D9397655-C83D-4F46-BB7C-86A53A37F47F}"/>
    <cellStyle name="40% - Accent5 3 3 4 2" xfId="46580" xr:uid="{C19AB2B0-1CA6-4D2C-B9B0-8E35C0CD66A7}"/>
    <cellStyle name="40% - Accent5 3 3 5" xfId="2851" xr:uid="{AF4B764B-B194-4677-A124-7D064502080E}"/>
    <cellStyle name="40% - Accent5 3 3 6" xfId="3084" xr:uid="{297BA37B-2C60-49E2-9D1F-23E2D44D5E85}"/>
    <cellStyle name="40% - Accent5 3 3 7" xfId="2150" xr:uid="{428C3A2D-F75A-43BB-AACB-0F374C2CA958}"/>
    <cellStyle name="40% - Accent5 3 3 8" xfId="43754" xr:uid="{236AD515-FE16-4EC1-BF09-246016498F65}"/>
    <cellStyle name="40% - Accent5 3 3 9" xfId="1777" xr:uid="{AAE7F2FE-4C33-488C-B5B1-5DABAF78F331}"/>
    <cellStyle name="40% - Accent5 3 4" xfId="686" xr:uid="{9A31F33F-6C56-4EC1-8D11-6534A2326377}"/>
    <cellStyle name="40% - Accent5 3 4 10" xfId="44129" xr:uid="{92E2EA5F-4F74-40A4-8168-4695ACA5562E}"/>
    <cellStyle name="40% - Accent5 3 4 2" xfId="1093" xr:uid="{4754D0AC-9EC1-4650-8FE9-8315D1DF2DAE}"/>
    <cellStyle name="40% - Accent5 3 4 2 2" xfId="13744" xr:uid="{AFDD4FDB-15C1-48E9-A92E-3A3AF9979125}"/>
    <cellStyle name="40% - Accent5 3 4 2 2 2" xfId="13745" xr:uid="{F5385A33-4729-439E-A2AE-8DFC31A27414}"/>
    <cellStyle name="40% - Accent5 3 4 2 2 2 2" xfId="13746" xr:uid="{5D265E0E-42DC-4EC0-8AE5-E40FC6667702}"/>
    <cellStyle name="40% - Accent5 3 4 2 2 2 2 2" xfId="13747" xr:uid="{2B7F4B77-01B6-467C-9772-AF704414EC13}"/>
    <cellStyle name="40% - Accent5 3 4 2 2 2 3" xfId="13748" xr:uid="{2B514FFC-3FA7-4E0D-B18A-F66679B680BF}"/>
    <cellStyle name="40% - Accent5 3 4 2 2 3" xfId="13749" xr:uid="{64734965-0A6C-4E60-A891-818988D48B72}"/>
    <cellStyle name="40% - Accent5 3 4 2 2 3 2" xfId="13750" xr:uid="{047C6A1B-1139-41C9-9863-B3FB0CB66DA0}"/>
    <cellStyle name="40% - Accent5 3 4 2 2 3 2 2" xfId="13751" xr:uid="{62469D64-EE9C-40FE-96D9-2E5B0973453E}"/>
    <cellStyle name="40% - Accent5 3 4 2 2 3 3" xfId="13752" xr:uid="{2330D8AB-9D10-4DDA-9F53-BF73AB4E7B1D}"/>
    <cellStyle name="40% - Accent5 3 4 2 2 4" xfId="13753" xr:uid="{2DF3884B-0C71-409F-9B6C-C60B993155B4}"/>
    <cellStyle name="40% - Accent5 3 4 2 2 4 2" xfId="13754" xr:uid="{B9A8680A-BC17-4D7C-B7E6-CE0C849A465F}"/>
    <cellStyle name="40% - Accent5 3 4 2 2 5" xfId="13755" xr:uid="{1B8B7873-DD22-4F85-8B3A-491BB8C95F70}"/>
    <cellStyle name="40% - Accent5 3 4 2 3" xfId="13756" xr:uid="{CCF5BB03-17EC-4D4C-B4BD-6F83997F4C82}"/>
    <cellStyle name="40% - Accent5 3 4 2 3 2" xfId="13757" xr:uid="{F3BC9A8F-3A3F-4ED8-8BD9-7BCE768C482D}"/>
    <cellStyle name="40% - Accent5 3 4 2 3 2 2" xfId="13758" xr:uid="{720A08CE-0CD8-4212-A08B-438BEA7BE617}"/>
    <cellStyle name="40% - Accent5 3 4 2 3 3" xfId="13759" xr:uid="{B5BD1C57-184D-4825-9DE3-205A03EFAE5A}"/>
    <cellStyle name="40% - Accent5 3 4 2 4" xfId="13760" xr:uid="{05BF808F-8E4F-4114-B0A1-1C7EDEB898AB}"/>
    <cellStyle name="40% - Accent5 3 4 2 4 2" xfId="13761" xr:uid="{387B5261-C47E-404B-B32A-3F0E8866A102}"/>
    <cellStyle name="40% - Accent5 3 4 2 4 2 2" xfId="13762" xr:uid="{3DFEEE6D-93D4-4E5B-BB2A-F4AA608F7D19}"/>
    <cellStyle name="40% - Accent5 3 4 2 4 3" xfId="13763" xr:uid="{47EC7739-B298-4635-B6F6-58773741B8FC}"/>
    <cellStyle name="40% - Accent5 3 4 2 5" xfId="13764" xr:uid="{7E1286D1-7699-4F0F-9984-10AF834F2705}"/>
    <cellStyle name="40% - Accent5 3 4 2 5 2" xfId="13765" xr:uid="{6C4AA4EC-0C66-4495-B656-FFF42C6EA634}"/>
    <cellStyle name="40% - Accent5 3 4 2 6" xfId="13766" xr:uid="{3E3C140E-3194-449D-AD95-522E1A8731C3}"/>
    <cellStyle name="40% - Accent5 3 4 2 7" xfId="13743" xr:uid="{84C4A259-EE62-4E6C-8120-5BF407A0960D}"/>
    <cellStyle name="40% - Accent5 3 4 2 8" xfId="2442" xr:uid="{7204959D-30BC-4D42-A848-82987E8E96E1}"/>
    <cellStyle name="40% - Accent5 3 4 2 9" xfId="45116" xr:uid="{7BB778E7-AC12-4E28-BF7E-67563BAFC0E8}"/>
    <cellStyle name="40% - Accent5 3 4 3" xfId="2676" xr:uid="{3B06F48A-EB0E-4674-B87F-D9A1F7230C02}"/>
    <cellStyle name="40% - Accent5 3 4 3 2" xfId="13768" xr:uid="{D722F339-C729-42D8-8DA3-85BF707E9569}"/>
    <cellStyle name="40% - Accent5 3 4 3 2 2" xfId="13769" xr:uid="{EABFBD13-5E3A-4CD8-A178-30285CF42E11}"/>
    <cellStyle name="40% - Accent5 3 4 3 2 2 2" xfId="13770" xr:uid="{9062ECA6-EA78-4C75-9497-F264A3A2B70F}"/>
    <cellStyle name="40% - Accent5 3 4 3 2 3" xfId="13771" xr:uid="{F1FE8CA6-0BCD-4EFA-9986-464CBB2EA533}"/>
    <cellStyle name="40% - Accent5 3 4 3 3" xfId="13772" xr:uid="{DDE1F0C7-0B60-4263-983E-E6A447F9D7C2}"/>
    <cellStyle name="40% - Accent5 3 4 3 3 2" xfId="13773" xr:uid="{41F7A328-FF88-4243-8EAA-5EDF1EA49141}"/>
    <cellStyle name="40% - Accent5 3 4 3 3 2 2" xfId="13774" xr:uid="{F38BE721-455A-44AC-A019-0CA34ED4A847}"/>
    <cellStyle name="40% - Accent5 3 4 3 3 3" xfId="13775" xr:uid="{8A4E1BA3-F485-4413-B950-2239F2DD14E2}"/>
    <cellStyle name="40% - Accent5 3 4 3 4" xfId="13776" xr:uid="{0EC0ED33-B367-4F38-9927-6A48F8AF6200}"/>
    <cellStyle name="40% - Accent5 3 4 3 4 2" xfId="13777" xr:uid="{B33B2303-EF0D-4550-95B1-1A50EDAB7BAF}"/>
    <cellStyle name="40% - Accent5 3 4 3 5" xfId="13778" xr:uid="{EACC3D2A-F8B3-41DC-85F4-E765B46AE144}"/>
    <cellStyle name="40% - Accent5 3 4 3 6" xfId="13767" xr:uid="{762DDE54-EB40-4C93-B73B-9312C5D270B5}"/>
    <cellStyle name="40% - Accent5 3 4 3 7" xfId="45800" xr:uid="{631A1A66-A483-428F-8CC9-0D05A6D1F1F2}"/>
    <cellStyle name="40% - Accent5 3 4 4" xfId="2909" xr:uid="{45F5EDC3-7613-4839-8857-F20776E6B5CB}"/>
    <cellStyle name="40% - Accent5 3 4 4 2" xfId="13780" xr:uid="{FF8AF009-038C-4EE2-A430-85DA051A758D}"/>
    <cellStyle name="40% - Accent5 3 4 4 2 2" xfId="13781" xr:uid="{4AE0A042-9C14-4F75-BFA4-B13EF7493268}"/>
    <cellStyle name="40% - Accent5 3 4 4 2 2 2" xfId="13782" xr:uid="{E7160301-26D7-428D-B8C0-7607B54EC31B}"/>
    <cellStyle name="40% - Accent5 3 4 4 2 3" xfId="13783" xr:uid="{D5B625FB-D1FB-4DE1-8541-9EC52FA651AE}"/>
    <cellStyle name="40% - Accent5 3 4 4 3" xfId="13784" xr:uid="{E3A4439F-9BFB-46B6-B209-C8FAEB96C96E}"/>
    <cellStyle name="40% - Accent5 3 4 4 3 2" xfId="13785" xr:uid="{6EBAA1D5-60E4-43CF-8CA6-44C1554E3796}"/>
    <cellStyle name="40% - Accent5 3 4 4 4" xfId="13786" xr:uid="{EDB19FF3-AD36-4C6C-8BB0-9298E5C825CC}"/>
    <cellStyle name="40% - Accent5 3 4 4 5" xfId="13779" xr:uid="{BACD7AF3-3BD1-44DF-A2A1-B529834D4057}"/>
    <cellStyle name="40% - Accent5 3 4 4 6" xfId="46455" xr:uid="{C6E927E4-D02C-44CC-915F-AA0B8F2F4557}"/>
    <cellStyle name="40% - Accent5 3 4 5" xfId="3142" xr:uid="{DEC245F3-61A4-4BAD-B536-264BC282A0C4}"/>
    <cellStyle name="40% - Accent5 3 4 5 2" xfId="13788" xr:uid="{20EBBC3C-5839-4A68-ACFC-186AB41C76CF}"/>
    <cellStyle name="40% - Accent5 3 4 5 2 2" xfId="13789" xr:uid="{15111043-CE76-4221-8122-71A7EC495235}"/>
    <cellStyle name="40% - Accent5 3 4 5 3" xfId="13790" xr:uid="{E0E8239B-69C5-4D0A-8920-47B06F5085F7}"/>
    <cellStyle name="40% - Accent5 3 4 5 4" xfId="13787" xr:uid="{F9FED2C9-657A-4AB9-8922-1C4685E735F0}"/>
    <cellStyle name="40% - Accent5 3 4 6" xfId="2208" xr:uid="{0D188F56-961B-4098-9D1D-2CE19231F37C}"/>
    <cellStyle name="40% - Accent5 3 4 6 2" xfId="13792" xr:uid="{36FBCA1E-3E2E-4BAA-B2E1-7ACCF553542C}"/>
    <cellStyle name="40% - Accent5 3 4 6 3" xfId="13791" xr:uid="{4F6FE9B0-A30F-4B10-ABB1-203B87D2A356}"/>
    <cellStyle name="40% - Accent5 3 4 7" xfId="13793" xr:uid="{8BC2530E-5A55-42AA-AD7D-E29F7941DCDD}"/>
    <cellStyle name="40% - Accent5 3 4 8" xfId="13742" xr:uid="{5C6C5D48-1E41-4ED1-8FC0-EB182E966F71}"/>
    <cellStyle name="40% - Accent5 3 4 9" xfId="1844" xr:uid="{1EEF9C8F-0AD9-475B-9D34-A7FC889D29B7}"/>
    <cellStyle name="40% - Accent5 3 5" xfId="881" xr:uid="{111BD254-DDC3-4942-AD42-BBA24C4AB352}"/>
    <cellStyle name="40% - Accent5 3 5 10" xfId="44457" xr:uid="{301BA254-19FA-4168-90E5-08560DE17E15}"/>
    <cellStyle name="40% - Accent5 3 5 2" xfId="13795" xr:uid="{EFFB4EEF-88B7-4596-B160-3FF57C01B376}"/>
    <cellStyle name="40% - Accent5 3 5 2 2" xfId="13796" xr:uid="{9C693517-F82D-4D83-BE6D-79F230C4151E}"/>
    <cellStyle name="40% - Accent5 3 5 2 2 2" xfId="13797" xr:uid="{52EBECE2-C8C1-4B88-8450-B5F7ECEF4606}"/>
    <cellStyle name="40% - Accent5 3 5 2 2 2 2" xfId="13798" xr:uid="{59FFEA74-3EF3-4E3A-9586-BE6EA5302C84}"/>
    <cellStyle name="40% - Accent5 3 5 2 2 2 2 2" xfId="13799" xr:uid="{CD2AE372-8BAE-4191-A3E8-4EA1891D00F8}"/>
    <cellStyle name="40% - Accent5 3 5 2 2 2 3" xfId="13800" xr:uid="{172A30D8-C115-4BD3-8D6B-F03515A8C3DA}"/>
    <cellStyle name="40% - Accent5 3 5 2 2 3" xfId="13801" xr:uid="{18B02030-3090-4D1E-9D48-A1911676514B}"/>
    <cellStyle name="40% - Accent5 3 5 2 2 3 2" xfId="13802" xr:uid="{67079F9A-AC6D-4862-981C-8050C3F32AA5}"/>
    <cellStyle name="40% - Accent5 3 5 2 2 3 2 2" xfId="13803" xr:uid="{872CC290-D291-4E52-AFA3-F1C40619A860}"/>
    <cellStyle name="40% - Accent5 3 5 2 2 3 3" xfId="13804" xr:uid="{CC3103FB-CCF4-4475-BF90-3C60A7AD1300}"/>
    <cellStyle name="40% - Accent5 3 5 2 2 4" xfId="13805" xr:uid="{537372B1-46CB-4075-BF70-211727FB6138}"/>
    <cellStyle name="40% - Accent5 3 5 2 2 4 2" xfId="13806" xr:uid="{A7FB683F-C920-4FCD-97AB-0BCB20C109AD}"/>
    <cellStyle name="40% - Accent5 3 5 2 2 5" xfId="13807" xr:uid="{38458AFA-8C1E-4276-A787-A7A32A37AF9F}"/>
    <cellStyle name="40% - Accent5 3 5 2 3" xfId="13808" xr:uid="{7E752348-4AE6-4504-BD2D-8D5150ADBD18}"/>
    <cellStyle name="40% - Accent5 3 5 2 3 2" xfId="13809" xr:uid="{C29B1B83-888E-456E-BD73-BA6D7060BCB0}"/>
    <cellStyle name="40% - Accent5 3 5 2 3 2 2" xfId="13810" xr:uid="{6B6A6B6F-B587-4717-9342-526F7B9149B8}"/>
    <cellStyle name="40% - Accent5 3 5 2 3 3" xfId="13811" xr:uid="{4B330AFA-2EF6-428A-A282-5613A09D8062}"/>
    <cellStyle name="40% - Accent5 3 5 2 4" xfId="13812" xr:uid="{6BF10FCA-4B6C-459A-8177-5B423F3AAFA5}"/>
    <cellStyle name="40% - Accent5 3 5 2 4 2" xfId="13813" xr:uid="{DCBD527D-7866-49EC-BBB6-A1C43DC4409C}"/>
    <cellStyle name="40% - Accent5 3 5 2 4 2 2" xfId="13814" xr:uid="{607B1CFC-5C03-4453-B489-B77FAFE0A69D}"/>
    <cellStyle name="40% - Accent5 3 5 2 4 3" xfId="13815" xr:uid="{FAFB88D2-608C-4E86-86F8-69E54FE04ACF}"/>
    <cellStyle name="40% - Accent5 3 5 2 5" xfId="13816" xr:uid="{C8F793DA-C55C-457C-A709-6E0AFFEA75A1}"/>
    <cellStyle name="40% - Accent5 3 5 2 5 2" xfId="13817" xr:uid="{07F6127B-C254-4AB4-A172-335E1240891E}"/>
    <cellStyle name="40% - Accent5 3 5 2 6" xfId="13818" xr:uid="{67411A44-D7E4-4642-9D4A-7357BA0971A3}"/>
    <cellStyle name="40% - Accent5 3 5 2 7" xfId="45391" xr:uid="{CFC69E43-CBFD-4CC6-8DB7-900ECE951C2B}"/>
    <cellStyle name="40% - Accent5 3 5 3" xfId="13819" xr:uid="{D5C49248-C24C-4E9D-8BCF-534E2ADFEDB3}"/>
    <cellStyle name="40% - Accent5 3 5 3 2" xfId="13820" xr:uid="{B7600ACF-A8E4-4530-B375-9F0A19FD3968}"/>
    <cellStyle name="40% - Accent5 3 5 3 2 2" xfId="13821" xr:uid="{E69F68BD-A262-43F1-8AF8-20FE3F1FA51D}"/>
    <cellStyle name="40% - Accent5 3 5 3 2 2 2" xfId="13822" xr:uid="{5A83F395-20C0-4B59-B107-B23612F22783}"/>
    <cellStyle name="40% - Accent5 3 5 3 2 3" xfId="13823" xr:uid="{B9422BDA-3328-415D-B62E-8F674001C9BB}"/>
    <cellStyle name="40% - Accent5 3 5 3 3" xfId="13824" xr:uid="{FC9A1717-FA12-4548-8F63-37545EE967EE}"/>
    <cellStyle name="40% - Accent5 3 5 3 3 2" xfId="13825" xr:uid="{682546C7-0EEB-45AD-9435-1B74F50EA23B}"/>
    <cellStyle name="40% - Accent5 3 5 3 3 2 2" xfId="13826" xr:uid="{21C0F4FB-8A5E-41B4-B201-339A5F3D1A35}"/>
    <cellStyle name="40% - Accent5 3 5 3 3 3" xfId="13827" xr:uid="{4EA2E6C8-47F5-49BB-84F0-3331A80EB644}"/>
    <cellStyle name="40% - Accent5 3 5 3 4" xfId="13828" xr:uid="{30D7E72A-6D50-4176-B7FE-B6312F187CA3}"/>
    <cellStyle name="40% - Accent5 3 5 3 4 2" xfId="13829" xr:uid="{A0A289AE-CC19-444D-A59A-71B6F31D8257}"/>
    <cellStyle name="40% - Accent5 3 5 3 5" xfId="13830" xr:uid="{575D5581-C9D0-4107-8267-BE9BA46FF1F6}"/>
    <cellStyle name="40% - Accent5 3 5 3 6" xfId="45919" xr:uid="{A1D1356E-9B54-4643-BA88-ADFA5D38443C}"/>
    <cellStyle name="40% - Accent5 3 5 4" xfId="13831" xr:uid="{606BB3EE-0C7D-4026-A175-94557471F5FC}"/>
    <cellStyle name="40% - Accent5 3 5 4 2" xfId="13832" xr:uid="{182BFE98-4807-4504-85BB-FCD47932A4FA}"/>
    <cellStyle name="40% - Accent5 3 5 4 2 2" xfId="13833" xr:uid="{8A7C8863-4478-4708-9E09-19247266A8DE}"/>
    <cellStyle name="40% - Accent5 3 5 4 2 2 2" xfId="13834" xr:uid="{E49CB008-A749-4299-8ADD-1245CFB96844}"/>
    <cellStyle name="40% - Accent5 3 5 4 2 3" xfId="13835" xr:uid="{E49C5463-7D94-4A9D-A6F1-E3104155F268}"/>
    <cellStyle name="40% - Accent5 3 5 4 3" xfId="13836" xr:uid="{EC1893A8-17EE-4F86-9C8D-FBEE41917C65}"/>
    <cellStyle name="40% - Accent5 3 5 4 3 2" xfId="13837" xr:uid="{6F2285A8-5BE1-4F8C-B879-87F126707566}"/>
    <cellStyle name="40% - Accent5 3 5 4 4" xfId="13838" xr:uid="{EEB45D4F-2FC6-422E-8517-5D2E7BA113CC}"/>
    <cellStyle name="40% - Accent5 3 5 4 5" xfId="46729" xr:uid="{2617B346-39CE-4936-9078-AE1A671E065B}"/>
    <cellStyle name="40% - Accent5 3 5 5" xfId="13839" xr:uid="{34E55FFD-8531-4B29-81EC-8A0DF5BCEB5D}"/>
    <cellStyle name="40% - Accent5 3 5 5 2" xfId="13840" xr:uid="{97C26D0B-370B-4DD1-BD06-390CB7068D95}"/>
    <cellStyle name="40% - Accent5 3 5 5 2 2" xfId="13841" xr:uid="{F7BB7E10-E421-4DC8-A055-8D87E6AEE120}"/>
    <cellStyle name="40% - Accent5 3 5 5 3" xfId="13842" xr:uid="{B092D495-2433-4486-8F9F-97EE5603AB00}"/>
    <cellStyle name="40% - Accent5 3 5 6" xfId="13843" xr:uid="{AA897B1E-24FB-4B3B-A72B-4874591AB67C}"/>
    <cellStyle name="40% - Accent5 3 5 6 2" xfId="13844" xr:uid="{2A11FE33-5787-4FAC-AE60-7F8E25A061D7}"/>
    <cellStyle name="40% - Accent5 3 5 7" xfId="13845" xr:uid="{A24F8336-AD80-45A6-A174-66C18C4E5A9C}"/>
    <cellStyle name="40% - Accent5 3 5 8" xfId="13794" xr:uid="{3968F1E0-7499-410F-B62E-5B0B8E41F7C4}"/>
    <cellStyle name="40% - Accent5 3 5 9" xfId="2326" xr:uid="{4B622497-CA22-4F98-8CE1-3112110C81E1}"/>
    <cellStyle name="40% - Accent5 3 6" xfId="2560" xr:uid="{9CFBCC9D-C250-40CA-8CEA-4C3280D21E8C}"/>
    <cellStyle name="40% - Accent5 3 6 2" xfId="13847" xr:uid="{47C0036D-3A9A-4307-885F-9B514785E891}"/>
    <cellStyle name="40% - Accent5 3 6 2 2" xfId="13848" xr:uid="{E4471DE3-C0B4-43A2-916B-E6613800C975}"/>
    <cellStyle name="40% - Accent5 3 6 2 2 2" xfId="13849" xr:uid="{E5E73E44-5ECC-445F-8D61-27D13D8ED20D}"/>
    <cellStyle name="40% - Accent5 3 6 2 3" xfId="13850" xr:uid="{2E2059BA-31A0-4FC5-B828-084C34EB936C}"/>
    <cellStyle name="40% - Accent5 3 6 2 4" xfId="46329" xr:uid="{DC3B73F4-D491-4BEF-B233-25811D80890D}"/>
    <cellStyle name="40% - Accent5 3 6 3" xfId="13851" xr:uid="{9C8AD5AF-14CD-4515-B6AF-389B0905B2E2}"/>
    <cellStyle name="40% - Accent5 3 6 3 2" xfId="13852" xr:uid="{9DD3FE1B-044C-4092-9118-C4E7F083638D}"/>
    <cellStyle name="40% - Accent5 3 6 3 2 2" xfId="13853" xr:uid="{8ED2B901-5038-4CDE-963E-28AC8B434659}"/>
    <cellStyle name="40% - Accent5 3 6 3 3" xfId="13854" xr:uid="{CDB2107D-083C-496B-8D8E-518EFE6B81CE}"/>
    <cellStyle name="40% - Accent5 3 6 4" xfId="13855" xr:uid="{1E49A518-3962-48A5-B25E-EEFB674B3B62}"/>
    <cellStyle name="40% - Accent5 3 6 4 2" xfId="13856" xr:uid="{D0C2E757-287E-4DA0-B688-2F8413B7C558}"/>
    <cellStyle name="40% - Accent5 3 6 5" xfId="13857" xr:uid="{E5F98247-FDCC-4589-BA5D-5C01DA26DE2B}"/>
    <cellStyle name="40% - Accent5 3 6 6" xfId="13846" xr:uid="{6AAFBC22-1C67-4B47-906D-9605163EBE01}"/>
    <cellStyle name="40% - Accent5 3 6 7" xfId="44982" xr:uid="{9D79B618-DD26-413D-9B1B-5153A70D11EA}"/>
    <cellStyle name="40% - Accent5 3 7" xfId="2793" xr:uid="{472FB874-D8E2-4898-86BA-70FED05A14F2}"/>
    <cellStyle name="40% - Accent5 3 7 2" xfId="13859" xr:uid="{6F5B9F65-73BD-43F7-A240-A96BD6822702}"/>
    <cellStyle name="40% - Accent5 3 7 2 2" xfId="13860" xr:uid="{70BBD8AD-0D39-45D4-A9CB-1F0839A89ED5}"/>
    <cellStyle name="40% - Accent5 3 7 2 2 2" xfId="13861" xr:uid="{88DBE71F-0FD7-4F5E-A4B0-8C2ED0D90419}"/>
    <cellStyle name="40% - Accent5 3 7 2 3" xfId="13862" xr:uid="{B52663BA-479B-4A9B-9B1C-3CC2F07609BA}"/>
    <cellStyle name="40% - Accent5 3 7 2 4" xfId="46893" xr:uid="{03E3D351-BD12-433A-9E57-B8F04DA21071}"/>
    <cellStyle name="40% - Accent5 3 7 3" xfId="13863" xr:uid="{09904B34-81E0-435C-B0F6-BBC021827B67}"/>
    <cellStyle name="40% - Accent5 3 7 3 2" xfId="13864" xr:uid="{CFC9EC3A-0FDF-48D8-9A90-84E099542C12}"/>
    <cellStyle name="40% - Accent5 3 7 3 2 2" xfId="13865" xr:uid="{BB52AD85-ADB9-4E0F-8B9C-287D4CF2D9D3}"/>
    <cellStyle name="40% - Accent5 3 7 3 3" xfId="13866" xr:uid="{BD501EBA-3B68-46AD-A28C-C64307C966D2}"/>
    <cellStyle name="40% - Accent5 3 7 4" xfId="13867" xr:uid="{ACC8FBB8-A079-4DE0-8DA2-3A3D2679F8A7}"/>
    <cellStyle name="40% - Accent5 3 7 4 2" xfId="13868" xr:uid="{F9877B86-3C3B-4210-88AE-8B15508935F6}"/>
    <cellStyle name="40% - Accent5 3 7 5" xfId="13869" xr:uid="{D019EA52-EFE8-4503-AC24-5061B1EFC9FE}"/>
    <cellStyle name="40% - Accent5 3 7 6" xfId="13858" xr:uid="{82E9A9A3-EA92-4A28-B612-AB7D62CFC1BF}"/>
    <cellStyle name="40% - Accent5 3 7 7" xfId="44783" xr:uid="{6919A92A-D838-4B87-A37A-C6942F08E451}"/>
    <cellStyle name="40% - Accent5 3 8" xfId="3026" xr:uid="{821D53D3-1F56-4304-861E-75D145ED5BDB}"/>
    <cellStyle name="40% - Accent5 3 8 2" xfId="47067" xr:uid="{C3EA59D5-A085-4E66-9434-6CD4223E2288}"/>
    <cellStyle name="40% - Accent5 3 8 3" xfId="45555" xr:uid="{3EE5D68B-5005-4927-86C4-99B07764C866}"/>
    <cellStyle name="40% - Accent5 3 9" xfId="2092" xr:uid="{33FEEB30-6B07-402E-8855-CFBC56FBEB7E}"/>
    <cellStyle name="40% - Accent5 3 9 2" xfId="46165" xr:uid="{8B990EE5-191A-4475-8097-9081ABC8B4F5}"/>
    <cellStyle name="40% - Accent5 4" xfId="523" xr:uid="{3973B161-28F5-46CA-B7FD-5ECA4AE1D02F}"/>
    <cellStyle name="40% - Accent5 4 10" xfId="43615" xr:uid="{EC57BDBA-267F-4EDB-9D91-E377F8DCF6D3}"/>
    <cellStyle name="40% - Accent5 4 11" xfId="1493" xr:uid="{BD93E145-2304-4984-88CE-0B0E5CD66C68}"/>
    <cellStyle name="40% - Accent5 4 12" xfId="44230" xr:uid="{B0D4AF26-5380-4BD9-8DED-681A060D885A}"/>
    <cellStyle name="40% - Accent5 4 2" xfId="785" xr:uid="{D2F5B3F0-D53A-4598-A84C-9DCDBB95FD0C}"/>
    <cellStyle name="40% - Accent5 4 2 10" xfId="44720" xr:uid="{10C6FB7A-62AB-4448-994D-B5E19C3E5911}"/>
    <cellStyle name="40% - Accent5 4 2 2" xfId="1185" xr:uid="{BFD59078-16FA-4089-8B10-7E2455C45466}"/>
    <cellStyle name="40% - Accent5 4 2 2 2" xfId="13872" xr:uid="{7B745314-700A-4AF0-86D0-BC65B1177301}"/>
    <cellStyle name="40% - Accent5 4 2 2 2 2" xfId="13873" xr:uid="{7B83C054-D59D-46A4-8DD1-8E6E894C843F}"/>
    <cellStyle name="40% - Accent5 4 2 2 2 2 2" xfId="13874" xr:uid="{08BB1249-866C-4D29-9052-EA7AA74034AB}"/>
    <cellStyle name="40% - Accent5 4 2 2 2 2 2 2" xfId="13875" xr:uid="{606AA419-D154-4520-8C4C-F9436EA013DC}"/>
    <cellStyle name="40% - Accent5 4 2 2 2 2 2 2 2" xfId="13876" xr:uid="{9D83E443-66F6-4DB3-99ED-1EAF88AEBB5C}"/>
    <cellStyle name="40% - Accent5 4 2 2 2 2 2 3" xfId="13877" xr:uid="{B1C0DDF6-D206-4ECD-BDBB-941DBC70ECBD}"/>
    <cellStyle name="40% - Accent5 4 2 2 2 2 3" xfId="13878" xr:uid="{FC6D1AC6-BAF4-4F78-AB02-C45DD0C8694D}"/>
    <cellStyle name="40% - Accent5 4 2 2 2 2 3 2" xfId="13879" xr:uid="{1019806C-6F5B-4574-921D-4B2E128EF6E9}"/>
    <cellStyle name="40% - Accent5 4 2 2 2 2 3 2 2" xfId="13880" xr:uid="{267ED5A8-9A6F-4B5A-A907-FABD2CB6DC3A}"/>
    <cellStyle name="40% - Accent5 4 2 2 2 2 3 3" xfId="13881" xr:uid="{282A4A84-B930-4088-BD9B-A22C08DAC080}"/>
    <cellStyle name="40% - Accent5 4 2 2 2 2 4" xfId="13882" xr:uid="{5159AC1F-5FFD-4A85-B006-69B408B3EADA}"/>
    <cellStyle name="40% - Accent5 4 2 2 2 2 4 2" xfId="13883" xr:uid="{A0487DF9-FC3F-4335-827A-3C5270BB3568}"/>
    <cellStyle name="40% - Accent5 4 2 2 2 2 5" xfId="13884" xr:uid="{E15D6EE4-CD80-4179-A314-85E6493238D4}"/>
    <cellStyle name="40% - Accent5 4 2 2 2 3" xfId="13885" xr:uid="{9B4965FB-EF29-4AE4-96DD-4E1D857C57FE}"/>
    <cellStyle name="40% - Accent5 4 2 2 2 3 2" xfId="13886" xr:uid="{F73060A9-565B-4E91-B4AC-BC6C1FD69E44}"/>
    <cellStyle name="40% - Accent5 4 2 2 2 3 2 2" xfId="13887" xr:uid="{8898E470-EC3E-4045-BB5B-07AF97528173}"/>
    <cellStyle name="40% - Accent5 4 2 2 2 3 3" xfId="13888" xr:uid="{26863024-06AE-4B84-98C6-7E8D1D2BDA2A}"/>
    <cellStyle name="40% - Accent5 4 2 2 2 4" xfId="13889" xr:uid="{CC2D7B61-E1C0-4E10-93CF-B217B351718A}"/>
    <cellStyle name="40% - Accent5 4 2 2 2 4 2" xfId="13890" xr:uid="{91797539-843C-490B-896C-DB1A0AEAC2E3}"/>
    <cellStyle name="40% - Accent5 4 2 2 2 4 2 2" xfId="13891" xr:uid="{45FB1A4A-600A-4921-AACB-F3842C353333}"/>
    <cellStyle name="40% - Accent5 4 2 2 2 4 3" xfId="13892" xr:uid="{A9B48C71-95D8-4A43-B2A3-263BCC2B9B0D}"/>
    <cellStyle name="40% - Accent5 4 2 2 2 5" xfId="13893" xr:uid="{C98E117A-AB4F-40D2-B66F-CF76E5787CFA}"/>
    <cellStyle name="40% - Accent5 4 2 2 2 5 2" xfId="13894" xr:uid="{9AB21F9A-F976-437E-AFFF-8D8FCCACD89C}"/>
    <cellStyle name="40% - Accent5 4 2 2 2 6" xfId="13895" xr:uid="{0D148DB6-3C76-4778-8F8B-0A1832FCBC93}"/>
    <cellStyle name="40% - Accent5 4 2 2 2 7" xfId="46855" xr:uid="{98B054EE-C7A7-4894-96C2-F7BA1479A7BB}"/>
    <cellStyle name="40% - Accent5 4 2 2 3" xfId="13896" xr:uid="{9FF16B58-5457-4EA8-8926-4D93B5CEA6F5}"/>
    <cellStyle name="40% - Accent5 4 2 2 3 2" xfId="13897" xr:uid="{1BE3BBB3-D031-41BB-BEDD-03C23570CA88}"/>
    <cellStyle name="40% - Accent5 4 2 2 3 2 2" xfId="13898" xr:uid="{58FD73B6-450A-4C5B-BC5F-F7FF3D8F3A80}"/>
    <cellStyle name="40% - Accent5 4 2 2 3 2 2 2" xfId="13899" xr:uid="{9E183F17-DCE9-4C4B-AA47-AC4E640073D4}"/>
    <cellStyle name="40% - Accent5 4 2 2 3 2 3" xfId="13900" xr:uid="{30583481-402A-44E0-A295-21C767B1372C}"/>
    <cellStyle name="40% - Accent5 4 2 2 3 3" xfId="13901" xr:uid="{039D4D68-8A1F-488B-A3AE-07CED8F671C2}"/>
    <cellStyle name="40% - Accent5 4 2 2 3 3 2" xfId="13902" xr:uid="{6CF98754-6CBA-405D-965F-C7CDBAB34B8D}"/>
    <cellStyle name="40% - Accent5 4 2 2 3 3 2 2" xfId="13903" xr:uid="{883EB7A9-FA46-48AE-A3FE-8CEF8235B44A}"/>
    <cellStyle name="40% - Accent5 4 2 2 3 3 3" xfId="13904" xr:uid="{C46C8C8C-13BD-4E6B-86FC-42C7D0275B46}"/>
    <cellStyle name="40% - Accent5 4 2 2 3 4" xfId="13905" xr:uid="{73BE31FE-9A52-4BCB-BDC2-BE8B515D3BAE}"/>
    <cellStyle name="40% - Accent5 4 2 2 3 4 2" xfId="13906" xr:uid="{701BCA75-F1CA-473C-A4FD-369B8022687A}"/>
    <cellStyle name="40% - Accent5 4 2 2 3 5" xfId="13907" xr:uid="{7A379BD8-A713-4A08-9337-21D2C10BBAA4}"/>
    <cellStyle name="40% - Accent5 4 2 2 4" xfId="13908" xr:uid="{23E85B33-0F0E-43CB-B8FE-ED30F1CAEA4A}"/>
    <cellStyle name="40% - Accent5 4 2 2 4 2" xfId="13909" xr:uid="{93EAF60D-190F-4B2B-8665-FF319BD07420}"/>
    <cellStyle name="40% - Accent5 4 2 2 4 2 2" xfId="13910" xr:uid="{1FBD2289-8331-45BC-8863-0B89D95E6E24}"/>
    <cellStyle name="40% - Accent5 4 2 2 4 3" xfId="13911" xr:uid="{F32F0A5B-CEB6-4EE9-AB0B-FA65031D3685}"/>
    <cellStyle name="40% - Accent5 4 2 2 5" xfId="13912" xr:uid="{884C3BD7-FB71-4A85-A635-E71150F902D1}"/>
    <cellStyle name="40% - Accent5 4 2 2 5 2" xfId="13913" xr:uid="{5A55AD47-071F-4FDF-BA04-8277FA187B8F}"/>
    <cellStyle name="40% - Accent5 4 2 2 5 2 2" xfId="13914" xr:uid="{3DCAFAE8-462F-4656-B2F6-2905ECFD5521}"/>
    <cellStyle name="40% - Accent5 4 2 2 5 3" xfId="13915" xr:uid="{FBAB372C-6288-43C1-BA47-60826AE0F6CC}"/>
    <cellStyle name="40% - Accent5 4 2 2 6" xfId="13916" xr:uid="{B672688F-0ED7-475C-86BB-57CAF9F2A15B}"/>
    <cellStyle name="40% - Accent5 4 2 2 6 2" xfId="13917" xr:uid="{109AF8EB-AA92-4234-BA0B-420D98A291FD}"/>
    <cellStyle name="40% - Accent5 4 2 2 7" xfId="13918" xr:uid="{BE3DE17A-08E5-4DDF-8923-225CD6B41AA6}"/>
    <cellStyle name="40% - Accent5 4 2 2 8" xfId="13871" xr:uid="{1B65DB85-21D0-47C8-AC24-E4AA0A30192E}"/>
    <cellStyle name="40% - Accent5 4 2 2 9" xfId="45516" xr:uid="{6A589D25-FC07-4487-AC77-3103E537E363}"/>
    <cellStyle name="40% - Accent5 4 2 3" xfId="13919" xr:uid="{0EBF375C-9C82-44FB-A092-2C96932CB61B}"/>
    <cellStyle name="40% - Accent5 4 2 3 2" xfId="13920" xr:uid="{E4D65564-80D7-49F2-A87F-F89BB6A1536D}"/>
    <cellStyle name="40% - Accent5 4 2 3 2 2" xfId="13921" xr:uid="{4B6C9A53-0E57-4FB0-8F5C-281403DA26B2}"/>
    <cellStyle name="40% - Accent5 4 2 3 2 2 2" xfId="13922" xr:uid="{C9AFD5D1-1413-415C-AE87-154E06155DDA}"/>
    <cellStyle name="40% - Accent5 4 2 3 2 2 2 2" xfId="13923" xr:uid="{D8FA5767-0105-4CBB-8466-F1C7478DF3E5}"/>
    <cellStyle name="40% - Accent5 4 2 3 2 2 3" xfId="13924" xr:uid="{06846F0D-D700-4337-9808-F655C0110894}"/>
    <cellStyle name="40% - Accent5 4 2 3 2 3" xfId="13925" xr:uid="{4569D88C-CECE-40E5-8BA3-EBBC4AC95EE8}"/>
    <cellStyle name="40% - Accent5 4 2 3 2 3 2" xfId="13926" xr:uid="{9C8CB14F-0659-4887-8AAD-DBB96EB2D70E}"/>
    <cellStyle name="40% - Accent5 4 2 3 2 3 2 2" xfId="13927" xr:uid="{3CB3F828-4EF1-4976-8B46-465B95BB16CA}"/>
    <cellStyle name="40% - Accent5 4 2 3 2 3 3" xfId="13928" xr:uid="{5CFA4CC5-62A0-485D-BBF2-D65A3AC70FED}"/>
    <cellStyle name="40% - Accent5 4 2 3 2 4" xfId="13929" xr:uid="{4819D1C4-1552-4FF7-BDF4-7EE9C3BF8262}"/>
    <cellStyle name="40% - Accent5 4 2 3 2 4 2" xfId="13930" xr:uid="{93F9B334-A438-4B86-976B-FA6049EA21C1}"/>
    <cellStyle name="40% - Accent5 4 2 3 2 5" xfId="13931" xr:uid="{6DF6ACE9-D8F3-4525-9BAF-757B1CDE51D9}"/>
    <cellStyle name="40% - Accent5 4 2 3 2 6" xfId="47020" xr:uid="{B1AAC5DA-4C82-40B1-8B07-48B9756579BC}"/>
    <cellStyle name="40% - Accent5 4 2 3 3" xfId="13932" xr:uid="{040E0B17-9A11-4F5A-8417-871C790522AC}"/>
    <cellStyle name="40% - Accent5 4 2 3 3 2" xfId="13933" xr:uid="{5E40AC18-8595-4BBB-A2ED-25D3806374EF}"/>
    <cellStyle name="40% - Accent5 4 2 3 3 2 2" xfId="13934" xr:uid="{206D2CDC-3544-4B76-AB16-0CC8A22546AB}"/>
    <cellStyle name="40% - Accent5 4 2 3 3 3" xfId="13935" xr:uid="{11DABA67-AE92-4C02-9B07-85E552C708CB}"/>
    <cellStyle name="40% - Accent5 4 2 3 4" xfId="13936" xr:uid="{0DC4DC00-DB65-4073-9CD8-2ACDE6D7C123}"/>
    <cellStyle name="40% - Accent5 4 2 3 4 2" xfId="13937" xr:uid="{E095C3D1-1E5E-41A0-B48B-BB773F510361}"/>
    <cellStyle name="40% - Accent5 4 2 3 4 2 2" xfId="13938" xr:uid="{CD468E21-C2A2-4545-9FEF-CDCDA251651A}"/>
    <cellStyle name="40% - Accent5 4 2 3 4 3" xfId="13939" xr:uid="{0F09EF74-B37C-4E68-8616-DF450123F3FD}"/>
    <cellStyle name="40% - Accent5 4 2 3 5" xfId="13940" xr:uid="{42179BCA-536C-4FC3-A62A-2ED2FA2952BC}"/>
    <cellStyle name="40% - Accent5 4 2 3 5 2" xfId="13941" xr:uid="{8B997CD9-DAFC-4A4D-A255-C9B427898252}"/>
    <cellStyle name="40% - Accent5 4 2 3 6" xfId="13942" xr:uid="{71F2B177-AAE5-41D4-ADC2-F23A61A33C4E}"/>
    <cellStyle name="40% - Accent5 4 2 3 7" xfId="44908" xr:uid="{4751753D-B1EB-4616-A460-61C1C6F0B051}"/>
    <cellStyle name="40% - Accent5 4 2 4" xfId="13943" xr:uid="{08B0AFAE-22AD-4CAB-BF5E-534FD7FD2ACE}"/>
    <cellStyle name="40% - Accent5 4 2 4 2" xfId="13944" xr:uid="{5567179E-DA11-4A42-814F-5581C66A7C5F}"/>
    <cellStyle name="40% - Accent5 4 2 4 2 2" xfId="13945" xr:uid="{B48E2BF4-C607-4505-9539-953D842277FC}"/>
    <cellStyle name="40% - Accent5 4 2 4 2 2 2" xfId="13946" xr:uid="{B16C7151-37AE-4E18-A459-6F907EEF99B8}"/>
    <cellStyle name="40% - Accent5 4 2 4 2 3" xfId="13947" xr:uid="{4C62341D-243C-48D4-8E63-B579C591433A}"/>
    <cellStyle name="40% - Accent5 4 2 4 3" xfId="13948" xr:uid="{2EA88300-5BBB-42E4-9972-C33180F54343}"/>
    <cellStyle name="40% - Accent5 4 2 4 3 2" xfId="13949" xr:uid="{69DDD129-E126-4AB3-A6AA-F428E2EBDC0B}"/>
    <cellStyle name="40% - Accent5 4 2 4 3 2 2" xfId="13950" xr:uid="{B6E7B695-027A-43A2-AD13-B3CF1857272F}"/>
    <cellStyle name="40% - Accent5 4 2 4 3 3" xfId="13951" xr:uid="{A13AC736-7F1C-407C-8FB9-912A839B447A}"/>
    <cellStyle name="40% - Accent5 4 2 4 4" xfId="13952" xr:uid="{4E594414-EB8D-4CDA-BBF0-A1EADD3D1371}"/>
    <cellStyle name="40% - Accent5 4 2 4 4 2" xfId="13953" xr:uid="{54A618A6-8472-4380-9206-34872CF6CEC1}"/>
    <cellStyle name="40% - Accent5 4 2 4 5" xfId="13954" xr:uid="{CFAC45AE-1CF3-4A4D-8708-EE9B98FB9DF9}"/>
    <cellStyle name="40% - Accent5 4 2 4 6" xfId="47192" xr:uid="{5AA43472-C2C1-406A-A2B7-30D98437EF56}"/>
    <cellStyle name="40% - Accent5 4 2 5" xfId="13955" xr:uid="{6BE8720B-6772-443C-A4FF-ECE964869EBB}"/>
    <cellStyle name="40% - Accent5 4 2 5 2" xfId="13956" xr:uid="{F3A9E883-DEB1-437C-AAE0-2118B6B8810B}"/>
    <cellStyle name="40% - Accent5 4 2 5 2 2" xfId="13957" xr:uid="{7A73E658-64D7-4DA9-B447-53109E9A1399}"/>
    <cellStyle name="40% - Accent5 4 2 5 2 2 2" xfId="13958" xr:uid="{91914997-7530-459A-AF81-41A7EA515C7F}"/>
    <cellStyle name="40% - Accent5 4 2 5 2 3" xfId="13959" xr:uid="{A0FEA0CA-2D39-4C6B-B224-32F0D5F45354}"/>
    <cellStyle name="40% - Accent5 4 2 5 3" xfId="13960" xr:uid="{260A404B-1CEA-4A59-880A-AA1A363DA122}"/>
    <cellStyle name="40% - Accent5 4 2 5 3 2" xfId="13961" xr:uid="{11C31DF3-59A4-4316-8F52-CD0A7A765B81}"/>
    <cellStyle name="40% - Accent5 4 2 5 4" xfId="13962" xr:uid="{772902B4-65FE-4DA9-881C-4524A5F151F1}"/>
    <cellStyle name="40% - Accent5 4 2 5 5" xfId="46290" xr:uid="{E0B25419-7E69-4FD7-84A8-3C36DF2E18FC}"/>
    <cellStyle name="40% - Accent5 4 2 6" xfId="13963" xr:uid="{16F93C97-43E4-440F-8119-97E909C10724}"/>
    <cellStyle name="40% - Accent5 4 2 6 2" xfId="13964" xr:uid="{67782A31-8B74-46D3-8DA7-50DB81F5A494}"/>
    <cellStyle name="40% - Accent5 4 2 6 2 2" xfId="13965" xr:uid="{907ADD8E-6F7D-42AF-83CA-9DA45488D752}"/>
    <cellStyle name="40% - Accent5 4 2 6 3" xfId="13966" xr:uid="{3E143CD3-DFA6-4DA3-B0CE-E99C40BF5518}"/>
    <cellStyle name="40% - Accent5 4 2 7" xfId="13967" xr:uid="{26F42D80-7AA7-4938-9767-315969D831CC}"/>
    <cellStyle name="40% - Accent5 4 2 7 2" xfId="13968" xr:uid="{80CE7B04-1A34-4127-B575-CE6B67837980}"/>
    <cellStyle name="40% - Accent5 4 2 8" xfId="13969" xr:uid="{1070CE4E-8273-4D23-BE8F-1058AEFBDB52}"/>
    <cellStyle name="40% - Accent5 4 2 9" xfId="13870" xr:uid="{4F2C3706-5D02-494A-803E-A5AE1CC022D7}"/>
    <cellStyle name="40% - Accent5 4 3" xfId="974" xr:uid="{A2423587-7FA3-4080-A055-CD7A973A4042}"/>
    <cellStyle name="40% - Accent5 4 3 2" xfId="13971" xr:uid="{056217A9-A901-4EB7-BF52-33EFEB9C4666}"/>
    <cellStyle name="40% - Accent5 4 3 2 2" xfId="13972" xr:uid="{DD3181FD-24D9-4A5E-A0A6-169A556236EA}"/>
    <cellStyle name="40% - Accent5 4 3 2 2 2" xfId="13973" xr:uid="{CBBDC683-5FE1-4583-AC03-0912C4394052}"/>
    <cellStyle name="40% - Accent5 4 3 2 2 2 2" xfId="13974" xr:uid="{55B41AB0-148D-4574-9784-E9FD13139342}"/>
    <cellStyle name="40% - Accent5 4 3 2 2 3" xfId="13975" xr:uid="{3C95B07E-DF95-4B66-9C0F-9BA4522980A8}"/>
    <cellStyle name="40% - Accent5 4 3 2 3" xfId="13976" xr:uid="{784F2F4C-6340-44BC-99C7-F34E982E64FD}"/>
    <cellStyle name="40% - Accent5 4 3 2 3 2" xfId="13977" xr:uid="{4796A007-D2DD-4AC2-B486-34D357868320}"/>
    <cellStyle name="40% - Accent5 4 3 2 3 2 2" xfId="13978" xr:uid="{A5909061-4543-4498-85A5-CC3790E2C156}"/>
    <cellStyle name="40% - Accent5 4 3 2 3 3" xfId="13979" xr:uid="{39E3862C-419A-4E5C-A9E2-B147C9D74D3E}"/>
    <cellStyle name="40% - Accent5 4 3 2 4" xfId="13980" xr:uid="{AB717DBB-EEE8-4AB2-81DE-401FB1204442}"/>
    <cellStyle name="40% - Accent5 4 3 2 4 2" xfId="13981" xr:uid="{62EEA272-E5EC-4634-B3E8-4CCAEC7331E9}"/>
    <cellStyle name="40% - Accent5 4 3 2 5" xfId="13982" xr:uid="{B9BB440A-4947-442D-A498-E5F15F5ECFBA}"/>
    <cellStyle name="40% - Accent5 4 3 2 6" xfId="45405" xr:uid="{2A3E3E0F-BB61-4248-B5ED-F2CB09650C64}"/>
    <cellStyle name="40% - Accent5 4 3 3" xfId="13983" xr:uid="{535FCB23-5A49-4498-A5A0-6721C1A152A8}"/>
    <cellStyle name="40% - Accent5 4 3 3 2" xfId="46743" xr:uid="{B5544BE9-5BCB-4BF1-8D90-2DE845FEF670}"/>
    <cellStyle name="40% - Accent5 4 3 4" xfId="13984" xr:uid="{BC859FAF-1E30-43DD-8BE9-A39080FE2C7B}"/>
    <cellStyle name="40% - Accent5 4 3 4 2" xfId="13985" xr:uid="{61E8EB53-B53A-4E98-9102-79082B9EC043}"/>
    <cellStyle name="40% - Accent5 4 3 4 2 2" xfId="13986" xr:uid="{2F29141B-C784-4C2E-B6FC-ABC8C647C654}"/>
    <cellStyle name="40% - Accent5 4 3 4 3" xfId="13987" xr:uid="{655EACBD-151C-473A-9E2A-A6CF2EAA6DA4}"/>
    <cellStyle name="40% - Accent5 4 3 5" xfId="13970" xr:uid="{B1D39093-52DF-4F6D-B955-A939B1E622E7}"/>
    <cellStyle name="40% - Accent5 4 3 6" xfId="44473" xr:uid="{9063ED7E-51C7-4C57-AEC3-9B9895B6804D}"/>
    <cellStyle name="40% - Accent5 4 4" xfId="13988" xr:uid="{831D3D0D-3AAE-429E-810B-399A94662D78}"/>
    <cellStyle name="40% - Accent5 4 4 2" xfId="13989" xr:uid="{0C19186F-4807-4AF2-AFCC-A84F32EE1F9A}"/>
    <cellStyle name="40% - Accent5 4 4 2 2" xfId="13990" xr:uid="{88F62A55-9559-4997-B129-5A221377DF6C}"/>
    <cellStyle name="40% - Accent5 4 4 2 3" xfId="13991" xr:uid="{3B9D837C-D299-4D36-BFE5-D5D8306445A1}"/>
    <cellStyle name="40% - Accent5 4 4 2 3 2" xfId="13992" xr:uid="{35782838-38F6-43AE-9268-C46779C15896}"/>
    <cellStyle name="40% - Accent5 4 4 2 3 2 2" xfId="13993" xr:uid="{608975FE-7277-4EAC-AC87-4D9AD02C6F23}"/>
    <cellStyle name="40% - Accent5 4 4 2 3 3" xfId="13994" xr:uid="{A3317179-D9AD-4459-BD5B-D6169C08ACEF}"/>
    <cellStyle name="40% - Accent5 4 4 2 4" xfId="13995" xr:uid="{5BAB9927-B7A9-4CA7-906E-480E6152D687}"/>
    <cellStyle name="40% - Accent5 4 4 2 4 2" xfId="13996" xr:uid="{874D6F71-1B74-401C-87F2-5D82F3BD1C8E}"/>
    <cellStyle name="40% - Accent5 4 4 2 4 2 2" xfId="13997" xr:uid="{91E998AF-D3EA-4289-9966-181B1A196FBA}"/>
    <cellStyle name="40% - Accent5 4 4 2 4 3" xfId="13998" xr:uid="{4EE99AB8-68D8-4B3A-91A2-0078051164B7}"/>
    <cellStyle name="40% - Accent5 4 4 2 5" xfId="13999" xr:uid="{CBA1BD2B-4BB1-499C-AEF7-73902D6A58B4}"/>
    <cellStyle name="40% - Accent5 4 4 2 5 2" xfId="14000" xr:uid="{7DC3D9C8-8CE2-4CC5-BD0F-851F2EF46512}"/>
    <cellStyle name="40% - Accent5 4 4 2 6" xfId="14001" xr:uid="{CE370A6C-92BB-4576-B96B-B4C2D33B4610}"/>
    <cellStyle name="40% - Accent5 4 4 2 7" xfId="46556" xr:uid="{A1F3F8C4-5739-4ADF-9D6F-4371F7C692E9}"/>
    <cellStyle name="40% - Accent5 4 4 3" xfId="14002" xr:uid="{BE1CB468-FA77-4F1E-BB57-67330871CE0B}"/>
    <cellStyle name="40% - Accent5 4 4 3 2" xfId="14003" xr:uid="{A91E1F4C-73D5-4C5E-8031-E9C105213410}"/>
    <cellStyle name="40% - Accent5 4 4 3 2 2" xfId="14004" xr:uid="{FC0AE2F3-8121-45C9-8B72-0DC00E264F37}"/>
    <cellStyle name="40% - Accent5 4 4 3 3" xfId="14005" xr:uid="{2E2D1B60-9E37-44D6-84AA-301AA42E35BF}"/>
    <cellStyle name="40% - Accent5 4 4 4" xfId="14006" xr:uid="{C01AAF70-ED30-40C5-876C-4984A5C77F63}"/>
    <cellStyle name="40% - Accent5 4 4 4 2" xfId="14007" xr:uid="{EB100EC2-E1EE-4A10-82B8-2E2A1229F169}"/>
    <cellStyle name="40% - Accent5 4 4 4 2 2" xfId="14008" xr:uid="{27EFD890-5694-412D-80CA-0B1A244923E9}"/>
    <cellStyle name="40% - Accent5 4 4 4 3" xfId="14009" xr:uid="{905D9562-7B8C-473A-9D51-613462E5451F}"/>
    <cellStyle name="40% - Accent5 4 4 5" xfId="14010" xr:uid="{DA8316A6-B35B-480C-AFAB-DE9C1FCE73B8}"/>
    <cellStyle name="40% - Accent5 4 4 5 2" xfId="14011" xr:uid="{D4F96745-C769-47E4-824C-C700020376B1}"/>
    <cellStyle name="40% - Accent5 4 4 6" xfId="14012" xr:uid="{7DD60D69-FBC1-414D-899F-0CAAA13C5605}"/>
    <cellStyle name="40% - Accent5 4 4 7" xfId="45217" xr:uid="{34AF1DDD-CF29-41E8-A4CD-A4E4C408F8E3}"/>
    <cellStyle name="40% - Accent5 4 5" xfId="14013" xr:uid="{E11D6901-A91C-46FF-B5DF-81A3BF4F8E26}"/>
    <cellStyle name="40% - Accent5 4 5 2" xfId="14014" xr:uid="{1AE5190B-BB72-447A-9E95-635FCB3D342A}"/>
    <cellStyle name="40% - Accent5 4 5 2 2" xfId="14015" xr:uid="{6CA4EDD9-DC76-4CED-9AE5-A6E596DE4CCB}"/>
    <cellStyle name="40% - Accent5 4 5 2 2 2" xfId="14016" xr:uid="{26564255-E0C8-43C8-8FD9-323403C420C6}"/>
    <cellStyle name="40% - Accent5 4 5 2 3" xfId="14017" xr:uid="{6E2EAC81-6B16-42B3-A158-0DA5A45A8757}"/>
    <cellStyle name="40% - Accent5 4 5 2 4" xfId="46907" xr:uid="{CC658439-2B44-4023-9DCF-1AB3C38C0BC1}"/>
    <cellStyle name="40% - Accent5 4 5 3" xfId="14018" xr:uid="{BD73FEFE-ECC9-4D2C-8104-7CA31FF33DD8}"/>
    <cellStyle name="40% - Accent5 4 5 3 2" xfId="14019" xr:uid="{FB5A1AC1-104F-4BB0-8AA1-48A77D9D91F2}"/>
    <cellStyle name="40% - Accent5 4 5 3 2 2" xfId="14020" xr:uid="{998F861A-EF42-4FC5-A2F6-06CAA4CEA811}"/>
    <cellStyle name="40% - Accent5 4 5 3 3" xfId="14021" xr:uid="{17D73391-24C1-49D3-A141-D80B7CFACCDD}"/>
    <cellStyle name="40% - Accent5 4 5 4" xfId="14022" xr:uid="{02C6FC26-42EE-4FA4-9F59-F8CC32DC090B}"/>
    <cellStyle name="40% - Accent5 4 5 4 2" xfId="14023" xr:uid="{D59C6BF4-8F0D-45ED-9CFC-C780D22AB3FB}"/>
    <cellStyle name="40% - Accent5 4 5 5" xfId="14024" xr:uid="{306ACB3F-BE0D-4D0E-8192-4A98C5C98AED}"/>
    <cellStyle name="40% - Accent5 4 5 6" xfId="44797" xr:uid="{E5B5375C-D075-454D-A680-A464B2EF8086}"/>
    <cellStyle name="40% - Accent5 4 6" xfId="14025" xr:uid="{785EFAC1-1A0B-43B4-BF4A-99D79C431C3E}"/>
    <cellStyle name="40% - Accent5 4 6 2" xfId="14026" xr:uid="{7094B54C-B58C-419C-844F-8B5672C9CD93}"/>
    <cellStyle name="40% - Accent5 4 6 2 2" xfId="14027" xr:uid="{AA90A755-24D8-4280-8F1F-36EEB4CD33D9}"/>
    <cellStyle name="40% - Accent5 4 6 2 2 2" xfId="14028" xr:uid="{6327E7BE-D63C-4CCB-B4F9-D6A9A594ADED}"/>
    <cellStyle name="40% - Accent5 4 6 2 3" xfId="14029" xr:uid="{D67016E0-D932-471A-89E5-01662D39C98C}"/>
    <cellStyle name="40% - Accent5 4 6 2 4" xfId="47081" xr:uid="{ACE47CCB-13DC-4EDD-87B7-388A78D159C6}"/>
    <cellStyle name="40% - Accent5 4 6 3" xfId="14030" xr:uid="{260B2E74-7F24-4992-AF00-B66BC5C17D60}"/>
    <cellStyle name="40% - Accent5 4 6 3 2" xfId="14031" xr:uid="{6A288DC6-4EA1-4033-92AE-875F60ED93A2}"/>
    <cellStyle name="40% - Accent5 4 6 4" xfId="14032" xr:uid="{26740E33-304D-40F6-9BE8-B92D9705C62F}"/>
    <cellStyle name="40% - Accent5 4 6 5" xfId="45656" xr:uid="{BAB2851B-D5A3-435A-92B6-4A631DC9F995}"/>
    <cellStyle name="40% - Accent5 4 7" xfId="14033" xr:uid="{938C014B-ABE3-4D15-9FD2-538C238D5169}"/>
    <cellStyle name="40% - Accent5 4 7 2" xfId="14034" xr:uid="{E279A25D-DD31-4C28-9EB0-8512D43833A2}"/>
    <cellStyle name="40% - Accent5 4 7 2 2" xfId="14035" xr:uid="{3C097B6B-1292-49AF-884D-1D823FA9EA5A}"/>
    <cellStyle name="40% - Accent5 4 7 3" xfId="14036" xr:uid="{47170874-F5BE-4A33-87FD-D9DC6128C85D}"/>
    <cellStyle name="40% - Accent5 4 7 4" xfId="46179" xr:uid="{A8B4D314-35B9-47F9-B9AF-E29822177C31}"/>
    <cellStyle name="40% - Accent5 4 8" xfId="14037" xr:uid="{B353EF96-4CCF-4122-BA7F-529561F7CC04}"/>
    <cellStyle name="40% - Accent5 4 8 2" xfId="14038" xr:uid="{E7B8851F-C004-41F7-9845-93F4FDC03EEF}"/>
    <cellStyle name="40% - Accent5 4 9" xfId="14039" xr:uid="{8C66F2C1-CB3E-44C4-AAEC-964BAE039693}"/>
    <cellStyle name="40% - Accent5 5" xfId="595" xr:uid="{A37282A4-720D-4BCF-983A-D733AF9DDC05}"/>
    <cellStyle name="40% - Accent5 5 2" xfId="1006" xr:uid="{A3118B54-9A0F-4A62-A5AF-9DB17461C76F}"/>
    <cellStyle name="40% - Accent5 5 2 2" xfId="14042" xr:uid="{17FA874C-2D08-4952-BF98-30D230E75E1B}"/>
    <cellStyle name="40% - Accent5 5 2 2 2" xfId="14043" xr:uid="{F4BF98DF-12A7-403D-AE0D-DF212A921F06}"/>
    <cellStyle name="40% - Accent5 5 2 2 2 2" xfId="14044" xr:uid="{339DD80E-363C-4630-A97B-F1EE76B025CC}"/>
    <cellStyle name="40% - Accent5 5 2 2 2 2 2" xfId="14045" xr:uid="{265F409F-99F1-4FDD-B172-8D0FFD071EBD}"/>
    <cellStyle name="40% - Accent5 5 2 2 2 3" xfId="14046" xr:uid="{1851647A-B9D1-4244-BA3F-14CA951656AF}"/>
    <cellStyle name="40% - Accent5 5 2 2 3" xfId="14047" xr:uid="{479279CE-6382-4CB1-BA72-F3486694966E}"/>
    <cellStyle name="40% - Accent5 5 2 2 3 2" xfId="14048" xr:uid="{358B3A8B-4053-43FC-B8BB-0378C28C34D3}"/>
    <cellStyle name="40% - Accent5 5 2 2 3 2 2" xfId="14049" xr:uid="{D94EE484-DD66-43BA-B164-322FEF8A9C9C}"/>
    <cellStyle name="40% - Accent5 5 2 2 3 3" xfId="14050" xr:uid="{5449EB2C-0170-4CAD-BCF5-CB3EAE2370B1}"/>
    <cellStyle name="40% - Accent5 5 2 2 4" xfId="14051" xr:uid="{C1211C1A-B701-4976-975C-852E1B9AC337}"/>
    <cellStyle name="40% - Accent5 5 2 2 4 2" xfId="14052" xr:uid="{CCF2D4ED-1DD4-4443-A7C5-80ACB58B2AE9}"/>
    <cellStyle name="40% - Accent5 5 2 2 5" xfId="14053" xr:uid="{71578499-74F7-4C6C-8555-3665B8CE5640}"/>
    <cellStyle name="40% - Accent5 5 2 3" xfId="14054" xr:uid="{A9872BED-1314-4CE3-B1BF-D1D93E786FC2}"/>
    <cellStyle name="40% - Accent5 5 2 4" xfId="14055" xr:uid="{E5B07A67-9810-44EF-8CA6-5F62422D43AA}"/>
    <cellStyle name="40% - Accent5 5 2 4 2" xfId="14056" xr:uid="{031BCB5B-DEB5-4B8E-8AF9-851C63C89729}"/>
    <cellStyle name="40% - Accent5 5 2 4 2 2" xfId="14057" xr:uid="{B92AFDBF-2A69-461E-BEAA-2CA861014AEB}"/>
    <cellStyle name="40% - Accent5 5 2 4 3" xfId="14058" xr:uid="{E8CC2516-0A01-4D90-8F67-7F20A2B0A5E8}"/>
    <cellStyle name="40% - Accent5 5 2 5" xfId="14059" xr:uid="{282CB99C-CBE1-4C1B-9BDF-9BC504753FED}"/>
    <cellStyle name="40% - Accent5 5 2 5 2" xfId="14060" xr:uid="{A9C59D57-4D8D-43FE-B55C-F27CBE933714}"/>
    <cellStyle name="40% - Accent5 5 2 5 2 2" xfId="14061" xr:uid="{67BDE200-B2C9-4B4B-B189-9D4EAD7455F6}"/>
    <cellStyle name="40% - Accent5 5 2 5 3" xfId="14062" xr:uid="{41EE9F77-8641-4CEB-9825-3F3D489919C4}"/>
    <cellStyle name="40% - Accent5 5 2 6" xfId="14063" xr:uid="{D967D153-CCAD-46EC-B913-C7A36BA85052}"/>
    <cellStyle name="40% - Accent5 5 2 6 2" xfId="14064" xr:uid="{8CC8254E-A642-4B57-A2E6-51A8ADBD5BB7}"/>
    <cellStyle name="40% - Accent5 5 2 7" xfId="14065" xr:uid="{C2F66292-3243-4701-876B-08FFF5EA0282}"/>
    <cellStyle name="40% - Accent5 5 2 8" xfId="14041" xr:uid="{9B5F5BFC-DAB3-425B-9959-82C25F06C7BF}"/>
    <cellStyle name="40% - Accent5 5 2 9" xfId="45096" xr:uid="{24F600D6-19DE-48A6-9F96-4181D91C3E8A}"/>
    <cellStyle name="40% - Accent5 5 3" xfId="14066" xr:uid="{39FB1494-BF9D-46F4-8086-3C3E6F745886}"/>
    <cellStyle name="40% - Accent5 5 3 2" xfId="14067" xr:uid="{9257CD27-0467-4603-9FFA-18A602367577}"/>
    <cellStyle name="40% - Accent5 5 3 2 2" xfId="14068" xr:uid="{7DA701B9-6CB7-490B-8599-4B8E6FEE3AFB}"/>
    <cellStyle name="40% - Accent5 5 3 2 2 2" xfId="14069" xr:uid="{A8FAF761-4892-4846-A6F4-756E7D5D4573}"/>
    <cellStyle name="40% - Accent5 5 3 2 3" xfId="14070" xr:uid="{ABE16FFB-61F0-4697-ACC5-A0DC6B34A527}"/>
    <cellStyle name="40% - Accent5 5 3 3" xfId="14071" xr:uid="{C54E6F1F-9B75-4536-B4B9-D2715A7D7284}"/>
    <cellStyle name="40% - Accent5 5 3 3 2" xfId="14072" xr:uid="{F74F7EF7-C61C-4440-B765-15CC92D6522E}"/>
    <cellStyle name="40% - Accent5 5 3 3 2 2" xfId="14073" xr:uid="{61D69697-DD3A-48A2-B28A-D0F474172A15}"/>
    <cellStyle name="40% - Accent5 5 3 3 3" xfId="14074" xr:uid="{7990B4CB-F5B5-4C9C-BD76-E7FC4EFF1441}"/>
    <cellStyle name="40% - Accent5 5 3 4" xfId="14075" xr:uid="{4DFBE123-CFB2-4B1E-9C9F-CA0F301D868D}"/>
    <cellStyle name="40% - Accent5 5 3 4 2" xfId="14076" xr:uid="{676CC2B5-3B6B-4581-9ECA-EAA7BCAF939A}"/>
    <cellStyle name="40% - Accent5 5 3 5" xfId="14077" xr:uid="{0B211EBC-113D-4BBE-A7E2-D683118F72D4}"/>
    <cellStyle name="40% - Accent5 5 3 6" xfId="45781" xr:uid="{CD7D7EC4-3A45-428D-BCDF-4EC73791F8FD}"/>
    <cellStyle name="40% - Accent5 5 4" xfId="14078" xr:uid="{CEFBAC5D-A049-4242-9682-B6A000E56985}"/>
    <cellStyle name="40% - Accent5 5 4 2" xfId="14079" xr:uid="{F451E0A6-430D-4D52-AA4B-073FA86E8856}"/>
    <cellStyle name="40% - Accent5 5 4 2 2" xfId="14080" xr:uid="{943716B9-F0F2-4E7F-9C7E-C98957932C4F}"/>
    <cellStyle name="40% - Accent5 5 4 3" xfId="14081" xr:uid="{D578F002-6EE6-4EEB-9D42-EE08D5AACAEB}"/>
    <cellStyle name="40% - Accent5 5 4 4" xfId="46435" xr:uid="{6ACEEB47-7080-4F6D-A115-82E77DA3463E}"/>
    <cellStyle name="40% - Accent5 5 5" xfId="14082" xr:uid="{152D76CF-31B4-43A2-8A9A-251F037D3737}"/>
    <cellStyle name="40% - Accent5 5 5 2" xfId="14083" xr:uid="{655D18F8-20C2-4251-88B9-D8E0E6A281B9}"/>
    <cellStyle name="40% - Accent5 5 5 2 2" xfId="14084" xr:uid="{893D88F9-E18B-473F-ADE2-61960F096041}"/>
    <cellStyle name="40% - Accent5 5 5 3" xfId="14085" xr:uid="{1A721183-0F10-459C-A772-B67D366761AD}"/>
    <cellStyle name="40% - Accent5 5 6" xfId="14086" xr:uid="{AA4006F7-F994-4A37-93A5-D30955087512}"/>
    <cellStyle name="40% - Accent5 5 6 2" xfId="14087" xr:uid="{7AB475CD-2317-4634-894E-DF51B9430621}"/>
    <cellStyle name="40% - Accent5 5 7" xfId="14088" xr:uid="{D6729464-23D2-4D52-96E8-D6B977904787}"/>
    <cellStyle name="40% - Accent5 5 8" xfId="14040" xr:uid="{F76E83DE-98B3-4D46-B919-26384C21E414}"/>
    <cellStyle name="40% - Accent5 5 9" xfId="44109" xr:uid="{1D09BDB8-1176-4AEE-B950-9A5CC435D07B}"/>
    <cellStyle name="40% - Accent5 6" xfId="848" xr:uid="{32B6EFE6-C57A-43F9-BFC8-07BE41B26633}"/>
    <cellStyle name="40% - Accent5 6 2" xfId="14090" xr:uid="{DE108632-BDCA-4FE8-8125-8FE478DCCF04}"/>
    <cellStyle name="40% - Accent5 6 2 2" xfId="14091" xr:uid="{AAC22AEA-2946-4713-8C7A-4B55E0B1226B}"/>
    <cellStyle name="40% - Accent5 6 2 2 2" xfId="14092" xr:uid="{0C45D9F3-0040-4DEE-9727-70A3BC2C3140}"/>
    <cellStyle name="40% - Accent5 6 2 2 2 2" xfId="14093" xr:uid="{61356F9B-17FE-4D8D-A45A-85D5D9130A7B}"/>
    <cellStyle name="40% - Accent5 6 2 2 2 2 2" xfId="14094" xr:uid="{A9260C1B-1C81-4E09-AF79-8FAF5D7865A5}"/>
    <cellStyle name="40% - Accent5 6 2 2 2 3" xfId="14095" xr:uid="{FA54B2F2-572D-404A-95E7-0D156487629A}"/>
    <cellStyle name="40% - Accent5 6 2 2 3" xfId="14096" xr:uid="{954051B7-B1E7-4C21-B372-A711E2D7AA58}"/>
    <cellStyle name="40% - Accent5 6 2 2 3 2" xfId="14097" xr:uid="{58E61E2A-C989-420B-9981-9BC18E78C66D}"/>
    <cellStyle name="40% - Accent5 6 2 2 3 2 2" xfId="14098" xr:uid="{ECE6F16A-107F-4130-9031-D0AFDE33CEE6}"/>
    <cellStyle name="40% - Accent5 6 2 2 3 3" xfId="14099" xr:uid="{00676E94-6A06-4585-A9CD-3EE0A1562472}"/>
    <cellStyle name="40% - Accent5 6 2 2 4" xfId="14100" xr:uid="{36F4EB03-5EA2-4BAE-8E6A-B1FDE293D348}"/>
    <cellStyle name="40% - Accent5 6 2 2 4 2" xfId="14101" xr:uid="{6956179D-A3E9-4D1C-80A3-F033EF2077CE}"/>
    <cellStyle name="40% - Accent5 6 2 2 5" xfId="14102" xr:uid="{EC42DE88-6742-465A-8B79-71719684F1C0}"/>
    <cellStyle name="40% - Accent5 6 2 3" xfId="14103" xr:uid="{591328B7-3893-4469-8091-77D4F702ED7A}"/>
    <cellStyle name="40% - Accent5 6 2 4" xfId="14104" xr:uid="{99C30C6A-4EC1-4B1A-8209-97C1AC8F342D}"/>
    <cellStyle name="40% - Accent5 6 2 4 2" xfId="14105" xr:uid="{DBA9FB84-411F-4297-8F64-985BB3EB5ED1}"/>
    <cellStyle name="40% - Accent5 6 2 4 2 2" xfId="14106" xr:uid="{0D11394C-4969-4D90-9257-481E82D8C79A}"/>
    <cellStyle name="40% - Accent5 6 2 4 3" xfId="14107" xr:uid="{AA1DB7A4-BA2A-4482-A95B-549A0D2EDB54}"/>
    <cellStyle name="40% - Accent5 6 2 5" xfId="14108" xr:uid="{D8D9F9D5-B172-4F78-B542-DFBA7679D2D5}"/>
    <cellStyle name="40% - Accent5 6 2 5 2" xfId="14109" xr:uid="{6C713A7D-3C18-4263-A950-312BF0712FD7}"/>
    <cellStyle name="40% - Accent5 6 2 5 2 2" xfId="14110" xr:uid="{AF6CAB0B-99ED-49DC-9E79-F5205D62DDC4}"/>
    <cellStyle name="40% - Accent5 6 2 5 3" xfId="14111" xr:uid="{F0AF1FDD-2050-45C9-B9B2-0756BC9B3251}"/>
    <cellStyle name="40% - Accent5 6 2 6" xfId="14112" xr:uid="{32533D18-3CC6-44A5-8030-ADD696DC3648}"/>
    <cellStyle name="40% - Accent5 6 2 6 2" xfId="14113" xr:uid="{55D2B88F-0226-465D-9614-149F3E979CFC}"/>
    <cellStyle name="40% - Accent5 6 2 7" xfId="14114" xr:uid="{A983881B-48AF-427A-8A24-2B7E03D45354}"/>
    <cellStyle name="40% - Accent5 6 2 8" xfId="45900" xr:uid="{42F93865-12FD-42A4-95BC-D0FAE67E30F8}"/>
    <cellStyle name="40% - Accent5 6 3" xfId="14115" xr:uid="{D0999044-10A8-4017-AD9B-71688F02F017}"/>
    <cellStyle name="40% - Accent5 6 3 2" xfId="14116" xr:uid="{D12718E1-9C89-41A2-A5DB-57EE5E915872}"/>
    <cellStyle name="40% - Accent5 6 3 2 2" xfId="14117" xr:uid="{754CF826-680C-48A9-8F5F-11232EAA3AB8}"/>
    <cellStyle name="40% - Accent5 6 3 2 2 2" xfId="14118" xr:uid="{C68A4320-9E0C-42B1-A605-E50FB8588589}"/>
    <cellStyle name="40% - Accent5 6 3 2 3" xfId="14119" xr:uid="{6CB24278-6F56-40A6-A633-2A92D3016A75}"/>
    <cellStyle name="40% - Accent5 6 3 3" xfId="14120" xr:uid="{EA661241-4658-4953-847B-E2C7DE1DE0D8}"/>
    <cellStyle name="40% - Accent5 6 3 3 2" xfId="14121" xr:uid="{3D94D25F-DDCE-491D-989C-D72A7F91D963}"/>
    <cellStyle name="40% - Accent5 6 3 3 2 2" xfId="14122" xr:uid="{C70EC24B-F6FD-48EB-86CE-B7A13F9028EF}"/>
    <cellStyle name="40% - Accent5 6 3 3 3" xfId="14123" xr:uid="{CAC6FF23-8593-4E97-A80C-2AFBDAD89346}"/>
    <cellStyle name="40% - Accent5 6 3 4" xfId="14124" xr:uid="{55B670C0-E45E-4DCE-B369-8DFBD9E84074}"/>
    <cellStyle name="40% - Accent5 6 3 4 2" xfId="14125" xr:uid="{1BB0B25D-7B0A-4B4B-91B0-D50419D2DDFE}"/>
    <cellStyle name="40% - Accent5 6 3 5" xfId="14126" xr:uid="{8FECFC59-712A-45CA-8C1F-AB1A268AB13D}"/>
    <cellStyle name="40% - Accent5 6 4" xfId="14127" xr:uid="{24B2C2C7-3447-45D9-A8C3-28C9A892F4D5}"/>
    <cellStyle name="40% - Accent5 6 4 2" xfId="14128" xr:uid="{8E1F8DAE-7952-4C9F-85FE-55AC4B91CA45}"/>
    <cellStyle name="40% - Accent5 6 4 2 2" xfId="14129" xr:uid="{5501F898-EACA-4C80-83C6-2F022B3DC61E}"/>
    <cellStyle name="40% - Accent5 6 4 3" xfId="14130" xr:uid="{A98B8288-39E5-40FE-8178-586484C59A2F}"/>
    <cellStyle name="40% - Accent5 6 5" xfId="14131" xr:uid="{CECEEC20-722D-4C05-A7B0-2F0D2B3905DD}"/>
    <cellStyle name="40% - Accent5 6 5 2" xfId="14132" xr:uid="{6A17E025-5934-4260-9C4D-3ED9A995CB79}"/>
    <cellStyle name="40% - Accent5 6 5 2 2" xfId="14133" xr:uid="{AB811D82-9E14-48EB-BD75-E87E799490F2}"/>
    <cellStyle name="40% - Accent5 6 5 3" xfId="14134" xr:uid="{A601F194-185B-4DD7-8C9C-B49180296915}"/>
    <cellStyle name="40% - Accent5 6 6" xfId="14135" xr:uid="{5318D09E-0EA5-4FDC-B1E5-89929E240B4D}"/>
    <cellStyle name="40% - Accent5 6 6 2" xfId="14136" xr:uid="{C8519418-AB65-4F92-8569-2040A1C47A9A}"/>
    <cellStyle name="40% - Accent5 6 7" xfId="14137" xr:uid="{17561B9E-6D70-4C41-9F98-F423EF994927}"/>
    <cellStyle name="40% - Accent5 6 8" xfId="14089" xr:uid="{3C0D6131-C4AA-4098-B37D-03C9B9467C1D}"/>
    <cellStyle name="40% - Accent5 6 9" xfId="44922" xr:uid="{C6F6B85A-4E54-4DCA-A763-2A5E5BB9DD0E}"/>
    <cellStyle name="40% - Accent5 7" xfId="14138" xr:uid="{52B1D746-87CC-4AA3-A803-6AEAEAFE15F2}"/>
    <cellStyle name="40% - Accent5 7 2" xfId="14139" xr:uid="{00256AE0-EFFD-4960-90EB-81D79C95D324}"/>
    <cellStyle name="40% - Accent5 7 2 2" xfId="14140" xr:uid="{11C69293-0F32-4E82-945B-D522F871B553}"/>
    <cellStyle name="40% - Accent5 7 2 2 2" xfId="14141" xr:uid="{4DCFCBC6-7151-4071-94CE-BDD3EB02912B}"/>
    <cellStyle name="40% - Accent5 7 2 2 2 2" xfId="14142" xr:uid="{C635CED5-888F-430B-905F-9628BF4CC877}"/>
    <cellStyle name="40% - Accent5 7 2 2 3" xfId="14143" xr:uid="{AF4B8394-044B-43B2-89ED-B0C2C9F75269}"/>
    <cellStyle name="40% - Accent5 7 2 3" xfId="14144" xr:uid="{939E26E3-EEB2-4B8E-B5CA-CCD3D84FF0D6}"/>
    <cellStyle name="40% - Accent5 7 2 4" xfId="14145" xr:uid="{43A6CC01-2AA2-4207-8433-058209CA06D5}"/>
    <cellStyle name="40% - Accent5 7 3" xfId="14146" xr:uid="{30D539C2-EBDC-482C-9551-BDB28F1B083A}"/>
    <cellStyle name="40% - Accent5 7 3 2" xfId="14147" xr:uid="{D783E945-7C53-4F4E-B3A8-CC280620CBA9}"/>
    <cellStyle name="40% - Accent5 7 3 2 2" xfId="14148" xr:uid="{72F08465-A7C9-4A8E-AC52-67CB815DB5A7}"/>
    <cellStyle name="40% - Accent5 7 3 3" xfId="14149" xr:uid="{C54FC26D-56AB-4DE7-96F9-477986286080}"/>
    <cellStyle name="40% - Accent5 7 4" xfId="14150" xr:uid="{1EA94FE2-3581-44D3-BF27-ACE9FB2E1EB4}"/>
    <cellStyle name="40% - Accent5 7 4 2" xfId="14151" xr:uid="{AABAB2F5-50E3-40C3-8D0B-BD64018AFB12}"/>
    <cellStyle name="40% - Accent5 7 5" xfId="14152" xr:uid="{BB8AD4B8-A887-4EE0-AF59-9D14C0586F82}"/>
    <cellStyle name="40% - Accent5 7 6" xfId="45534" xr:uid="{FA967996-F145-419B-93F7-A94A4E283835}"/>
    <cellStyle name="40% - Accent5 8" xfId="14153" xr:uid="{820AEDA7-24C2-4952-820F-9BDB11A61703}"/>
    <cellStyle name="40% - Accent5 8 2" xfId="14154" xr:uid="{F703E65D-9270-4F52-92DE-6E56BE2F4708}"/>
    <cellStyle name="40% - Accent5 8 3" xfId="14155" xr:uid="{A12875BB-C8E4-4E63-B5FD-24043F1D61EA}"/>
    <cellStyle name="40% - Accent5 8 3 2" xfId="14156" xr:uid="{BC76ADB0-4EEB-43B1-84C7-7A599110327C}"/>
    <cellStyle name="40% - Accent5 8 3 2 2" xfId="14157" xr:uid="{BF153633-8282-4A2F-B5BA-170C65E76729}"/>
    <cellStyle name="40% - Accent5 8 3 2 2 2" xfId="14158" xr:uid="{8781AB57-F761-49EE-B8CE-E6773C0F78FA}"/>
    <cellStyle name="40% - Accent5 8 3 2 3" xfId="14159" xr:uid="{16B8C373-30C0-4EF6-A6BC-B6D9C3CA0C9D}"/>
    <cellStyle name="40% - Accent5 8 3 3" xfId="14160" xr:uid="{20F5F972-17DB-4EA7-AF28-E89086FE9E14}"/>
    <cellStyle name="40% - Accent5 8 3 3 2" xfId="14161" xr:uid="{70F6F5C3-9A8C-4B72-949E-5210E9541774}"/>
    <cellStyle name="40% - Accent5 8 3 3 2 2" xfId="14162" xr:uid="{487D6105-5161-4D38-A56F-991745D317D1}"/>
    <cellStyle name="40% - Accent5 8 3 3 3" xfId="14163" xr:uid="{0B9B2119-C7D3-4FA4-B6BF-F05A7D8AE63E}"/>
    <cellStyle name="40% - Accent5 8 3 4" xfId="14164" xr:uid="{C6373E2F-0736-442F-A0ED-FDF394292CA4}"/>
    <cellStyle name="40% - Accent5 8 3 4 2" xfId="14165" xr:uid="{D876F558-1C19-4521-AEB1-5C814C06F908}"/>
    <cellStyle name="40% - Accent5 8 3 5" xfId="14166" xr:uid="{F00D35D7-CE02-47DF-9E96-2F233259A8A9}"/>
    <cellStyle name="40% - Accent5 8 4" xfId="46304" xr:uid="{34FFD213-4C08-47E1-BB77-FE8BF5DFA9A5}"/>
    <cellStyle name="40% - Accent5 9" xfId="14167" xr:uid="{CD2D1DB7-1494-48C7-964F-2F11CCC2C1D1}"/>
    <cellStyle name="40% - Accent5 9 2" xfId="14168" xr:uid="{965E7575-9FA1-4467-8D78-04B10AD74C40}"/>
    <cellStyle name="40% - Accent5 9 3" xfId="14169" xr:uid="{3E946953-EEA3-416B-ABAA-599AA8BEB1A9}"/>
    <cellStyle name="40% - Accent5 9 3 2" xfId="14170" xr:uid="{90A38BF5-2943-42BC-9F4D-5065555253EC}"/>
    <cellStyle name="40% - Accent5 9 3 2 2" xfId="14171" xr:uid="{115F22AD-2DEA-478E-B393-181A240BC070}"/>
    <cellStyle name="40% - Accent5 9 3 2 2 2" xfId="14172" xr:uid="{D55F08F2-24C9-4E7B-B5B5-19BA7115F749}"/>
    <cellStyle name="40% - Accent5 9 3 2 3" xfId="14173" xr:uid="{31913C24-7106-49F5-95B6-D0E56A3EC18A}"/>
    <cellStyle name="40% - Accent5 9 3 3" xfId="14174" xr:uid="{59FC46A2-46F6-456E-8143-8D4EF7DBD5D6}"/>
    <cellStyle name="40% - Accent5 9 3 3 2" xfId="14175" xr:uid="{78CAE130-3AC7-48F6-B0CE-A3B96DFCE728}"/>
    <cellStyle name="40% - Accent5 9 3 3 2 2" xfId="14176" xr:uid="{DF09F03E-2B73-4A49-8843-F27A08CB5512}"/>
    <cellStyle name="40% - Accent5 9 3 3 3" xfId="14177" xr:uid="{DE7EE33E-BAD4-4FD9-BA27-0EF3E057CD8E}"/>
    <cellStyle name="40% - Accent5 9 3 4" xfId="14178" xr:uid="{F19F9187-BFF5-4355-B35E-AE6B608C8AD2}"/>
    <cellStyle name="40% - Accent5 9 3 4 2" xfId="14179" xr:uid="{F7F01A03-D592-4704-BFD8-86B64C4DB443}"/>
    <cellStyle name="40% - Accent5 9 3 5" xfId="14180" xr:uid="{187275B8-D727-4251-8940-11C067BF19DD}"/>
    <cellStyle name="40% - Accent5 9 4" xfId="14181" xr:uid="{206DD3CD-7736-4DCB-9393-30940B50FA11}"/>
    <cellStyle name="40% - Accent6" xfId="64" builtinId="51" customBuiltin="1"/>
    <cellStyle name="40% - Accent6 10" xfId="14182" xr:uid="{3E2E4E49-BFAC-42BE-A742-A3149BC48FE2}"/>
    <cellStyle name="40% - Accent6 11" xfId="14183" xr:uid="{F3CE5CE8-0F63-4854-AAC1-655016FA8CC6}"/>
    <cellStyle name="40% - Accent6 11 2" xfId="14184" xr:uid="{2B502E40-06F0-45B4-88F8-9C0553149AF8}"/>
    <cellStyle name="40% - Accent6 12" xfId="1223" xr:uid="{4214D306-CA2B-43FF-966E-2A489E806076}"/>
    <cellStyle name="40% - Accent6 13" xfId="43950" xr:uid="{ECF08F72-33AD-426C-88CF-8AD7EED2CD65}"/>
    <cellStyle name="40% - Accent6 2" xfId="123" xr:uid="{28262BA4-D711-4FF8-B2B1-7904A4699DA4}"/>
    <cellStyle name="40% - Accent6 2 10" xfId="1235" xr:uid="{85938090-2AEB-42F9-9812-13BBD5A56A9B}"/>
    <cellStyle name="40% - Accent6 2 11" xfId="43794" xr:uid="{EE9F32DA-C355-4B88-85C2-1F23DACD33C4}"/>
    <cellStyle name="40% - Accent6 2 12" xfId="312" xr:uid="{D26C02EB-2FFD-402B-AF2D-BF374682E001}"/>
    <cellStyle name="40% - Accent6 2 13" xfId="44030" xr:uid="{C2187CB9-4FEF-484A-9DCA-AA3DA2BF931D}"/>
    <cellStyle name="40% - Accent6 2 2" xfId="237" xr:uid="{D6C11894-32B3-4372-A0B1-B78567D0619D}"/>
    <cellStyle name="40% - Accent6 2 2 10" xfId="3345" xr:uid="{EDAC263C-23B1-4BF8-A710-CA16C474AC3B}"/>
    <cellStyle name="40% - Accent6 2 2 11" xfId="1494" xr:uid="{8A0066A5-A78E-4FEA-B1D7-C5F9B78905E4}"/>
    <cellStyle name="40% - Accent6 2 2 12" xfId="1425" xr:uid="{C2EC3FE5-2BF5-4035-8294-76272B8637AC}"/>
    <cellStyle name="40% - Accent6 2 2 13" xfId="421" xr:uid="{29BA6220-69CF-4981-B12B-80E8C6A91C0A}"/>
    <cellStyle name="40% - Accent6 2 2 14" xfId="44082" xr:uid="{7746175B-BB69-446E-B99C-E8559152DFA8}"/>
    <cellStyle name="40% - Accent6 2 2 2" xfId="502" xr:uid="{CD0673C0-8DA3-4F2A-83D6-A98E440708CD}"/>
    <cellStyle name="40% - Accent6 2 2 2 10" xfId="44334" xr:uid="{10F34F02-342B-4A32-96CE-6CB5F3586AE5}"/>
    <cellStyle name="40% - Accent6 2 2 2 2" xfId="764" xr:uid="{DC2DE3BF-6E32-461E-86F6-909537BE33E1}"/>
    <cellStyle name="40% - Accent6 2 2 2 2 2" xfId="1164" xr:uid="{E4C1C075-2DEF-4EDE-8358-3648D64B0D12}"/>
    <cellStyle name="40% - Accent6 2 2 2 2 2 2" xfId="2530" xr:uid="{CD2B079A-0393-4492-894E-14A33AD0BB72}"/>
    <cellStyle name="40% - Accent6 2 2 2 2 2 3" xfId="2764" xr:uid="{713FD301-ADA9-4983-A1E6-F3733E110794}"/>
    <cellStyle name="40% - Accent6 2 2 2 2 2 4" xfId="2997" xr:uid="{2D8BC7EB-37C5-4235-ABC5-FBA5D63687C8}"/>
    <cellStyle name="40% - Accent6 2 2 2 2 2 5" xfId="3230" xr:uid="{324196D9-8C09-425C-A5C8-1E646AB30849}"/>
    <cellStyle name="40% - Accent6 2 2 2 2 2 6" xfId="2296" xr:uid="{BBA629FF-7604-42E4-86B2-EEF966A1F770}"/>
    <cellStyle name="40% - Accent6 2 2 2 2 2 7" xfId="1932" xr:uid="{B76A7E47-023E-4506-80E7-CB93A834392A}"/>
    <cellStyle name="40% - Accent6 2 2 2 2 2 8" xfId="46103" xr:uid="{5814AFD7-E336-4017-9EBF-6B6A5915CD69}"/>
    <cellStyle name="40% - Accent6 2 2 2 2 3" xfId="2414" xr:uid="{C1244A28-3DCF-4B15-9108-141DA5488451}"/>
    <cellStyle name="40% - Accent6 2 2 2 2 4" xfId="2648" xr:uid="{02B99E8E-763E-458D-8B2A-E46C27962863}"/>
    <cellStyle name="40% - Accent6 2 2 2 2 5" xfId="2881" xr:uid="{8F762F0D-072E-465C-8422-FE0E93FC3998}"/>
    <cellStyle name="40% - Accent6 2 2 2 2 6" xfId="3114" xr:uid="{E81BE381-93EE-441A-A14D-3536953F86FC}"/>
    <cellStyle name="40% - Accent6 2 2 2 2 7" xfId="2180" xr:uid="{9A1579C2-A752-4695-AA59-4A3B7771546D}"/>
    <cellStyle name="40% - Accent6 2 2 2 2 8" xfId="1811" xr:uid="{BAD879FF-1077-4F7A-980D-64747A1647F1}"/>
    <cellStyle name="40% - Accent6 2 2 2 2 9" xfId="45321" xr:uid="{15C99116-8182-4656-9CA7-DE8DA3AF9C29}"/>
    <cellStyle name="40% - Accent6 2 2 2 3" xfId="953" xr:uid="{52FD0D16-D087-4F88-B017-3891763D9E51}"/>
    <cellStyle name="40% - Accent6 2 2 2 3 2" xfId="2472" xr:uid="{7DCFECD2-0687-41F9-8F83-DFFCAE7917CA}"/>
    <cellStyle name="40% - Accent6 2 2 2 3 2 2" xfId="14187" xr:uid="{A2F82164-809A-46E3-BE8F-8601A0B35BE6}"/>
    <cellStyle name="40% - Accent6 2 2 2 3 2 3" xfId="14186" xr:uid="{B8FB6D77-B3A2-402B-AC73-03424FF94CFF}"/>
    <cellStyle name="40% - Accent6 2 2 2 3 3" xfId="2706" xr:uid="{D4EF9AA7-6722-4366-A213-5EBE7A375ADC}"/>
    <cellStyle name="40% - Accent6 2 2 2 3 3 2" xfId="14188" xr:uid="{8F1A4AC5-B8CC-4B3C-8054-0535121422A2}"/>
    <cellStyle name="40% - Accent6 2 2 2 3 4" xfId="2939" xr:uid="{806A2F16-0BAF-4E2A-8F96-B2E7FB1DD871}"/>
    <cellStyle name="40% - Accent6 2 2 2 3 5" xfId="3172" xr:uid="{5C7CBBEF-197F-4A2E-9070-5C971B46E785}"/>
    <cellStyle name="40% - Accent6 2 2 2 3 6" xfId="2238" xr:uid="{B61503B5-7CA8-4A3F-B51F-F641E442BAF0}"/>
    <cellStyle name="40% - Accent6 2 2 2 3 7" xfId="14185" xr:uid="{4983A5E5-15E3-46CC-9CBC-CDC6D0E797CC}"/>
    <cellStyle name="40% - Accent6 2 2 2 3 8" xfId="1874" xr:uid="{8735E297-461F-43F1-9A9F-A620262736C0}"/>
    <cellStyle name="40% - Accent6 2 2 2 3 9" xfId="45761" xr:uid="{198061BF-2F44-4B28-86DA-3A68417F897F}"/>
    <cellStyle name="40% - Accent6 2 2 2 4" xfId="2356" xr:uid="{383BAEA5-EB51-4A66-BA30-4D5BD47A12B8}"/>
    <cellStyle name="40% - Accent6 2 2 2 4 2" xfId="14190" xr:uid="{BE03A7D0-FFBC-4E12-BE51-65335A038773}"/>
    <cellStyle name="40% - Accent6 2 2 2 4 3" xfId="14191" xr:uid="{E4EBDC57-E6E5-4D7A-874C-54820E3013B0}"/>
    <cellStyle name="40% - Accent6 2 2 2 4 4" xfId="14189" xr:uid="{1A42205A-8794-4E21-9A04-4CDEB6E95819}"/>
    <cellStyle name="40% - Accent6 2 2 2 4 5" xfId="46660" xr:uid="{D5CC0648-9A2E-42FC-A2AE-CC942246932F}"/>
    <cellStyle name="40% - Accent6 2 2 2 5" xfId="2590" xr:uid="{764F5116-4259-49D4-BC73-D4A1D4808ADB}"/>
    <cellStyle name="40% - Accent6 2 2 2 5 2" xfId="14192" xr:uid="{758BFA0E-02A4-4302-B651-41541976C40C}"/>
    <cellStyle name="40% - Accent6 2 2 2 6" xfId="2823" xr:uid="{200BA7F4-BE1A-4EBC-8A17-D8E06CC224CE}"/>
    <cellStyle name="40% - Accent6 2 2 2 7" xfId="3056" xr:uid="{BCEC6A76-7280-47F2-AD35-34AA25870E7E}"/>
    <cellStyle name="40% - Accent6 2 2 2 8" xfId="2122" xr:uid="{AF59EF36-2C92-401A-8AAE-A4FEFC3DD8DA}"/>
    <cellStyle name="40% - Accent6 2 2 2 9" xfId="1686" xr:uid="{9437DEE3-7225-40E3-B90D-5E355CDD38FE}"/>
    <cellStyle name="40% - Accent6 2 2 3" xfId="643" xr:uid="{B2DAA282-C26D-4D54-9DD4-1EDD2379C030}"/>
    <cellStyle name="40% - Accent6 2 2 3 10" xfId="14193" xr:uid="{D8495371-403B-470A-AD10-63FD06518715}"/>
    <cellStyle name="40% - Accent6 2 2 3 11" xfId="43647" xr:uid="{2F1A6C98-392B-4DC8-B5C5-A7FA26C5E1FC}"/>
    <cellStyle name="40% - Accent6 2 2 3 12" xfId="1778" xr:uid="{0CBC1124-F40C-4466-9A3C-EF6A974BC3D0}"/>
    <cellStyle name="40% - Accent6 2 2 3 13" xfId="44209" xr:uid="{2AFF4AA4-8A9D-4E29-8E56-52C4B91FD95A}"/>
    <cellStyle name="40% - Accent6 2 2 3 2" xfId="1053" xr:uid="{1E8A28AA-8827-4384-AB5C-BC5E86827F59}"/>
    <cellStyle name="40% - Accent6 2 2 3 2 10" xfId="45196" xr:uid="{628C23BF-C236-4593-830F-8AB74CB8C5C9}"/>
    <cellStyle name="40% - Accent6 2 2 3 2 2" xfId="2501" xr:uid="{D6DF19FA-12AA-45D5-9A1C-9CFBD333A947}"/>
    <cellStyle name="40% - Accent6 2 2 3 2 2 2" xfId="14196" xr:uid="{C601871D-461C-44B0-866A-7C1F06E3DF5F}"/>
    <cellStyle name="40% - Accent6 2 2 3 2 2 2 2" xfId="14197" xr:uid="{749F85EB-B9B1-4C6C-B70F-98ECF3212AE1}"/>
    <cellStyle name="40% - Accent6 2 2 3 2 2 2 3" xfId="14198" xr:uid="{55EEFF09-D98C-43CC-B65F-05F500F3A9EB}"/>
    <cellStyle name="40% - Accent6 2 2 3 2 2 3" xfId="14199" xr:uid="{C5406E33-4884-4F51-9DF9-EFB2A0CBED77}"/>
    <cellStyle name="40% - Accent6 2 2 3 2 2 4" xfId="14200" xr:uid="{A474D0C4-2076-4C22-BB88-57B4B196D042}"/>
    <cellStyle name="40% - Accent6 2 2 3 2 2 4 2" xfId="14201" xr:uid="{6208797B-878E-485C-A6E6-6F846856DAA5}"/>
    <cellStyle name="40% - Accent6 2 2 3 2 2 5" xfId="14202" xr:uid="{6E53859C-69A9-4639-AC32-E56BCBA43D9B}"/>
    <cellStyle name="40% - Accent6 2 2 3 2 2 6" xfId="14195" xr:uid="{9F2AE9C8-D6F6-4E88-AA11-704975960E3E}"/>
    <cellStyle name="40% - Accent6 2 2 3 2 3" xfId="2735" xr:uid="{9AB47746-8D83-4A8A-A4D1-802BE069E516}"/>
    <cellStyle name="40% - Accent6 2 2 3 2 3 2" xfId="14203" xr:uid="{1D207F38-AF4F-4AEE-9AB2-7CA7E2E7791C}"/>
    <cellStyle name="40% - Accent6 2 2 3 2 4" xfId="2968" xr:uid="{3D629C39-E918-4AB6-AADA-D36146AA83CE}"/>
    <cellStyle name="40% - Accent6 2 2 3 2 4 2" xfId="14205" xr:uid="{713941FA-A4EB-4D08-B56C-FB8D8F7DBC8B}"/>
    <cellStyle name="40% - Accent6 2 2 3 2 4 2 2" xfId="14206" xr:uid="{55C70262-9BEB-431A-87A4-C8E81B74C482}"/>
    <cellStyle name="40% - Accent6 2 2 3 2 4 3" xfId="14207" xr:uid="{A1EBD123-F743-495D-8E68-B296CBBE1F8D}"/>
    <cellStyle name="40% - Accent6 2 2 3 2 4 4" xfId="14204" xr:uid="{695E642F-EE00-48C1-A142-1879AFDFB741}"/>
    <cellStyle name="40% - Accent6 2 2 3 2 5" xfId="3201" xr:uid="{1250975A-DF5F-4029-A54B-671D58EB1EE4}"/>
    <cellStyle name="40% - Accent6 2 2 3 2 5 2" xfId="14209" xr:uid="{D8691BC1-A38C-4866-AF1A-D1B60FE2DF71}"/>
    <cellStyle name="40% - Accent6 2 2 3 2 5 2 2" xfId="14210" xr:uid="{4BD2E6D7-5918-4268-A835-9106313F8698}"/>
    <cellStyle name="40% - Accent6 2 2 3 2 5 3" xfId="14211" xr:uid="{BE320412-2EFE-4DF2-9EDE-44199696D515}"/>
    <cellStyle name="40% - Accent6 2 2 3 2 5 4" xfId="14208" xr:uid="{C9E1F088-D68F-4DA7-B45A-F9AE38639FDE}"/>
    <cellStyle name="40% - Accent6 2 2 3 2 6" xfId="2267" xr:uid="{7AC6ABAD-7998-4E63-A3C5-6C3B367EC4A8}"/>
    <cellStyle name="40% - Accent6 2 2 3 2 6 2" xfId="14213" xr:uid="{920ACCDE-D6C3-45E1-9B66-34C3FF393561}"/>
    <cellStyle name="40% - Accent6 2 2 3 2 6 3" xfId="14212" xr:uid="{8499639C-0AC7-4DAA-95D1-A20622335B4B}"/>
    <cellStyle name="40% - Accent6 2 2 3 2 7" xfId="14214" xr:uid="{AE7B96FA-CC84-45C7-B509-FEC1A943884B}"/>
    <cellStyle name="40% - Accent6 2 2 3 2 8" xfId="14194" xr:uid="{1F19C941-93EB-4E65-BD4D-3B8371EDE74C}"/>
    <cellStyle name="40% - Accent6 2 2 3 2 9" xfId="1903" xr:uid="{618A5DC6-8CA2-47A1-A5DF-D751EE212918}"/>
    <cellStyle name="40% - Accent6 2 2 3 3" xfId="2385" xr:uid="{C82CE45F-6067-4D2E-99E7-9943BF3301D9}"/>
    <cellStyle name="40% - Accent6 2 2 3 3 2" xfId="14216" xr:uid="{D1224885-7DA7-46FA-A829-F70FBF98F653}"/>
    <cellStyle name="40% - Accent6 2 2 3 3 2 2" xfId="14217" xr:uid="{A16FA741-E3A3-42BC-A13D-D73454E3C301}"/>
    <cellStyle name="40% - Accent6 2 2 3 3 2 2 2" xfId="14218" xr:uid="{E312F2DC-7C1F-4C02-8A8A-A6D6FDE003E4}"/>
    <cellStyle name="40% - Accent6 2 2 3 3 2 3" xfId="14219" xr:uid="{F0CE0336-61D7-41EF-869A-D555A88B79BA}"/>
    <cellStyle name="40% - Accent6 2 2 3 3 3" xfId="14220" xr:uid="{C1E6DEB5-7FC6-46CD-A5B8-1E5A134FA2F3}"/>
    <cellStyle name="40% - Accent6 2 2 3 3 3 2" xfId="14221" xr:uid="{46870260-B41A-451D-A774-A6CF53F9FA85}"/>
    <cellStyle name="40% - Accent6 2 2 3 3 3 2 2" xfId="14222" xr:uid="{A4146D36-9C20-498B-9580-FE6F1D8C361C}"/>
    <cellStyle name="40% - Accent6 2 2 3 3 3 3" xfId="14223" xr:uid="{7514385B-A256-4757-AE1C-CC9ECBCB7CA0}"/>
    <cellStyle name="40% - Accent6 2 2 3 3 4" xfId="14224" xr:uid="{DC118480-FB64-4F22-A292-A538F4D6D092}"/>
    <cellStyle name="40% - Accent6 2 2 3 3 4 2" xfId="14225" xr:uid="{EE1514EB-E8BA-4B36-96A4-8894BB8AE71A}"/>
    <cellStyle name="40% - Accent6 2 2 3 3 5" xfId="14226" xr:uid="{E35C784A-D6D8-4950-A9CD-58C670649E49}"/>
    <cellStyle name="40% - Accent6 2 2 3 3 6" xfId="14215" xr:uid="{9A7D5C3E-43F2-426F-B59B-9B278F12AE61}"/>
    <cellStyle name="40% - Accent6 2 2 3 3 7" xfId="45880" xr:uid="{307EF457-8FBE-4523-AB64-0BCDA36DF38C}"/>
    <cellStyle name="40% - Accent6 2 2 3 4" xfId="2619" xr:uid="{D4917AE8-9A7A-46C7-9F97-F6843D813757}"/>
    <cellStyle name="40% - Accent6 2 2 3 4 2" xfId="14228" xr:uid="{9FEBAF1F-4CB2-4A35-879E-E531BEF30CC1}"/>
    <cellStyle name="40% - Accent6 2 2 3 4 2 2" xfId="14229" xr:uid="{D0228F06-B351-4AF7-9DF9-0DE5ECD24EA7}"/>
    <cellStyle name="40% - Accent6 2 2 3 4 3" xfId="14230" xr:uid="{94B964A7-E706-4296-AB9E-8F72CCD58975}"/>
    <cellStyle name="40% - Accent6 2 2 3 4 4" xfId="14227" xr:uid="{2E678D1E-3191-455E-89A1-470660ED44C5}"/>
    <cellStyle name="40% - Accent6 2 2 3 4 5" xfId="46535" xr:uid="{5ABE2CDC-900C-4BF7-9462-57056427A7BC}"/>
    <cellStyle name="40% - Accent6 2 2 3 5" xfId="2852" xr:uid="{D5818667-2AFE-49E7-B2DF-D07853BCDC4C}"/>
    <cellStyle name="40% - Accent6 2 2 3 5 2" xfId="14232" xr:uid="{AD3DF011-20E8-4ADF-9056-9430C86258B4}"/>
    <cellStyle name="40% - Accent6 2 2 3 5 3" xfId="14231" xr:uid="{5032C375-6B37-4B3B-9756-59BE5527F291}"/>
    <cellStyle name="40% - Accent6 2 2 3 6" xfId="3085" xr:uid="{E2E78675-C3DD-4280-91DB-387FDBDB765A}"/>
    <cellStyle name="40% - Accent6 2 2 3 6 2" xfId="14234" xr:uid="{885FAD43-4DB2-469E-AE01-821FE4E15701}"/>
    <cellStyle name="40% - Accent6 2 2 3 6 3" xfId="14233" xr:uid="{97CE10E5-3AC1-4018-B6CC-F40C2352DBF5}"/>
    <cellStyle name="40% - Accent6 2 2 3 7" xfId="2151" xr:uid="{DD552AEC-AFC4-43AA-B551-609658341E16}"/>
    <cellStyle name="40% - Accent6 2 2 3 7 2" xfId="14236" xr:uid="{5E248E0C-B46C-4939-A404-710A4C4AA7D8}"/>
    <cellStyle name="40% - Accent6 2 2 3 7 2 2" xfId="14237" xr:uid="{3B01A7C8-784B-457B-827A-BF9B240840B7}"/>
    <cellStyle name="40% - Accent6 2 2 3 7 2 2 2" xfId="14238" xr:uid="{81362B58-8A30-41DA-AB93-3EFEC0195D7F}"/>
    <cellStyle name="40% - Accent6 2 2 3 7 2 3" xfId="14239" xr:uid="{388C8BD2-FA58-45D9-BAE7-CFA26C0A7964}"/>
    <cellStyle name="40% - Accent6 2 2 3 7 3" xfId="14240" xr:uid="{AAB1A81D-D17B-41E2-9F1A-11B1382AA0A6}"/>
    <cellStyle name="40% - Accent6 2 2 3 7 3 2" xfId="14241" xr:uid="{3496BB2A-C812-4CE9-B42B-3BD1A85A7186}"/>
    <cellStyle name="40% - Accent6 2 2 3 7 4" xfId="14242" xr:uid="{89BB6D5E-C18B-465E-A00E-7531EA7BDF5D}"/>
    <cellStyle name="40% - Accent6 2 2 3 7 5" xfId="14235" xr:uid="{D0FA7661-08D9-403B-9B36-228D3FADA3C3}"/>
    <cellStyle name="40% - Accent6 2 2 3 8" xfId="14243" xr:uid="{F6CFBB34-2B6B-4C55-9E6B-EA440224EBA8}"/>
    <cellStyle name="40% - Accent6 2 2 3 8 2" xfId="14244" xr:uid="{AABAC970-3F37-49F4-90BA-7A2785146538}"/>
    <cellStyle name="40% - Accent6 2 2 3 8 2 2" xfId="14245" xr:uid="{10E64616-34B5-4E12-B880-CCE86101AC13}"/>
    <cellStyle name="40% - Accent6 2 2 3 8 3" xfId="14246" xr:uid="{7A7AE782-8BAE-4760-8567-D304B49C377D}"/>
    <cellStyle name="40% - Accent6 2 2 3 9" xfId="14247" xr:uid="{B67095FA-CD61-4884-B352-073BE8757046}"/>
    <cellStyle name="40% - Accent6 2 2 3 9 2" xfId="14248" xr:uid="{0607670E-114D-4C66-8D08-4A0B1E710154}"/>
    <cellStyle name="40% - Accent6 2 2 4" xfId="702" xr:uid="{6373E023-40E9-4ADA-8EFF-36043C1E6C6C}"/>
    <cellStyle name="40% - Accent6 2 2 4 10" xfId="44685" xr:uid="{FDDBDDE5-3B2D-4BEB-B087-C3DB0A66D9C8}"/>
    <cellStyle name="40% - Accent6 2 2 4 2" xfId="1109" xr:uid="{209B5614-1424-4DDE-A67B-9779022DBE4D}"/>
    <cellStyle name="40% - Accent6 2 2 4 2 2" xfId="14251" xr:uid="{B3244960-DFF7-4767-A630-C8F7012D9E6F}"/>
    <cellStyle name="40% - Accent6 2 2 4 2 2 2" xfId="14252" xr:uid="{A5C1660F-49EF-4CBB-AF71-9B719DD6E8B9}"/>
    <cellStyle name="40% - Accent6 2 2 4 2 2 2 2" xfId="14253" xr:uid="{2B7008FA-3D90-425F-A5B8-2020B5178C1E}"/>
    <cellStyle name="40% - Accent6 2 2 4 2 2 2 2 2" xfId="14254" xr:uid="{557387AE-F34F-43DD-A55B-F78A62A566B0}"/>
    <cellStyle name="40% - Accent6 2 2 4 2 2 2 3" xfId="14255" xr:uid="{E79FAFE5-0E3F-4297-9B9F-46F21693D60E}"/>
    <cellStyle name="40% - Accent6 2 2 4 2 2 3" xfId="14256" xr:uid="{018D22A7-2CE6-402C-B4CC-C9DE8650F876}"/>
    <cellStyle name="40% - Accent6 2 2 4 2 2 3 2" xfId="14257" xr:uid="{44F40B8B-F3F2-4B02-BA8C-C555E460D0AA}"/>
    <cellStyle name="40% - Accent6 2 2 4 2 2 3 2 2" xfId="14258" xr:uid="{14FE2C73-F976-4996-94D2-42BD39F0BE3D}"/>
    <cellStyle name="40% - Accent6 2 2 4 2 2 3 3" xfId="14259" xr:uid="{8F225FF3-2BC2-4C2B-8A6F-CD5613CCC1A1}"/>
    <cellStyle name="40% - Accent6 2 2 4 2 2 4" xfId="14260" xr:uid="{8C0BF82C-53C8-4A80-88B4-365F7EE4B8F6}"/>
    <cellStyle name="40% - Accent6 2 2 4 2 2 4 2" xfId="14261" xr:uid="{F17651B2-A883-4057-B75B-69026A6CE5A9}"/>
    <cellStyle name="40% - Accent6 2 2 4 2 2 5" xfId="14262" xr:uid="{46FD0791-E9FC-46B0-9B4B-F7677929933E}"/>
    <cellStyle name="40% - Accent6 2 2 4 2 3" xfId="14263" xr:uid="{B3BD9006-3C67-437B-8F3A-6F8F488A5FAB}"/>
    <cellStyle name="40% - Accent6 2 2 4 2 3 2" xfId="14264" xr:uid="{682955E0-261E-4E59-864C-6352978962A1}"/>
    <cellStyle name="40% - Accent6 2 2 4 2 3 2 2" xfId="14265" xr:uid="{690AA5B0-32FA-4EDF-996B-1938511C1DFC}"/>
    <cellStyle name="40% - Accent6 2 2 4 2 3 3" xfId="14266" xr:uid="{022C421A-D1BC-4329-958E-6CF03B28E987}"/>
    <cellStyle name="40% - Accent6 2 2 4 2 4" xfId="14267" xr:uid="{D82C4001-3309-4FB5-B802-A5D485B2619C}"/>
    <cellStyle name="40% - Accent6 2 2 4 2 4 2" xfId="14268" xr:uid="{A618854F-0796-495C-96EB-5ADC81D93AA7}"/>
    <cellStyle name="40% - Accent6 2 2 4 2 4 2 2" xfId="14269" xr:uid="{50345D79-01ED-4BD3-A21E-E36414CC6C37}"/>
    <cellStyle name="40% - Accent6 2 2 4 2 4 3" xfId="14270" xr:uid="{1C06510C-A17E-4097-88CA-CEDC98F16CD4}"/>
    <cellStyle name="40% - Accent6 2 2 4 2 5" xfId="14271" xr:uid="{4AFA2567-05B4-463B-834C-6ECB93C23A81}"/>
    <cellStyle name="40% - Accent6 2 2 4 2 5 2" xfId="14272" xr:uid="{506AF691-334B-42A1-A88A-66D9A2CD2343}"/>
    <cellStyle name="40% - Accent6 2 2 4 2 6" xfId="14273" xr:uid="{803F563E-20C4-4211-A4DB-873DB6D164A5}"/>
    <cellStyle name="40% - Accent6 2 2 4 2 7" xfId="14250" xr:uid="{D1929653-D22E-4C5F-A1B1-176205042F65}"/>
    <cellStyle name="40% - Accent6 2 2 4 2 8" xfId="2443" xr:uid="{E1A93F11-8391-44B8-B761-F5776C5BFE32}"/>
    <cellStyle name="40% - Accent6 2 2 4 2 9" xfId="45482" xr:uid="{31740C59-1299-4508-AB53-95E5DF611205}"/>
    <cellStyle name="40% - Accent6 2 2 4 3" xfId="2677" xr:uid="{CF46E1A7-0A2B-4E3A-9496-D63DA3DABF4C}"/>
    <cellStyle name="40% - Accent6 2 2 4 3 2" xfId="14275" xr:uid="{5A669BF3-376C-4173-9AEE-F65FB40E2731}"/>
    <cellStyle name="40% - Accent6 2 2 4 3 2 2" xfId="14276" xr:uid="{EBC75A72-E0AF-48B2-9244-9A798B779F50}"/>
    <cellStyle name="40% - Accent6 2 2 4 3 2 2 2" xfId="14277" xr:uid="{809042BA-623C-4592-8613-091F3CEE4191}"/>
    <cellStyle name="40% - Accent6 2 2 4 3 2 3" xfId="14278" xr:uid="{DC5F3FC5-6DDA-4984-A038-8BCF16F2FB43}"/>
    <cellStyle name="40% - Accent6 2 2 4 3 3" xfId="14279" xr:uid="{DBAE47ED-9FA7-4789-BEFB-C8058CF0DA7B}"/>
    <cellStyle name="40% - Accent6 2 2 4 3 3 2" xfId="14280" xr:uid="{E6AFD059-1643-429D-9E4C-D2D619181443}"/>
    <cellStyle name="40% - Accent6 2 2 4 3 3 2 2" xfId="14281" xr:uid="{1E107C01-C79C-4044-80D2-53484304AFEA}"/>
    <cellStyle name="40% - Accent6 2 2 4 3 3 3" xfId="14282" xr:uid="{D6EFB1F4-774C-4DB3-8093-C0BF2C44A8A6}"/>
    <cellStyle name="40% - Accent6 2 2 4 3 4" xfId="14283" xr:uid="{99473221-A472-4EA1-85FD-725CB7DD3C73}"/>
    <cellStyle name="40% - Accent6 2 2 4 3 4 2" xfId="14284" xr:uid="{C44F6CD9-BADF-4AE4-9504-CDA3050FFC0F}"/>
    <cellStyle name="40% - Accent6 2 2 4 3 5" xfId="14285" xr:uid="{C7E17A50-4F31-48D2-81C3-33D81FA6E882}"/>
    <cellStyle name="40% - Accent6 2 2 4 3 6" xfId="14274" xr:uid="{D81F81F3-9D28-4E62-BBF0-E906A90F5F84}"/>
    <cellStyle name="40% - Accent6 2 2 4 3 7" xfId="45999" xr:uid="{CEEC6176-238C-4FCB-A36B-A01D2C3E87F1}"/>
    <cellStyle name="40% - Accent6 2 2 4 4" xfId="2910" xr:uid="{D20B3626-A5BA-42B6-AD4A-46846640FDA0}"/>
    <cellStyle name="40% - Accent6 2 2 4 4 2" xfId="14287" xr:uid="{7C5FE71F-A9A0-48E6-BA7E-17B2F99B0F61}"/>
    <cellStyle name="40% - Accent6 2 2 4 4 2 2" xfId="14288" xr:uid="{7D1F2198-444B-4399-BFFF-EC58926B8454}"/>
    <cellStyle name="40% - Accent6 2 2 4 4 2 2 2" xfId="14289" xr:uid="{351BED73-0240-46FC-89D0-F0E1135EEF0D}"/>
    <cellStyle name="40% - Accent6 2 2 4 4 2 3" xfId="14290" xr:uid="{197B3AE8-9944-440F-96FC-323E97F9B25E}"/>
    <cellStyle name="40% - Accent6 2 2 4 4 3" xfId="14291" xr:uid="{13A341FB-0FE3-4F35-AF7B-0AA4A281A3BC}"/>
    <cellStyle name="40% - Accent6 2 2 4 4 3 2" xfId="14292" xr:uid="{CDB11F13-E75F-4257-9151-B520755249FB}"/>
    <cellStyle name="40% - Accent6 2 2 4 4 4" xfId="14293" xr:uid="{82D8A21E-FAE7-41A7-9A23-99994F8B09B7}"/>
    <cellStyle name="40% - Accent6 2 2 4 4 5" xfId="14286" xr:uid="{8C89EB2E-5AF8-43B5-ABAE-A3E68D39DB60}"/>
    <cellStyle name="40% - Accent6 2 2 4 4 6" xfId="46821" xr:uid="{C6D25ECB-0917-4643-9F43-F73D9E993C47}"/>
    <cellStyle name="40% - Accent6 2 2 4 5" xfId="3143" xr:uid="{92FD7465-C882-46B1-8A34-04C558435635}"/>
    <cellStyle name="40% - Accent6 2 2 4 5 2" xfId="14295" xr:uid="{23C9B01C-78AC-4DF7-91C4-60FEF9345E18}"/>
    <cellStyle name="40% - Accent6 2 2 4 5 2 2" xfId="14296" xr:uid="{A6CCD784-1135-4554-8908-B3B97AC971D5}"/>
    <cellStyle name="40% - Accent6 2 2 4 5 3" xfId="14297" xr:uid="{96EF320B-B481-4872-B227-C10A075BFDC6}"/>
    <cellStyle name="40% - Accent6 2 2 4 5 4" xfId="14294" xr:uid="{73A8935D-D1DF-4A24-AEAD-701D80E3AF3A}"/>
    <cellStyle name="40% - Accent6 2 2 4 5 5" xfId="47748" xr:uid="{C55CB240-C5A5-477D-8ECC-2A400F708937}"/>
    <cellStyle name="40% - Accent6 2 2 4 6" xfId="2209" xr:uid="{883F31DA-30A0-4CD6-955F-4CF379350164}"/>
    <cellStyle name="40% - Accent6 2 2 4 6 2" xfId="14299" xr:uid="{2BA7BC44-EE23-4139-80C5-709AC8C17F14}"/>
    <cellStyle name="40% - Accent6 2 2 4 6 3" xfId="14298" xr:uid="{3613CFEE-7D5C-45DE-8C94-79BE86A87DE8}"/>
    <cellStyle name="40% - Accent6 2 2 4 6 4" xfId="47328" xr:uid="{36492B4A-21F5-441B-8AAE-1839B6DD1E43}"/>
    <cellStyle name="40% - Accent6 2 2 4 7" xfId="14300" xr:uid="{7DD6038C-74D6-44B8-9BBE-4E994ED8C264}"/>
    <cellStyle name="40% - Accent6 2 2 4 8" xfId="14249" xr:uid="{AD167A90-DDFE-4B3B-8B2D-1E82FBD41F51}"/>
    <cellStyle name="40% - Accent6 2 2 4 9" xfId="1845" xr:uid="{A1CCEE2B-16CD-4B9B-8463-23CF73282975}"/>
    <cellStyle name="40% - Accent6 2 2 5" xfId="897" xr:uid="{471BF7CC-B921-48D4-9779-2FA4DE922A5A}"/>
    <cellStyle name="40% - Accent6 2 2 5 2" xfId="14302" xr:uid="{2C8B5A2E-B9A6-441A-A91C-7D4042D649C1}"/>
    <cellStyle name="40% - Accent6 2 2 5 2 2" xfId="14303" xr:uid="{48AE4D36-0ECE-4D92-BF94-C3186F40F036}"/>
    <cellStyle name="40% - Accent6 2 2 5 2 2 2" xfId="14304" xr:uid="{A9B43954-CDC3-489C-A448-785952074801}"/>
    <cellStyle name="40% - Accent6 2 2 5 2 2 2 2" xfId="14305" xr:uid="{4D3A8C9B-AB6D-494F-810A-D724DE46ABF3}"/>
    <cellStyle name="40% - Accent6 2 2 5 2 2 2 2 2" xfId="14306" xr:uid="{231574F2-6170-4958-B7F5-8E134601AB4D}"/>
    <cellStyle name="40% - Accent6 2 2 5 2 2 2 3" xfId="14307" xr:uid="{AD482384-963C-4C91-95DF-034CAA13186C}"/>
    <cellStyle name="40% - Accent6 2 2 5 2 2 3" xfId="14308" xr:uid="{B1AD161A-417F-4B8F-BAF0-A81ED280C6CB}"/>
    <cellStyle name="40% - Accent6 2 2 5 2 2 3 2" xfId="14309" xr:uid="{5F5819E3-AB4F-4484-B123-AA814589A473}"/>
    <cellStyle name="40% - Accent6 2 2 5 2 2 3 2 2" xfId="14310" xr:uid="{B228EB25-363B-4CAC-A568-FF189AD8969D}"/>
    <cellStyle name="40% - Accent6 2 2 5 2 2 3 3" xfId="14311" xr:uid="{DC54B1FC-66CA-4969-B574-FB170DFEE140}"/>
    <cellStyle name="40% - Accent6 2 2 5 2 2 4" xfId="14312" xr:uid="{273DBD93-36A5-42F8-AC54-585806D6BB2E}"/>
    <cellStyle name="40% - Accent6 2 2 5 2 2 4 2" xfId="14313" xr:uid="{2E36C64E-9F68-4270-A87D-0A678DF5E75D}"/>
    <cellStyle name="40% - Accent6 2 2 5 2 2 5" xfId="14314" xr:uid="{1C1EC296-CEE9-4B2F-9F1F-63396E135406}"/>
    <cellStyle name="40% - Accent6 2 2 5 2 3" xfId="14315" xr:uid="{32A1C7AC-220F-491E-B7C5-7657FF8DDED6}"/>
    <cellStyle name="40% - Accent6 2 2 5 2 4" xfId="46410" xr:uid="{D678D5B7-E830-46B8-8760-71BB7248E772}"/>
    <cellStyle name="40% - Accent6 2 2 5 3" xfId="14316" xr:uid="{B5A4269F-27E1-4B6D-B70B-A4FF89478F0F}"/>
    <cellStyle name="40% - Accent6 2 2 5 3 2" xfId="14317" xr:uid="{9825789D-D81F-43AA-A48A-162F2D7764DC}"/>
    <cellStyle name="40% - Accent6 2 2 5 3 2 2" xfId="14318" xr:uid="{4D363281-6C4F-4B97-91DE-20198686A462}"/>
    <cellStyle name="40% - Accent6 2 2 5 3 3" xfId="14319" xr:uid="{E96C40F9-8C64-4D73-B25B-34BC9B0C6A67}"/>
    <cellStyle name="40% - Accent6 2 2 5 4" xfId="14320" xr:uid="{8B747F2B-2F7D-4F3E-99BB-58A7FFD6DF38}"/>
    <cellStyle name="40% - Accent6 2 2 5 4 2" xfId="14321" xr:uid="{78E066F1-0E22-4FF8-B930-EBB002011B57}"/>
    <cellStyle name="40% - Accent6 2 2 5 4 2 2" xfId="14322" xr:uid="{B5687B89-7B3E-497C-90D4-C523EE450409}"/>
    <cellStyle name="40% - Accent6 2 2 5 4 3" xfId="14323" xr:uid="{6DA85834-A002-4299-B58D-4963F47F576E}"/>
    <cellStyle name="40% - Accent6 2 2 5 5" xfId="14324" xr:uid="{F3EDF2E9-B303-4B0B-8ECA-AFE8F5DA6A23}"/>
    <cellStyle name="40% - Accent6 2 2 5 5 2" xfId="14325" xr:uid="{8BDBF2E8-15E9-4434-9C0E-25B642A7AB9B}"/>
    <cellStyle name="40% - Accent6 2 2 5 6" xfId="14326" xr:uid="{EBDF2EEB-28C9-49B3-8AAA-427D59125A65}"/>
    <cellStyle name="40% - Accent6 2 2 5 7" xfId="14301" xr:uid="{A5CF1293-502E-46A5-BD3A-70D3A916DF3B}"/>
    <cellStyle name="40% - Accent6 2 2 5 8" xfId="2327" xr:uid="{A1F530A8-99CA-4C09-A2AD-6553EB83A693}"/>
    <cellStyle name="40% - Accent6 2 2 5 9" xfId="45069" xr:uid="{1A6DB6C9-E4D5-4AF5-838D-6B5D86C424A0}"/>
    <cellStyle name="40% - Accent6 2 2 6" xfId="2561" xr:uid="{BC14F72D-E498-4C2D-897E-54321311F240}"/>
    <cellStyle name="40% - Accent6 2 2 6 2" xfId="14328" xr:uid="{214C820A-8A12-4846-8616-8BEB34AA1D96}"/>
    <cellStyle name="40% - Accent6 2 2 6 2 2" xfId="14329" xr:uid="{BC22F8C8-D467-4351-8582-452D38CFCF33}"/>
    <cellStyle name="40% - Accent6 2 2 6 2 2 2" xfId="14330" xr:uid="{40F192E3-B828-43DD-AF64-E3878F8E50E3}"/>
    <cellStyle name="40% - Accent6 2 2 6 2 3" xfId="14331" xr:uid="{06E019EC-8624-4D84-80E0-C7476789B96C}"/>
    <cellStyle name="40% - Accent6 2 2 6 2 4" xfId="46985" xr:uid="{DE3ACDAA-9584-4326-A697-10798387B11D}"/>
    <cellStyle name="40% - Accent6 2 2 6 3" xfId="14332" xr:uid="{69BFAA06-D359-4F65-ADAA-314703376C35}"/>
    <cellStyle name="40% - Accent6 2 2 6 3 2" xfId="14333" xr:uid="{1A75B38A-8D82-4EC6-ADA3-3FD0F6F81D38}"/>
    <cellStyle name="40% - Accent6 2 2 6 3 2 2" xfId="14334" xr:uid="{45C2A05B-922F-4639-8593-9C81C9BFCADA}"/>
    <cellStyle name="40% - Accent6 2 2 6 3 3" xfId="14335" xr:uid="{2D5C1E54-67C3-45A6-B715-0A8C0F775664}"/>
    <cellStyle name="40% - Accent6 2 2 6 4" xfId="14336" xr:uid="{2DD52817-1732-4FB3-B449-C09CE6E3F29E}"/>
    <cellStyle name="40% - Accent6 2 2 6 4 2" xfId="14337" xr:uid="{F21A730B-9DDB-4A6A-906F-1881434A530B}"/>
    <cellStyle name="40% - Accent6 2 2 6 5" xfId="14338" xr:uid="{546BEB00-52EC-4A14-9134-4A37048B36CC}"/>
    <cellStyle name="40% - Accent6 2 2 6 6" xfId="14327" xr:uid="{0A32CE02-BA98-4E60-ACA5-D550841EEECC}"/>
    <cellStyle name="40% - Accent6 2 2 6 7" xfId="44874" xr:uid="{8FDAFEE2-E9C4-4B4A-8424-D83C03C9D0E8}"/>
    <cellStyle name="40% - Accent6 2 2 7" xfId="2794" xr:uid="{07DC2514-DF04-42AE-82E6-18A1E3FDE749}"/>
    <cellStyle name="40% - Accent6 2 2 7 2" xfId="47158" xr:uid="{2D2A567A-55A8-4556-B357-1A4FACE3CEAE}"/>
    <cellStyle name="40% - Accent6 2 2 7 3" xfId="45635" xr:uid="{5443B25D-0A36-412A-AB6B-FCA2E5CA4D67}"/>
    <cellStyle name="40% - Accent6 2 2 8" xfId="3027" xr:uid="{ECA38141-2114-4F08-8C4F-B38C4EC09D9E}"/>
    <cellStyle name="40% - Accent6 2 2 8 2" xfId="46256" xr:uid="{D6651A41-3E7E-434A-B00C-B8950256A1CD}"/>
    <cellStyle name="40% - Accent6 2 2 9" xfId="2093" xr:uid="{291C7D6F-D2F3-4C50-9F57-7B530A8C598F}"/>
    <cellStyle name="40% - Accent6 2 3" xfId="471" xr:uid="{725144F4-BF23-49F4-8A51-AF0BFFFF845C}"/>
    <cellStyle name="40% - Accent6 2 3 2" xfId="733" xr:uid="{7A2754C9-81DB-4B12-A61A-52EA5DE5FBAA}"/>
    <cellStyle name="40% - Accent6 2 3 2 10" xfId="3323" xr:uid="{B2254E4C-6357-424F-AC3F-50C2A27B1DA6}"/>
    <cellStyle name="40% - Accent6 2 3 2 11" xfId="45271" xr:uid="{BB34E4CA-FAC7-4622-8653-7736A450619A}"/>
    <cellStyle name="40% - Accent6 2 3 2 2" xfId="1133" xr:uid="{D6B4968E-22BB-4676-8767-8A9FCB01FFCB}"/>
    <cellStyle name="40% - Accent6 2 3 2 2 2" xfId="14341" xr:uid="{EA477B1E-FB12-4766-8422-CD7C88B78D66}"/>
    <cellStyle name="40% - Accent6 2 3 2 2 2 2" xfId="14342" xr:uid="{114D12AF-9036-4EAD-BE2B-9D128C5D57A4}"/>
    <cellStyle name="40% - Accent6 2 3 2 2 2 2 2" xfId="14343" xr:uid="{5780FE0B-22DA-4849-9B8C-348EA323AF54}"/>
    <cellStyle name="40% - Accent6 2 3 2 2 2 2 2 2" xfId="14344" xr:uid="{31E58FCD-A68E-493B-A8D0-C2A6D37E5109}"/>
    <cellStyle name="40% - Accent6 2 3 2 2 2 2 2 2 2" xfId="14345" xr:uid="{887B29BD-F20B-41A3-9B41-75B66B162FD9}"/>
    <cellStyle name="40% - Accent6 2 3 2 2 2 2 2 3" xfId="14346" xr:uid="{07842555-473B-4E7B-B0A6-898A2A7A2DA1}"/>
    <cellStyle name="40% - Accent6 2 3 2 2 2 2 3" xfId="14347" xr:uid="{F0BF7419-0A51-4A13-92D5-1006ACC0D0FF}"/>
    <cellStyle name="40% - Accent6 2 3 2 2 2 2 3 2" xfId="14348" xr:uid="{293EA95A-9DC9-4C23-A3D3-079874FD951E}"/>
    <cellStyle name="40% - Accent6 2 3 2 2 2 2 3 2 2" xfId="14349" xr:uid="{34F75E1C-CFFB-46ED-84BC-64919C5C07FA}"/>
    <cellStyle name="40% - Accent6 2 3 2 2 2 2 3 3" xfId="14350" xr:uid="{6A50BBA7-DEFA-48C1-B1FC-26F343D20BD7}"/>
    <cellStyle name="40% - Accent6 2 3 2 2 2 2 4" xfId="14351" xr:uid="{23E042C7-4AAA-4A02-9785-5249EB252953}"/>
    <cellStyle name="40% - Accent6 2 3 2 2 2 2 4 2" xfId="14352" xr:uid="{CA4D1704-2E02-4EFA-953D-9058C0EA3C18}"/>
    <cellStyle name="40% - Accent6 2 3 2 2 2 2 5" xfId="14353" xr:uid="{8F30D4D3-AB99-4102-A23B-FE2F164B4863}"/>
    <cellStyle name="40% - Accent6 2 3 2 2 2 3" xfId="14354" xr:uid="{CBC88619-BC07-41D3-89C4-BCC883B0465D}"/>
    <cellStyle name="40% - Accent6 2 3 2 2 2 3 2" xfId="14355" xr:uid="{CA69A8E7-E939-465A-BB7E-AABDC8C9075D}"/>
    <cellStyle name="40% - Accent6 2 3 2 2 2 3 2 2" xfId="14356" xr:uid="{CE28C706-180C-43B6-B1CD-93F7F726A0C9}"/>
    <cellStyle name="40% - Accent6 2 3 2 2 2 3 3" xfId="14357" xr:uid="{0FDBD529-6EF1-4245-930A-B6DB25B3C926}"/>
    <cellStyle name="40% - Accent6 2 3 2 2 2 4" xfId="14358" xr:uid="{1A9A7E84-B161-497E-8288-B1C03FCA9A8A}"/>
    <cellStyle name="40% - Accent6 2 3 2 2 2 4 2" xfId="14359" xr:uid="{8D7A1298-7E74-4087-9EB9-D8051C2DB1B7}"/>
    <cellStyle name="40% - Accent6 2 3 2 2 2 4 2 2" xfId="14360" xr:uid="{B337160A-B89F-42D2-826D-264045100CA0}"/>
    <cellStyle name="40% - Accent6 2 3 2 2 2 4 3" xfId="14361" xr:uid="{0A261A6B-A09E-496B-B237-1BA8B902A225}"/>
    <cellStyle name="40% - Accent6 2 3 2 2 2 5" xfId="14362" xr:uid="{C5C702FB-C3B0-42C8-935D-DE4B0FFD70FC}"/>
    <cellStyle name="40% - Accent6 2 3 2 2 2 5 2" xfId="14363" xr:uid="{6258DC95-A0A4-44A3-9943-B37534FF1908}"/>
    <cellStyle name="40% - Accent6 2 3 2 2 2 6" xfId="14364" xr:uid="{D33AAF1E-8FE4-454D-B1B0-29DCE2BF8EEC}"/>
    <cellStyle name="40% - Accent6 2 3 2 2 3" xfId="14365" xr:uid="{F53F51F3-17D7-40B3-B63F-A41B259D14F1}"/>
    <cellStyle name="40% - Accent6 2 3 2 2 3 2" xfId="14366" xr:uid="{EB30059C-A2B2-4D67-A3FA-60109D650EC4}"/>
    <cellStyle name="40% - Accent6 2 3 2 2 3 2 2" xfId="14367" xr:uid="{6A551993-6356-43AF-8A5C-D00677337762}"/>
    <cellStyle name="40% - Accent6 2 3 2 2 3 2 2 2" xfId="14368" xr:uid="{C4362B59-6723-4BE7-B5F8-3B058299F7C7}"/>
    <cellStyle name="40% - Accent6 2 3 2 2 3 2 3" xfId="14369" xr:uid="{B309CA59-F2FE-4C60-9455-04BD253CCA7A}"/>
    <cellStyle name="40% - Accent6 2 3 2 2 3 3" xfId="14370" xr:uid="{63FE9248-997C-448E-96F0-B8D29063B486}"/>
    <cellStyle name="40% - Accent6 2 3 2 2 3 3 2" xfId="14371" xr:uid="{AAC3898F-F3C0-49DE-9053-90E5156DE02C}"/>
    <cellStyle name="40% - Accent6 2 3 2 2 3 3 2 2" xfId="14372" xr:uid="{97C1920D-B4EC-46FB-BFBA-83E9D0D79EFB}"/>
    <cellStyle name="40% - Accent6 2 3 2 2 3 3 3" xfId="14373" xr:uid="{4CFE62FC-494C-4D09-92E5-2CBE57F19A9D}"/>
    <cellStyle name="40% - Accent6 2 3 2 2 3 4" xfId="14374" xr:uid="{36E03969-236B-4C51-9ABC-38D1362A51C7}"/>
    <cellStyle name="40% - Accent6 2 3 2 2 3 4 2" xfId="14375" xr:uid="{E7D58DC6-491C-4D3D-9839-19ECC10ADE71}"/>
    <cellStyle name="40% - Accent6 2 3 2 2 3 5" xfId="14376" xr:uid="{9CBB4705-D8C8-4D10-B503-45FFB7E2D2BA}"/>
    <cellStyle name="40% - Accent6 2 3 2 2 4" xfId="14377" xr:uid="{754FBCD4-180C-4225-BE78-473713871593}"/>
    <cellStyle name="40% - Accent6 2 3 2 2 4 2" xfId="14378" xr:uid="{737E6999-C261-4A9F-AD9C-1632A0A6EDD0}"/>
    <cellStyle name="40% - Accent6 2 3 2 2 4 2 2" xfId="14379" xr:uid="{DE067FB0-296C-41A6-8DC2-5B706F6BC02E}"/>
    <cellStyle name="40% - Accent6 2 3 2 2 4 2 2 2" xfId="14380" xr:uid="{0EFEF9B2-38B7-4D34-BE51-610DEDA64548}"/>
    <cellStyle name="40% - Accent6 2 3 2 2 4 2 3" xfId="14381" xr:uid="{34401F68-5C2A-4460-8A04-AD2F314FB12C}"/>
    <cellStyle name="40% - Accent6 2 3 2 2 4 3" xfId="14382" xr:uid="{4EBFC8D8-37CB-47AB-A621-3403155086D1}"/>
    <cellStyle name="40% - Accent6 2 3 2 2 4 3 2" xfId="14383" xr:uid="{D27BD624-22B4-44DC-B83B-65257C417263}"/>
    <cellStyle name="40% - Accent6 2 3 2 2 4 4" xfId="14384" xr:uid="{1FEF7384-73F6-4BDB-BA81-07B950ECAED0}"/>
    <cellStyle name="40% - Accent6 2 3 2 2 5" xfId="14385" xr:uid="{F0F25A3F-935D-4592-ACF9-BFF03DDC2FF9}"/>
    <cellStyle name="40% - Accent6 2 3 2 2 5 2" xfId="14386" xr:uid="{47CC60C8-41B5-48C5-A708-432C9C8C1851}"/>
    <cellStyle name="40% - Accent6 2 3 2 2 5 2 2" xfId="14387" xr:uid="{8256AB07-9964-4145-ADE4-8A7810A998FC}"/>
    <cellStyle name="40% - Accent6 2 3 2 2 5 3" xfId="14388" xr:uid="{72CD81C7-83B2-4775-8440-9E1D8DF75C78}"/>
    <cellStyle name="40% - Accent6 2 3 2 2 6" xfId="14389" xr:uid="{BFA55A13-D049-4E6F-827B-DCB86CB3DB78}"/>
    <cellStyle name="40% - Accent6 2 3 2 2 6 2" xfId="14390" xr:uid="{A2694D91-3F71-42CE-9EF2-8C06C1D3E9CB}"/>
    <cellStyle name="40% - Accent6 2 3 2 2 7" xfId="14391" xr:uid="{D2D7CF19-8466-48A3-B3E7-FB5ADF72828C}"/>
    <cellStyle name="40% - Accent6 2 3 2 2 8" xfId="14340" xr:uid="{CE1E273C-E37F-4579-8095-947DC4365EF1}"/>
    <cellStyle name="40% - Accent6 2 3 2 2 9" xfId="46053" xr:uid="{78FA9A59-C7EA-4B6B-B078-2DED83BD32E8}"/>
    <cellStyle name="40% - Accent6 2 3 2 3" xfId="14392" xr:uid="{20A7A36F-2F35-41CE-B6B3-08999997A6AF}"/>
    <cellStyle name="40% - Accent6 2 3 2 3 2" xfId="14393" xr:uid="{18B17258-3DFE-4F14-8A7C-85566B067B44}"/>
    <cellStyle name="40% - Accent6 2 3 2 3 3" xfId="14394" xr:uid="{6E5FDF2E-6B1C-4827-8686-6178AF2E31CD}"/>
    <cellStyle name="40% - Accent6 2 3 2 3 3 2" xfId="14395" xr:uid="{0B6F00EC-A2AE-4A0A-932C-91E0F832DAE3}"/>
    <cellStyle name="40% - Accent6 2 3 2 3 3 2 2" xfId="14396" xr:uid="{A6A8C32F-63C3-4BF6-97A2-EBE977BDFBB3}"/>
    <cellStyle name="40% - Accent6 2 3 2 3 3 2 2 2" xfId="14397" xr:uid="{9C185669-BB7B-4F1B-B8B8-AFD4EF7E550D}"/>
    <cellStyle name="40% - Accent6 2 3 2 3 3 2 3" xfId="14398" xr:uid="{7BF23D01-7B5B-4100-819A-689E7B45B555}"/>
    <cellStyle name="40% - Accent6 2 3 2 3 3 3" xfId="14399" xr:uid="{96D29DBE-0823-4C94-876D-03D65D818553}"/>
    <cellStyle name="40% - Accent6 2 3 2 3 3 3 2" xfId="14400" xr:uid="{BB61E7B5-3246-49FD-83E5-F2F373AB8155}"/>
    <cellStyle name="40% - Accent6 2 3 2 3 3 3 2 2" xfId="14401" xr:uid="{E8031EA4-363B-41E7-93EF-66E25B35C393}"/>
    <cellStyle name="40% - Accent6 2 3 2 3 3 3 3" xfId="14402" xr:uid="{224E65AF-2717-4D15-AE8E-BC57622093C2}"/>
    <cellStyle name="40% - Accent6 2 3 2 3 3 4" xfId="14403" xr:uid="{00595E3C-D4A4-4EEF-B93C-EDF787ADA8D3}"/>
    <cellStyle name="40% - Accent6 2 3 2 3 3 4 2" xfId="14404" xr:uid="{B5ECC7DE-7739-453C-927B-CD6115A3F0F9}"/>
    <cellStyle name="40% - Accent6 2 3 2 3 3 5" xfId="14405" xr:uid="{1966AC44-2D49-4830-8680-C66C55B2CFCC}"/>
    <cellStyle name="40% - Accent6 2 3 2 3 4" xfId="14406" xr:uid="{82B97ABA-7CED-463B-BC76-2EF0374C5D9E}"/>
    <cellStyle name="40% - Accent6 2 3 2 3 4 2" xfId="14407" xr:uid="{95B63DBE-3EC4-4B33-8D37-9A05F4BDD372}"/>
    <cellStyle name="40% - Accent6 2 3 2 3 4 2 2" xfId="14408" xr:uid="{A0CE549A-93E8-44A1-B7F0-18DD810A797A}"/>
    <cellStyle name="40% - Accent6 2 3 2 3 4 2 2 2" xfId="14409" xr:uid="{2BAAAE3C-3535-44B9-9804-9783726F525C}"/>
    <cellStyle name="40% - Accent6 2 3 2 3 4 2 3" xfId="14410" xr:uid="{3DEC1F32-0E00-4384-B57C-B548D17C90BC}"/>
    <cellStyle name="40% - Accent6 2 3 2 3 4 3" xfId="14411" xr:uid="{7D85C4D0-5948-4AC2-99CD-CC6831D85336}"/>
    <cellStyle name="40% - Accent6 2 3 2 3 4 3 2" xfId="14412" xr:uid="{63C562EC-D0C8-40CA-A901-FB682EC8EA66}"/>
    <cellStyle name="40% - Accent6 2 3 2 3 4 3 2 2" xfId="14413" xr:uid="{CC5028E9-A293-43DD-B30D-FFF3249DE09D}"/>
    <cellStyle name="40% - Accent6 2 3 2 3 4 3 3" xfId="14414" xr:uid="{7A5EA6CD-25CC-4596-8103-887EFBA89705}"/>
    <cellStyle name="40% - Accent6 2 3 2 3 4 4" xfId="14415" xr:uid="{2FCDE910-5469-4DF2-A0C9-E579AA53A6B5}"/>
    <cellStyle name="40% - Accent6 2 3 2 3 4 4 2" xfId="14416" xr:uid="{75D5CE5F-5573-40B0-A74D-B1D53030B9C6}"/>
    <cellStyle name="40% - Accent6 2 3 2 3 4 5" xfId="14417" xr:uid="{8026A042-64C9-4ADC-9CB6-660F7B777A90}"/>
    <cellStyle name="40% - Accent6 2 3 2 3 5" xfId="14418" xr:uid="{C0C99442-9C48-403D-8DB9-E82281F36AB6}"/>
    <cellStyle name="40% - Accent6 2 3 2 3 5 2" xfId="14419" xr:uid="{5D77D5D0-0E4A-4117-9C47-CF59B3E3B7FB}"/>
    <cellStyle name="40% - Accent6 2 3 2 3 5 2 2" xfId="14420" xr:uid="{FE1519DC-2C9C-405E-8A54-921E4C280037}"/>
    <cellStyle name="40% - Accent6 2 3 2 3 5 2 2 2" xfId="14421" xr:uid="{3CE0933E-46D8-4B5C-8B92-AC8D0DFFC1DB}"/>
    <cellStyle name="40% - Accent6 2 3 2 3 5 2 3" xfId="14422" xr:uid="{2D5055E0-3440-4C25-A7E7-9C74F6A77A45}"/>
    <cellStyle name="40% - Accent6 2 3 2 3 5 3" xfId="14423" xr:uid="{6176097E-CC8A-4A2C-88C2-13530DD1A1F0}"/>
    <cellStyle name="40% - Accent6 2 3 2 3 5 3 2" xfId="14424" xr:uid="{D72DFFFD-0C56-4478-86E9-80203C1C2CA6}"/>
    <cellStyle name="40% - Accent6 2 3 2 3 5 3 2 2" xfId="14425" xr:uid="{45C51D57-637E-40B0-B08E-DEFD1B9DF9F1}"/>
    <cellStyle name="40% - Accent6 2 3 2 3 5 3 3" xfId="14426" xr:uid="{BA1D70A9-6CDB-42A5-9EB4-E95439DF6B8D}"/>
    <cellStyle name="40% - Accent6 2 3 2 3 5 4" xfId="14427" xr:uid="{07C07B16-4E9B-4AC2-AB5A-BAF4547DD9A8}"/>
    <cellStyle name="40% - Accent6 2 3 2 3 5 4 2" xfId="14428" xr:uid="{00410D4E-D6BD-45A0-88FB-1BC0D16A04C7}"/>
    <cellStyle name="40% - Accent6 2 3 2 3 5 5" xfId="14429" xr:uid="{B0B1CF50-53E3-4BC0-911F-04129915B076}"/>
    <cellStyle name="40% - Accent6 2 3 2 4" xfId="14430" xr:uid="{0251DC06-0016-4BC7-B224-5F9499449DEE}"/>
    <cellStyle name="40% - Accent6 2 3 2 4 2" xfId="14431" xr:uid="{BEAC9BF3-DA38-43F0-A271-00B82BA801A2}"/>
    <cellStyle name="40% - Accent6 2 3 2 4 2 2" xfId="14432" xr:uid="{49717101-AD5F-4968-9E61-F82990588113}"/>
    <cellStyle name="40% - Accent6 2 3 2 4 2 2 2" xfId="14433" xr:uid="{E9380F60-8308-4B32-B2EB-EACDB49ACC48}"/>
    <cellStyle name="40% - Accent6 2 3 2 4 2 2 2 2" xfId="14434" xr:uid="{F0F98E81-6564-4342-942C-414DFECBF593}"/>
    <cellStyle name="40% - Accent6 2 3 2 4 2 2 3" xfId="14435" xr:uid="{D23F38C9-603F-4A00-BBD5-11F042BBAC86}"/>
    <cellStyle name="40% - Accent6 2 3 2 4 2 3" xfId="14436" xr:uid="{8AB4087D-73B7-4F17-B676-632E9DC0747F}"/>
    <cellStyle name="40% - Accent6 2 3 2 4 2 3 2" xfId="14437" xr:uid="{07E8F6A3-4C58-4977-8FD1-989AB7FCB9A9}"/>
    <cellStyle name="40% - Accent6 2 3 2 4 2 3 2 2" xfId="14438" xr:uid="{27DEA381-1D82-4B7A-ADAA-6E98248EFD86}"/>
    <cellStyle name="40% - Accent6 2 3 2 4 2 3 3" xfId="14439" xr:uid="{90353032-D233-48BB-B076-EDD3C6443DE3}"/>
    <cellStyle name="40% - Accent6 2 3 2 4 2 4" xfId="14440" xr:uid="{157F3CD7-A101-46E6-8205-48863E4BF548}"/>
    <cellStyle name="40% - Accent6 2 3 2 4 2 4 2" xfId="14441" xr:uid="{43769DD8-74B9-42BE-B131-CBCDA2630D80}"/>
    <cellStyle name="40% - Accent6 2 3 2 4 2 5" xfId="14442" xr:uid="{16D31C98-6F10-4EB7-9945-27FB80232D55}"/>
    <cellStyle name="40% - Accent6 2 3 2 4 3" xfId="14443" xr:uid="{3FB929ED-D684-4DFF-8E0A-6CC10CF12558}"/>
    <cellStyle name="40% - Accent6 2 3 2 4 3 2" xfId="14444" xr:uid="{D088C9E1-9101-44EB-A75A-4268D038F4FF}"/>
    <cellStyle name="40% - Accent6 2 3 2 4 3 2 2" xfId="14445" xr:uid="{D15ACB7A-578B-41FA-A5FE-0BC8805D7BCE}"/>
    <cellStyle name="40% - Accent6 2 3 2 4 3 3" xfId="14446" xr:uid="{CEE46ED2-32F0-4721-A67B-7582F6B2EAD5}"/>
    <cellStyle name="40% - Accent6 2 3 2 4 4" xfId="14447" xr:uid="{488017CC-E035-4914-AA28-D47CF87E6561}"/>
    <cellStyle name="40% - Accent6 2 3 2 4 4 2" xfId="14448" xr:uid="{43C0BAC9-6FF3-44FC-BFF4-41ED9987F1CF}"/>
    <cellStyle name="40% - Accent6 2 3 2 4 4 2 2" xfId="14449" xr:uid="{A2EEEDE1-94DC-487D-A3AC-89C2275F147E}"/>
    <cellStyle name="40% - Accent6 2 3 2 4 4 3" xfId="14450" xr:uid="{BD4964D9-89C9-4706-A3AC-99F0F5FC920B}"/>
    <cellStyle name="40% - Accent6 2 3 2 4 5" xfId="14451" xr:uid="{5919BEAA-1987-4B57-973F-0DA6C8FA7638}"/>
    <cellStyle name="40% - Accent6 2 3 2 4 5 2" xfId="14452" xr:uid="{34089F98-8F5E-443F-B98D-5E68ACC86ECC}"/>
    <cellStyle name="40% - Accent6 2 3 2 4 6" xfId="14453" xr:uid="{487AC71F-D602-474D-8AB8-B3E45EACB91E}"/>
    <cellStyle name="40% - Accent6 2 3 2 5" xfId="14454" xr:uid="{4367399C-3590-45D5-9162-58EA425C9918}"/>
    <cellStyle name="40% - Accent6 2 3 2 5 2" xfId="14455" xr:uid="{E0D75773-9C20-443A-A6D3-F2D67DD03436}"/>
    <cellStyle name="40% - Accent6 2 3 2 5 2 2" xfId="14456" xr:uid="{4944EDDE-9265-449F-822A-BBB0E1F0F4A4}"/>
    <cellStyle name="40% - Accent6 2 3 2 5 2 2 2" xfId="14457" xr:uid="{BDEC4595-C1E7-4FF8-BFC2-110AD2BF6141}"/>
    <cellStyle name="40% - Accent6 2 3 2 5 2 3" xfId="14458" xr:uid="{B480CDF9-2BCF-42F2-8954-E0DDD58AB122}"/>
    <cellStyle name="40% - Accent6 2 3 2 5 3" xfId="14459" xr:uid="{CA5B5C81-C853-4B5F-A934-444D0A524F45}"/>
    <cellStyle name="40% - Accent6 2 3 2 5 3 2" xfId="14460" xr:uid="{6DC059DB-7C76-4C6A-8A63-F8A569BE56CB}"/>
    <cellStyle name="40% - Accent6 2 3 2 5 3 2 2" xfId="14461" xr:uid="{8E55F50D-9FFA-40D9-908E-7119CB1E88CD}"/>
    <cellStyle name="40% - Accent6 2 3 2 5 3 3" xfId="14462" xr:uid="{9903CE64-ED08-4A82-9E09-1FDBC170CCA2}"/>
    <cellStyle name="40% - Accent6 2 3 2 5 4" xfId="14463" xr:uid="{D924F429-3121-4DE1-B8EA-5D4EE05FC5F4}"/>
    <cellStyle name="40% - Accent6 2 3 2 5 4 2" xfId="14464" xr:uid="{A769D06A-38A2-4FCF-864E-52B3D4BE7B25}"/>
    <cellStyle name="40% - Accent6 2 3 2 5 5" xfId="14465" xr:uid="{706E6F07-10C3-4579-B84D-0B02C56F4321}"/>
    <cellStyle name="40% - Accent6 2 3 2 6" xfId="14466" xr:uid="{090BC274-9BED-4373-B509-07AD3B212C9A}"/>
    <cellStyle name="40% - Accent6 2 3 2 6 2" xfId="14467" xr:uid="{8EDFF2B7-918C-478A-82F5-AA41A3D3379C}"/>
    <cellStyle name="40% - Accent6 2 3 2 6 2 2" xfId="14468" xr:uid="{55B7C771-46C0-499B-B7E3-24539B2DFBEF}"/>
    <cellStyle name="40% - Accent6 2 3 2 6 3" xfId="14469" xr:uid="{3E1AB8A8-0210-419F-9300-668691053B1D}"/>
    <cellStyle name="40% - Accent6 2 3 2 7" xfId="14470" xr:uid="{729F5742-8825-4087-8F42-17265D38F06E}"/>
    <cellStyle name="40% - Accent6 2 3 2 7 2" xfId="14471" xr:uid="{A6819A6D-80D7-4514-B3A8-92F600DC3A35}"/>
    <cellStyle name="40% - Accent6 2 3 2 7 2 2" xfId="14472" xr:uid="{F33DCFF6-5FB1-4FE5-B311-804D46E9F7D3}"/>
    <cellStyle name="40% - Accent6 2 3 2 7 3" xfId="14473" xr:uid="{1DA5E235-9D80-47F0-BC4F-5459584696CA}"/>
    <cellStyle name="40% - Accent6 2 3 2 8" xfId="14474" xr:uid="{83271C1D-8E45-43A3-8B02-A0147CCD164A}"/>
    <cellStyle name="40% - Accent6 2 3 2 8 2" xfId="14475" xr:uid="{FB72FA20-8C0E-46EE-9F62-C2629834D011}"/>
    <cellStyle name="40% - Accent6 2 3 2 9" xfId="14339" xr:uid="{60D2D16C-4F68-4D27-8B53-6F8DBB9AE3CE}"/>
    <cellStyle name="40% - Accent6 2 3 3" xfId="922" xr:uid="{BDD66AAF-E17C-4FA9-B083-F75E2421BA31}"/>
    <cellStyle name="40% - Accent6 2 3 3 10" xfId="45711" xr:uid="{ECE6D55A-9A90-424B-81EE-91F575F89C45}"/>
    <cellStyle name="40% - Accent6 2 3 3 2" xfId="14477" xr:uid="{22BB261E-2775-4672-832B-D1304E316952}"/>
    <cellStyle name="40% - Accent6 2 3 3 2 2" xfId="14478" xr:uid="{3B1F8A1B-523D-4B91-BCCF-0C6FBCEAEB16}"/>
    <cellStyle name="40% - Accent6 2 3 3 2 2 2" xfId="14479" xr:uid="{180CCE87-5B92-465E-B2F6-030DC23A0226}"/>
    <cellStyle name="40% - Accent6 2 3 3 2 2 2 2" xfId="14480" xr:uid="{F65C8743-0B5B-4E47-B8B2-BD6582D54087}"/>
    <cellStyle name="40% - Accent6 2 3 3 2 2 2 2 2" xfId="14481" xr:uid="{17701E84-6957-4ACA-8FB8-0051FD81A86E}"/>
    <cellStyle name="40% - Accent6 2 3 3 2 2 2 3" xfId="14482" xr:uid="{51E76052-BA11-4DF5-9FA8-9B69B87FBE6E}"/>
    <cellStyle name="40% - Accent6 2 3 3 2 2 3" xfId="14483" xr:uid="{5C84DCE3-0F55-4597-AB4C-C996E741BC7A}"/>
    <cellStyle name="40% - Accent6 2 3 3 2 2 3 2" xfId="14484" xr:uid="{42452F42-87C9-4BB5-B260-DBD79C8B6FB4}"/>
    <cellStyle name="40% - Accent6 2 3 3 2 2 3 2 2" xfId="14485" xr:uid="{00AFC0A8-C463-476D-BC37-5B8D6E28E950}"/>
    <cellStyle name="40% - Accent6 2 3 3 2 2 3 3" xfId="14486" xr:uid="{23FB7843-DE82-4C92-9238-A75C36CAE40E}"/>
    <cellStyle name="40% - Accent6 2 3 3 2 2 4" xfId="14487" xr:uid="{90D54E67-ADE1-45AE-B946-3D7A01667B70}"/>
    <cellStyle name="40% - Accent6 2 3 3 2 2 4 2" xfId="14488" xr:uid="{BFA87345-7117-4B5E-A46F-BCBFF987106E}"/>
    <cellStyle name="40% - Accent6 2 3 3 2 2 5" xfId="14489" xr:uid="{6B629B4A-92FA-441F-9CFC-737293D2975A}"/>
    <cellStyle name="40% - Accent6 2 3 3 2 3" xfId="14490" xr:uid="{2DDDEC34-23AC-4086-9E5A-5728FF17C13F}"/>
    <cellStyle name="40% - Accent6 2 3 3 2 3 2" xfId="14491" xr:uid="{940CE985-643D-40CB-B403-BE50DB96CC9C}"/>
    <cellStyle name="40% - Accent6 2 3 3 2 3 2 2" xfId="14492" xr:uid="{F1B20335-BAAD-4857-8E1B-89B4155CA129}"/>
    <cellStyle name="40% - Accent6 2 3 3 2 3 3" xfId="14493" xr:uid="{B4D1C9A8-CF63-4ABA-901B-5E65F11041D3}"/>
    <cellStyle name="40% - Accent6 2 3 3 2 4" xfId="14494" xr:uid="{04463162-52ED-4B8B-B7C8-C3A7FFB8B641}"/>
    <cellStyle name="40% - Accent6 2 3 3 2 4 2" xfId="14495" xr:uid="{C1F02D56-F15A-47F1-8D9A-3322431059FC}"/>
    <cellStyle name="40% - Accent6 2 3 3 2 4 2 2" xfId="14496" xr:uid="{610EED8E-D9D8-4BFD-BF2B-7D2759BA0FE5}"/>
    <cellStyle name="40% - Accent6 2 3 3 2 4 3" xfId="14497" xr:uid="{E4CA5CC2-D484-4208-A755-1D5359420B38}"/>
    <cellStyle name="40% - Accent6 2 3 3 2 5" xfId="14498" xr:uid="{344FCBE4-773D-4CFC-8057-90FAECD72A4E}"/>
    <cellStyle name="40% - Accent6 2 3 3 2 5 2" xfId="14499" xr:uid="{FEBCA1AC-AAA6-49F7-869B-CDDC3C171999}"/>
    <cellStyle name="40% - Accent6 2 3 3 2 6" xfId="14500" xr:uid="{8E18A34D-F642-4C1C-908D-1637C05C3B7F}"/>
    <cellStyle name="40% - Accent6 2 3 3 3" xfId="14501" xr:uid="{10506059-3DAD-4A2B-A16A-3C8DFEBE4E5D}"/>
    <cellStyle name="40% - Accent6 2 3 3 3 2" xfId="14502" xr:uid="{9CFBAB05-42FF-40F9-9592-FC0DCF40679B}"/>
    <cellStyle name="40% - Accent6 2 3 3 3 2 2" xfId="14503" xr:uid="{83DB5FDD-711F-4467-8CBD-4041C8CC6C70}"/>
    <cellStyle name="40% - Accent6 2 3 3 3 2 3" xfId="14504" xr:uid="{1E7703DD-626F-44B7-BBFF-61E9BF2205AE}"/>
    <cellStyle name="40% - Accent6 2 3 3 3 3" xfId="14505" xr:uid="{9B14360B-67EA-4631-ADB6-05B56B2C9CFF}"/>
    <cellStyle name="40% - Accent6 2 3 3 3 4" xfId="14506" xr:uid="{0DF8874D-8208-4892-AE9E-0189CB92A78D}"/>
    <cellStyle name="40% - Accent6 2 3 3 3 4 2" xfId="14507" xr:uid="{20E24D8D-FCDE-4C1D-A04F-9E51C008C946}"/>
    <cellStyle name="40% - Accent6 2 3 3 3 5" xfId="14508" xr:uid="{A442D41E-E9A9-4F38-9CB8-2FA236B335C1}"/>
    <cellStyle name="40% - Accent6 2 3 3 4" xfId="14509" xr:uid="{8A96B677-771A-4A6B-8383-7E3612C8FA4B}"/>
    <cellStyle name="40% - Accent6 2 3 3 5" xfId="14510" xr:uid="{561EACE7-776A-4C58-8D8B-ADBBDD13A011}"/>
    <cellStyle name="40% - Accent6 2 3 3 5 2" xfId="14511" xr:uid="{E7D8F6AB-26A1-4294-A816-C816E10D3C1B}"/>
    <cellStyle name="40% - Accent6 2 3 3 5 2 2" xfId="14512" xr:uid="{EDE6272F-7282-40FE-9797-CB6E947CFFA1}"/>
    <cellStyle name="40% - Accent6 2 3 3 5 3" xfId="14513" xr:uid="{DAAF2EAC-651C-451A-9228-27CF3EB68190}"/>
    <cellStyle name="40% - Accent6 2 3 3 6" xfId="14514" xr:uid="{74DDF2A1-1DB8-477D-96D7-00F9B2C87EFF}"/>
    <cellStyle name="40% - Accent6 2 3 3 6 2" xfId="14515" xr:uid="{D287CC48-A62A-4C44-BB6D-2057309E85A2}"/>
    <cellStyle name="40% - Accent6 2 3 3 6 2 2" xfId="14516" xr:uid="{214E9DE2-22D4-43A3-8BB6-8663907F332B}"/>
    <cellStyle name="40% - Accent6 2 3 3 6 3" xfId="14517" xr:uid="{9B0A8FA2-EBC7-4128-8FF7-80B3301A8F94}"/>
    <cellStyle name="40% - Accent6 2 3 3 7" xfId="14518" xr:uid="{7EAC28CF-FF95-4C7A-95D1-EEBB46E022EC}"/>
    <cellStyle name="40% - Accent6 2 3 3 7 2" xfId="14519" xr:uid="{84572D2F-278B-4CDC-B893-7D4E60A76816}"/>
    <cellStyle name="40% - Accent6 2 3 3 8" xfId="14520" xr:uid="{88DE4C42-70AF-4D9D-BC87-105D38B76C8E}"/>
    <cellStyle name="40% - Accent6 2 3 3 9" xfId="14476" xr:uid="{6D03120C-410E-447B-A73F-66633697C9F3}"/>
    <cellStyle name="40% - Accent6 2 3 4" xfId="14521" xr:uid="{01AA0220-2539-4455-8944-93E3CE1D14FD}"/>
    <cellStyle name="40% - Accent6 2 3 4 2" xfId="14522" xr:uid="{F7BB0A54-836C-4924-8AF8-ABCDECE4401C}"/>
    <cellStyle name="40% - Accent6 2 3 4 2 2" xfId="14523" xr:uid="{CADA57A5-FCBE-4296-A4A6-27BA27CD7D17}"/>
    <cellStyle name="40% - Accent6 2 3 4 2 2 2" xfId="14524" xr:uid="{593EF36C-F79D-45D6-968A-A9118AB96797}"/>
    <cellStyle name="40% - Accent6 2 3 4 2 2 2 2" xfId="14525" xr:uid="{A96A8F2B-0587-4885-A560-1BF968F77E6A}"/>
    <cellStyle name="40% - Accent6 2 3 4 2 2 3" xfId="14526" xr:uid="{495F51DD-4961-4292-A0A4-AFBC5E6A725C}"/>
    <cellStyle name="40% - Accent6 2 3 4 2 3" xfId="14527" xr:uid="{3898E9E3-8FBD-4FEF-A64C-CF1CD6BBD534}"/>
    <cellStyle name="40% - Accent6 2 3 4 2 3 2" xfId="14528" xr:uid="{B4F22230-9C8B-4264-86AA-54E3B24B4AD4}"/>
    <cellStyle name="40% - Accent6 2 3 4 2 3 2 2" xfId="14529" xr:uid="{4D980982-6E32-4BBF-9145-59695F3FDB1C}"/>
    <cellStyle name="40% - Accent6 2 3 4 2 3 3" xfId="14530" xr:uid="{2A00E881-0883-42E2-83A8-2D3BEE2A98E1}"/>
    <cellStyle name="40% - Accent6 2 3 4 2 4" xfId="14531" xr:uid="{CFDD5CB3-1B93-4D65-84A3-D34486354F3B}"/>
    <cellStyle name="40% - Accent6 2 3 4 2 4 2" xfId="14532" xr:uid="{75545EAD-27EF-488D-BA3E-E6E6BF7FCEA6}"/>
    <cellStyle name="40% - Accent6 2 3 4 2 5" xfId="14533" xr:uid="{6ECBEF7E-122F-4AC4-A821-C029BB270E25}"/>
    <cellStyle name="40% - Accent6 2 3 4 3" xfId="14534" xr:uid="{01733799-89F0-4814-97FC-BC0B1E219D66}"/>
    <cellStyle name="40% - Accent6 2 3 4 3 2" xfId="14535" xr:uid="{DDD1B6FF-E852-4ADC-8B50-31088DD6EC40}"/>
    <cellStyle name="40% - Accent6 2 3 4 3 2 2" xfId="14536" xr:uid="{EF5D9BD6-9F38-415A-AE38-FA360FA8E035}"/>
    <cellStyle name="40% - Accent6 2 3 4 3 3" xfId="14537" xr:uid="{121DE9F7-179F-4F67-823B-6B614974A969}"/>
    <cellStyle name="40% - Accent6 2 3 4 4" xfId="14538" xr:uid="{F4839EF5-506C-4C19-96CE-5B50A289D5E8}"/>
    <cellStyle name="40% - Accent6 2 3 4 4 2" xfId="14539" xr:uid="{C0D847C5-CCA2-4679-83AC-5F85CBF47037}"/>
    <cellStyle name="40% - Accent6 2 3 4 4 2 2" xfId="14540" xr:uid="{25C1D663-1FC6-4D55-992E-C784D9B8DF97}"/>
    <cellStyle name="40% - Accent6 2 3 4 4 3" xfId="14541" xr:uid="{0D21F14B-B0F4-48DC-A245-B0C875E3D87C}"/>
    <cellStyle name="40% - Accent6 2 3 4 5" xfId="14542" xr:uid="{AF07F114-0A40-45CD-922C-921CB890A902}"/>
    <cellStyle name="40% - Accent6 2 3 4 5 2" xfId="14543" xr:uid="{3948E885-0F0B-4961-9479-EEE345EF6C73}"/>
    <cellStyle name="40% - Accent6 2 3 4 6" xfId="14544" xr:uid="{C5A31EC3-AF0B-4CDA-8B08-42F87CEBD9F9}"/>
    <cellStyle name="40% - Accent6 2 3 4 7" xfId="46610" xr:uid="{78DD0E7D-A1AF-469B-8FED-9A2C868C3136}"/>
    <cellStyle name="40% - Accent6 2 3 5" xfId="14545" xr:uid="{6D0921CA-E8EE-4B40-8114-6A973386EF10}"/>
    <cellStyle name="40% - Accent6 2 3 5 2" xfId="14546" xr:uid="{8EA3E7A0-A710-429A-A176-E427954DBDC2}"/>
    <cellStyle name="40% - Accent6 2 3 5 2 2" xfId="14547" xr:uid="{8E129D58-7EF4-4CB1-A3A4-268B17847D1E}"/>
    <cellStyle name="40% - Accent6 2 3 5 3" xfId="14548" xr:uid="{B18A38B0-A16A-4B09-97EF-06697006850D}"/>
    <cellStyle name="40% - Accent6 2 3 6" xfId="14549" xr:uid="{D6A50773-A5AB-4C63-9B14-F40216EEF035}"/>
    <cellStyle name="40% - Accent6 2 3 7" xfId="1495" xr:uid="{71B86A95-68B1-4F59-B20E-D67A04E3949D}"/>
    <cellStyle name="40% - Accent6 2 3 8" xfId="1409" xr:uid="{073C3EFA-2A88-4329-AEFB-C2CAA0AA21BE}"/>
    <cellStyle name="40% - Accent6 2 3 9" xfId="44284" xr:uid="{DC7B2B59-1533-4236-B7AF-0FADF7A68BC7}"/>
    <cellStyle name="40% - Accent6 2 4" xfId="541" xr:uid="{382BD664-4AE7-413A-83F9-CD2D27AEE3DC}"/>
    <cellStyle name="40% - Accent6 2 4 10" xfId="1950" xr:uid="{4A5A8218-F599-479B-B816-FB38AF2E6065}"/>
    <cellStyle name="40% - Accent6 2 4 11" xfId="44159" xr:uid="{4803A728-9246-4E53-B004-2349D94173DA}"/>
    <cellStyle name="40% - Accent6 2 4 2" xfId="803" xr:uid="{614CF525-5CC3-45AC-AFA6-115A46444853}"/>
    <cellStyle name="40% - Accent6 2 4 2 2" xfId="1203" xr:uid="{BEB2EAE8-81F0-4904-8915-F8197386DE5D}"/>
    <cellStyle name="40% - Accent6 2 4 2 2 2" xfId="14553" xr:uid="{E748C4B6-F209-41E9-9CDC-CC18F8C0EE52}"/>
    <cellStyle name="40% - Accent6 2 4 2 2 2 2" xfId="14554" xr:uid="{6F913395-A4BD-44AA-A593-A5D765D27FDC}"/>
    <cellStyle name="40% - Accent6 2 4 2 2 2 2 2" xfId="14555" xr:uid="{95AD7789-458E-4A2D-B089-7C55C18378E8}"/>
    <cellStyle name="40% - Accent6 2 4 2 2 2 2 2 2" xfId="14556" xr:uid="{40751CE0-3739-4AE9-8B4F-118E68094DC7}"/>
    <cellStyle name="40% - Accent6 2 4 2 2 2 2 3" xfId="14557" xr:uid="{7B9C1C67-F4D1-457C-B64A-9F66F8A280F4}"/>
    <cellStyle name="40% - Accent6 2 4 2 2 2 3" xfId="14558" xr:uid="{F9CFA403-3DDB-4B01-8B53-46944B6B565F}"/>
    <cellStyle name="40% - Accent6 2 4 2 2 2 3 2" xfId="14559" xr:uid="{2E7CA857-6E7A-49E0-8B06-48E3CA7C73AE}"/>
    <cellStyle name="40% - Accent6 2 4 2 2 2 3 2 2" xfId="14560" xr:uid="{C7765E3C-0F24-4E41-A42F-CAE1A3059737}"/>
    <cellStyle name="40% - Accent6 2 4 2 2 2 3 3" xfId="14561" xr:uid="{CDF5092C-8289-45A8-B6FD-2B484672780A}"/>
    <cellStyle name="40% - Accent6 2 4 2 2 2 4" xfId="14562" xr:uid="{4666C08E-A43E-40D3-8B52-0BF35F8CF135}"/>
    <cellStyle name="40% - Accent6 2 4 2 2 2 4 2" xfId="14563" xr:uid="{65B4A94A-7FEF-4650-AF78-D74D91511FA5}"/>
    <cellStyle name="40% - Accent6 2 4 2 2 2 5" xfId="14564" xr:uid="{E4E42B89-39FB-4BF2-B9F2-65DAE50FA629}"/>
    <cellStyle name="40% - Accent6 2 4 2 2 3" xfId="14565" xr:uid="{97BC0304-BC74-4ADC-A5A4-621AB5DBDF84}"/>
    <cellStyle name="40% - Accent6 2 4 2 2 3 2" xfId="14566" xr:uid="{E8447BB3-CF5C-4788-A688-610FD35784E6}"/>
    <cellStyle name="40% - Accent6 2 4 2 2 3 2 2" xfId="14567" xr:uid="{F2BE028B-F6D7-43C6-9BD6-0DEFBE791D45}"/>
    <cellStyle name="40% - Accent6 2 4 2 2 3 3" xfId="14568" xr:uid="{B0E23139-9AEE-44D9-9FAB-7F691502E259}"/>
    <cellStyle name="40% - Accent6 2 4 2 2 4" xfId="14569" xr:uid="{A607DB59-FF25-49DC-A830-9DD278382F0D}"/>
    <cellStyle name="40% - Accent6 2 4 2 2 4 2" xfId="14570" xr:uid="{8D3ABF15-405D-473D-B14A-DECE19E37D83}"/>
    <cellStyle name="40% - Accent6 2 4 2 2 4 2 2" xfId="14571" xr:uid="{ECE63AA7-2663-41F1-8265-109CB50B4B09}"/>
    <cellStyle name="40% - Accent6 2 4 2 2 4 3" xfId="14572" xr:uid="{4E735747-77E6-43B5-A062-B2CDB72A9F4D}"/>
    <cellStyle name="40% - Accent6 2 4 2 2 5" xfId="14573" xr:uid="{770456EF-A006-43DC-AD3D-D9B56F9D62AE}"/>
    <cellStyle name="40% - Accent6 2 4 2 2 5 2" xfId="14574" xr:uid="{B716A224-15D3-4592-B747-15BB526EA762}"/>
    <cellStyle name="40% - Accent6 2 4 2 2 6" xfId="14575" xr:uid="{BA83022C-C212-4A8C-8D37-664913E1E7E0}"/>
    <cellStyle name="40% - Accent6 2 4 2 2 7" xfId="14552" xr:uid="{56EEEF25-AB02-4FD0-B914-9AD55350CF15}"/>
    <cellStyle name="40% - Accent6 2 4 2 3" xfId="14576" xr:uid="{C3F86E98-BAEC-403B-8054-D7B36A2A39B5}"/>
    <cellStyle name="40% - Accent6 2 4 2 3 2" xfId="14577" xr:uid="{8FABD8E9-4E88-4DB1-8A09-19B361493619}"/>
    <cellStyle name="40% - Accent6 2 4 2 3 2 2" xfId="14578" xr:uid="{9BAF62B3-89F4-4DF2-A136-1B0453A5554C}"/>
    <cellStyle name="40% - Accent6 2 4 2 3 2 2 2" xfId="14579" xr:uid="{4FDDDB5C-FF6E-42F5-A5FE-DAB160A04D53}"/>
    <cellStyle name="40% - Accent6 2 4 2 3 2 3" xfId="14580" xr:uid="{4CD305BB-6B23-41FA-918A-0DEBF248E41F}"/>
    <cellStyle name="40% - Accent6 2 4 2 3 3" xfId="14581" xr:uid="{4FD4EB97-EACC-45F6-9F06-CA23E9340A36}"/>
    <cellStyle name="40% - Accent6 2 4 2 3 3 2" xfId="14582" xr:uid="{5B81E620-B7F2-4B6C-A155-9FCA7F4B2D94}"/>
    <cellStyle name="40% - Accent6 2 4 2 3 3 2 2" xfId="14583" xr:uid="{E4D44ED9-BBCC-4455-BC40-6D8E161BA206}"/>
    <cellStyle name="40% - Accent6 2 4 2 3 3 3" xfId="14584" xr:uid="{5882EFB0-54D1-49F9-803A-CC5A9A25DA15}"/>
    <cellStyle name="40% - Accent6 2 4 2 3 4" xfId="14585" xr:uid="{23E76BB0-D1F2-45F6-A19A-5AAFF180705E}"/>
    <cellStyle name="40% - Accent6 2 4 2 3 4 2" xfId="14586" xr:uid="{A99C693B-36E6-474E-803D-3E4263C8A623}"/>
    <cellStyle name="40% - Accent6 2 4 2 3 5" xfId="14587" xr:uid="{B3AB1D4A-242B-4793-9D6F-E3A4BE9BC00C}"/>
    <cellStyle name="40% - Accent6 2 4 2 4" xfId="14588" xr:uid="{1AA98AB4-1333-46F8-94BF-A39577790F4B}"/>
    <cellStyle name="40% - Accent6 2 4 2 4 2" xfId="14589" xr:uid="{FF2FA084-D2F7-4D5D-8A45-AB820DFD4E0E}"/>
    <cellStyle name="40% - Accent6 2 4 2 4 2 2" xfId="14590" xr:uid="{F0F909DD-0258-4441-ACC5-C94358FFE623}"/>
    <cellStyle name="40% - Accent6 2 4 2 4 2 2 2" xfId="14591" xr:uid="{A9FA7863-6B85-481C-A4E3-C02FD4B2E490}"/>
    <cellStyle name="40% - Accent6 2 4 2 4 2 3" xfId="14592" xr:uid="{F2AE4A2B-7978-4621-BBC3-7DC05ECCAFB6}"/>
    <cellStyle name="40% - Accent6 2 4 2 4 3" xfId="14593" xr:uid="{FD474DF4-9F3F-4817-AD62-41998A381A4C}"/>
    <cellStyle name="40% - Accent6 2 4 2 4 3 2" xfId="14594" xr:uid="{DDDA492A-0F3E-4C63-B378-CAD8D2530A9F}"/>
    <cellStyle name="40% - Accent6 2 4 2 4 4" xfId="14595" xr:uid="{0A2AFEB0-9084-4E6E-B7E2-8A063B46EF8B}"/>
    <cellStyle name="40% - Accent6 2 4 2 5" xfId="14596" xr:uid="{B2123928-281F-433D-9FA8-59F777623B60}"/>
    <cellStyle name="40% - Accent6 2 4 2 5 2" xfId="14597" xr:uid="{95CF3498-CAEA-494A-A8D6-DC478AE5ACC2}"/>
    <cellStyle name="40% - Accent6 2 4 2 5 2 2" xfId="14598" xr:uid="{6A95E16D-CC1F-4AF5-93FB-B0969D73B3EC}"/>
    <cellStyle name="40% - Accent6 2 4 2 5 3" xfId="14599" xr:uid="{37E32253-FC1E-4534-84DA-774E1EDEAB40}"/>
    <cellStyle name="40% - Accent6 2 4 2 6" xfId="14600" xr:uid="{3AEAC0A7-91FA-478B-AC61-DB497FD75A30}"/>
    <cellStyle name="40% - Accent6 2 4 2 6 2" xfId="14601" xr:uid="{420761D6-3F6A-4C3C-91D0-D67E56DFD1AA}"/>
    <cellStyle name="40% - Accent6 2 4 2 7" xfId="14602" xr:uid="{012BBD50-0D21-4A83-9DAA-322FB5045448}"/>
    <cellStyle name="40% - Accent6 2 4 2 8" xfId="14551" xr:uid="{91499FEB-65AC-4AF3-B967-9387D5EDE764}"/>
    <cellStyle name="40% - Accent6 2 4 2 9" xfId="45146" xr:uid="{73178531-A61C-4C8A-A284-9F1116ED2069}"/>
    <cellStyle name="40% - Accent6 2 4 3" xfId="992" xr:uid="{5BFF87A8-C88A-4546-BBC4-48A91F29DC33}"/>
    <cellStyle name="40% - Accent6 2 4 3 2" xfId="14604" xr:uid="{05EE2D01-046F-4581-8952-01E5709B559D}"/>
    <cellStyle name="40% - Accent6 2 4 3 3" xfId="14605" xr:uid="{04449CA6-868D-474D-8CB5-31BB00EEDBDF}"/>
    <cellStyle name="40% - Accent6 2 4 3 3 2" xfId="14606" xr:uid="{8A5E4280-23C4-4DBB-8BA2-9FC74B1EC371}"/>
    <cellStyle name="40% - Accent6 2 4 3 3 2 2" xfId="14607" xr:uid="{CFB75B95-B667-4BA3-9EC7-96CF3906DBF4}"/>
    <cellStyle name="40% - Accent6 2 4 3 3 2 2 2" xfId="14608" xr:uid="{C98D8D71-CB9A-4D3C-9502-8F8B5D037EF7}"/>
    <cellStyle name="40% - Accent6 2 4 3 3 2 3" xfId="14609" xr:uid="{97600179-5E90-4506-BB5A-975D4EA07959}"/>
    <cellStyle name="40% - Accent6 2 4 3 3 3" xfId="14610" xr:uid="{7F5FCA22-05C0-4588-83F0-95B34E61DD74}"/>
    <cellStyle name="40% - Accent6 2 4 3 3 3 2" xfId="14611" xr:uid="{9255E263-3E49-4B2F-8C66-6327F0721D8C}"/>
    <cellStyle name="40% - Accent6 2 4 3 3 3 2 2" xfId="14612" xr:uid="{D47280A5-F773-4A18-A959-89104A662C16}"/>
    <cellStyle name="40% - Accent6 2 4 3 3 3 3" xfId="14613" xr:uid="{F3A4B275-841B-4FFE-ACEE-FA23BC571102}"/>
    <cellStyle name="40% - Accent6 2 4 3 3 4" xfId="14614" xr:uid="{1E04D285-F65D-461D-9D75-7B661A187E08}"/>
    <cellStyle name="40% - Accent6 2 4 3 3 4 2" xfId="14615" xr:uid="{4D0AF1A4-5DDD-41C6-B4A4-E057F1FD5515}"/>
    <cellStyle name="40% - Accent6 2 4 3 3 5" xfId="14616" xr:uid="{4F9AB1EB-06A0-484E-BEC2-D11902A5373E}"/>
    <cellStyle name="40% - Accent6 2 4 3 4" xfId="14603" xr:uid="{0631FD8E-C466-4CFB-B9C2-3C994EFA57C9}"/>
    <cellStyle name="40% - Accent6 2 4 3 5" xfId="45830" xr:uid="{50B42421-E63D-4E3F-98A3-27B4BE01F131}"/>
    <cellStyle name="40% - Accent6 2 4 4" xfId="14617" xr:uid="{42D0D1CE-CDA0-476D-A1FB-9E4DDFEF2C62}"/>
    <cellStyle name="40% - Accent6 2 4 4 2" xfId="14618" xr:uid="{600BDE48-7DC4-47FC-819D-D43392F40658}"/>
    <cellStyle name="40% - Accent6 2 4 4 2 2" xfId="14619" xr:uid="{B5E7776B-524B-43E6-AF97-DC11BD77AC57}"/>
    <cellStyle name="40% - Accent6 2 4 4 2 3" xfId="14620" xr:uid="{22567D0C-E82E-4E8E-AF51-04E25296BCAD}"/>
    <cellStyle name="40% - Accent6 2 4 4 2 3 2" xfId="14621" xr:uid="{333267C7-5D88-4C33-8F42-410D7B91150A}"/>
    <cellStyle name="40% - Accent6 2 4 4 2 3 2 2" xfId="14622" xr:uid="{7FF68136-E4B7-4132-8B06-B9AD8AD115D0}"/>
    <cellStyle name="40% - Accent6 2 4 4 2 3 3" xfId="14623" xr:uid="{9FF15ACB-44D3-49C1-8355-F2AB03AFED57}"/>
    <cellStyle name="40% - Accent6 2 4 4 2 4" xfId="14624" xr:uid="{FD727387-3ED3-4295-8EC2-D2139C73180C}"/>
    <cellStyle name="40% - Accent6 2 4 4 2 4 2" xfId="14625" xr:uid="{AC1B84BD-02CA-4270-8D30-0685C37D9A71}"/>
    <cellStyle name="40% - Accent6 2 4 4 2 4 2 2" xfId="14626" xr:uid="{65546C7A-0987-4A41-9A4B-9C73316B6AA1}"/>
    <cellStyle name="40% - Accent6 2 4 4 2 4 3" xfId="14627" xr:uid="{7B995C8B-B9A6-4962-966D-6D641A5AFD9B}"/>
    <cellStyle name="40% - Accent6 2 4 4 2 5" xfId="14628" xr:uid="{B2FF2716-9A4E-4835-8B0B-23D264F35AD3}"/>
    <cellStyle name="40% - Accent6 2 4 4 2 5 2" xfId="14629" xr:uid="{6036AA10-B283-4A06-9699-6FE442710567}"/>
    <cellStyle name="40% - Accent6 2 4 4 2 6" xfId="14630" xr:uid="{2AD40665-9654-45A6-ABF2-87461A9A1E32}"/>
    <cellStyle name="40% - Accent6 2 4 4 3" xfId="14631" xr:uid="{A11253FA-7771-4AA5-81F1-20DDE3EF568D}"/>
    <cellStyle name="40% - Accent6 2 4 4 3 2" xfId="14632" xr:uid="{CB315DC5-9E2F-4A25-9598-122D7369725A}"/>
    <cellStyle name="40% - Accent6 2 4 4 3 2 2" xfId="14633" xr:uid="{E83280F8-CE76-4847-A3A5-354B142272D4}"/>
    <cellStyle name="40% - Accent6 2 4 4 3 2 2 2" xfId="14634" xr:uid="{DFA42798-0837-4F27-9AE7-96B7C14FE174}"/>
    <cellStyle name="40% - Accent6 2 4 4 3 2 3" xfId="14635" xr:uid="{10EE9C87-5392-4A3C-9AF0-F3083BB8727F}"/>
    <cellStyle name="40% - Accent6 2 4 4 3 3" xfId="14636" xr:uid="{DEF21100-3961-474A-9BF8-4575111DB550}"/>
    <cellStyle name="40% - Accent6 2 4 4 3 3 2" xfId="14637" xr:uid="{69520BF4-4EFE-4625-A7B3-7FF165EAE798}"/>
    <cellStyle name="40% - Accent6 2 4 4 3 3 2 2" xfId="14638" xr:uid="{8599C634-1BFA-4841-BA91-2A0D34A3FC0A}"/>
    <cellStyle name="40% - Accent6 2 4 4 3 3 3" xfId="14639" xr:uid="{CCE772CE-025E-4C82-B0D3-00AB3FA627AE}"/>
    <cellStyle name="40% - Accent6 2 4 4 3 4" xfId="14640" xr:uid="{8E5B49CC-B0AD-4340-9BB5-E202622C56A3}"/>
    <cellStyle name="40% - Accent6 2 4 4 3 4 2" xfId="14641" xr:uid="{E0760EC9-7446-422A-962D-7AD3D5D96432}"/>
    <cellStyle name="40% - Accent6 2 4 4 3 5" xfId="14642" xr:uid="{944E9EC2-3E49-465D-AF6F-7835F141066B}"/>
    <cellStyle name="40% - Accent6 2 4 4 4" xfId="14643" xr:uid="{03C0D769-9EF2-4C15-82FE-F0AD0AE817F4}"/>
    <cellStyle name="40% - Accent6 2 4 4 5" xfId="14644" xr:uid="{32DCB47C-A9CA-4318-8D66-533D7574F07D}"/>
    <cellStyle name="40% - Accent6 2 4 4 5 2" xfId="14645" xr:uid="{ECDF221E-3BA1-49BD-9969-86B5BA913B90}"/>
    <cellStyle name="40% - Accent6 2 4 4 5 2 2" xfId="14646" xr:uid="{34F273E7-3BAE-44F9-A4FF-3426444E17BA}"/>
    <cellStyle name="40% - Accent6 2 4 4 5 3" xfId="14647" xr:uid="{FDF0E9E8-2201-4387-A02E-EC93855B67EA}"/>
    <cellStyle name="40% - Accent6 2 4 4 6" xfId="14648" xr:uid="{693B10FC-2C2D-4296-8C9B-BC8BD7916540}"/>
    <cellStyle name="40% - Accent6 2 4 4 6 2" xfId="14649" xr:uid="{0295B477-499D-45EF-A799-94C4327D6817}"/>
    <cellStyle name="40% - Accent6 2 4 4 6 2 2" xfId="14650" xr:uid="{02153644-3558-400D-9521-9AD9408BCF20}"/>
    <cellStyle name="40% - Accent6 2 4 4 6 3" xfId="14651" xr:uid="{87681CAB-EA0A-43EA-A602-592BA6838969}"/>
    <cellStyle name="40% - Accent6 2 4 4 7" xfId="14652" xr:uid="{BDAFABDC-E6D9-4040-A045-DFB799BAD6EA}"/>
    <cellStyle name="40% - Accent6 2 4 4 7 2" xfId="14653" xr:uid="{2820A5FD-EC74-4952-BB2E-028939D3D3EC}"/>
    <cellStyle name="40% - Accent6 2 4 4 8" xfId="14654" xr:uid="{D8A743FE-3FCE-4651-A0EF-DCBE82B182BF}"/>
    <cellStyle name="40% - Accent6 2 4 4 9" xfId="46485" xr:uid="{15BA3950-A2A9-41AE-A426-6598F47923C8}"/>
    <cellStyle name="40% - Accent6 2 4 5" xfId="14655" xr:uid="{7FF2DC43-DF2F-4128-8ADB-637564F595B5}"/>
    <cellStyle name="40% - Accent6 2 4 5 2" xfId="14656" xr:uid="{B5682BE7-DA88-4E59-AF68-7CCEA6302163}"/>
    <cellStyle name="40% - Accent6 2 4 5 2 2" xfId="14657" xr:uid="{A2075AD8-8EE8-45D2-B992-B266726BD5FF}"/>
    <cellStyle name="40% - Accent6 2 4 5 2 2 2" xfId="14658" xr:uid="{8CBD3109-E27D-46DA-B458-E699F49F7251}"/>
    <cellStyle name="40% - Accent6 2 4 5 2 3" xfId="14659" xr:uid="{AF956EF7-790F-44D4-9553-DF8C81A842B5}"/>
    <cellStyle name="40% - Accent6 2 4 5 3" xfId="14660" xr:uid="{81547A97-1DA6-4870-9851-B218CE7B1107}"/>
    <cellStyle name="40% - Accent6 2 4 5 3 2" xfId="14661" xr:uid="{5DB79797-624F-4167-9671-B6A6EF264CE1}"/>
    <cellStyle name="40% - Accent6 2 4 5 3 2 2" xfId="14662" xr:uid="{486B267F-984E-45CD-A408-1B9A93E7FE8B}"/>
    <cellStyle name="40% - Accent6 2 4 5 3 3" xfId="14663" xr:uid="{72640A5F-5708-4030-AF31-D070619F2017}"/>
    <cellStyle name="40% - Accent6 2 4 5 4" xfId="14664" xr:uid="{1E9D7895-921E-4C85-AF2C-C352D895CF42}"/>
    <cellStyle name="40% - Accent6 2 4 5 4 2" xfId="14665" xr:uid="{1BCD2C96-C276-4B16-8CD7-BA9831B1FA5F}"/>
    <cellStyle name="40% - Accent6 2 4 5 5" xfId="14666" xr:uid="{69D33764-B726-4223-BE89-8E55C1C16EE3}"/>
    <cellStyle name="40% - Accent6 2 4 6" xfId="14667" xr:uid="{C560D35B-8D03-4D81-8A01-E952A049C131}"/>
    <cellStyle name="40% - Accent6 2 4 6 2" xfId="14668" xr:uid="{EF8229D7-6D1B-42CB-96A8-E5E9A40C0F21}"/>
    <cellStyle name="40% - Accent6 2 4 6 2 2" xfId="14669" xr:uid="{2928FA68-04E1-43F5-A6DD-1A4C1E286C0B}"/>
    <cellStyle name="40% - Accent6 2 4 6 3" xfId="14670" xr:uid="{DD7AEACF-86D6-4CF9-BC54-CF52EC9F69CF}"/>
    <cellStyle name="40% - Accent6 2 4 7" xfId="14671" xr:uid="{59AABD5D-0D9D-4E94-9257-219C04392689}"/>
    <cellStyle name="40% - Accent6 2 4 7 2" xfId="14672" xr:uid="{D63CA121-3770-4D87-AC63-BA460129B6AD}"/>
    <cellStyle name="40% - Accent6 2 4 7 2 2" xfId="14673" xr:uid="{CF86E160-EBB3-4B1D-9D38-6822A4E4EEDF}"/>
    <cellStyle name="40% - Accent6 2 4 7 3" xfId="14674" xr:uid="{3972E12C-579E-4A9B-A9DB-6E4F544901EB}"/>
    <cellStyle name="40% - Accent6 2 4 8" xfId="14675" xr:uid="{E953670E-6305-4C3C-8891-8FCAD4567F7C}"/>
    <cellStyle name="40% - Accent6 2 4 8 2" xfId="14676" xr:uid="{A2497644-26CC-4935-A415-9B25BDD8FBF9}"/>
    <cellStyle name="40% - Accent6 2 4 9" xfId="14550" xr:uid="{0CD642CC-D069-472B-B5DF-58B093071D7E}"/>
    <cellStyle name="40% - Accent6 2 5" xfId="611" xr:uid="{616D5054-418F-4B2A-83D1-DFB97A4B19AF}"/>
    <cellStyle name="40% - Accent6 2 5 2" xfId="1022" xr:uid="{00219E66-B927-4DBF-8C41-371707930CAF}"/>
    <cellStyle name="40% - Accent6 2 5 2 2" xfId="14678" xr:uid="{6375842A-43B8-40C1-AE4D-3221EBAC49B5}"/>
    <cellStyle name="40% - Accent6 2 5 2 3" xfId="45372" xr:uid="{0E0B4FAA-3CF3-4D8C-AD33-3E4FF7A6D440}"/>
    <cellStyle name="40% - Accent6 2 5 3" xfId="14679" xr:uid="{F5AFAF10-C268-4ABF-933D-777AE540B025}"/>
    <cellStyle name="40% - Accent6 2 5 3 2" xfId="45949" xr:uid="{916ACE08-12B6-4330-A6F2-C243FDEDEE0B}"/>
    <cellStyle name="40% - Accent6 2 5 4" xfId="14680" xr:uid="{6103AD25-4D08-4AA1-8982-88CAF2E93A20}"/>
    <cellStyle name="40% - Accent6 2 5 4 2" xfId="46710" xr:uid="{8330C34D-BA91-4D91-9339-40F26DBC352D}"/>
    <cellStyle name="40% - Accent6 2 5 5" xfId="14677" xr:uid="{A47EC759-61D6-43A8-8602-694257DC5539}"/>
    <cellStyle name="40% - Accent6 2 5 6" xfId="44434" xr:uid="{3F529A8D-9852-418B-A7D6-6F4FBE97A1E2}"/>
    <cellStyle name="40% - Accent6 2 6" xfId="672" xr:uid="{E0A80CA4-ED18-4E5B-94BA-2ADA16AB4DEA}"/>
    <cellStyle name="40% - Accent6 2 6 2" xfId="1079" xr:uid="{6483F8C4-375E-4953-8B45-6E9ECCFB12E8}"/>
    <cellStyle name="40% - Accent6 2 6 2 2" xfId="14683" xr:uid="{A19AFAEB-12C1-4550-A7C8-AFDDCCE05CCE}"/>
    <cellStyle name="40% - Accent6 2 6 2 2 2" xfId="14684" xr:uid="{C2C0A08D-2714-4820-8217-63F896DD8FC4}"/>
    <cellStyle name="40% - Accent6 2 6 2 2 2 2" xfId="14685" xr:uid="{3D998E4E-8CD6-4277-B60B-6B9E8B10E6CB}"/>
    <cellStyle name="40% - Accent6 2 6 2 2 3" xfId="14686" xr:uid="{6C32FD9C-D955-431C-8CCC-D591D9044587}"/>
    <cellStyle name="40% - Accent6 2 6 2 3" xfId="14687" xr:uid="{73CE86C7-4E2A-4A75-99A6-96C186852AA6}"/>
    <cellStyle name="40% - Accent6 2 6 2 3 2" xfId="14688" xr:uid="{C620BC03-A732-416E-B06E-681043566F0C}"/>
    <cellStyle name="40% - Accent6 2 6 2 3 2 2" xfId="14689" xr:uid="{785A1DAE-0AFE-4DBA-BAD7-58A9841348E1}"/>
    <cellStyle name="40% - Accent6 2 6 2 3 3" xfId="14690" xr:uid="{F0C2A409-0365-4B73-95C3-1BCCCD91CE3E}"/>
    <cellStyle name="40% - Accent6 2 6 2 4" xfId="14691" xr:uid="{6AC4BDEF-B535-4808-92AF-46EC204AA379}"/>
    <cellStyle name="40% - Accent6 2 6 2 4 2" xfId="14692" xr:uid="{D96341C1-DA40-479F-864E-D196C64BC103}"/>
    <cellStyle name="40% - Accent6 2 6 2 5" xfId="14693" xr:uid="{7961E43C-BF38-4549-B798-BA7760736DDF}"/>
    <cellStyle name="40% - Accent6 2 6 2 6" xfId="14682" xr:uid="{A3A66087-7675-4818-AC5D-215ED6F75045}"/>
    <cellStyle name="40% - Accent6 2 6 2 7" xfId="46359" xr:uid="{7D5A3229-B852-47AA-BDC5-1319449E82A6}"/>
    <cellStyle name="40% - Accent6 2 6 3" xfId="14694" xr:uid="{EB34A303-4405-4216-8104-5040000EEEF6}"/>
    <cellStyle name="40% - Accent6 2 6 3 2" xfId="14695" xr:uid="{C760B154-FA75-4222-9438-D5DFDF025353}"/>
    <cellStyle name="40% - Accent6 2 6 3 2 2" xfId="14696" xr:uid="{D8BDCBF2-C243-4E35-A588-071D02BD8053}"/>
    <cellStyle name="40% - Accent6 2 6 3 3" xfId="14697" xr:uid="{E5E3F73D-F479-4F51-840A-531067426BBC}"/>
    <cellStyle name="40% - Accent6 2 6 4" xfId="14698" xr:uid="{017132FF-7DF1-432E-A369-32DC153089C0}"/>
    <cellStyle name="40% - Accent6 2 6 4 2" xfId="14699" xr:uid="{19E0A055-9DFC-4F4C-A7E1-3B18DC36CB5B}"/>
    <cellStyle name="40% - Accent6 2 6 4 2 2" xfId="14700" xr:uid="{20D0B59D-9A29-4E1A-856E-0A1F7CB85971}"/>
    <cellStyle name="40% - Accent6 2 6 4 3" xfId="14701" xr:uid="{2F1A8DCB-9964-475C-B985-7F93105BCA0D}"/>
    <cellStyle name="40% - Accent6 2 6 5" xfId="14702" xr:uid="{BD8AD0E1-EFFE-4243-82AC-B4720A7AD362}"/>
    <cellStyle name="40% - Accent6 2 6 5 2" xfId="14703" xr:uid="{3B370DE0-F048-46BD-8642-0C55916B3BAF}"/>
    <cellStyle name="40% - Accent6 2 6 6" xfId="14704" xr:uid="{A991B169-516C-48AF-B36B-62CFEAA18FE3}"/>
    <cellStyle name="40% - Accent6 2 6 7" xfId="14681" xr:uid="{D8E78E15-C105-4FF9-A668-FB96F76F6860}"/>
    <cellStyle name="40% - Accent6 2 6 8" xfId="45014" xr:uid="{30E27E0C-EF03-47AB-928E-639C4BC1F1BA}"/>
    <cellStyle name="40% - Accent6 2 7" xfId="867" xr:uid="{638A9A9C-EC69-430F-B6F5-5B021D218B3C}"/>
    <cellStyle name="40% - Accent6 2 7 2" xfId="14706" xr:uid="{192DB8A7-EE10-44AA-ACFA-2B855631BB52}"/>
    <cellStyle name="40% - Accent6 2 7 2 2" xfId="14707" xr:uid="{9742118C-B3EE-4FDF-ABAB-25AB9C5F23EC}"/>
    <cellStyle name="40% - Accent6 2 7 2 2 2" xfId="14708" xr:uid="{D5F3639C-AD1A-44D9-89DF-5C2503A2A39C}"/>
    <cellStyle name="40% - Accent6 2 7 2 3" xfId="14709" xr:uid="{67507256-A82B-4E96-A9E7-5C6DE50FBDF2}"/>
    <cellStyle name="40% - Accent6 2 7 2 4" xfId="46874" xr:uid="{7F9F856C-5564-44DB-A784-2A3CA1C1D333}"/>
    <cellStyle name="40% - Accent6 2 7 3" xfId="14710" xr:uid="{166645AF-B853-46FD-BD5C-CF981AC5F3E0}"/>
    <cellStyle name="40% - Accent6 2 7 3 2" xfId="14711" xr:uid="{38A4CEB9-FF82-4D0F-B21E-D2F864A92CD4}"/>
    <cellStyle name="40% - Accent6 2 7 3 2 2" xfId="14712" xr:uid="{835724E0-5E58-487B-A2E3-304851BDAA89}"/>
    <cellStyle name="40% - Accent6 2 7 3 3" xfId="14713" xr:uid="{9C009B10-84D8-4B18-AFE2-58BE0322AF8F}"/>
    <cellStyle name="40% - Accent6 2 7 4" xfId="14714" xr:uid="{64FC82A6-DF30-40E8-919B-51394BC5E565}"/>
    <cellStyle name="40% - Accent6 2 7 4 2" xfId="14715" xr:uid="{F9CA80B3-6DB9-4537-9488-BB869C64DBFC}"/>
    <cellStyle name="40% - Accent6 2 7 5" xfId="14716" xr:uid="{C77EF1B3-BFD9-4C35-AE9B-0B9E5B8A3714}"/>
    <cellStyle name="40% - Accent6 2 7 6" xfId="14705" xr:uid="{61FC1733-D2E1-4EDA-ABA7-0C7B0E157F75}"/>
    <cellStyle name="40% - Accent6 2 7 7" xfId="44764" xr:uid="{30C08B31-C6AD-4AD2-85E1-494A3706B030}"/>
    <cellStyle name="40% - Accent6 2 8" xfId="43616" xr:uid="{DAFB0E4E-4CED-421A-B514-3E205F59DBEF}"/>
    <cellStyle name="40% - Accent6 2 8 2" xfId="47048" xr:uid="{566ADCFA-BBA3-4579-9B05-13380759F8AE}"/>
    <cellStyle name="40% - Accent6 2 8 3" xfId="45585" xr:uid="{34874F70-91EE-4185-86EA-1C087893D667}"/>
    <cellStyle name="40% - Accent6 2 9" xfId="1306" xr:uid="{C641B8CC-3B99-4FD1-AA09-3643176342A7}"/>
    <cellStyle name="40% - Accent6 2 9 2" xfId="46146" xr:uid="{F03D0230-C674-4E4A-B7A5-D5E1407CEFA1}"/>
    <cellStyle name="40% - Accent6 3" xfId="369" xr:uid="{48BDCB17-D26F-4B31-A997-B19927B2EC69}"/>
    <cellStyle name="40% - Accent6 3 10" xfId="3325" xr:uid="{3F64B87D-3160-4E90-A52B-B91F585265D9}"/>
    <cellStyle name="40% - Accent6 3 10 2" xfId="47813" xr:uid="{46BA813C-C323-45FC-BB31-A9DD7E9D12DC}"/>
    <cellStyle name="40% - Accent6 3 11" xfId="1496" xr:uid="{10A7B829-6DB1-4385-AB2B-BBB236BE6E80}"/>
    <cellStyle name="40% - Accent6 3 12" xfId="43716" xr:uid="{744CFC29-82A1-4D8A-B41C-87D951B40FD5}"/>
    <cellStyle name="40% - Accent6 3 13" xfId="1411" xr:uid="{C9FB4B29-0EF3-4474-A462-CEEBA0A54249}"/>
    <cellStyle name="40% - Accent6 3 14" xfId="44002" xr:uid="{1AF235B8-2F2D-478B-89CC-57799479A730}"/>
    <cellStyle name="40% - Accent6 3 2" xfId="484" xr:uid="{687E736B-FDFD-47C7-B053-4A73ACA7C403}"/>
    <cellStyle name="40% - Accent6 3 2 10" xfId="1687" xr:uid="{155E20B1-F777-4FA7-8907-F0D244809480}"/>
    <cellStyle name="40% - Accent6 3 2 11" xfId="44054" xr:uid="{C1529883-5373-49EA-9EAC-4DC7291BE0BA}"/>
    <cellStyle name="40% - Accent6 3 2 2" xfId="746" xr:uid="{11CF4A05-DAED-49DA-B2C8-F872D0A8BCC5}"/>
    <cellStyle name="40% - Accent6 3 2 2 2" xfId="1146" xr:uid="{75258C50-5400-48CD-8EB1-3026A65D8948}"/>
    <cellStyle name="40% - Accent6 3 2 2 2 2" xfId="2531" xr:uid="{D81713E9-A0C6-4B2E-96C8-C48A32CFD883}"/>
    <cellStyle name="40% - Accent6 3 2 2 2 2 2" xfId="14719" xr:uid="{E54C8CD1-C572-4F1B-BC7C-86FDED766B25}"/>
    <cellStyle name="40% - Accent6 3 2 2 2 2 3" xfId="14718" xr:uid="{C6309650-11F9-4315-825D-6C931D79F675}"/>
    <cellStyle name="40% - Accent6 3 2 2 2 2 4" xfId="46075" xr:uid="{6A77E6E3-3A64-4059-8DEC-E1ED0C49E554}"/>
    <cellStyle name="40% - Accent6 3 2 2 2 3" xfId="2765" xr:uid="{71F4413F-F160-4439-8EE7-F53EC0475733}"/>
    <cellStyle name="40% - Accent6 3 2 2 2 3 2" xfId="14720" xr:uid="{878B975B-BCF1-4BCC-8888-73EDB75F3627}"/>
    <cellStyle name="40% - Accent6 3 2 2 2 4" xfId="2998" xr:uid="{3262A135-191D-447A-B836-831C4866132C}"/>
    <cellStyle name="40% - Accent6 3 2 2 2 5" xfId="3231" xr:uid="{144D2AFF-C240-4E3C-BBC2-408D1583C3F0}"/>
    <cellStyle name="40% - Accent6 3 2 2 2 6" xfId="2297" xr:uid="{68E35B8F-90A6-4D30-89EF-D4975B92A282}"/>
    <cellStyle name="40% - Accent6 3 2 2 2 7" xfId="14717" xr:uid="{4DFE5832-33ED-46AA-BC59-DB18981EF558}"/>
    <cellStyle name="40% - Accent6 3 2 2 2 8" xfId="1933" xr:uid="{E9A643A3-40A0-4BC1-A3F1-791B2D9B1A1C}"/>
    <cellStyle name="40% - Accent6 3 2 2 2 9" xfId="45293" xr:uid="{93151EA2-5BED-4939-BB44-6BF9D630A3D7}"/>
    <cellStyle name="40% - Accent6 3 2 2 3" xfId="2415" xr:uid="{4E2A4E77-4C44-4D63-B686-99CD038C6099}"/>
    <cellStyle name="40% - Accent6 3 2 2 3 2" xfId="14722" xr:uid="{598899ED-59F3-4236-8507-E3951D95B6F2}"/>
    <cellStyle name="40% - Accent6 3 2 2 3 3" xfId="14721" xr:uid="{F9777BFB-E194-462D-BEBA-BA2C5B8327DC}"/>
    <cellStyle name="40% - Accent6 3 2 2 3 4" xfId="45733" xr:uid="{6D9B2727-37D7-4FF6-B790-83E320277018}"/>
    <cellStyle name="40% - Accent6 3 2 2 4" xfId="2649" xr:uid="{E7BD8BAA-C115-47D2-A718-A3B4FFBED9C7}"/>
    <cellStyle name="40% - Accent6 3 2 2 4 2" xfId="14723" xr:uid="{065C4F65-A7ED-426C-966C-7446F5E73775}"/>
    <cellStyle name="40% - Accent6 3 2 2 4 3" xfId="46632" xr:uid="{D486E338-5C8E-48A1-9D3B-904380232685}"/>
    <cellStyle name="40% - Accent6 3 2 2 5" xfId="2882" xr:uid="{6D1B57DA-5AB2-4ACD-BCB7-E6ECEF99848C}"/>
    <cellStyle name="40% - Accent6 3 2 2 6" xfId="3115" xr:uid="{16A26B21-A4D3-4265-A87C-7DC3C3242CCC}"/>
    <cellStyle name="40% - Accent6 3 2 2 7" xfId="2181" xr:uid="{8DD7C987-5902-47AA-973D-D485B45424C1}"/>
    <cellStyle name="40% - Accent6 3 2 2 8" xfId="1812" xr:uid="{72C8D588-60D0-473B-867A-8A347080BEE1}"/>
    <cellStyle name="40% - Accent6 3 2 2 9" xfId="44306" xr:uid="{A00629EB-35EF-4680-8E5A-CA5E8C35FF10}"/>
    <cellStyle name="40% - Accent6 3 2 3" xfId="935" xr:uid="{C60A0546-FEDA-4465-B3AC-D6CBC149955C}"/>
    <cellStyle name="40% - Accent6 3 2 3 2" xfId="2473" xr:uid="{2EE47BDF-DF28-42C1-B618-44833FD39C40}"/>
    <cellStyle name="40% - Accent6 3 2 3 2 2" xfId="14726" xr:uid="{2C6A79F4-4704-4CA3-BC9E-7B4B7AC8797E}"/>
    <cellStyle name="40% - Accent6 3 2 3 2 3" xfId="14727" xr:uid="{34F05C0E-0E44-4F36-B257-1962131B9BB2}"/>
    <cellStyle name="40% - Accent6 3 2 3 2 4" xfId="14725" xr:uid="{30EC7218-2861-4EE5-B9FE-6CC02173AA7A}"/>
    <cellStyle name="40% - Accent6 3 2 3 2 5" xfId="45168" xr:uid="{41FDC316-F937-4C1D-A0FC-99D80931F450}"/>
    <cellStyle name="40% - Accent6 3 2 3 3" xfId="2707" xr:uid="{5A592379-482E-45CD-817A-AE14872AABB3}"/>
    <cellStyle name="40% - Accent6 3 2 3 3 2" xfId="14729" xr:uid="{1FAA9EE4-4B31-49DE-8848-E36A948654CF}"/>
    <cellStyle name="40% - Accent6 3 2 3 3 3" xfId="14728" xr:uid="{DFFA2574-773D-4617-97B0-798ECDD41877}"/>
    <cellStyle name="40% - Accent6 3 2 3 3 4" xfId="45852" xr:uid="{58C8CC86-978D-464D-AAE8-93806B8D6499}"/>
    <cellStyle name="40% - Accent6 3 2 3 4" xfId="2940" xr:uid="{7453229C-49EB-4305-9C08-DDE3D6F2EF6B}"/>
    <cellStyle name="40% - Accent6 3 2 3 4 2" xfId="14730" xr:uid="{777C7C19-8430-49CF-B5D5-3995B580FD4F}"/>
    <cellStyle name="40% - Accent6 3 2 3 4 3" xfId="46507" xr:uid="{C61550A3-F9D8-4428-B7B7-209BDEB67D5D}"/>
    <cellStyle name="40% - Accent6 3 2 3 5" xfId="3173" xr:uid="{4DA14824-BD95-40C6-BEAE-91B2CAF1E609}"/>
    <cellStyle name="40% - Accent6 3 2 3 5 2" xfId="14731" xr:uid="{5B6ADE34-05C4-4396-9FC9-2D229616C100}"/>
    <cellStyle name="40% - Accent6 3 2 3 6" xfId="2239" xr:uid="{C86AF517-8DC6-45DC-9DA5-83BB7339D10A}"/>
    <cellStyle name="40% - Accent6 3 2 3 6 2" xfId="14732" xr:uid="{5FCFA7CE-E6DB-4629-A562-76B01CC03EA4}"/>
    <cellStyle name="40% - Accent6 3 2 3 7" xfId="14724" xr:uid="{C6CED1E4-8507-44EE-8C18-B40046B94488}"/>
    <cellStyle name="40% - Accent6 3 2 3 8" xfId="1875" xr:uid="{1206EFE1-289F-4546-82E7-55DE5E45EA05}"/>
    <cellStyle name="40% - Accent6 3 2 3 9" xfId="44181" xr:uid="{423ED2B8-1D85-43B6-87AC-5FD34905FED0}"/>
    <cellStyle name="40% - Accent6 3 2 4" xfId="2357" xr:uid="{E65B39B6-306C-4B63-B119-DDD8FB8EAAA7}"/>
    <cellStyle name="40% - Accent6 3 2 4 2" xfId="14734" xr:uid="{3F28C2A9-9FB8-470C-9047-C5D6B5EFE834}"/>
    <cellStyle name="40% - Accent6 3 2 4 2 2" xfId="14735" xr:uid="{CDFBAAE3-9665-4B63-9D7D-70517E56BA80}"/>
    <cellStyle name="40% - Accent6 3 2 4 2 3" xfId="45504" xr:uid="{08ED18E0-606D-4B3B-B04E-C58AFB869408}"/>
    <cellStyle name="40% - Accent6 3 2 4 3" xfId="14736" xr:uid="{18FE1017-D680-47A6-A939-4A675946170F}"/>
    <cellStyle name="40% - Accent6 3 2 4 3 2" xfId="45971" xr:uid="{81BA9F4A-B033-44FF-996E-E92927A0CAF4}"/>
    <cellStyle name="40% - Accent6 3 2 4 4" xfId="14737" xr:uid="{8DA20BDE-7C17-41A1-A0E8-546071DF1EDC}"/>
    <cellStyle name="40% - Accent6 3 2 4 4 2" xfId="46843" xr:uid="{D065430E-A55E-4698-852D-F6E3D275D6B9}"/>
    <cellStyle name="40% - Accent6 3 2 4 5" xfId="14733" xr:uid="{E8070863-AEA7-4595-913E-5C3ECCFF6AFF}"/>
    <cellStyle name="40% - Accent6 3 2 4 6" xfId="44708" xr:uid="{1C05D5F5-F1A8-4CB5-826A-6CF5D5E2FE35}"/>
    <cellStyle name="40% - Accent6 3 2 5" xfId="2591" xr:uid="{47BB6030-EFC2-43DB-BE87-54BC8AC0B69D}"/>
    <cellStyle name="40% - Accent6 3 2 5 2" xfId="14738" xr:uid="{4270E44B-FC35-4EB0-9874-D2CA851EC1AD}"/>
    <cellStyle name="40% - Accent6 3 2 5 2 2" xfId="46382" xr:uid="{F970C514-EF8C-4C80-A9FB-A3E98449021D}"/>
    <cellStyle name="40% - Accent6 3 2 5 3" xfId="45041" xr:uid="{09D56847-6585-436F-81C8-B394B0EB345A}"/>
    <cellStyle name="40% - Accent6 3 2 6" xfId="2824" xr:uid="{D7A2789E-2157-4ADF-833B-93AA2AF3061E}"/>
    <cellStyle name="40% - Accent6 3 2 6 2" xfId="47008" xr:uid="{1DB7B587-B8A2-4226-A752-F533E4F78403}"/>
    <cellStyle name="40% - Accent6 3 2 6 3" xfId="44896" xr:uid="{0B895DB5-1A0B-4FEE-8EE2-2172B293A67C}"/>
    <cellStyle name="40% - Accent6 3 2 7" xfId="3057" xr:uid="{7B8112BF-0803-4226-AE2F-F3042FA498B5}"/>
    <cellStyle name="40% - Accent6 3 2 7 2" xfId="47180" xr:uid="{A31F6DBE-9FB4-4B81-8066-41AD1C10E550}"/>
    <cellStyle name="40% - Accent6 3 2 7 3" xfId="45607" xr:uid="{74D7B3FE-64E6-4D5B-BBC1-B3D53866B5F7}"/>
    <cellStyle name="40% - Accent6 3 2 8" xfId="2123" xr:uid="{D7306F43-D6C5-42E8-BE5F-4523737EB033}"/>
    <cellStyle name="40% - Accent6 3 2 8 2" xfId="46278" xr:uid="{4C6305C2-B698-4558-A5B4-2056C52BC2CD}"/>
    <cellStyle name="40% - Accent6 3 2 9" xfId="43737" xr:uid="{4480A6B5-3B62-4000-B639-38613E19FF34}"/>
    <cellStyle name="40% - Accent6 3 3" xfId="624" xr:uid="{F6D78DEC-4D81-4191-9C34-2F87C169EFD7}"/>
    <cellStyle name="40% - Accent6 3 3 10" xfId="44256" xr:uid="{0EFA3329-8982-49EC-A774-B7900B663DFE}"/>
    <cellStyle name="40% - Accent6 3 3 2" xfId="1035" xr:uid="{A67E7A80-97B3-4E54-AE54-8844F3218432}"/>
    <cellStyle name="40% - Accent6 3 3 2 2" xfId="2502" xr:uid="{31B425C1-ADCD-465D-8A66-2E22E0423928}"/>
    <cellStyle name="40% - Accent6 3 3 2 2 2" xfId="46025" xr:uid="{28F9AFA0-EE24-401C-A3C3-159FA976B0F2}"/>
    <cellStyle name="40% - Accent6 3 3 2 3" xfId="2736" xr:uid="{824ED657-3C6E-464C-9484-5D9FC2D91072}"/>
    <cellStyle name="40% - Accent6 3 3 2 4" xfId="2969" xr:uid="{088983C3-2CA9-49D7-A9F2-0D41D0672700}"/>
    <cellStyle name="40% - Accent6 3 3 2 5" xfId="3202" xr:uid="{16155FC3-ECE8-4CE8-BB75-D050FE3CDB2D}"/>
    <cellStyle name="40% - Accent6 3 3 2 6" xfId="2268" xr:uid="{B2606BA9-21E4-47D3-B6E9-104452B1FBE8}"/>
    <cellStyle name="40% - Accent6 3 3 2 7" xfId="14739" xr:uid="{B545C6DC-2D84-4369-9C85-68FFFA6B02A2}"/>
    <cellStyle name="40% - Accent6 3 3 2 8" xfId="1904" xr:uid="{56350949-07FC-4E49-A3FD-12A81128B084}"/>
    <cellStyle name="40% - Accent6 3 3 2 9" xfId="45243" xr:uid="{F03C006D-7DA0-4EE7-8604-29E469B5F011}"/>
    <cellStyle name="40% - Accent6 3 3 3" xfId="2386" xr:uid="{2CBFBFFC-EC00-4937-ABE9-E0752ECB28BC}"/>
    <cellStyle name="40% - Accent6 3 3 3 2" xfId="14740" xr:uid="{90E04999-B517-48E2-9E4D-E8AD4F51929A}"/>
    <cellStyle name="40% - Accent6 3 3 3 3" xfId="45683" xr:uid="{F955D327-072B-4C62-B150-32007711F9A6}"/>
    <cellStyle name="40% - Accent6 3 3 4" xfId="2620" xr:uid="{EAEC58AF-7DB3-4AD5-8E56-ED74B12EEC2C}"/>
    <cellStyle name="40% - Accent6 3 3 4 2" xfId="46582" xr:uid="{16338440-520D-4A38-9DA2-01E7A660ED94}"/>
    <cellStyle name="40% - Accent6 3 3 5" xfId="2853" xr:uid="{9E17B630-6DD7-40DA-8967-B243BF412E7B}"/>
    <cellStyle name="40% - Accent6 3 3 6" xfId="3086" xr:uid="{97B13636-FAD3-4C3B-BD5B-13BDFC98F5E7}"/>
    <cellStyle name="40% - Accent6 3 3 7" xfId="2152" xr:uid="{BAEDFBA5-09F9-4E17-BA3F-39AE41F01EE0}"/>
    <cellStyle name="40% - Accent6 3 3 8" xfId="43756" xr:uid="{D7E6099E-03CE-477C-A357-B5F726BE5A83}"/>
    <cellStyle name="40% - Accent6 3 3 9" xfId="1779" xr:uid="{81CB02FE-05C2-4EAB-8925-2343B67EE673}"/>
    <cellStyle name="40% - Accent6 3 4" xfId="684" xr:uid="{B14F3474-E219-4734-B721-0D80D9F7DE18}"/>
    <cellStyle name="40% - Accent6 3 4 10" xfId="1846" xr:uid="{C9E03545-025C-456F-8772-F9351F7E1ABF}"/>
    <cellStyle name="40% - Accent6 3 4 11" xfId="44131" xr:uid="{86704D0E-06E7-488A-9466-616B690B31CD}"/>
    <cellStyle name="40% - Accent6 3 4 2" xfId="1091" xr:uid="{CBDFFA63-5B11-43B0-9BAC-92C445D0A232}"/>
    <cellStyle name="40% - Accent6 3 4 2 2" xfId="14743" xr:uid="{5196C9A5-E068-4AB7-94E2-E520B2402C47}"/>
    <cellStyle name="40% - Accent6 3 4 2 2 2" xfId="14744" xr:uid="{EEC981A7-F284-4E36-B7DB-F2401C5CB627}"/>
    <cellStyle name="40% - Accent6 3 4 2 2 2 2" xfId="14745" xr:uid="{A7430761-EA3F-4D68-95D7-BE65F2FC9D84}"/>
    <cellStyle name="40% - Accent6 3 4 2 2 2 2 2" xfId="14746" xr:uid="{1265B57A-EF2C-4713-B14A-57516CE754CE}"/>
    <cellStyle name="40% - Accent6 3 4 2 2 2 3" xfId="14747" xr:uid="{BD64E339-28FA-4C56-804D-378FC0338506}"/>
    <cellStyle name="40% - Accent6 3 4 2 2 3" xfId="14748" xr:uid="{096501F9-025C-4406-9AFF-C665932BEBB8}"/>
    <cellStyle name="40% - Accent6 3 4 2 2 3 2" xfId="14749" xr:uid="{4B573FC5-B08D-4BF3-B13A-BC35F05B3219}"/>
    <cellStyle name="40% - Accent6 3 4 2 2 3 2 2" xfId="14750" xr:uid="{6B0E9D2D-CEC1-4004-94C5-925C88A31EDF}"/>
    <cellStyle name="40% - Accent6 3 4 2 2 3 3" xfId="14751" xr:uid="{277A376E-1BCC-484A-BEBE-F8749CE9D720}"/>
    <cellStyle name="40% - Accent6 3 4 2 2 4" xfId="14752" xr:uid="{065450B9-1B95-4579-AC5A-70FB6BB5E6F1}"/>
    <cellStyle name="40% - Accent6 3 4 2 2 4 2" xfId="14753" xr:uid="{2460C5FA-D61F-472C-9490-B55DCA1574B0}"/>
    <cellStyle name="40% - Accent6 3 4 2 2 5" xfId="14754" xr:uid="{55DAF5AA-46E2-4B12-ACDB-D7FBB7717599}"/>
    <cellStyle name="40% - Accent6 3 4 2 3" xfId="14755" xr:uid="{96145298-C9C5-47CB-B965-CB6A44B4D5A3}"/>
    <cellStyle name="40% - Accent6 3 4 2 3 2" xfId="14756" xr:uid="{A746D999-21A5-43EC-AA66-E9FA65AD4B64}"/>
    <cellStyle name="40% - Accent6 3 4 2 3 2 2" xfId="14757" xr:uid="{46889B96-AC4A-4677-92BE-4862919D7556}"/>
    <cellStyle name="40% - Accent6 3 4 2 3 3" xfId="14758" xr:uid="{A7B166AD-B123-475E-B4D8-B8B7169458D4}"/>
    <cellStyle name="40% - Accent6 3 4 2 4" xfId="14759" xr:uid="{253DEDA3-8B99-418C-8B37-DEAB7B1BB379}"/>
    <cellStyle name="40% - Accent6 3 4 2 4 2" xfId="14760" xr:uid="{D426DC35-C22F-4A68-81B7-B62F30E712A1}"/>
    <cellStyle name="40% - Accent6 3 4 2 4 2 2" xfId="14761" xr:uid="{1D989E58-F80C-4558-AA48-ABB1EE7F87D2}"/>
    <cellStyle name="40% - Accent6 3 4 2 4 3" xfId="14762" xr:uid="{658E1E2A-4114-48DC-BBDD-4F22B2CE8508}"/>
    <cellStyle name="40% - Accent6 3 4 2 5" xfId="14763" xr:uid="{2019355D-FF10-4136-939C-E852953B94A8}"/>
    <cellStyle name="40% - Accent6 3 4 2 5 2" xfId="14764" xr:uid="{2BC4837A-8266-478F-8A45-F23090B9715F}"/>
    <cellStyle name="40% - Accent6 3 4 2 6" xfId="14765" xr:uid="{016C309D-8AD2-496E-AD51-B4273624D1B4}"/>
    <cellStyle name="40% - Accent6 3 4 2 7" xfId="14742" xr:uid="{E7C679AE-44B4-4C23-9BF5-68973A0729E3}"/>
    <cellStyle name="40% - Accent6 3 4 2 8" xfId="2444" xr:uid="{E620A17B-EA58-4B74-8D73-784006899E2D}"/>
    <cellStyle name="40% - Accent6 3 4 2 9" xfId="45118" xr:uid="{063220BA-23F0-4AD4-A6F3-018F1E509E17}"/>
    <cellStyle name="40% - Accent6 3 4 3" xfId="2678" xr:uid="{A4628DC6-7A86-4984-A318-BE4160BE314D}"/>
    <cellStyle name="40% - Accent6 3 4 3 2" xfId="14767" xr:uid="{F72D2011-AA02-47D2-BBF5-1D63BDEE5B07}"/>
    <cellStyle name="40% - Accent6 3 4 3 2 2" xfId="14768" xr:uid="{703DC9F9-81E0-4AC5-8EB0-B5FBAE8B69A9}"/>
    <cellStyle name="40% - Accent6 3 4 3 2 2 2" xfId="14769" xr:uid="{391FAD05-1128-4CD1-B0E8-E24473BC0F05}"/>
    <cellStyle name="40% - Accent6 3 4 3 2 3" xfId="14770" xr:uid="{E8EB6450-0040-40E3-A9AD-E183E1464475}"/>
    <cellStyle name="40% - Accent6 3 4 3 3" xfId="14771" xr:uid="{31D23F38-86BA-4A5D-AB2C-70738B609FB6}"/>
    <cellStyle name="40% - Accent6 3 4 3 3 2" xfId="14772" xr:uid="{0119C988-2079-4F2E-93D4-2ABFC5F0C4BE}"/>
    <cellStyle name="40% - Accent6 3 4 3 3 2 2" xfId="14773" xr:uid="{782122CA-70A4-44D2-A451-0CEEB17F4163}"/>
    <cellStyle name="40% - Accent6 3 4 3 3 3" xfId="14774" xr:uid="{47A8BE82-4100-48D8-B99A-4386296741EC}"/>
    <cellStyle name="40% - Accent6 3 4 3 4" xfId="14775" xr:uid="{ECB3CA53-5A37-4237-B07B-8F3BAA42EAD1}"/>
    <cellStyle name="40% - Accent6 3 4 3 4 2" xfId="14776" xr:uid="{F3AA650F-4112-443E-AD30-0A78D5AA7C84}"/>
    <cellStyle name="40% - Accent6 3 4 3 5" xfId="14777" xr:uid="{79740964-D2A8-4680-969D-D2349F8FA8AC}"/>
    <cellStyle name="40% - Accent6 3 4 3 6" xfId="14766" xr:uid="{79075FC2-BE52-4261-A67A-55BBC4E4BFB8}"/>
    <cellStyle name="40% - Accent6 3 4 3 7" xfId="45802" xr:uid="{5B5A5FD1-8CA7-4446-9A6A-6900F4D70F51}"/>
    <cellStyle name="40% - Accent6 3 4 4" xfId="2911" xr:uid="{017A5660-30C7-46A2-94C2-B1B590A02726}"/>
    <cellStyle name="40% - Accent6 3 4 4 2" xfId="14778" xr:uid="{9ADBB1FA-2FF7-4DE3-8457-47917677C15E}"/>
    <cellStyle name="40% - Accent6 3 4 4 3" xfId="46457" xr:uid="{C6B03C0B-6B6E-43FE-80FC-1D24B56027A2}"/>
    <cellStyle name="40% - Accent6 3 4 5" xfId="3144" xr:uid="{E091E203-0BB0-477A-A47C-780083599ABB}"/>
    <cellStyle name="40% - Accent6 3 4 5 2" xfId="14780" xr:uid="{6C72AD57-A0A4-470A-BB57-DECFE9F2F6E7}"/>
    <cellStyle name="40% - Accent6 3 4 5 2 2" xfId="14781" xr:uid="{00701E36-6F1D-4A4E-9EE4-FC4E5E3CD5AB}"/>
    <cellStyle name="40% - Accent6 3 4 5 2 2 2" xfId="14782" xr:uid="{44638B49-DA98-4741-A71D-62DA970A9628}"/>
    <cellStyle name="40% - Accent6 3 4 5 2 3" xfId="14783" xr:uid="{EE820FDE-BEB7-47B6-B9C9-F841C253678C}"/>
    <cellStyle name="40% - Accent6 3 4 5 3" xfId="14784" xr:uid="{41D09282-15F9-4C01-B151-3519D06C67EB}"/>
    <cellStyle name="40% - Accent6 3 4 5 3 2" xfId="14785" xr:uid="{7EC2AAB9-12CE-4C56-BF9F-CCA6D0B752A5}"/>
    <cellStyle name="40% - Accent6 3 4 5 4" xfId="14786" xr:uid="{A4F146ED-4292-4B43-B52A-1225D4DCE616}"/>
    <cellStyle name="40% - Accent6 3 4 5 5" xfId="14779" xr:uid="{511D18B1-9AFE-4A91-9E61-89A623E2C126}"/>
    <cellStyle name="40% - Accent6 3 4 6" xfId="2210" xr:uid="{95EF8FC1-527B-4839-BB8F-AC84F4E49DDD}"/>
    <cellStyle name="40% - Accent6 3 4 6 2" xfId="14788" xr:uid="{EF5A06F8-76E9-4F0E-99E9-B2867E4BA12D}"/>
    <cellStyle name="40% - Accent6 3 4 6 2 2" xfId="14789" xr:uid="{D99471A3-A7E4-490D-9A05-B895DA542C9A}"/>
    <cellStyle name="40% - Accent6 3 4 6 3" xfId="14790" xr:uid="{5AA2EB04-5117-419D-ADEE-43AB30AB8D09}"/>
    <cellStyle name="40% - Accent6 3 4 6 4" xfId="14787" xr:uid="{5AEDF1C3-5410-4619-B23E-496B931B17D3}"/>
    <cellStyle name="40% - Accent6 3 4 7" xfId="14791" xr:uid="{BB411F91-6F5B-447C-A9CF-010C8F518850}"/>
    <cellStyle name="40% - Accent6 3 4 7 2" xfId="14792" xr:uid="{F895FE9B-75C4-44B1-8C4F-0A67004BD3ED}"/>
    <cellStyle name="40% - Accent6 3 4 8" xfId="14793" xr:uid="{0D07C631-31A6-4F3C-B480-3D0AF1E4FFBD}"/>
    <cellStyle name="40% - Accent6 3 4 9" xfId="14741" xr:uid="{951453E5-2189-4A53-9BEF-656F4EFD8A01}"/>
    <cellStyle name="40% - Accent6 3 5" xfId="879" xr:uid="{F9E2E833-FABF-4FB0-9012-6C392ED3C6F5}"/>
    <cellStyle name="40% - Accent6 3 5 10" xfId="44459" xr:uid="{A84B0178-B6AB-4442-BA33-296906BAB2F5}"/>
    <cellStyle name="40% - Accent6 3 5 2" xfId="14795" xr:uid="{A9E72761-4CA2-483E-AB12-C9D60A42666D}"/>
    <cellStyle name="40% - Accent6 3 5 2 2" xfId="14796" xr:uid="{9024033F-8278-4150-B542-5C7643D8ADC6}"/>
    <cellStyle name="40% - Accent6 3 5 2 2 2" xfId="14797" xr:uid="{472E740C-6B73-40AC-9E11-3E87F6417600}"/>
    <cellStyle name="40% - Accent6 3 5 2 2 2 2" xfId="14798" xr:uid="{E69FB7E2-1528-4430-A551-4ED8809BC3AD}"/>
    <cellStyle name="40% - Accent6 3 5 2 2 2 2 2" xfId="14799" xr:uid="{ED7E36CE-9E81-44E7-AD76-E5A1BCE9F63B}"/>
    <cellStyle name="40% - Accent6 3 5 2 2 2 3" xfId="14800" xr:uid="{9BCC96F3-4256-4F8F-80C1-10202C0FC5F6}"/>
    <cellStyle name="40% - Accent6 3 5 2 2 3" xfId="14801" xr:uid="{0A18370C-5DE3-49EC-BB94-874B930E3BC6}"/>
    <cellStyle name="40% - Accent6 3 5 2 2 3 2" xfId="14802" xr:uid="{6368BE9C-3BA2-4175-8E9F-96CA8A86A4D6}"/>
    <cellStyle name="40% - Accent6 3 5 2 2 3 2 2" xfId="14803" xr:uid="{5FDE8624-8741-4E7E-92C7-7AA289051F52}"/>
    <cellStyle name="40% - Accent6 3 5 2 2 3 3" xfId="14804" xr:uid="{FD664774-AD83-4447-8F88-1A57733D0355}"/>
    <cellStyle name="40% - Accent6 3 5 2 2 4" xfId="14805" xr:uid="{482EE518-95CC-4420-AC11-F9B9EEA1970F}"/>
    <cellStyle name="40% - Accent6 3 5 2 2 4 2" xfId="14806" xr:uid="{76F5D050-01DD-46B4-B95B-5722A41CD219}"/>
    <cellStyle name="40% - Accent6 3 5 2 2 5" xfId="14807" xr:uid="{7FE4C1ED-F68E-4C76-8F8B-DE08DE3B37E0}"/>
    <cellStyle name="40% - Accent6 3 5 2 3" xfId="14808" xr:uid="{BB0071AF-F0F2-4C58-9909-F6326E7026CF}"/>
    <cellStyle name="40% - Accent6 3 5 2 3 2" xfId="14809" xr:uid="{5500E654-FCDA-4A65-BA71-A752149F2619}"/>
    <cellStyle name="40% - Accent6 3 5 2 3 2 2" xfId="14810" xr:uid="{AC894F03-EF90-46FA-8607-B6572528368D}"/>
    <cellStyle name="40% - Accent6 3 5 2 3 3" xfId="14811" xr:uid="{EB8CCD3D-0414-4777-A695-C257BCF87C57}"/>
    <cellStyle name="40% - Accent6 3 5 2 4" xfId="14812" xr:uid="{3847C580-CE62-45D5-B53F-93AA588BEEAE}"/>
    <cellStyle name="40% - Accent6 3 5 2 4 2" xfId="14813" xr:uid="{A1843072-441A-432F-888B-94D57FC5CADF}"/>
    <cellStyle name="40% - Accent6 3 5 2 4 2 2" xfId="14814" xr:uid="{9785DB3A-BF03-4C0E-901A-AA22D56A9CE6}"/>
    <cellStyle name="40% - Accent6 3 5 2 4 3" xfId="14815" xr:uid="{5433AD92-4B20-4CD2-A505-AD900B7ACCC5}"/>
    <cellStyle name="40% - Accent6 3 5 2 5" xfId="14816" xr:uid="{3AA46E33-2284-495E-802D-977D6F62471C}"/>
    <cellStyle name="40% - Accent6 3 5 2 5 2" xfId="14817" xr:uid="{A664EC8D-73CD-43DD-8229-8F4523991DC2}"/>
    <cellStyle name="40% - Accent6 3 5 2 6" xfId="14818" xr:uid="{13611350-B123-4B7A-B0AD-F041DD196D86}"/>
    <cellStyle name="40% - Accent6 3 5 2 7" xfId="45393" xr:uid="{4412E014-5F68-48CC-B167-281FECC69C2C}"/>
    <cellStyle name="40% - Accent6 3 5 3" xfId="14819" xr:uid="{9E1ECB41-0563-4514-AE2A-011C27127572}"/>
    <cellStyle name="40% - Accent6 3 5 3 2" xfId="14820" xr:uid="{A44FAD01-2533-45E2-8976-459D15A4AA08}"/>
    <cellStyle name="40% - Accent6 3 5 3 2 2" xfId="14821" xr:uid="{9758251A-33D0-4016-910E-674DF282FBEF}"/>
    <cellStyle name="40% - Accent6 3 5 3 2 2 2" xfId="14822" xr:uid="{D75DE4A9-4642-40E2-8A30-25128D94B90E}"/>
    <cellStyle name="40% - Accent6 3 5 3 2 3" xfId="14823" xr:uid="{6BFB2821-F062-4583-8984-1140DEECC9EF}"/>
    <cellStyle name="40% - Accent6 3 5 3 3" xfId="14824" xr:uid="{D1F76D45-6216-4D86-AA22-33AC4C1C549F}"/>
    <cellStyle name="40% - Accent6 3 5 3 3 2" xfId="14825" xr:uid="{2AAB698F-62C6-4356-B07B-1115C6B34015}"/>
    <cellStyle name="40% - Accent6 3 5 3 3 2 2" xfId="14826" xr:uid="{D0104996-B9F3-4F2A-811F-10595DB3638C}"/>
    <cellStyle name="40% - Accent6 3 5 3 3 3" xfId="14827" xr:uid="{90E35D39-E619-444A-A590-F2456189B754}"/>
    <cellStyle name="40% - Accent6 3 5 3 4" xfId="14828" xr:uid="{80BA0A64-12B4-4DA2-B7CD-0DCAB6E51112}"/>
    <cellStyle name="40% - Accent6 3 5 3 4 2" xfId="14829" xr:uid="{22B1A66D-BB9A-4545-8945-679AB2F8BF90}"/>
    <cellStyle name="40% - Accent6 3 5 3 5" xfId="14830" xr:uid="{08563DE5-1233-49AE-A9D6-4B7EFF828B11}"/>
    <cellStyle name="40% - Accent6 3 5 3 6" xfId="45921" xr:uid="{4474A06B-2D4C-4F53-B8F7-74594732D6D6}"/>
    <cellStyle name="40% - Accent6 3 5 4" xfId="14831" xr:uid="{25BC8365-3A8B-4289-A7C7-66663E44F017}"/>
    <cellStyle name="40% - Accent6 3 5 4 2" xfId="14832" xr:uid="{7279B224-2A7F-43B1-925B-5F99D8EBB80F}"/>
    <cellStyle name="40% - Accent6 3 5 4 2 2" xfId="14833" xr:uid="{AE3894D1-862A-4471-A19C-0D16F7A9A993}"/>
    <cellStyle name="40% - Accent6 3 5 4 2 2 2" xfId="14834" xr:uid="{3E53C7F7-8DAD-44C0-A926-19B476D43AE3}"/>
    <cellStyle name="40% - Accent6 3 5 4 2 3" xfId="14835" xr:uid="{8ADA3A93-6B6A-4501-AA50-F1A703F77A18}"/>
    <cellStyle name="40% - Accent6 3 5 4 3" xfId="14836" xr:uid="{947F766A-5327-4F72-8847-7087710F9387}"/>
    <cellStyle name="40% - Accent6 3 5 4 3 2" xfId="14837" xr:uid="{0399549F-AAC2-49B2-9382-5AE10AE1C36C}"/>
    <cellStyle name="40% - Accent6 3 5 4 4" xfId="14838" xr:uid="{B4340C6A-4C30-414F-B805-9D17D09BB1EC}"/>
    <cellStyle name="40% - Accent6 3 5 4 5" xfId="46731" xr:uid="{F5DFE9E5-7277-46AE-B480-18A66C978130}"/>
    <cellStyle name="40% - Accent6 3 5 5" xfId="14839" xr:uid="{675C9A58-1F21-4CA4-8CF8-CF5CC00D6F34}"/>
    <cellStyle name="40% - Accent6 3 5 5 2" xfId="14840" xr:uid="{7B5161F3-61F7-40C2-B9DD-C782191438BD}"/>
    <cellStyle name="40% - Accent6 3 5 5 2 2" xfId="14841" xr:uid="{280C5C4A-A0B8-4520-BB2C-AE6D5C1D3881}"/>
    <cellStyle name="40% - Accent6 3 5 5 3" xfId="14842" xr:uid="{5D3EE691-EC52-4714-BB4C-4E050C91E494}"/>
    <cellStyle name="40% - Accent6 3 5 6" xfId="14843" xr:uid="{8F4A909B-F7D6-4D0F-BCB5-2AC0A841233B}"/>
    <cellStyle name="40% - Accent6 3 5 6 2" xfId="14844" xr:uid="{1FCBE8D8-C644-4872-B7DB-6E16AADA6E30}"/>
    <cellStyle name="40% - Accent6 3 5 7" xfId="14845" xr:uid="{C40898D6-81B1-4A0F-B38F-2AA86C90EACD}"/>
    <cellStyle name="40% - Accent6 3 5 8" xfId="14794" xr:uid="{1F1FF133-61AF-4334-AC54-25DDC37376AD}"/>
    <cellStyle name="40% - Accent6 3 5 9" xfId="2328" xr:uid="{2EE0C749-8BE5-4122-B1C0-85C3CCA1E7F8}"/>
    <cellStyle name="40% - Accent6 3 6" xfId="2562" xr:uid="{8FEE813F-D715-48E4-83B5-7F3176C9BD54}"/>
    <cellStyle name="40% - Accent6 3 6 2" xfId="14847" xr:uid="{5B654FD0-1C94-4D87-A4E2-5DCA751A11EC}"/>
    <cellStyle name="40% - Accent6 3 6 2 2" xfId="14848" xr:uid="{2A961D58-42DC-43F0-80E1-16B4D0869CDB}"/>
    <cellStyle name="40% - Accent6 3 6 2 2 2" xfId="14849" xr:uid="{888DABB2-1F22-4D50-9B9D-77ECE14AECF5}"/>
    <cellStyle name="40% - Accent6 3 6 2 3" xfId="14850" xr:uid="{8C1705BB-2DED-4764-B765-272E054101BC}"/>
    <cellStyle name="40% - Accent6 3 6 2 4" xfId="46331" xr:uid="{603D4E46-1B88-41A7-AE48-29788A3FBB8A}"/>
    <cellStyle name="40% - Accent6 3 6 3" xfId="14851" xr:uid="{ADF58DB7-1F83-4200-8B96-FBA57C694963}"/>
    <cellStyle name="40% - Accent6 3 6 3 2" xfId="14852" xr:uid="{DF3FE586-F351-40B2-BF4D-6768EBDA7BE6}"/>
    <cellStyle name="40% - Accent6 3 6 3 2 2" xfId="14853" xr:uid="{EBD2DF3C-D371-4058-A637-D873E524B247}"/>
    <cellStyle name="40% - Accent6 3 6 3 3" xfId="14854" xr:uid="{F5BC7D23-B41B-4854-90A1-4313E42B8062}"/>
    <cellStyle name="40% - Accent6 3 6 4" xfId="14855" xr:uid="{28B7331F-C054-4109-B3F2-088B68FE7AC0}"/>
    <cellStyle name="40% - Accent6 3 6 4 2" xfId="14856" xr:uid="{D095FD9E-E79D-4356-8DD3-EFBA25651E39}"/>
    <cellStyle name="40% - Accent6 3 6 5" xfId="14857" xr:uid="{5BFA3539-22AC-4FCB-B36C-C39604CC498B}"/>
    <cellStyle name="40% - Accent6 3 6 6" xfId="14846" xr:uid="{116DD03D-1C33-498F-9583-A947CE0660AB}"/>
    <cellStyle name="40% - Accent6 3 6 7" xfId="44984" xr:uid="{4C4B88D6-056D-44D1-A491-99FEB885BE83}"/>
    <cellStyle name="40% - Accent6 3 7" xfId="2795" xr:uid="{91DABEE9-FA70-431C-9D9A-6ABBBA0C406B}"/>
    <cellStyle name="40% - Accent6 3 7 2" xfId="14859" xr:uid="{ABFE1F39-7EED-4A3E-A7EA-2978CF0E8F87}"/>
    <cellStyle name="40% - Accent6 3 7 2 2" xfId="14860" xr:uid="{449F4D6F-8750-4712-8E1D-BC2BEDF36E54}"/>
    <cellStyle name="40% - Accent6 3 7 2 2 2" xfId="14861" xr:uid="{7A94F5EE-E013-490C-9CDF-AECAA953D6F8}"/>
    <cellStyle name="40% - Accent6 3 7 2 3" xfId="14862" xr:uid="{E614C927-98EA-420B-AD3A-F995DC0D44BD}"/>
    <cellStyle name="40% - Accent6 3 7 2 4" xfId="46895" xr:uid="{8CB3D45E-C3CA-4049-BD96-83A627F09051}"/>
    <cellStyle name="40% - Accent6 3 7 3" xfId="14863" xr:uid="{5B993122-80F9-4872-9B3C-382E7CF82C0B}"/>
    <cellStyle name="40% - Accent6 3 7 3 2" xfId="14864" xr:uid="{F690A7C1-E929-4CE5-B205-C3A2BC85C564}"/>
    <cellStyle name="40% - Accent6 3 7 3 2 2" xfId="14865" xr:uid="{3175E88B-0864-4734-90EA-68B270DA3441}"/>
    <cellStyle name="40% - Accent6 3 7 3 3" xfId="14866" xr:uid="{13A093F2-6F7F-4621-8105-C7F544174EFD}"/>
    <cellStyle name="40% - Accent6 3 7 4" xfId="14867" xr:uid="{F4AD7881-800D-4F82-86ED-1A3023A1E769}"/>
    <cellStyle name="40% - Accent6 3 7 4 2" xfId="14868" xr:uid="{AF82468C-F8C0-4FCF-A6E0-99D6683049C9}"/>
    <cellStyle name="40% - Accent6 3 7 5" xfId="14869" xr:uid="{5C39549E-3F7E-4601-9F14-E761B8D1B933}"/>
    <cellStyle name="40% - Accent6 3 7 6" xfId="14858" xr:uid="{FE9D40B1-88E4-4B19-BCDF-04273749458D}"/>
    <cellStyle name="40% - Accent6 3 7 7" xfId="44785" xr:uid="{897B4E2B-654C-4985-B770-A79817342C27}"/>
    <cellStyle name="40% - Accent6 3 8" xfId="3028" xr:uid="{067622C9-1632-47E1-8C82-F8369398A72B}"/>
    <cellStyle name="40% - Accent6 3 8 2" xfId="47069" xr:uid="{36A48E83-81EC-4296-B72F-8E1D529A5775}"/>
    <cellStyle name="40% - Accent6 3 8 3" xfId="45557" xr:uid="{A8E29ADA-4903-4F7A-9654-973F4BBF51E5}"/>
    <cellStyle name="40% - Accent6 3 9" xfId="2094" xr:uid="{8E221A63-FC25-4FE6-96A6-11FF64BD7BE4}"/>
    <cellStyle name="40% - Accent6 3 9 2" xfId="46167" xr:uid="{5392FFB1-4758-4768-B479-34DEF0DBE4D5}"/>
    <cellStyle name="40% - Accent6 4" xfId="525" xr:uid="{6A0D8868-2CC2-410B-BA21-794933EFFB33}"/>
    <cellStyle name="40% - Accent6 4 10" xfId="43617" xr:uid="{4B6ECEA8-3706-43BA-BD28-CDCE961A8E00}"/>
    <cellStyle name="40% - Accent6 4 11" xfId="1497" xr:uid="{51ED1771-BF82-4E54-B8FF-9C25655D1D45}"/>
    <cellStyle name="40% - Accent6 4 12" xfId="44232" xr:uid="{B5DBD43F-40C5-43F3-82C8-6FE0DA4EFE77}"/>
    <cellStyle name="40% - Accent6 4 2" xfId="787" xr:uid="{1E003F96-FBDC-4E26-AC0F-3FC58211A41B}"/>
    <cellStyle name="40% - Accent6 4 2 10" xfId="44722" xr:uid="{FC262C75-E4CA-48FE-8FA0-7138BD22FBDC}"/>
    <cellStyle name="40% - Accent6 4 2 2" xfId="1187" xr:uid="{7525424A-B448-410D-B5EF-3C4A9EB32BC7}"/>
    <cellStyle name="40% - Accent6 4 2 2 2" xfId="14872" xr:uid="{503B6E2C-5933-4D28-B08A-C80A091F02E4}"/>
    <cellStyle name="40% - Accent6 4 2 2 2 2" xfId="14873" xr:uid="{A68ED038-857E-4EBC-ADD1-873FD1428140}"/>
    <cellStyle name="40% - Accent6 4 2 2 2 2 2" xfId="14874" xr:uid="{1C3CB8BF-4E83-4915-9C7B-11779D66A7A5}"/>
    <cellStyle name="40% - Accent6 4 2 2 2 2 2 2" xfId="14875" xr:uid="{83FB4E12-D479-4E59-9466-29D6765CC39B}"/>
    <cellStyle name="40% - Accent6 4 2 2 2 2 2 2 2" xfId="14876" xr:uid="{CCEC3D91-9979-42CB-9822-03599F1D52C7}"/>
    <cellStyle name="40% - Accent6 4 2 2 2 2 2 3" xfId="14877" xr:uid="{8378B2F6-FE7C-4C23-A4E7-D6CF84538DAA}"/>
    <cellStyle name="40% - Accent6 4 2 2 2 2 3" xfId="14878" xr:uid="{76686EDC-5D9C-4A66-A2B1-A1405E8DE067}"/>
    <cellStyle name="40% - Accent6 4 2 2 2 2 3 2" xfId="14879" xr:uid="{C6478EB9-1619-4B1A-92C6-0E6116573278}"/>
    <cellStyle name="40% - Accent6 4 2 2 2 2 3 2 2" xfId="14880" xr:uid="{F24D3AD3-D441-428E-91EE-F4634ACC29B0}"/>
    <cellStyle name="40% - Accent6 4 2 2 2 2 3 3" xfId="14881" xr:uid="{BD52A569-69CC-4B12-A04D-555FC7700C91}"/>
    <cellStyle name="40% - Accent6 4 2 2 2 2 4" xfId="14882" xr:uid="{2DC9EFB6-1FD8-44DE-A76B-24A0777F4111}"/>
    <cellStyle name="40% - Accent6 4 2 2 2 2 4 2" xfId="14883" xr:uid="{5548A8ED-33BA-4FD0-9ED6-AF92485F4B90}"/>
    <cellStyle name="40% - Accent6 4 2 2 2 2 5" xfId="14884" xr:uid="{1E675B9F-BE85-49C1-A9AD-5241DEBD9977}"/>
    <cellStyle name="40% - Accent6 4 2 2 2 3" xfId="14885" xr:uid="{174798F8-E712-4876-A60A-D6711F6E24F3}"/>
    <cellStyle name="40% - Accent6 4 2 2 2 3 2" xfId="14886" xr:uid="{1994FB9D-7ACA-4E77-81F8-4261013C4F0E}"/>
    <cellStyle name="40% - Accent6 4 2 2 2 3 2 2" xfId="14887" xr:uid="{4B57C235-3B00-423D-95F1-725F89E84BE6}"/>
    <cellStyle name="40% - Accent6 4 2 2 2 3 3" xfId="14888" xr:uid="{090C124A-C126-4234-AD12-87135B679A52}"/>
    <cellStyle name="40% - Accent6 4 2 2 2 4" xfId="14889" xr:uid="{B224CA4C-21DB-4B73-8E11-EEB6C63D1A0C}"/>
    <cellStyle name="40% - Accent6 4 2 2 2 4 2" xfId="14890" xr:uid="{1C7D7854-98D8-4CFC-AA47-88A226F221E6}"/>
    <cellStyle name="40% - Accent6 4 2 2 2 4 2 2" xfId="14891" xr:uid="{0AFB41A5-C7AC-4F13-82C7-DC57E499A04A}"/>
    <cellStyle name="40% - Accent6 4 2 2 2 4 3" xfId="14892" xr:uid="{A5C2A28E-351D-4BA3-A3B1-E1FD84960C8E}"/>
    <cellStyle name="40% - Accent6 4 2 2 2 5" xfId="14893" xr:uid="{8C0548B8-33B7-4B41-9AB7-B89632E33F48}"/>
    <cellStyle name="40% - Accent6 4 2 2 2 5 2" xfId="14894" xr:uid="{5E107E12-6AD0-4849-AD8F-8ABAD0FC85E1}"/>
    <cellStyle name="40% - Accent6 4 2 2 2 6" xfId="14895" xr:uid="{943C3762-CD51-4774-A0C3-A30CBED2AF15}"/>
    <cellStyle name="40% - Accent6 4 2 2 2 7" xfId="46857" xr:uid="{3FEF6A3F-19F9-46F6-A00F-A94D8ADC17E3}"/>
    <cellStyle name="40% - Accent6 4 2 2 3" xfId="14896" xr:uid="{C643D5C7-06FF-481A-B11B-26AE8CC7A3B5}"/>
    <cellStyle name="40% - Accent6 4 2 2 3 2" xfId="14897" xr:uid="{E01383DC-BAFD-4667-ACBD-900698672937}"/>
    <cellStyle name="40% - Accent6 4 2 2 3 2 2" xfId="14898" xr:uid="{31262A70-6958-4795-9CC6-1AC054ED96C4}"/>
    <cellStyle name="40% - Accent6 4 2 2 3 2 2 2" xfId="14899" xr:uid="{C9582380-AABC-4E6F-ADAF-46B9681ACAA8}"/>
    <cellStyle name="40% - Accent6 4 2 2 3 2 3" xfId="14900" xr:uid="{7376B72C-27AE-4694-B902-8071FA796DFA}"/>
    <cellStyle name="40% - Accent6 4 2 2 3 3" xfId="14901" xr:uid="{6B57CC7A-93C6-4A9B-8204-042AF95E306D}"/>
    <cellStyle name="40% - Accent6 4 2 2 3 3 2" xfId="14902" xr:uid="{C5F1AE15-4FFF-4FFA-8131-28F1648FA0C5}"/>
    <cellStyle name="40% - Accent6 4 2 2 3 3 2 2" xfId="14903" xr:uid="{07500929-96A0-4FA6-BA5F-58E66E1B6AE9}"/>
    <cellStyle name="40% - Accent6 4 2 2 3 3 3" xfId="14904" xr:uid="{5E589570-C715-4144-8905-BC454D2B1DFC}"/>
    <cellStyle name="40% - Accent6 4 2 2 3 4" xfId="14905" xr:uid="{9DF2DE11-AD75-446C-BA1A-CA57E60445D0}"/>
    <cellStyle name="40% - Accent6 4 2 2 3 4 2" xfId="14906" xr:uid="{E18FBE4C-20EE-4E16-9510-453DC781EA21}"/>
    <cellStyle name="40% - Accent6 4 2 2 3 5" xfId="14907" xr:uid="{AD05FE52-86BF-4ADA-AECF-9BDCAACC5A8D}"/>
    <cellStyle name="40% - Accent6 4 2 2 4" xfId="14908" xr:uid="{C7B1B2AD-6C39-4DDA-859A-55DA5BCCFF13}"/>
    <cellStyle name="40% - Accent6 4 2 2 4 2" xfId="14909" xr:uid="{D9AFEED8-EB2D-4AC2-9F51-1A85F60C3FFD}"/>
    <cellStyle name="40% - Accent6 4 2 2 4 2 2" xfId="14910" xr:uid="{64141ACA-A6F8-4869-A699-9B08BA30D308}"/>
    <cellStyle name="40% - Accent6 4 2 2 4 3" xfId="14911" xr:uid="{6FCF8A8C-B624-465A-84AE-AE9116DBA4DA}"/>
    <cellStyle name="40% - Accent6 4 2 2 5" xfId="14912" xr:uid="{F535777E-BF7F-450D-A5C1-8AA1B6B5AB2E}"/>
    <cellStyle name="40% - Accent6 4 2 2 5 2" xfId="14913" xr:uid="{CE2ECCD6-A8B2-4183-8776-FB5613575AB0}"/>
    <cellStyle name="40% - Accent6 4 2 2 5 2 2" xfId="14914" xr:uid="{56E85544-D432-4BEC-BFF9-E113A4C95102}"/>
    <cellStyle name="40% - Accent6 4 2 2 5 3" xfId="14915" xr:uid="{B9407A9C-A022-4523-B2C7-0A735DA9E442}"/>
    <cellStyle name="40% - Accent6 4 2 2 6" xfId="14916" xr:uid="{DCFD0160-DB83-43E5-ACD5-75C6BCDD3F0F}"/>
    <cellStyle name="40% - Accent6 4 2 2 6 2" xfId="14917" xr:uid="{537B4131-548D-4AEE-99CC-89BA5F779AA9}"/>
    <cellStyle name="40% - Accent6 4 2 2 7" xfId="14918" xr:uid="{08D10995-2CD1-4BD4-A265-0269B7EAAA27}"/>
    <cellStyle name="40% - Accent6 4 2 2 8" xfId="14871" xr:uid="{EC742C1B-6AE9-497D-A5F4-73AEDDAB3307}"/>
    <cellStyle name="40% - Accent6 4 2 2 9" xfId="45518" xr:uid="{D3694C47-72FC-4F52-B0CF-550782B9B719}"/>
    <cellStyle name="40% - Accent6 4 2 3" xfId="14919" xr:uid="{7018D3E8-2024-401E-9BF8-79BB4455B0F1}"/>
    <cellStyle name="40% - Accent6 4 2 3 2" xfId="14920" xr:uid="{B39F7F64-9D95-41A3-9E42-E3925258FBF6}"/>
    <cellStyle name="40% - Accent6 4 2 3 2 2" xfId="14921" xr:uid="{4DAC50E8-04E5-4F16-864A-DCD26EFBCD8E}"/>
    <cellStyle name="40% - Accent6 4 2 3 2 2 2" xfId="14922" xr:uid="{D26545C9-368F-4238-8921-ED63A6E04740}"/>
    <cellStyle name="40% - Accent6 4 2 3 2 2 2 2" xfId="14923" xr:uid="{D70BE875-2CA4-4D06-A46F-616815B18BFB}"/>
    <cellStyle name="40% - Accent6 4 2 3 2 2 3" xfId="14924" xr:uid="{7417A342-C472-4AAD-953C-036FCC18535F}"/>
    <cellStyle name="40% - Accent6 4 2 3 2 3" xfId="14925" xr:uid="{CB34D2D9-D5E7-4674-964C-1E46B3B91C95}"/>
    <cellStyle name="40% - Accent6 4 2 3 2 3 2" xfId="14926" xr:uid="{B4957493-8AFA-40E4-949E-0C7873DA2AC2}"/>
    <cellStyle name="40% - Accent6 4 2 3 2 3 2 2" xfId="14927" xr:uid="{CD816395-D275-42D1-9F88-7362E09C027B}"/>
    <cellStyle name="40% - Accent6 4 2 3 2 3 3" xfId="14928" xr:uid="{31562400-578B-437C-B36B-152F4BC0DAC6}"/>
    <cellStyle name="40% - Accent6 4 2 3 2 4" xfId="14929" xr:uid="{96304908-E90C-409E-AE0A-39CB292C698F}"/>
    <cellStyle name="40% - Accent6 4 2 3 2 4 2" xfId="14930" xr:uid="{58A27499-F593-4A9F-AA0C-0CB0519ABC4D}"/>
    <cellStyle name="40% - Accent6 4 2 3 2 5" xfId="14931" xr:uid="{09862C33-F9B4-46F0-A8B1-DEF93F31BAC5}"/>
    <cellStyle name="40% - Accent6 4 2 3 2 6" xfId="47022" xr:uid="{3FAAA19F-82D3-4B29-8605-919B8D57839D}"/>
    <cellStyle name="40% - Accent6 4 2 3 3" xfId="14932" xr:uid="{57F23B18-2444-4C0E-B42A-7B15CC99BE4D}"/>
    <cellStyle name="40% - Accent6 4 2 3 3 2" xfId="14933" xr:uid="{E0EF1BB9-5DB4-440A-816B-31A5E0D40308}"/>
    <cellStyle name="40% - Accent6 4 2 3 3 2 2" xfId="14934" xr:uid="{38967E81-C554-4719-A773-27828929069F}"/>
    <cellStyle name="40% - Accent6 4 2 3 3 3" xfId="14935" xr:uid="{3BB134E0-8FD5-4281-A9ED-60EE1E9015B7}"/>
    <cellStyle name="40% - Accent6 4 2 3 4" xfId="14936" xr:uid="{549F1F80-9F0E-470E-83AF-8BF06ADA14E0}"/>
    <cellStyle name="40% - Accent6 4 2 3 4 2" xfId="14937" xr:uid="{2E40A10A-5D6A-4D59-817F-73DEAB85D88A}"/>
    <cellStyle name="40% - Accent6 4 2 3 4 2 2" xfId="14938" xr:uid="{027A1120-3A14-4659-AA16-31C1B3AF4D49}"/>
    <cellStyle name="40% - Accent6 4 2 3 4 3" xfId="14939" xr:uid="{CBB2EA04-0FCC-4BE7-BF56-4C382A101A23}"/>
    <cellStyle name="40% - Accent6 4 2 3 5" xfId="14940" xr:uid="{1DA7C69C-FCAC-40ED-BCBE-A3CEA8B79170}"/>
    <cellStyle name="40% - Accent6 4 2 3 5 2" xfId="14941" xr:uid="{3EFE9C0A-AD5D-47BE-B660-9AF46AE207CD}"/>
    <cellStyle name="40% - Accent6 4 2 3 6" xfId="14942" xr:uid="{7A3BDAAF-119C-41B7-BBB2-5215E9A95DF1}"/>
    <cellStyle name="40% - Accent6 4 2 3 7" xfId="44910" xr:uid="{ED0B959C-3CBC-4C34-89E0-2359C8810A17}"/>
    <cellStyle name="40% - Accent6 4 2 4" xfId="14943" xr:uid="{F3B907B5-3FFE-464A-A1E9-19AD103322FB}"/>
    <cellStyle name="40% - Accent6 4 2 4 2" xfId="14944" xr:uid="{CCC9735A-0B48-4419-9686-14E7CE66D9DC}"/>
    <cellStyle name="40% - Accent6 4 2 4 2 2" xfId="14945" xr:uid="{47B2B2F0-3C58-43BF-AC34-BFC37457C7B1}"/>
    <cellStyle name="40% - Accent6 4 2 4 2 2 2" xfId="14946" xr:uid="{644F0EA7-00BD-457B-BF74-FF72DCCBAB3F}"/>
    <cellStyle name="40% - Accent6 4 2 4 2 3" xfId="14947" xr:uid="{675D59C7-301C-48E6-BA2F-27A5420A0EFE}"/>
    <cellStyle name="40% - Accent6 4 2 4 3" xfId="14948" xr:uid="{6208D717-D2FE-4628-BEE6-66E4FBC17839}"/>
    <cellStyle name="40% - Accent6 4 2 4 3 2" xfId="14949" xr:uid="{1964BD40-950E-47B6-8EEF-702C161AC83C}"/>
    <cellStyle name="40% - Accent6 4 2 4 3 2 2" xfId="14950" xr:uid="{9197D38E-B34B-46BC-910F-D67BA0397B19}"/>
    <cellStyle name="40% - Accent6 4 2 4 3 3" xfId="14951" xr:uid="{2B3A0E59-7E43-4C58-97BA-C748ACDBAFB6}"/>
    <cellStyle name="40% - Accent6 4 2 4 4" xfId="14952" xr:uid="{1A236774-3B39-43DD-BD97-08B03C0F5F45}"/>
    <cellStyle name="40% - Accent6 4 2 4 4 2" xfId="14953" xr:uid="{BC5057E6-1ED8-487E-B3B0-07273A71441F}"/>
    <cellStyle name="40% - Accent6 4 2 4 5" xfId="14954" xr:uid="{DEFFC9F6-CAC1-41D1-ACAD-025BDB90479D}"/>
    <cellStyle name="40% - Accent6 4 2 4 6" xfId="47194" xr:uid="{26C88B9D-0FE7-4B97-9E28-D488E83AD1A7}"/>
    <cellStyle name="40% - Accent6 4 2 5" xfId="14955" xr:uid="{A859C303-B43E-43B8-A19B-90D77AF4D57B}"/>
    <cellStyle name="40% - Accent6 4 2 5 2" xfId="14956" xr:uid="{44D72CF2-7C8E-451E-AE89-19140FD6AE68}"/>
    <cellStyle name="40% - Accent6 4 2 5 2 2" xfId="14957" xr:uid="{A43635AE-8A27-4A03-8DA3-A50611C18285}"/>
    <cellStyle name="40% - Accent6 4 2 5 2 2 2" xfId="14958" xr:uid="{173EDD20-9EC5-4E75-8941-CE6C93DC120A}"/>
    <cellStyle name="40% - Accent6 4 2 5 2 3" xfId="14959" xr:uid="{EA9DDF44-AE8A-42B8-B45E-59FADF2F8A8B}"/>
    <cellStyle name="40% - Accent6 4 2 5 3" xfId="14960" xr:uid="{94BF0842-D7DE-455C-80A7-638837C5BB9E}"/>
    <cellStyle name="40% - Accent6 4 2 5 3 2" xfId="14961" xr:uid="{2C9F2D1D-C6D9-44C6-ACDF-CE063329522C}"/>
    <cellStyle name="40% - Accent6 4 2 5 4" xfId="14962" xr:uid="{5D526238-18A1-4054-866B-F3D88D4A845F}"/>
    <cellStyle name="40% - Accent6 4 2 5 5" xfId="46292" xr:uid="{5E6E222A-D5D4-45DE-9038-1CDCFB9F737E}"/>
    <cellStyle name="40% - Accent6 4 2 6" xfId="14963" xr:uid="{B71FA052-E595-4774-8B02-9F53CB2AF83A}"/>
    <cellStyle name="40% - Accent6 4 2 6 2" xfId="14964" xr:uid="{996EC3D3-DF2B-473F-88B4-53653E4FF1FF}"/>
    <cellStyle name="40% - Accent6 4 2 6 2 2" xfId="14965" xr:uid="{7423AB8A-EF40-4220-90B7-3F0DF2FD00C7}"/>
    <cellStyle name="40% - Accent6 4 2 6 3" xfId="14966" xr:uid="{4C739692-D26F-4D60-ABDA-37D2D4EE4C6F}"/>
    <cellStyle name="40% - Accent6 4 2 7" xfId="14967" xr:uid="{1B24F629-7699-42FF-A8FD-AB89F4685F24}"/>
    <cellStyle name="40% - Accent6 4 2 7 2" xfId="14968" xr:uid="{1CC49D2A-B5D2-47EF-9344-159184A8BC64}"/>
    <cellStyle name="40% - Accent6 4 2 8" xfId="14969" xr:uid="{12078970-B904-44A3-91EF-67FE990EB7A4}"/>
    <cellStyle name="40% - Accent6 4 2 9" xfId="14870" xr:uid="{03767B42-0AB1-44B6-B524-6B71412F980A}"/>
    <cellStyle name="40% - Accent6 4 3" xfId="976" xr:uid="{47AE7B28-2235-4941-AECA-523819692BFC}"/>
    <cellStyle name="40% - Accent6 4 3 2" xfId="14971" xr:uid="{3CD74D66-F588-419A-B755-06BC8659263E}"/>
    <cellStyle name="40% - Accent6 4 3 2 2" xfId="14972" xr:uid="{70BB13CD-88C0-4E02-A168-500E556F8B26}"/>
    <cellStyle name="40% - Accent6 4 3 2 2 2" xfId="14973" xr:uid="{507CBCB4-7AFD-4698-9B16-51301BED0BB0}"/>
    <cellStyle name="40% - Accent6 4 3 2 2 2 2" xfId="14974" xr:uid="{5B838813-6C28-4728-8240-B8CEE715EC9A}"/>
    <cellStyle name="40% - Accent6 4 3 2 2 3" xfId="14975" xr:uid="{4BFD8C5D-BF95-48D2-96C6-9D30B9EBDD20}"/>
    <cellStyle name="40% - Accent6 4 3 2 3" xfId="14976" xr:uid="{48768B83-7DE1-44DF-8353-6AFDDB6659FF}"/>
    <cellStyle name="40% - Accent6 4 3 2 3 2" xfId="14977" xr:uid="{3EEA309E-B62C-4953-92CA-8AA92DC8BB43}"/>
    <cellStyle name="40% - Accent6 4 3 2 3 2 2" xfId="14978" xr:uid="{57B61319-57A1-448C-BB54-5210635E718E}"/>
    <cellStyle name="40% - Accent6 4 3 2 3 3" xfId="14979" xr:uid="{37C310FF-57B1-4779-A43C-6B5E3FCC49F9}"/>
    <cellStyle name="40% - Accent6 4 3 2 4" xfId="14980" xr:uid="{46D37FF5-CB0B-4741-BF72-67D2E9B0E238}"/>
    <cellStyle name="40% - Accent6 4 3 2 4 2" xfId="14981" xr:uid="{1E53B332-FF95-422B-92BA-3F411BC3586C}"/>
    <cellStyle name="40% - Accent6 4 3 2 5" xfId="14982" xr:uid="{11E16C08-DE2B-46B8-9114-28FBD3B27AD4}"/>
    <cellStyle name="40% - Accent6 4 3 2 6" xfId="45407" xr:uid="{E8828215-4EBE-434E-A2C8-CF74B0D4B2D9}"/>
    <cellStyle name="40% - Accent6 4 3 3" xfId="14983" xr:uid="{95D8F4C9-D0C5-4FF8-A7DE-4A8C6DD6487D}"/>
    <cellStyle name="40% - Accent6 4 3 3 2" xfId="46745" xr:uid="{F051CFBC-5E8C-4399-A90C-5ADA87D57ADE}"/>
    <cellStyle name="40% - Accent6 4 3 4" xfId="14984" xr:uid="{FCD55CBF-BEFF-4F98-AF9D-364C7B44704A}"/>
    <cellStyle name="40% - Accent6 4 3 4 2" xfId="14985" xr:uid="{ADAC274E-C304-4C1D-B1CD-07AD786A4026}"/>
    <cellStyle name="40% - Accent6 4 3 4 2 2" xfId="14986" xr:uid="{4AE36C32-9CB1-4E5B-9580-209363E59695}"/>
    <cellStyle name="40% - Accent6 4 3 4 3" xfId="14987" xr:uid="{A0B5A9BB-BAEB-4DED-8CC4-D28CE611D783}"/>
    <cellStyle name="40% - Accent6 4 3 5" xfId="14970" xr:uid="{43F54BA7-21FA-4049-AEA1-7D4582ABB1DD}"/>
    <cellStyle name="40% - Accent6 4 3 6" xfId="44475" xr:uid="{C470A133-ABD9-4A51-B7C3-B0F2C00F3661}"/>
    <cellStyle name="40% - Accent6 4 4" xfId="14988" xr:uid="{05AB8890-8C87-41DD-8CE6-A9376A6CC664}"/>
    <cellStyle name="40% - Accent6 4 4 2" xfId="14989" xr:uid="{990ECC21-E3B1-4F9A-BD60-0B089901DA78}"/>
    <cellStyle name="40% - Accent6 4 4 2 2" xfId="14990" xr:uid="{2FE546B1-311A-447F-ADFF-D437F4D5FDDE}"/>
    <cellStyle name="40% - Accent6 4 4 2 3" xfId="14991" xr:uid="{ABDC340F-3C8C-4CFF-9F4E-2F6B4F2B27A8}"/>
    <cellStyle name="40% - Accent6 4 4 2 3 2" xfId="14992" xr:uid="{304D37FE-E481-4447-BF4F-E03E14F59C6F}"/>
    <cellStyle name="40% - Accent6 4 4 2 3 2 2" xfId="14993" xr:uid="{46863D7B-F51D-4CFB-9400-75EEA0CF3335}"/>
    <cellStyle name="40% - Accent6 4 4 2 3 3" xfId="14994" xr:uid="{4EF23ED7-FA09-499E-9C4C-4B6E5D337585}"/>
    <cellStyle name="40% - Accent6 4 4 2 4" xfId="14995" xr:uid="{393E63B9-F2A1-4990-B093-89737A3A5919}"/>
    <cellStyle name="40% - Accent6 4 4 2 4 2" xfId="14996" xr:uid="{21623F2C-D4BC-4A20-9B77-A01E7E9F4826}"/>
    <cellStyle name="40% - Accent6 4 4 2 4 2 2" xfId="14997" xr:uid="{12D069E1-D5E9-48D1-A95A-077DE7DB6010}"/>
    <cellStyle name="40% - Accent6 4 4 2 4 3" xfId="14998" xr:uid="{382C4A66-D853-4E22-836A-419BC0202F5A}"/>
    <cellStyle name="40% - Accent6 4 4 2 5" xfId="14999" xr:uid="{24E66ED1-B34D-4C8B-85C0-8EEAFB84E1DF}"/>
    <cellStyle name="40% - Accent6 4 4 2 5 2" xfId="15000" xr:uid="{9BC37DA4-B224-4376-9CDA-5B347783B847}"/>
    <cellStyle name="40% - Accent6 4 4 2 6" xfId="15001" xr:uid="{5AA2FA7E-78EC-410E-8342-9BE7E9435FDD}"/>
    <cellStyle name="40% - Accent6 4 4 2 7" xfId="46558" xr:uid="{8733CBC4-1205-4C5C-BEC2-8172BF5720EE}"/>
    <cellStyle name="40% - Accent6 4 4 3" xfId="15002" xr:uid="{AB51193B-7E75-42F2-8C9A-F234E730A65B}"/>
    <cellStyle name="40% - Accent6 4 4 3 2" xfId="15003" xr:uid="{4E1D0391-E9C9-4483-97FE-E70EC69CE160}"/>
    <cellStyle name="40% - Accent6 4 4 3 2 2" xfId="15004" xr:uid="{4C686F62-856B-4B0C-91B0-2E907DB9AD9C}"/>
    <cellStyle name="40% - Accent6 4 4 3 3" xfId="15005" xr:uid="{442B2891-530B-4BAA-8F5D-AEE725E28FA5}"/>
    <cellStyle name="40% - Accent6 4 4 4" xfId="15006" xr:uid="{1A70B9CD-2B66-4E58-A2A5-6E7BE134E5BB}"/>
    <cellStyle name="40% - Accent6 4 4 4 2" xfId="15007" xr:uid="{0AB3C72A-D244-4E88-988D-4B5CE1E10D02}"/>
    <cellStyle name="40% - Accent6 4 4 4 2 2" xfId="15008" xr:uid="{EC0B3B69-03FD-4214-9335-7B99A17B0298}"/>
    <cellStyle name="40% - Accent6 4 4 4 3" xfId="15009" xr:uid="{11F1E71B-7D46-40B0-85FA-42CD7BB11237}"/>
    <cellStyle name="40% - Accent6 4 4 5" xfId="15010" xr:uid="{DAAA5D1D-6071-40F6-837C-172100592BFC}"/>
    <cellStyle name="40% - Accent6 4 4 5 2" xfId="15011" xr:uid="{20A19FC3-6FBD-48E7-B6D4-1DAF3961B12B}"/>
    <cellStyle name="40% - Accent6 4 4 6" xfId="15012" xr:uid="{C2711DF8-C9A4-415A-B0A7-F7330621165D}"/>
    <cellStyle name="40% - Accent6 4 4 7" xfId="45219" xr:uid="{6FEC4681-8060-4185-BE26-EEC764AA9554}"/>
    <cellStyle name="40% - Accent6 4 5" xfId="15013" xr:uid="{B42EDA1C-5BCD-4E2A-9E4D-E1B08C80BDDB}"/>
    <cellStyle name="40% - Accent6 4 5 2" xfId="15014" xr:uid="{5C686C9B-B0BF-4EF8-98F4-43AE241AB222}"/>
    <cellStyle name="40% - Accent6 4 5 2 2" xfId="15015" xr:uid="{E1E03A40-3933-4FDF-B0F1-3A1497646D2F}"/>
    <cellStyle name="40% - Accent6 4 5 2 2 2" xfId="15016" xr:uid="{774CE5AF-2232-4676-88FA-95922B906B97}"/>
    <cellStyle name="40% - Accent6 4 5 2 3" xfId="15017" xr:uid="{76789A2E-0B0A-438B-B38C-B25E7C89CC99}"/>
    <cellStyle name="40% - Accent6 4 5 2 4" xfId="46909" xr:uid="{294FCE29-F572-4BE5-AF72-9C6A249DA9ED}"/>
    <cellStyle name="40% - Accent6 4 5 3" xfId="15018" xr:uid="{45E7D513-17CA-4A11-ACE2-DD7A85083275}"/>
    <cellStyle name="40% - Accent6 4 5 3 2" xfId="15019" xr:uid="{BAF4007C-DEDC-4A51-8580-C9015B6A2F90}"/>
    <cellStyle name="40% - Accent6 4 5 3 2 2" xfId="15020" xr:uid="{7BAB8B55-67C2-494C-91D7-A5B5FCE97DCA}"/>
    <cellStyle name="40% - Accent6 4 5 3 3" xfId="15021" xr:uid="{CA4FABEE-2DF0-4EEC-9035-D3422CDB23D2}"/>
    <cellStyle name="40% - Accent6 4 5 4" xfId="15022" xr:uid="{4B2FD81A-3917-4649-B86A-5B006F492099}"/>
    <cellStyle name="40% - Accent6 4 5 4 2" xfId="15023" xr:uid="{36D146D6-0952-48A3-A1A3-710EFFBAFEFE}"/>
    <cellStyle name="40% - Accent6 4 5 5" xfId="15024" xr:uid="{48369849-E8F5-457B-B2BF-16F68FAC12B4}"/>
    <cellStyle name="40% - Accent6 4 5 6" xfId="44799" xr:uid="{E932539D-0E55-42AA-A742-F2A022715B63}"/>
    <cellStyle name="40% - Accent6 4 6" xfId="15025" xr:uid="{CED61626-C7C0-4100-8F25-B65626DFED5E}"/>
    <cellStyle name="40% - Accent6 4 6 2" xfId="15026" xr:uid="{9072E5A7-F61F-4AF1-8732-33286427F231}"/>
    <cellStyle name="40% - Accent6 4 6 2 2" xfId="15027" xr:uid="{45C01116-09E8-4A46-8B4E-3E5D699BC1BF}"/>
    <cellStyle name="40% - Accent6 4 6 2 2 2" xfId="15028" xr:uid="{5453E6FF-6A4B-4BE2-8DB6-DCE01F1D2583}"/>
    <cellStyle name="40% - Accent6 4 6 2 3" xfId="15029" xr:uid="{0157DA17-9F1A-4476-AA46-F2D69106D371}"/>
    <cellStyle name="40% - Accent6 4 6 2 4" xfId="47083" xr:uid="{048EF789-5556-4FBF-8787-6D5FE4C8A198}"/>
    <cellStyle name="40% - Accent6 4 6 3" xfId="15030" xr:uid="{6086BEE5-A737-4049-96AC-F03EA68F2246}"/>
    <cellStyle name="40% - Accent6 4 6 3 2" xfId="15031" xr:uid="{A7C6A578-2C87-49F8-86DF-1FD2C6D737DD}"/>
    <cellStyle name="40% - Accent6 4 6 4" xfId="15032" xr:uid="{2A187F5E-E5ED-45A4-A3DD-5A11A4DBD2EF}"/>
    <cellStyle name="40% - Accent6 4 6 5" xfId="45658" xr:uid="{E5224CDE-F1E9-4CC9-A21B-9F5E90FDD418}"/>
    <cellStyle name="40% - Accent6 4 7" xfId="15033" xr:uid="{72824C18-A2E2-4A54-AB03-117B43CCA65C}"/>
    <cellStyle name="40% - Accent6 4 7 2" xfId="15034" xr:uid="{518899B8-6B3B-4676-8F1F-08096CBBEC12}"/>
    <cellStyle name="40% - Accent6 4 7 2 2" xfId="15035" xr:uid="{0CFFA87D-2E3A-4171-9781-12F4305167DD}"/>
    <cellStyle name="40% - Accent6 4 7 3" xfId="15036" xr:uid="{66EEDAE4-3267-40E7-B302-6350CA7982A5}"/>
    <cellStyle name="40% - Accent6 4 7 4" xfId="46181" xr:uid="{68A5C0A7-473B-43DC-80B8-513A5B75F3C2}"/>
    <cellStyle name="40% - Accent6 4 8" xfId="15037" xr:uid="{6978FC73-C4BE-4831-990A-8B428BCEB5C7}"/>
    <cellStyle name="40% - Accent6 4 8 2" xfId="15038" xr:uid="{CE79B901-8E99-4B2C-BB5B-744FE671A67C}"/>
    <cellStyle name="40% - Accent6 4 9" xfId="15039" xr:uid="{47385A99-2B56-4FB6-9967-4DCC02ED98DC}"/>
    <cellStyle name="40% - Accent6 5" xfId="597" xr:uid="{A85499EA-CB11-4722-9EE7-56F541AD0AA1}"/>
    <cellStyle name="40% - Accent6 5 2" xfId="1008" xr:uid="{B5202D71-2046-421C-89A9-3D587E51254C}"/>
    <cellStyle name="40% - Accent6 5 2 2" xfId="15042" xr:uid="{6F90AD3D-380A-46CA-A4A4-ABBA11399B24}"/>
    <cellStyle name="40% - Accent6 5 2 2 2" xfId="15043" xr:uid="{E35A7AD6-E8BC-4DA3-B2D2-FC3B52FD2849}"/>
    <cellStyle name="40% - Accent6 5 2 2 2 2" xfId="15044" xr:uid="{08FB4CD2-7721-4542-B83B-9428F4FF8823}"/>
    <cellStyle name="40% - Accent6 5 2 2 2 2 2" xfId="15045" xr:uid="{099DEFD1-EFAB-4E90-B4B5-D2243800CFD1}"/>
    <cellStyle name="40% - Accent6 5 2 2 2 3" xfId="15046" xr:uid="{76AFF6A5-2ED9-4D5F-82C8-C7BE17EED23F}"/>
    <cellStyle name="40% - Accent6 5 2 2 3" xfId="15047" xr:uid="{B86BC577-D0B3-439E-840E-94795DAC536F}"/>
    <cellStyle name="40% - Accent6 5 2 2 3 2" xfId="15048" xr:uid="{4AEDE636-99A9-4E29-986B-BC510743A2F0}"/>
    <cellStyle name="40% - Accent6 5 2 2 3 2 2" xfId="15049" xr:uid="{0BE5F162-93BD-48E4-8EE4-06B976C97C75}"/>
    <cellStyle name="40% - Accent6 5 2 2 3 3" xfId="15050" xr:uid="{8F0540CC-4D32-480D-80AA-7B7E7EC533C6}"/>
    <cellStyle name="40% - Accent6 5 2 2 4" xfId="15051" xr:uid="{51450A66-CDDE-48DD-873F-099AB8FA1BED}"/>
    <cellStyle name="40% - Accent6 5 2 2 4 2" xfId="15052" xr:uid="{1974210B-7F1C-45D8-98AF-885E55C8A81D}"/>
    <cellStyle name="40% - Accent6 5 2 2 5" xfId="15053" xr:uid="{5E50C563-B0E6-4D4C-AA1D-5B632EE45F98}"/>
    <cellStyle name="40% - Accent6 5 2 3" xfId="15054" xr:uid="{29AA3C6C-B9E3-4562-BD38-96230796795F}"/>
    <cellStyle name="40% - Accent6 5 2 4" xfId="15055" xr:uid="{EBDF9A9F-C925-4177-BC59-5777981D6F7B}"/>
    <cellStyle name="40% - Accent6 5 2 4 2" xfId="15056" xr:uid="{B2420E6C-1F80-45B6-B8F5-6780A22A1B67}"/>
    <cellStyle name="40% - Accent6 5 2 4 2 2" xfId="15057" xr:uid="{0C55C1E9-B98D-4E4F-9AF0-EFE593497BB1}"/>
    <cellStyle name="40% - Accent6 5 2 4 3" xfId="15058" xr:uid="{5DC3966C-FA87-4758-8682-FF5BDC253D58}"/>
    <cellStyle name="40% - Accent6 5 2 5" xfId="15059" xr:uid="{C8A22EB4-3B8D-469C-92AF-D9AFE058A253}"/>
    <cellStyle name="40% - Accent6 5 2 5 2" xfId="15060" xr:uid="{3C2D1679-74A7-458D-A6C9-E08B50577698}"/>
    <cellStyle name="40% - Accent6 5 2 5 2 2" xfId="15061" xr:uid="{2B4D2498-8A66-4409-B159-B6A64FCE668D}"/>
    <cellStyle name="40% - Accent6 5 2 5 3" xfId="15062" xr:uid="{ADA1C8C3-8FE4-4915-ADFD-8E09882F6681}"/>
    <cellStyle name="40% - Accent6 5 2 6" xfId="15063" xr:uid="{3F872509-3D31-4237-811A-59878FCE6D54}"/>
    <cellStyle name="40% - Accent6 5 2 6 2" xfId="15064" xr:uid="{341E9D50-00B7-4F95-8305-CE920BCCD455}"/>
    <cellStyle name="40% - Accent6 5 2 7" xfId="15065" xr:uid="{CA6C31E0-337F-4A2D-A2BC-105D1B3AC5D9}"/>
    <cellStyle name="40% - Accent6 5 2 8" xfId="15041" xr:uid="{078516E9-ECF6-4771-AA54-CD5FFF8A6300}"/>
    <cellStyle name="40% - Accent6 5 2 9" xfId="45098" xr:uid="{09F5423F-F12D-4F76-9B79-C566F95F2E12}"/>
    <cellStyle name="40% - Accent6 5 3" xfId="15066" xr:uid="{B5E300B8-51EA-414E-9136-2D5D55894097}"/>
    <cellStyle name="40% - Accent6 5 3 2" xfId="15067" xr:uid="{2563A2BE-624B-4458-861E-0A1716E9009E}"/>
    <cellStyle name="40% - Accent6 5 3 2 2" xfId="15068" xr:uid="{67759E10-95EC-4DCE-AED6-2E812B45F2BF}"/>
    <cellStyle name="40% - Accent6 5 3 2 2 2" xfId="15069" xr:uid="{F2F6FB7B-A5C6-4D8D-96CF-2554B874BC32}"/>
    <cellStyle name="40% - Accent6 5 3 2 3" xfId="15070" xr:uid="{A24F34A2-5184-4FD2-A387-AFA6D38B2959}"/>
    <cellStyle name="40% - Accent6 5 3 3" xfId="15071" xr:uid="{27548F83-A3EA-4EEB-9552-9D8683DDA661}"/>
    <cellStyle name="40% - Accent6 5 3 3 2" xfId="15072" xr:uid="{37AFCF75-F606-41F4-A846-DD9CD07C50BD}"/>
    <cellStyle name="40% - Accent6 5 3 3 2 2" xfId="15073" xr:uid="{0688E3C1-AE16-471B-85B2-CDBCDA4FD70A}"/>
    <cellStyle name="40% - Accent6 5 3 3 3" xfId="15074" xr:uid="{0C1E1534-30C3-4729-A3B1-677884113260}"/>
    <cellStyle name="40% - Accent6 5 3 4" xfId="15075" xr:uid="{4F9D13BA-3BF7-4F5E-8C25-BFAB4EAD9C73}"/>
    <cellStyle name="40% - Accent6 5 3 4 2" xfId="15076" xr:uid="{B4062F0E-2B54-4008-9208-F5C167C724ED}"/>
    <cellStyle name="40% - Accent6 5 3 5" xfId="15077" xr:uid="{CED68547-8700-422E-BD9C-CB7C0C60A2AC}"/>
    <cellStyle name="40% - Accent6 5 3 6" xfId="45783" xr:uid="{5C5E3438-57A2-4DB7-AC8B-F3979C1BBFA5}"/>
    <cellStyle name="40% - Accent6 5 4" xfId="15078" xr:uid="{26AFD0C1-507D-4B5C-8CC6-ABCD57E8AE85}"/>
    <cellStyle name="40% - Accent6 5 4 2" xfId="15079" xr:uid="{5353EE40-22EE-4EE1-9C0B-5C696E880557}"/>
    <cellStyle name="40% - Accent6 5 4 2 2" xfId="15080" xr:uid="{90ADEF5E-876C-49EF-9C1B-D0FC93BC0F71}"/>
    <cellStyle name="40% - Accent6 5 4 3" xfId="15081" xr:uid="{FA9B2E55-5531-4F99-8D8F-8CD7E81707A5}"/>
    <cellStyle name="40% - Accent6 5 4 4" xfId="46437" xr:uid="{DC597462-1355-4132-982B-B101546172C5}"/>
    <cellStyle name="40% - Accent6 5 5" xfId="15082" xr:uid="{24628F22-275B-4C37-B0B7-26F689EDA5B3}"/>
    <cellStyle name="40% - Accent6 5 5 2" xfId="15083" xr:uid="{FEFB36A9-8640-4D51-AAA5-3B0EEC8A8693}"/>
    <cellStyle name="40% - Accent6 5 5 2 2" xfId="15084" xr:uid="{819AD99D-15A6-427F-AF70-91243AE3265A}"/>
    <cellStyle name="40% - Accent6 5 5 3" xfId="15085" xr:uid="{D312DEE9-ED6A-472E-A8BF-E284B65B06D5}"/>
    <cellStyle name="40% - Accent6 5 6" xfId="15086" xr:uid="{AD1781E9-03A6-4742-819B-A1E2B50B0E1A}"/>
    <cellStyle name="40% - Accent6 5 6 2" xfId="15087" xr:uid="{A6517A0E-7A78-462F-90D4-7D1C1D7287E3}"/>
    <cellStyle name="40% - Accent6 5 7" xfId="15088" xr:uid="{0F6FFE0A-B659-4D61-89DF-CF096E6E69E3}"/>
    <cellStyle name="40% - Accent6 5 8" xfId="15040" xr:uid="{9EA25D7D-7BA0-4A36-8F4B-EE0C411FE59F}"/>
    <cellStyle name="40% - Accent6 5 9" xfId="44111" xr:uid="{67F1BC02-EF6B-4797-84C1-82BEBBC7C6BA}"/>
    <cellStyle name="40% - Accent6 6" xfId="850" xr:uid="{57F45695-8A5B-4283-AFAE-382904E17FDE}"/>
    <cellStyle name="40% - Accent6 6 2" xfId="15090" xr:uid="{124E6640-2099-44A8-A2DB-A1FF1F780724}"/>
    <cellStyle name="40% - Accent6 6 2 2" xfId="15091" xr:uid="{20BA2941-8319-442B-A436-CC57063C6D91}"/>
    <cellStyle name="40% - Accent6 6 2 2 2" xfId="15092" xr:uid="{5EEBC1FF-3FBF-4C61-9A78-176C20D4737E}"/>
    <cellStyle name="40% - Accent6 6 2 2 2 2" xfId="15093" xr:uid="{549EE5B2-35AA-4D90-AACA-B649FD918CC8}"/>
    <cellStyle name="40% - Accent6 6 2 2 2 2 2" xfId="15094" xr:uid="{2B9DBBF6-1B27-4078-9B8E-01F52D9AE35B}"/>
    <cellStyle name="40% - Accent6 6 2 2 2 3" xfId="15095" xr:uid="{8B4FCF03-961E-4AA0-958C-505C1B429784}"/>
    <cellStyle name="40% - Accent6 6 2 2 3" xfId="15096" xr:uid="{A61D1E27-A210-4E95-9901-BCFA7E0A3468}"/>
    <cellStyle name="40% - Accent6 6 2 2 3 2" xfId="15097" xr:uid="{874ACFBB-1EA1-4C5B-9A5C-55AC3ABEF373}"/>
    <cellStyle name="40% - Accent6 6 2 2 3 2 2" xfId="15098" xr:uid="{1AEAC291-4C1B-4191-B1FD-5F916DB00D29}"/>
    <cellStyle name="40% - Accent6 6 2 2 3 3" xfId="15099" xr:uid="{66984ED2-21F9-4AE4-A321-0D715942A2D6}"/>
    <cellStyle name="40% - Accent6 6 2 2 4" xfId="15100" xr:uid="{080F585C-40DF-4420-A5F0-6912ED4ED0A5}"/>
    <cellStyle name="40% - Accent6 6 2 2 4 2" xfId="15101" xr:uid="{B25DECFD-DA30-45E2-AB2B-301F56FCD863}"/>
    <cellStyle name="40% - Accent6 6 2 2 5" xfId="15102" xr:uid="{7BD24833-F647-4874-825C-62650B7713CD}"/>
    <cellStyle name="40% - Accent6 6 2 3" xfId="15103" xr:uid="{14F986AE-287B-46A5-9549-FE762833B66B}"/>
    <cellStyle name="40% - Accent6 6 2 4" xfId="15104" xr:uid="{32970817-9EDA-4A06-885B-7924AC6EEC47}"/>
    <cellStyle name="40% - Accent6 6 2 4 2" xfId="15105" xr:uid="{5F24B062-A031-4CB5-8416-A4C7A1641640}"/>
    <cellStyle name="40% - Accent6 6 2 4 2 2" xfId="15106" xr:uid="{4274F40A-6B7E-456B-82B7-9569A91C57E3}"/>
    <cellStyle name="40% - Accent6 6 2 4 3" xfId="15107" xr:uid="{142D7428-6655-4E6F-B3C5-3593634644C8}"/>
    <cellStyle name="40% - Accent6 6 2 5" xfId="15108" xr:uid="{F30B8F32-2FB0-484F-B523-D73B2A22A59B}"/>
    <cellStyle name="40% - Accent6 6 2 5 2" xfId="15109" xr:uid="{E0E728BF-A62B-42F2-9F36-F620EE4EF5D4}"/>
    <cellStyle name="40% - Accent6 6 2 5 2 2" xfId="15110" xr:uid="{2664D1D7-2B74-4953-98D9-2A55566C6880}"/>
    <cellStyle name="40% - Accent6 6 2 5 3" xfId="15111" xr:uid="{BCD4A20E-BC53-4FEE-BE03-2B739B3EDC49}"/>
    <cellStyle name="40% - Accent6 6 2 6" xfId="15112" xr:uid="{19F96FF5-5096-4B88-BCA5-A6C3D442A7D9}"/>
    <cellStyle name="40% - Accent6 6 2 6 2" xfId="15113" xr:uid="{24CC3566-45CD-4324-89C2-E73CD81035A0}"/>
    <cellStyle name="40% - Accent6 6 2 7" xfId="15114" xr:uid="{DA07AC19-69A2-4684-948C-E355B746EF5C}"/>
    <cellStyle name="40% - Accent6 6 2 8" xfId="45902" xr:uid="{EBB2A1F1-F2F3-4A3F-B0A8-D02821F4856B}"/>
    <cellStyle name="40% - Accent6 6 3" xfId="15115" xr:uid="{B1F385C2-B5AA-4BAF-85F7-43AD47D22F6E}"/>
    <cellStyle name="40% - Accent6 6 3 2" xfId="15116" xr:uid="{4FFA8143-ADA9-471D-8DBB-AF9D6B1A214A}"/>
    <cellStyle name="40% - Accent6 6 3 2 2" xfId="15117" xr:uid="{4B03B079-D147-4568-9FF0-18A953D70D41}"/>
    <cellStyle name="40% - Accent6 6 3 2 2 2" xfId="15118" xr:uid="{1F38C1DE-4224-44C5-968B-295A28802727}"/>
    <cellStyle name="40% - Accent6 6 3 2 3" xfId="15119" xr:uid="{9D021F3E-1120-4C1D-A914-CA383E2C1C67}"/>
    <cellStyle name="40% - Accent6 6 3 3" xfId="15120" xr:uid="{37C05605-D9D0-4F29-A331-495F5C39B380}"/>
    <cellStyle name="40% - Accent6 6 3 3 2" xfId="15121" xr:uid="{AF8BB6B4-DA86-4444-933A-71BC0491FD90}"/>
    <cellStyle name="40% - Accent6 6 3 3 2 2" xfId="15122" xr:uid="{375682E9-1B85-498E-951E-EAFFB978F2DA}"/>
    <cellStyle name="40% - Accent6 6 3 3 3" xfId="15123" xr:uid="{8557515F-1CDF-4209-AF36-E180A6BCCB62}"/>
    <cellStyle name="40% - Accent6 6 3 4" xfId="15124" xr:uid="{6B16D4F6-FB8A-44A7-BCA8-18294E77ACC2}"/>
    <cellStyle name="40% - Accent6 6 3 4 2" xfId="15125" xr:uid="{FFEFA345-053C-4F10-91FE-1996CBCEFCB4}"/>
    <cellStyle name="40% - Accent6 6 3 5" xfId="15126" xr:uid="{7C208E9D-80D5-4AA5-8009-588B9AA1871A}"/>
    <cellStyle name="40% - Accent6 6 4" xfId="15127" xr:uid="{B8FB16A4-3247-423A-A5AC-76AE475A883D}"/>
    <cellStyle name="40% - Accent6 6 4 2" xfId="15128" xr:uid="{DDE550D3-4AAC-4210-AE83-590FEE429103}"/>
    <cellStyle name="40% - Accent6 6 4 2 2" xfId="15129" xr:uid="{4AE998DF-7BB5-4522-921F-5815CBD42DED}"/>
    <cellStyle name="40% - Accent6 6 4 3" xfId="15130" xr:uid="{CF100B45-5989-4D26-90B6-1FD5749CE865}"/>
    <cellStyle name="40% - Accent6 6 5" xfId="15131" xr:uid="{3B755E64-C209-401C-92F5-BF0205C4F8EB}"/>
    <cellStyle name="40% - Accent6 6 5 2" xfId="15132" xr:uid="{80C90E2F-6B6E-4F76-A661-E8BC12A60759}"/>
    <cellStyle name="40% - Accent6 6 5 2 2" xfId="15133" xr:uid="{D9B05F28-F783-44AC-9ECA-E1DA4A960736}"/>
    <cellStyle name="40% - Accent6 6 5 3" xfId="15134" xr:uid="{A6881899-F50B-449C-929B-D9BFA310CC92}"/>
    <cellStyle name="40% - Accent6 6 6" xfId="15135" xr:uid="{417E5554-CEAD-4889-B4CC-E0459DE87418}"/>
    <cellStyle name="40% - Accent6 6 6 2" xfId="15136" xr:uid="{D05226BB-4989-450B-AF8B-77541A467331}"/>
    <cellStyle name="40% - Accent6 6 7" xfId="15137" xr:uid="{F88D14D6-5544-4699-AF2F-B3336250F88B}"/>
    <cellStyle name="40% - Accent6 6 8" xfId="15089" xr:uid="{5FAADF34-8C0E-4DF8-BC7E-90B31AF64EF5}"/>
    <cellStyle name="40% - Accent6 6 9" xfId="44924" xr:uid="{F4D84A1D-A5F6-4919-90EF-4C35256FB9FA}"/>
    <cellStyle name="40% - Accent6 7" xfId="15138" xr:uid="{E9826DFA-07DD-4DC0-AB3E-4FA20674ADDD}"/>
    <cellStyle name="40% - Accent6 7 2" xfId="15139" xr:uid="{535174B7-0968-4DC0-96BA-CC76DD1841FB}"/>
    <cellStyle name="40% - Accent6 7 2 2" xfId="15140" xr:uid="{9E425CB9-7202-4452-901D-D15A06E94B8C}"/>
    <cellStyle name="40% - Accent6 7 2 2 2" xfId="15141" xr:uid="{3B21B693-1E99-47CE-93EF-ADAE065CD389}"/>
    <cellStyle name="40% - Accent6 7 2 2 2 2" xfId="15142" xr:uid="{74F56775-BF65-4570-BAEC-8084FC8611CD}"/>
    <cellStyle name="40% - Accent6 7 2 2 3" xfId="15143" xr:uid="{363FED88-1D85-430A-8D85-4EE41B0BBBD9}"/>
    <cellStyle name="40% - Accent6 7 2 3" xfId="15144" xr:uid="{9AAD0CAF-49BD-46A8-99BB-5AA634572BC1}"/>
    <cellStyle name="40% - Accent6 7 2 4" xfId="15145" xr:uid="{C444FB39-088B-4FBC-B4BA-8C0952F135B3}"/>
    <cellStyle name="40% - Accent6 7 3" xfId="15146" xr:uid="{8EC7AF82-CF3A-45A5-BF92-A04A3761C5DA}"/>
    <cellStyle name="40% - Accent6 7 3 2" xfId="15147" xr:uid="{6D6C9461-233A-46EF-8349-BAE4F2A1A79E}"/>
    <cellStyle name="40% - Accent6 7 3 2 2" xfId="15148" xr:uid="{D84A7FB8-FC54-4230-B5DC-4334B41CDFB9}"/>
    <cellStyle name="40% - Accent6 7 3 3" xfId="15149" xr:uid="{68D1A5D8-93BB-4885-A251-361507868B80}"/>
    <cellStyle name="40% - Accent6 7 4" xfId="15150" xr:uid="{15F67F6C-9304-408A-879B-E4C32A4A4FB3}"/>
    <cellStyle name="40% - Accent6 7 4 2" xfId="15151" xr:uid="{5808522F-5063-43FF-9424-279DA1358B25}"/>
    <cellStyle name="40% - Accent6 7 5" xfId="15152" xr:uid="{48F94973-0AB1-4FFE-98D2-2F8085D3F804}"/>
    <cellStyle name="40% - Accent6 7 6" xfId="45536" xr:uid="{86A109D4-26FB-4E03-8A1F-211556F9587D}"/>
    <cellStyle name="40% - Accent6 8" xfId="15153" xr:uid="{7B0C5ED6-9087-480F-9590-C88B7FA6A930}"/>
    <cellStyle name="40% - Accent6 8 2" xfId="15154" xr:uid="{BCC7E114-1105-495B-A349-5EDF3E33E8DC}"/>
    <cellStyle name="40% - Accent6 8 3" xfId="15155" xr:uid="{11986A84-BBC7-4F89-8D53-AFADE04F2E84}"/>
    <cellStyle name="40% - Accent6 8 3 2" xfId="15156" xr:uid="{8A283BAB-47A2-445C-9034-914305AB5436}"/>
    <cellStyle name="40% - Accent6 8 3 2 2" xfId="15157" xr:uid="{7BC5819A-E283-4D99-B673-AE6FB6042B47}"/>
    <cellStyle name="40% - Accent6 8 3 2 2 2" xfId="15158" xr:uid="{FB684B2D-AE67-483A-A83C-B671FDFB36BC}"/>
    <cellStyle name="40% - Accent6 8 3 2 3" xfId="15159" xr:uid="{A7D45931-44D6-47B8-A86F-C51F4014DE02}"/>
    <cellStyle name="40% - Accent6 8 3 3" xfId="15160" xr:uid="{764C72A4-CA12-4EFB-B553-03A02A80D0C3}"/>
    <cellStyle name="40% - Accent6 8 3 3 2" xfId="15161" xr:uid="{F007D564-E990-43C3-96AD-92B623046635}"/>
    <cellStyle name="40% - Accent6 8 3 3 2 2" xfId="15162" xr:uid="{A9DBE9E5-32E6-4064-9913-22E8ADF5334F}"/>
    <cellStyle name="40% - Accent6 8 3 3 3" xfId="15163" xr:uid="{3F8A832D-2297-481F-8FA2-8CF62428DCB1}"/>
    <cellStyle name="40% - Accent6 8 3 4" xfId="15164" xr:uid="{26F53817-70A4-4255-9061-55CC05D4F005}"/>
    <cellStyle name="40% - Accent6 8 3 4 2" xfId="15165" xr:uid="{37A377B7-C9C0-4B76-BE07-360C6BFA0AD6}"/>
    <cellStyle name="40% - Accent6 8 3 5" xfId="15166" xr:uid="{D0E3720B-2B59-469F-9040-7D8BB24C6AF2}"/>
    <cellStyle name="40% - Accent6 8 4" xfId="46306" xr:uid="{B852D635-A2E2-4679-BAC0-E05063C0B1AD}"/>
    <cellStyle name="40% - Accent6 9" xfId="15167" xr:uid="{96A93E0C-560A-4A84-8B21-536A11E6ADD8}"/>
    <cellStyle name="40% - Accent6 9 2" xfId="15168" xr:uid="{68A92F4A-5EF4-45CC-96BC-62E0D4CFF8F1}"/>
    <cellStyle name="40% - Accent6 9 3" xfId="15169" xr:uid="{ED0A310A-54DA-441F-873F-B1166E8D714D}"/>
    <cellStyle name="40% - Accent6 9 3 2" xfId="15170" xr:uid="{BF2C5AFB-ED23-47B3-9F7F-8349C24325B4}"/>
    <cellStyle name="40% - Accent6 9 3 2 2" xfId="15171" xr:uid="{44FB1E27-62E5-4B7A-9CE1-6F62F48B6928}"/>
    <cellStyle name="40% - Accent6 9 3 2 2 2" xfId="15172" xr:uid="{D3868FF9-7312-4235-9CF5-12C4DA8D50E6}"/>
    <cellStyle name="40% - Accent6 9 3 2 3" xfId="15173" xr:uid="{5684B3D3-0AE1-4618-82B9-E5EE1002FE74}"/>
    <cellStyle name="40% - Accent6 9 3 3" xfId="15174" xr:uid="{66286CCE-A1A6-4E07-B48E-CFAB6FDFE552}"/>
    <cellStyle name="40% - Accent6 9 3 3 2" xfId="15175" xr:uid="{94418A52-9E25-451E-8A0E-5EF5372B3EBE}"/>
    <cellStyle name="40% - Accent6 9 3 3 2 2" xfId="15176" xr:uid="{9EB60E20-E5FA-4EB1-ACD4-C0C757407BA8}"/>
    <cellStyle name="40% - Accent6 9 3 3 3" xfId="15177" xr:uid="{E7F0D915-124E-4279-BA4C-4496744786DE}"/>
    <cellStyle name="40% - Accent6 9 3 4" xfId="15178" xr:uid="{6074319A-A9DF-4070-9D65-8EC0DC8DD965}"/>
    <cellStyle name="40% - Accent6 9 3 4 2" xfId="15179" xr:uid="{E68D7F68-2C94-46DF-9FF2-289049D5A502}"/>
    <cellStyle name="40% - Accent6 9 3 5" xfId="15180" xr:uid="{284998EE-3738-41E2-9B66-36D0D133371D}"/>
    <cellStyle name="40% - Accent6 9 4" xfId="15181" xr:uid="{FEFBC431-5A5B-467A-93AA-5BDDCCBB9239}"/>
    <cellStyle name="5" xfId="548" xr:uid="{AD280C71-0C36-4803-AAE9-D433D727108A}"/>
    <cellStyle name="6" xfId="549" xr:uid="{9C6B2047-62BE-4196-A2AB-720ECE065469}"/>
    <cellStyle name="60% - Accent1 2" xfId="124" xr:uid="{C75DE75D-EFED-4BE3-9ED3-06D504DE56B6}"/>
    <cellStyle name="60% - Accent1 2 2" xfId="238" xr:uid="{5AD06163-9182-42DF-857E-D63F820554AD}"/>
    <cellStyle name="60% - Accent1 2 2 2" xfId="15182" xr:uid="{92AAACF0-D307-437C-AF8B-75841D5B07BC}"/>
    <cellStyle name="60% - Accent1 2 2 2 2" xfId="15183" xr:uid="{203DA728-19E5-4D57-8FE2-E474BD547B93}"/>
    <cellStyle name="60% - Accent1 2 2 2 2 2" xfId="15184" xr:uid="{E399E7FC-64FE-44BC-88A7-C1A5A2AC411B}"/>
    <cellStyle name="60% - Accent1 2 2 2 2 3" xfId="15185" xr:uid="{7C718030-4C63-48DD-A380-CCAB57ABF496}"/>
    <cellStyle name="60% - Accent1 2 2 2 2 4" xfId="15186" xr:uid="{A0FCF66B-1C2F-4F0B-AE11-6438EBCA6F45}"/>
    <cellStyle name="60% - Accent1 2 2 2 3" xfId="15187" xr:uid="{C9F0240C-5800-4012-B078-C4B9C0F1BD67}"/>
    <cellStyle name="60% - Accent1 2 2 2 4" xfId="15188" xr:uid="{3094F2B2-97A9-4CD4-AFA8-E9224C069361}"/>
    <cellStyle name="60% - Accent1 2 2 3" xfId="15189" xr:uid="{483FE83B-8B25-46C5-AB8D-4F174D49A82D}"/>
    <cellStyle name="60% - Accent1 2 2 3 2" xfId="15190" xr:uid="{31DE590F-385D-46D9-A5C8-84350C2C5BD4}"/>
    <cellStyle name="60% - Accent1 2 2 3 2 2" xfId="15191" xr:uid="{10549E75-492D-47D3-A8B7-C4F7F1DD659A}"/>
    <cellStyle name="60% - Accent1 2 2 3 2 3" xfId="15192" xr:uid="{41888F0C-6AA5-472F-96DD-5C158494E10B}"/>
    <cellStyle name="60% - Accent1 2 2 3 2 4" xfId="15193" xr:uid="{7A6CF94E-4D02-4300-93DE-5BFDEAD2BA63}"/>
    <cellStyle name="60% - Accent1 2 2 3 3" xfId="15194" xr:uid="{8550DA98-7E90-42A3-8489-D6B589205DE3}"/>
    <cellStyle name="60% - Accent1 2 2 4" xfId="15195" xr:uid="{18DAF53F-4CB5-412F-BEA3-2A64BCD3AD94}"/>
    <cellStyle name="60% - Accent1 2 2 4 2" xfId="15196" xr:uid="{3ECEB129-79FD-45D9-B350-566187D4913D}"/>
    <cellStyle name="60% - Accent1 2 2 5" xfId="1499" xr:uid="{18E49BD7-6F80-4016-A826-DA564235D551}"/>
    <cellStyle name="60% - Accent1 2 2 6" xfId="405" xr:uid="{4FA76767-DED7-4F50-92CE-67B93A1D385F}"/>
    <cellStyle name="60% - Accent1 2 3" xfId="1500" xr:uid="{EE7CD49E-5A4B-44F5-B699-4F6476BAAF9B}"/>
    <cellStyle name="60% - Accent1 2 3 2" xfId="15197" xr:uid="{6C0A1666-9338-441C-BCE7-D12C62F4109E}"/>
    <cellStyle name="60% - Accent1 2 3 2 2" xfId="15198" xr:uid="{0296CD6E-34FE-493D-B6A1-0CFD8ADF44FD}"/>
    <cellStyle name="60% - Accent1 2 3 2 3" xfId="15199" xr:uid="{98BC3105-15FD-4875-ABF9-8594D6606B40}"/>
    <cellStyle name="60% - Accent1 2 3 2 4" xfId="15200" xr:uid="{28B2BEEC-0DC8-45BD-9DA5-6F65778AEB93}"/>
    <cellStyle name="60% - Accent1 2 3 3" xfId="15201" xr:uid="{014C2E40-6F73-44D7-B52B-00854CB06589}"/>
    <cellStyle name="60% - Accent1 2 3 3 2" xfId="15202" xr:uid="{896D589E-52DE-4D61-B4F0-EECD02DAD3CC}"/>
    <cellStyle name="60% - Accent1 2 3 3 3" xfId="15203" xr:uid="{9F014D76-206B-4B81-AA6B-725C09FB1C9D}"/>
    <cellStyle name="60% - Accent1 2 3 4" xfId="15204" xr:uid="{7190DD19-28C9-4D9C-8DB5-857B46271C59}"/>
    <cellStyle name="60% - Accent1 2 4" xfId="1951" xr:uid="{5C4A9E41-9794-4192-B2FA-32C9835C3B46}"/>
    <cellStyle name="60% - Accent1 2 4 2" xfId="15205" xr:uid="{A020EBA4-8FD7-4BAB-87A4-CE3A5FEA14B2}"/>
    <cellStyle name="60% - Accent1 2 5" xfId="1498" xr:uid="{954F7F38-9715-49F3-B37C-2B61DC913BDF}"/>
    <cellStyle name="60% - Accent1 2 6" xfId="1307" xr:uid="{098C9C54-2AA5-4E30-A4BA-85514E6528CB}"/>
    <cellStyle name="60% - Accent1 2 7" xfId="313" xr:uid="{C96E7C21-69C9-4B58-8EAD-416B6F1FF8F1}"/>
    <cellStyle name="60% - Accent1 3" xfId="359" xr:uid="{90730DCE-FF79-47B0-A0B5-44D06E74D9EC}"/>
    <cellStyle name="60% - Accent1 3 2" xfId="3264" xr:uid="{4772E3F2-0A8B-4235-BC2A-1CADAC5DD4DB}"/>
    <cellStyle name="60% - Accent1 3 2 2" xfId="15207" xr:uid="{E60B3AB8-638E-45E6-BFAB-0715CE2365EF}"/>
    <cellStyle name="60% - Accent1 3 2 3" xfId="15208" xr:uid="{F48D6925-AFD0-4E23-AD65-F5CD4687B939}"/>
    <cellStyle name="60% - Accent1 3 2 4" xfId="15209" xr:uid="{669921BF-13C4-4D73-B9B6-7734E297BF39}"/>
    <cellStyle name="60% - Accent1 3 2 5" xfId="15206" xr:uid="{887C7461-2ED5-4F7C-A5CE-FF4981BF45BB}"/>
    <cellStyle name="60% - Accent1 3 2 6" xfId="47814" xr:uid="{BE8D746E-FE99-4166-BDA2-A916E9FE2436}"/>
    <cellStyle name="60% - Accent1 3 3" xfId="15210" xr:uid="{93132A00-F015-4C13-A1ED-02AF57BDF403}"/>
    <cellStyle name="60% - Accent1 3 3 2" xfId="15211" xr:uid="{AB888A6B-C375-4E33-965E-BA8E695A2BF0}"/>
    <cellStyle name="60% - Accent1 3 3 3" xfId="15212" xr:uid="{E87AC70A-0967-4A3F-8F1F-57F3EFC786CF}"/>
    <cellStyle name="60% - Accent1 3 4" xfId="15213" xr:uid="{94465CA2-3A60-4008-B000-01557CF1F3FC}"/>
    <cellStyle name="60% - Accent1 3 5" xfId="1501" xr:uid="{FAA5A64D-8CDB-4435-87FF-0F994D63E8BE}"/>
    <cellStyle name="60% - Accent1 3 6" xfId="43697" xr:uid="{5B54F657-7AD6-4D50-A35C-A8A85D28BCC2}"/>
    <cellStyle name="60% - Accent1 4" xfId="1502" xr:uid="{F61A59BD-90C5-4FB3-9A61-84E19D40BAEA}"/>
    <cellStyle name="60% - Accent1 4 2" xfId="15214" xr:uid="{0655A806-C788-4737-9E1C-0EA772E0E298}"/>
    <cellStyle name="60% - Accent1 4 3" xfId="15215" xr:uid="{212A14E3-4DC9-46FA-980F-3529767EC301}"/>
    <cellStyle name="60% - Accent1 4 4" xfId="15216" xr:uid="{809D78FE-87F1-4AFA-8A4B-8AE19E3B43ED}"/>
    <cellStyle name="60% - Accent1 5" xfId="15217" xr:uid="{BFC35ECC-F6AE-404C-979A-226F82CA83F9}"/>
    <cellStyle name="60% - Accent1 5 2" xfId="15218" xr:uid="{72BF6D67-B3EC-40B2-99D5-5F09A3019D17}"/>
    <cellStyle name="60% - Accent1 5 3" xfId="15219" xr:uid="{2541ACA7-9C1F-4995-BF7C-BD5B78C82900}"/>
    <cellStyle name="60% - Accent1 6" xfId="15220" xr:uid="{A6E4DFBF-1F2B-4752-8BF6-A93C2B729DFA}"/>
    <cellStyle name="60% - Accent1 6 2" xfId="15221" xr:uid="{B8DC4E22-137C-410B-9CF3-52949D269EEA}"/>
    <cellStyle name="60% - Accent1 7" xfId="15222" xr:uid="{EDF06032-AC41-42A5-BA2E-83F259A65CE0}"/>
    <cellStyle name="60% - Accent1 8" xfId="15223" xr:uid="{A1393F3D-6514-4F59-94EB-A73394B744CE}"/>
    <cellStyle name="60% - Accent1 9" xfId="69" xr:uid="{5DBAD03B-B454-4C3D-95CF-A4A9F04C930A}"/>
    <cellStyle name="60% - Accent2 2" xfId="125" xr:uid="{A55B0394-7E2D-4358-BE63-1B2ECAEB6D41}"/>
    <cellStyle name="60% - Accent2 2 2" xfId="239" xr:uid="{BC8E99C0-ACA2-4166-80CA-1EE273B4344B}"/>
    <cellStyle name="60% - Accent2 2 2 2" xfId="15224" xr:uid="{7300436A-FA19-4DD5-957C-42224CA7CF88}"/>
    <cellStyle name="60% - Accent2 2 2 2 2" xfId="15225" xr:uid="{1618A5E3-E837-4170-98FF-5F0DF7585EF1}"/>
    <cellStyle name="60% - Accent2 2 2 2 2 2" xfId="15226" xr:uid="{3402C13B-83FE-4E06-8863-F1EB286753C0}"/>
    <cellStyle name="60% - Accent2 2 2 2 2 3" xfId="15227" xr:uid="{1A41526E-B0F8-430C-8657-E37A00AFD81D}"/>
    <cellStyle name="60% - Accent2 2 2 2 2 4" xfId="15228" xr:uid="{2191B64B-D44E-49C6-8774-C874921D089C}"/>
    <cellStyle name="60% - Accent2 2 2 2 3" xfId="15229" xr:uid="{AFD334A6-0322-4BF8-9D77-E57BB0C6A232}"/>
    <cellStyle name="60% - Accent2 2 2 3" xfId="15230" xr:uid="{CD6A6BC6-E0F9-4505-A4C3-879F410DDF64}"/>
    <cellStyle name="60% - Accent2 2 2 3 2" xfId="15231" xr:uid="{47FF8E9F-1541-477F-896E-4A34392FEC64}"/>
    <cellStyle name="60% - Accent2 2 2 3 2 2" xfId="15232" xr:uid="{D69B167F-4CBD-4E49-A35B-22E966D20443}"/>
    <cellStyle name="60% - Accent2 2 2 3 2 3" xfId="15233" xr:uid="{B069F11B-BE0B-4795-B39D-7D0993EEF9F0}"/>
    <cellStyle name="60% - Accent2 2 2 3 2 4" xfId="15234" xr:uid="{AD4024CE-81DD-47B7-86A0-79612822B425}"/>
    <cellStyle name="60% - Accent2 2 2 3 3" xfId="15235" xr:uid="{14268303-D61A-45AE-B2D2-16263A8A1846}"/>
    <cellStyle name="60% - Accent2 2 2 4" xfId="15236" xr:uid="{4FB4F25E-AA25-4660-94EE-22EAD692493C}"/>
    <cellStyle name="60% - Accent2 2 2 5" xfId="1504" xr:uid="{DCB64C08-D98F-4C7A-97AA-AFD565671AC7}"/>
    <cellStyle name="60% - Accent2 2 2 6" xfId="408" xr:uid="{B8297B93-175E-46A8-8610-363E6E8C4B18}"/>
    <cellStyle name="60% - Accent2 2 3" xfId="1505" xr:uid="{CD0D89A0-2E2A-4A26-A602-3296DEA3588F}"/>
    <cellStyle name="60% - Accent2 2 3 2" xfId="15237" xr:uid="{C570A464-16B4-45D2-BC3C-DEAC73718D80}"/>
    <cellStyle name="60% - Accent2 2 3 3" xfId="15238" xr:uid="{FDAFB564-B4AF-4F2C-B32D-474EADF9A379}"/>
    <cellStyle name="60% - Accent2 2 4" xfId="1952" xr:uid="{3FA3C385-61CD-4928-AF78-8A9C6073BC18}"/>
    <cellStyle name="60% - Accent2 2 5" xfId="1503" xr:uid="{7474B2F8-4A04-4843-A3BF-CB9B862CF129}"/>
    <cellStyle name="60% - Accent2 2 6" xfId="1308" xr:uid="{CABCD6E5-F256-4B75-A19E-773AC67B54D3}"/>
    <cellStyle name="60% - Accent2 2 7" xfId="314" xr:uid="{3FA452CD-FC96-413F-A388-04D86999A0C4}"/>
    <cellStyle name="60% - Accent2 3" xfId="356" xr:uid="{5542C965-4CF9-4E6C-8541-DF510DCF644B}"/>
    <cellStyle name="60% - Accent2 3 2" xfId="3341" xr:uid="{E8A898B5-0FC4-42E6-82D0-007F6C8D6B54}"/>
    <cellStyle name="60% - Accent2 3 2 2" xfId="15240" xr:uid="{4CCA6BFA-3538-4F5D-8A84-CB1FA860BCA8}"/>
    <cellStyle name="60% - Accent2 3 2 3" xfId="15241" xr:uid="{5A5195DD-C579-4836-8454-498022EC160B}"/>
    <cellStyle name="60% - Accent2 3 2 4" xfId="15242" xr:uid="{9B0FEA8D-757D-4B4D-8C32-C39F3E37D6D8}"/>
    <cellStyle name="60% - Accent2 3 2 5" xfId="15239" xr:uid="{11D42BB2-E550-4FA6-9B83-8D02996B3D39}"/>
    <cellStyle name="60% - Accent2 3 3" xfId="15243" xr:uid="{CDEBB8B3-6AB8-459D-8285-A65E12B11BFF}"/>
    <cellStyle name="60% - Accent2 3 4" xfId="1506" xr:uid="{039E96D0-0A14-4A6B-AA92-70B33DA56302}"/>
    <cellStyle name="60% - Accent2 3 5" xfId="43701" xr:uid="{2F13681A-E70E-4BA3-ADED-D348038943D0}"/>
    <cellStyle name="60% - Accent2 4" xfId="1507" xr:uid="{A98BD919-D173-4B1F-B041-57D48C5572F3}"/>
    <cellStyle name="60% - Accent2 4 2" xfId="15244" xr:uid="{AD3A2E4F-7E0D-4B4B-9010-32D83392BD57}"/>
    <cellStyle name="60% - Accent2 4 3" xfId="15245" xr:uid="{9CBE814A-E076-4429-8B77-7FF71E704CC2}"/>
    <cellStyle name="60% - Accent2 4 4" xfId="15246" xr:uid="{BCD99014-84B5-47C6-B889-868A3A737F63}"/>
    <cellStyle name="60% - Accent2 5" xfId="15247" xr:uid="{4259FE83-BE90-49B8-A4A5-57D804EDA344}"/>
    <cellStyle name="60% - Accent2 5 2" xfId="15248" xr:uid="{81F75982-F66B-4454-87C2-A2388D653726}"/>
    <cellStyle name="60% - Accent2 5 3" xfId="15249" xr:uid="{05F5630C-2C44-4191-9A0E-AB77C2921156}"/>
    <cellStyle name="60% - Accent2 6" xfId="15250" xr:uid="{A9463E70-3658-4A5E-AB89-41EABCE06894}"/>
    <cellStyle name="60% - Accent2 6 2" xfId="15251" xr:uid="{1CAFADC8-F2FD-45F5-8DE8-9472E43794A5}"/>
    <cellStyle name="60% - Accent2 7" xfId="15252" xr:uid="{7BB4738F-929F-41C0-B547-0EA8B98A386B}"/>
    <cellStyle name="60% - Accent2 8" xfId="15253" xr:uid="{B64DE356-08F4-4AEA-ADD5-028F08B441CE}"/>
    <cellStyle name="60% - Accent2 9" xfId="70" xr:uid="{24146A16-CCFE-4514-84B6-EDEBB84BE7A5}"/>
    <cellStyle name="60% - Accent3 2" xfId="126" xr:uid="{04EFFAD1-9BCF-4DD1-AE2F-C4BDC1C53DE3}"/>
    <cellStyle name="60% - Accent3 2 2" xfId="240" xr:uid="{36DE4E01-F547-4455-8C7D-13DBD1597079}"/>
    <cellStyle name="60% - Accent3 2 2 2" xfId="15254" xr:uid="{5ED27C24-975E-47D2-B364-3508543A0CA4}"/>
    <cellStyle name="60% - Accent3 2 2 2 2" xfId="15255" xr:uid="{01D0B19B-6148-4DCA-9BFF-EAC6D557C70A}"/>
    <cellStyle name="60% - Accent3 2 2 2 2 2" xfId="15256" xr:uid="{74C0729F-B0D8-4C08-B2A7-B7DC7D1A273A}"/>
    <cellStyle name="60% - Accent3 2 2 2 2 3" xfId="15257" xr:uid="{9A4977AD-B265-4C20-9D23-C0F052100264}"/>
    <cellStyle name="60% - Accent3 2 2 2 2 4" xfId="15258" xr:uid="{B2ACF7AB-7896-4191-B556-C0997D465245}"/>
    <cellStyle name="60% - Accent3 2 2 2 3" xfId="15259" xr:uid="{4C438067-675C-4F9A-A7C6-C4ADFBA6A7B6}"/>
    <cellStyle name="60% - Accent3 2 2 2 4" xfId="15260" xr:uid="{B6051631-F6B2-4CE5-8ACF-8318DDF1884D}"/>
    <cellStyle name="60% - Accent3 2 2 3" xfId="15261" xr:uid="{8B65B72A-2423-4C1D-9CA5-7FF9E90F7A26}"/>
    <cellStyle name="60% - Accent3 2 2 3 2" xfId="15262" xr:uid="{349AA39B-D081-481A-998C-6B1C0A7C60FB}"/>
    <cellStyle name="60% - Accent3 2 2 3 2 2" xfId="15263" xr:uid="{ED102299-673B-4BA0-B40A-199E49A78C09}"/>
    <cellStyle name="60% - Accent3 2 2 3 2 3" xfId="15264" xr:uid="{6222B849-D1D0-4BA8-B755-D42637C442CD}"/>
    <cellStyle name="60% - Accent3 2 2 3 2 4" xfId="15265" xr:uid="{C2E26C83-E79D-4198-AB06-A1C3559C382E}"/>
    <cellStyle name="60% - Accent3 2 2 3 3" xfId="15266" xr:uid="{B2ED9069-0B0E-4006-9B23-22EA738B1277}"/>
    <cellStyle name="60% - Accent3 2 2 4" xfId="15267" xr:uid="{0322B75F-4188-4FE9-AC58-C5666405B1E4}"/>
    <cellStyle name="60% - Accent3 2 2 4 2" xfId="15268" xr:uid="{904CBA0E-A5FF-4870-8F17-71EDDB6EB431}"/>
    <cellStyle name="60% - Accent3 2 2 5" xfId="1509" xr:uid="{9503942D-48F8-437F-942E-33D058ED2A19}"/>
    <cellStyle name="60% - Accent3 2 2 6" xfId="412" xr:uid="{3C8D9683-BC80-4CE2-BD91-78366086F48C}"/>
    <cellStyle name="60% - Accent3 2 3" xfId="1510" xr:uid="{D4BF8185-2596-4A33-88C5-C5E0B6FDF1AF}"/>
    <cellStyle name="60% - Accent3 2 3 2" xfId="15269" xr:uid="{69E53820-C286-4E9A-95F0-B7F75EB60F9C}"/>
    <cellStyle name="60% - Accent3 2 3 2 2" xfId="15270" xr:uid="{8E38A86B-CCB0-4539-9B50-B0AEA2C6506A}"/>
    <cellStyle name="60% - Accent3 2 3 2 3" xfId="15271" xr:uid="{7064B7EF-AF0A-46D6-9F86-82C08DAAD83B}"/>
    <cellStyle name="60% - Accent3 2 3 2 4" xfId="15272" xr:uid="{9C74A171-22CB-44E9-AAC4-8437CCA17ED9}"/>
    <cellStyle name="60% - Accent3 2 3 3" xfId="15273" xr:uid="{F58B1526-10F6-4A2E-AA57-F5FAED19B6D0}"/>
    <cellStyle name="60% - Accent3 2 3 3 2" xfId="15274" xr:uid="{26B0C20D-B768-4E44-926E-BF73AEDC1771}"/>
    <cellStyle name="60% - Accent3 2 3 3 3" xfId="15275" xr:uid="{F2EDCBE5-BC37-4547-B670-BE7BF5F60EB5}"/>
    <cellStyle name="60% - Accent3 2 3 4" xfId="15276" xr:uid="{ADD00842-92FC-4CC5-B8D9-6D9289D49D1B}"/>
    <cellStyle name="60% - Accent3 2 4" xfId="1953" xr:uid="{08487015-1E54-493F-8C34-00E221A5A838}"/>
    <cellStyle name="60% - Accent3 2 4 2" xfId="15277" xr:uid="{797F766A-F67F-4995-ABAF-BE87B56DCE00}"/>
    <cellStyle name="60% - Accent3 2 5" xfId="1508" xr:uid="{751F1F9A-F705-4CB0-AFE1-85294E1DC407}"/>
    <cellStyle name="60% - Accent3 2 6" xfId="1309" xr:uid="{89936D05-B67A-478F-A1A3-A6A2301BE47C}"/>
    <cellStyle name="60% - Accent3 2 7" xfId="315" xr:uid="{65BE4F0F-BA3E-4099-8F22-0B36DE3ECC08}"/>
    <cellStyle name="60% - Accent3 3" xfId="352" xr:uid="{42AC6812-0060-41C3-B60F-FF5F3663C6EA}"/>
    <cellStyle name="60% - Accent3 3 2" xfId="3314" xr:uid="{067801AC-BAF0-415E-97A8-48F08BE65683}"/>
    <cellStyle name="60% - Accent3 3 2 2" xfId="15279" xr:uid="{3BD6A6BF-B6C3-4958-ACD1-A198C7EC4517}"/>
    <cellStyle name="60% - Accent3 3 2 3" xfId="15280" xr:uid="{EF0D83DB-A30E-4680-9C79-74AB06EF5C8E}"/>
    <cellStyle name="60% - Accent3 3 2 4" xfId="15281" xr:uid="{7C03C4EF-097F-41CD-B5E5-E391C122E91E}"/>
    <cellStyle name="60% - Accent3 3 2 5" xfId="15278" xr:uid="{88EFAEDE-C606-4958-A6E3-378A8FBD55B6}"/>
    <cellStyle name="60% - Accent3 3 2 6" xfId="47815" xr:uid="{3587C5F0-6E11-45F7-898D-D9B1A776D7C6}"/>
    <cellStyle name="60% - Accent3 3 3" xfId="15282" xr:uid="{1750F444-1DF0-488F-BC37-056998462217}"/>
    <cellStyle name="60% - Accent3 3 3 2" xfId="15283" xr:uid="{1BBB48E1-C617-44DD-ADB8-27B4696B9970}"/>
    <cellStyle name="60% - Accent3 3 3 3" xfId="15284" xr:uid="{1A85912A-3C9C-4C70-94B7-F83F0B6BEBDA}"/>
    <cellStyle name="60% - Accent3 3 4" xfId="15285" xr:uid="{2FB0659B-8709-4A8F-BFBB-E8662507CBE3}"/>
    <cellStyle name="60% - Accent3 3 5" xfId="1511" xr:uid="{A6D5A2B0-0F58-4E91-8422-41F8C54E6881}"/>
    <cellStyle name="60% - Accent3 3 6" xfId="43705" xr:uid="{1CBABA89-DBB4-4EB2-9449-E597D5675EC1}"/>
    <cellStyle name="60% - Accent3 4" xfId="1512" xr:uid="{A5CD74D8-C551-44EB-A06D-B1CDF58E69D3}"/>
    <cellStyle name="60% - Accent3 4 2" xfId="15286" xr:uid="{5F03F126-7D07-4BE6-844A-50CEDD105D88}"/>
    <cellStyle name="60% - Accent3 4 3" xfId="15287" xr:uid="{17924ACD-A4C2-4BC1-98DF-B692AC845D93}"/>
    <cellStyle name="60% - Accent3 4 4" xfId="15288" xr:uid="{10352903-37CA-4CF4-99C6-5B701C068D76}"/>
    <cellStyle name="60% - Accent3 5" xfId="15289" xr:uid="{51F02579-5E8B-4981-80D3-11D08EBA3844}"/>
    <cellStyle name="60% - Accent3 5 2" xfId="15290" xr:uid="{E77CC7F1-E887-42CE-AE06-4A60CDFD5818}"/>
    <cellStyle name="60% - Accent3 5 3" xfId="15291" xr:uid="{BC4B7465-2E08-4013-9CA5-2A87F7DD2B15}"/>
    <cellStyle name="60% - Accent3 6" xfId="15292" xr:uid="{CBC77B44-DEF6-4DE9-8E85-CE9B0BF63B63}"/>
    <cellStyle name="60% - Accent3 6 2" xfId="15293" xr:uid="{FC70FE63-E637-4B17-80BA-24C8413C7C3E}"/>
    <cellStyle name="60% - Accent3 7" xfId="15294" xr:uid="{6FC5DFD1-8A46-41BA-B21A-0B7B4B0DB23B}"/>
    <cellStyle name="60% - Accent3 8" xfId="15295" xr:uid="{5D58A150-A916-43B1-9572-CFEDCB468FA0}"/>
    <cellStyle name="60% - Accent3 9" xfId="71" xr:uid="{A91FCAA8-79BF-4620-A2B7-47E82604ED12}"/>
    <cellStyle name="60% - Accent4 2" xfId="127" xr:uid="{072D862B-D3A9-43BC-A95A-ADFF6774E644}"/>
    <cellStyle name="60% - Accent4 2 2" xfId="241" xr:uid="{4326D7FF-8FD2-4AA9-8181-9AFC99067FFF}"/>
    <cellStyle name="60% - Accent4 2 2 2" xfId="15296" xr:uid="{6819A32C-9121-4AC1-AD19-4A0F6798FD72}"/>
    <cellStyle name="60% - Accent4 2 2 2 2" xfId="15297" xr:uid="{EEC41362-2D75-4927-A9B7-49A3ACE8E1BD}"/>
    <cellStyle name="60% - Accent4 2 2 2 2 2" xfId="15298" xr:uid="{4B0DC379-2D4F-4B92-B89C-C20BF2C78BA4}"/>
    <cellStyle name="60% - Accent4 2 2 2 2 3" xfId="15299" xr:uid="{7A62B7E3-1F2E-46B9-89DB-9B30D33DC300}"/>
    <cellStyle name="60% - Accent4 2 2 2 2 4" xfId="15300" xr:uid="{638C1B9E-2589-4277-B42B-0FADC60B0539}"/>
    <cellStyle name="60% - Accent4 2 2 2 3" xfId="15301" xr:uid="{EF79C574-B209-4B02-825D-C4DF9FBAA6BC}"/>
    <cellStyle name="60% - Accent4 2 2 2 4" xfId="15302" xr:uid="{BC325C54-1F8A-40F0-83F2-D561E6095719}"/>
    <cellStyle name="60% - Accent4 2 2 3" xfId="15303" xr:uid="{2B1FCBCD-E154-430C-8C5C-A9C6DC8CE714}"/>
    <cellStyle name="60% - Accent4 2 2 3 2" xfId="15304" xr:uid="{CC2B829D-08DD-4EC2-B2CC-455B619A2505}"/>
    <cellStyle name="60% - Accent4 2 2 3 2 2" xfId="15305" xr:uid="{120BC6D5-C50E-4F03-886A-EE32B28EFE23}"/>
    <cellStyle name="60% - Accent4 2 2 3 2 3" xfId="15306" xr:uid="{7178592D-BEFA-45C5-8899-E997016A5A2A}"/>
    <cellStyle name="60% - Accent4 2 2 3 2 4" xfId="15307" xr:uid="{D06B6BA9-F3AE-4F63-8BF8-D3BA74E8D8F4}"/>
    <cellStyle name="60% - Accent4 2 2 3 3" xfId="15308" xr:uid="{75961ACD-7366-44A8-9FEB-8F06B61CBE1B}"/>
    <cellStyle name="60% - Accent4 2 2 4" xfId="15309" xr:uid="{9D0A3B54-D1AE-4353-AD46-1CE767FB36FD}"/>
    <cellStyle name="60% - Accent4 2 2 4 2" xfId="15310" xr:uid="{EADFDF35-DF7C-4AAA-BB05-B004DCD1E793}"/>
    <cellStyle name="60% - Accent4 2 2 5" xfId="1514" xr:uid="{320B5AFC-B342-4474-A3A7-1443C55C088E}"/>
    <cellStyle name="60% - Accent4 2 2 6" xfId="416" xr:uid="{70D3786C-E785-40F7-BF68-EA5CC7B586CC}"/>
    <cellStyle name="60% - Accent4 2 3" xfId="1515" xr:uid="{7BA05271-FD0D-4B09-ABB6-38F1292BE1C1}"/>
    <cellStyle name="60% - Accent4 2 3 2" xfId="15311" xr:uid="{68511146-7A2E-4FB7-9320-04C655597849}"/>
    <cellStyle name="60% - Accent4 2 3 2 2" xfId="15312" xr:uid="{143EFCD2-D127-4A44-92B2-AC3F7ACDD4BE}"/>
    <cellStyle name="60% - Accent4 2 3 2 3" xfId="15313" xr:uid="{09DBD523-BC10-4881-845B-FC2D468343A0}"/>
    <cellStyle name="60% - Accent4 2 3 2 4" xfId="15314" xr:uid="{3FD733FF-2DA1-403B-88BF-E8BDD548FD42}"/>
    <cellStyle name="60% - Accent4 2 3 3" xfId="15315" xr:uid="{7F381872-4AA6-4CE9-887E-6BD39BBA6C64}"/>
    <cellStyle name="60% - Accent4 2 3 3 2" xfId="15316" xr:uid="{93855A85-0DEF-4434-B6D0-59601D0E999F}"/>
    <cellStyle name="60% - Accent4 2 3 3 3" xfId="15317" xr:uid="{04620454-A112-4492-A742-369FB33B4D8A}"/>
    <cellStyle name="60% - Accent4 2 3 4" xfId="15318" xr:uid="{27EED9AB-0478-4122-895C-F6B6FA4EBEFA}"/>
    <cellStyle name="60% - Accent4 2 4" xfId="1954" xr:uid="{31CFC292-CDB3-4BAF-96A3-7A4D6A048C20}"/>
    <cellStyle name="60% - Accent4 2 4 2" xfId="15319" xr:uid="{FAE4E91D-DA28-4397-AAAB-C3A8DFF9F7AB}"/>
    <cellStyle name="60% - Accent4 2 5" xfId="1513" xr:uid="{C01D6A28-D85A-4860-A73B-55CB2076BD7C}"/>
    <cellStyle name="60% - Accent4 2 6" xfId="1310" xr:uid="{EBCD5034-6D9E-49C2-BD3D-A3C724E46690}"/>
    <cellStyle name="60% - Accent4 2 7" xfId="316" xr:uid="{A1ABEF05-CB68-4FDC-AF51-ADA9EEC7D78E}"/>
    <cellStyle name="60% - Accent4 3" xfId="348" xr:uid="{CA1AB9AE-0116-48BD-8417-70BF3A4EC0E9}"/>
    <cellStyle name="60% - Accent4 3 2" xfId="3322" xr:uid="{82A8D39C-4E0A-490E-A0F8-A153A6FB00DF}"/>
    <cellStyle name="60% - Accent4 3 2 2" xfId="15321" xr:uid="{F2E82192-2136-41EB-8E0A-888BC625ABFC}"/>
    <cellStyle name="60% - Accent4 3 2 3" xfId="15322" xr:uid="{54BE70B5-5EF4-4FB9-A2B2-182042E051F1}"/>
    <cellStyle name="60% - Accent4 3 2 4" xfId="15323" xr:uid="{43C868C4-B970-4B91-8D58-812B94FF84E6}"/>
    <cellStyle name="60% - Accent4 3 2 5" xfId="15320" xr:uid="{1E306FBB-A664-4EC2-989E-8051DE9A1A91}"/>
    <cellStyle name="60% - Accent4 3 2 6" xfId="47816" xr:uid="{FF45B603-B1FF-4B2D-9900-20CF9CE57762}"/>
    <cellStyle name="60% - Accent4 3 3" xfId="15324" xr:uid="{9CC6132D-4ECC-4C43-A9DC-19E80D8FEBF7}"/>
    <cellStyle name="60% - Accent4 3 3 2" xfId="15325" xr:uid="{C9D6E6DA-2C1D-4E7B-8F55-C17359F409E3}"/>
    <cellStyle name="60% - Accent4 3 3 3" xfId="15326" xr:uid="{BACF538D-325A-40CF-ADEF-AEF0625F0DA2}"/>
    <cellStyle name="60% - Accent4 3 4" xfId="15327" xr:uid="{90CE3731-87BC-48B2-9263-66BF96D45945}"/>
    <cellStyle name="60% - Accent4 3 5" xfId="1516" xr:uid="{6B63D798-43AD-4D81-A369-D39B7D10FE6D}"/>
    <cellStyle name="60% - Accent4 3 6" xfId="43709" xr:uid="{C7E671FF-B1C9-4550-9373-B98EBF6E9F81}"/>
    <cellStyle name="60% - Accent4 4" xfId="1517" xr:uid="{192B8B5C-CADC-4709-8B03-8C312B255D92}"/>
    <cellStyle name="60% - Accent4 4 2" xfId="15328" xr:uid="{783C8A0B-B091-4BB0-8A6A-35AC8996B9F1}"/>
    <cellStyle name="60% - Accent4 4 3" xfId="15329" xr:uid="{707723DE-2BAC-4AB5-A1EA-BA50B63F1C4F}"/>
    <cellStyle name="60% - Accent4 4 4" xfId="15330" xr:uid="{F7D75884-C62C-415E-B428-B8451043FA4C}"/>
    <cellStyle name="60% - Accent4 5" xfId="15331" xr:uid="{5DF16656-1882-433D-8843-E4C24CF52F6D}"/>
    <cellStyle name="60% - Accent4 5 2" xfId="15332" xr:uid="{5AE6EA80-58AB-474B-B631-11CEFCE0F399}"/>
    <cellStyle name="60% - Accent4 5 3" xfId="15333" xr:uid="{632CACD4-F74A-4AAB-A68A-CB7B924E0491}"/>
    <cellStyle name="60% - Accent4 6" xfId="15334" xr:uid="{5E7790E1-8FA7-4C8F-86C9-938F9FFE8766}"/>
    <cellStyle name="60% - Accent4 6 2" xfId="15335" xr:uid="{C648253D-E776-4A36-B98F-B661026EFFF1}"/>
    <cellStyle name="60% - Accent4 7" xfId="15336" xr:uid="{CA5D2BAF-049B-4AD9-B66D-23CEB59AFA65}"/>
    <cellStyle name="60% - Accent4 8" xfId="15337" xr:uid="{CE8BB744-F892-46CA-82B0-B89C97E0C43E}"/>
    <cellStyle name="60% - Accent4 9" xfId="72" xr:uid="{2A961B02-B23D-48CE-B733-BAECDBF04EA5}"/>
    <cellStyle name="60% - Accent5 2" xfId="128" xr:uid="{02201DDE-EEE8-47B9-92AC-4E9F02D88509}"/>
    <cellStyle name="60% - Accent5 2 2" xfId="242" xr:uid="{BBF273F8-87E2-46DE-950F-B7DABBCA4037}"/>
    <cellStyle name="60% - Accent5 2 2 2" xfId="15338" xr:uid="{A9EF21DE-DAA8-46C3-B8D8-69DF639E98D2}"/>
    <cellStyle name="60% - Accent5 2 2 2 2" xfId="15339" xr:uid="{16DE0515-F442-4C6D-AF35-708CE1C6A6BC}"/>
    <cellStyle name="60% - Accent5 2 2 2 2 2" xfId="15340" xr:uid="{9C7E2BA4-0AED-4D9C-9ABF-293C51DB59A1}"/>
    <cellStyle name="60% - Accent5 2 2 2 2 3" xfId="15341" xr:uid="{0E9D3A6F-545F-4CA8-80F3-2483889FF373}"/>
    <cellStyle name="60% - Accent5 2 2 2 2 4" xfId="15342" xr:uid="{93BD1585-734E-46C8-8E5A-5776B7C762BF}"/>
    <cellStyle name="60% - Accent5 2 2 2 3" xfId="15343" xr:uid="{A0515499-964E-4D0E-92DD-C22F9BC19F6C}"/>
    <cellStyle name="60% - Accent5 2 2 3" xfId="15344" xr:uid="{380FAA3D-A240-405B-8E88-B7F9D21E4EB6}"/>
    <cellStyle name="60% - Accent5 2 2 3 2" xfId="15345" xr:uid="{A754D8DE-83DB-4506-B8BF-E14AC2FDBEF8}"/>
    <cellStyle name="60% - Accent5 2 2 3 2 2" xfId="15346" xr:uid="{1ABFE6D3-E277-4907-B4C5-0299125F761F}"/>
    <cellStyle name="60% - Accent5 2 2 3 2 3" xfId="15347" xr:uid="{C76C78D1-5CB5-40F5-85CF-95C74E33F198}"/>
    <cellStyle name="60% - Accent5 2 2 3 2 4" xfId="15348" xr:uid="{6790EF41-5F3F-455A-A622-42848DCF8B7C}"/>
    <cellStyle name="60% - Accent5 2 2 3 3" xfId="15349" xr:uid="{9BF80FFC-0C81-4D32-B259-D48F2EAA7BDA}"/>
    <cellStyle name="60% - Accent5 2 2 4" xfId="15350" xr:uid="{65A9A4ED-CF78-4BEB-BF22-E1D0922B37D2}"/>
    <cellStyle name="60% - Accent5 2 2 5" xfId="1519" xr:uid="{FB349481-434A-427D-8AA6-1531C93A0E9B}"/>
    <cellStyle name="60% - Accent5 2 2 6" xfId="418" xr:uid="{F7856DFB-44E4-401C-B5CF-3F676D336C27}"/>
    <cellStyle name="60% - Accent5 2 3" xfId="1520" xr:uid="{ED1D08B4-FE89-4AD3-A206-0DF3BCA0EE47}"/>
    <cellStyle name="60% - Accent5 2 3 2" xfId="15351" xr:uid="{0146A870-E87F-4983-A4CC-7DFBFBF53155}"/>
    <cellStyle name="60% - Accent5 2 3 3" xfId="15352" xr:uid="{D3DFE26A-0FB6-4246-B103-0B2478A4198F}"/>
    <cellStyle name="60% - Accent5 2 4" xfId="1955" xr:uid="{976872FB-B070-4AEF-8FC9-E0231B967187}"/>
    <cellStyle name="60% - Accent5 2 5" xfId="1518" xr:uid="{F08EB8DC-B298-428A-B254-97699F4EF4C0}"/>
    <cellStyle name="60% - Accent5 2 6" xfId="1311" xr:uid="{B8CF4849-A329-44BD-BC00-D65FEB7A1998}"/>
    <cellStyle name="60% - Accent5 2 7" xfId="317" xr:uid="{37B81570-BBBF-480F-A208-EF5CFA02544D}"/>
    <cellStyle name="60% - Accent5 3" xfId="372" xr:uid="{B47C23CC-1C33-4B9C-9E4D-B5F8DA84E29F}"/>
    <cellStyle name="60% - Accent5 3 2" xfId="3291" xr:uid="{24B6EFAC-54A7-413A-8177-A782847F51BF}"/>
    <cellStyle name="60% - Accent5 3 2 2" xfId="15354" xr:uid="{A53E5FD6-7232-4179-AA2E-FF4AA69B37AA}"/>
    <cellStyle name="60% - Accent5 3 2 3" xfId="15355" xr:uid="{3E683DD0-EAAE-4B13-A162-8B2530B6D42A}"/>
    <cellStyle name="60% - Accent5 3 2 4" xfId="15356" xr:uid="{C3F9A445-CB17-4C4C-8658-612D81D55D6D}"/>
    <cellStyle name="60% - Accent5 3 2 5" xfId="15353" xr:uid="{A72CBF6E-64BF-4AF0-AF2D-834F6937635E}"/>
    <cellStyle name="60% - Accent5 3 3" xfId="15357" xr:uid="{AE080538-5109-4AF4-BCE1-10DE412BF6FA}"/>
    <cellStyle name="60% - Accent5 3 4" xfId="1521" xr:uid="{4A00C2F2-D753-4105-8FD9-8EC73B28FB4E}"/>
    <cellStyle name="60% - Accent5 3 5" xfId="43713" xr:uid="{1A907F7B-11CA-416A-9E94-9DD6EA3B6C46}"/>
    <cellStyle name="60% - Accent5 4" xfId="1522" xr:uid="{A9255155-CF27-49E2-AC41-9D3486CB07CD}"/>
    <cellStyle name="60% - Accent5 4 2" xfId="15358" xr:uid="{FF0873F3-7ECB-4BF9-9D2A-AE13516C5A14}"/>
    <cellStyle name="60% - Accent5 4 3" xfId="15359" xr:uid="{0B0AECC7-56F1-45B7-A2C1-72D437A9A2D1}"/>
    <cellStyle name="60% - Accent5 4 4" xfId="15360" xr:uid="{7742B105-6DE8-4B21-9B9B-5353D889E084}"/>
    <cellStyle name="60% - Accent5 5" xfId="15361" xr:uid="{60EFD4BE-B6C7-40EB-A30A-3C50A61062D4}"/>
    <cellStyle name="60% - Accent5 5 2" xfId="15362" xr:uid="{552A79D1-E8F9-453D-BD3D-6C00710807E5}"/>
    <cellStyle name="60% - Accent5 5 3" xfId="15363" xr:uid="{5F55838E-7DE4-47FB-82EF-2B14164F6D0D}"/>
    <cellStyle name="60% - Accent5 6" xfId="15364" xr:uid="{15985123-E8FF-46AE-9460-D5248EB5B16F}"/>
    <cellStyle name="60% - Accent5 6 2" xfId="15365" xr:uid="{24134006-51F3-4426-9627-ADDAD185987D}"/>
    <cellStyle name="60% - Accent5 7" xfId="15366" xr:uid="{AF1441D8-D8DF-4A61-BA88-5B6EC72D91B0}"/>
    <cellStyle name="60% - Accent5 8" xfId="15367" xr:uid="{FFA1533A-9C28-409F-A0C6-4A9645A409A3}"/>
    <cellStyle name="60% - Accent5 9" xfId="73" xr:uid="{0CDB5CF7-005A-4BED-8EB3-CBC477BC0E66}"/>
    <cellStyle name="60% - Accent6 2" xfId="129" xr:uid="{1DBD3DD8-EA03-42A7-BBE0-E8306BD6F58D}"/>
    <cellStyle name="60% - Accent6 2 2" xfId="243" xr:uid="{73599D5E-B76E-4659-A357-C3ED768F19D0}"/>
    <cellStyle name="60% - Accent6 2 2 2" xfId="15368" xr:uid="{047444AF-D6BD-480F-B2E5-53CFC9BB9896}"/>
    <cellStyle name="60% - Accent6 2 2 2 2" xfId="15369" xr:uid="{147FC9E3-8861-4D1E-A6E5-1A42456A550C}"/>
    <cellStyle name="60% - Accent6 2 2 2 2 2" xfId="15370" xr:uid="{79DC66CD-D374-42B0-BF94-538177107ED2}"/>
    <cellStyle name="60% - Accent6 2 2 2 2 3" xfId="15371" xr:uid="{2D24CEB9-C749-4029-A7D1-147D0DCEBCC0}"/>
    <cellStyle name="60% - Accent6 2 2 2 2 4" xfId="15372" xr:uid="{70B703BC-FB8C-4560-AA7F-605D401CEE26}"/>
    <cellStyle name="60% - Accent6 2 2 2 3" xfId="15373" xr:uid="{3062BB2D-55CC-45A5-9803-F74E0B2EE4E5}"/>
    <cellStyle name="60% - Accent6 2 2 2 4" xfId="15374" xr:uid="{FA8F2AC5-5C1F-42F1-AC6B-071D5B759AD0}"/>
    <cellStyle name="60% - Accent6 2 2 3" xfId="15375" xr:uid="{4B949351-2F1A-47F3-B7F1-BE0FD08FA2CF}"/>
    <cellStyle name="60% - Accent6 2 2 3 2" xfId="15376" xr:uid="{482F8DFA-6629-4043-AAD8-16B5D7F9565A}"/>
    <cellStyle name="60% - Accent6 2 2 3 2 2" xfId="15377" xr:uid="{9EDA8DCE-AD97-401B-800A-2FDC4D4FB74F}"/>
    <cellStyle name="60% - Accent6 2 2 3 2 3" xfId="15378" xr:uid="{C296047D-B4B5-4628-ACE6-245ECDB77012}"/>
    <cellStyle name="60% - Accent6 2 2 3 2 4" xfId="15379" xr:uid="{4F2B9728-7984-4009-B4C5-B381A5C34CD0}"/>
    <cellStyle name="60% - Accent6 2 2 3 3" xfId="15380" xr:uid="{DE4F91E0-D745-4156-9484-B8ACF77C3279}"/>
    <cellStyle name="60% - Accent6 2 2 4" xfId="15381" xr:uid="{E6D1E680-A522-4A8B-A896-FC68F13836A4}"/>
    <cellStyle name="60% - Accent6 2 2 4 2" xfId="15382" xr:uid="{F47247F7-B011-44B5-8833-C9C4678FD4A5}"/>
    <cellStyle name="60% - Accent6 2 2 5" xfId="1524" xr:uid="{7A12FF96-B8DF-447B-9343-473BE13DA516}"/>
    <cellStyle name="60% - Accent6 2 2 6" xfId="422" xr:uid="{A8A56900-9807-458F-A2B8-2AF59D49C71D}"/>
    <cellStyle name="60% - Accent6 2 3" xfId="1525" xr:uid="{FC9D386D-53D6-42D1-B4A0-B42FBC1B88E3}"/>
    <cellStyle name="60% - Accent6 2 3 2" xfId="15383" xr:uid="{4281C104-03DB-4991-85DF-22A565EF103E}"/>
    <cellStyle name="60% - Accent6 2 3 2 2" xfId="15384" xr:uid="{60ED7CD9-8A87-43C7-842B-752EAF973212}"/>
    <cellStyle name="60% - Accent6 2 3 2 3" xfId="15385" xr:uid="{238277CE-8BFC-4A23-8687-CC408B36B0E1}"/>
    <cellStyle name="60% - Accent6 2 3 2 4" xfId="15386" xr:uid="{C3006413-FB0E-4EB0-B256-61EA37DB6326}"/>
    <cellStyle name="60% - Accent6 2 3 3" xfId="15387" xr:uid="{115DBA03-DD28-4E90-848E-FB2034F7D428}"/>
    <cellStyle name="60% - Accent6 2 3 3 2" xfId="15388" xr:uid="{AC5C52AC-8092-42C2-AE32-C06425A19235}"/>
    <cellStyle name="60% - Accent6 2 3 3 3" xfId="15389" xr:uid="{BACEDB2C-CDD8-4119-B9E3-E45824EEBF0C}"/>
    <cellStyle name="60% - Accent6 2 3 4" xfId="15390" xr:uid="{CAF35AFA-A389-4D16-8F57-46A6D4D5A08E}"/>
    <cellStyle name="60% - Accent6 2 4" xfId="1956" xr:uid="{83F5E8D3-9CD9-4B9B-B0C6-345BEF9F3382}"/>
    <cellStyle name="60% - Accent6 2 4 2" xfId="15391" xr:uid="{7CB0B51E-55B3-4B8A-AF26-FFAC22E87856}"/>
    <cellStyle name="60% - Accent6 2 5" xfId="1523" xr:uid="{B14D5D91-7483-4D5C-98E3-0E9468B162CC}"/>
    <cellStyle name="60% - Accent6 2 6" xfId="1312" xr:uid="{B5CC1BA1-672C-467C-8310-7FA810BFBFF3}"/>
    <cellStyle name="60% - Accent6 2 7" xfId="318" xr:uid="{3233FA7A-8D8E-40BC-843B-233A9F1258E1}"/>
    <cellStyle name="60% - Accent6 3" xfId="381" xr:uid="{B685F376-AC21-4310-8A4D-7EA3A34861F8}"/>
    <cellStyle name="60% - Accent6 3 2" xfId="3333" xr:uid="{B7E59026-3CEF-434C-A4A8-F0AA7E979BC8}"/>
    <cellStyle name="60% - Accent6 3 2 2" xfId="15393" xr:uid="{D8BFF3F7-5FC4-40A9-8243-07C43E46D2AB}"/>
    <cellStyle name="60% - Accent6 3 2 3" xfId="15394" xr:uid="{AB4A1055-5031-4A45-B24A-B0A492A456C2}"/>
    <cellStyle name="60% - Accent6 3 2 4" xfId="15395" xr:uid="{3A6EFEF8-182B-460D-B5B2-F92A0EC6BE14}"/>
    <cellStyle name="60% - Accent6 3 2 5" xfId="15392" xr:uid="{A957BC7B-541E-4E24-ACCC-04503BE06620}"/>
    <cellStyle name="60% - Accent6 3 2 6" xfId="47817" xr:uid="{108F62F2-345A-4856-A81C-1409F1B07618}"/>
    <cellStyle name="60% - Accent6 3 3" xfId="15396" xr:uid="{2AC24628-5206-45D6-B5E1-3143B5C869A1}"/>
    <cellStyle name="60% - Accent6 3 3 2" xfId="15397" xr:uid="{CD381E0E-8503-4403-A2D0-6A9E45A879C8}"/>
    <cellStyle name="60% - Accent6 3 3 3" xfId="15398" xr:uid="{E9041AB2-470B-4069-8D51-68E2AACE07D2}"/>
    <cellStyle name="60% - Accent6 3 4" xfId="15399" xr:uid="{83809C86-F092-439C-89E5-683D2B166BB6}"/>
    <cellStyle name="60% - Accent6 3 5" xfId="1526" xr:uid="{1798C26F-E7AC-4033-A45D-9B4CA57424B0}"/>
    <cellStyle name="60% - Accent6 3 6" xfId="43717" xr:uid="{48FC895A-DC61-4D47-8BDA-B293BF8CE4EB}"/>
    <cellStyle name="60% - Accent6 4" xfId="1527" xr:uid="{7FD2F816-D6D1-4D13-A244-DABAF70035B3}"/>
    <cellStyle name="60% - Accent6 4 2" xfId="15400" xr:uid="{207CA09C-CBEC-4B9F-8153-2902166A8BFC}"/>
    <cellStyle name="60% - Accent6 4 3" xfId="15401" xr:uid="{9F8AF1F2-AA17-43A1-8107-CB3787FE8271}"/>
    <cellStyle name="60% - Accent6 4 4" xfId="15402" xr:uid="{01C2A428-C533-4DA7-B011-C0732DD7DF1B}"/>
    <cellStyle name="60% - Accent6 5" xfId="15403" xr:uid="{8B8C70F5-AA2A-45E0-BF73-B79925F5688C}"/>
    <cellStyle name="60% - Accent6 5 2" xfId="15404" xr:uid="{25055465-D637-48AC-8977-F6C3D87D064D}"/>
    <cellStyle name="60% - Accent6 5 3" xfId="15405" xr:uid="{A9BC47C4-A5DF-4C03-B28B-F250CB3E8991}"/>
    <cellStyle name="60% - Accent6 6" xfId="15406" xr:uid="{286CFABD-94A0-4E1E-B47A-1CED1D0241C8}"/>
    <cellStyle name="60% - Accent6 6 2" xfId="15407" xr:uid="{32BAF37F-42C8-406C-A26B-4458E9CDAACC}"/>
    <cellStyle name="60% - Accent6 7" xfId="15408" xr:uid="{CB2D2FAF-CDBE-46D7-A1B9-48A5A9C1016C}"/>
    <cellStyle name="60% - Accent6 8" xfId="15409" xr:uid="{E610C3C2-18F8-4631-A7D3-D3EDFDB623B2}"/>
    <cellStyle name="60% - Accent6 9" xfId="74" xr:uid="{B480F405-A663-4245-88E2-B4C449F48DF8}"/>
    <cellStyle name="7" xfId="550" xr:uid="{841FD20D-2B38-4749-B45A-B9C113B44574}"/>
    <cellStyle name="8" xfId="551" xr:uid="{81E3C335-43E5-44FA-9254-A56A09689E5A}"/>
    <cellStyle name="9" xfId="552" xr:uid="{B900E3AA-4BD5-439A-8E19-5CFDA0605532}"/>
    <cellStyle name="Accent1" xfId="47" builtinId="29" customBuiltin="1"/>
    <cellStyle name="Accent1 2" xfId="130" xr:uid="{C829E0E6-8836-4854-B6A2-6B1AE037A65E}"/>
    <cellStyle name="Accent1 2 2" xfId="244" xr:uid="{369A262D-A9FB-41D2-835E-E500FAD896CD}"/>
    <cellStyle name="Accent1 2 2 2" xfId="15410" xr:uid="{5B625E31-98D3-4049-AC95-55BD3817B5E6}"/>
    <cellStyle name="Accent1 2 2 2 2" xfId="15411" xr:uid="{7C6B3816-072C-498D-94A7-5CE8DE09085A}"/>
    <cellStyle name="Accent1 2 2 2 2 2" xfId="15412" xr:uid="{2FDA39BB-A21E-42AC-8402-A68989D5C0BB}"/>
    <cellStyle name="Accent1 2 2 2 2 3" xfId="15413" xr:uid="{E15C9886-B680-4EA4-9B34-66C2EE3C981E}"/>
    <cellStyle name="Accent1 2 2 2 2 4" xfId="15414" xr:uid="{36B111DA-1FB7-44AC-A524-A7286939FCC7}"/>
    <cellStyle name="Accent1 2 2 2 3" xfId="15415" xr:uid="{E4F090DF-A8BA-4FFA-B3F2-08432E233B7E}"/>
    <cellStyle name="Accent1 2 2 2 4" xfId="15416" xr:uid="{A5432DD3-AA68-4794-B2A6-3FFEF19FFC57}"/>
    <cellStyle name="Accent1 2 2 3" xfId="15417" xr:uid="{A36FB7AD-4743-4915-BAEC-42EF3D0BE707}"/>
    <cellStyle name="Accent1 2 2 3 2" xfId="15418" xr:uid="{FA82D7A8-56E5-4523-9CC1-D72B3D693F6D}"/>
    <cellStyle name="Accent1 2 2 3 2 2" xfId="15419" xr:uid="{8C1AB4EC-51B7-437D-927A-8244A17862A6}"/>
    <cellStyle name="Accent1 2 2 3 2 3" xfId="15420" xr:uid="{86B45FFD-3413-4569-80D1-996DD611C9C1}"/>
    <cellStyle name="Accent1 2 2 3 2 4" xfId="15421" xr:uid="{5BE57862-F728-497D-B242-A942866D3DE4}"/>
    <cellStyle name="Accent1 2 2 3 3" xfId="15422" xr:uid="{C49CE5D9-37D6-48C6-9C36-1713C49560D1}"/>
    <cellStyle name="Accent1 2 2 4" xfId="15423" xr:uid="{3E639E97-3876-43F7-BB6D-A74DDEC16DB2}"/>
    <cellStyle name="Accent1 2 2 4 2" xfId="15424" xr:uid="{4770536F-F5A5-4EDD-B821-417D6BE08428}"/>
    <cellStyle name="Accent1 2 2 5" xfId="1529" xr:uid="{87819F57-FC20-4DD8-B07A-74DE2ED788C0}"/>
    <cellStyle name="Accent1 2 2 6" xfId="402" xr:uid="{00084843-8B66-4DFC-A534-CD9540273F16}"/>
    <cellStyle name="Accent1 2 3" xfId="1530" xr:uid="{E9A6D6D5-1E56-4860-9B0F-4FED6290BCAB}"/>
    <cellStyle name="Accent1 2 3 2" xfId="15425" xr:uid="{2912BBFE-C3CB-4FAD-A664-6C73CE394AD5}"/>
    <cellStyle name="Accent1 2 3 2 2" xfId="15426" xr:uid="{4F3471AD-108C-4C08-ADFD-47ED35CBC821}"/>
    <cellStyle name="Accent1 2 3 2 3" xfId="15427" xr:uid="{DACF4C82-DC15-456A-82C8-163180223A12}"/>
    <cellStyle name="Accent1 2 3 2 4" xfId="15428" xr:uid="{0DD437A0-DE95-4BC0-A365-0598D4F7A528}"/>
    <cellStyle name="Accent1 2 3 3" xfId="15429" xr:uid="{C5A11F99-1855-4E8B-8D5E-10F64E691C50}"/>
    <cellStyle name="Accent1 2 3 3 2" xfId="15430" xr:uid="{70B5EBFA-600F-4AA1-A29E-371B32AE14B8}"/>
    <cellStyle name="Accent1 2 3 3 3" xfId="15431" xr:uid="{1B87691F-9FF9-417F-88B6-F68D570D99B3}"/>
    <cellStyle name="Accent1 2 3 4" xfId="15432" xr:uid="{6C3A3941-967E-4787-8368-EA0CBD4D5174}"/>
    <cellStyle name="Accent1 2 4" xfId="1957" xr:uid="{49D0543A-2610-446B-96BD-EDDF4B364F71}"/>
    <cellStyle name="Accent1 2 4 2" xfId="15433" xr:uid="{C9805B70-906E-4EBF-A3BE-8E04C6761C98}"/>
    <cellStyle name="Accent1 2 5" xfId="1528" xr:uid="{89E372E0-2F6B-4EC2-8549-539FFD9DAF49}"/>
    <cellStyle name="Accent1 2 6" xfId="1313" xr:uid="{3A1FAAF8-8103-4F21-AAB5-35DA3744196A}"/>
    <cellStyle name="Accent1 2 7" xfId="319" xr:uid="{BB81D037-5701-414F-A2B2-5EE3D38C75DD}"/>
    <cellStyle name="Accent1 3" xfId="362" xr:uid="{8306F0BE-3205-43A7-AECA-FBBD0A86035B}"/>
    <cellStyle name="Accent1 3 2" xfId="3268" xr:uid="{DA2DFF89-A88E-4E2A-ADEF-AE78749408E2}"/>
    <cellStyle name="Accent1 3 2 2" xfId="15435" xr:uid="{C3E7E0DD-BD37-4868-B1C9-AB3A227E070F}"/>
    <cellStyle name="Accent1 3 2 3" xfId="15436" xr:uid="{BDF675AE-4011-4CCF-ACD5-1B2A88A61FA4}"/>
    <cellStyle name="Accent1 3 2 4" xfId="15437" xr:uid="{02C4DF65-CF8D-4D0B-BBEA-C0F7EC770BCB}"/>
    <cellStyle name="Accent1 3 2 5" xfId="15434" xr:uid="{FC4542FE-C24D-4613-8291-B2BFD2D41C65}"/>
    <cellStyle name="Accent1 3 2 6" xfId="47818" xr:uid="{C6C59560-6028-4618-ADFA-D58489D3D13A}"/>
    <cellStyle name="Accent1 3 3" xfId="15438" xr:uid="{3B3D8184-9206-4A1E-9351-478478713C21}"/>
    <cellStyle name="Accent1 3 3 2" xfId="15439" xr:uid="{139DD3D9-3371-46E7-857C-18B9DA0B0D16}"/>
    <cellStyle name="Accent1 3 3 3" xfId="15440" xr:uid="{EDC8680E-943C-4E4B-97D7-2A13F4A6E487}"/>
    <cellStyle name="Accent1 3 4" xfId="15441" xr:uid="{2B0464B3-06B4-4DF9-9D2B-B5786A556B80}"/>
    <cellStyle name="Accent1 3 5" xfId="1531" xr:uid="{B5EC87BF-BE60-42A2-A508-3DFD0F3E1E16}"/>
    <cellStyle name="Accent1 3 6" xfId="43694" xr:uid="{A34C3221-C501-4B37-B564-8B4805565AB1}"/>
    <cellStyle name="Accent1 4" xfId="1532" xr:uid="{D9218F91-4779-4C8B-BDE0-2CB331940BC7}"/>
    <cellStyle name="Accent1 4 2" xfId="15442" xr:uid="{AA78CF80-EDE5-4277-A9C4-E08029BBA0A7}"/>
    <cellStyle name="Accent1 4 3" xfId="15443" xr:uid="{F8784E02-9387-427B-A0CB-F57A940F119B}"/>
    <cellStyle name="Accent1 4 4" xfId="15444" xr:uid="{2198B4E9-DBCD-426E-A70B-5B142C829931}"/>
    <cellStyle name="Accent1 5" xfId="15445" xr:uid="{5156506B-5EAD-4F69-91CF-8F2A7C811871}"/>
    <cellStyle name="Accent1 5 2" xfId="15446" xr:uid="{7C8F99C0-4C65-4502-AF4D-497842C9B4CE}"/>
    <cellStyle name="Accent1 5 3" xfId="15447" xr:uid="{87051469-D007-4F8B-9D94-16FDEEE098E8}"/>
    <cellStyle name="Accent1 6" xfId="15448" xr:uid="{B222866E-9A30-447A-B551-DB828100C66E}"/>
    <cellStyle name="Accent1 6 2" xfId="15449" xr:uid="{47FB2C5A-4FAB-468D-9B79-C7CB75DAFA72}"/>
    <cellStyle name="Accent1 7" xfId="15450" xr:uid="{4A9B43A0-D833-485E-9952-1074472129AF}"/>
    <cellStyle name="Accent1 8" xfId="15451" xr:uid="{3D628158-87F6-410B-9A0B-9FE09BB1977B}"/>
    <cellStyle name="Accent2" xfId="50" builtinId="33" customBuiltin="1"/>
    <cellStyle name="Accent2 2" xfId="131" xr:uid="{52871771-C6FD-49C6-9762-DB6C8BE20519}"/>
    <cellStyle name="Accent2 2 2" xfId="245" xr:uid="{B7D46A97-ECF2-4DE6-BA38-4020B20063BD}"/>
    <cellStyle name="Accent2 2 2 2" xfId="15452" xr:uid="{74532323-04CC-49F5-B93E-1C25006AA18B}"/>
    <cellStyle name="Accent2 2 2 2 2" xfId="15453" xr:uid="{EE70520D-504B-4319-A51E-C2BE0C07B4F7}"/>
    <cellStyle name="Accent2 2 2 2 2 2" xfId="15454" xr:uid="{B1EAAAF9-CED3-4CFE-809D-38CCA2EB9D8D}"/>
    <cellStyle name="Accent2 2 2 2 2 3" xfId="15455" xr:uid="{FD87FB1E-E4C1-4333-899F-5438274BC46F}"/>
    <cellStyle name="Accent2 2 2 2 2 4" xfId="15456" xr:uid="{4E1E9A24-A972-4DC6-91EB-58DA552EB7D5}"/>
    <cellStyle name="Accent2 2 2 2 3" xfId="15457" xr:uid="{BD517970-4AFF-46EE-A2FC-ACE137E58AC9}"/>
    <cellStyle name="Accent2 2 2 2 4" xfId="15458" xr:uid="{618E36CF-36E9-4A27-A839-235D3B7C7237}"/>
    <cellStyle name="Accent2 2 2 3" xfId="15459" xr:uid="{F974DA63-5693-46C7-BA90-64CEBA4B1A88}"/>
    <cellStyle name="Accent2 2 2 3 2" xfId="15460" xr:uid="{97F4FF64-1ECF-4786-B65D-2E6E6823BF09}"/>
    <cellStyle name="Accent2 2 2 3 2 2" xfId="15461" xr:uid="{AC84C97F-A47B-46C7-AAE0-B9D21EFACF7F}"/>
    <cellStyle name="Accent2 2 2 3 2 3" xfId="15462" xr:uid="{FB219F33-F480-4300-9D69-0C66F987C21C}"/>
    <cellStyle name="Accent2 2 2 3 2 4" xfId="15463" xr:uid="{0F45A983-F41A-4F91-BDBE-BD3277E2D9C3}"/>
    <cellStyle name="Accent2 2 2 3 3" xfId="15464" xr:uid="{F404A5D1-9B72-4498-AC9D-9A9A7FBC98DE}"/>
    <cellStyle name="Accent2 2 2 4" xfId="15465" xr:uid="{56D418D5-E547-422D-B8C4-4DE2AA9A4111}"/>
    <cellStyle name="Accent2 2 2 4 2" xfId="15466" xr:uid="{F5563F1E-47FC-45E7-8F3E-1A19BA7900FC}"/>
    <cellStyle name="Accent2 2 2 5" xfId="1534" xr:uid="{5C0580FA-E60A-417D-BF55-0D89E20350A4}"/>
    <cellStyle name="Accent2 2 2 6" xfId="406" xr:uid="{C66F6614-A416-4708-80D5-EE9D4F2F7FEB}"/>
    <cellStyle name="Accent2 2 3" xfId="1535" xr:uid="{7F12EA4E-0EDE-4E3A-B4FA-6C0A2AA16390}"/>
    <cellStyle name="Accent2 2 3 2" xfId="15467" xr:uid="{9B7BD72C-9F76-48CF-BA34-8C99CA0AFA2C}"/>
    <cellStyle name="Accent2 2 3 2 2" xfId="15468" xr:uid="{322A9380-17EE-431A-A2A3-854A0E31C1AF}"/>
    <cellStyle name="Accent2 2 3 2 3" xfId="15469" xr:uid="{639C927C-F3AA-4722-9CD2-F3E05576E23B}"/>
    <cellStyle name="Accent2 2 3 2 4" xfId="15470" xr:uid="{88567C43-0F8C-4720-BE87-E9375FE96D8A}"/>
    <cellStyle name="Accent2 2 3 3" xfId="15471" xr:uid="{E01F267E-70F5-4F93-BC86-3B8FF19FA778}"/>
    <cellStyle name="Accent2 2 3 3 2" xfId="15472" xr:uid="{EEF8CA16-7F31-4CAA-B137-F8B379F3D8F1}"/>
    <cellStyle name="Accent2 2 3 3 3" xfId="15473" xr:uid="{8D1E0205-ADA0-4F5E-A827-E30B5CB3475E}"/>
    <cellStyle name="Accent2 2 3 4" xfId="15474" xr:uid="{07081AFF-05F5-490C-A4EA-5D7659B3EA3F}"/>
    <cellStyle name="Accent2 2 4" xfId="1958" xr:uid="{7744AD6C-F4FE-40D6-AF97-5EFF85344768}"/>
    <cellStyle name="Accent2 2 4 2" xfId="15475" xr:uid="{D739FE0D-2A7A-44BC-9BFA-463DA1EB4C97}"/>
    <cellStyle name="Accent2 2 5" xfId="1533" xr:uid="{A0567B0E-4F70-4DF4-817F-2D6E64015C1E}"/>
    <cellStyle name="Accent2 2 6" xfId="1314" xr:uid="{6829B442-8645-4043-9C13-5CF730900F62}"/>
    <cellStyle name="Accent2 2 7" xfId="320" xr:uid="{50542710-B8BA-43D4-AF15-79C14B9AF534}"/>
    <cellStyle name="Accent2 3" xfId="358" xr:uid="{77C4B981-4EF6-4612-9A7A-3AB55D7506DE}"/>
    <cellStyle name="Accent2 3 2" xfId="3257" xr:uid="{DD9F1C14-BD43-4F4B-9DBA-F2C6819E6359}"/>
    <cellStyle name="Accent2 3 2 2" xfId="15477" xr:uid="{FF0F67DB-351D-4413-BE2B-F39009D33DE0}"/>
    <cellStyle name="Accent2 3 2 3" xfId="15478" xr:uid="{DCDD83D9-24A7-40DA-9477-F50A53C38222}"/>
    <cellStyle name="Accent2 3 2 4" xfId="15479" xr:uid="{0AD55E1A-D5CB-4A02-9B47-C393244664A0}"/>
    <cellStyle name="Accent2 3 2 5" xfId="15476" xr:uid="{CE6249FD-3DC9-4BC1-8BD6-1D298F16628E}"/>
    <cellStyle name="Accent2 3 2 6" xfId="47819" xr:uid="{7BCB06FB-294A-49E0-9784-C4399ACEAE0F}"/>
    <cellStyle name="Accent2 3 3" xfId="15480" xr:uid="{8262E1DF-B615-4637-865A-DDE8B8F28AC2}"/>
    <cellStyle name="Accent2 3 3 2" xfId="15481" xr:uid="{7B540789-D21D-4BA0-AF9A-73371BAF8953}"/>
    <cellStyle name="Accent2 3 3 3" xfId="15482" xr:uid="{4F0A38F5-3D84-4A99-871F-4A39949A29D5}"/>
    <cellStyle name="Accent2 3 4" xfId="15483" xr:uid="{676E0E3C-4985-4DD5-8B7F-01AC16F73292}"/>
    <cellStyle name="Accent2 3 5" xfId="1536" xr:uid="{DFD2CDD2-FF41-4022-95AE-B031EA0F4BBA}"/>
    <cellStyle name="Accent2 3 6" xfId="43698" xr:uid="{E1965AC4-ED5E-43B1-B5D4-A85DF5B1183D}"/>
    <cellStyle name="Accent2 4" xfId="1537" xr:uid="{77FA5D8F-D75A-4ADE-B0EA-17F2248ECAD8}"/>
    <cellStyle name="Accent2 4 2" xfId="15484" xr:uid="{43F3079A-C3EF-4DE2-8386-99C88435DD68}"/>
    <cellStyle name="Accent2 4 3" xfId="15485" xr:uid="{D066CC20-3A76-4039-A0A9-5FB5AB6C4F53}"/>
    <cellStyle name="Accent2 4 4" xfId="15486" xr:uid="{A295231B-BE39-43EF-B3FB-CD43C9EAD89D}"/>
    <cellStyle name="Accent2 5" xfId="15487" xr:uid="{9504D11C-B74F-4D52-9282-A9418DE2D241}"/>
    <cellStyle name="Accent2 5 2" xfId="15488" xr:uid="{C8EF5B80-CDD4-4A8C-A33C-A98EC4C6EB7F}"/>
    <cellStyle name="Accent2 5 3" xfId="15489" xr:uid="{DD88D0E5-C5C3-4017-A78D-1AC37DED8391}"/>
    <cellStyle name="Accent2 6" xfId="15490" xr:uid="{8A4DDB44-C847-432C-B23F-54D47FADA900}"/>
    <cellStyle name="Accent2 6 2" xfId="15491" xr:uid="{34B83BCB-AC4D-46CB-937D-2E386FA05D6F}"/>
    <cellStyle name="Accent2 7" xfId="15492" xr:uid="{2055C12A-3E50-4384-8320-E299FEB6FB02}"/>
    <cellStyle name="Accent2 8" xfId="15493" xr:uid="{0D7B326F-B558-4427-B739-184B9C7B1925}"/>
    <cellStyle name="Accent3" xfId="53" builtinId="37" customBuiltin="1"/>
    <cellStyle name="Accent3 2" xfId="132" xr:uid="{C3950F58-1292-4F78-A1A9-214CFF429894}"/>
    <cellStyle name="Accent3 2 2" xfId="246" xr:uid="{E2D77D36-6BF2-49AE-AD58-B1F95CA643B1}"/>
    <cellStyle name="Accent3 2 2 2" xfId="15494" xr:uid="{DCA25E35-0E5A-4998-B776-50DD61C371BA}"/>
    <cellStyle name="Accent3 2 2 2 2" xfId="15495" xr:uid="{F268F2FE-88BB-461F-8B3E-2848F4769BCD}"/>
    <cellStyle name="Accent3 2 2 2 2 2" xfId="15496" xr:uid="{3BAA5A88-C6F4-4BCE-A0D8-6B8F91463899}"/>
    <cellStyle name="Accent3 2 2 2 2 3" xfId="15497" xr:uid="{379C5601-2BB5-4E41-BF2F-1160849C73F3}"/>
    <cellStyle name="Accent3 2 2 2 2 4" xfId="15498" xr:uid="{C35CD1C6-D50C-41FD-AC2E-405A686251D5}"/>
    <cellStyle name="Accent3 2 2 2 3" xfId="15499" xr:uid="{4DA68C0F-8C71-4EC5-A04F-9FF186B84B2E}"/>
    <cellStyle name="Accent3 2 2 2 4" xfId="15500" xr:uid="{F4E17021-C36E-418A-A9FD-23EFFE027466}"/>
    <cellStyle name="Accent3 2 2 3" xfId="15501" xr:uid="{EBCCD708-F463-452A-8AF9-F0A712FA69A3}"/>
    <cellStyle name="Accent3 2 2 3 2" xfId="15502" xr:uid="{1BC1D3E9-4402-4B8A-A63D-2CC6E2B3CA47}"/>
    <cellStyle name="Accent3 2 2 3 2 2" xfId="15503" xr:uid="{ED50100A-6D6A-4271-B349-74DDDAF6F609}"/>
    <cellStyle name="Accent3 2 2 3 2 3" xfId="15504" xr:uid="{EAC5D2A3-1BD9-4230-8853-DC061D468B8B}"/>
    <cellStyle name="Accent3 2 2 3 2 4" xfId="15505" xr:uid="{93E2C163-F9C5-45C1-B53A-3582295F1563}"/>
    <cellStyle name="Accent3 2 2 3 3" xfId="15506" xr:uid="{1DD69114-1C42-480C-8B99-50817F48195C}"/>
    <cellStyle name="Accent3 2 2 4" xfId="15507" xr:uid="{553935D2-1D7F-40B2-A00F-EB7054DADC57}"/>
    <cellStyle name="Accent3 2 2 4 2" xfId="15508" xr:uid="{4B038FD8-6905-4189-87C5-B15AFDCBAB75}"/>
    <cellStyle name="Accent3 2 2 5" xfId="1539" xr:uid="{839A4591-DFC4-44C7-A8D6-2179F7D62680}"/>
    <cellStyle name="Accent3 2 2 6" xfId="409" xr:uid="{DD100E66-D14F-41BB-837C-5C102C8FA888}"/>
    <cellStyle name="Accent3 2 3" xfId="1540" xr:uid="{DF8F8C84-8131-4FD5-8434-A2FDCB4DD25F}"/>
    <cellStyle name="Accent3 2 3 2" xfId="15509" xr:uid="{10FDFEDB-EDC2-4805-A074-436F850B8E96}"/>
    <cellStyle name="Accent3 2 3 2 2" xfId="15510" xr:uid="{9240AD6E-30C3-49D3-B894-E273A5C250A7}"/>
    <cellStyle name="Accent3 2 3 2 3" xfId="15511" xr:uid="{304741CC-6707-4ACC-99D5-373B2648B534}"/>
    <cellStyle name="Accent3 2 3 2 4" xfId="15512" xr:uid="{97DDC85C-60B9-4179-A94C-4F5E0AD1DCF1}"/>
    <cellStyle name="Accent3 2 3 3" xfId="15513" xr:uid="{1CC7952D-5B55-4634-B591-F7D9BC7ECBB8}"/>
    <cellStyle name="Accent3 2 3 3 2" xfId="15514" xr:uid="{703A6068-22C0-4C65-AFF9-52A30AADA2FC}"/>
    <cellStyle name="Accent3 2 3 3 3" xfId="15515" xr:uid="{0DFB8603-A87F-431B-B2D3-213E191B7023}"/>
    <cellStyle name="Accent3 2 3 4" xfId="15516" xr:uid="{38691B9D-EF04-4769-ABF9-5E2D01720B29}"/>
    <cellStyle name="Accent3 2 4" xfId="1959" xr:uid="{4FAE7412-5051-4B4F-A386-3EAAB7D994AA}"/>
    <cellStyle name="Accent3 2 4 2" xfId="15517" xr:uid="{03F202AD-0EA3-4AFA-991E-D312F3BD74E3}"/>
    <cellStyle name="Accent3 2 5" xfId="1538" xr:uid="{DEF490AE-55D3-4831-A054-D5ACA5A4278C}"/>
    <cellStyle name="Accent3 2 6" xfId="1315" xr:uid="{474B5536-1860-41A6-BB74-76711C564924}"/>
    <cellStyle name="Accent3 2 7" xfId="321" xr:uid="{99642073-8CEE-4632-AEBD-DCE4A2044572}"/>
    <cellStyle name="Accent3 3" xfId="355" xr:uid="{84B6A9D2-DDC3-49F8-88A9-D588D3A8DD62}"/>
    <cellStyle name="Accent3 3 2" xfId="3265" xr:uid="{3895E058-7400-4247-AF2A-D1512D8FD651}"/>
    <cellStyle name="Accent3 3 2 2" xfId="15519" xr:uid="{460A87BA-2BCB-4526-BBB3-4F3F006D638E}"/>
    <cellStyle name="Accent3 3 2 3" xfId="15520" xr:uid="{BF561EE0-8784-4662-A650-C9139CF19084}"/>
    <cellStyle name="Accent3 3 2 4" xfId="15521" xr:uid="{8D3805AB-4971-4FD9-A623-822CE7959EAD}"/>
    <cellStyle name="Accent3 3 2 5" xfId="15518" xr:uid="{D358DB3E-FFA7-4C7A-BC5F-798C9D3B05CF}"/>
    <cellStyle name="Accent3 3 2 6" xfId="47820" xr:uid="{2B768291-4366-469F-BA11-B239A2E48054}"/>
    <cellStyle name="Accent3 3 3" xfId="15522" xr:uid="{1D1EEB4B-439F-4123-9563-9CDFE17ED2B6}"/>
    <cellStyle name="Accent3 3 3 2" xfId="15523" xr:uid="{7A601F59-90DA-48C8-9847-0B6E4DD00F5A}"/>
    <cellStyle name="Accent3 3 3 3" xfId="15524" xr:uid="{472BF471-EFA3-444E-BFD8-F23157503DFC}"/>
    <cellStyle name="Accent3 3 4" xfId="15525" xr:uid="{1BA3D08B-7253-4480-B316-415E190B241F}"/>
    <cellStyle name="Accent3 3 5" xfId="1541" xr:uid="{E5031BE1-886C-4057-A890-03E9EBCBEFEF}"/>
    <cellStyle name="Accent3 3 6" xfId="43702" xr:uid="{1882C79D-F868-4330-A906-4F8BB9A8C906}"/>
    <cellStyle name="Accent3 4" xfId="1542" xr:uid="{5AFA7FDE-C71B-450F-852D-D6282028AD38}"/>
    <cellStyle name="Accent3 4 2" xfId="15526" xr:uid="{FAF3F141-0D3F-4CC8-856E-5137E0DF8EEA}"/>
    <cellStyle name="Accent3 4 3" xfId="15527" xr:uid="{1CD0FB93-F444-4E4E-8D17-D670BBCF55B8}"/>
    <cellStyle name="Accent3 4 4" xfId="15528" xr:uid="{8CFB52DC-9ABB-450A-9D85-D4B90C0A3C57}"/>
    <cellStyle name="Accent3 5" xfId="15529" xr:uid="{914A2750-1AA3-4377-B520-4D9357DE87E7}"/>
    <cellStyle name="Accent3 5 2" xfId="15530" xr:uid="{74392A0C-7B6E-46ED-B69C-A5E538B618AD}"/>
    <cellStyle name="Accent3 5 3" xfId="15531" xr:uid="{6432FB97-A613-4590-AC6F-4D56644372D7}"/>
    <cellStyle name="Accent3 6" xfId="15532" xr:uid="{3BCFBD60-8B37-439B-807F-B60B2A92E5B0}"/>
    <cellStyle name="Accent3 6 2" xfId="15533" xr:uid="{E55D846C-9734-4BB8-A52C-0B83403BEC23}"/>
    <cellStyle name="Accent3 7" xfId="15534" xr:uid="{7906DDDC-3DCF-4C3E-9F0E-A6D2CA02DCB8}"/>
    <cellStyle name="Accent3 8" xfId="15535" xr:uid="{EB835FD8-9FD3-42F8-893E-433F73F02841}"/>
    <cellStyle name="Accent4" xfId="56" builtinId="41" customBuiltin="1"/>
    <cellStyle name="Accent4 2" xfId="133" xr:uid="{3B8FD718-76E7-4852-A755-345A45C10479}"/>
    <cellStyle name="Accent4 2 2" xfId="247" xr:uid="{06F7F587-D367-4046-8D22-BDB7A699FA49}"/>
    <cellStyle name="Accent4 2 2 2" xfId="15536" xr:uid="{5B1FF9D6-5EAB-4C0D-819B-5AFD1DB471AA}"/>
    <cellStyle name="Accent4 2 2 2 2" xfId="15537" xr:uid="{71FC9A9D-8C9D-4E61-AA80-6E59E49952AD}"/>
    <cellStyle name="Accent4 2 2 2 2 2" xfId="15538" xr:uid="{1C193804-2261-43B4-A963-C1B2392FEC76}"/>
    <cellStyle name="Accent4 2 2 2 2 3" xfId="15539" xr:uid="{2FE8F8AE-BA1B-4C4A-88CA-F731DAF25BE9}"/>
    <cellStyle name="Accent4 2 2 2 2 4" xfId="15540" xr:uid="{FEE825DE-C30A-4D3A-B539-47D3420CE6FE}"/>
    <cellStyle name="Accent4 2 2 2 3" xfId="15541" xr:uid="{3E0D8171-7132-447B-BBCE-3287AEEF5EA0}"/>
    <cellStyle name="Accent4 2 2 2 4" xfId="15542" xr:uid="{4A1149DD-9751-4E29-A500-5B336E7CDDA3}"/>
    <cellStyle name="Accent4 2 2 3" xfId="15543" xr:uid="{70AF4E41-A3D2-4BBE-BC87-6B175E1B47CB}"/>
    <cellStyle name="Accent4 2 2 3 2" xfId="15544" xr:uid="{2AD8E937-E50D-440D-A4B7-46028E195518}"/>
    <cellStyle name="Accent4 2 2 3 2 2" xfId="15545" xr:uid="{666ADB2A-F268-4743-A7AF-861CF5040895}"/>
    <cellStyle name="Accent4 2 2 3 2 3" xfId="15546" xr:uid="{D4A18126-E425-4220-827D-A8BA2C829846}"/>
    <cellStyle name="Accent4 2 2 3 2 4" xfId="15547" xr:uid="{C849A7C5-DD12-4A37-937F-38AA01486979}"/>
    <cellStyle name="Accent4 2 2 3 3" xfId="15548" xr:uid="{AD7777AB-31D2-4B09-9300-A4DDD8BAA840}"/>
    <cellStyle name="Accent4 2 2 4" xfId="15549" xr:uid="{E4192A74-1A4A-46A3-82A2-8472A4666248}"/>
    <cellStyle name="Accent4 2 2 4 2" xfId="15550" xr:uid="{8798E489-9B7E-4ACE-8EA6-D014879D906C}"/>
    <cellStyle name="Accent4 2 2 5" xfId="1544" xr:uid="{3DA6AAE8-76F6-45D6-B98E-59B66FF47C27}"/>
    <cellStyle name="Accent4 2 2 6" xfId="413" xr:uid="{46545E15-7155-47FB-B916-100563D7DB9B}"/>
    <cellStyle name="Accent4 2 3" xfId="1545" xr:uid="{9934772D-D870-4FBA-A908-8627BAC1379B}"/>
    <cellStyle name="Accent4 2 3 2" xfId="15551" xr:uid="{621CF4F9-C535-46CD-83BD-8E9A8866EE33}"/>
    <cellStyle name="Accent4 2 3 2 2" xfId="15552" xr:uid="{53BD0170-CBFA-4B79-9825-177FEE26C87C}"/>
    <cellStyle name="Accent4 2 3 2 3" xfId="15553" xr:uid="{7E2DAE9C-1CF8-433D-B35C-C3A41085CD0C}"/>
    <cellStyle name="Accent4 2 3 2 4" xfId="15554" xr:uid="{9432E888-53B6-4531-AADA-047CFF25E664}"/>
    <cellStyle name="Accent4 2 3 3" xfId="15555" xr:uid="{37566AAA-B06E-4A0F-A0F4-F19E89BA5827}"/>
    <cellStyle name="Accent4 2 3 3 2" xfId="15556" xr:uid="{49364623-200E-4CE0-8758-7C22CDB14407}"/>
    <cellStyle name="Accent4 2 3 3 3" xfId="15557" xr:uid="{B93F47FA-3C80-4CA5-A850-BF2E2360C1E2}"/>
    <cellStyle name="Accent4 2 3 4" xfId="15558" xr:uid="{71964D88-10AE-47DC-B8FD-F35918EA6B97}"/>
    <cellStyle name="Accent4 2 4" xfId="1960" xr:uid="{55B8F5FB-0305-4F9E-89A4-C45B6E20A099}"/>
    <cellStyle name="Accent4 2 4 2" xfId="15559" xr:uid="{BA6CA979-6A22-482B-B521-1C8883B70624}"/>
    <cellStyle name="Accent4 2 5" xfId="1543" xr:uid="{298962B6-DC9F-4CDA-8716-6E1B9EFA61F1}"/>
    <cellStyle name="Accent4 2 6" xfId="1316" xr:uid="{7D0EB470-8529-4B35-A9FE-D53CE186871C}"/>
    <cellStyle name="Accent4 2 7" xfId="322" xr:uid="{F92F4D18-4D47-4FBC-B534-53E2B7FE2335}"/>
    <cellStyle name="Accent4 3" xfId="351" xr:uid="{3E322A27-DEC7-4955-ADE5-85D22C019E90}"/>
    <cellStyle name="Accent4 3 2" xfId="3294" xr:uid="{D45CF07D-4B9A-4EF9-A488-40C26FAA1A9C}"/>
    <cellStyle name="Accent4 3 2 2" xfId="15561" xr:uid="{CA854451-B665-46AF-8E03-4B9B911A5F6C}"/>
    <cellStyle name="Accent4 3 2 3" xfId="15562" xr:uid="{52F61ED5-937A-43C7-8744-5AED7EC1F85E}"/>
    <cellStyle name="Accent4 3 2 4" xfId="15563" xr:uid="{892AE157-3C84-4854-9D71-19DDE958E08C}"/>
    <cellStyle name="Accent4 3 2 5" xfId="15560" xr:uid="{E0B18664-1C08-49D8-80BF-E91FAD9DEC8A}"/>
    <cellStyle name="Accent4 3 2 6" xfId="47821" xr:uid="{A79A7630-8962-4B95-857E-B4C4F006171F}"/>
    <cellStyle name="Accent4 3 3" xfId="15564" xr:uid="{E8E8C7F0-4E14-418A-A96D-6CBC9D214706}"/>
    <cellStyle name="Accent4 3 3 2" xfId="15565" xr:uid="{2203C231-C74E-42BF-A12F-7C260E617C3F}"/>
    <cellStyle name="Accent4 3 3 3" xfId="15566" xr:uid="{C88DE2A0-419E-4455-B7EB-FC879ECB7D4E}"/>
    <cellStyle name="Accent4 3 4" xfId="15567" xr:uid="{17BC77CF-6D8D-4160-8C16-0F9166716A31}"/>
    <cellStyle name="Accent4 3 5" xfId="1546" xr:uid="{0588F2AD-8843-4F23-A99D-69020BE7B52C}"/>
    <cellStyle name="Accent4 3 6" xfId="43706" xr:uid="{8689253C-1C04-48F3-9CEB-3B01B8CEAAE4}"/>
    <cellStyle name="Accent4 4" xfId="1547" xr:uid="{845D790E-A21C-418C-8E06-54C04789FFD5}"/>
    <cellStyle name="Accent4 4 2" xfId="15568" xr:uid="{BCB9E1F8-3968-4843-9082-14034C3FF5C8}"/>
    <cellStyle name="Accent4 4 3" xfId="15569" xr:uid="{DA0C63BC-4998-456F-9157-0A7C10651D03}"/>
    <cellStyle name="Accent4 4 4" xfId="15570" xr:uid="{DA8C374C-1D9E-4CDF-A306-6E72C3E5A834}"/>
    <cellStyle name="Accent4 5" xfId="15571" xr:uid="{BEC4D7D4-544D-4E42-A6A5-157F5E4267FE}"/>
    <cellStyle name="Accent4 5 2" xfId="15572" xr:uid="{A44367CC-50F2-4290-894C-905F802ED232}"/>
    <cellStyle name="Accent4 5 3" xfId="15573" xr:uid="{3699D665-1BB8-4460-871D-A107F4C8B802}"/>
    <cellStyle name="Accent4 6" xfId="15574" xr:uid="{165B7BE7-BF79-4084-BEF0-83EBFF50D8C9}"/>
    <cellStyle name="Accent4 6 2" xfId="15575" xr:uid="{61B31174-76C3-4C03-9900-3A9AA6B41323}"/>
    <cellStyle name="Accent4 7" xfId="15576" xr:uid="{699A643D-510C-4436-A54D-95F5EC202B9B}"/>
    <cellStyle name="Accent4 8" xfId="15577" xr:uid="{1074EF89-E4CA-4352-8212-81456B97E980}"/>
    <cellStyle name="Accent5" xfId="59" builtinId="45" customBuiltin="1"/>
    <cellStyle name="Accent5 2" xfId="134" xr:uid="{EBF25300-803C-4468-B2D8-384ECA42547D}"/>
    <cellStyle name="Accent5 2 2" xfId="248" xr:uid="{F1225DCC-14DC-46E9-9E19-58078EFD83BB}"/>
    <cellStyle name="Accent5 2 2 2" xfId="15578" xr:uid="{46B86662-58B2-4F94-A3DA-4B037C24B2F7}"/>
    <cellStyle name="Accent5 2 2 2 2" xfId="15579" xr:uid="{B9C6A41A-14B6-43FD-8A67-41D3EA9EE605}"/>
    <cellStyle name="Accent5 2 2 2 2 2" xfId="15580" xr:uid="{021D8E34-5FB0-4406-A025-F7FCA14FB254}"/>
    <cellStyle name="Accent5 2 2 2 2 3" xfId="15581" xr:uid="{D21FF421-29FF-4E7A-B52D-9A70ACBF42F1}"/>
    <cellStyle name="Accent5 2 2 2 2 4" xfId="15582" xr:uid="{6FA71F30-8F2A-44D5-9001-121AAF4974B0}"/>
    <cellStyle name="Accent5 2 2 2 3" xfId="15583" xr:uid="{2FBE9532-6C02-4A45-9BD2-0F34E2C02BF8}"/>
    <cellStyle name="Accent5 2 2 3" xfId="15584" xr:uid="{2D5FED0D-8251-43B5-9F57-24D3A939D3B3}"/>
    <cellStyle name="Accent5 2 2 4" xfId="1549" xr:uid="{19AA5C00-9B44-4766-A709-290123785B25}"/>
    <cellStyle name="Accent5 2 3" xfId="1550" xr:uid="{5CD66F26-9654-4E36-9CF4-B542E9B093FB}"/>
    <cellStyle name="Accent5 2 3 2" xfId="15585" xr:uid="{07598EC8-7A56-4AC4-B6F4-A466E015171E}"/>
    <cellStyle name="Accent5 2 4" xfId="1961" xr:uid="{AFE92DCC-43AE-417A-866B-7AED0E9288DA}"/>
    <cellStyle name="Accent5 2 5" xfId="1548" xr:uid="{BD4C7368-7E96-4189-B8D2-ED55E77364B6}"/>
    <cellStyle name="Accent5 2 6" xfId="1317" xr:uid="{8390CE99-F5EC-4744-9D1E-26FC68336C9E}"/>
    <cellStyle name="Accent5 3" xfId="1403" xr:uid="{967A766B-D98D-4F00-8846-A1FF5C5DC72A}"/>
    <cellStyle name="Accent5 3 2" xfId="3317" xr:uid="{E39B8DC9-1DF3-4C51-A4EF-A1CA5D628C7E}"/>
    <cellStyle name="Accent5 3 2 2" xfId="15587" xr:uid="{65722F79-459B-4F98-995E-87E2F8F588A9}"/>
    <cellStyle name="Accent5 3 2 3" xfId="15588" xr:uid="{C63A5953-75FF-4A89-A475-ACBD3476BFFA}"/>
    <cellStyle name="Accent5 3 2 4" xfId="15589" xr:uid="{919582C6-4A4B-4E62-B3E6-B9A8508CE7A1}"/>
    <cellStyle name="Accent5 3 2 5" xfId="15586" xr:uid="{3C36045B-5CE9-4C2E-8085-A60EAFAA1DFC}"/>
    <cellStyle name="Accent5 3 3" xfId="15590" xr:uid="{06A65C14-8214-46D0-BCB6-E5FED725C00D}"/>
    <cellStyle name="Accent5 3 3 2" xfId="15591" xr:uid="{531B8A32-925C-4396-9C5B-41B54389568B}"/>
    <cellStyle name="Accent5 3 3 3" xfId="15592" xr:uid="{0405A6F7-574A-43DB-B764-74B90EEBECAD}"/>
    <cellStyle name="Accent5 3 4" xfId="15593" xr:uid="{AA303411-BD6C-4771-BE85-BAFB5ED6DA11}"/>
    <cellStyle name="Accent5 3 5" xfId="1551" xr:uid="{DBDCE3DA-4E73-4426-AC2B-3D155D3125EC}"/>
    <cellStyle name="Accent5 3 6" xfId="43710" xr:uid="{27E34574-69B1-4E3B-9A20-F64970E87803}"/>
    <cellStyle name="Accent5 4" xfId="1552" xr:uid="{97B59EF7-9B4C-424A-B61E-EA63196CAAAE}"/>
    <cellStyle name="Accent5 4 2" xfId="15594" xr:uid="{713B9171-299C-4915-8341-35C4893F5487}"/>
    <cellStyle name="Accent5 4 3" xfId="15595" xr:uid="{720CF4E2-0047-44A3-9817-AA48F4BA2C8F}"/>
    <cellStyle name="Accent5 4 4" xfId="15596" xr:uid="{6480C93B-9F48-4009-8FAF-5FA00DD1AF63}"/>
    <cellStyle name="Accent5 5" xfId="15597" xr:uid="{3B2F50A7-2E41-4B78-B8D8-B4E316F1330C}"/>
    <cellStyle name="Accent5 6" xfId="15598" xr:uid="{05045ADB-1079-4685-B8B8-9F58CB8118DB}"/>
    <cellStyle name="Accent5 6 2" xfId="15599" xr:uid="{1ABCE2C3-B670-4F3F-82D6-6A7127CFA37D}"/>
    <cellStyle name="Accent5 6 3" xfId="15600" xr:uid="{45ABEB8C-4875-4C18-8F5C-1808BCB807DB}"/>
    <cellStyle name="Accent5 7" xfId="15601" xr:uid="{7CF82AF3-3336-48EB-9BCD-3711D61EDD0C}"/>
    <cellStyle name="Accent5 7 2" xfId="15602" xr:uid="{DA530EEF-C564-44BD-87B7-8C6817810FA5}"/>
    <cellStyle name="Accent5 8" xfId="15603" xr:uid="{B2AFCB9F-B3BA-4582-B165-3780D781FCF7}"/>
    <cellStyle name="Accent5 9" xfId="15604" xr:uid="{00EA6A71-12D9-445F-B49F-A90EF6865D54}"/>
    <cellStyle name="Accent6" xfId="62" builtinId="49" customBuiltin="1"/>
    <cellStyle name="Accent6 2" xfId="135" xr:uid="{681993BC-D08B-4011-8AE1-F018CBC6C5AA}"/>
    <cellStyle name="Accent6 2 2" xfId="249" xr:uid="{D3025543-34C0-4336-8EA2-ADBAF150AADB}"/>
    <cellStyle name="Accent6 2 2 2" xfId="15605" xr:uid="{01CBA2FC-48EE-4500-B53F-F9F45FE3E9FE}"/>
    <cellStyle name="Accent6 2 2 2 2" xfId="15606" xr:uid="{EFC7F34C-DFC5-415B-9643-6C4F582C1316}"/>
    <cellStyle name="Accent6 2 2 2 2 2" xfId="15607" xr:uid="{024C18D9-9C9D-430E-A7BD-C5008316E82B}"/>
    <cellStyle name="Accent6 2 2 2 2 3" xfId="15608" xr:uid="{052D8411-5134-4170-81B3-8EB199709607}"/>
    <cellStyle name="Accent6 2 2 2 2 4" xfId="15609" xr:uid="{7BFB8D4F-7219-4D3A-9386-21E5B9607EE3}"/>
    <cellStyle name="Accent6 2 2 2 3" xfId="15610" xr:uid="{C4C8E6A9-1070-460D-8E10-675F4F833719}"/>
    <cellStyle name="Accent6 2 2 2 4" xfId="15611" xr:uid="{AD7C5C40-D882-4B2C-8B2C-76E5D99059B3}"/>
    <cellStyle name="Accent6 2 2 3" xfId="15612" xr:uid="{1EA6EEA0-F295-47AB-A3DF-E1B2A3F9036A}"/>
    <cellStyle name="Accent6 2 2 3 2" xfId="15613" xr:uid="{A6876BFC-173D-47DA-A304-0EACA47E7DA8}"/>
    <cellStyle name="Accent6 2 2 3 2 2" xfId="15614" xr:uid="{482F405E-7106-4EAE-B10A-EC9849189974}"/>
    <cellStyle name="Accent6 2 2 3 2 3" xfId="15615" xr:uid="{CCFBAD93-D83E-4B1B-8B8B-AFCA1CA6DDD6}"/>
    <cellStyle name="Accent6 2 2 3 2 4" xfId="15616" xr:uid="{B2FAC974-E314-4C66-852B-B21755218238}"/>
    <cellStyle name="Accent6 2 2 3 3" xfId="15617" xr:uid="{8F6C446F-CE65-408F-AC5F-A795EB479130}"/>
    <cellStyle name="Accent6 2 2 4" xfId="15618" xr:uid="{DA3D0A07-DFC6-4014-AB4C-2E062BEE4CE4}"/>
    <cellStyle name="Accent6 2 2 4 2" xfId="15619" xr:uid="{2D8B71AF-BA33-4725-A820-28A270455302}"/>
    <cellStyle name="Accent6 2 2 5" xfId="1554" xr:uid="{003F0A3C-5FF2-4C13-83AE-B0596B22F7A2}"/>
    <cellStyle name="Accent6 2 2 6" xfId="419" xr:uid="{B5E16548-6693-4D4C-BB7B-5AF7301898F7}"/>
    <cellStyle name="Accent6 2 3" xfId="1555" xr:uid="{90115462-39A3-4CBE-BBDF-B5A312F2A56D}"/>
    <cellStyle name="Accent6 2 3 2" xfId="15620" xr:uid="{93C878B5-06BD-473F-A78B-0DAB8038A84F}"/>
    <cellStyle name="Accent6 2 3 2 2" xfId="15621" xr:uid="{330ED8C8-19EF-4EE8-BA98-DE7E5B4F94C0}"/>
    <cellStyle name="Accent6 2 3 2 3" xfId="15622" xr:uid="{D06C1A65-BBC3-4F70-A462-623D43EBDDBB}"/>
    <cellStyle name="Accent6 2 3 2 4" xfId="15623" xr:uid="{4684290B-0AC4-40EB-81D1-F891AA113A33}"/>
    <cellStyle name="Accent6 2 3 3" xfId="15624" xr:uid="{5A52D15D-169B-4386-8A5B-91C9C531C8B2}"/>
    <cellStyle name="Accent6 2 3 3 2" xfId="15625" xr:uid="{D25F3DD0-037C-46CF-AC3C-54170C58C46C}"/>
    <cellStyle name="Accent6 2 3 3 3" xfId="15626" xr:uid="{FF12D1D0-1245-42AD-A668-AA26C149ADBF}"/>
    <cellStyle name="Accent6 2 3 4" xfId="15627" xr:uid="{EA8BB434-540C-466B-A472-C8DF9D9FEE43}"/>
    <cellStyle name="Accent6 2 4" xfId="1962" xr:uid="{08E4EF2A-F73C-4F4B-B2B9-3C3B8F1C4125}"/>
    <cellStyle name="Accent6 2 4 2" xfId="15628" xr:uid="{99793CAB-77AF-4C3E-90F0-C5D003316AA4}"/>
    <cellStyle name="Accent6 2 5" xfId="1553" xr:uid="{33676241-E7AC-4367-B373-71B3E7378D5A}"/>
    <cellStyle name="Accent6 2 6" xfId="1318" xr:uid="{9D223BF4-96F3-4BEA-B0E9-A0DACEBD2C07}"/>
    <cellStyle name="Accent6 2 7" xfId="323" xr:uid="{F74B6CB8-C013-431D-8E45-2394A21281B3}"/>
    <cellStyle name="Accent6 3" xfId="375" xr:uid="{62F35522-44A3-4D57-999F-B66C6A8173D1}"/>
    <cellStyle name="Accent6 3 2" xfId="3258" xr:uid="{0EBF9754-EA9D-4316-A4AE-5310C4104D5F}"/>
    <cellStyle name="Accent6 3 2 2" xfId="15630" xr:uid="{0C155D90-8920-4537-87D0-ED4E9CA93941}"/>
    <cellStyle name="Accent6 3 2 3" xfId="15631" xr:uid="{0FC049EF-D1E1-44D2-B905-CBF26B3DC83A}"/>
    <cellStyle name="Accent6 3 2 4" xfId="15632" xr:uid="{F010FC62-7C3A-4D39-BFC6-A222A606BF49}"/>
    <cellStyle name="Accent6 3 2 5" xfId="15629" xr:uid="{FA8AF274-8D0A-44E5-9E35-4859A0731771}"/>
    <cellStyle name="Accent6 3 2 6" xfId="47822" xr:uid="{FF573265-E980-4A04-901D-44408C04C173}"/>
    <cellStyle name="Accent6 3 3" xfId="15633" xr:uid="{29590A3E-A9EB-4249-ABBE-7FF0FC634BB5}"/>
    <cellStyle name="Accent6 3 3 2" xfId="15634" xr:uid="{D8A29B72-1D4F-4033-AC02-004324B7C264}"/>
    <cellStyle name="Accent6 3 3 3" xfId="15635" xr:uid="{FD122275-EAF4-4E03-91F7-B4621D72B07D}"/>
    <cellStyle name="Accent6 3 4" xfId="15636" xr:uid="{14AE81AF-CD32-4DF5-8444-6F78374C7A57}"/>
    <cellStyle name="Accent6 3 5" xfId="1556" xr:uid="{CDEB0626-6469-4221-AEA7-21482A6D71DD}"/>
    <cellStyle name="Accent6 3 6" xfId="43714" xr:uid="{D4928491-D9DA-465C-89C4-ACC26647E8A0}"/>
    <cellStyle name="Accent6 4" xfId="1557" xr:uid="{76FECA80-EBDB-477C-90B6-4FBB9D462957}"/>
    <cellStyle name="Accent6 4 2" xfId="15637" xr:uid="{35EFABA5-6F2F-4755-9ECA-6771EC2059C9}"/>
    <cellStyle name="Accent6 4 3" xfId="15638" xr:uid="{774D42F5-3BAD-4C95-A60D-8EB373E9DAF0}"/>
    <cellStyle name="Accent6 4 4" xfId="15639" xr:uid="{FD05CE77-9D9D-43EC-AC6B-06B6FAFE3D0B}"/>
    <cellStyle name="Accent6 5" xfId="15640" xr:uid="{556251F1-33E2-4FF8-B4DF-68FABB4487CB}"/>
    <cellStyle name="Accent6 5 2" xfId="15641" xr:uid="{7B9519D7-35AB-40B6-8081-ADB4CDFB8430}"/>
    <cellStyle name="Accent6 5 3" xfId="15642" xr:uid="{7CC289DD-E95E-42C9-BF09-2D55B331C4B5}"/>
    <cellStyle name="Accent6 6" xfId="15643" xr:uid="{F5EEFD0A-0D7F-4973-93FA-B6CFE528D090}"/>
    <cellStyle name="Accent6 6 2" xfId="15644" xr:uid="{91166FA6-E7BF-4D86-A46B-9E0C72C41B28}"/>
    <cellStyle name="Accent6 7" xfId="15645" xr:uid="{C3EFFDCF-6238-435F-8C1E-153F6E1C9424}"/>
    <cellStyle name="Accent6 8" xfId="15646" xr:uid="{A264331F-834D-4F9B-9F83-047F075200D8}"/>
    <cellStyle name="Bad" xfId="38" builtinId="27" customBuiltin="1"/>
    <cellStyle name="Bad 2" xfId="136" xr:uid="{4F165D25-E2E2-475E-B215-C358500D0B57}"/>
    <cellStyle name="Bad 2 2" xfId="250" xr:uid="{1BD896FD-06B0-4948-844B-612488953200}"/>
    <cellStyle name="Bad 2 2 2" xfId="15647" xr:uid="{A8F21ACD-CA4C-43E1-ACC0-D9E4CE36A163}"/>
    <cellStyle name="Bad 2 2 2 2" xfId="15648" xr:uid="{8B59A85E-2F77-4D83-A063-5109104B619F}"/>
    <cellStyle name="Bad 2 2 2 2 2" xfId="15649" xr:uid="{FE78A9AA-0F87-4318-BCA4-3ACB71A418D3}"/>
    <cellStyle name="Bad 2 2 2 2 3" xfId="15650" xr:uid="{B89D2422-404F-485F-94B5-E397916EEB11}"/>
    <cellStyle name="Bad 2 2 2 2 4" xfId="15651" xr:uid="{E0A588D8-0973-41A3-8C91-7988956620E5}"/>
    <cellStyle name="Bad 2 2 2 3" xfId="15652" xr:uid="{0A8DEE15-4920-4E2D-B1C6-AE0EC77FBC65}"/>
    <cellStyle name="Bad 2 2 2 4" xfId="15653" xr:uid="{B9F288B7-6CC3-4041-B3FE-FE898EC79199}"/>
    <cellStyle name="Bad 2 2 3" xfId="15654" xr:uid="{453E3822-B4B2-470A-839B-C7D5360F7A2D}"/>
    <cellStyle name="Bad 2 2 3 2" xfId="15655" xr:uid="{E3AFFB53-BF58-4B4B-A7EC-F8C8D5DE7727}"/>
    <cellStyle name="Bad 2 2 3 2 2" xfId="15656" xr:uid="{48949A3B-F0F7-46C3-8E3B-55844295D36B}"/>
    <cellStyle name="Bad 2 2 3 2 3" xfId="15657" xr:uid="{17DDD22B-0029-412B-BE8C-D4892142AA5C}"/>
    <cellStyle name="Bad 2 2 3 2 4" xfId="15658" xr:uid="{3B65EE7F-4A73-46D6-A7D5-03B8F9D2F33D}"/>
    <cellStyle name="Bad 2 2 3 3" xfId="15659" xr:uid="{7638552E-91D1-4925-8FED-5E733986E703}"/>
    <cellStyle name="Bad 2 2 4" xfId="15660" xr:uid="{F5C97225-A770-4463-B731-2B74073ECEC8}"/>
    <cellStyle name="Bad 2 2 4 2" xfId="15661" xr:uid="{39EE50EA-3235-437F-9125-888F841EBB51}"/>
    <cellStyle name="Bad 2 2 5" xfId="1559" xr:uid="{82F8A57D-D684-406E-B866-E31FA629F911}"/>
    <cellStyle name="Bad 2 2 6" xfId="394" xr:uid="{ECC5F564-FBB0-4768-BF50-FF03D74B6C43}"/>
    <cellStyle name="Bad 2 3" xfId="1560" xr:uid="{01AA80B0-59BB-4046-A4B0-D93A9FB0796F}"/>
    <cellStyle name="Bad 2 3 2" xfId="15662" xr:uid="{740135AA-73B4-43B0-9FC6-4990B58E8629}"/>
    <cellStyle name="Bad 2 3 2 2" xfId="15663" xr:uid="{B1A43ED9-AC8F-4D1B-9B8C-170F5007FD2E}"/>
    <cellStyle name="Bad 2 3 2 3" xfId="15664" xr:uid="{A2C9DBFC-DC10-4AAB-8603-569458087A49}"/>
    <cellStyle name="Bad 2 3 2 4" xfId="15665" xr:uid="{AC728737-5B76-4B22-A2CA-FF985967F2EA}"/>
    <cellStyle name="Bad 2 3 3" xfId="15666" xr:uid="{64588BAE-BE52-4440-8DFF-283BB60FF224}"/>
    <cellStyle name="Bad 2 3 3 2" xfId="15667" xr:uid="{0EFD37DA-8CC3-411E-9323-B20E1DA668D8}"/>
    <cellStyle name="Bad 2 3 3 3" xfId="15668" xr:uid="{9A570798-33A9-44DA-B881-F6A1D18D5665}"/>
    <cellStyle name="Bad 2 3 4" xfId="15669" xr:uid="{6BC3A8DB-9FAC-43FD-8838-6AC01E70DC1C}"/>
    <cellStyle name="Bad 2 4" xfId="1963" xr:uid="{1C17B8EF-223D-46F7-86BC-CF8196B43EF1}"/>
    <cellStyle name="Bad 2 4 2" xfId="15670" xr:uid="{9E31A7F6-5561-452A-ADAB-C986FFD57A65}"/>
    <cellStyle name="Bad 2 5" xfId="1558" xr:uid="{96836BFF-B498-4F51-9A3F-CA046B171AB8}"/>
    <cellStyle name="Bad 2 6" xfId="1319" xr:uid="{ED054517-B4DD-4C18-9F28-FDB38E9C3D4B}"/>
    <cellStyle name="Bad 2 7" xfId="324" xr:uid="{8B71AAEA-921F-4A10-9353-E02C07DD5A3B}"/>
    <cellStyle name="Bad 3" xfId="366" xr:uid="{AB584247-2451-4097-B416-BC8F19607C02}"/>
    <cellStyle name="Bad 3 2" xfId="3335" xr:uid="{911DA7CC-8F3D-4A5E-B88C-CEC40EB0E18B}"/>
    <cellStyle name="Bad 3 2 2" xfId="15672" xr:uid="{B5342F3C-E6C1-4A76-9B23-1B139CCF4BBE}"/>
    <cellStyle name="Bad 3 2 3" xfId="15673" xr:uid="{8537CD2D-2277-4C27-9DB8-8DC37C5A24A3}"/>
    <cellStyle name="Bad 3 2 4" xfId="15674" xr:uid="{78E88DC1-042E-4213-86C9-64AF61ECE778}"/>
    <cellStyle name="Bad 3 2 5" xfId="15671" xr:uid="{77368206-B9AA-4214-A7F8-AF28B011C6A3}"/>
    <cellStyle name="Bad 3 2 6" xfId="47823" xr:uid="{C8D00BB8-82F1-43DB-8D20-B0BCCC117F78}"/>
    <cellStyle name="Bad 3 3" xfId="15675" xr:uid="{4EAA782A-4BCC-417B-B45D-027B5CE9460A}"/>
    <cellStyle name="Bad 3 3 2" xfId="15676" xr:uid="{A5D4119F-26E3-4331-B560-062723B01240}"/>
    <cellStyle name="Bad 3 3 3" xfId="15677" xr:uid="{00A9E33C-7A15-45FF-83FD-02CA335A5866}"/>
    <cellStyle name="Bad 3 4" xfId="15678" xr:uid="{5EACAE61-CB56-4471-BA50-4981750D4A88}"/>
    <cellStyle name="Bad 3 5" xfId="1561" xr:uid="{8F3E4DEA-5691-4C07-87EE-B8FA3016D742}"/>
    <cellStyle name="Bad 3 6" xfId="43684" xr:uid="{0D7BC1AF-C0F5-4D5D-B041-DE751DC5F702}"/>
    <cellStyle name="Bad 4" xfId="1562" xr:uid="{218BD693-5411-41C5-ABB2-2B6B40E74F14}"/>
    <cellStyle name="Bad 4 2" xfId="15679" xr:uid="{533F6419-7005-4D90-B01A-6C5E7A433192}"/>
    <cellStyle name="Bad 4 3" xfId="15680" xr:uid="{1A16A1C9-3F4E-48F5-A9F2-A0BD07825A0F}"/>
    <cellStyle name="Bad 4 4" xfId="15681" xr:uid="{72AE3648-0732-474B-9B0E-D511635867D5}"/>
    <cellStyle name="Bad 5" xfId="15682" xr:uid="{ACF84FD0-B55C-43E3-82ED-33D9746567A6}"/>
    <cellStyle name="Bad 5 2" xfId="15683" xr:uid="{997A3A7D-C568-4447-BE6D-966920994BBC}"/>
    <cellStyle name="Bad 5 3" xfId="15684" xr:uid="{4A96B3E6-E1D5-4630-B5B6-A27ACBBF61B0}"/>
    <cellStyle name="Bad 6" xfId="15685" xr:uid="{E8EC1F61-38C3-4522-9AFC-7F40C22AF5EF}"/>
    <cellStyle name="Bad 6 2" xfId="15686" xr:uid="{A09D99CE-E022-425F-8482-82AB6894CBF9}"/>
    <cellStyle name="Bad 7" xfId="15687" xr:uid="{6A967315-FE43-4D77-9334-4022B91A95DC}"/>
    <cellStyle name="Bad 8" xfId="15688" xr:uid="{5911EE3D-B8E6-48B8-BABE-16A8D41018A6}"/>
    <cellStyle name="Bold Border" xfId="137" xr:uid="{5FF91EE7-F6F0-461C-880B-FA83D6B8E35E}"/>
    <cellStyle name="Bold Border 2" xfId="1236" xr:uid="{8220DC6E-5698-4B43-AF60-64FF540E6B86}"/>
    <cellStyle name="Bold Border 3" xfId="553" xr:uid="{4EBB1BA9-992B-49E8-AB2D-62A8B88D00CF}"/>
    <cellStyle name="Bottom bold border" xfId="138" xr:uid="{78E35B6C-9A72-447F-B96D-477C3F549A00}"/>
    <cellStyle name="Bottom bold border 2" xfId="1237" xr:uid="{2BDDC159-447E-4EDD-A9FC-65887A897886}"/>
    <cellStyle name="Bottom bold border 3" xfId="554" xr:uid="{F224D7A2-AD7F-4FD3-92EB-6D9D838B5CE3}"/>
    <cellStyle name="Bottom single border" xfId="139" xr:uid="{C057480F-CD22-45FD-AC17-0A6781ACFEA3}"/>
    <cellStyle name="Bottom single border 2" xfId="1238" xr:uid="{8976227E-A678-40BC-9F8B-41E27A3EC90B}"/>
    <cellStyle name="Bottom single border 3" xfId="555" xr:uid="{887B1D3A-B1D5-4543-B49D-49E3C2880799}"/>
    <cellStyle name="Calculation" xfId="41" builtinId="22" customBuiltin="1"/>
    <cellStyle name="Calculation 2" xfId="140" xr:uid="{194676B8-3150-4FE0-9A03-FF61538C0840}"/>
    <cellStyle name="Calculation 2 2" xfId="251" xr:uid="{BF6FF1AC-F1E4-4349-98D1-B5254A90E5C7}"/>
    <cellStyle name="Calculation 2 2 2" xfId="15689" xr:uid="{5AC1188E-2AD2-4BFF-B9D8-D856931A8030}"/>
    <cellStyle name="Calculation 2 2 2 2" xfId="15690" xr:uid="{1C15A652-6366-4E90-A8C1-806F20624002}"/>
    <cellStyle name="Calculation 2 2 2 2 2" xfId="15691" xr:uid="{1FF88405-6258-41DA-A2F0-8F919F3CF5DB}"/>
    <cellStyle name="Calculation 2 2 2 2 3" xfId="15692" xr:uid="{A91DA229-FDB6-4B0E-A019-6C9FB04FEA5F}"/>
    <cellStyle name="Calculation 2 2 2 2 4" xfId="15693" xr:uid="{74E63AAB-E0E3-4FD2-BA7D-5478EBB77A23}"/>
    <cellStyle name="Calculation 2 2 2 3" xfId="15694" xr:uid="{3F4FED2D-C7E2-44CF-AD07-E59160276C2C}"/>
    <cellStyle name="Calculation 2 2 2 4" xfId="15695" xr:uid="{E522A085-3DB5-418C-9D3A-68641C22B4DE}"/>
    <cellStyle name="Calculation 2 2 3" xfId="15696" xr:uid="{D7FDDC18-6C47-4595-9699-77EEDB2E3118}"/>
    <cellStyle name="Calculation 2 2 3 2" xfId="15697" xr:uid="{43677502-9E7D-4DE2-A1F5-4A874E85C8E3}"/>
    <cellStyle name="Calculation 2 2 3 2 2" xfId="15698" xr:uid="{5766E2A7-E4FA-4E78-9A0B-D42F16431967}"/>
    <cellStyle name="Calculation 2 2 3 2 3" xfId="15699" xr:uid="{0C9796E6-BEC0-4A45-BA32-8887E1390533}"/>
    <cellStyle name="Calculation 2 2 3 2 4" xfId="15700" xr:uid="{32B7E1D5-3BB5-4E36-98E6-844BBD1331BA}"/>
    <cellStyle name="Calculation 2 2 3 3" xfId="15701" xr:uid="{914EC32D-F75D-45EE-B045-9F87630BAA53}"/>
    <cellStyle name="Calculation 2 2 4" xfId="15702" xr:uid="{706AA9B4-15A3-4605-A917-E2747DB2C7BB}"/>
    <cellStyle name="Calculation 2 2 4 2" xfId="15703" xr:uid="{E0B6AFE4-51F1-4F72-BCBD-3B4DA42E8E9A}"/>
    <cellStyle name="Calculation 2 2 5" xfId="1564" xr:uid="{37DE06A7-166B-4A8C-A106-137A078C93E5}"/>
    <cellStyle name="Calculation 2 2 6" xfId="398" xr:uid="{C7E29F2A-2A10-4761-92D0-1236ED501EA6}"/>
    <cellStyle name="Calculation 2 3" xfId="1565" xr:uid="{7C0E7E4E-A785-47D4-A26A-18E6B453FBA6}"/>
    <cellStyle name="Calculation 2 3 2" xfId="15704" xr:uid="{B6590CEC-830E-41FB-A1AD-F16540C09B69}"/>
    <cellStyle name="Calculation 2 3 2 2" xfId="15705" xr:uid="{FA0D76A7-C7CE-4F6A-9742-383F3EAB09C8}"/>
    <cellStyle name="Calculation 2 3 2 3" xfId="15706" xr:uid="{C8DF70C0-4F45-4AFF-8DA9-3DF5E3EA84EF}"/>
    <cellStyle name="Calculation 2 3 2 4" xfId="15707" xr:uid="{5AE8434D-B1E1-42D9-8D9E-A3435EF34783}"/>
    <cellStyle name="Calculation 2 3 3" xfId="15708" xr:uid="{BEBD679A-963D-4694-820A-9050AF8DCD44}"/>
    <cellStyle name="Calculation 2 3 3 2" xfId="15709" xr:uid="{159AAA6E-E831-4A2D-8CCE-CC8D2E91DD8A}"/>
    <cellStyle name="Calculation 2 3 3 3" xfId="15710" xr:uid="{6C196C5E-D791-4C01-A494-95C81F1EC196}"/>
    <cellStyle name="Calculation 2 3 4" xfId="15711" xr:uid="{D1AE93ED-4D4A-4376-AD9D-CB0748669F28}"/>
    <cellStyle name="Calculation 2 4" xfId="1964" xr:uid="{50B333C3-BA42-40D8-8358-6E4416B8659B}"/>
    <cellStyle name="Calculation 2 4 2" xfId="15712" xr:uid="{9F016767-F2E5-4698-8994-A46218E28943}"/>
    <cellStyle name="Calculation 2 5" xfId="1563" xr:uid="{EC95EE15-858E-4754-97DC-08BDE37DC2A8}"/>
    <cellStyle name="Calculation 2 6" xfId="1320" xr:uid="{4B42910F-6B46-47E6-99D5-18B2FED4DCCA}"/>
    <cellStyle name="Calculation 2 7" xfId="325" xr:uid="{EF8DF9B7-2366-4E7C-9807-13CEF1644CFB}"/>
    <cellStyle name="Calculation 3" xfId="380" xr:uid="{5288FEFB-D38E-45CB-ABD5-69813D84D109}"/>
    <cellStyle name="Calculation 3 2" xfId="3296" xr:uid="{92F7E42B-1BE1-4B70-AFB9-7EFB22CA0392}"/>
    <cellStyle name="Calculation 3 2 2" xfId="15714" xr:uid="{5C5EE081-95AE-47ED-9719-C64BA3A5E0E6}"/>
    <cellStyle name="Calculation 3 2 3" xfId="15715" xr:uid="{75852D8F-DCF2-47C9-8CD1-A953210D7B05}"/>
    <cellStyle name="Calculation 3 2 4" xfId="15716" xr:uid="{DE43A8E7-EBFF-45C8-84FA-D9AABA8F2F75}"/>
    <cellStyle name="Calculation 3 2 5" xfId="15713" xr:uid="{7FFBCE44-8BEE-40CA-8971-38AD01C2ED70}"/>
    <cellStyle name="Calculation 3 2 6" xfId="47824" xr:uid="{F506B8DE-0059-4468-9956-C992106C353E}"/>
    <cellStyle name="Calculation 3 3" xfId="15717" xr:uid="{774BFDF3-E31F-4F6E-AC92-853B2136A7B9}"/>
    <cellStyle name="Calculation 3 3 2" xfId="15718" xr:uid="{B0537AD8-6AD3-446A-8D4C-A5CFEF920FC3}"/>
    <cellStyle name="Calculation 3 3 3" xfId="15719" xr:uid="{2285BE1B-B923-4A23-B2F3-86DC04B2CE87}"/>
    <cellStyle name="Calculation 3 4" xfId="15720" xr:uid="{39FA7DEE-B43A-4563-9FD3-56234E29F016}"/>
    <cellStyle name="Calculation 3 5" xfId="1566" xr:uid="{A22FCA8D-9B06-46E9-B62F-C93A09F97E68}"/>
    <cellStyle name="Calculation 3 6" xfId="43688" xr:uid="{7DD4013A-78B1-4A06-88A8-D6C581246719}"/>
    <cellStyle name="Calculation 4" xfId="1567" xr:uid="{79BD7140-9885-4269-9004-2794A98EEE74}"/>
    <cellStyle name="Calculation 4 2" xfId="15721" xr:uid="{04F178E3-3C10-44AD-82A4-11A9AF6978CD}"/>
    <cellStyle name="Calculation 4 3" xfId="15722" xr:uid="{DB8F7BE5-3BD9-4019-BF9F-AF265E64A908}"/>
    <cellStyle name="Calculation 4 4" xfId="15723" xr:uid="{DF481772-6232-4BD7-9522-95F6860ED079}"/>
    <cellStyle name="Calculation 5" xfId="15724" xr:uid="{4FD0BABD-7D03-4F7B-A604-70A1879689FF}"/>
    <cellStyle name="Calculation 5 2" xfId="15725" xr:uid="{4F9B6673-C1B7-4349-86D2-08C024D79AD6}"/>
    <cellStyle name="Calculation 5 3" xfId="15726" xr:uid="{FC204F9D-B51C-4984-A119-7749A09B91C1}"/>
    <cellStyle name="Calculation 6" xfId="15727" xr:uid="{69CF5324-3CB1-4162-9110-45048471E451}"/>
    <cellStyle name="Calculation 6 2" xfId="15728" xr:uid="{4B65F579-0557-4D86-B8C5-FD2B40C2C0E1}"/>
    <cellStyle name="Calculation 7" xfId="15729" xr:uid="{53A56F0F-5001-435C-B556-3A8A980B49D9}"/>
    <cellStyle name="Calculation 8" xfId="15730" xr:uid="{9923DD1C-4EF1-42B8-B012-F97AE57B6203}"/>
    <cellStyle name="Check Cell" xfId="43" builtinId="23" customBuiltin="1"/>
    <cellStyle name="Check Cell 2" xfId="141" xr:uid="{F88DFB8D-036C-4AC7-9BFB-C20AF40D4955}"/>
    <cellStyle name="Check Cell 2 2" xfId="252" xr:uid="{1C065643-65F1-4EEA-9394-54E91A829742}"/>
    <cellStyle name="Check Cell 2 2 2" xfId="15731" xr:uid="{BECF86FB-69D8-4CBE-AF0B-CBA1491FE790}"/>
    <cellStyle name="Check Cell 2 2 2 2" xfId="15732" xr:uid="{6A13DB0E-9115-42B0-8C34-EDF29F82FC40}"/>
    <cellStyle name="Check Cell 2 2 2 2 2" xfId="15733" xr:uid="{053118B7-110E-4351-9B1E-AB9A4CDF4AA6}"/>
    <cellStyle name="Check Cell 2 2 2 2 3" xfId="15734" xr:uid="{3698D8AA-C882-492D-B6AF-2957A30F69A6}"/>
    <cellStyle name="Check Cell 2 2 2 2 4" xfId="15735" xr:uid="{625A1FEB-E5DE-4ECF-A99B-AF96ED64A938}"/>
    <cellStyle name="Check Cell 2 2 2 3" xfId="15736" xr:uid="{9A5D4375-92C5-457B-B619-AADEC3EAABA1}"/>
    <cellStyle name="Check Cell 2 2 3" xfId="15737" xr:uid="{564B38E8-2D4A-42C8-86FB-6B7AFD339DC2}"/>
    <cellStyle name="Check Cell 2 2 4" xfId="1569" xr:uid="{5D5B14F8-BEC5-4357-B95D-87984394712E}"/>
    <cellStyle name="Check Cell 2 3" xfId="1570" xr:uid="{E76881F6-C4D5-450C-976B-AAD743BEFCCC}"/>
    <cellStyle name="Check Cell 2 3 2" xfId="15738" xr:uid="{AED06C13-7A46-453F-82BB-4F6E8B3C592B}"/>
    <cellStyle name="Check Cell 2 4" xfId="1965" xr:uid="{4F605137-EC13-469A-B929-92D85B6F45D2}"/>
    <cellStyle name="Check Cell 2 5" xfId="1568" xr:uid="{5AEF6A0D-F062-4A11-9DF0-A08B69D46E8C}"/>
    <cellStyle name="Check Cell 2 6" xfId="1321" xr:uid="{6D2FA501-5DA7-439C-ADFE-6568B0919D64}"/>
    <cellStyle name="Check Cell 3" xfId="1365" xr:uid="{A16CB543-9770-4E9F-967C-B0445BC83610}"/>
    <cellStyle name="Check Cell 3 2" xfId="3280" xr:uid="{EF2266CB-B4CD-4CFB-821A-F785CF53A467}"/>
    <cellStyle name="Check Cell 3 2 2" xfId="15740" xr:uid="{D2E70660-8215-4C81-A0C5-C580A037A829}"/>
    <cellStyle name="Check Cell 3 2 3" xfId="15741" xr:uid="{E303724E-50D0-439E-842E-3C084B7ABFC0}"/>
    <cellStyle name="Check Cell 3 2 4" xfId="15742" xr:uid="{7718ADFB-152B-4CFE-8DF0-CB46DEE67F3E}"/>
    <cellStyle name="Check Cell 3 2 5" xfId="15739" xr:uid="{2D7F556C-87AC-455C-9213-B2476FD8BCC9}"/>
    <cellStyle name="Check Cell 3 3" xfId="15743" xr:uid="{A5EFC266-485E-4ABB-8288-BA1F6F65FB50}"/>
    <cellStyle name="Check Cell 3 3 2" xfId="15744" xr:uid="{5A159FFE-FBA8-481C-9687-1973139A2E40}"/>
    <cellStyle name="Check Cell 3 3 3" xfId="15745" xr:uid="{EB01BBE9-613E-42F1-B9B6-260FCBA8BAB8}"/>
    <cellStyle name="Check Cell 3 4" xfId="15746" xr:uid="{0001ABB0-3BF1-4DC5-A4C4-4A87717BE473}"/>
    <cellStyle name="Check Cell 3 5" xfId="1571" xr:uid="{C6AE7479-2F42-4EC5-B593-85E3C6C04B63}"/>
    <cellStyle name="Check Cell 3 6" xfId="43690" xr:uid="{86191519-437B-4A48-94DE-D0D7CB188E12}"/>
    <cellStyle name="Check Cell 4" xfId="1572" xr:uid="{090FABD8-A4C5-48DF-A1D5-BAE4D454FDF4}"/>
    <cellStyle name="Check Cell 4 2" xfId="15747" xr:uid="{D774EE63-7E86-43FB-9A4D-CBF4FD71649B}"/>
    <cellStyle name="Check Cell 4 3" xfId="15748" xr:uid="{77F30D67-2617-44FC-9AFA-100339B4985F}"/>
    <cellStyle name="Check Cell 4 4" xfId="15749" xr:uid="{C864E9E1-2981-4F64-8F06-7FF4D3DACB82}"/>
    <cellStyle name="Check Cell 5" xfId="15750" xr:uid="{34A4F351-1F18-458F-953F-B0A0496FE379}"/>
    <cellStyle name="Check Cell 6" xfId="15751" xr:uid="{A46DAD7D-2788-4F30-895E-B57E5CB4B871}"/>
    <cellStyle name="Check Cell 6 2" xfId="15752" xr:uid="{0DA4DC4F-A9D9-4CEB-856D-BD656672FAAB}"/>
    <cellStyle name="Check Cell 6 3" xfId="15753" xr:uid="{DFEA7182-EC48-484D-B297-3FA2E2365D37}"/>
    <cellStyle name="Check Cell 7" xfId="15754" xr:uid="{CCE816D9-85D0-4737-A5CF-9DA461255691}"/>
    <cellStyle name="Check Cell 7 2" xfId="15755" xr:uid="{96F6FFBC-02CD-491E-999C-E81D83CBCDB2}"/>
    <cellStyle name="Check Cell 8" xfId="15756" xr:uid="{374956A5-7390-451E-8945-83BD7B9BD981}"/>
    <cellStyle name="Check Cell 9" xfId="15757" xr:uid="{03C453FD-7A02-44AA-8C08-6ECBF1C2A42C}"/>
    <cellStyle name="Client Name" xfId="142" xr:uid="{86179BAB-E886-4D1D-98A6-E92A022FDE59}"/>
    <cellStyle name="Client Name 2" xfId="1239" xr:uid="{73AC83DB-C294-427F-8CED-3339BCB0866B}"/>
    <cellStyle name="Client Name 3" xfId="556" xr:uid="{F8D2A402-2882-4CC0-B5DA-E7E58948435C}"/>
    <cellStyle name="Column Headings" xfId="143" xr:uid="{941546BE-5B9E-4618-9738-0F8CA4927B67}"/>
    <cellStyle name="Column Headings 2" xfId="1240" xr:uid="{061036D4-6B5C-4C92-BA6C-0763D5127662}"/>
    <cellStyle name="Column Headings 3" xfId="557" xr:uid="{19F7F019-5E2C-494A-93E6-9261D22E99C7}"/>
    <cellStyle name="Comma" xfId="1" builtinId="3"/>
    <cellStyle name="Comma 10" xfId="452" xr:uid="{6E9AF877-7315-461D-B26B-1B2F2EA8D691}"/>
    <cellStyle name="Comma 10 10" xfId="15759" xr:uid="{F92274B1-CAE2-486A-B069-8CE893607E9F}"/>
    <cellStyle name="Comma 10 10 2" xfId="15760" xr:uid="{7F5922C8-653C-4B2C-ACE7-601DEA2EE542}"/>
    <cellStyle name="Comma 10 11" xfId="15761" xr:uid="{623C5581-DDF0-4661-9E2E-680426ED0D7F}"/>
    <cellStyle name="Comma 10 12" xfId="15758" xr:uid="{3CCAC451-32FA-46D8-919E-CDFA54A57406}"/>
    <cellStyle name="Comma 10 13" xfId="1981" xr:uid="{FD753E93-0D57-4ED4-8A12-9756A68B6558}"/>
    <cellStyle name="Comma 10 2" xfId="508" xr:uid="{4E825A78-EA0E-4BE2-9747-06CF0D6D647C}"/>
    <cellStyle name="Comma 10 2 10" xfId="15763" xr:uid="{5222B5B8-8FCD-42CA-AA8D-EEF812B54357}"/>
    <cellStyle name="Comma 10 2 11" xfId="15762" xr:uid="{18521DE9-A491-4553-A527-FECAAE91C702}"/>
    <cellStyle name="Comma 10 2 12" xfId="2004" xr:uid="{DC426FC9-BDE3-4FB1-9262-1A6FE0244943}"/>
    <cellStyle name="Comma 10 2 13" xfId="47508" xr:uid="{C808B01A-EE33-49C2-A60F-CCEE154B36F4}"/>
    <cellStyle name="Comma 10 2 2" xfId="770" xr:uid="{51DF5E39-8ABA-47CB-AECB-C4164DC39B52}"/>
    <cellStyle name="Comma 10 2 2 10" xfId="2061" xr:uid="{6EDA201B-1A8B-4EF9-8929-E3F2C6721AF7}"/>
    <cellStyle name="Comma 10 2 2 2" xfId="1170" xr:uid="{0F7E47D8-2A65-4BA1-93A1-8A0173B184F1}"/>
    <cellStyle name="Comma 10 2 2 2 2" xfId="15766" xr:uid="{2AAA8A83-6BBF-494C-B2EB-BE4501460578}"/>
    <cellStyle name="Comma 10 2 2 2 2 2" xfId="15767" xr:uid="{1DF18B6E-3CDD-4AF2-ADD6-A1481314AEB2}"/>
    <cellStyle name="Comma 10 2 2 2 2 2 2" xfId="15768" xr:uid="{FFC7C480-9FDD-493F-A5CF-66F910E0869F}"/>
    <cellStyle name="Comma 10 2 2 2 2 2 2 2" xfId="15769" xr:uid="{6F5057F0-8676-4954-91FE-55660D6503AF}"/>
    <cellStyle name="Comma 10 2 2 2 2 2 2 2 2" xfId="15770" xr:uid="{46651E12-F909-4A4E-9FD0-1B608940FFAF}"/>
    <cellStyle name="Comma 10 2 2 2 2 2 2 3" xfId="15771" xr:uid="{AEB54492-FC28-431C-A609-5DA68B4F8D0C}"/>
    <cellStyle name="Comma 10 2 2 2 2 2 3" xfId="15772" xr:uid="{012E35A8-2D7E-4C2D-A0B7-EBBC412BFE20}"/>
    <cellStyle name="Comma 10 2 2 2 2 2 3 2" xfId="15773" xr:uid="{CB77159E-8492-41C2-82E2-A243B29DFDF6}"/>
    <cellStyle name="Comma 10 2 2 2 2 2 4" xfId="15774" xr:uid="{CCE23313-A4CB-41D4-91DD-7A9856F88110}"/>
    <cellStyle name="Comma 10 2 2 2 2 2 4 2" xfId="15775" xr:uid="{883ECFAB-1662-4628-8782-26D030D13412}"/>
    <cellStyle name="Comma 10 2 2 2 2 2 5" xfId="15776" xr:uid="{6B8B765B-A5D7-4FA8-A3DC-69DC562EA98A}"/>
    <cellStyle name="Comma 10 2 2 2 2 3" xfId="15777" xr:uid="{9876096C-5BBE-47B6-AB3E-25C19E8FF0BE}"/>
    <cellStyle name="Comma 10 2 2 2 2 3 2" xfId="15778" xr:uid="{AAD369CE-3FD4-4130-9AC7-44F321306B1F}"/>
    <cellStyle name="Comma 10 2 2 2 2 3 2 2" xfId="15779" xr:uid="{84D4F34A-18DF-4DC4-9C1B-CA790F100B4C}"/>
    <cellStyle name="Comma 10 2 2 2 2 3 2 2 2" xfId="15780" xr:uid="{812CF954-910B-486B-B56A-A43BF7ECAD30}"/>
    <cellStyle name="Comma 10 2 2 2 2 3 2 3" xfId="15781" xr:uid="{6B776CEF-B1C8-49BB-BBEB-9F55FD840289}"/>
    <cellStyle name="Comma 10 2 2 2 2 3 3" xfId="15782" xr:uid="{0F6A9A4C-7405-4AEA-BE21-83BCFBFB1A62}"/>
    <cellStyle name="Comma 10 2 2 2 2 3 3 2" xfId="15783" xr:uid="{B582073D-1164-42B0-BCF0-EEE9AC67E4D4}"/>
    <cellStyle name="Comma 10 2 2 2 2 3 4" xfId="15784" xr:uid="{5B87B435-AAEC-4625-A760-ABAD3D93EE9C}"/>
    <cellStyle name="Comma 10 2 2 2 2 4" xfId="15785" xr:uid="{D77B9801-9D88-4EF5-8F5E-C42E721B9A4C}"/>
    <cellStyle name="Comma 10 2 2 2 2 4 2" xfId="15786" xr:uid="{9FFCE15B-2695-4556-AEE4-36FC205BFDF0}"/>
    <cellStyle name="Comma 10 2 2 2 2 4 2 2" xfId="15787" xr:uid="{8F0BBFE3-3168-4155-A175-30EB4E8B2AAF}"/>
    <cellStyle name="Comma 10 2 2 2 2 4 3" xfId="15788" xr:uid="{B18E7948-83FE-47D9-8EA7-44DE42D716FE}"/>
    <cellStyle name="Comma 10 2 2 2 3" xfId="15789" xr:uid="{4974A998-C6FC-43C7-B4B4-2F6E8AD2D01A}"/>
    <cellStyle name="Comma 10 2 2 2 3 2" xfId="15790" xr:uid="{678A5B10-BFB1-46E3-848D-9631F2A0B567}"/>
    <cellStyle name="Comma 10 2 2 2 3 2 2" xfId="15791" xr:uid="{7648C07A-376D-4B80-97D5-7DF6130C70AF}"/>
    <cellStyle name="Comma 10 2 2 2 3 2 2 2" xfId="15792" xr:uid="{399E3D6B-E844-4383-8372-5D651B57552F}"/>
    <cellStyle name="Comma 10 2 2 2 3 2 2 2 2" xfId="15793" xr:uid="{5FFA47B9-FA72-4D27-B54E-9C7C95D07B1C}"/>
    <cellStyle name="Comma 10 2 2 2 3 2 2 3" xfId="15794" xr:uid="{A8233873-B830-4992-9E6D-580F7D49660A}"/>
    <cellStyle name="Comma 10 2 2 2 3 2 3" xfId="15795" xr:uid="{17A2FF6F-8E3D-4F76-85BA-9F822EE11E49}"/>
    <cellStyle name="Comma 10 2 2 2 3 2 3 2" xfId="15796" xr:uid="{91F5BE8A-7AFA-40BE-9EA1-D9F19F7D8539}"/>
    <cellStyle name="Comma 10 2 2 2 3 2 4" xfId="15797" xr:uid="{2EA729EC-4D6A-4826-A7ED-2EA8CCB6C34C}"/>
    <cellStyle name="Comma 10 2 2 2 3 3" xfId="15798" xr:uid="{FA51B798-6B00-4E26-B767-8DDFD77F2A99}"/>
    <cellStyle name="Comma 10 2 2 2 3 3 2" xfId="15799" xr:uid="{6DD9649F-FC8A-4E0F-915F-6396BAC3F107}"/>
    <cellStyle name="Comma 10 2 2 2 3 3 2 2" xfId="15800" xr:uid="{417F3CB3-26A4-4123-A11D-CA2483902E21}"/>
    <cellStyle name="Comma 10 2 2 2 3 3 3" xfId="15801" xr:uid="{1225B151-B7BA-4F9F-929A-1ADA596673F6}"/>
    <cellStyle name="Comma 10 2 2 2 3 3 3 2" xfId="15802" xr:uid="{B32B83D0-6CAD-4D34-BBCA-6566B1514139}"/>
    <cellStyle name="Comma 10 2 2 2 3 3 4" xfId="15803" xr:uid="{9EB0770A-4E57-4FC5-BB23-56A88403ECC4}"/>
    <cellStyle name="Comma 10 2 2 2 3 4" xfId="15804" xr:uid="{4D2CF95A-0F50-4CC4-9561-7D59067879CB}"/>
    <cellStyle name="Comma 10 2 2 2 3 4 2" xfId="15805" xr:uid="{A7928748-A5E5-4BE2-954E-0DF08E195FDC}"/>
    <cellStyle name="Comma 10 2 2 2 3 5" xfId="15806" xr:uid="{0BFBF1F2-871B-4D4A-858F-A76A4B605A1F}"/>
    <cellStyle name="Comma 10 2 2 2 3 5 2" xfId="15807" xr:uid="{F8DE8B8B-8B95-4C49-8AD0-B9C078CA8C2B}"/>
    <cellStyle name="Comma 10 2 2 2 3 6" xfId="15808" xr:uid="{8B134FD6-2EA6-4ED6-A58B-514DA0B5A3C8}"/>
    <cellStyle name="Comma 10 2 2 2 4" xfId="15765" xr:uid="{27DA9F9F-9D55-422B-B78D-85A8494A2D31}"/>
    <cellStyle name="Comma 10 2 2 3" xfId="15809" xr:uid="{965C6261-DB2E-4E7F-85F1-5EDEE332FB23}"/>
    <cellStyle name="Comma 10 2 2 3 2" xfId="15810" xr:uid="{62D10591-AFC1-46C2-B99F-4297A2678E59}"/>
    <cellStyle name="Comma 10 2 2 3 2 2" xfId="15811" xr:uid="{0DC92EFA-7FC7-4623-9F23-D8D037646EED}"/>
    <cellStyle name="Comma 10 2 2 3 2 2 2" xfId="15812" xr:uid="{E368908A-034F-4659-91E4-63CC0B6D9F3C}"/>
    <cellStyle name="Comma 10 2 2 3 2 2 2 2" xfId="15813" xr:uid="{D16C1BE4-C872-458B-9EE9-57F6B093A3E6}"/>
    <cellStyle name="Comma 10 2 2 3 2 2 2 2 2" xfId="15814" xr:uid="{BA6E9645-BB47-4E52-BE46-AA9A5A4D9472}"/>
    <cellStyle name="Comma 10 2 2 3 2 2 2 3" xfId="15815" xr:uid="{1288AC39-74ED-4105-8EAB-BA8C74EF73E1}"/>
    <cellStyle name="Comma 10 2 2 3 2 2 3" xfId="15816" xr:uid="{01031763-4B1D-43CB-9588-384A45A59271}"/>
    <cellStyle name="Comma 10 2 2 3 2 2 3 2" xfId="15817" xr:uid="{2223C789-7395-438F-B451-3A05D41A37E9}"/>
    <cellStyle name="Comma 10 2 2 3 2 2 4" xfId="15818" xr:uid="{B62EB59E-EABE-4264-AC0B-65C70063FAE9}"/>
    <cellStyle name="Comma 10 2 2 3 2 3" xfId="15819" xr:uid="{8DC0BC03-E9A8-4C69-84EC-787274C30770}"/>
    <cellStyle name="Comma 10 2 2 3 2 3 2" xfId="15820" xr:uid="{CF19DEB1-0520-4BCA-928E-A1F723EE14EC}"/>
    <cellStyle name="Comma 10 2 2 3 2 3 2 2" xfId="15821" xr:uid="{8BBD895A-E010-49EE-A669-A2B057F67992}"/>
    <cellStyle name="Comma 10 2 2 3 2 3 3" xfId="15822" xr:uid="{366C2F5C-C2FD-4AA6-A143-446F63611569}"/>
    <cellStyle name="Comma 10 2 2 3 2 3 3 2" xfId="15823" xr:uid="{2295C5D3-52F5-4409-A5C7-F4D48DFA774B}"/>
    <cellStyle name="Comma 10 2 2 3 2 3 4" xfId="15824" xr:uid="{F7EC6002-16C3-4DE6-B1BC-03B578F86516}"/>
    <cellStyle name="Comma 10 2 2 3 2 4" xfId="15825" xr:uid="{2A8C3C89-5BF5-48B8-985F-AFB9AF2084B2}"/>
    <cellStyle name="Comma 10 2 2 3 2 4 2" xfId="15826" xr:uid="{F0B5BCDA-78EC-4C76-9405-93EAE6BE2EC5}"/>
    <cellStyle name="Comma 10 2 2 3 2 5" xfId="15827" xr:uid="{C202955C-1A0A-4F60-87FB-690B1E4E76DD}"/>
    <cellStyle name="Comma 10 2 2 3 2 5 2" xfId="15828" xr:uid="{A5201400-FD4F-438F-BF4C-D2AC62439E8B}"/>
    <cellStyle name="Comma 10 2 2 3 2 6" xfId="15829" xr:uid="{F55E29B0-FFD5-42C4-90DD-B9948B5F630D}"/>
    <cellStyle name="Comma 10 2 2 3 3" xfId="15830" xr:uid="{443B1694-427C-4FCE-B2B9-36FB137DC87B}"/>
    <cellStyle name="Comma 10 2 2 3 4" xfId="15831" xr:uid="{E332A927-EB66-4E06-8685-D9B57312B709}"/>
    <cellStyle name="Comma 10 2 2 3 4 2" xfId="15832" xr:uid="{898933B7-1AEB-4258-9C1A-E1C78D55FAB0}"/>
    <cellStyle name="Comma 10 2 2 3 4 2 2" xfId="15833" xr:uid="{CD88138F-49B8-43D0-BFC6-E5CDF3E7DC8D}"/>
    <cellStyle name="Comma 10 2 2 3 4 2 2 2" xfId="15834" xr:uid="{5BA34D35-BFD1-4F96-8DBD-D17D8ED58CC0}"/>
    <cellStyle name="Comma 10 2 2 3 4 2 3" xfId="15835" xr:uid="{B5993E16-CB2A-4F72-A4D0-98B7306EED2A}"/>
    <cellStyle name="Comma 10 2 2 3 4 3" xfId="15836" xr:uid="{539485F2-E65D-4A08-BF51-29CD5611A576}"/>
    <cellStyle name="Comma 10 2 2 3 4 3 2" xfId="15837" xr:uid="{E505BDDB-844C-4429-8807-D2F3D26AA6E8}"/>
    <cellStyle name="Comma 10 2 2 3 4 4" xfId="15838" xr:uid="{F7E05C68-2DD4-4845-9882-0049FF16EEFE}"/>
    <cellStyle name="Comma 10 2 2 3 5" xfId="15839" xr:uid="{466C4163-52F3-4F9A-BC40-1552CBE8B6E0}"/>
    <cellStyle name="Comma 10 2 2 3 5 2" xfId="15840" xr:uid="{1219FED5-C5C3-4226-A877-FE3505698772}"/>
    <cellStyle name="Comma 10 2 2 3 5 2 2" xfId="15841" xr:uid="{E4C34EA8-D8FA-4214-A885-7E416536F941}"/>
    <cellStyle name="Comma 10 2 2 3 5 3" xfId="15842" xr:uid="{F31913D1-8A3E-4B87-89AD-CB2E078E12B8}"/>
    <cellStyle name="Comma 10 2 2 3 5 3 2" xfId="15843" xr:uid="{F36C6BA1-53F2-4973-AE2C-8F095DD30215}"/>
    <cellStyle name="Comma 10 2 2 3 5 4" xfId="15844" xr:uid="{9A33BEC7-8CE3-4E19-A871-546BF5EF00DA}"/>
    <cellStyle name="Comma 10 2 2 3 6" xfId="15845" xr:uid="{2C657970-767A-45C5-8397-696ABCDDD126}"/>
    <cellStyle name="Comma 10 2 2 3 6 2" xfId="15846" xr:uid="{BC05F792-E232-4E02-81E9-902E7B4E5747}"/>
    <cellStyle name="Comma 10 2 2 3 7" xfId="15847" xr:uid="{CC9E89D9-F530-42F2-B5FF-B0A8D0708241}"/>
    <cellStyle name="Comma 10 2 2 3 7 2" xfId="15848" xr:uid="{06DFECC3-0409-4980-9836-BBF48141ABD4}"/>
    <cellStyle name="Comma 10 2 2 3 8" xfId="15849" xr:uid="{33CA14D1-0968-419D-88BA-EDEB832ED95F}"/>
    <cellStyle name="Comma 10 2 2 4" xfId="15850" xr:uid="{EB47932A-439A-41BE-A58C-3C9A6D933878}"/>
    <cellStyle name="Comma 10 2 2 4 2" xfId="15851" xr:uid="{B5FDB44B-5902-4507-85F0-CCF1428992F5}"/>
    <cellStyle name="Comma 10 2 2 4 2 2" xfId="15852" xr:uid="{3FE3B471-B123-4D68-9B0B-5ADFC7B09B64}"/>
    <cellStyle name="Comma 10 2 2 4 2 2 2" xfId="15853" xr:uid="{9C0AFA18-1CE6-40D6-86DB-1DE53D54C211}"/>
    <cellStyle name="Comma 10 2 2 4 2 2 2 2" xfId="15854" xr:uid="{C807B9CB-6CA5-4323-B19D-BB8FCBC2EED9}"/>
    <cellStyle name="Comma 10 2 2 4 2 2 3" xfId="15855" xr:uid="{3E702349-D9CC-4D4F-8A1B-F6531D91E901}"/>
    <cellStyle name="Comma 10 2 2 4 2 3" xfId="15856" xr:uid="{8C32C7A0-2529-40D6-92EB-30E661882B27}"/>
    <cellStyle name="Comma 10 2 2 4 2 3 2" xfId="15857" xr:uid="{CB48AC35-284C-40CA-AAFA-A66BE5CC4D6D}"/>
    <cellStyle name="Comma 10 2 2 4 2 4" xfId="15858" xr:uid="{EB84EE3C-6CA5-40E7-91E6-FB9F5A65484D}"/>
    <cellStyle name="Comma 10 2 2 4 3" xfId="15859" xr:uid="{EF21336A-EC3F-4CCC-8BD7-569FAE4AD7E3}"/>
    <cellStyle name="Comma 10 2 2 4 3 2" xfId="15860" xr:uid="{3228DD87-BC6A-405A-A02A-F30EEE72F559}"/>
    <cellStyle name="Comma 10 2 2 4 3 2 2" xfId="15861" xr:uid="{2C75BE8D-A154-4255-A45A-C522A7FF5051}"/>
    <cellStyle name="Comma 10 2 2 4 3 3" xfId="15862" xr:uid="{66A8283D-EBA6-404B-A1BC-3808374E0975}"/>
    <cellStyle name="Comma 10 2 2 4 3 3 2" xfId="15863" xr:uid="{1AF2B86D-D72B-4916-99EA-C1960D986B70}"/>
    <cellStyle name="Comma 10 2 2 4 3 4" xfId="15864" xr:uid="{57B6A939-A81D-49CC-B01A-E5D4CEBDB538}"/>
    <cellStyle name="Comma 10 2 2 4 4" xfId="15865" xr:uid="{9A40C7BA-6E27-48D3-97D3-F452D228D436}"/>
    <cellStyle name="Comma 10 2 2 4 4 2" xfId="15866" xr:uid="{E9F1EE4C-E245-4F40-9050-606A76DC082D}"/>
    <cellStyle name="Comma 10 2 2 4 5" xfId="15867" xr:uid="{2C7D4029-86F0-408E-9F2D-3969DF331E8B}"/>
    <cellStyle name="Comma 10 2 2 4 5 2" xfId="15868" xr:uid="{79FE5AB3-2910-451C-B197-8CD9680A599A}"/>
    <cellStyle name="Comma 10 2 2 4 6" xfId="15869" xr:uid="{4AF4DE37-494C-43A0-B199-F4EA258EA393}"/>
    <cellStyle name="Comma 10 2 2 5" xfId="15870" xr:uid="{7D64DD79-EC68-4EC0-B7CE-74D7B307AA26}"/>
    <cellStyle name="Comma 10 2 2 6" xfId="15871" xr:uid="{27A4F2B8-0676-4D0D-A7AB-E13910D36F34}"/>
    <cellStyle name="Comma 10 2 2 6 2" xfId="15872" xr:uid="{BE1BA079-4B0C-4BAA-891A-0070A842ECF5}"/>
    <cellStyle name="Comma 10 2 2 6 2 2" xfId="15873" xr:uid="{1ED9B0F8-7CDF-48D0-89B2-3A9FF079BBA2}"/>
    <cellStyle name="Comma 10 2 2 6 2 2 2" xfId="15874" xr:uid="{1AA16F10-43CE-496C-9319-9E1A5B060183}"/>
    <cellStyle name="Comma 10 2 2 6 2 2 2 2" xfId="15875" xr:uid="{5B01A5A1-94D5-4635-813E-8937AB584F3D}"/>
    <cellStyle name="Comma 10 2 2 6 2 2 3" xfId="15876" xr:uid="{BA34DF84-DF9A-4AB9-9915-55470039E89F}"/>
    <cellStyle name="Comma 10 2 2 6 2 3" xfId="15877" xr:uid="{FDFDC03D-8C3A-4A9B-AA14-B2C455BBAC4A}"/>
    <cellStyle name="Comma 10 2 2 6 2 3 2" xfId="15878" xr:uid="{1B603732-77C4-44B6-AF7C-F11CD56092FA}"/>
    <cellStyle name="Comma 10 2 2 6 2 4" xfId="15879" xr:uid="{0C779C7C-2E1B-4D63-ACC6-4836A2EC3838}"/>
    <cellStyle name="Comma 10 2 2 6 3" xfId="15880" xr:uid="{DFD1AE31-758D-4970-9EB6-E6FC02234EDE}"/>
    <cellStyle name="Comma 10 2 2 6 3 2" xfId="15881" xr:uid="{D7BABECF-15ED-410B-8166-E8E48D61F788}"/>
    <cellStyle name="Comma 10 2 2 6 3 2 2" xfId="15882" xr:uid="{B315BF1E-4C80-482A-A5F4-587CDB7327E9}"/>
    <cellStyle name="Comma 10 2 2 6 3 3" xfId="15883" xr:uid="{ECF79DCE-6F5E-45FF-9050-05D3C867AD74}"/>
    <cellStyle name="Comma 10 2 2 6 4" xfId="15884" xr:uid="{2990BE35-4BC7-4D5B-A381-188DB1ED67D6}"/>
    <cellStyle name="Comma 10 2 2 6 4 2" xfId="15885" xr:uid="{03B6CE34-C790-452E-A964-23193E626F57}"/>
    <cellStyle name="Comma 10 2 2 6 5" xfId="15886" xr:uid="{1BA35ADC-3A5E-4B89-A5CE-F5F6E6D58820}"/>
    <cellStyle name="Comma 10 2 2 7" xfId="15887" xr:uid="{1BC6A519-D636-45A8-A29C-D557C0B34865}"/>
    <cellStyle name="Comma 10 2 2 7 2" xfId="15888" xr:uid="{730D917E-F55B-47B6-B29A-4227A06F41D8}"/>
    <cellStyle name="Comma 10 2 2 8" xfId="15889" xr:uid="{B4B683A1-FE97-4E38-AD62-3861C391D1D6}"/>
    <cellStyle name="Comma 10 2 2 8 2" xfId="15890" xr:uid="{5BC3A95F-7C78-44E4-9859-EB4B9A9DDFDE}"/>
    <cellStyle name="Comma 10 2 2 9" xfId="15764" xr:uid="{DA1CAE61-BA74-4857-B017-3D7B3A0E297D}"/>
    <cellStyle name="Comma 10 2 3" xfId="959" xr:uid="{304D7860-7995-4BE8-80DA-419E77A759A6}"/>
    <cellStyle name="Comma 10 2 3 2" xfId="15892" xr:uid="{025B2D7C-A339-4CFB-807E-765312AB64E2}"/>
    <cellStyle name="Comma 10 2 3 2 2" xfId="15893" xr:uid="{99CD824D-EC62-40E9-AA24-B52068CF01E9}"/>
    <cellStyle name="Comma 10 2 3 2 2 2" xfId="15894" xr:uid="{A8D764A1-0E51-4B67-8BD0-B1DC95E0A397}"/>
    <cellStyle name="Comma 10 2 3 2 2 2 2" xfId="15895" xr:uid="{BB3104BF-72A6-452D-BC7B-6BA864B39DB2}"/>
    <cellStyle name="Comma 10 2 3 2 2 2 2 2" xfId="15896" xr:uid="{B777396A-878A-433C-A0FC-08F98A9D88A1}"/>
    <cellStyle name="Comma 10 2 3 2 2 2 3" xfId="15897" xr:uid="{3E97B1BC-46F3-45CD-B001-651E3D7FFA5E}"/>
    <cellStyle name="Comma 10 2 3 2 2 3" xfId="15898" xr:uid="{02303DA3-5491-4E62-ACC2-21F22D6BC26F}"/>
    <cellStyle name="Comma 10 2 3 2 2 3 2" xfId="15899" xr:uid="{64E56E32-D27F-4E5B-9D58-4B03C5A6B682}"/>
    <cellStyle name="Comma 10 2 3 2 2 4" xfId="15900" xr:uid="{67AAD346-3855-4344-83D4-52154E5497D7}"/>
    <cellStyle name="Comma 10 2 3 2 3" xfId="15901" xr:uid="{B2D429A6-71BE-46DE-945C-3C020D2415A2}"/>
    <cellStyle name="Comma 10 2 3 2 3 2" xfId="15902" xr:uid="{DAE122B4-E2D3-43CB-99A2-E38F01A544FE}"/>
    <cellStyle name="Comma 10 2 3 2 3 2 2" xfId="15903" xr:uid="{DC2878CB-3EDF-4BBD-87CC-FD5B395230BC}"/>
    <cellStyle name="Comma 10 2 3 2 3 3" xfId="15904" xr:uid="{FD79506E-3D1E-42BE-91BC-1EADAAC3B8C6}"/>
    <cellStyle name="Comma 10 2 3 2 3 3 2" xfId="15905" xr:uid="{6B0A38C2-62FD-47D4-B9A0-40C819933029}"/>
    <cellStyle name="Comma 10 2 3 2 3 4" xfId="15906" xr:uid="{A62CDDCB-E248-4495-94F2-A3C7D71D329C}"/>
    <cellStyle name="Comma 10 2 3 2 4" xfId="15907" xr:uid="{AD206172-F4D3-4773-9939-EB5E2F2EC6EB}"/>
    <cellStyle name="Comma 10 2 3 2 4 2" xfId="15908" xr:uid="{184E2411-2298-4E6D-9966-1A3483A7FAC1}"/>
    <cellStyle name="Comma 10 2 3 2 5" xfId="15909" xr:uid="{30A43608-3E75-4C99-B36F-1AFC5519C394}"/>
    <cellStyle name="Comma 10 2 3 2 5 2" xfId="15910" xr:uid="{A5413047-0D31-4326-8472-EFF3223E2F61}"/>
    <cellStyle name="Comma 10 2 3 2 6" xfId="15911" xr:uid="{BAE78896-990E-4809-87F6-3F3B31545333}"/>
    <cellStyle name="Comma 10 2 3 3" xfId="15912" xr:uid="{34229794-1AE2-4B97-B554-3BA3B6EE3A51}"/>
    <cellStyle name="Comma 10 2 3 3 2" xfId="15913" xr:uid="{04EE76E4-7241-41CC-AE6D-7CAB0741CE72}"/>
    <cellStyle name="Comma 10 2 3 3 2 2" xfId="15914" xr:uid="{472FD749-F449-4A19-BB3F-6B16D81242E5}"/>
    <cellStyle name="Comma 10 2 3 3 2 2 2" xfId="15915" xr:uid="{56C25AEE-ABA4-4C0F-85D6-065F1F970A2F}"/>
    <cellStyle name="Comma 10 2 3 3 2 3" xfId="15916" xr:uid="{C3ABB2AB-BE98-4794-90CE-F1AFBD01E5AB}"/>
    <cellStyle name="Comma 10 2 3 3 3" xfId="15917" xr:uid="{704A6F8C-01C9-4B1B-BB77-8BD99B5DED1C}"/>
    <cellStyle name="Comma 10 2 3 3 3 2" xfId="15918" xr:uid="{0FF7FC3A-4940-49D6-BA74-362B56150B56}"/>
    <cellStyle name="Comma 10 2 3 3 4" xfId="15919" xr:uid="{762303D9-F9C0-47F7-A1F2-9BCC227114D8}"/>
    <cellStyle name="Comma 10 2 3 4" xfId="15920" xr:uid="{ED403789-5397-4B35-850C-2AD97383B206}"/>
    <cellStyle name="Comma 10 2 3 4 2" xfId="15921" xr:uid="{09042103-7FB9-40D3-A5C3-AC6E4DB2E9D2}"/>
    <cellStyle name="Comma 10 2 3 4 2 2" xfId="15922" xr:uid="{F58AE6CF-D88D-4164-9893-654D7370B3B8}"/>
    <cellStyle name="Comma 10 2 3 4 3" xfId="15923" xr:uid="{59CCA151-FB22-43F0-B560-2A6B5326B474}"/>
    <cellStyle name="Comma 10 2 3 4 3 2" xfId="15924" xr:uid="{662CDC91-272D-44D9-8795-133061B267D6}"/>
    <cellStyle name="Comma 10 2 3 4 4" xfId="15925" xr:uid="{553DA993-7F27-4EF1-A442-F9926488290B}"/>
    <cellStyle name="Comma 10 2 3 5" xfId="15926" xr:uid="{2F94F334-2812-4841-B59B-B042D4D8EE5B}"/>
    <cellStyle name="Comma 10 2 3 5 2" xfId="15927" xr:uid="{354E79EA-EDAE-4D85-8E14-4A1C9E32BC3F}"/>
    <cellStyle name="Comma 10 2 3 6" xfId="15928" xr:uid="{B640E15B-7A04-4904-869E-B5833233EED8}"/>
    <cellStyle name="Comma 10 2 3 6 2" xfId="15929" xr:uid="{1AA3E076-DB4D-4A7B-BC7F-45EC10D02749}"/>
    <cellStyle name="Comma 10 2 3 7" xfId="15930" xr:uid="{F798CBB8-C6B7-437E-9598-DEFBB46D2B6C}"/>
    <cellStyle name="Comma 10 2 3 8" xfId="15891" xr:uid="{AE377617-B7CE-4ABE-9913-59D81D68AA0A}"/>
    <cellStyle name="Comma 10 2 4" xfId="15931" xr:uid="{EC523DE4-02D0-4355-B147-D52D7F2DF10B}"/>
    <cellStyle name="Comma 10 2 4 2" xfId="15932" xr:uid="{5FD3FD75-38C3-4CFD-A841-4ED3747AFB3B}"/>
    <cellStyle name="Comma 10 2 4 2 2" xfId="15933" xr:uid="{2418CA3F-5033-41B1-AB76-F77F28F04E49}"/>
    <cellStyle name="Comma 10 2 4 2 2 2" xfId="15934" xr:uid="{F4914472-FF62-42CF-84B2-6F184944D69C}"/>
    <cellStyle name="Comma 10 2 4 2 2 2 2" xfId="15935" xr:uid="{5141063B-BBB3-4E03-88FB-D17F58A1367E}"/>
    <cellStyle name="Comma 10 2 4 2 2 3" xfId="15936" xr:uid="{83C13B08-6560-4AFB-B590-715A9C398189}"/>
    <cellStyle name="Comma 10 2 4 2 3" xfId="15937" xr:uid="{C9257DC5-C4A5-4AE1-AAAB-90C874F96BB9}"/>
    <cellStyle name="Comma 10 2 4 2 3 2" xfId="15938" xr:uid="{C1E5E1A9-BE5A-486D-802F-988050152895}"/>
    <cellStyle name="Comma 10 2 4 2 4" xfId="15939" xr:uid="{5607F45F-BB63-482F-9D99-01D4E7577E94}"/>
    <cellStyle name="Comma 10 2 4 3" xfId="15940" xr:uid="{62DE1DDF-623D-44CD-A7E6-7A5C0457B68F}"/>
    <cellStyle name="Comma 10 2 4 3 2" xfId="15941" xr:uid="{C8F2B0F1-C825-4522-9041-E4059628B799}"/>
    <cellStyle name="Comma 10 2 4 3 2 2" xfId="15942" xr:uid="{848E6B51-3D18-4D1C-B854-2893212772BE}"/>
    <cellStyle name="Comma 10 2 4 3 3" xfId="15943" xr:uid="{E71E1CD9-63B1-455D-9F67-6BC5095434F4}"/>
    <cellStyle name="Comma 10 2 4 3 3 2" xfId="15944" xr:uid="{53E46BE1-CF0E-4B41-9183-5BF5142CE5F4}"/>
    <cellStyle name="Comma 10 2 4 3 4" xfId="15945" xr:uid="{C32CE41C-0FA1-4322-A737-C603183FB213}"/>
    <cellStyle name="Comma 10 2 4 4" xfId="15946" xr:uid="{AA0A674F-E73A-41F8-90DC-A2A4ECA5FED1}"/>
    <cellStyle name="Comma 10 2 4 4 2" xfId="15947" xr:uid="{7E0FEEC2-078C-41F8-A9D0-728D5DCC4499}"/>
    <cellStyle name="Comma 10 2 4 5" xfId="15948" xr:uid="{EDCE3503-D0F4-4E69-839D-EE478C2EF7BD}"/>
    <cellStyle name="Comma 10 2 4 5 2" xfId="15949" xr:uid="{B40F5E84-B27D-4E31-A433-483EBD51E6D6}"/>
    <cellStyle name="Comma 10 2 4 6" xfId="15950" xr:uid="{C604E83B-0AA3-4939-AEE8-C49BB4A74D8A}"/>
    <cellStyle name="Comma 10 2 5" xfId="15951" xr:uid="{A87B058E-01EA-42A4-9AFC-56EC52FF95D8}"/>
    <cellStyle name="Comma 10 2 6" xfId="15952" xr:uid="{FAE56052-F6A0-4925-AE2D-411AD459F54F}"/>
    <cellStyle name="Comma 10 2 6 2" xfId="15953" xr:uid="{FE69E659-0A1A-42DD-A790-62CD267296E2}"/>
    <cellStyle name="Comma 10 2 6 2 2" xfId="15954" xr:uid="{D756C45B-9FDA-43FD-9859-428F33861B84}"/>
    <cellStyle name="Comma 10 2 6 2 2 2" xfId="15955" xr:uid="{9A34435C-6255-492D-9234-9D1700D3545F}"/>
    <cellStyle name="Comma 10 2 6 2 3" xfId="15956" xr:uid="{179D578F-3A48-4B3A-BD10-22CA3CFB82B1}"/>
    <cellStyle name="Comma 10 2 6 2 3 2" xfId="15957" xr:uid="{451DE048-6F4A-4657-AC59-D67E8696B719}"/>
    <cellStyle name="Comma 10 2 6 2 4" xfId="15958" xr:uid="{C031F513-528A-446C-A7FA-DB4BA3151973}"/>
    <cellStyle name="Comma 10 2 6 3" xfId="15959" xr:uid="{9B7DA777-D5EE-4905-BFBD-8F936E736431}"/>
    <cellStyle name="Comma 10 2 6 3 2" xfId="15960" xr:uid="{BFB21A48-2EF1-4732-BFE3-051B8AFF4992}"/>
    <cellStyle name="Comma 10 2 6 4" xfId="15961" xr:uid="{D677CED1-7121-491A-A031-B304CEE3EA80}"/>
    <cellStyle name="Comma 10 2 6 4 2" xfId="15962" xr:uid="{D7F624E4-4EC3-4798-95B5-1094B7B1275F}"/>
    <cellStyle name="Comma 10 2 6 5" xfId="15963" xr:uid="{765F62CF-1807-4A9E-BD5D-28B769FA8793}"/>
    <cellStyle name="Comma 10 2 7" xfId="15964" xr:uid="{C376324D-655F-423D-ADDA-CCEEDDB670B4}"/>
    <cellStyle name="Comma 10 2 7 2" xfId="15965" xr:uid="{5FF3D22C-4D45-4E9A-B876-C74829920933}"/>
    <cellStyle name="Comma 10 2 7 2 2" xfId="15966" xr:uid="{88908730-BA84-4D6E-92B2-749071AF4A77}"/>
    <cellStyle name="Comma 10 2 7 3" xfId="15967" xr:uid="{338248E9-5035-4AD2-95AB-22CE5164F91E}"/>
    <cellStyle name="Comma 10 2 7 3 2" xfId="15968" xr:uid="{6229EDB1-B835-4869-A0B8-243FC2F8D891}"/>
    <cellStyle name="Comma 10 2 7 4" xfId="15969" xr:uid="{0DAB7E5E-666D-40E9-99A6-DEF80AF16872}"/>
    <cellStyle name="Comma 10 2 8" xfId="15970" xr:uid="{EA7E6DF5-36BC-40D0-9A85-1B8C472CFE81}"/>
    <cellStyle name="Comma 10 2 8 2" xfId="15971" xr:uid="{201431A9-93E3-4187-AD66-BF70BB219380}"/>
    <cellStyle name="Comma 10 2 9" xfId="15972" xr:uid="{573868C6-7A81-44C7-9988-EB179D4DAC20}"/>
    <cellStyle name="Comma 10 2 9 2" xfId="15973" xr:uid="{646465FC-970F-442C-838D-6098282F8252}"/>
    <cellStyle name="Comma 10 3" xfId="649" xr:uid="{1AB8F3BB-83BE-4F6F-A34A-593BAF8D41FA}"/>
    <cellStyle name="Comma 10 3 10" xfId="2045" xr:uid="{CD684AE8-E516-4436-899C-AE73E9A9D7D6}"/>
    <cellStyle name="Comma 10 3 11" xfId="47367" xr:uid="{603E8931-BC0B-4430-B0C5-38140D4A8E63}"/>
    <cellStyle name="Comma 10 3 2" xfId="1059" xr:uid="{3599E2D0-90B4-48A9-9526-24539F6E5B0F}"/>
    <cellStyle name="Comma 10 3 2 2" xfId="15976" xr:uid="{71AB8D8D-19C4-4F1E-B7F9-710233506D81}"/>
    <cellStyle name="Comma 10 3 2 2 2" xfId="15977" xr:uid="{1CD6C14B-FE7B-4191-B8F4-251FB9F537BD}"/>
    <cellStyle name="Comma 10 3 2 2 2 2" xfId="15978" xr:uid="{19E4490F-CD68-4379-99FA-64FF7C202A72}"/>
    <cellStyle name="Comma 10 3 2 2 2 2 2" xfId="15979" xr:uid="{95D7CEA7-2EC2-44DF-B475-5A7B574DE2AF}"/>
    <cellStyle name="Comma 10 3 2 2 2 2 2 2" xfId="15980" xr:uid="{8D7CB98D-7349-486F-A944-EAE404BF1E01}"/>
    <cellStyle name="Comma 10 3 2 2 2 2 3" xfId="15981" xr:uid="{DD171DA0-5B80-4F7C-A94C-0CC8DEE0CED6}"/>
    <cellStyle name="Comma 10 3 2 2 2 3" xfId="15982" xr:uid="{D7FEBCAE-7DE7-4654-867C-F23D7D246952}"/>
    <cellStyle name="Comma 10 3 2 2 2 3 2" xfId="15983" xr:uid="{BD066F2F-12E6-4937-A52E-120C93EB7750}"/>
    <cellStyle name="Comma 10 3 2 2 2 4" xfId="15984" xr:uid="{C6EC4E38-8588-4FD2-968B-6A5658122829}"/>
    <cellStyle name="Comma 10 3 2 2 3" xfId="15985" xr:uid="{FCF66683-8544-4A51-A1E8-574FB6C89C1E}"/>
    <cellStyle name="Comma 10 3 2 2 3 2" xfId="15986" xr:uid="{F510BA6C-B7A6-454F-92E2-90A1128028A9}"/>
    <cellStyle name="Comma 10 3 2 2 3 2 2" xfId="15987" xr:uid="{92635144-EC2B-407C-9D2E-40007E8C86B9}"/>
    <cellStyle name="Comma 10 3 2 2 3 3" xfId="15988" xr:uid="{681D6FB9-E92A-4BFF-9F29-6FD6A1775597}"/>
    <cellStyle name="Comma 10 3 2 2 3 3 2" xfId="15989" xr:uid="{888653C9-A9D5-4796-8C31-E55FA9961E28}"/>
    <cellStyle name="Comma 10 3 2 2 3 4" xfId="15990" xr:uid="{2C562872-CDC5-4AE9-AD72-84CFDA27A034}"/>
    <cellStyle name="Comma 10 3 2 2 4" xfId="15991" xr:uid="{68B2E483-66B3-489E-AD88-DA620C899BC9}"/>
    <cellStyle name="Comma 10 3 2 2 4 2" xfId="15992" xr:uid="{FF6A4A4A-2C59-425B-A100-F5D16E0A04FF}"/>
    <cellStyle name="Comma 10 3 2 2 5" xfId="15993" xr:uid="{EE0A2E10-E810-4335-9F7E-32F89EA1E388}"/>
    <cellStyle name="Comma 10 3 2 2 5 2" xfId="15994" xr:uid="{9907F2E3-F3F9-42A4-A005-8FDA20ADC136}"/>
    <cellStyle name="Comma 10 3 2 2 6" xfId="15995" xr:uid="{491095F9-87BC-46BD-9D1D-040133772CDD}"/>
    <cellStyle name="Comma 10 3 2 3" xfId="15996" xr:uid="{A6099E41-97F2-43B2-8498-439A1931C969}"/>
    <cellStyle name="Comma 10 3 2 3 2" xfId="15997" xr:uid="{649A035F-6878-4A09-8294-E144735FD858}"/>
    <cellStyle name="Comma 10 3 2 3 2 2" xfId="15998" xr:uid="{2786BEFD-C2D6-4D0B-9A13-50A7EFFDF484}"/>
    <cellStyle name="Comma 10 3 2 3 2 2 2" xfId="15999" xr:uid="{71426B21-D228-49B4-94B8-AB24C52BD450}"/>
    <cellStyle name="Comma 10 3 2 3 2 3" xfId="16000" xr:uid="{545A21FE-237C-4F4C-8249-E7E35694279E}"/>
    <cellStyle name="Comma 10 3 2 3 3" xfId="16001" xr:uid="{BC1A328F-349F-4532-8D5C-C373E65456FD}"/>
    <cellStyle name="Comma 10 3 2 3 3 2" xfId="16002" xr:uid="{56D8A954-5E68-4854-8814-9A3F2760CE87}"/>
    <cellStyle name="Comma 10 3 2 3 4" xfId="16003" xr:uid="{58DE5459-1E8A-48FE-AD1A-BF21F95EADF8}"/>
    <cellStyle name="Comma 10 3 2 4" xfId="16004" xr:uid="{512BD71E-DA42-471F-A7B5-B95687E402B9}"/>
    <cellStyle name="Comma 10 3 2 4 2" xfId="16005" xr:uid="{3039B8DE-6484-46D5-AA50-99E1BA3969B5}"/>
    <cellStyle name="Comma 10 3 2 4 2 2" xfId="16006" xr:uid="{5B8FB799-EFB6-4A91-8988-6AAF492A220B}"/>
    <cellStyle name="Comma 10 3 2 4 3" xfId="16007" xr:uid="{90A5B69B-8779-4926-AE64-8BC2C3D65753}"/>
    <cellStyle name="Comma 10 3 2 4 3 2" xfId="16008" xr:uid="{0D674A5A-E3EE-4B52-8540-5963D66FCD18}"/>
    <cellStyle name="Comma 10 3 2 4 4" xfId="16009" xr:uid="{48D659D7-A29A-4CA3-86DA-B826FF3AB32A}"/>
    <cellStyle name="Comma 10 3 2 5" xfId="16010" xr:uid="{3AAF3510-F19B-4575-83BC-C17F929794D7}"/>
    <cellStyle name="Comma 10 3 2 5 2" xfId="16011" xr:uid="{04E7E4C8-6F87-4B34-BBED-5BD1269A488B}"/>
    <cellStyle name="Comma 10 3 2 6" xfId="16012" xr:uid="{EA426E26-3543-43ED-9E1C-9BE5579093AD}"/>
    <cellStyle name="Comma 10 3 2 6 2" xfId="16013" xr:uid="{351F10F1-EFBC-4BB5-BA46-00F3FA091E05}"/>
    <cellStyle name="Comma 10 3 2 7" xfId="16014" xr:uid="{04E52E50-19A6-4CDD-80CC-4FCF014ADB4A}"/>
    <cellStyle name="Comma 10 3 2 8" xfId="15975" xr:uid="{74BF5BF8-55A4-4DA4-B24A-D331E0FE15CB}"/>
    <cellStyle name="Comma 10 3 3" xfId="16015" xr:uid="{4116B3DB-B1EB-48B3-A73A-5A4CDF67A085}"/>
    <cellStyle name="Comma 10 3 3 2" xfId="16016" xr:uid="{16343FFE-383B-45F0-B00A-262A60CC2D74}"/>
    <cellStyle name="Comma 10 3 3 2 2" xfId="16017" xr:uid="{F3F7E910-60BB-4D50-A9B6-0169D1564658}"/>
    <cellStyle name="Comma 10 3 3 2 2 2" xfId="16018" xr:uid="{518B5E41-8B55-4C98-9C18-BABA1C959A78}"/>
    <cellStyle name="Comma 10 3 3 2 2 2 2" xfId="16019" xr:uid="{6F6B02C3-82A2-430C-81DE-B8C266D2E9D7}"/>
    <cellStyle name="Comma 10 3 3 2 2 3" xfId="16020" xr:uid="{49FCCEA8-EF49-4555-BCF4-5208407F464E}"/>
    <cellStyle name="Comma 10 3 3 2 3" xfId="16021" xr:uid="{0C71D162-730D-4EBA-946D-639875D411E0}"/>
    <cellStyle name="Comma 10 3 3 2 3 2" xfId="16022" xr:uid="{8C45E159-8EF6-4129-BFDA-8C399582B9C6}"/>
    <cellStyle name="Comma 10 3 3 2 4" xfId="16023" xr:uid="{16E71A19-2CDC-4FF7-A497-6A4C400BE9CD}"/>
    <cellStyle name="Comma 10 3 3 3" xfId="16024" xr:uid="{86963A6F-C913-44D0-A52B-376F325E9DFD}"/>
    <cellStyle name="Comma 10 3 3 3 2" xfId="16025" xr:uid="{9C8A92B5-50DE-4E24-B91C-A8548B51F566}"/>
    <cellStyle name="Comma 10 3 3 3 2 2" xfId="16026" xr:uid="{CF1F3375-0A54-4E8D-B1D8-8BC05A533940}"/>
    <cellStyle name="Comma 10 3 3 3 3" xfId="16027" xr:uid="{306FB75B-606D-4649-8640-F6EFB1DE4B75}"/>
    <cellStyle name="Comma 10 3 3 3 3 2" xfId="16028" xr:uid="{E4C1FFA9-7164-4111-A80A-66694605B46B}"/>
    <cellStyle name="Comma 10 3 3 3 4" xfId="16029" xr:uid="{1E6A3871-E2F4-4D60-9F0F-6A7F807302C6}"/>
    <cellStyle name="Comma 10 3 3 4" xfId="16030" xr:uid="{91CEA3F6-35C3-4232-AAC9-82F205B8F309}"/>
    <cellStyle name="Comma 10 3 3 4 2" xfId="16031" xr:uid="{7C2ECEC3-EBA1-48C3-AE03-D7BD9326B266}"/>
    <cellStyle name="Comma 10 3 3 5" xfId="16032" xr:uid="{3BA0A3F8-D6D7-4E13-904F-0AB66614CB18}"/>
    <cellStyle name="Comma 10 3 3 5 2" xfId="16033" xr:uid="{B5408581-0A6A-466B-87BB-27E8D72DA5FC}"/>
    <cellStyle name="Comma 10 3 3 6" xfId="16034" xr:uid="{A5AA40EC-B561-4873-BD16-6F363B27B24D}"/>
    <cellStyle name="Comma 10 3 4" xfId="16035" xr:uid="{3B90D54A-9A66-4E6E-9E1C-9C63A93D70DA}"/>
    <cellStyle name="Comma 10 3 4 2" xfId="16036" xr:uid="{4FF54303-6D2B-4A8D-9705-EFF0141D7992}"/>
    <cellStyle name="Comma 10 3 4 2 2" xfId="16037" xr:uid="{A90B6B95-5325-4A9E-8EF0-25F6EE91B120}"/>
    <cellStyle name="Comma 10 3 4 2 2 2" xfId="16038" xr:uid="{6F1D8EEF-2ADC-4235-9F08-D472902FE3B1}"/>
    <cellStyle name="Comma 10 3 4 2 3" xfId="16039" xr:uid="{B3C3AED2-D08F-4476-9EFE-37A6E8354593}"/>
    <cellStyle name="Comma 10 3 4 2 3 2" xfId="16040" xr:uid="{C2D70899-D5E6-4B88-AA10-44B01D05C5B4}"/>
    <cellStyle name="Comma 10 3 4 2 4" xfId="16041" xr:uid="{637E7185-597B-4950-AB6B-4877D62EF6C3}"/>
    <cellStyle name="Comma 10 3 4 3" xfId="16042" xr:uid="{2D06397D-9B27-4DEA-AD4A-6AA73275DC38}"/>
    <cellStyle name="Comma 10 3 4 3 2" xfId="16043" xr:uid="{722A0961-25D6-471F-996F-D235211E8859}"/>
    <cellStyle name="Comma 10 3 4 4" xfId="16044" xr:uid="{EFA9BD46-47C0-48FE-8630-0C996108EB6A}"/>
    <cellStyle name="Comma 10 3 4 4 2" xfId="16045" xr:uid="{3C173344-C2F9-4702-8C1F-596A6ED28271}"/>
    <cellStyle name="Comma 10 3 4 5" xfId="16046" xr:uid="{6E12A849-52BF-4CD2-96F2-05AB8ABDEFD3}"/>
    <cellStyle name="Comma 10 3 5" xfId="16047" xr:uid="{96B9D23F-E4DA-4761-BDB1-10B5C7D4927A}"/>
    <cellStyle name="Comma 10 3 5 2" xfId="16048" xr:uid="{8AF9EAD8-196A-41FD-89BE-1597EBF8AC71}"/>
    <cellStyle name="Comma 10 3 5 2 2" xfId="16049" xr:uid="{CB4A2514-53C9-4CCA-BE3A-BCE9E4417640}"/>
    <cellStyle name="Comma 10 3 5 3" xfId="16050" xr:uid="{191A1C72-C3C8-4566-B0D3-7DBCE3B56521}"/>
    <cellStyle name="Comma 10 3 5 3 2" xfId="16051" xr:uid="{A9E5CF84-DBF5-4338-9B5E-5C82F45BC843}"/>
    <cellStyle name="Comma 10 3 5 4" xfId="16052" xr:uid="{D971BC6D-DA25-4F9A-98A1-B1471EB5E373}"/>
    <cellStyle name="Comma 10 3 6" xfId="16053" xr:uid="{B4F6F89B-A589-4CE5-9A78-8B9A4FC4AA56}"/>
    <cellStyle name="Comma 10 3 6 2" xfId="16054" xr:uid="{CA466072-B25B-4C5F-A571-7CD972036B0C}"/>
    <cellStyle name="Comma 10 3 7" xfId="16055" xr:uid="{7F17C5D3-B230-4D78-A415-2094F748CDF0}"/>
    <cellStyle name="Comma 10 3 7 2" xfId="16056" xr:uid="{4E00FD48-3F4D-4B98-93A5-7BF5DAF4CC4D}"/>
    <cellStyle name="Comma 10 3 8" xfId="16057" xr:uid="{4E330F7B-C288-49AE-AF51-10F390694757}"/>
    <cellStyle name="Comma 10 3 9" xfId="15974" xr:uid="{B1108462-973D-4A06-B45F-48BFF5B6757D}"/>
    <cellStyle name="Comma 10 4" xfId="715" xr:uid="{B0E486EC-1D92-45BA-AD64-4F937BE2050C}"/>
    <cellStyle name="Comma 10 4 10" xfId="47681" xr:uid="{C66A4A62-8BBB-4884-A181-FC6C520F9FC1}"/>
    <cellStyle name="Comma 10 4 2" xfId="1115" xr:uid="{505B33A2-7521-4122-9C36-CB66FF5D4AB6}"/>
    <cellStyle name="Comma 10 4 2 2" xfId="16060" xr:uid="{E2488D18-41D1-48B3-A66C-A471BA4D89EE}"/>
    <cellStyle name="Comma 10 4 2 2 2" xfId="16061" xr:uid="{A9CF43EC-5908-4F09-9FF5-1D1075D137DF}"/>
    <cellStyle name="Comma 10 4 2 2 2 2" xfId="16062" xr:uid="{E605F843-DE35-47C3-90B4-492060CF4119}"/>
    <cellStyle name="Comma 10 4 2 2 2 2 2" xfId="16063" xr:uid="{1A0146C1-21DA-408A-8A32-C87CA8D2B1B2}"/>
    <cellStyle name="Comma 10 4 2 2 2 2 2 2" xfId="16064" xr:uid="{AC05C2DB-34D1-472B-856B-583FB8D8944D}"/>
    <cellStyle name="Comma 10 4 2 2 2 2 3" xfId="16065" xr:uid="{A0E09170-1941-4B86-A1EF-2CC9535A377B}"/>
    <cellStyle name="Comma 10 4 2 2 2 3" xfId="16066" xr:uid="{C8CAB321-2A17-4739-8E9D-1DE5084ADBEE}"/>
    <cellStyle name="Comma 10 4 2 2 2 3 2" xfId="16067" xr:uid="{DD740FAC-2462-4ADE-BAD5-E7E22C5058B0}"/>
    <cellStyle name="Comma 10 4 2 2 2 4" xfId="16068" xr:uid="{0B4EBF31-FB05-44C4-8A2A-5FE6149100E8}"/>
    <cellStyle name="Comma 10 4 2 2 3" xfId="16069" xr:uid="{D4FD27DC-A9E4-4D2D-B568-77CCD6194D85}"/>
    <cellStyle name="Comma 10 4 2 2 3 2" xfId="16070" xr:uid="{FB37456E-93AD-418B-BF2B-41609A3B4B86}"/>
    <cellStyle name="Comma 10 4 2 2 3 2 2" xfId="16071" xr:uid="{C483BE2A-559C-4414-BE84-2A68889FDF04}"/>
    <cellStyle name="Comma 10 4 2 2 3 3" xfId="16072" xr:uid="{CE708ABB-C486-49AD-9F37-FBD98999EB84}"/>
    <cellStyle name="Comma 10 4 2 2 3 3 2" xfId="16073" xr:uid="{15E7279B-D85B-4DC5-BFF0-0781A3EBD450}"/>
    <cellStyle name="Comma 10 4 2 2 3 4" xfId="16074" xr:uid="{05D9826D-2520-48B0-890B-0130369274B3}"/>
    <cellStyle name="Comma 10 4 2 2 4" xfId="16075" xr:uid="{60F7DBC5-D9D2-493E-AD30-1C58176F9E57}"/>
    <cellStyle name="Comma 10 4 2 2 4 2" xfId="16076" xr:uid="{8AF643AD-47B9-4402-A926-E085951453F8}"/>
    <cellStyle name="Comma 10 4 2 2 5" xfId="16077" xr:uid="{1174B18D-6A2E-4FB0-AD90-F0FAA847DE1D}"/>
    <cellStyle name="Comma 10 4 2 2 5 2" xfId="16078" xr:uid="{C51625EB-D809-4906-9767-C8AEB6B0F505}"/>
    <cellStyle name="Comma 10 4 2 2 6" xfId="16079" xr:uid="{42CC8F5F-3198-4AFD-961C-F8B023834C81}"/>
    <cellStyle name="Comma 10 4 2 3" xfId="16080" xr:uid="{CC97CCC8-4813-4EAE-9024-B70F751BA2C6}"/>
    <cellStyle name="Comma 10 4 2 3 2" xfId="16081" xr:uid="{2447FB1D-63A4-4EAD-A949-A82DFADA3C1E}"/>
    <cellStyle name="Comma 10 4 2 3 2 2" xfId="16082" xr:uid="{90A251A0-3C94-4DDB-81A0-4AEC259B38D6}"/>
    <cellStyle name="Comma 10 4 2 3 2 2 2" xfId="16083" xr:uid="{503E866E-E422-4F88-8648-00F7D43FB212}"/>
    <cellStyle name="Comma 10 4 2 3 2 3" xfId="16084" xr:uid="{6AA4073E-719D-475C-8B1F-E2CBE215A5B4}"/>
    <cellStyle name="Comma 10 4 2 3 3" xfId="16085" xr:uid="{D5AD5AAA-DD37-48F6-B762-01E9B8AFDFCE}"/>
    <cellStyle name="Comma 10 4 2 3 3 2" xfId="16086" xr:uid="{A8033C31-3CEB-4245-99EC-956360976DC9}"/>
    <cellStyle name="Comma 10 4 2 3 4" xfId="16087" xr:uid="{A5AFE408-A4D3-4161-A5B0-B2B15719173D}"/>
    <cellStyle name="Comma 10 4 2 4" xfId="16088" xr:uid="{AAD44BBA-B7C4-453D-9243-5BAA14E41373}"/>
    <cellStyle name="Comma 10 4 2 4 2" xfId="16089" xr:uid="{5D852363-B505-4CBE-B2C7-B9F821CD7BD9}"/>
    <cellStyle name="Comma 10 4 2 4 2 2" xfId="16090" xr:uid="{70B202E3-34D1-442E-911B-B352E00131A6}"/>
    <cellStyle name="Comma 10 4 2 4 3" xfId="16091" xr:uid="{258FDE09-D0B7-427C-984E-521202603FE2}"/>
    <cellStyle name="Comma 10 4 2 4 3 2" xfId="16092" xr:uid="{1AEAB4B2-A78E-400F-A49E-D0C8D1D5424B}"/>
    <cellStyle name="Comma 10 4 2 4 4" xfId="16093" xr:uid="{08BC3F1A-ECE9-4560-938E-9391764BF872}"/>
    <cellStyle name="Comma 10 4 2 5" xfId="16094" xr:uid="{6F4B0CD6-F1DF-4873-A4C9-532DB792ED9D}"/>
    <cellStyle name="Comma 10 4 2 5 2" xfId="16095" xr:uid="{876FFFB9-D7D0-4231-B6BB-760EB78F303E}"/>
    <cellStyle name="Comma 10 4 2 6" xfId="16096" xr:uid="{8EB0DAF3-60DB-4D59-AE49-E75ACA1C72CC}"/>
    <cellStyle name="Comma 10 4 2 6 2" xfId="16097" xr:uid="{5A941492-7DC8-4197-8120-040B9CFF9872}"/>
    <cellStyle name="Comma 10 4 2 7" xfId="16098" xr:uid="{C15F8FD6-CBCF-4DAC-A4CE-EDFEE22B0E8C}"/>
    <cellStyle name="Comma 10 4 2 8" xfId="16059" xr:uid="{95F02D9C-A276-4F40-AA48-0178381955A6}"/>
    <cellStyle name="Comma 10 4 3" xfId="16099" xr:uid="{6BA11BDF-DABF-4D27-A57F-B0710997F2F9}"/>
    <cellStyle name="Comma 10 4 3 2" xfId="16100" xr:uid="{E1437FCC-864B-4273-8C9E-3D41C5577116}"/>
    <cellStyle name="Comma 10 4 3 2 2" xfId="16101" xr:uid="{A0F8F84B-3DA0-49E6-9F9C-7FD2DCF7C661}"/>
    <cellStyle name="Comma 10 4 3 2 2 2" xfId="16102" xr:uid="{DB6E14DD-103E-4670-91D1-9CD5ECE3E328}"/>
    <cellStyle name="Comma 10 4 3 2 2 2 2" xfId="16103" xr:uid="{E4C08379-0726-4D22-A5F6-734CAC93DD1D}"/>
    <cellStyle name="Comma 10 4 3 2 2 3" xfId="16104" xr:uid="{58A444AC-EE5C-46CF-8C46-9DAD4EFFB1D8}"/>
    <cellStyle name="Comma 10 4 3 2 3" xfId="16105" xr:uid="{F0F26FDF-3C89-4C50-B11C-A3FE39821FD9}"/>
    <cellStyle name="Comma 10 4 3 2 3 2" xfId="16106" xr:uid="{7D6F432F-6EDC-4587-BD22-61D3B474EDD2}"/>
    <cellStyle name="Comma 10 4 3 2 4" xfId="16107" xr:uid="{84EFAE98-D4B6-406F-9EEA-449AFC003BF9}"/>
    <cellStyle name="Comma 10 4 3 3" xfId="16108" xr:uid="{7B0099DD-51F3-4B6F-A77D-A9E40F0461F1}"/>
    <cellStyle name="Comma 10 4 3 3 2" xfId="16109" xr:uid="{02AAC904-E892-46F2-9D37-17CAA4A98294}"/>
    <cellStyle name="Comma 10 4 3 3 2 2" xfId="16110" xr:uid="{E5DAF75E-9C14-4EEA-9BEE-E63B5744FA6F}"/>
    <cellStyle name="Comma 10 4 3 3 3" xfId="16111" xr:uid="{A20A51A3-D6A1-4204-BC27-7204B0946CEA}"/>
    <cellStyle name="Comma 10 4 3 3 3 2" xfId="16112" xr:uid="{CCD02C44-4CA7-4A9C-9481-4FE3A778AE08}"/>
    <cellStyle name="Comma 10 4 3 3 4" xfId="16113" xr:uid="{17CA49BE-76DB-45DE-991D-FD4D480382EA}"/>
    <cellStyle name="Comma 10 4 3 4" xfId="16114" xr:uid="{CBC200F4-9856-4F2B-9DB1-758D59D5C1E0}"/>
    <cellStyle name="Comma 10 4 3 4 2" xfId="16115" xr:uid="{57D73C5D-BA14-4251-A70D-F70332BEC526}"/>
    <cellStyle name="Comma 10 4 3 5" xfId="16116" xr:uid="{F7CA48F0-2931-4F86-8097-7439659C6760}"/>
    <cellStyle name="Comma 10 4 3 5 2" xfId="16117" xr:uid="{3AC6A831-5F77-4D18-9034-731247D84818}"/>
    <cellStyle name="Comma 10 4 3 6" xfId="16118" xr:uid="{010A81E1-EF40-4142-AFDF-B21ABBA5EE73}"/>
    <cellStyle name="Comma 10 4 4" xfId="16119" xr:uid="{147C8D67-6187-45EC-A3D3-D5EEB20BE501}"/>
    <cellStyle name="Comma 10 4 4 2" xfId="16120" xr:uid="{34E71066-BBCD-4DF7-9835-C1A489BCCD8E}"/>
    <cellStyle name="Comma 10 4 4 2 2" xfId="16121" xr:uid="{AEC3C4A2-E99B-4796-890F-7AB18C826FCA}"/>
    <cellStyle name="Comma 10 4 4 2 2 2" xfId="16122" xr:uid="{6DABEF93-34F5-4246-A598-48D56E4C8085}"/>
    <cellStyle name="Comma 10 4 4 2 3" xfId="16123" xr:uid="{E3CF34CF-3AB5-4A11-BB78-DE97148735AA}"/>
    <cellStyle name="Comma 10 4 4 3" xfId="16124" xr:uid="{748192AA-B3F9-4AAF-87CA-AB2E69E1BCB0}"/>
    <cellStyle name="Comma 10 4 4 3 2" xfId="16125" xr:uid="{0223919D-1E93-4908-A4D1-6245774684DA}"/>
    <cellStyle name="Comma 10 4 4 4" xfId="16126" xr:uid="{67CCA1AF-5CA0-4265-8546-1FFE4F14A6C4}"/>
    <cellStyle name="Comma 10 4 5" xfId="16127" xr:uid="{FA829776-40EE-4813-AA3A-5F7A2D2AEA84}"/>
    <cellStyle name="Comma 10 4 5 2" xfId="16128" xr:uid="{FC1D3406-25B3-4F6D-8111-9BCF9AE8CD70}"/>
    <cellStyle name="Comma 10 4 5 2 2" xfId="16129" xr:uid="{1E573D01-77B1-43C6-824F-3208F9F7CAB5}"/>
    <cellStyle name="Comma 10 4 5 3" xfId="16130" xr:uid="{74061A83-FF50-43A2-9234-3F54E593E9BA}"/>
    <cellStyle name="Comma 10 4 5 3 2" xfId="16131" xr:uid="{9E01EAF7-02A0-4E5C-8638-778BF59D8362}"/>
    <cellStyle name="Comma 10 4 5 4" xfId="16132" xr:uid="{47988382-D098-4738-A42B-456DF85BBB12}"/>
    <cellStyle name="Comma 10 4 6" xfId="16133" xr:uid="{FC878CBA-0B42-4008-B170-6C04C5AEBED6}"/>
    <cellStyle name="Comma 10 4 6 2" xfId="16134" xr:uid="{AF8494CB-0350-46DD-AB0B-A696C20191D2}"/>
    <cellStyle name="Comma 10 4 7" xfId="16135" xr:uid="{9256C846-3AB4-473A-9835-4817F885B310}"/>
    <cellStyle name="Comma 10 4 7 2" xfId="16136" xr:uid="{D622F598-8EE6-4EBA-890E-6C75EEC3CC58}"/>
    <cellStyle name="Comma 10 4 8" xfId="16137" xr:uid="{BD048E43-CC14-459B-A822-6ED5F9340D33}"/>
    <cellStyle name="Comma 10 4 9" xfId="16058" xr:uid="{0859474F-B4A8-4809-A18A-F4197F02B623}"/>
    <cellStyle name="Comma 10 5" xfId="904" xr:uid="{34FFBC57-5F60-4CEF-8D97-C8E4DC007D8B}"/>
    <cellStyle name="Comma 10 5 2" xfId="16139" xr:uid="{1797C75A-CDBA-4C63-89E0-90895E7ED596}"/>
    <cellStyle name="Comma 10 5 2 2" xfId="16140" xr:uid="{E42503C1-CC77-43FC-B87F-020954784804}"/>
    <cellStyle name="Comma 10 5 2 2 2" xfId="16141" xr:uid="{F65A6C24-AE17-423A-AC7A-6B58AEC7DE76}"/>
    <cellStyle name="Comma 10 5 2 2 2 2" xfId="16142" xr:uid="{EF9B01BF-546E-465E-8558-83F24F9705D5}"/>
    <cellStyle name="Comma 10 5 2 2 2 2 2" xfId="16143" xr:uid="{4F6463D0-E199-485B-9528-A7AE2753CCF5}"/>
    <cellStyle name="Comma 10 5 2 2 2 3" xfId="16144" xr:uid="{C2B7ABAC-05AF-47E0-B840-D9BD32F88116}"/>
    <cellStyle name="Comma 10 5 2 2 3" xfId="16145" xr:uid="{E5660F47-4FCB-434A-AEB4-3CB3D48EE114}"/>
    <cellStyle name="Comma 10 5 2 2 3 2" xfId="16146" xr:uid="{2780AA3E-8F52-42EF-A68A-50947E06FF4E}"/>
    <cellStyle name="Comma 10 5 2 2 4" xfId="16147" xr:uid="{2A8A56C4-F659-438B-9996-D2830A015609}"/>
    <cellStyle name="Comma 10 5 2 3" xfId="16148" xr:uid="{51007867-C81A-411A-9858-6AF25C8C5325}"/>
    <cellStyle name="Comma 10 5 2 3 2" xfId="16149" xr:uid="{45717155-FF88-4C2A-B084-FA7D5F99F438}"/>
    <cellStyle name="Comma 10 5 2 3 2 2" xfId="16150" xr:uid="{94661152-FCE7-4720-A19B-E8CB6FB5C6E5}"/>
    <cellStyle name="Comma 10 5 2 3 3" xfId="16151" xr:uid="{8C1EC623-6395-404F-8923-C21D85F5C070}"/>
    <cellStyle name="Comma 10 5 2 3 3 2" xfId="16152" xr:uid="{C28FB1A4-B5FC-4222-8813-88F6F9AE306B}"/>
    <cellStyle name="Comma 10 5 2 3 4" xfId="16153" xr:uid="{E5D3E4EE-03FD-4D1B-BE78-9E798FB19950}"/>
    <cellStyle name="Comma 10 5 2 4" xfId="16154" xr:uid="{6601E96E-2D38-4427-B073-83D0A28971C1}"/>
    <cellStyle name="Comma 10 5 2 4 2" xfId="16155" xr:uid="{902D462D-16E3-4835-B51D-087E4B0F03BE}"/>
    <cellStyle name="Comma 10 5 2 5" xfId="16156" xr:uid="{F97CD51C-DF3E-4F6A-AD4B-50D513FEC777}"/>
    <cellStyle name="Comma 10 5 2 5 2" xfId="16157" xr:uid="{EF3B58CF-B555-40B8-90E0-B45DE7ACB32F}"/>
    <cellStyle name="Comma 10 5 2 6" xfId="16158" xr:uid="{0696533D-FB95-43E5-88D3-D7B8308B19B1}"/>
    <cellStyle name="Comma 10 5 3" xfId="16159" xr:uid="{9923104F-B17C-4EA5-B463-3DFFC5B6FC61}"/>
    <cellStyle name="Comma 10 5 3 2" xfId="16160" xr:uid="{693DAB1E-6F39-46F9-A50F-575D78105388}"/>
    <cellStyle name="Comma 10 5 3 2 2" xfId="16161" xr:uid="{4830510B-DBE3-4420-86F5-4FC4976AABF2}"/>
    <cellStyle name="Comma 10 5 3 2 2 2" xfId="16162" xr:uid="{9F71D59C-61C2-4EF0-9564-2D2390E9508F}"/>
    <cellStyle name="Comma 10 5 3 2 3" xfId="16163" xr:uid="{D4535858-1B12-4168-BBC4-05A95B4D971B}"/>
    <cellStyle name="Comma 10 5 3 3" xfId="16164" xr:uid="{648CA505-DCB0-4FFE-8D78-8DDB37B8C46C}"/>
    <cellStyle name="Comma 10 5 3 3 2" xfId="16165" xr:uid="{D037E8B0-8A92-46A2-941B-6A5034AA8C18}"/>
    <cellStyle name="Comma 10 5 3 4" xfId="16166" xr:uid="{5FBB0222-70C0-444C-BD4F-538D1F159F54}"/>
    <cellStyle name="Comma 10 5 4" xfId="16167" xr:uid="{E9ACF49F-E114-4E71-87F4-9E250A295E58}"/>
    <cellStyle name="Comma 10 5 4 2" xfId="16168" xr:uid="{BF9657A8-A31D-40D7-B235-1AD599F04651}"/>
    <cellStyle name="Comma 10 5 4 2 2" xfId="16169" xr:uid="{C5B6236F-D832-4B1A-85FD-04DCAB99B3C6}"/>
    <cellStyle name="Comma 10 5 4 3" xfId="16170" xr:uid="{FEB733D8-780D-450D-9766-20E52F7F836E}"/>
    <cellStyle name="Comma 10 5 4 3 2" xfId="16171" xr:uid="{345EF5D9-DC57-4B45-9908-5E9B2B070C68}"/>
    <cellStyle name="Comma 10 5 4 4" xfId="16172" xr:uid="{EA3F5153-4826-4BED-9398-5534E1F180A9}"/>
    <cellStyle name="Comma 10 5 5" xfId="16173" xr:uid="{0851D0C8-586C-41CF-B747-B7D3540F88A4}"/>
    <cellStyle name="Comma 10 5 5 2" xfId="16174" xr:uid="{5F8EC4A6-7C61-4FF8-B847-A06493D1E8CB}"/>
    <cellStyle name="Comma 10 5 6" xfId="16175" xr:uid="{8C9DB4ED-C9FC-4CE3-A5FC-0D958722E43E}"/>
    <cellStyle name="Comma 10 5 6 2" xfId="16176" xr:uid="{6CFA9EEA-D2AA-4723-B5BD-12CCE2B9EAE2}"/>
    <cellStyle name="Comma 10 5 7" xfId="16177" xr:uid="{31FD2573-7B08-4E68-9060-F870C963EFC8}"/>
    <cellStyle name="Comma 10 5 8" xfId="16138" xr:uid="{74EE2D68-0391-4D5F-A831-F6CE04685DB0}"/>
    <cellStyle name="Comma 10 5 9" xfId="47240" xr:uid="{7B990566-5D27-45B7-8636-C2CB3A5FC9B4}"/>
    <cellStyle name="Comma 10 6" xfId="16178" xr:uid="{A6B93755-2EB5-4AD8-805A-8CCD98B54416}"/>
    <cellStyle name="Comma 10 6 2" xfId="16179" xr:uid="{AE2B6DEE-169A-4707-9CFE-D64FCA517131}"/>
    <cellStyle name="Comma 10 6 2 2" xfId="16180" xr:uid="{6DD18A07-0C68-43B4-95F3-EA94412FC6FE}"/>
    <cellStyle name="Comma 10 6 2 2 2" xfId="16181" xr:uid="{3C605D96-3B2F-4964-B3E2-5B98CA6C2A91}"/>
    <cellStyle name="Comma 10 6 2 2 2 2" xfId="16182" xr:uid="{207B8065-8C15-4E9D-B5B6-E9F19B18BC45}"/>
    <cellStyle name="Comma 10 6 2 2 3" xfId="16183" xr:uid="{6770F95D-C7D2-4704-863F-0921F976387F}"/>
    <cellStyle name="Comma 10 6 2 3" xfId="16184" xr:uid="{EE6DC2A3-559E-48F2-BBB1-B723CBF04345}"/>
    <cellStyle name="Comma 10 6 2 3 2" xfId="16185" xr:uid="{8D575F6D-3CD8-4ED2-92B7-6C249BAFFACF}"/>
    <cellStyle name="Comma 10 6 2 4" xfId="16186" xr:uid="{74E1F9E9-6377-4079-A2CC-41BC2AB4E1EA}"/>
    <cellStyle name="Comma 10 6 3" xfId="16187" xr:uid="{ADAF0881-8A76-469D-BA07-33CDB1820732}"/>
    <cellStyle name="Comma 10 6 3 2" xfId="16188" xr:uid="{A88A9090-C6B1-49A7-B8FC-1E4C54FDE85D}"/>
    <cellStyle name="Comma 10 6 3 2 2" xfId="16189" xr:uid="{35BD0893-BAF0-42E1-A1F5-4F632D450C70}"/>
    <cellStyle name="Comma 10 6 3 3" xfId="16190" xr:uid="{A4A3525D-743A-4E6A-B48A-DF3A90443E91}"/>
    <cellStyle name="Comma 10 6 3 3 2" xfId="16191" xr:uid="{A594A065-BECF-45FF-9A3D-FC69711C1037}"/>
    <cellStyle name="Comma 10 6 3 4" xfId="16192" xr:uid="{78BB8A81-0815-42DD-94A9-693EAFD6487A}"/>
    <cellStyle name="Comma 10 6 4" xfId="16193" xr:uid="{A2F33881-B0BC-4A89-9334-35F0654518C5}"/>
    <cellStyle name="Comma 10 6 4 2" xfId="16194" xr:uid="{27A3266C-17AF-4E42-8B6F-864D7F53DF93}"/>
    <cellStyle name="Comma 10 6 5" xfId="16195" xr:uid="{15ABE420-95C1-486D-8155-802A12053576}"/>
    <cellStyle name="Comma 10 6 5 2" xfId="16196" xr:uid="{D77509C4-343D-4FE4-AF25-7AA31E2938A0}"/>
    <cellStyle name="Comma 10 6 6" xfId="16197" xr:uid="{3353F2DB-A0EF-4AE2-86EF-66DD3EE64864}"/>
    <cellStyle name="Comma 10 7" xfId="16198" xr:uid="{ADD20C53-BAE8-4006-98CF-F1FF533BE8FE}"/>
    <cellStyle name="Comma 10 7 2" xfId="16199" xr:uid="{CB81D398-9ACA-4CC5-A7E4-B252A73ABFF6}"/>
    <cellStyle name="Comma 10 7 2 2" xfId="16200" xr:uid="{6E257713-7B8D-4272-978F-EB9393A12853}"/>
    <cellStyle name="Comma 10 7 2 2 2" xfId="16201" xr:uid="{8407DC18-EC59-4D20-8AED-2C7850083A00}"/>
    <cellStyle name="Comma 10 7 2 3" xfId="16202" xr:uid="{DCB36DCB-7B9C-4929-AFA8-CA94144E19E6}"/>
    <cellStyle name="Comma 10 7 2 3 2" xfId="16203" xr:uid="{43DCF71B-B5AE-409C-8039-D202FD302E14}"/>
    <cellStyle name="Comma 10 7 2 4" xfId="16204" xr:uid="{37554B36-7595-4A1D-A12A-38939784E6F9}"/>
    <cellStyle name="Comma 10 7 3" xfId="16205" xr:uid="{9087B88D-FBAD-43A7-A9D0-212CBC9768F3}"/>
    <cellStyle name="Comma 10 7 3 2" xfId="16206" xr:uid="{983B2D30-1270-48CF-8913-C74A21B313CB}"/>
    <cellStyle name="Comma 10 7 4" xfId="16207" xr:uid="{261E7A13-817D-4F34-91A6-FF7732B57F46}"/>
    <cellStyle name="Comma 10 7 4 2" xfId="16208" xr:uid="{D5B00349-2097-4AA8-92F8-CD92AE2D6649}"/>
    <cellStyle name="Comma 10 7 5" xfId="16209" xr:uid="{DB4CDFE0-0B87-488A-BEA8-34108A9BBDDF}"/>
    <cellStyle name="Comma 10 8" xfId="16210" xr:uid="{AB84BE93-CA09-4880-8E97-87BF37B3D6FB}"/>
    <cellStyle name="Comma 10 8 2" xfId="16211" xr:uid="{7A6B1466-5BEE-417A-9907-3B63E8FC3C22}"/>
    <cellStyle name="Comma 10 8 2 2" xfId="16212" xr:uid="{E3A1A19F-0B06-4A42-9085-FB8921BD6980}"/>
    <cellStyle name="Comma 10 8 3" xfId="16213" xr:uid="{8D92B631-BF17-417E-B7AA-755F7EB68352}"/>
    <cellStyle name="Comma 10 8 3 2" xfId="16214" xr:uid="{5E9C2B9B-4558-41B4-A9C2-C8658570732C}"/>
    <cellStyle name="Comma 10 8 4" xfId="16215" xr:uid="{10CD3169-9173-4601-9F48-35C4D318C986}"/>
    <cellStyle name="Comma 10 9" xfId="16216" xr:uid="{13880FB2-A057-443D-ABA1-D4F6983C0F0E}"/>
    <cellStyle name="Comma 10 9 2" xfId="16217" xr:uid="{CFF3B808-DBAF-48A9-A717-38A2B3ABDED7}"/>
    <cellStyle name="Comma 11" xfId="299" xr:uid="{1A1B7C45-4284-4D9E-A3D8-008B6308D7F1}"/>
    <cellStyle name="Comma 11 10" xfId="16219" xr:uid="{42AEBB95-6F5E-4CB3-8303-F45F8958E73C}"/>
    <cellStyle name="Comma 11 11" xfId="16218" xr:uid="{3DFD8785-03A5-48CA-AE19-4D9B432B2E31}"/>
    <cellStyle name="Comma 11 12" xfId="1983" xr:uid="{ABF64FE5-C4C9-42AE-91F6-6FB1099B0F43}"/>
    <cellStyle name="Comma 11 2" xfId="1992" xr:uid="{4B3BFD8F-C988-44BD-89E0-3F4DA7E142D9}"/>
    <cellStyle name="Comma 11 2 10" xfId="16220" xr:uid="{47D46F41-4965-4D73-BEA8-8FCA5D5528E4}"/>
    <cellStyle name="Comma 11 2 11" xfId="43881" xr:uid="{487760CD-0B8B-41A5-9B91-4D9EC9809217}"/>
    <cellStyle name="Comma 11 2 2" xfId="16221" xr:uid="{89A07020-BDC7-4D9E-932C-CCFA92156327}"/>
    <cellStyle name="Comma 11 2 2 2" xfId="16222" xr:uid="{FB1BB578-D569-4071-8E4B-1EF3D5D830B7}"/>
    <cellStyle name="Comma 11 2 2 2 2" xfId="16223" xr:uid="{EC2EF7AF-ADB9-4648-9FE6-429EEBAB0976}"/>
    <cellStyle name="Comma 11 2 2 2 2 2" xfId="16224" xr:uid="{9BC236EC-0215-43FD-8602-1224C41514DA}"/>
    <cellStyle name="Comma 11 2 2 2 2 2 2" xfId="16225" xr:uid="{4E3AEA15-99BE-43C9-A3EA-0D7FD4C1E55A}"/>
    <cellStyle name="Comma 11 2 2 2 2 2 2 2" xfId="16226" xr:uid="{B3A24873-1AC1-49EF-B02E-0E61CE8C6C80}"/>
    <cellStyle name="Comma 11 2 2 2 2 2 2 2 2" xfId="16227" xr:uid="{6AB4CAD6-9AF1-43DA-81CB-2D565E641465}"/>
    <cellStyle name="Comma 11 2 2 2 2 2 2 3" xfId="16228" xr:uid="{17695D50-022D-4A72-913C-A374AB72AD5C}"/>
    <cellStyle name="Comma 11 2 2 2 2 2 3" xfId="16229" xr:uid="{9E7B23C3-45DB-4550-8235-4888129F8DB9}"/>
    <cellStyle name="Comma 11 2 2 2 2 2 3 2" xfId="16230" xr:uid="{8E669560-6CB8-4F96-9319-ABABEADCD6EF}"/>
    <cellStyle name="Comma 11 2 2 2 2 2 4" xfId="16231" xr:uid="{CA0E1B3D-0764-43C0-A781-A7D9A9A79DD7}"/>
    <cellStyle name="Comma 11 2 2 2 2 3" xfId="16232" xr:uid="{78416764-9D53-4A2A-BE45-11D3AAFC2445}"/>
    <cellStyle name="Comma 11 2 2 2 2 3 2" xfId="16233" xr:uid="{6CCD029A-4245-458B-B43E-7BAA57CAFF6A}"/>
    <cellStyle name="Comma 11 2 2 2 2 3 2 2" xfId="16234" xr:uid="{4C071F6D-F235-4D59-8DED-67E2957536D5}"/>
    <cellStyle name="Comma 11 2 2 2 2 3 3" xfId="16235" xr:uid="{259AD348-10C5-4757-8F37-BC63F6682D49}"/>
    <cellStyle name="Comma 11 2 2 2 2 3 3 2" xfId="16236" xr:uid="{23229CA9-39F9-4C92-B7CC-755D104AA2B3}"/>
    <cellStyle name="Comma 11 2 2 2 2 3 4" xfId="16237" xr:uid="{EDA620C4-2F34-40AF-BEAB-25756F4F1665}"/>
    <cellStyle name="Comma 11 2 2 2 2 4" xfId="16238" xr:uid="{5E90A4B4-9008-4862-9480-6C86AFB130CD}"/>
    <cellStyle name="Comma 11 2 2 2 2 4 2" xfId="16239" xr:uid="{2391C543-4933-407A-B093-4D5FA917BFF1}"/>
    <cellStyle name="Comma 11 2 2 2 2 5" xfId="16240" xr:uid="{3370541C-F7E3-405C-ACDC-CFF7DA7E1F2B}"/>
    <cellStyle name="Comma 11 2 2 2 2 5 2" xfId="16241" xr:uid="{31604D72-B5DE-46F7-A395-0AD90D1B45A7}"/>
    <cellStyle name="Comma 11 2 2 2 2 6" xfId="16242" xr:uid="{A5A24CD0-68D6-4BF1-8A17-5C91DF01A61B}"/>
    <cellStyle name="Comma 11 2 2 2 3" xfId="16243" xr:uid="{228D23AE-DBE9-4756-98FC-6A2F43D61DE8}"/>
    <cellStyle name="Comma 11 2 2 2 3 2" xfId="16244" xr:uid="{B65D1661-0126-42D3-833E-D20E28C6ED4D}"/>
    <cellStyle name="Comma 11 2 2 2 3 2 2" xfId="16245" xr:uid="{19478AB2-502A-4084-A7F4-F6F6BFBB4B36}"/>
    <cellStyle name="Comma 11 2 2 2 3 2 2 2" xfId="16246" xr:uid="{89028C2E-43B3-42F5-B4E5-40E8F0D3892A}"/>
    <cellStyle name="Comma 11 2 2 2 3 2 3" xfId="16247" xr:uid="{8BB4EF51-DB05-421A-898E-044C1A02B3E0}"/>
    <cellStyle name="Comma 11 2 2 2 3 3" xfId="16248" xr:uid="{18BD9189-E955-4ACC-B572-1AB8DF98E990}"/>
    <cellStyle name="Comma 11 2 2 2 3 3 2" xfId="16249" xr:uid="{D72112BE-C827-4128-B2B0-30A73400FAE8}"/>
    <cellStyle name="Comma 11 2 2 2 3 4" xfId="16250" xr:uid="{A15F80BA-4774-4018-8A8A-E90A97E2E905}"/>
    <cellStyle name="Comma 11 2 2 2 4" xfId="16251" xr:uid="{21198DF5-8C07-4C92-B449-3DB1F60C2CA4}"/>
    <cellStyle name="Comma 11 2 2 2 4 2" xfId="16252" xr:uid="{AE6CC0B2-E758-4DE5-83B9-D2FBFFE78D16}"/>
    <cellStyle name="Comma 11 2 2 2 4 2 2" xfId="16253" xr:uid="{DEC7DF37-074A-4DD2-A227-B3372ED3A945}"/>
    <cellStyle name="Comma 11 2 2 2 4 3" xfId="16254" xr:uid="{E9B40981-2612-4B0C-BCA8-A4E93244BC7C}"/>
    <cellStyle name="Comma 11 2 2 2 4 3 2" xfId="16255" xr:uid="{35D39912-213F-4DAE-B957-567E03C2988E}"/>
    <cellStyle name="Comma 11 2 2 2 4 4" xfId="16256" xr:uid="{B1EB66D3-6F65-470C-A951-AD25F038ACA5}"/>
    <cellStyle name="Comma 11 2 2 2 5" xfId="16257" xr:uid="{A8F282E9-266F-4D2F-AE8B-73CBF3987BB7}"/>
    <cellStyle name="Comma 11 2 2 2 5 2" xfId="16258" xr:uid="{9DA5A083-BA6D-4D18-9CCF-17E86912E08E}"/>
    <cellStyle name="Comma 11 2 2 2 6" xfId="16259" xr:uid="{79037C63-D489-4DE2-8329-66D2440281D0}"/>
    <cellStyle name="Comma 11 2 2 2 6 2" xfId="16260" xr:uid="{272ED65F-14D4-4450-8390-09CAEEBD9BC5}"/>
    <cellStyle name="Comma 11 2 2 2 7" xfId="16261" xr:uid="{8B3CF5F3-2DDD-4200-A0DA-569FE239C1B9}"/>
    <cellStyle name="Comma 11 2 2 3" xfId="16262" xr:uid="{56A094A3-7D29-4560-81B7-5C71841BA5BD}"/>
    <cellStyle name="Comma 11 2 2 3 2" xfId="16263" xr:uid="{6EFCEBE1-63CD-4558-9685-7BA0B4619C8E}"/>
    <cellStyle name="Comma 11 2 2 3 2 2" xfId="16264" xr:uid="{ACE51C59-AC04-49D4-86AB-F41E72872774}"/>
    <cellStyle name="Comma 11 2 2 3 2 2 2" xfId="16265" xr:uid="{F65A9A0E-91DA-4C80-9CBE-C24A9EC170F8}"/>
    <cellStyle name="Comma 11 2 2 3 2 2 2 2" xfId="16266" xr:uid="{7B18A911-6788-40C5-9A7D-BC645AC0FFD0}"/>
    <cellStyle name="Comma 11 2 2 3 2 2 3" xfId="16267" xr:uid="{5644E84B-858E-49C7-BBDE-4D6A070442FC}"/>
    <cellStyle name="Comma 11 2 2 3 2 3" xfId="16268" xr:uid="{5C40BB8B-719D-4978-BDB1-E6686127FCC5}"/>
    <cellStyle name="Comma 11 2 2 3 2 3 2" xfId="16269" xr:uid="{A377A3B3-BF63-4EE1-843C-E18CA7548272}"/>
    <cellStyle name="Comma 11 2 2 3 2 4" xfId="16270" xr:uid="{8B346051-97EA-4E6F-BDAA-A30D5B1480C6}"/>
    <cellStyle name="Comma 11 2 2 3 3" xfId="16271" xr:uid="{F37915A8-4485-4E8B-B4BC-AAFF9D97F098}"/>
    <cellStyle name="Comma 11 2 2 3 3 2" xfId="16272" xr:uid="{33FAE610-EFB1-4038-ADD4-58A212FA79D9}"/>
    <cellStyle name="Comma 11 2 2 3 3 2 2" xfId="16273" xr:uid="{FD7706D2-7924-4DCD-8419-ABF4E3127A4A}"/>
    <cellStyle name="Comma 11 2 2 3 3 3" xfId="16274" xr:uid="{ECCC1705-91A2-453C-AE09-5BF7F7A9A392}"/>
    <cellStyle name="Comma 11 2 2 3 3 3 2" xfId="16275" xr:uid="{FF98569B-0974-4799-9D3D-3BBEC37D945D}"/>
    <cellStyle name="Comma 11 2 2 3 3 4" xfId="16276" xr:uid="{FC373E94-234E-4DAB-9EC7-E801C016F005}"/>
    <cellStyle name="Comma 11 2 2 3 4" xfId="16277" xr:uid="{7418BB4D-5CED-47AC-928D-B9012CD4AAB5}"/>
    <cellStyle name="Comma 11 2 2 3 4 2" xfId="16278" xr:uid="{E86982D5-05A2-48D5-99FD-3E50277C407F}"/>
    <cellStyle name="Comma 11 2 2 3 5" xfId="16279" xr:uid="{01F40D69-B90C-4785-BD67-EAD42EA4E47B}"/>
    <cellStyle name="Comma 11 2 2 3 5 2" xfId="16280" xr:uid="{BE8DA820-40BD-44CA-9626-590E370B82DE}"/>
    <cellStyle name="Comma 11 2 2 3 6" xfId="16281" xr:uid="{9A21E748-6144-44F6-993D-7A84E9286D21}"/>
    <cellStyle name="Comma 11 2 2 4" xfId="16282" xr:uid="{B0ACC7E3-6946-4353-8ACC-B0CB13716C59}"/>
    <cellStyle name="Comma 11 2 2 4 2" xfId="16283" xr:uid="{EA9E8AC1-7ADC-479B-86EF-CE17947605C3}"/>
    <cellStyle name="Comma 11 2 2 4 2 2" xfId="16284" xr:uid="{C573BB88-1965-4822-9545-B89B22F4FC48}"/>
    <cellStyle name="Comma 11 2 2 4 2 2 2" xfId="16285" xr:uid="{47C48437-09B9-44E9-A8CB-1F293FBCDAD6}"/>
    <cellStyle name="Comma 11 2 2 4 2 3" xfId="16286" xr:uid="{513BB5D3-B8FA-4B6B-8592-0AF7BA90B946}"/>
    <cellStyle name="Comma 11 2 2 4 3" xfId="16287" xr:uid="{911309D3-E0AC-4A4C-BF76-65338B01FC50}"/>
    <cellStyle name="Comma 11 2 2 4 3 2" xfId="16288" xr:uid="{F6D219BF-71C9-4630-B858-62A42E6A10D4}"/>
    <cellStyle name="Comma 11 2 2 4 4" xfId="16289" xr:uid="{2A3D54EB-ACF3-4299-A62B-5A4AAD5FF8AC}"/>
    <cellStyle name="Comma 11 2 2 5" xfId="16290" xr:uid="{F2DA5540-7788-45D1-9A67-9812D76C2987}"/>
    <cellStyle name="Comma 11 2 2 5 2" xfId="16291" xr:uid="{F19F5E93-B172-4D3C-BE35-5C42097AFA7C}"/>
    <cellStyle name="Comma 11 2 2 5 2 2" xfId="16292" xr:uid="{0BBBFF08-6D0C-4876-9B90-FE2A4FF988F7}"/>
    <cellStyle name="Comma 11 2 2 5 3" xfId="16293" xr:uid="{27927BFF-8F70-4D10-AE3E-C8868B5F832A}"/>
    <cellStyle name="Comma 11 2 2 5 3 2" xfId="16294" xr:uid="{505CBED8-91C9-4C85-B044-3EA9A8DE3605}"/>
    <cellStyle name="Comma 11 2 2 5 4" xfId="16295" xr:uid="{1802D1A3-C78D-407B-8FB9-6E06369E9928}"/>
    <cellStyle name="Comma 11 2 2 6" xfId="16296" xr:uid="{31D67909-270D-4469-895A-67D43F4AE59C}"/>
    <cellStyle name="Comma 11 2 2 6 2" xfId="16297" xr:uid="{2D530D6C-53A3-4018-8284-05BA18818606}"/>
    <cellStyle name="Comma 11 2 2 7" xfId="16298" xr:uid="{79C0C562-7CA3-412E-A5D5-26343874A7E6}"/>
    <cellStyle name="Comma 11 2 2 7 2" xfId="16299" xr:uid="{ED6A6AEC-8532-4C88-BCA6-DEC665C9C477}"/>
    <cellStyle name="Comma 11 2 2 8" xfId="16300" xr:uid="{D0F8C0B8-7B44-40E3-918C-3EEB5AD87A05}"/>
    <cellStyle name="Comma 11 2 3" xfId="16301" xr:uid="{DAD04267-EEF1-453C-A0B9-03AFD4516D37}"/>
    <cellStyle name="Comma 11 2 3 2" xfId="16302" xr:uid="{B555A97E-878B-46B8-8FFB-87BFFABDC54B}"/>
    <cellStyle name="Comma 11 2 3 2 2" xfId="16303" xr:uid="{A7F5A6AD-77DD-43C6-BADA-CAF74D68BE70}"/>
    <cellStyle name="Comma 11 2 3 2 2 2" xfId="16304" xr:uid="{34B45D0B-BDEF-4706-8C67-F03A93428A9D}"/>
    <cellStyle name="Comma 11 2 3 2 2 2 2" xfId="16305" xr:uid="{50DD093D-DFB6-498E-9B2E-3DDD22BB0393}"/>
    <cellStyle name="Comma 11 2 3 2 2 2 2 2" xfId="16306" xr:uid="{97F23302-AC5D-4549-93D9-3EB2A77FE551}"/>
    <cellStyle name="Comma 11 2 3 2 2 2 3" xfId="16307" xr:uid="{FDB2932B-E088-4105-89BA-194A9162D411}"/>
    <cellStyle name="Comma 11 2 3 2 2 3" xfId="16308" xr:uid="{C9481925-9544-4C23-927D-F7FB0814F822}"/>
    <cellStyle name="Comma 11 2 3 2 2 3 2" xfId="16309" xr:uid="{A85EC9E3-33C1-41D1-BCE2-4022CE1209D0}"/>
    <cellStyle name="Comma 11 2 3 2 2 4" xfId="16310" xr:uid="{105F8EDE-587F-49A1-B33C-9E3C3CD1DF2C}"/>
    <cellStyle name="Comma 11 2 3 2 3" xfId="16311" xr:uid="{8F1B16C3-0B2B-4215-8731-104D0AE87514}"/>
    <cellStyle name="Comma 11 2 3 2 3 2" xfId="16312" xr:uid="{52ADA868-334B-4553-8D67-968E418B1DF2}"/>
    <cellStyle name="Comma 11 2 3 2 3 2 2" xfId="16313" xr:uid="{6CDFABE6-62A0-4790-BA2F-DF7C904638EF}"/>
    <cellStyle name="Comma 11 2 3 2 3 3" xfId="16314" xr:uid="{1EA48552-4D7B-412D-B83D-3186638EB772}"/>
    <cellStyle name="Comma 11 2 3 2 3 3 2" xfId="16315" xr:uid="{E0FF529B-ACA9-47D7-8CEA-A798B4CC697A}"/>
    <cellStyle name="Comma 11 2 3 2 3 4" xfId="16316" xr:uid="{09A279BF-E4BB-468E-B204-8E3D900E19FE}"/>
    <cellStyle name="Comma 11 2 3 2 4" xfId="16317" xr:uid="{03EC1961-3574-4F5C-A898-6125E606818A}"/>
    <cellStyle name="Comma 11 2 3 2 4 2" xfId="16318" xr:uid="{B817E8FE-B14E-444D-B715-BEE7F72FA729}"/>
    <cellStyle name="Comma 11 2 3 2 5" xfId="16319" xr:uid="{DC37BCE6-0B9A-490A-AF86-F88CA51DF939}"/>
    <cellStyle name="Comma 11 2 3 2 5 2" xfId="16320" xr:uid="{EE4DF7B7-5253-42EE-AFA3-5A13C3038391}"/>
    <cellStyle name="Comma 11 2 3 2 6" xfId="16321" xr:uid="{34CF066F-A1A7-48D7-968D-223714873E96}"/>
    <cellStyle name="Comma 11 2 3 3" xfId="16322" xr:uid="{D481FA85-067C-4470-97C4-B38350B06D1F}"/>
    <cellStyle name="Comma 11 2 3 3 2" xfId="16323" xr:uid="{5CDDDF51-1359-4AFC-BC20-A9FF4A398EC5}"/>
    <cellStyle name="Comma 11 2 3 3 2 2" xfId="16324" xr:uid="{00C72C8C-E517-46F5-990C-BBE48DCB5033}"/>
    <cellStyle name="Comma 11 2 3 3 2 2 2" xfId="16325" xr:uid="{F8015510-F2DE-4761-B7D0-FF2430315A9B}"/>
    <cellStyle name="Comma 11 2 3 3 2 3" xfId="16326" xr:uid="{86FAEDC3-F17B-46DC-978A-CCE5601874D0}"/>
    <cellStyle name="Comma 11 2 3 3 3" xfId="16327" xr:uid="{552695D5-473D-485A-8CCE-A68E414A678C}"/>
    <cellStyle name="Comma 11 2 3 3 3 2" xfId="16328" xr:uid="{10A574BC-6648-4460-A127-AC5ADE6FCA3E}"/>
    <cellStyle name="Comma 11 2 3 3 4" xfId="16329" xr:uid="{5EE31A5B-DEED-4F69-9E37-BBF5BDC59438}"/>
    <cellStyle name="Comma 11 2 3 4" xfId="16330" xr:uid="{DE5E6970-0E9A-426A-8CEB-E693B983637B}"/>
    <cellStyle name="Comma 11 2 3 4 2" xfId="16331" xr:uid="{272E5AB5-1CA2-478A-BD1D-41389E220668}"/>
    <cellStyle name="Comma 11 2 3 4 2 2" xfId="16332" xr:uid="{B6B71D85-A2EF-48FC-8CA8-2A5F7F262C5B}"/>
    <cellStyle name="Comma 11 2 3 4 3" xfId="16333" xr:uid="{956BA0E6-750B-4F97-B6E6-969442FD3939}"/>
    <cellStyle name="Comma 11 2 3 4 3 2" xfId="16334" xr:uid="{EB5C5413-6E58-4C51-A5AC-928EE819BD98}"/>
    <cellStyle name="Comma 11 2 3 4 4" xfId="16335" xr:uid="{0E51FCBD-DAB2-45CE-97E0-C4CB1C113798}"/>
    <cellStyle name="Comma 11 2 3 5" xfId="16336" xr:uid="{E8A9DF6A-6A2D-42AE-8543-F46557E855DE}"/>
    <cellStyle name="Comma 11 2 3 5 2" xfId="16337" xr:uid="{621CB0E7-CFB1-464B-8AC2-5F0BCD7FEC9A}"/>
    <cellStyle name="Comma 11 2 3 6" xfId="16338" xr:uid="{6D46BD20-28EE-452F-9EC1-83F10B67269F}"/>
    <cellStyle name="Comma 11 2 3 6 2" xfId="16339" xr:uid="{03F9360B-D4B2-405B-93F0-7F9237E6FB8B}"/>
    <cellStyle name="Comma 11 2 3 7" xfId="16340" xr:uid="{713173E9-964B-4018-8995-5DCFA79DD2E6}"/>
    <cellStyle name="Comma 11 2 4" xfId="16341" xr:uid="{88764CC9-3D96-4396-9762-D062B0541167}"/>
    <cellStyle name="Comma 11 2 4 2" xfId="16342" xr:uid="{6814E0C4-3AD0-4186-851E-84EDE6D947C2}"/>
    <cellStyle name="Comma 11 2 4 2 2" xfId="16343" xr:uid="{974427D3-A977-4E57-8A1E-AFFB32F10D14}"/>
    <cellStyle name="Comma 11 2 4 2 2 2" xfId="16344" xr:uid="{28E821C0-F564-4595-93C2-2293307969C3}"/>
    <cellStyle name="Comma 11 2 4 2 2 2 2" xfId="16345" xr:uid="{5FBBF396-AFD6-4AFD-91F9-9CABFBED5566}"/>
    <cellStyle name="Comma 11 2 4 2 2 3" xfId="16346" xr:uid="{E69A1828-76F5-4CDD-9A96-DA2F0D6A2BBF}"/>
    <cellStyle name="Comma 11 2 4 2 3" xfId="16347" xr:uid="{23A9A583-5A12-4A7D-BB87-3BE456A882C8}"/>
    <cellStyle name="Comma 11 2 4 2 3 2" xfId="16348" xr:uid="{8DC57BD3-7337-4BC7-A6C8-829719AC5AC5}"/>
    <cellStyle name="Comma 11 2 4 2 4" xfId="16349" xr:uid="{9A48CD56-165F-4648-93FB-84BFC865DBB2}"/>
    <cellStyle name="Comma 11 2 4 3" xfId="16350" xr:uid="{F42D97BF-4AE4-44FE-AA17-FE8F59A53EB6}"/>
    <cellStyle name="Comma 11 2 4 3 2" xfId="16351" xr:uid="{CF7AC86D-2473-4D77-8026-6B2665532990}"/>
    <cellStyle name="Comma 11 2 4 3 2 2" xfId="16352" xr:uid="{5B85C498-B01D-4DE7-B9BD-9C1C43052223}"/>
    <cellStyle name="Comma 11 2 4 3 3" xfId="16353" xr:uid="{0441CA58-B2AB-4FC1-A595-51F32DE61BFC}"/>
    <cellStyle name="Comma 11 2 4 3 3 2" xfId="16354" xr:uid="{23F04E78-B94C-4DCA-85AD-449D789AE37D}"/>
    <cellStyle name="Comma 11 2 4 3 4" xfId="16355" xr:uid="{42A22B37-AD9B-48FD-BC7E-E4C56498A410}"/>
    <cellStyle name="Comma 11 2 4 4" xfId="16356" xr:uid="{8EAB9646-4693-4446-918E-C5EF1354CB36}"/>
    <cellStyle name="Comma 11 2 4 4 2" xfId="16357" xr:uid="{516C4453-C645-4EAF-A263-59A61E7E6E79}"/>
    <cellStyle name="Comma 11 2 4 5" xfId="16358" xr:uid="{33E38431-CDF9-4CEB-9DBA-C0565D14451A}"/>
    <cellStyle name="Comma 11 2 4 5 2" xfId="16359" xr:uid="{52FC424E-27F8-4D0E-AA8F-02E63605FF6F}"/>
    <cellStyle name="Comma 11 2 4 6" xfId="16360" xr:uid="{58689712-A5B3-45C1-8F1B-5C5FA1F893AC}"/>
    <cellStyle name="Comma 11 2 5" xfId="16361" xr:uid="{E2913D72-12DE-4799-B90B-89E32CBAC9C1}"/>
    <cellStyle name="Comma 11 2 5 2" xfId="16362" xr:uid="{3CB7FFEC-6D6F-4D2C-879C-0A6AE61724B7}"/>
    <cellStyle name="Comma 11 2 5 2 2" xfId="16363" xr:uid="{1A648FC4-9887-466D-91A0-1D063E518E4F}"/>
    <cellStyle name="Comma 11 2 5 2 2 2" xfId="16364" xr:uid="{0F441662-4306-4F6F-95CB-2DB6FB494200}"/>
    <cellStyle name="Comma 11 2 5 2 3" xfId="16365" xr:uid="{EC5C0D69-9E58-4510-AD41-E8AB45C1B586}"/>
    <cellStyle name="Comma 11 2 5 2 3 2" xfId="16366" xr:uid="{8B74BDDD-BB49-4330-B029-B0ADCC63A2C0}"/>
    <cellStyle name="Comma 11 2 5 2 4" xfId="16367" xr:uid="{7B3EE40E-E911-4304-8124-478E25147DB9}"/>
    <cellStyle name="Comma 11 2 5 3" xfId="16368" xr:uid="{78EAB556-6F30-4EC3-A618-3BE2A49D69A3}"/>
    <cellStyle name="Comma 11 2 5 3 2" xfId="16369" xr:uid="{934AFF45-101E-4639-87D9-3B90EF52E4A3}"/>
    <cellStyle name="Comma 11 2 5 4" xfId="16370" xr:uid="{478F0E06-714A-448A-BB1C-83A82C7B6294}"/>
    <cellStyle name="Comma 11 2 5 4 2" xfId="16371" xr:uid="{1AC52EA2-B4AE-4007-958F-0CC46D23CD78}"/>
    <cellStyle name="Comma 11 2 5 5" xfId="16372" xr:uid="{9EE847D6-DBF9-4348-8B58-B462270B44F2}"/>
    <cellStyle name="Comma 11 2 6" xfId="16373" xr:uid="{36978173-CD34-47EC-9B19-7E80A877ABEC}"/>
    <cellStyle name="Comma 11 2 6 2" xfId="16374" xr:uid="{4420EFE4-D11E-4F31-9C22-4B283BFA12E1}"/>
    <cellStyle name="Comma 11 2 6 2 2" xfId="16375" xr:uid="{C83B1E54-D69B-4620-BCD2-3EF67B6275ED}"/>
    <cellStyle name="Comma 11 2 6 3" xfId="16376" xr:uid="{B8F6ABEC-A6BD-4D44-8A59-3FBF47F22BDE}"/>
    <cellStyle name="Comma 11 2 6 3 2" xfId="16377" xr:uid="{9C3FAE5F-7BD3-4504-ADC1-C87D7A5DFE71}"/>
    <cellStyle name="Comma 11 2 6 4" xfId="16378" xr:uid="{5848E3E9-4227-46B9-9B67-F74C2A81138B}"/>
    <cellStyle name="Comma 11 2 7" xfId="16379" xr:uid="{14677879-BB50-47F2-A80F-2946EE0552F2}"/>
    <cellStyle name="Comma 11 2 7 2" xfId="16380" xr:uid="{688670E8-ADC5-4928-918F-8C9903D319BF}"/>
    <cellStyle name="Comma 11 2 8" xfId="16381" xr:uid="{C68CD4D1-6CF6-4749-8F77-C9B6E1DE098F}"/>
    <cellStyle name="Comma 11 2 8 2" xfId="16382" xr:uid="{C3DD9CDF-8D34-4D9A-A27C-BC09F01121E6}"/>
    <cellStyle name="Comma 11 2 9" xfId="16383" xr:uid="{4850B9B7-FBA4-45B0-B3DB-300F75554A83}"/>
    <cellStyle name="Comma 11 3" xfId="2047" xr:uid="{EF9BEDA8-7BFD-4096-9534-4DC22264E094}"/>
    <cellStyle name="Comma 11 3 10" xfId="47457" xr:uid="{915E18AC-A0BD-4031-9392-B49C803E169E}"/>
    <cellStyle name="Comma 11 3 2" xfId="16385" xr:uid="{EA268BCA-01AC-4F00-9357-BE54E29C201B}"/>
    <cellStyle name="Comma 11 3 2 2" xfId="16386" xr:uid="{BE94B0A3-DBD5-4DBB-B2B4-252286478C5D}"/>
    <cellStyle name="Comma 11 3 2 2 2" xfId="16387" xr:uid="{FC710ED0-61E7-4884-BD49-7696A612463D}"/>
    <cellStyle name="Comma 11 3 2 2 2 2" xfId="16388" xr:uid="{2F7EF9C0-7467-4760-AD69-CFA30158E96F}"/>
    <cellStyle name="Comma 11 3 2 2 2 2 2" xfId="16389" xr:uid="{F9D22555-2BCA-4060-8132-4111C31282DF}"/>
    <cellStyle name="Comma 11 3 2 2 2 2 2 2" xfId="16390" xr:uid="{B7926A19-9A90-4DCA-8AE2-E436C5F0BE78}"/>
    <cellStyle name="Comma 11 3 2 2 2 2 3" xfId="16391" xr:uid="{1EC2E6AD-D362-41B2-BCC2-E4C9ACA94E74}"/>
    <cellStyle name="Comma 11 3 2 2 2 3" xfId="16392" xr:uid="{DAD98CCB-C5AC-4698-86B5-AA45E8C77320}"/>
    <cellStyle name="Comma 11 3 2 2 2 3 2" xfId="16393" xr:uid="{B7CC6670-760B-406A-9102-B717430892F6}"/>
    <cellStyle name="Comma 11 3 2 2 2 4" xfId="16394" xr:uid="{43C09A43-171B-4ADD-84B7-0972D10F4C76}"/>
    <cellStyle name="Comma 11 3 2 2 3" xfId="16395" xr:uid="{9605C423-53CB-4D0F-8114-15B3472922BC}"/>
    <cellStyle name="Comma 11 3 2 2 3 2" xfId="16396" xr:uid="{629A98F1-BDA2-4D25-8F03-7A8596CB54AE}"/>
    <cellStyle name="Comma 11 3 2 2 3 2 2" xfId="16397" xr:uid="{5603691E-A6F2-4E43-8219-7FAC44339F86}"/>
    <cellStyle name="Comma 11 3 2 2 3 3" xfId="16398" xr:uid="{D0FD8F1D-FA82-4253-A943-FAC3EB8554F9}"/>
    <cellStyle name="Comma 11 3 2 2 3 3 2" xfId="16399" xr:uid="{1CD62DB4-2CD7-467E-91D1-3ED3642A3C82}"/>
    <cellStyle name="Comma 11 3 2 2 3 4" xfId="16400" xr:uid="{AAEEE2B2-EEB0-4E46-AF4A-6045399F0AE8}"/>
    <cellStyle name="Comma 11 3 2 2 4" xfId="16401" xr:uid="{3DA5DEF2-D861-4996-94D2-43FA1C0592EE}"/>
    <cellStyle name="Comma 11 3 2 2 4 2" xfId="16402" xr:uid="{27BC084C-D881-480C-8519-E7F7A27327B7}"/>
    <cellStyle name="Comma 11 3 2 2 5" xfId="16403" xr:uid="{62C423E8-9BA7-474A-9003-4F3B11A217AF}"/>
    <cellStyle name="Comma 11 3 2 2 5 2" xfId="16404" xr:uid="{CEEA50C2-F23F-49A1-ACF8-9C7FD392A1A1}"/>
    <cellStyle name="Comma 11 3 2 2 6" xfId="16405" xr:uid="{6B095303-B914-49E6-8769-C1C47A5BF2F9}"/>
    <cellStyle name="Comma 11 3 2 3" xfId="16406" xr:uid="{45945A41-6018-4D3C-ADB7-F66C3F31FF11}"/>
    <cellStyle name="Comma 11 3 2 4" xfId="16407" xr:uid="{D00E6B90-2C27-4771-BAE9-56E3C20B67F0}"/>
    <cellStyle name="Comma 11 3 2 4 2" xfId="16408" xr:uid="{7166EBA5-E74E-498D-8C1A-CB76F93B5ADE}"/>
    <cellStyle name="Comma 11 3 2 4 2 2" xfId="16409" xr:uid="{9ACE09B0-7406-4B6A-966C-E1E3F3695628}"/>
    <cellStyle name="Comma 11 3 2 4 3" xfId="16410" xr:uid="{C8B1FD2E-070A-442D-B663-97117B6495C7}"/>
    <cellStyle name="Comma 11 3 2 4 3 2" xfId="16411" xr:uid="{EE49B4DC-E592-443F-B30D-E7CF6114C3EA}"/>
    <cellStyle name="Comma 11 3 2 4 4" xfId="16412" xr:uid="{5A221816-6FEB-468F-8064-0F64371BCF74}"/>
    <cellStyle name="Comma 11 3 2 5" xfId="16413" xr:uid="{F2AE3A78-687D-4F45-B26B-0C1E655A5022}"/>
    <cellStyle name="Comma 11 3 2 5 2" xfId="16414" xr:uid="{62663477-E9C7-437D-B137-977F35AA6899}"/>
    <cellStyle name="Comma 11 3 2 5 2 2" xfId="16415" xr:uid="{207CB6E9-092C-4016-9CBF-561610C296AC}"/>
    <cellStyle name="Comma 11 3 2 5 3" xfId="16416" xr:uid="{A4FF3E70-7714-4E1C-ABBC-305F85677D50}"/>
    <cellStyle name="Comma 11 3 2 6" xfId="16417" xr:uid="{0C5E86EE-0666-4512-B9DF-275E8F7677EE}"/>
    <cellStyle name="Comma 11 3 2 6 2" xfId="16418" xr:uid="{152013F4-7421-4222-B9E9-D9B22A793448}"/>
    <cellStyle name="Comma 11 3 2 7" xfId="16419" xr:uid="{F2E69090-5231-4122-9638-1741600E7E34}"/>
    <cellStyle name="Comma 11 3 2 7 2" xfId="16420" xr:uid="{5D6F16DD-19DD-4F2F-B843-EF58770C8AA1}"/>
    <cellStyle name="Comma 11 3 2 8" xfId="16421" xr:uid="{EFE83018-524A-4802-8B49-F6ED3BAD6408}"/>
    <cellStyle name="Comma 11 3 3" xfId="16422" xr:uid="{4EE63EA5-565E-4AB9-BC09-DE4469430368}"/>
    <cellStyle name="Comma 11 3 3 2" xfId="16423" xr:uid="{925E51B2-48DC-4953-8D00-CE6E1F8D1A00}"/>
    <cellStyle name="Comma 11 3 3 3" xfId="16424" xr:uid="{531A9A3F-506B-4BB6-9ABD-235BCFB1AD7B}"/>
    <cellStyle name="Comma 11 3 3 3 2" xfId="16425" xr:uid="{704520E7-7C3C-46B5-901A-6E3A39F904EB}"/>
    <cellStyle name="Comma 11 3 3 3 2 2" xfId="16426" xr:uid="{54B60E86-AE06-449C-97A2-2D48BDE14D26}"/>
    <cellStyle name="Comma 11 3 3 3 2 2 2" xfId="16427" xr:uid="{59EA760A-45E3-4B82-AE87-9E1A57EE8B89}"/>
    <cellStyle name="Comma 11 3 3 3 2 3" xfId="16428" xr:uid="{3340A06B-838F-43B6-AD00-D2505E1A0FF0}"/>
    <cellStyle name="Comma 11 3 3 3 3" xfId="16429" xr:uid="{20D6EC55-9634-4C2E-9961-02070BF78912}"/>
    <cellStyle name="Comma 11 3 3 3 3 2" xfId="16430" xr:uid="{85A04B34-05B7-4091-A916-3DBCDA465CB8}"/>
    <cellStyle name="Comma 11 3 3 3 4" xfId="16431" xr:uid="{40CC3F2B-EBDD-4E89-8647-703AB847CCED}"/>
    <cellStyle name="Comma 11 3 3 4" xfId="16432" xr:uid="{E22D5F44-2AFE-4B1E-9C59-03DD5BA9F224}"/>
    <cellStyle name="Comma 11 3 3 4 2" xfId="16433" xr:uid="{5AC5F85A-FD94-47AA-A0B2-B91549A097A3}"/>
    <cellStyle name="Comma 11 3 3 4 2 2" xfId="16434" xr:uid="{8A3E4348-5CAE-47E3-8A88-409EED50C10E}"/>
    <cellStyle name="Comma 11 3 3 4 3" xfId="16435" xr:uid="{CAAE2ED6-668E-473C-B4AB-EF1DBA46832E}"/>
    <cellStyle name="Comma 11 3 3 4 3 2" xfId="16436" xr:uid="{71CB2184-AA86-4454-9B59-DAE957CAB21B}"/>
    <cellStyle name="Comma 11 3 3 4 4" xfId="16437" xr:uid="{E25EE15F-D2D0-4AC9-AC52-A9EF8782255B}"/>
    <cellStyle name="Comma 11 3 3 5" xfId="16438" xr:uid="{9B490D81-4C0E-4421-A848-69768A4EFA50}"/>
    <cellStyle name="Comma 11 3 3 5 2" xfId="16439" xr:uid="{73B88EA2-C198-4C04-8163-BD85274E981A}"/>
    <cellStyle name="Comma 11 3 3 6" xfId="16440" xr:uid="{B602B98F-D360-4355-8590-0DAEC59F328C}"/>
    <cellStyle name="Comma 11 3 3 6 2" xfId="16441" xr:uid="{34756E0B-D533-459D-980C-9630013DAF2A}"/>
    <cellStyle name="Comma 11 3 3 7" xfId="16442" xr:uid="{8C6BF30F-A23C-470C-ADD0-801608871FA6}"/>
    <cellStyle name="Comma 11 3 4" xfId="16443" xr:uid="{4C53B7A0-8957-46A1-9A09-3DBEDE4A3246}"/>
    <cellStyle name="Comma 11 3 4 2" xfId="16444" xr:uid="{A1481B85-20B5-4636-9B73-6301423C33E1}"/>
    <cellStyle name="Comma 11 3 4 2 2" xfId="16445" xr:uid="{45706404-703C-45B4-A9C5-5F846665E0A3}"/>
    <cellStyle name="Comma 11 3 4 2 2 2" xfId="16446" xr:uid="{B3D43F5E-9497-4440-9F54-59AC7DCAF702}"/>
    <cellStyle name="Comma 11 3 4 2 2 2 2" xfId="16447" xr:uid="{D004D673-41BD-4A6F-8E15-D1D303023C5E}"/>
    <cellStyle name="Comma 11 3 4 2 2 3" xfId="16448" xr:uid="{25693738-1401-4FDA-BF07-B7E96E76843B}"/>
    <cellStyle name="Comma 11 3 4 2 3" xfId="16449" xr:uid="{56D9BA5F-7F6D-4E2F-91DC-75A02CC4BFA3}"/>
    <cellStyle name="Comma 11 3 4 2 3 2" xfId="16450" xr:uid="{4C601977-BE51-427D-B0F6-9572BF723701}"/>
    <cellStyle name="Comma 11 3 4 2 4" xfId="16451" xr:uid="{AC4F132F-179A-45D4-8945-1766FE6ADE58}"/>
    <cellStyle name="Comma 11 3 4 3" xfId="16452" xr:uid="{2ACBA272-9D6B-40B4-A669-B3365FD9EEC5}"/>
    <cellStyle name="Comma 11 3 4 3 2" xfId="16453" xr:uid="{25C08044-0249-4974-8EF6-63BE26B1EDC7}"/>
    <cellStyle name="Comma 11 3 4 3 2 2" xfId="16454" xr:uid="{DA8D1F7B-E48F-485B-8B99-48BF9136ACF2}"/>
    <cellStyle name="Comma 11 3 4 3 3" xfId="16455" xr:uid="{3753C369-C71C-42B1-9846-127D16F7312C}"/>
    <cellStyle name="Comma 11 3 4 4" xfId="16456" xr:uid="{D240FCD4-7976-4C09-8EB1-CB1BC87A012D}"/>
    <cellStyle name="Comma 11 3 4 4 2" xfId="16457" xr:uid="{774DA01D-0943-4085-8952-BE109D20781A}"/>
    <cellStyle name="Comma 11 3 4 5" xfId="16458" xr:uid="{68395101-5142-4D10-8B3D-B32D7870B209}"/>
    <cellStyle name="Comma 11 3 5" xfId="16459" xr:uid="{305A3B54-DD81-4E97-9D6B-1A19F7BC9BCE}"/>
    <cellStyle name="Comma 11 3 5 2" xfId="16460" xr:uid="{6F8CE4EA-F93E-4ED8-A3D2-76C334376F58}"/>
    <cellStyle name="Comma 11 3 5 2 2" xfId="16461" xr:uid="{402B3A4D-DB0B-4395-9EAE-294D4CF10FE2}"/>
    <cellStyle name="Comma 11 3 5 2 2 2" xfId="16462" xr:uid="{46A198CB-4887-4E85-A1B7-357D6E1C1590}"/>
    <cellStyle name="Comma 11 3 5 2 3" xfId="16463" xr:uid="{A1813167-D3CC-4490-BC3D-67C39AF06C78}"/>
    <cellStyle name="Comma 11 3 5 3" xfId="16464" xr:uid="{083FCB1B-525E-4E6B-B307-F2B5260B1B99}"/>
    <cellStyle name="Comma 11 3 5 3 2" xfId="16465" xr:uid="{E32BD81E-586E-4896-ABE3-D5F78F637786}"/>
    <cellStyle name="Comma 11 3 5 4" xfId="16466" xr:uid="{A716A9F0-42BA-4D0A-B4D7-5A6D62DA96B4}"/>
    <cellStyle name="Comma 11 3 6" xfId="16467" xr:uid="{1A63E381-F771-47A4-BA03-EC5D6C54E85E}"/>
    <cellStyle name="Comma 11 3 6 2" xfId="16468" xr:uid="{37AAD727-F4E9-4E0B-B9F5-3AB1EC45CB84}"/>
    <cellStyle name="Comma 11 3 6 2 2" xfId="16469" xr:uid="{E1877903-3CA7-4696-A621-DAEF9E6B5333}"/>
    <cellStyle name="Comma 11 3 6 3" xfId="16470" xr:uid="{9416B613-085F-4892-9067-2CA39ED0E1BB}"/>
    <cellStyle name="Comma 11 3 7" xfId="16471" xr:uid="{D81BFC6A-4643-4C29-87F4-BB973C179888}"/>
    <cellStyle name="Comma 11 3 7 2" xfId="16472" xr:uid="{3103C969-BD1E-4FBA-91D4-907B9E5D4C15}"/>
    <cellStyle name="Comma 11 3 8" xfId="16473" xr:uid="{FA719AF7-EA47-4A59-968A-064075635864}"/>
    <cellStyle name="Comma 11 3 8 2" xfId="16474" xr:uid="{1A5EFEE9-B870-448E-99DF-3F7B4CF2AF56}"/>
    <cellStyle name="Comma 11 3 9" xfId="16384" xr:uid="{D522909B-6D8C-4832-9CE5-15596C91658B}"/>
    <cellStyle name="Comma 11 4" xfId="16475" xr:uid="{C84E2DAC-7E20-43DA-92D1-FB80892F301F}"/>
    <cellStyle name="Comma 11 4 2" xfId="16476" xr:uid="{C5BAA3C3-E4CC-4730-86F0-D7B585AEC5DE}"/>
    <cellStyle name="Comma 11 4 2 2" xfId="16477" xr:uid="{5351BF0C-6A3F-47CA-A311-0902D29C6613}"/>
    <cellStyle name="Comma 11 4 2 2 2" xfId="16478" xr:uid="{9DAC70E3-AEC1-4D05-9429-C9B24004324B}"/>
    <cellStyle name="Comma 11 4 2 2 2 2" xfId="16479" xr:uid="{01CAECB1-BF7C-4C82-A208-3F8F37393781}"/>
    <cellStyle name="Comma 11 4 2 2 2 2 2" xfId="16480" xr:uid="{7C92BDDB-40D4-4FA4-B39E-3ECC0504BF73}"/>
    <cellStyle name="Comma 11 4 2 2 2 2 2 2" xfId="16481" xr:uid="{C1214E88-F3C8-450B-9AA2-1B9064057C33}"/>
    <cellStyle name="Comma 11 4 2 2 2 2 3" xfId="16482" xr:uid="{A29BE14C-B255-42A0-9BE9-BCEA3F630C40}"/>
    <cellStyle name="Comma 11 4 2 2 2 3" xfId="16483" xr:uid="{F2FA4AC0-01A4-44B8-BA15-24EA7DF3A490}"/>
    <cellStyle name="Comma 11 4 2 2 2 3 2" xfId="16484" xr:uid="{27B5179A-A78F-43C4-8857-4629F492F49E}"/>
    <cellStyle name="Comma 11 4 2 2 2 4" xfId="16485" xr:uid="{67E894DC-0264-4A62-9484-293926910BF6}"/>
    <cellStyle name="Comma 11 4 2 2 3" xfId="16486" xr:uid="{6543D760-888E-483F-B5CF-9A4C469FD38B}"/>
    <cellStyle name="Comma 11 4 2 2 3 2" xfId="16487" xr:uid="{D8B6730F-DC91-42E1-A5F1-D639741266DA}"/>
    <cellStyle name="Comma 11 4 2 2 3 2 2" xfId="16488" xr:uid="{812C92E6-90A3-4BD1-AEC2-604B8B3E4B29}"/>
    <cellStyle name="Comma 11 4 2 2 3 3" xfId="16489" xr:uid="{3AE8ED9A-5739-48D6-845F-6A097CDCFEAC}"/>
    <cellStyle name="Comma 11 4 2 2 3 3 2" xfId="16490" xr:uid="{03914B19-16CE-4B8F-B926-1A5475C649C9}"/>
    <cellStyle name="Comma 11 4 2 2 3 4" xfId="16491" xr:uid="{DA674106-8777-484B-8C31-F4CB08179674}"/>
    <cellStyle name="Comma 11 4 2 2 4" xfId="16492" xr:uid="{AAED468C-7C5A-4819-BF7D-CBE67FEEC647}"/>
    <cellStyle name="Comma 11 4 2 2 4 2" xfId="16493" xr:uid="{E450237E-F06C-45CB-914B-9D48839F3056}"/>
    <cellStyle name="Comma 11 4 2 2 5" xfId="16494" xr:uid="{F32E5122-0738-4ED5-B041-BCAE5BF3A2C2}"/>
    <cellStyle name="Comma 11 4 2 2 5 2" xfId="16495" xr:uid="{62641D32-483C-42D2-B77C-6561E4EC6EC5}"/>
    <cellStyle name="Comma 11 4 2 2 6" xfId="16496" xr:uid="{83FC5FB7-E774-49AD-82D2-3BADE276CAB4}"/>
    <cellStyle name="Comma 11 4 2 3" xfId="16497" xr:uid="{5E3DD0FD-9BA3-430E-8650-5719F0502C18}"/>
    <cellStyle name="Comma 11 4 2 3 2" xfId="16498" xr:uid="{64031BF6-9EEA-4152-A7BA-FA09FBB26F84}"/>
    <cellStyle name="Comma 11 4 2 3 2 2" xfId="16499" xr:uid="{8E55647D-0925-4D0C-99E0-8B396EA5E382}"/>
    <cellStyle name="Comma 11 4 2 3 2 2 2" xfId="16500" xr:uid="{772A1E6C-D6E3-4ED8-B450-382046F7AF2A}"/>
    <cellStyle name="Comma 11 4 2 3 2 3" xfId="16501" xr:uid="{9D0A6C35-B665-4473-B892-94B02012AE9E}"/>
    <cellStyle name="Comma 11 4 2 3 3" xfId="16502" xr:uid="{3839FC42-EE71-4676-BDF2-3176C46FB284}"/>
    <cellStyle name="Comma 11 4 2 3 3 2" xfId="16503" xr:uid="{0CAD23F4-AA8C-40B4-AC65-65077F8B82E7}"/>
    <cellStyle name="Comma 11 4 2 3 4" xfId="16504" xr:uid="{FA57E06E-5630-46F6-A15F-3FF71F380FAA}"/>
    <cellStyle name="Comma 11 4 2 4" xfId="16505" xr:uid="{AA7F6707-CF68-4AFD-9F64-C79B005855E9}"/>
    <cellStyle name="Comma 11 4 2 4 2" xfId="16506" xr:uid="{D3EDF99E-6CA0-4779-855A-A28D87927E08}"/>
    <cellStyle name="Comma 11 4 2 4 2 2" xfId="16507" xr:uid="{1F26DB85-5E26-41AD-B3C4-7699CC5C3CA7}"/>
    <cellStyle name="Comma 11 4 2 4 3" xfId="16508" xr:uid="{050B89C7-4075-476B-86A1-30F37984525B}"/>
    <cellStyle name="Comma 11 4 2 4 3 2" xfId="16509" xr:uid="{BB9D7D12-9F74-409A-92C8-DF4172985924}"/>
    <cellStyle name="Comma 11 4 2 4 4" xfId="16510" xr:uid="{F3F519A9-6CA9-47A8-8DEB-9B9218F23D2D}"/>
    <cellStyle name="Comma 11 4 2 5" xfId="16511" xr:uid="{C04F861B-D923-4A8B-BA04-619AA409DB22}"/>
    <cellStyle name="Comma 11 4 2 5 2" xfId="16512" xr:uid="{83AA9252-98F3-4547-9CC6-BAA22A508BCE}"/>
    <cellStyle name="Comma 11 4 2 6" xfId="16513" xr:uid="{035E966D-29C4-4898-B9EC-827E5BA796A2}"/>
    <cellStyle name="Comma 11 4 2 6 2" xfId="16514" xr:uid="{77C3ECC9-E8C3-4218-9D3B-F755F1C4CE48}"/>
    <cellStyle name="Comma 11 4 2 7" xfId="16515" xr:uid="{9A032587-9DF6-47D6-8EE0-BC2C6A082609}"/>
    <cellStyle name="Comma 11 4 3" xfId="16516" xr:uid="{F6DE1B8F-7A89-494B-805E-3C1D28949156}"/>
    <cellStyle name="Comma 11 4 3 2" xfId="16517" xr:uid="{FCA7F4B0-C30F-4C01-A563-A68A9AD76FAF}"/>
    <cellStyle name="Comma 11 4 3 3" xfId="16518" xr:uid="{66894D16-629C-4AEE-9B41-079C3355B7B7}"/>
    <cellStyle name="Comma 11 4 3 3 2" xfId="16519" xr:uid="{4BA6F0EB-A3DA-4B7E-B729-5CC4933EA09F}"/>
    <cellStyle name="Comma 11 4 3 3 2 2" xfId="16520" xr:uid="{444A7579-C9FE-44E1-A451-71610C507515}"/>
    <cellStyle name="Comma 11 4 3 3 2 2 2" xfId="16521" xr:uid="{026DD9C2-164C-4AFB-BF8E-21BD771FFA2C}"/>
    <cellStyle name="Comma 11 4 3 3 2 3" xfId="16522" xr:uid="{C4C0AF16-5F67-45B6-8FA5-00CE22853FFE}"/>
    <cellStyle name="Comma 11 4 3 3 3" xfId="16523" xr:uid="{F076ED91-E939-4DE7-948C-915D7C2E6DAD}"/>
    <cellStyle name="Comma 11 4 3 3 3 2" xfId="16524" xr:uid="{601C2A5A-750F-4561-8F92-3D65B6833E8D}"/>
    <cellStyle name="Comma 11 4 3 3 4" xfId="16525" xr:uid="{D9DE552A-6E04-46CD-9AF8-9661BDCD60A1}"/>
    <cellStyle name="Comma 11 4 3 4" xfId="16526" xr:uid="{0C2366AB-8F48-4F3A-8FD1-208822BE91C8}"/>
    <cellStyle name="Comma 11 4 3 4 2" xfId="16527" xr:uid="{1EA6D095-F559-4891-869A-CD71394CA392}"/>
    <cellStyle name="Comma 11 4 3 4 2 2" xfId="16528" xr:uid="{B7EF127F-90DB-437D-9898-2968B1D2DC43}"/>
    <cellStyle name="Comma 11 4 3 4 3" xfId="16529" xr:uid="{B4302A7A-CB19-42E4-BD41-3863D5D52397}"/>
    <cellStyle name="Comma 11 4 3 4 3 2" xfId="16530" xr:uid="{24437748-AFD5-4A6D-9000-4C4F36667D89}"/>
    <cellStyle name="Comma 11 4 3 4 4" xfId="16531" xr:uid="{7F098444-23A3-4350-B919-9BC3F42EE6F6}"/>
    <cellStyle name="Comma 11 4 3 5" xfId="16532" xr:uid="{A0144D02-97CB-4833-8D1E-5A75A5085941}"/>
    <cellStyle name="Comma 11 4 3 5 2" xfId="16533" xr:uid="{FB04FEC8-796D-4FF2-BBBC-347EB2B0905E}"/>
    <cellStyle name="Comma 11 4 3 6" xfId="16534" xr:uid="{DDBA7753-0CEA-405B-A5F3-5DAF32163439}"/>
    <cellStyle name="Comma 11 4 3 6 2" xfId="16535" xr:uid="{6232C7CE-4DE9-46D9-B201-BEDFDF96B7D2}"/>
    <cellStyle name="Comma 11 4 3 7" xfId="16536" xr:uid="{D525BD8A-7A3B-4ACA-87FD-B8C9A1AEC62F}"/>
    <cellStyle name="Comma 11 4 4" xfId="16537" xr:uid="{FC830F85-7F93-4AF4-A575-D2B048CC94A6}"/>
    <cellStyle name="Comma 11 4 4 2" xfId="16538" xr:uid="{483388AD-E126-4AF2-A292-9A3F077CDF50}"/>
    <cellStyle name="Comma 11 4 4 2 2" xfId="16539" xr:uid="{FAA18AA5-EF4F-4F6A-BB32-FF847F853037}"/>
    <cellStyle name="Comma 11 4 4 2 2 2" xfId="16540" xr:uid="{F82D66D1-F19F-476D-89D3-1DB556AE4F7D}"/>
    <cellStyle name="Comma 11 4 4 2 3" xfId="16541" xr:uid="{3DD6B5CA-FBD9-4454-9508-D6E755A74DCF}"/>
    <cellStyle name="Comma 11 4 4 3" xfId="16542" xr:uid="{3DD387A9-1B43-4351-AFF0-8AA53279FAB7}"/>
    <cellStyle name="Comma 11 4 4 3 2" xfId="16543" xr:uid="{ACBDD940-F754-4F17-AF44-0A78F97376F8}"/>
    <cellStyle name="Comma 11 4 4 4" xfId="16544" xr:uid="{F3B9CA99-BE65-43B2-A418-1FD0A6A4E71E}"/>
    <cellStyle name="Comma 11 4 5" xfId="16545" xr:uid="{BD9808A8-3748-4A92-885D-25F7AE286FE8}"/>
    <cellStyle name="Comma 11 4 5 2" xfId="16546" xr:uid="{3B3FD2A5-E6B6-4141-A3F5-4B4D71E0E508}"/>
    <cellStyle name="Comma 11 4 5 2 2" xfId="16547" xr:uid="{04C2D4F3-12A7-474E-8B1C-E1AA2E40FA54}"/>
    <cellStyle name="Comma 11 4 5 3" xfId="16548" xr:uid="{A146E18E-26CC-4FDF-ACBA-1933CAFF6D07}"/>
    <cellStyle name="Comma 11 4 5 3 2" xfId="16549" xr:uid="{B8B5F9AA-6C5B-458B-8C95-5043D243A42D}"/>
    <cellStyle name="Comma 11 4 5 4" xfId="16550" xr:uid="{B222557D-92B5-457E-9CF9-9FBE86A7E79D}"/>
    <cellStyle name="Comma 11 4 6" xfId="16551" xr:uid="{D52D6FF1-9E78-4AAF-A815-ADF68A9BA479}"/>
    <cellStyle name="Comma 11 4 6 2" xfId="16552" xr:uid="{E3A38214-F2F1-460C-8A97-2C6BCAB611FA}"/>
    <cellStyle name="Comma 11 4 7" xfId="16553" xr:uid="{07AFD645-70C9-4A85-A7AE-AA5DD73AC7E9}"/>
    <cellStyle name="Comma 11 4 7 2" xfId="16554" xr:uid="{406E0B55-5CAF-4EEA-A72A-95D8BFF7FECF}"/>
    <cellStyle name="Comma 11 4 8" xfId="16555" xr:uid="{67058120-C8D4-4E95-BFDD-927C30EFE473}"/>
    <cellStyle name="Comma 11 5" xfId="16556" xr:uid="{89E1F48F-0BF0-40E7-9D75-1EE54AC0EC95}"/>
    <cellStyle name="Comma 11 5 2" xfId="16557" xr:uid="{F6C105B7-6713-497A-A7F0-548C687E0653}"/>
    <cellStyle name="Comma 11 5 2 2" xfId="16558" xr:uid="{EC2AEF78-5A39-43E9-A4FF-CA98922C13D4}"/>
    <cellStyle name="Comma 11 5 2 2 2" xfId="16559" xr:uid="{857A5A2E-D982-4245-AD78-EFA8C216E610}"/>
    <cellStyle name="Comma 11 5 2 2 2 2" xfId="16560" xr:uid="{794EE987-209C-41BB-B408-29C2A1F4B148}"/>
    <cellStyle name="Comma 11 5 2 2 3" xfId="16561" xr:uid="{5DE4DBE8-0CF4-4820-B764-3C3C7BCFD250}"/>
    <cellStyle name="Comma 11 5 2 3" xfId="16562" xr:uid="{F128311D-9C65-4E69-934A-5152DC2656C9}"/>
    <cellStyle name="Comma 11 5 2 3 2" xfId="16563" xr:uid="{5E13CD54-80BB-4E65-8613-7E8F69D24785}"/>
    <cellStyle name="Comma 11 5 2 4" xfId="16564" xr:uid="{5194719F-B152-4223-8E2E-80B4F55C834F}"/>
    <cellStyle name="Comma 11 5 3" xfId="16565" xr:uid="{58D11126-9797-45B0-8260-0D10AA49143B}"/>
    <cellStyle name="Comma 11 5 3 2" xfId="16566" xr:uid="{A3D8E4AE-5233-4738-89C3-EA2200B39D46}"/>
    <cellStyle name="Comma 11 5 3 2 2" xfId="16567" xr:uid="{FC5C2FC5-E357-49AD-B56C-84F25C9A2B59}"/>
    <cellStyle name="Comma 11 5 3 3" xfId="16568" xr:uid="{5067EAEC-70FE-4B1E-BDF8-707A1715F0C0}"/>
    <cellStyle name="Comma 11 5 3 3 2" xfId="16569" xr:uid="{DE263BFA-2928-4518-B519-6A2036C8B9EC}"/>
    <cellStyle name="Comma 11 5 3 4" xfId="16570" xr:uid="{B6F42A7D-EDC8-4DC6-AD0E-32824D4C4CB9}"/>
    <cellStyle name="Comma 11 5 4" xfId="16571" xr:uid="{C957332F-4936-4432-8A08-F438656872C5}"/>
    <cellStyle name="Comma 11 5 4 2" xfId="16572" xr:uid="{B6914E49-6EBF-45BF-B500-B9DCB9010E39}"/>
    <cellStyle name="Comma 11 5 5" xfId="16573" xr:uid="{805A6E91-19CE-444A-AD53-9F2EE11407B0}"/>
    <cellStyle name="Comma 11 5 5 2" xfId="16574" xr:uid="{330C3FA6-1212-49E1-A37B-48B2C2D0EE73}"/>
    <cellStyle name="Comma 11 5 6" xfId="16575" xr:uid="{6D2BC6F8-AC7C-45BD-ABEF-2CA3387DAC98}"/>
    <cellStyle name="Comma 11 6" xfId="16576" xr:uid="{9FDFC22C-27F2-4031-B0C0-DADDFAE43B65}"/>
    <cellStyle name="Comma 11 6 2" xfId="16577" xr:uid="{251342E0-C705-4088-B8A3-ECD9D3077685}"/>
    <cellStyle name="Comma 11 6 2 2" xfId="16578" xr:uid="{D6BD9BC9-F941-4142-B183-E6C6C4D1672D}"/>
    <cellStyle name="Comma 11 6 2 2 2" xfId="16579" xr:uid="{57FE049F-E12F-4DBE-BB86-463EA1BA08EF}"/>
    <cellStyle name="Comma 11 6 2 3" xfId="16580" xr:uid="{DBBE65D7-9CFC-4035-95DE-0B6D0B4A5CFE}"/>
    <cellStyle name="Comma 11 6 2 3 2" xfId="16581" xr:uid="{12F094A1-A7AA-44A8-8E8C-087A80BB3E29}"/>
    <cellStyle name="Comma 11 6 2 4" xfId="16582" xr:uid="{FC7EF71B-97AA-41BD-A54D-69146E775396}"/>
    <cellStyle name="Comma 11 6 3" xfId="16583" xr:uid="{1878D2C1-6789-438F-B721-EE130FFD9F8C}"/>
    <cellStyle name="Comma 11 6 3 2" xfId="16584" xr:uid="{2BB3D8C0-B2B9-46C5-8DB6-FD8A89C0361B}"/>
    <cellStyle name="Comma 11 6 4" xfId="16585" xr:uid="{4E27627A-9FC9-45FE-B786-A7254709AB59}"/>
    <cellStyle name="Comma 11 6 4 2" xfId="16586" xr:uid="{F7463BF4-B590-4240-81DD-978F27C2B411}"/>
    <cellStyle name="Comma 11 6 5" xfId="16587" xr:uid="{AD3B38AC-FEBD-4DC4-9CF4-817B813655B1}"/>
    <cellStyle name="Comma 11 7" xfId="16588" xr:uid="{B272617A-B36F-49D7-87D4-BC5981BD7ADB}"/>
    <cellStyle name="Comma 11 7 2" xfId="16589" xr:uid="{1BC5F64F-B7ED-4558-839D-2B3655DA07DE}"/>
    <cellStyle name="Comma 11 7 2 2" xfId="16590" xr:uid="{2EC90E18-E82F-4E78-A4D5-F745EA457A75}"/>
    <cellStyle name="Comma 11 7 3" xfId="16591" xr:uid="{61A0CCFC-6C7F-4F38-AC5C-49A28274B93F}"/>
    <cellStyle name="Comma 11 7 3 2" xfId="16592" xr:uid="{95A49CDE-D5A2-47BE-A963-0906A4E8D580}"/>
    <cellStyle name="Comma 11 7 4" xfId="16593" xr:uid="{35CD6628-390E-4E6B-B664-E6FD2A9185FD}"/>
    <cellStyle name="Comma 11 8" xfId="16594" xr:uid="{EFE49852-47B0-4CA3-93D9-6A7275D14401}"/>
    <cellStyle name="Comma 11 8 2" xfId="16595" xr:uid="{4941547C-12A9-4ADD-A0C7-8FB77E32587E}"/>
    <cellStyle name="Comma 11 9" xfId="16596" xr:uid="{2FAED58E-A928-4445-948D-03551ED29227}"/>
    <cellStyle name="Comma 11 9 2" xfId="16597" xr:uid="{6B346652-D7E5-4CB6-B087-F844287E6F19}"/>
    <cellStyle name="Comma 12" xfId="455" xr:uid="{8858CB0E-3601-4DF7-8A24-477095AC04A2}"/>
    <cellStyle name="Comma 12 10" xfId="1694" xr:uid="{B18C01A9-C5AB-4D9A-8E3C-E65E91A93795}"/>
    <cellStyle name="Comma 12 11" xfId="43882" xr:uid="{970CC92A-FAF1-4D7A-B40E-D831259D1194}"/>
    <cellStyle name="Comma 12 2" xfId="718" xr:uid="{C3E2E8CB-8A04-420B-82F0-65E791D1CB47}"/>
    <cellStyle name="Comma 12 2 2" xfId="1118" xr:uid="{E29482DD-0053-4F44-AA76-44661A307974}"/>
    <cellStyle name="Comma 12 2 2 2" xfId="16601" xr:uid="{7AEBB127-E531-43E0-8D87-B0593C786A60}"/>
    <cellStyle name="Comma 12 2 2 2 2" xfId="16602" xr:uid="{CBEA26D6-588B-41A5-BEAC-7C6A98F32335}"/>
    <cellStyle name="Comma 12 2 2 2 2 2" xfId="16603" xr:uid="{D7EE7D83-D2EA-4BB8-B8A8-7A1376481159}"/>
    <cellStyle name="Comma 12 2 2 2 2 3" xfId="16604" xr:uid="{25D83A8D-A560-4597-B0CF-51E1CE42A5E7}"/>
    <cellStyle name="Comma 12 2 2 2 3" xfId="16605" xr:uid="{49A9E853-96AE-4598-81EA-CA8807A8347A}"/>
    <cellStyle name="Comma 12 2 2 2 4" xfId="16606" xr:uid="{3FF22922-629B-43AE-880D-EE84089C22BF}"/>
    <cellStyle name="Comma 12 2 2 3" xfId="16607" xr:uid="{079D5A15-5904-410F-BFFB-1726F04ED1B2}"/>
    <cellStyle name="Comma 12 2 2 3 2" xfId="16608" xr:uid="{C9F99529-B449-4A6E-8C08-2F58E4D070D2}"/>
    <cellStyle name="Comma 12 2 2 3 3" xfId="16609" xr:uid="{45AFE1FD-4AD1-4360-8158-D9611A16BE80}"/>
    <cellStyle name="Comma 12 2 2 4" xfId="16610" xr:uid="{BA800015-22B5-44AB-993E-6B178478E0F5}"/>
    <cellStyle name="Comma 12 2 2 5" xfId="16611" xr:uid="{A03CC91E-945F-4177-8858-92987971680D}"/>
    <cellStyle name="Comma 12 2 2 6" xfId="16600" xr:uid="{93848813-4462-4949-9718-D66A543BFED6}"/>
    <cellStyle name="Comma 12 2 3" xfId="16612" xr:uid="{C662BB2E-52A1-4D4D-AD08-80B507270344}"/>
    <cellStyle name="Comma 12 2 3 2" xfId="16613" xr:uid="{4D9F407C-F4F7-4FAB-8AB4-594E0CA5DC6B}"/>
    <cellStyle name="Comma 12 2 3 2 2" xfId="16614" xr:uid="{25B1EE2C-1E7E-437E-9F0F-F0843CF3D46A}"/>
    <cellStyle name="Comma 12 2 3 2 3" xfId="16615" xr:uid="{1ACADD8B-4EA8-4421-AAA4-A32BD2C90767}"/>
    <cellStyle name="Comma 12 2 3 3" xfId="16616" xr:uid="{39D7FFD8-FBA0-486F-AEA4-06F7DF986C88}"/>
    <cellStyle name="Comma 12 2 3 4" xfId="16617" xr:uid="{5A1D94A2-8DDE-4D70-8CB1-E75488D0F5B5}"/>
    <cellStyle name="Comma 12 2 4" xfId="16618" xr:uid="{9C1679B2-E372-4965-9760-F7EBE685E2EF}"/>
    <cellStyle name="Comma 12 2 4 2" xfId="16619" xr:uid="{76AD6755-51CA-4C9C-A42C-41C8C75D0A6C}"/>
    <cellStyle name="Comma 12 2 4 3" xfId="16620" xr:uid="{98D18C82-7A9D-47F8-9BC2-F53A4D54458B}"/>
    <cellStyle name="Comma 12 2 5" xfId="16621" xr:uid="{FD982EE6-BE0F-4406-BAAF-83EB8FBC50FC}"/>
    <cellStyle name="Comma 12 2 6" xfId="16622" xr:uid="{EF8D2D49-1E56-4800-B9D0-211E03E6644A}"/>
    <cellStyle name="Comma 12 2 7" xfId="16599" xr:uid="{7A1FE16D-8ED6-4593-982C-830A7876645E}"/>
    <cellStyle name="Comma 12 3" xfId="907" xr:uid="{189A7E9E-674F-4944-9ADD-BACE439C67D3}"/>
    <cellStyle name="Comma 12 3 2" xfId="16624" xr:uid="{61914EB8-3604-4841-98DC-A3104E3383E0}"/>
    <cellStyle name="Comma 12 3 2 2" xfId="16625" xr:uid="{F77E67FA-28FB-4685-8C49-ABAA73940369}"/>
    <cellStyle name="Comma 12 3 2 2 2" xfId="16626" xr:uid="{F5687C01-33A9-4F95-A691-4C8E92BC4486}"/>
    <cellStyle name="Comma 12 3 2 2 3" xfId="16627" xr:uid="{277430DE-ADD9-44C9-A69A-A93ACB0C7CA6}"/>
    <cellStyle name="Comma 12 3 2 3" xfId="16628" xr:uid="{93200BAB-F485-4219-A65B-B45F37AF8830}"/>
    <cellStyle name="Comma 12 3 2 4" xfId="16629" xr:uid="{F3188A41-52CD-42E4-BC83-F6A9652F722D}"/>
    <cellStyle name="Comma 12 3 3" xfId="16630" xr:uid="{671B42D5-7BB3-457C-BC01-85C410FBEDB7}"/>
    <cellStyle name="Comma 12 3 3 2" xfId="16631" xr:uid="{D190C369-BCD4-4A2E-9983-E48D1FDA7CD7}"/>
    <cellStyle name="Comma 12 3 3 3" xfId="16632" xr:uid="{E0193E23-8728-437B-ACA1-CF18BE866825}"/>
    <cellStyle name="Comma 12 3 4" xfId="16633" xr:uid="{C1703D20-9AA3-4DBA-B2BA-0D0D264A34FE}"/>
    <cellStyle name="Comma 12 3 5" xfId="16634" xr:uid="{D451C0B1-2987-4F88-9BE2-F4369A2030CB}"/>
    <cellStyle name="Comma 12 3 6" xfId="16623" xr:uid="{9322C3A7-FE02-4BAD-91A2-0EDCE9D2C0F5}"/>
    <cellStyle name="Comma 12 4" xfId="16635" xr:uid="{CF1CE5AA-AA6B-49A5-8F38-7CC1F975ED5E}"/>
    <cellStyle name="Comma 12 4 2" xfId="16636" xr:uid="{FABAEEE0-2330-475E-AB08-B9D0B867DAB8}"/>
    <cellStyle name="Comma 12 4 2 2" xfId="16637" xr:uid="{7CAFDE4C-1971-415D-BE79-901DFBDF36FA}"/>
    <cellStyle name="Comma 12 4 2 3" xfId="16638" xr:uid="{37F87219-32DA-4354-97F4-830442B61E56}"/>
    <cellStyle name="Comma 12 4 3" xfId="16639" xr:uid="{349B0E5C-BFE4-4913-994A-89492451EF98}"/>
    <cellStyle name="Comma 12 4 4" xfId="16640" xr:uid="{1871DB3D-083E-4905-A7C6-C5B337E46256}"/>
    <cellStyle name="Comma 12 5" xfId="16641" xr:uid="{DF573F6D-FF9C-4854-AD35-6BC2E6B8F69D}"/>
    <cellStyle name="Comma 12 5 2" xfId="16642" xr:uid="{D791DBA5-6824-4A36-B4BA-44D6A5F9AEE4}"/>
    <cellStyle name="Comma 12 5 2 2" xfId="16643" xr:uid="{A9F4D6B5-6447-4E86-8CAF-4ACB7731DA69}"/>
    <cellStyle name="Comma 12 5 2 3" xfId="16644" xr:uid="{561F5B67-DB75-4FC4-A41E-9977A0FA8B5B}"/>
    <cellStyle name="Comma 12 5 3" xfId="16645" xr:uid="{7DF698C7-0B04-4878-A9F8-C6435131FDF6}"/>
    <cellStyle name="Comma 12 5 4" xfId="16646" xr:uid="{E9BFD1C2-AC96-49A3-8481-15B2EA939DC9}"/>
    <cellStyle name="Comma 12 6" xfId="16647" xr:uid="{A5CA3227-FA75-4D2A-97B4-7436D9C3B215}"/>
    <cellStyle name="Comma 12 6 2" xfId="16648" xr:uid="{B3E08DB7-58D0-49CD-80CB-35400FF291ED}"/>
    <cellStyle name="Comma 12 6 3" xfId="16649" xr:uid="{920CAB47-9518-4F6C-A2E9-A4808C660386}"/>
    <cellStyle name="Comma 12 7" xfId="16650" xr:uid="{444320F6-F80A-4FE6-979E-0C915F63C29E}"/>
    <cellStyle name="Comma 12 8" xfId="16651" xr:uid="{D486B8EF-CCA6-4955-B709-02F3B50E9D7B}"/>
    <cellStyle name="Comma 12 9" xfId="16598" xr:uid="{730BBB88-AB0D-4814-AD78-8268D583380C}"/>
    <cellStyle name="Comma 13" xfId="511" xr:uid="{FAC2125E-38E3-4EBE-9F36-60A133087A5C}"/>
    <cellStyle name="Comma 13 10" xfId="16653" xr:uid="{76494D82-13D1-4AB3-BD7E-784FCA77AE1B}"/>
    <cellStyle name="Comma 13 10 2" xfId="16654" xr:uid="{56B0BE88-8F89-42EB-AEF1-45A03796E86F}"/>
    <cellStyle name="Comma 13 11" xfId="16655" xr:uid="{1B5CB3C0-E9C7-43E9-8604-49ADDBEA13C3}"/>
    <cellStyle name="Comma 13 12" xfId="16652" xr:uid="{CB29D286-5471-4B27-8FE5-3D92C0F31641}"/>
    <cellStyle name="Comma 13 13" xfId="3239" xr:uid="{4EC4C24D-673C-43C2-8B43-947CE9F28209}"/>
    <cellStyle name="Comma 13 2" xfId="773" xr:uid="{05727C37-A3AA-4237-983E-075296079AD1}"/>
    <cellStyle name="Comma 13 2 2" xfId="1173" xr:uid="{C31C9A1A-2A1C-4435-9D3E-9387F49A8622}"/>
    <cellStyle name="Comma 13 2 2 2" xfId="16657" xr:uid="{C0626697-0AD0-4D86-87F6-0A0FCB5A9B4D}"/>
    <cellStyle name="Comma 13 2 3" xfId="16656" xr:uid="{AFEE4425-9911-425A-A13E-F6FAC515A1D0}"/>
    <cellStyle name="Comma 13 3" xfId="962" xr:uid="{B3E66E33-414D-4F2A-910E-900EE2961787}"/>
    <cellStyle name="Comma 13 3 10" xfId="16658" xr:uid="{49FEA6D1-6470-42C4-ABDF-25CB79607542}"/>
    <cellStyle name="Comma 13 3 2" xfId="16659" xr:uid="{9075C43E-5786-4EF2-B5F9-A7FE59633FBA}"/>
    <cellStyle name="Comma 13 3 2 2" xfId="16660" xr:uid="{23AB65A7-64DE-4645-BF15-9749BAE586FD}"/>
    <cellStyle name="Comma 13 3 2 2 2" xfId="16661" xr:uid="{F298C80C-897E-4D9B-8F15-FAE4C2518593}"/>
    <cellStyle name="Comma 13 3 2 2 2 2" xfId="16662" xr:uid="{7A0C8AF3-EA01-4BDC-9CC3-98F5C843EEB8}"/>
    <cellStyle name="Comma 13 3 2 2 2 2 2" xfId="16663" xr:uid="{D077F2AE-D684-456C-8425-01D72602B5A0}"/>
    <cellStyle name="Comma 13 3 2 2 2 2 2 2" xfId="16664" xr:uid="{678E6749-DC92-418A-ABAC-FFD5CA86577C}"/>
    <cellStyle name="Comma 13 3 2 2 2 2 2 2 2" xfId="16665" xr:uid="{F8E4777D-C250-4CCE-984A-AC1994D0FE78}"/>
    <cellStyle name="Comma 13 3 2 2 2 2 2 3" xfId="16666" xr:uid="{FACAFCB0-2399-42AE-9DB9-258BE775557C}"/>
    <cellStyle name="Comma 13 3 2 2 2 2 3" xfId="16667" xr:uid="{A3617F44-5085-4EE4-A4AB-23C5BC295D6C}"/>
    <cellStyle name="Comma 13 3 2 2 2 2 3 2" xfId="16668" xr:uid="{B0B47349-2FC8-426C-B4AC-0B059496B219}"/>
    <cellStyle name="Comma 13 3 2 2 2 2 4" xfId="16669" xr:uid="{B1D0A7E4-D0ED-4164-83EE-1525432C54DF}"/>
    <cellStyle name="Comma 13 3 2 2 2 3" xfId="16670" xr:uid="{71EA2449-1ABC-419C-BA6F-7775C0E1AEE0}"/>
    <cellStyle name="Comma 13 3 2 2 2 3 2" xfId="16671" xr:uid="{3535EFAD-B518-437F-9917-9788F8FDF250}"/>
    <cellStyle name="Comma 13 3 2 2 2 3 2 2" xfId="16672" xr:uid="{334E1D90-133E-4893-A287-7B46923F252B}"/>
    <cellStyle name="Comma 13 3 2 2 2 3 3" xfId="16673" xr:uid="{6872262C-65F7-4063-8B7E-1AD060E3BCD7}"/>
    <cellStyle name="Comma 13 3 2 2 2 3 3 2" xfId="16674" xr:uid="{EDB57747-2EC5-4168-B1DB-BA9F9352BBD9}"/>
    <cellStyle name="Comma 13 3 2 2 2 3 4" xfId="16675" xr:uid="{0E723751-1C17-4F75-867C-972D63F47E3A}"/>
    <cellStyle name="Comma 13 3 2 2 2 4" xfId="16676" xr:uid="{23BC0DB8-D259-44DF-8F8A-95C4F6DD5BB7}"/>
    <cellStyle name="Comma 13 3 2 2 2 4 2" xfId="16677" xr:uid="{3110A179-4E0C-4D16-84C9-29F7740FA8CA}"/>
    <cellStyle name="Comma 13 3 2 2 2 5" xfId="16678" xr:uid="{77CD43C3-C679-41C5-B24D-3A87C7BD6188}"/>
    <cellStyle name="Comma 13 3 2 2 2 5 2" xfId="16679" xr:uid="{4E36E328-977B-4A34-B9AA-5FBC054CFF1E}"/>
    <cellStyle name="Comma 13 3 2 2 2 6" xfId="16680" xr:uid="{33CB7FF7-5C2E-410B-A177-BCFCAF03FB0A}"/>
    <cellStyle name="Comma 13 3 2 2 3" xfId="16681" xr:uid="{482296AA-B999-4782-8414-471B9FC4E47C}"/>
    <cellStyle name="Comma 13 3 2 2 3 2" xfId="16682" xr:uid="{1F5871A8-4C09-4558-8699-14EA7DCEEE4D}"/>
    <cellStyle name="Comma 13 3 2 2 3 2 2" xfId="16683" xr:uid="{9865FF2B-BB6E-441E-8A02-77B3D4D3F474}"/>
    <cellStyle name="Comma 13 3 2 2 3 2 2 2" xfId="16684" xr:uid="{F47A2D42-31D2-4E4B-9938-D6A638F400CA}"/>
    <cellStyle name="Comma 13 3 2 2 3 2 3" xfId="16685" xr:uid="{305B52B4-31BB-46F1-AE55-570750F04DFC}"/>
    <cellStyle name="Comma 13 3 2 2 3 3" xfId="16686" xr:uid="{4081D3CF-F09D-474F-B911-531A69C78021}"/>
    <cellStyle name="Comma 13 3 2 2 3 3 2" xfId="16687" xr:uid="{0CFC5620-3DCE-4982-B771-F733A61D3A48}"/>
    <cellStyle name="Comma 13 3 2 2 3 4" xfId="16688" xr:uid="{E8C42B1A-2C79-45B0-ACFE-79417771A456}"/>
    <cellStyle name="Comma 13 3 2 2 4" xfId="16689" xr:uid="{113F77BE-FD22-4BDD-A64D-04399BBB6C1E}"/>
    <cellStyle name="Comma 13 3 2 2 4 2" xfId="16690" xr:uid="{66A39B36-A0B2-4ACF-8800-F1062542B1AE}"/>
    <cellStyle name="Comma 13 3 2 2 4 2 2" xfId="16691" xr:uid="{9C3C5CE8-1FF1-41EA-926B-E28B5C74E1DF}"/>
    <cellStyle name="Comma 13 3 2 2 4 3" xfId="16692" xr:uid="{761C1BC0-BC14-437B-B749-2FC0B05528AB}"/>
    <cellStyle name="Comma 13 3 2 2 4 3 2" xfId="16693" xr:uid="{83DC7AD5-AF41-4248-AAB8-CD7E62FC7FB2}"/>
    <cellStyle name="Comma 13 3 2 2 4 4" xfId="16694" xr:uid="{45A8BFD8-9068-4CDF-A7CD-3E97C22B39EA}"/>
    <cellStyle name="Comma 13 3 2 2 5" xfId="16695" xr:uid="{1CD6FCEF-705C-470E-94BD-2A2966E1833A}"/>
    <cellStyle name="Comma 13 3 2 2 5 2" xfId="16696" xr:uid="{0041D082-76EF-4340-997C-1B8B2FA99997}"/>
    <cellStyle name="Comma 13 3 2 2 6" xfId="16697" xr:uid="{9E408CC3-34FB-4D59-B58E-68A105007ACF}"/>
    <cellStyle name="Comma 13 3 2 2 6 2" xfId="16698" xr:uid="{BABEEB18-9550-4484-82C7-7E9FA00EC051}"/>
    <cellStyle name="Comma 13 3 2 2 7" xfId="16699" xr:uid="{857DE61F-F7F0-4100-8C2F-3193759A0F88}"/>
    <cellStyle name="Comma 13 3 2 3" xfId="16700" xr:uid="{F279A4AC-C05E-4492-89EF-4CE5D9F8D6D6}"/>
    <cellStyle name="Comma 13 3 2 3 2" xfId="16701" xr:uid="{ACA3208B-F92E-4286-AE1A-3DF953795759}"/>
    <cellStyle name="Comma 13 3 2 3 2 2" xfId="16702" xr:uid="{A0D0A1E3-3BE2-4DE9-B495-4E62FBDA11E1}"/>
    <cellStyle name="Comma 13 3 2 3 2 2 2" xfId="16703" xr:uid="{36FC7C0B-1CE8-4A4D-B018-FC9D5F5C142A}"/>
    <cellStyle name="Comma 13 3 2 3 2 2 2 2" xfId="16704" xr:uid="{4258FD54-8B8D-4A31-A572-325862B48E53}"/>
    <cellStyle name="Comma 13 3 2 3 2 2 3" xfId="16705" xr:uid="{7066150A-E382-416E-9C46-4434E7CD3585}"/>
    <cellStyle name="Comma 13 3 2 3 2 3" xfId="16706" xr:uid="{2FD41E91-BF9C-4E9A-A37A-D519342DCBEC}"/>
    <cellStyle name="Comma 13 3 2 3 2 3 2" xfId="16707" xr:uid="{1C43A8AC-7288-4E5A-888D-FE4F849FA1C5}"/>
    <cellStyle name="Comma 13 3 2 3 2 4" xfId="16708" xr:uid="{4FE690FA-D733-4917-81ED-0F51CBFBFC76}"/>
    <cellStyle name="Comma 13 3 2 3 3" xfId="16709" xr:uid="{11E02CFD-1D84-44E8-81C8-B181AF4D6F90}"/>
    <cellStyle name="Comma 13 3 2 3 3 2" xfId="16710" xr:uid="{62ADF82B-3C7F-40CF-8B5E-D040250B94BD}"/>
    <cellStyle name="Comma 13 3 2 3 3 2 2" xfId="16711" xr:uid="{E2F87452-D01C-4E72-886B-D62BFDDE706E}"/>
    <cellStyle name="Comma 13 3 2 3 3 3" xfId="16712" xr:uid="{1740007B-219C-452C-B63A-BB86E309BDED}"/>
    <cellStyle name="Comma 13 3 2 3 3 3 2" xfId="16713" xr:uid="{FE03386F-0A73-40B2-A4CC-0C0CA231711C}"/>
    <cellStyle name="Comma 13 3 2 3 3 4" xfId="16714" xr:uid="{8F50B5CC-1664-4394-B06A-9075D382A690}"/>
    <cellStyle name="Comma 13 3 2 3 4" xfId="16715" xr:uid="{D979708D-DAE5-4731-BE5C-77F5251F097C}"/>
    <cellStyle name="Comma 13 3 2 3 4 2" xfId="16716" xr:uid="{AB31D4C0-14F7-4B4D-83B1-9FBE86A67FA7}"/>
    <cellStyle name="Comma 13 3 2 3 5" xfId="16717" xr:uid="{F4BCB01D-8748-4839-B75F-0162E000DB04}"/>
    <cellStyle name="Comma 13 3 2 3 5 2" xfId="16718" xr:uid="{905370F6-05D2-4D12-90B4-1ECDA19A5FAF}"/>
    <cellStyle name="Comma 13 3 2 3 6" xfId="16719" xr:uid="{627F166D-4927-4E80-A773-750F7239CB1C}"/>
    <cellStyle name="Comma 13 3 2 4" xfId="16720" xr:uid="{DD8DA753-85B9-459E-A61C-8B3D158F7585}"/>
    <cellStyle name="Comma 13 3 2 4 2" xfId="16721" xr:uid="{351A9F47-993D-4402-9C3C-56ED626BB6D6}"/>
    <cellStyle name="Comma 13 3 2 4 2 2" xfId="16722" xr:uid="{AD79A64B-97A3-45F2-A519-8C75230469F3}"/>
    <cellStyle name="Comma 13 3 2 4 2 2 2" xfId="16723" xr:uid="{6C07CB0A-2642-4564-9F1D-4F33B8A77D26}"/>
    <cellStyle name="Comma 13 3 2 4 2 3" xfId="16724" xr:uid="{8CF97D83-9C5E-4D21-A879-E768A4854C6F}"/>
    <cellStyle name="Comma 13 3 2 4 3" xfId="16725" xr:uid="{EB3CB983-E32E-451C-89DA-D0F52FB760FA}"/>
    <cellStyle name="Comma 13 3 2 4 3 2" xfId="16726" xr:uid="{6C4A269C-AD4A-4C8E-BE2E-E3F7A717ABD0}"/>
    <cellStyle name="Comma 13 3 2 4 4" xfId="16727" xr:uid="{9A41854F-3162-4B78-B914-44577AE54CE2}"/>
    <cellStyle name="Comma 13 3 2 5" xfId="16728" xr:uid="{8DAE2124-3D87-4620-A221-AB3557C82D1F}"/>
    <cellStyle name="Comma 13 3 2 5 2" xfId="16729" xr:uid="{87619A51-1867-4BE6-B58F-F94F0A1612ED}"/>
    <cellStyle name="Comma 13 3 2 5 2 2" xfId="16730" xr:uid="{83332B89-255A-461F-9DF1-DF89819AF993}"/>
    <cellStyle name="Comma 13 3 2 5 3" xfId="16731" xr:uid="{4785D0F6-8275-4F8B-B99C-A85C9B5A396C}"/>
    <cellStyle name="Comma 13 3 2 5 3 2" xfId="16732" xr:uid="{508F2FB7-FDF1-4C7E-9768-4D9C522F6887}"/>
    <cellStyle name="Comma 13 3 2 5 4" xfId="16733" xr:uid="{8734126F-E1DE-40D5-978D-8740238F823A}"/>
    <cellStyle name="Comma 13 3 2 6" xfId="16734" xr:uid="{7D1B8B5B-0A95-4B2B-A0E8-B6E9A959E89C}"/>
    <cellStyle name="Comma 13 3 2 6 2" xfId="16735" xr:uid="{4E576DB6-1523-49EA-963B-6FC08C068140}"/>
    <cellStyle name="Comma 13 3 2 7" xfId="16736" xr:uid="{CA19A219-5B41-4ADA-B61E-AC152EC351AF}"/>
    <cellStyle name="Comma 13 3 2 7 2" xfId="16737" xr:uid="{6A093F5D-8FB1-43E5-8A3E-5795080B020E}"/>
    <cellStyle name="Comma 13 3 2 8" xfId="16738" xr:uid="{D012D1D4-D583-4482-87C8-4C6A81FB27DA}"/>
    <cellStyle name="Comma 13 3 3" xfId="16739" xr:uid="{3492ACBC-AAE4-4D86-884E-F5594C17937B}"/>
    <cellStyle name="Comma 13 3 3 2" xfId="16740" xr:uid="{280FF91F-104A-4103-B526-43DC702DFD75}"/>
    <cellStyle name="Comma 13 3 3 2 2" xfId="16741" xr:uid="{29F2DCF1-3B29-44E1-B6A9-55CE3C1E9F82}"/>
    <cellStyle name="Comma 13 3 3 2 2 2" xfId="16742" xr:uid="{AC9E3DAE-D053-44B0-8965-8FB3212ED741}"/>
    <cellStyle name="Comma 13 3 3 2 2 2 2" xfId="16743" xr:uid="{409C3291-67C2-49D3-89D2-557E84F5B2D5}"/>
    <cellStyle name="Comma 13 3 3 2 2 2 2 2" xfId="16744" xr:uid="{502638FE-8812-44DE-A6CC-81F5DCFAB284}"/>
    <cellStyle name="Comma 13 3 3 2 2 2 3" xfId="16745" xr:uid="{F3E01D71-9EE5-40E1-BC59-A76826219BA1}"/>
    <cellStyle name="Comma 13 3 3 2 2 3" xfId="16746" xr:uid="{6686C095-863D-418B-9C34-20A7D6815DF0}"/>
    <cellStyle name="Comma 13 3 3 2 2 3 2" xfId="16747" xr:uid="{4A18106A-FE8D-4387-B743-7B52336A923F}"/>
    <cellStyle name="Comma 13 3 3 2 2 4" xfId="16748" xr:uid="{1CCA66C3-7221-422B-AD45-7091D384FA5E}"/>
    <cellStyle name="Comma 13 3 3 2 3" xfId="16749" xr:uid="{D2B93470-A58B-49FC-8CBE-5D8B44DB63B2}"/>
    <cellStyle name="Comma 13 3 3 2 3 2" xfId="16750" xr:uid="{36BBEAA8-C8EF-48D5-9128-95E924B58F64}"/>
    <cellStyle name="Comma 13 3 3 2 3 2 2" xfId="16751" xr:uid="{9DB248AC-6A0E-4FE2-B877-0827B62179ED}"/>
    <cellStyle name="Comma 13 3 3 2 3 3" xfId="16752" xr:uid="{F1F80186-B00D-473F-B268-4E6F5525625A}"/>
    <cellStyle name="Comma 13 3 3 2 3 3 2" xfId="16753" xr:uid="{9752CD7D-4C1F-40F2-BD86-E0AFDEBFA027}"/>
    <cellStyle name="Comma 13 3 3 2 3 4" xfId="16754" xr:uid="{93794163-117D-4CA0-86C3-A47C01DC30E3}"/>
    <cellStyle name="Comma 13 3 3 2 4" xfId="16755" xr:uid="{7518132E-1B49-44F1-9CF3-98665E03204C}"/>
    <cellStyle name="Comma 13 3 3 2 4 2" xfId="16756" xr:uid="{2B274323-CD82-4C46-B508-070A5ABDAD07}"/>
    <cellStyle name="Comma 13 3 3 2 5" xfId="16757" xr:uid="{2E151F82-0CB6-4672-B776-03249D439216}"/>
    <cellStyle name="Comma 13 3 3 2 5 2" xfId="16758" xr:uid="{A3E293AC-61B8-44C0-ADC1-32F27B2B4B0F}"/>
    <cellStyle name="Comma 13 3 3 2 6" xfId="16759" xr:uid="{C3BE8128-5D1F-4E11-97AE-7B203CB7485F}"/>
    <cellStyle name="Comma 13 3 3 3" xfId="16760" xr:uid="{92DCE9F4-3571-4954-8A26-393A68063875}"/>
    <cellStyle name="Comma 13 3 3 3 2" xfId="16761" xr:uid="{E3FD8ACD-09DF-4AE6-B3D4-2677EDB0CC10}"/>
    <cellStyle name="Comma 13 3 3 3 2 2" xfId="16762" xr:uid="{DA6578F3-FC59-4813-8E93-4BB9D53BB01F}"/>
    <cellStyle name="Comma 13 3 3 3 2 2 2" xfId="16763" xr:uid="{FF45C547-253A-4BD9-A914-C6AB8610318D}"/>
    <cellStyle name="Comma 13 3 3 3 2 3" xfId="16764" xr:uid="{0A8A44FC-F329-4E69-98ED-4680F50F7626}"/>
    <cellStyle name="Comma 13 3 3 3 3" xfId="16765" xr:uid="{B3742C6F-2FF9-441E-AD3C-D3FD121645BB}"/>
    <cellStyle name="Comma 13 3 3 3 3 2" xfId="16766" xr:uid="{FF8E4271-18BE-4D89-B5C4-BAE6E66FB25B}"/>
    <cellStyle name="Comma 13 3 3 3 4" xfId="16767" xr:uid="{C03CD10E-F0A6-4027-9D20-F373E93786DA}"/>
    <cellStyle name="Comma 13 3 3 4" xfId="16768" xr:uid="{40AD0EBF-A460-4833-8FBE-FD2F26413611}"/>
    <cellStyle name="Comma 13 3 3 4 2" xfId="16769" xr:uid="{F74D3E75-91DA-4F0A-8CEB-5F57FD2545D1}"/>
    <cellStyle name="Comma 13 3 3 4 2 2" xfId="16770" xr:uid="{3D3C272E-F2B8-496C-A581-BD7DB5255CC9}"/>
    <cellStyle name="Comma 13 3 3 4 3" xfId="16771" xr:uid="{6A9FAA55-3F05-4156-8896-4FF4EDB90344}"/>
    <cellStyle name="Comma 13 3 3 4 3 2" xfId="16772" xr:uid="{D3785CE6-C327-4628-A840-CEE500D28577}"/>
    <cellStyle name="Comma 13 3 3 4 4" xfId="16773" xr:uid="{37C2C4DE-D923-4F70-B007-FA6DEEE1C916}"/>
    <cellStyle name="Comma 13 3 3 5" xfId="16774" xr:uid="{FA34B171-E68D-48C2-8068-76BA7C07C71E}"/>
    <cellStyle name="Comma 13 3 3 5 2" xfId="16775" xr:uid="{BE82FE87-4E4C-46CE-AE78-8582F3B5DD24}"/>
    <cellStyle name="Comma 13 3 3 6" xfId="16776" xr:uid="{E03B3DDD-9C6B-4E9B-A9AD-3C889326C06F}"/>
    <cellStyle name="Comma 13 3 3 6 2" xfId="16777" xr:uid="{17027156-77F8-494C-94C4-C95B90A618F0}"/>
    <cellStyle name="Comma 13 3 3 7" xfId="16778" xr:uid="{03C6784E-C6B0-47E9-9810-8DCC09F7C33E}"/>
    <cellStyle name="Comma 13 3 4" xfId="16779" xr:uid="{AEC86AAE-6D5A-4EF4-B1A2-61EFBEB083DE}"/>
    <cellStyle name="Comma 13 3 4 2" xfId="16780" xr:uid="{123CC311-9680-48B8-ACD6-FE583EA57EFF}"/>
    <cellStyle name="Comma 13 3 4 2 2" xfId="16781" xr:uid="{CE5CE27D-1873-4F2A-A078-009EEB41CA85}"/>
    <cellStyle name="Comma 13 3 4 2 2 2" xfId="16782" xr:uid="{832E2AF9-4B78-459D-BF8B-AB5B9C5AD221}"/>
    <cellStyle name="Comma 13 3 4 2 2 2 2" xfId="16783" xr:uid="{B16BF147-D982-4BBB-A77A-AC5E8B9E6E7E}"/>
    <cellStyle name="Comma 13 3 4 2 2 3" xfId="16784" xr:uid="{D5089FF3-9A84-4400-A9B8-F87939B05B98}"/>
    <cellStyle name="Comma 13 3 4 2 3" xfId="16785" xr:uid="{5589FF1F-E847-4F80-9B91-AF287950A6BD}"/>
    <cellStyle name="Comma 13 3 4 2 3 2" xfId="16786" xr:uid="{F6D71ED6-0BD7-46F8-A42A-E7541E12F49B}"/>
    <cellStyle name="Comma 13 3 4 2 4" xfId="16787" xr:uid="{3B6CBC1A-C283-4B41-B399-35C0C1874DBD}"/>
    <cellStyle name="Comma 13 3 4 3" xfId="16788" xr:uid="{29DCAACA-6216-4E78-9EAD-4AA8FDE8CD19}"/>
    <cellStyle name="Comma 13 3 4 3 2" xfId="16789" xr:uid="{D17F3866-76AE-4A4C-AF24-BE208FC562A7}"/>
    <cellStyle name="Comma 13 3 4 3 2 2" xfId="16790" xr:uid="{B7D37DC0-B525-4879-ACD6-075D457CFE4D}"/>
    <cellStyle name="Comma 13 3 4 3 3" xfId="16791" xr:uid="{B900CE29-7B06-4605-86C4-BE7B564E6892}"/>
    <cellStyle name="Comma 13 3 4 3 3 2" xfId="16792" xr:uid="{9D63DEE3-26CF-402A-A605-61C2D6BFA9A2}"/>
    <cellStyle name="Comma 13 3 4 3 4" xfId="16793" xr:uid="{67229702-02B6-486D-B38F-3A3D98965A88}"/>
    <cellStyle name="Comma 13 3 4 4" xfId="16794" xr:uid="{0C3FA817-C7C3-44E2-8DE0-84F0652732E4}"/>
    <cellStyle name="Comma 13 3 4 4 2" xfId="16795" xr:uid="{6EA879E7-2EF7-428A-A5D9-B91CA2A1C738}"/>
    <cellStyle name="Comma 13 3 4 5" xfId="16796" xr:uid="{290227A8-2D94-4460-89BE-BA9DFAF151EC}"/>
    <cellStyle name="Comma 13 3 4 5 2" xfId="16797" xr:uid="{908C7927-919C-430F-9E19-B66EA39ED7FB}"/>
    <cellStyle name="Comma 13 3 4 6" xfId="16798" xr:uid="{2610FB69-BC0E-4259-AC64-8D5E987EE0EF}"/>
    <cellStyle name="Comma 13 3 5" xfId="16799" xr:uid="{D8D97943-0F28-4CCF-A906-84E99F972626}"/>
    <cellStyle name="Comma 13 3 5 2" xfId="16800" xr:uid="{6EC5D26F-6337-4305-9FD7-26206C66FA74}"/>
    <cellStyle name="Comma 13 3 5 2 2" xfId="16801" xr:uid="{0BF64822-76BC-4A0E-A2D4-A4CD08EB416D}"/>
    <cellStyle name="Comma 13 3 5 2 2 2" xfId="16802" xr:uid="{438F3D15-4DAF-41ED-8D47-E9DE2E8FC2DD}"/>
    <cellStyle name="Comma 13 3 5 2 3" xfId="16803" xr:uid="{DA70308A-32E1-4542-8CF8-0C85E2B55776}"/>
    <cellStyle name="Comma 13 3 5 2 3 2" xfId="16804" xr:uid="{DE4FC8C0-C481-44D2-B3E7-533A7881370D}"/>
    <cellStyle name="Comma 13 3 5 2 4" xfId="16805" xr:uid="{CE7C0D0E-EC1B-4BD3-9600-4882781F06FE}"/>
    <cellStyle name="Comma 13 3 5 3" xfId="16806" xr:uid="{6F034C74-CA69-48EC-9B3F-85926313FD0E}"/>
    <cellStyle name="Comma 13 3 5 3 2" xfId="16807" xr:uid="{C5E6F47A-62BD-4E68-869C-8146E1A1BF3F}"/>
    <cellStyle name="Comma 13 3 5 4" xfId="16808" xr:uid="{B28E3A07-9888-4250-A2E8-A93BBE450378}"/>
    <cellStyle name="Comma 13 3 5 4 2" xfId="16809" xr:uid="{3CFEB4C5-46AB-4AFF-8A9E-1816A9C16DC2}"/>
    <cellStyle name="Comma 13 3 5 5" xfId="16810" xr:uid="{5D51CAC8-A629-47CF-B4E2-B39D7AAF2FE7}"/>
    <cellStyle name="Comma 13 3 6" xfId="16811" xr:uid="{469D6F45-CE11-48FC-B4D3-459951858D31}"/>
    <cellStyle name="Comma 13 3 6 2" xfId="16812" xr:uid="{06A6CF47-3584-47BE-AF94-7C489ED295A8}"/>
    <cellStyle name="Comma 13 3 6 2 2" xfId="16813" xr:uid="{8E722105-15D1-4DA5-94CA-402163E9537E}"/>
    <cellStyle name="Comma 13 3 6 3" xfId="16814" xr:uid="{53D35180-82A4-4718-A5F9-91C96FA0213B}"/>
    <cellStyle name="Comma 13 3 6 3 2" xfId="16815" xr:uid="{2E115CD2-E7A5-4324-B5EE-B24035F3E1D4}"/>
    <cellStyle name="Comma 13 3 6 4" xfId="16816" xr:uid="{53804661-CBB1-4907-B93E-B9453716A524}"/>
    <cellStyle name="Comma 13 3 7" xfId="16817" xr:uid="{5F6D1DFC-B13C-4446-BF8A-C75FEF2BED69}"/>
    <cellStyle name="Comma 13 3 7 2" xfId="16818" xr:uid="{30A26BB3-6BC6-4D0D-8BC8-92C5CB737801}"/>
    <cellStyle name="Comma 13 3 8" xfId="16819" xr:uid="{E93335F7-272C-4A13-A334-75EE70C33F91}"/>
    <cellStyle name="Comma 13 3 8 2" xfId="16820" xr:uid="{57B8ED72-CBA8-4F7E-98ED-1C09F44FE123}"/>
    <cellStyle name="Comma 13 3 9" xfId="16821" xr:uid="{9ECDCCDD-D71E-4168-A5CF-EA3C688AF9D5}"/>
    <cellStyle name="Comma 13 4" xfId="16822" xr:uid="{0A89B0FA-1222-402D-846E-2C847FB24236}"/>
    <cellStyle name="Comma 13 4 2" xfId="16823" xr:uid="{6CE6B25C-E6B4-4199-A158-99909E560B92}"/>
    <cellStyle name="Comma 13 4 2 2" xfId="16824" xr:uid="{E38A38D9-89BE-4DEB-8E9A-E88B02EE28C1}"/>
    <cellStyle name="Comma 13 4 2 2 2" xfId="16825" xr:uid="{A75BA3C9-22E9-4166-912F-DB7E85DE57C6}"/>
    <cellStyle name="Comma 13 4 2 2 2 2" xfId="16826" xr:uid="{879C0A83-C936-4FAA-8745-D4EDAC051E74}"/>
    <cellStyle name="Comma 13 4 2 2 2 2 2" xfId="16827" xr:uid="{AB706921-152A-411B-8340-F428348041EB}"/>
    <cellStyle name="Comma 13 4 2 2 2 2 2 2" xfId="16828" xr:uid="{BCC0D2EF-DCB7-43A7-92C7-672E9493AB30}"/>
    <cellStyle name="Comma 13 4 2 2 2 2 3" xfId="16829" xr:uid="{E6C81006-EEB6-4F69-874E-3398D3E79D6C}"/>
    <cellStyle name="Comma 13 4 2 2 2 3" xfId="16830" xr:uid="{2B03565D-836B-4CBA-93EE-0059C7213D32}"/>
    <cellStyle name="Comma 13 4 2 2 2 3 2" xfId="16831" xr:uid="{A2EE2D02-E8D6-4842-8265-0019DCBBD5BB}"/>
    <cellStyle name="Comma 13 4 2 2 2 4" xfId="16832" xr:uid="{B5E16C94-643F-42DA-80EE-B49B26DDC105}"/>
    <cellStyle name="Comma 13 4 2 2 3" xfId="16833" xr:uid="{2141C100-8FE1-4BEF-A43C-0C84969C6D04}"/>
    <cellStyle name="Comma 13 4 2 2 3 2" xfId="16834" xr:uid="{86FCFE4F-5679-4795-86C5-07FB09230244}"/>
    <cellStyle name="Comma 13 4 2 2 3 2 2" xfId="16835" xr:uid="{92BAEBAB-190E-4924-873F-938D55B052C2}"/>
    <cellStyle name="Comma 13 4 2 2 3 3" xfId="16836" xr:uid="{9B7B8A9B-EF6E-413F-A209-FF3E5379A179}"/>
    <cellStyle name="Comma 13 4 2 2 3 3 2" xfId="16837" xr:uid="{A63E6FD6-99CD-4E47-9BFC-F711EA0FED8F}"/>
    <cellStyle name="Comma 13 4 2 2 3 4" xfId="16838" xr:uid="{ADCDA17C-7CD9-44E9-9184-C7508DA16BDA}"/>
    <cellStyle name="Comma 13 4 2 2 4" xfId="16839" xr:uid="{DD0782D8-41A5-4A09-AB2C-D24A9B9EFB8F}"/>
    <cellStyle name="Comma 13 4 2 2 4 2" xfId="16840" xr:uid="{93CD54F9-810B-476D-AE5B-9D5197061A51}"/>
    <cellStyle name="Comma 13 4 2 2 5" xfId="16841" xr:uid="{17919115-D837-42EF-8448-2140DBDC88F9}"/>
    <cellStyle name="Comma 13 4 2 2 5 2" xfId="16842" xr:uid="{7070B657-5C2C-45A4-9160-CAAF8CFAC352}"/>
    <cellStyle name="Comma 13 4 2 2 6" xfId="16843" xr:uid="{86F01144-DB98-4588-BA17-3FF18752685D}"/>
    <cellStyle name="Comma 13 4 3" xfId="16844" xr:uid="{825BD00E-1114-4768-93D9-7D173C5E40DA}"/>
    <cellStyle name="Comma 13 4 3 2" xfId="16845" xr:uid="{CD979153-F2B8-48E7-B0B6-EA23356DB4E3}"/>
    <cellStyle name="Comma 13 4 3 3" xfId="16846" xr:uid="{1369D380-A952-4F24-99F3-7A5F312B07A5}"/>
    <cellStyle name="Comma 13 4 3 4" xfId="16847" xr:uid="{269C2255-6834-46F6-9B62-1BA18411F26C}"/>
    <cellStyle name="Comma 13 4 4" xfId="16848" xr:uid="{37F57343-543C-4389-8D88-572822E967BE}"/>
    <cellStyle name="Comma 13 4 4 2" xfId="16849" xr:uid="{DCF2FB93-7FB8-4FBC-B97C-BA116F6B8F08}"/>
    <cellStyle name="Comma 13 4 4 3" xfId="16850" xr:uid="{74113381-DB6A-4AE6-89EB-4D478557D8C0}"/>
    <cellStyle name="Comma 13 4 5" xfId="16851" xr:uid="{9572258F-911C-46C2-BD11-5ABA440E1E58}"/>
    <cellStyle name="Comma 13 4 5 2" xfId="16852" xr:uid="{7154F792-A7C7-4AF4-97FB-E161C8088FCE}"/>
    <cellStyle name="Comma 13 4 5 3" xfId="16853" xr:uid="{6E3E4B10-0544-438A-AD58-88DECA52DC69}"/>
    <cellStyle name="Comma 13 5" xfId="16854" xr:uid="{F5D5E2CF-869F-4767-A95E-922FB00E62A3}"/>
    <cellStyle name="Comma 13 5 2" xfId="16855" xr:uid="{E3F53F86-2D95-4388-A588-AA5787242E75}"/>
    <cellStyle name="Comma 13 5 2 2" xfId="16856" xr:uid="{FEE8975B-5D4E-4E52-9E78-00366363362E}"/>
    <cellStyle name="Comma 13 5 2 3" xfId="16857" xr:uid="{9204E52B-0422-413D-B501-C048B463086A}"/>
    <cellStyle name="Comma 13 5 2 3 2" xfId="16858" xr:uid="{D7CA1AB0-796F-4F1C-83A4-26FD5DD95480}"/>
    <cellStyle name="Comma 13 5 2 3 2 2" xfId="16859" xr:uid="{98746D18-70D4-4633-82FE-634F61698803}"/>
    <cellStyle name="Comma 13 5 2 3 2 2 2" xfId="16860" xr:uid="{73600F11-18EC-4BFB-8811-FDF85B24A20C}"/>
    <cellStyle name="Comma 13 5 2 3 2 3" xfId="16861" xr:uid="{34ED9416-C6CF-49B2-AB0E-DA91B5688612}"/>
    <cellStyle name="Comma 13 5 2 3 3" xfId="16862" xr:uid="{133E203D-85A1-47AB-B0CF-AC06202AC998}"/>
    <cellStyle name="Comma 13 5 2 3 3 2" xfId="16863" xr:uid="{8E61AD15-7421-4F9D-A9DF-535CDDCA9EDD}"/>
    <cellStyle name="Comma 13 5 2 3 4" xfId="16864" xr:uid="{C2ED6E80-7BD7-4D0F-BC77-5E3BCA8BF6DC}"/>
    <cellStyle name="Comma 13 5 2 4" xfId="16865" xr:uid="{E72B72D6-F48B-4059-BB42-DB95AABCC3B1}"/>
    <cellStyle name="Comma 13 5 2 4 2" xfId="16866" xr:uid="{C028EAF4-2EED-4081-96C9-049325D42D66}"/>
    <cellStyle name="Comma 13 5 2 4 2 2" xfId="16867" xr:uid="{570DF2B5-2360-4E06-AB49-5C7F0E294006}"/>
    <cellStyle name="Comma 13 5 2 4 3" xfId="16868" xr:uid="{6A7F7C06-CE25-44DD-BA0F-7D4A742E8700}"/>
    <cellStyle name="Comma 13 5 2 4 3 2" xfId="16869" xr:uid="{B4E7B113-41CC-4674-85A5-B00D7ECB6242}"/>
    <cellStyle name="Comma 13 5 2 4 4" xfId="16870" xr:uid="{23608A41-6B4F-4344-8F3D-B447E0A13D61}"/>
    <cellStyle name="Comma 13 5 2 5" xfId="16871" xr:uid="{5F39DF75-5848-4A86-82B5-780DB563DDCD}"/>
    <cellStyle name="Comma 13 5 2 5 2" xfId="16872" xr:uid="{E63D8D05-9A7D-46BF-BEB5-3F8FAF1E1138}"/>
    <cellStyle name="Comma 13 5 2 6" xfId="16873" xr:uid="{C7F6085B-2A31-4E8C-9634-D9072C55C4BD}"/>
    <cellStyle name="Comma 13 5 2 6 2" xfId="16874" xr:uid="{59E17A0F-003A-43C6-812F-2C7EAF802AC2}"/>
    <cellStyle name="Comma 13 5 2 7" xfId="16875" xr:uid="{B9D7EA73-9690-4E4E-B24E-6B7D5ABB7D9D}"/>
    <cellStyle name="Comma 13 5 3" xfId="16876" xr:uid="{E75B4835-225C-4183-B449-83C436DD7CFB}"/>
    <cellStyle name="Comma 13 5 3 2" xfId="16877" xr:uid="{BA7B74C1-B4EA-47F3-B463-AA61ABF08D22}"/>
    <cellStyle name="Comma 13 5 3 3" xfId="16878" xr:uid="{47480001-B075-48AE-BD13-05792D098C4E}"/>
    <cellStyle name="Comma 13 5 4" xfId="16879" xr:uid="{22F5AACE-0FF3-49A7-A986-AE3633CE5FE3}"/>
    <cellStyle name="Comma 13 5 4 2" xfId="16880" xr:uid="{514CA705-F5ED-4881-90E5-3768705074CA}"/>
    <cellStyle name="Comma 13 5 4 2 2" xfId="16881" xr:uid="{E4BB0F27-08B5-443C-A577-C5A2C2551828}"/>
    <cellStyle name="Comma 13 5 4 2 2 2" xfId="16882" xr:uid="{4455AF00-E8D5-4B4F-B4C5-E21A1C4C26CA}"/>
    <cellStyle name="Comma 13 5 4 2 3" xfId="16883" xr:uid="{64967BAB-C4FB-48EC-8D12-D71294A00D0D}"/>
    <cellStyle name="Comma 13 5 4 3" xfId="16884" xr:uid="{271748CA-C4EF-4CBA-AC9F-72D380530676}"/>
    <cellStyle name="Comma 13 5 4 3 2" xfId="16885" xr:uid="{4D88BBEF-13C2-4C11-B32B-DFDB74C91300}"/>
    <cellStyle name="Comma 13 5 4 4" xfId="16886" xr:uid="{7F79134B-4DF7-4D8A-864F-77FA747873E1}"/>
    <cellStyle name="Comma 13 5 5" xfId="16887" xr:uid="{9D9306DF-AB13-4CB4-8215-6782A08F1455}"/>
    <cellStyle name="Comma 13 5 5 2" xfId="16888" xr:uid="{DC023A7D-4918-447A-9672-E7274C8C5152}"/>
    <cellStyle name="Comma 13 5 5 2 2" xfId="16889" xr:uid="{5F6EFD4F-7E05-4419-90C2-60D7E3DAEAFE}"/>
    <cellStyle name="Comma 13 5 5 3" xfId="16890" xr:uid="{0122BB67-9DA8-48A9-AFE5-D4EE158BAB86}"/>
    <cellStyle name="Comma 13 5 5 3 2" xfId="16891" xr:uid="{74FF88A2-6270-4DD1-932E-BBB5D8FC5DBF}"/>
    <cellStyle name="Comma 13 5 5 4" xfId="16892" xr:uid="{29C632E9-F792-487D-8112-A08C217A47CF}"/>
    <cellStyle name="Comma 13 5 6" xfId="16893" xr:uid="{C8483AB0-DA5A-4927-B244-FA477F9CE85C}"/>
    <cellStyle name="Comma 13 5 6 2" xfId="16894" xr:uid="{21BE25C3-E33A-4FC8-B832-9638DCFD9056}"/>
    <cellStyle name="Comma 13 5 7" xfId="16895" xr:uid="{53353D6C-BC3D-49A4-8AEC-9BF330307D9C}"/>
    <cellStyle name="Comma 13 5 7 2" xfId="16896" xr:uid="{143B6885-D4BE-4F4D-B7BC-21BEEA7D6666}"/>
    <cellStyle name="Comma 13 5 8" xfId="16897" xr:uid="{7E24D3DC-DF8B-43E4-B1B3-E8233F631411}"/>
    <cellStyle name="Comma 13 6" xfId="16898" xr:uid="{C5DF71C5-DEA3-4DC3-8458-A12A4979121C}"/>
    <cellStyle name="Comma 13 6 2" xfId="16899" xr:uid="{9E1021D8-04FC-475F-BFF4-61B2F7FA2B1D}"/>
    <cellStyle name="Comma 13 6 3" xfId="16900" xr:uid="{36859DD5-2D9D-4619-B03D-CDC85972A6A1}"/>
    <cellStyle name="Comma 13 6 4" xfId="16901" xr:uid="{5B4D9D29-C1AC-4C21-91F1-3267AA87C787}"/>
    <cellStyle name="Comma 13 7" xfId="16902" xr:uid="{C592333E-69D5-45A5-B7B6-48F7DBD20F58}"/>
    <cellStyle name="Comma 13 7 2" xfId="16903" xr:uid="{0CACF866-FF2B-4554-A557-7610D30777FC}"/>
    <cellStyle name="Comma 13 7 2 2" xfId="16904" xr:uid="{96E655CC-3DE4-4432-9087-A815D5F1524C}"/>
    <cellStyle name="Comma 13 7 2 2 2" xfId="16905" xr:uid="{7A6F9C46-544E-4E09-8B21-4BBF50C41B64}"/>
    <cellStyle name="Comma 13 7 2 2 2 2" xfId="16906" xr:uid="{EEB2F410-9EB7-469C-A439-FA3E64E7C373}"/>
    <cellStyle name="Comma 13 7 2 2 3" xfId="16907" xr:uid="{A99EAF36-D133-46BD-8145-FF286A056B1E}"/>
    <cellStyle name="Comma 13 7 2 3" xfId="16908" xr:uid="{BF2D84ED-17AD-416C-B9FD-DAEA03A73C1C}"/>
    <cellStyle name="Comma 13 7 2 3 2" xfId="16909" xr:uid="{E51DB4C0-2857-4768-B5A2-739C63FCD30E}"/>
    <cellStyle name="Comma 13 7 2 4" xfId="16910" xr:uid="{3FF43095-F046-4D1E-AA1A-04B4C708D5D7}"/>
    <cellStyle name="Comma 13 7 3" xfId="16911" xr:uid="{B1F35EA3-B0BA-4FC9-89F4-AD8A1CE576C9}"/>
    <cellStyle name="Comma 13 7 3 2" xfId="16912" xr:uid="{BE0EFCB7-FBFC-4AC6-AD84-1188AC5ADDCD}"/>
    <cellStyle name="Comma 13 7 3 2 2" xfId="16913" xr:uid="{3D750D0A-1223-4963-A498-995B28565EEE}"/>
    <cellStyle name="Comma 13 7 3 3" xfId="16914" xr:uid="{0857BE26-7FC2-4103-9B13-9DBE7BF339BC}"/>
    <cellStyle name="Comma 13 7 3 3 2" xfId="16915" xr:uid="{CBA3F4FE-32EC-4CDE-BA20-32C4F2704B99}"/>
    <cellStyle name="Comma 13 7 3 4" xfId="16916" xr:uid="{7186B9F6-14DD-4A41-9795-F5F404E83D35}"/>
    <cellStyle name="Comma 13 7 4" xfId="16917" xr:uid="{8850BB33-A891-4EDD-992A-3D5892A78A13}"/>
    <cellStyle name="Comma 13 7 4 2" xfId="16918" xr:uid="{707B7E62-239E-4283-BB65-9AC55A6571F3}"/>
    <cellStyle name="Comma 13 7 5" xfId="16919" xr:uid="{023E9EFA-B096-4211-9920-C5E3474ED652}"/>
    <cellStyle name="Comma 13 7 5 2" xfId="16920" xr:uid="{E6ECD977-973E-45CD-B844-3E45AED57481}"/>
    <cellStyle name="Comma 13 7 6" xfId="16921" xr:uid="{E6C09114-8725-4B85-BF8C-156B41B0C914}"/>
    <cellStyle name="Comma 13 8" xfId="16922" xr:uid="{2B2F82C8-7009-4CE0-9DE1-DBC5C6FA53E7}"/>
    <cellStyle name="Comma 13 8 2" xfId="16923" xr:uid="{F59E833C-BB30-4140-AEB6-6B7F5F0ADB27}"/>
    <cellStyle name="Comma 13 8 2 2" xfId="16924" xr:uid="{4A2FCD6B-A792-4F7B-A367-602B9CA19A68}"/>
    <cellStyle name="Comma 13 8 2 2 2" xfId="16925" xr:uid="{EF09A036-15ED-4340-996F-CCAFFAAD3156}"/>
    <cellStyle name="Comma 13 8 2 3" xfId="16926" xr:uid="{3C8C1FF3-55C8-427C-933B-C84C156BFD4F}"/>
    <cellStyle name="Comma 13 8 3" xfId="16927" xr:uid="{C679F161-0032-441B-9474-6E946D79F81E}"/>
    <cellStyle name="Comma 13 8 3 2" xfId="16928" xr:uid="{D213EECA-C9BD-4CB9-8C2D-2592B5333173}"/>
    <cellStyle name="Comma 13 8 4" xfId="16929" xr:uid="{D8278927-7E1E-4552-B9BD-C5C8585C0DB9}"/>
    <cellStyle name="Comma 13 9" xfId="16930" xr:uid="{1D91B107-51CC-4CAD-BD61-808A92806AB8}"/>
    <cellStyle name="Comma 13 9 2" xfId="16931" xr:uid="{B1ACBCE1-04E4-4AF3-BCCF-02E22D487DEF}"/>
    <cellStyle name="Comma 13 9 2 2" xfId="16932" xr:uid="{5C9B72D4-5CDE-4729-859A-F6A0D9FFD7F5}"/>
    <cellStyle name="Comma 13 9 3" xfId="16933" xr:uid="{A294F0D9-85E1-40F5-B7BA-D50D134BD56D}"/>
    <cellStyle name="Comma 14" xfId="656" xr:uid="{1D4526E9-3ED9-46E2-86A0-61A97440FA4C}"/>
    <cellStyle name="Comma 14 10" xfId="16934" xr:uid="{300D0760-18A8-4A93-B717-777D7E5F083A}"/>
    <cellStyle name="Comma 14 2" xfId="651" xr:uid="{9280D759-DF63-4D89-9908-EB76666CD6AF}"/>
    <cellStyle name="Comma 14 2 2" xfId="16936" xr:uid="{CDE5E9CF-EBCA-49D9-9BD7-8A483106D7FD}"/>
    <cellStyle name="Comma 14 2 2 2" xfId="16937" xr:uid="{0EDF7522-30F4-4949-9BB1-8A505838E65D}"/>
    <cellStyle name="Comma 14 2 2 2 2" xfId="16938" xr:uid="{F9FCC1D9-970D-4D36-96E8-0EA0C44AF794}"/>
    <cellStyle name="Comma 14 2 2 2 2 2" xfId="16939" xr:uid="{92F97F35-7C17-4D49-830C-E459D63C17D5}"/>
    <cellStyle name="Comma 14 2 2 2 2 2 2" xfId="16940" xr:uid="{853CDCB5-D5DD-4D6F-A203-98DEB838DFF2}"/>
    <cellStyle name="Comma 14 2 2 2 2 2 2 2" xfId="16941" xr:uid="{E2E4EFED-D3F3-48F2-A21E-A5E94C8D01E1}"/>
    <cellStyle name="Comma 14 2 2 2 2 2 3" xfId="16942" xr:uid="{80F43C5E-BB01-4397-8E27-0007A3A2E7A8}"/>
    <cellStyle name="Comma 14 2 2 2 2 3" xfId="16943" xr:uid="{14A96DD6-65B2-4B9D-A097-05C3D12B67C6}"/>
    <cellStyle name="Comma 14 2 2 2 2 3 2" xfId="16944" xr:uid="{E9492489-8632-4AD9-BD91-A36FDCB1F137}"/>
    <cellStyle name="Comma 14 2 2 2 2 4" xfId="16945" xr:uid="{9AE08D07-0E5B-4ABE-BF54-A786B69208AC}"/>
    <cellStyle name="Comma 14 2 2 2 3" xfId="16946" xr:uid="{B02A5045-B1B6-453D-B7C0-CC45E2F37A5D}"/>
    <cellStyle name="Comma 14 2 2 2 3 2" xfId="16947" xr:uid="{69C6FE7A-BC97-407D-A645-FFDEB0C5AD03}"/>
    <cellStyle name="Comma 14 2 2 2 3 2 2" xfId="16948" xr:uid="{9B6ACF90-6948-40F3-98C3-22A70C578E08}"/>
    <cellStyle name="Comma 14 2 2 2 3 3" xfId="16949" xr:uid="{A803A963-49A2-492A-BD62-8532B9EC6840}"/>
    <cellStyle name="Comma 14 2 2 2 3 3 2" xfId="16950" xr:uid="{8A3D4536-A8D2-4F01-8B2F-80D161FF3668}"/>
    <cellStyle name="Comma 14 2 2 2 3 4" xfId="16951" xr:uid="{31076BAA-CA3A-4613-A825-500339EF688A}"/>
    <cellStyle name="Comma 14 2 2 2 4" xfId="16952" xr:uid="{4262E58C-DD65-4A60-B4E4-0A7877C09D52}"/>
    <cellStyle name="Comma 14 2 2 2 4 2" xfId="16953" xr:uid="{611F3279-947E-4215-8294-1A7BD1FE0EB9}"/>
    <cellStyle name="Comma 14 2 2 2 5" xfId="16954" xr:uid="{33FCBDAF-341C-4935-A17B-DBCA72545B7E}"/>
    <cellStyle name="Comma 14 2 2 2 5 2" xfId="16955" xr:uid="{2771C8C0-5640-4295-A477-4F3C2638A176}"/>
    <cellStyle name="Comma 14 2 2 2 6" xfId="16956" xr:uid="{EB25E03D-5CEB-4B7B-910A-E2BF32A776E9}"/>
    <cellStyle name="Comma 14 2 2 3" xfId="16957" xr:uid="{36EC3D65-91FB-4D2C-BF4E-D62EEA9148AA}"/>
    <cellStyle name="Comma 14 2 2 3 2" xfId="16958" xr:uid="{A5625970-4B91-4C42-A4A7-B7C6C62EEF80}"/>
    <cellStyle name="Comma 14 2 2 3 2 2" xfId="16959" xr:uid="{B87153D7-517D-4127-90A5-968216C3CDBC}"/>
    <cellStyle name="Comma 14 2 2 3 2 2 2" xfId="16960" xr:uid="{E6F0C31E-F56A-4929-ADA8-3E8578765C6B}"/>
    <cellStyle name="Comma 14 2 2 3 2 3" xfId="16961" xr:uid="{C73B7CD6-CB2F-41A0-BD77-CDE202550D12}"/>
    <cellStyle name="Comma 14 2 2 3 3" xfId="16962" xr:uid="{8FB95DF0-D33F-484A-B28C-98827B9FBDBA}"/>
    <cellStyle name="Comma 14 2 2 3 3 2" xfId="16963" xr:uid="{01E64E46-B1A7-4685-B242-4BBBEAD813A2}"/>
    <cellStyle name="Comma 14 2 2 3 4" xfId="16964" xr:uid="{ADD2FB49-2736-4073-8CC8-0B8CFD7CB64B}"/>
    <cellStyle name="Comma 14 2 2 4" xfId="16965" xr:uid="{4D892590-A372-4850-A5DA-2E3D76B0777C}"/>
    <cellStyle name="Comma 14 2 2 4 2" xfId="16966" xr:uid="{D037B4B5-48A5-4B94-A577-18FD2F6E300F}"/>
    <cellStyle name="Comma 14 2 2 4 2 2" xfId="16967" xr:uid="{DACB496D-1295-478F-A89B-4AAFE7DCEED2}"/>
    <cellStyle name="Comma 14 2 2 4 3" xfId="16968" xr:uid="{DC51E796-A388-4178-9394-330D2C250D57}"/>
    <cellStyle name="Comma 14 2 2 4 3 2" xfId="16969" xr:uid="{9F31B850-5A2F-449D-BBF5-9DAE61B198E1}"/>
    <cellStyle name="Comma 14 2 2 4 4" xfId="16970" xr:uid="{4C6BC85D-1FFD-44DB-B52D-C14474D90E55}"/>
    <cellStyle name="Comma 14 2 2 5" xfId="16971" xr:uid="{449B6894-6EDF-449F-869A-B7F10EA40EE6}"/>
    <cellStyle name="Comma 14 2 2 5 2" xfId="16972" xr:uid="{7E89753B-8FE7-4F64-910F-82DEC6E5931D}"/>
    <cellStyle name="Comma 14 2 2 6" xfId="16973" xr:uid="{62250B2F-C3D5-49B1-9969-20429F0DCC5E}"/>
    <cellStyle name="Comma 14 2 2 6 2" xfId="16974" xr:uid="{521E9F34-E684-4FF4-AF81-DE487913F272}"/>
    <cellStyle name="Comma 14 2 2 7" xfId="16975" xr:uid="{312F6F2A-9BD2-447E-8C75-D848537BDA19}"/>
    <cellStyle name="Comma 14 2 3" xfId="16976" xr:uid="{F6585AD4-037F-43B8-80E4-D83E25E60B9E}"/>
    <cellStyle name="Comma 14 2 3 2" xfId="16977" xr:uid="{DDDC41F9-5221-4B2A-B111-981E97618E6A}"/>
    <cellStyle name="Comma 14 2 3 2 2" xfId="16978" xr:uid="{1A28A2B7-2712-427F-8AB4-FDCFE92A72F1}"/>
    <cellStyle name="Comma 14 2 3 2 3" xfId="16979" xr:uid="{1AE6A0C3-9E39-43C0-95F9-BF6A2B0F44A0}"/>
    <cellStyle name="Comma 14 2 3 3" xfId="16980" xr:uid="{30505464-063A-4A49-B52A-0EDD779D74D7}"/>
    <cellStyle name="Comma 14 2 3 4" xfId="16981" xr:uid="{4F41A7B2-237D-4D3D-AF16-B138FA29D9A6}"/>
    <cellStyle name="Comma 14 2 3 4 2" xfId="16982" xr:uid="{DBE74223-9296-479F-A52C-2BB589D1796A}"/>
    <cellStyle name="Comma 14 2 3 4 2 2" xfId="16983" xr:uid="{F4FA9F1C-3087-431D-95A8-49A8CAD1FC46}"/>
    <cellStyle name="Comma 14 2 3 4 3" xfId="16984" xr:uid="{7B606A6B-BF7E-4848-8DCD-6D28EDD3E0B4}"/>
    <cellStyle name="Comma 14 2 3 5" xfId="16985" xr:uid="{4E358745-A522-4B1B-A98B-4528077809C8}"/>
    <cellStyle name="Comma 14 2 3 5 2" xfId="16986" xr:uid="{0A3D4DA9-49DF-4686-A90F-8EDBDDD55CD5}"/>
    <cellStyle name="Comma 14 2 4" xfId="16987" xr:uid="{3060543D-E8F5-4391-B3A5-36E061DA673C}"/>
    <cellStyle name="Comma 14 2 4 2" xfId="16988" xr:uid="{DE41B3A3-2E6F-4F1F-8C47-8DA69DF0114A}"/>
    <cellStyle name="Comma 14 2 4 2 2" xfId="16989" xr:uid="{08862690-85BE-4803-9543-48E39EC19143}"/>
    <cellStyle name="Comma 14 2 4 2 2 2" xfId="16990" xr:uid="{536720F0-7589-44FF-9FA1-647DC633CB7B}"/>
    <cellStyle name="Comma 14 2 4 2 3" xfId="16991" xr:uid="{36B8D2D7-7796-4F85-9813-05F9BE90DED2}"/>
    <cellStyle name="Comma 14 2 4 3" xfId="16992" xr:uid="{78A35693-F582-4367-B49D-48430B1E940B}"/>
    <cellStyle name="Comma 14 2 4 3 2" xfId="16993" xr:uid="{3C5D1277-67BD-4B01-B0B0-D4FF615B08B4}"/>
    <cellStyle name="Comma 14 2 4 4" xfId="16994" xr:uid="{AB34E9BA-E3D0-4E52-A9D8-489578C99053}"/>
    <cellStyle name="Comma 14 2 5" xfId="16995" xr:uid="{72E6C8C0-B17A-4099-89AF-94C556F067A2}"/>
    <cellStyle name="Comma 14 2 5 2" xfId="16996" xr:uid="{B396DDC4-C1E8-4D0E-8872-0117175E037C}"/>
    <cellStyle name="Comma 14 2 5 2 2" xfId="16997" xr:uid="{F7ED3C49-78B7-423D-910A-7D6770EEE7CA}"/>
    <cellStyle name="Comma 14 2 5 3" xfId="16998" xr:uid="{9600094C-4894-426F-B3B6-44D951B62E0E}"/>
    <cellStyle name="Comma 14 2 5 3 2" xfId="16999" xr:uid="{01D5E66A-5C66-4CB6-8859-2D7141CF80F5}"/>
    <cellStyle name="Comma 14 2 5 4" xfId="17000" xr:uid="{C1BDCE33-8247-4230-AFF5-0FB9277528A4}"/>
    <cellStyle name="Comma 14 2 6" xfId="17001" xr:uid="{A80FE95D-66D9-442E-810A-3D2888FD798F}"/>
    <cellStyle name="Comma 14 2 6 2" xfId="17002" xr:uid="{49DED254-E04F-43C2-8EAD-BCE6CE4909F2}"/>
    <cellStyle name="Comma 14 2 7" xfId="17003" xr:uid="{8B7873D3-99BF-4C31-BC82-57E33B2DF01F}"/>
    <cellStyle name="Comma 14 2 7 2" xfId="17004" xr:uid="{4AF9FD03-AFAD-416B-893B-A03C89481812}"/>
    <cellStyle name="Comma 14 2 8" xfId="17005" xr:uid="{FD4BA844-2F1A-4792-86A4-5DFA2E6D134E}"/>
    <cellStyle name="Comma 14 2 9" xfId="16935" xr:uid="{E3C47B9F-A05B-4DA3-B29F-F3B6469215E9}"/>
    <cellStyle name="Comma 14 3" xfId="17006" xr:uid="{518D1EEF-B46B-41AF-AE16-0DC54F2FDA18}"/>
    <cellStyle name="Comma 14 3 2" xfId="17007" xr:uid="{F23A1A2B-D431-4955-AF58-273AE36BC9E3}"/>
    <cellStyle name="Comma 14 3 2 2" xfId="17008" xr:uid="{0D44C1D1-472A-42B6-9C40-1F0B1FA57FFD}"/>
    <cellStyle name="Comma 14 3 2 2 2" xfId="17009" xr:uid="{F325BDD6-51E9-44FA-8685-4A0B1787618D}"/>
    <cellStyle name="Comma 14 3 2 2 2 2" xfId="17010" xr:uid="{ECA655EC-0882-4786-940B-81B668C2A7F9}"/>
    <cellStyle name="Comma 14 3 2 2 2 2 2" xfId="17011" xr:uid="{B22F52CC-D020-4ECA-84E0-098F2622B043}"/>
    <cellStyle name="Comma 14 3 2 2 2 3" xfId="17012" xr:uid="{F621A324-3FC9-44FA-8927-7E2009A0D199}"/>
    <cellStyle name="Comma 14 3 2 2 3" xfId="17013" xr:uid="{A8E0F32D-EA88-46AE-9226-5EC7FFB48640}"/>
    <cellStyle name="Comma 14 3 2 2 3 2" xfId="17014" xr:uid="{821A03D3-8A89-4FAB-ADC9-2D49651F24CC}"/>
    <cellStyle name="Comma 14 3 2 2 4" xfId="17015" xr:uid="{F3515255-02A1-4A60-A6C3-13E765C60B65}"/>
    <cellStyle name="Comma 14 3 2 3" xfId="17016" xr:uid="{3B54BC92-10D3-47D1-BF54-F5D14D54A438}"/>
    <cellStyle name="Comma 14 3 2 3 2" xfId="17017" xr:uid="{C93CFD3B-C177-4DE7-BAAD-C001A19C12A0}"/>
    <cellStyle name="Comma 14 3 2 3 2 2" xfId="17018" xr:uid="{B4062219-40E9-48C3-92A9-78DD3D3F5CEA}"/>
    <cellStyle name="Comma 14 3 2 3 3" xfId="17019" xr:uid="{87605F64-2885-4AEE-81C1-AA43128EE626}"/>
    <cellStyle name="Comma 14 3 2 3 3 2" xfId="17020" xr:uid="{429134F0-8162-4196-8757-FF848B9134D6}"/>
    <cellStyle name="Comma 14 3 2 3 4" xfId="17021" xr:uid="{C2C05D91-72C0-46F9-882B-5E6E6288008D}"/>
    <cellStyle name="Comma 14 3 2 4" xfId="17022" xr:uid="{C065F1BE-C600-4F7E-BACA-D4CF9CA23F15}"/>
    <cellStyle name="Comma 14 3 2 4 2" xfId="17023" xr:uid="{8BABE4FC-A44C-4150-999F-6A50E06A755E}"/>
    <cellStyle name="Comma 14 3 2 5" xfId="17024" xr:uid="{DCF90360-A8C1-491D-80F0-80CA605B29FF}"/>
    <cellStyle name="Comma 14 3 2 5 2" xfId="17025" xr:uid="{7FE4ACF2-CF5C-46E3-9715-0CD5416E6FAC}"/>
    <cellStyle name="Comma 14 3 2 6" xfId="17026" xr:uid="{51020250-565D-43A7-80A6-A42A1BB12985}"/>
    <cellStyle name="Comma 14 3 3" xfId="17027" xr:uid="{D0075D55-7E53-4E7F-A5D3-20FD178B50EC}"/>
    <cellStyle name="Comma 14 3 4" xfId="17028" xr:uid="{D6637D60-8B63-47BE-B345-A487BAD8E56A}"/>
    <cellStyle name="Comma 14 3 4 2" xfId="17029" xr:uid="{6EB1C681-DD89-404B-9C26-90669988B96E}"/>
    <cellStyle name="Comma 14 3 4 2 2" xfId="17030" xr:uid="{BF93F31E-476C-4BD7-91E7-C7912E4CD244}"/>
    <cellStyle name="Comma 14 3 4 2 2 2" xfId="17031" xr:uid="{09E9B3E6-E8F4-4D40-A147-2BD575F7DA67}"/>
    <cellStyle name="Comma 14 3 4 2 3" xfId="17032" xr:uid="{A5B103CC-4EA8-4990-BBD5-DE5FFA24DA45}"/>
    <cellStyle name="Comma 14 3 4 3" xfId="17033" xr:uid="{660934E9-F14E-442F-B2D2-0494B6D699B2}"/>
    <cellStyle name="Comma 14 3 4 3 2" xfId="17034" xr:uid="{219FC9A6-A8E2-4DD3-A52E-ACBBD84E7426}"/>
    <cellStyle name="Comma 14 3 4 4" xfId="17035" xr:uid="{576416BA-13D6-49C1-ACA4-0AD90F5CC82C}"/>
    <cellStyle name="Comma 14 3 5" xfId="17036" xr:uid="{61CF1B05-060D-44FF-96EE-AC87147A0C4D}"/>
    <cellStyle name="Comma 14 3 5 2" xfId="17037" xr:uid="{C8333CD5-86E7-42C2-8F22-E847C176C87C}"/>
    <cellStyle name="Comma 14 3 5 2 2" xfId="17038" xr:uid="{08A77A9F-AE09-468D-8C4A-A10421089D57}"/>
    <cellStyle name="Comma 14 3 5 3" xfId="17039" xr:uid="{D9E1E96A-02AC-427A-81E9-697567E3660C}"/>
    <cellStyle name="Comma 14 3 5 3 2" xfId="17040" xr:uid="{CA4B5F64-745B-445E-9390-E5FF2F9635AE}"/>
    <cellStyle name="Comma 14 3 5 4" xfId="17041" xr:uid="{40B2266C-C06C-4CAC-A211-AE6CE917D9A1}"/>
    <cellStyle name="Comma 14 3 6" xfId="17042" xr:uid="{82161716-A5D5-4E42-B066-74F468F4D47C}"/>
    <cellStyle name="Comma 14 3 6 2" xfId="17043" xr:uid="{8970EE5F-DB19-41A5-B465-70B7E8B19D27}"/>
    <cellStyle name="Comma 14 3 7" xfId="17044" xr:uid="{F233257C-260C-4276-B25C-19567AB5C1BA}"/>
    <cellStyle name="Comma 14 3 7 2" xfId="17045" xr:uid="{D6AF2058-83AE-4CCD-864F-8ABF061E0A8C}"/>
    <cellStyle name="Comma 14 3 8" xfId="17046" xr:uid="{3A68D7C4-C13A-4590-8261-4EA032584FAA}"/>
    <cellStyle name="Comma 14 4" xfId="17047" xr:uid="{385E0C93-575C-49C3-9752-6DA279AF2696}"/>
    <cellStyle name="Comma 14 4 2" xfId="17048" xr:uid="{456B1B23-D06C-42AE-BA24-65231958BFA9}"/>
    <cellStyle name="Comma 14 4 2 2" xfId="17049" xr:uid="{E9D2EA50-9A26-4270-BF9F-C598BE21BAB2}"/>
    <cellStyle name="Comma 14 4 2 3" xfId="17050" xr:uid="{D23711B3-B7E3-4B51-A422-3BE78A3969B2}"/>
    <cellStyle name="Comma 14 4 3" xfId="17051" xr:uid="{0FD4CD6A-3A59-4DAD-97B1-1EDBD6727056}"/>
    <cellStyle name="Comma 14 4 3 2" xfId="17052" xr:uid="{F6BD19F0-BE9D-49E1-B241-41F446EA40B5}"/>
    <cellStyle name="Comma 14 4 3 2 2" xfId="17053" xr:uid="{294BC2E1-3450-4A19-B3B4-87088EA23A42}"/>
    <cellStyle name="Comma 14 4 3 2 2 2" xfId="17054" xr:uid="{C8BAE983-0558-4867-9D03-4501A299FAB1}"/>
    <cellStyle name="Comma 14 4 3 2 3" xfId="17055" xr:uid="{ED5254E8-D48A-4EC2-BC0F-3AB71375C694}"/>
    <cellStyle name="Comma 14 4 3 3" xfId="17056" xr:uid="{58343F70-34B4-42D6-81AA-19276DB1F8BF}"/>
    <cellStyle name="Comma 14 4 3 3 2" xfId="17057" xr:uid="{D0D2504F-0D46-49A0-B736-50E02525AA62}"/>
    <cellStyle name="Comma 14 4 3 4" xfId="17058" xr:uid="{DBD7FF3F-2E3A-4A9C-8EEF-C0E0BE37655C}"/>
    <cellStyle name="Comma 14 4 4" xfId="17059" xr:uid="{F3E328D6-3FC0-40AD-93C4-A9FC087254E3}"/>
    <cellStyle name="Comma 14 4 4 2" xfId="17060" xr:uid="{5862DA00-B8E2-45D2-B5C1-43151EEEA0EF}"/>
    <cellStyle name="Comma 14 4 4 2 2" xfId="17061" xr:uid="{092815B7-C2DD-431D-91D0-0EC86909DFF3}"/>
    <cellStyle name="Comma 14 4 4 3" xfId="17062" xr:uid="{39D09BF8-A848-4DF7-8123-15FCA523F8BB}"/>
    <cellStyle name="Comma 14 4 4 3 2" xfId="17063" xr:uid="{DABCE4AD-9783-402E-989B-CFAA4E66B435}"/>
    <cellStyle name="Comma 14 4 4 4" xfId="17064" xr:uid="{80F17B24-183E-46EA-9B8D-B85404C18411}"/>
    <cellStyle name="Comma 14 4 5" xfId="17065" xr:uid="{9A1ECB5B-6765-4AEB-A784-53CC2FD01E2B}"/>
    <cellStyle name="Comma 14 4 5 2" xfId="17066" xr:uid="{F48ECD72-CE3D-44C0-B2DC-A1937D678990}"/>
    <cellStyle name="Comma 14 4 6" xfId="17067" xr:uid="{64339E76-DE3D-48AF-AF7B-FA1D54794992}"/>
    <cellStyle name="Comma 14 4 6 2" xfId="17068" xr:uid="{F9AD4A7D-DBE0-4CCA-83AA-69EF366EB4CC}"/>
    <cellStyle name="Comma 14 4 7" xfId="17069" xr:uid="{10BA489A-9803-40DF-8596-9A30562A04E7}"/>
    <cellStyle name="Comma 14 5" xfId="17070" xr:uid="{56CEC634-6CA4-4280-9E28-A305C0283D7A}"/>
    <cellStyle name="Comma 14 5 2" xfId="17071" xr:uid="{A4300052-D852-49D5-95F0-7DC02C036BA8}"/>
    <cellStyle name="Comma 14 5 2 2" xfId="17072" xr:uid="{3290340B-5E53-4501-BC22-B3DE866259EA}"/>
    <cellStyle name="Comma 14 5 2 2 2" xfId="17073" xr:uid="{A1436DE9-593D-42ED-A35C-3EC672155E29}"/>
    <cellStyle name="Comma 14 5 2 3" xfId="17074" xr:uid="{348219DE-FED0-4445-90F1-72F92E58854B}"/>
    <cellStyle name="Comma 14 5 2 3 2" xfId="17075" xr:uid="{D1B2C264-392E-4599-BAF4-B0DEA7826317}"/>
    <cellStyle name="Comma 14 5 2 4" xfId="17076" xr:uid="{1BD80D39-B191-41ED-B168-9DDE0BD3A2CD}"/>
    <cellStyle name="Comma 14 5 3" xfId="17077" xr:uid="{DECE7150-C313-43C1-8FFB-C24CE3267442}"/>
    <cellStyle name="Comma 14 5 3 2" xfId="17078" xr:uid="{40DEAAB0-403D-4695-8D28-B957DABCA32F}"/>
    <cellStyle name="Comma 14 5 4" xfId="17079" xr:uid="{47D69C98-E3AE-4904-8842-F5A8ACEAB731}"/>
    <cellStyle name="Comma 14 5 4 2" xfId="17080" xr:uid="{AAB2D2D9-C17F-4250-8389-E3DF5E2DE446}"/>
    <cellStyle name="Comma 14 5 5" xfId="17081" xr:uid="{F36F5939-9A0A-4CCB-8E75-205F777448D8}"/>
    <cellStyle name="Comma 14 6" xfId="17082" xr:uid="{830570A6-33C8-42D5-BE96-7EB55958FFD5}"/>
    <cellStyle name="Comma 14 6 2" xfId="17083" xr:uid="{FD53088B-2BE4-4666-AB25-3E08E34FB864}"/>
    <cellStyle name="Comma 14 6 2 2" xfId="17084" xr:uid="{751C37E2-6A88-4164-9964-8B1D3EE91AC9}"/>
    <cellStyle name="Comma 14 6 3" xfId="17085" xr:uid="{91C4F01A-4AE0-47AB-BF79-FEB5633B82D9}"/>
    <cellStyle name="Comma 14 6 3 2" xfId="17086" xr:uid="{4F8B33A9-7AAC-477B-8437-AF104F69A7E7}"/>
    <cellStyle name="Comma 14 6 4" xfId="17087" xr:uid="{743BD9A8-D3A5-402E-8729-A0D65ACC31C0}"/>
    <cellStyle name="Comma 14 7" xfId="17088" xr:uid="{490A0AEE-F3B2-47BC-A19E-9C4207616C52}"/>
    <cellStyle name="Comma 14 7 2" xfId="17089" xr:uid="{3DCB2C7A-D699-4977-B359-7DB0B6DA3FE5}"/>
    <cellStyle name="Comma 14 8" xfId="17090" xr:uid="{4B6B5958-D432-4CAB-A041-7F27CC5DAEF5}"/>
    <cellStyle name="Comma 14 8 2" xfId="17091" xr:uid="{F4D78BB5-A6C9-4A7B-AB51-0DE2B97CD2F9}"/>
    <cellStyle name="Comma 14 9" xfId="17092" xr:uid="{0903D231-142E-41D4-9B51-06907E28762F}"/>
    <cellStyle name="Comma 15" xfId="807" xr:uid="{CFB83C4E-94B4-4254-BBDD-426466B9F42D}"/>
    <cellStyle name="Comma 15 10" xfId="17093" xr:uid="{47019F69-F701-4C5A-A209-B28C5D95B978}"/>
    <cellStyle name="Comma 15 2" xfId="17094" xr:uid="{DD8A864C-769E-42CF-90B7-58CFABC596C7}"/>
    <cellStyle name="Comma 15 2 2" xfId="17095" xr:uid="{86E7A022-2C5E-4832-B741-842967247683}"/>
    <cellStyle name="Comma 15 2 2 2" xfId="17096" xr:uid="{C1C345D4-7B92-412C-B52A-FD35A77C0A49}"/>
    <cellStyle name="Comma 15 2 2 2 2" xfId="17097" xr:uid="{50A4463F-92CF-48AA-B563-D1D497C17B28}"/>
    <cellStyle name="Comma 15 2 2 2 2 2" xfId="17098" xr:uid="{F927C57B-69D0-41B2-94E0-1CE20B5992FF}"/>
    <cellStyle name="Comma 15 2 2 2 2 2 2" xfId="17099" xr:uid="{3BF97864-33CE-4937-A679-0426CFB8E906}"/>
    <cellStyle name="Comma 15 2 2 2 2 2 2 2" xfId="17100" xr:uid="{5711BE2D-DA58-4AD5-8B52-29DE6BB9C2F8}"/>
    <cellStyle name="Comma 15 2 2 2 2 2 3" xfId="17101" xr:uid="{84C03275-0430-486C-BB38-BE9E6628B213}"/>
    <cellStyle name="Comma 15 2 2 2 2 3" xfId="17102" xr:uid="{DDD60981-6FC9-4B6A-A759-F2716AAA834C}"/>
    <cellStyle name="Comma 15 2 2 2 2 3 2" xfId="17103" xr:uid="{EF34BFE2-003E-46AF-87DD-427FB721D016}"/>
    <cellStyle name="Comma 15 2 2 2 2 4" xfId="17104" xr:uid="{876758AD-039D-47FA-B696-7A5F59FC1BFC}"/>
    <cellStyle name="Comma 15 2 2 2 3" xfId="17105" xr:uid="{CBE417BB-AFAF-4CD9-B685-7749B812441B}"/>
    <cellStyle name="Comma 15 2 2 2 3 2" xfId="17106" xr:uid="{9D699973-B327-4C1D-A76D-9DB5A4E30617}"/>
    <cellStyle name="Comma 15 2 2 2 3 2 2" xfId="17107" xr:uid="{BB5F2E10-E2C3-4D9F-A67C-98CB8BEFC94E}"/>
    <cellStyle name="Comma 15 2 2 2 3 3" xfId="17108" xr:uid="{6F2628B2-060A-4249-862A-2A76B5D6E483}"/>
    <cellStyle name="Comma 15 2 2 2 3 3 2" xfId="17109" xr:uid="{5485F0C6-0C16-4270-A7AD-5848DCF84A60}"/>
    <cellStyle name="Comma 15 2 2 2 3 4" xfId="17110" xr:uid="{8A5D771B-1866-47B0-9D34-CE9B964B6DC3}"/>
    <cellStyle name="Comma 15 2 2 2 4" xfId="17111" xr:uid="{297C0159-50C7-4C96-9288-7311D8A619B4}"/>
    <cellStyle name="Comma 15 2 2 2 4 2" xfId="17112" xr:uid="{40E9450F-4578-40A3-8FD7-B22733E7AABC}"/>
    <cellStyle name="Comma 15 2 2 2 5" xfId="17113" xr:uid="{7E28FE44-07B5-4B19-9ADE-CF8584E55A45}"/>
    <cellStyle name="Comma 15 2 2 2 5 2" xfId="17114" xr:uid="{341B2441-5B6F-47EA-8AB4-15A7E6DD7A2C}"/>
    <cellStyle name="Comma 15 2 2 2 6" xfId="17115" xr:uid="{785C5D52-B786-4189-B5BF-04C90FCEAAD6}"/>
    <cellStyle name="Comma 15 2 2 3" xfId="17116" xr:uid="{17595418-9466-4871-9A80-E6B3A620F432}"/>
    <cellStyle name="Comma 15 2 2 3 2" xfId="17117" xr:uid="{166E6A85-88CA-4397-92C4-F01528DCFBE4}"/>
    <cellStyle name="Comma 15 2 2 3 2 2" xfId="17118" xr:uid="{933EEDF9-922E-4741-9781-CCDC76869E5F}"/>
    <cellStyle name="Comma 15 2 2 3 2 2 2" xfId="17119" xr:uid="{E141B3A8-842C-4EFF-B821-50A9DFBCCD14}"/>
    <cellStyle name="Comma 15 2 2 3 2 3" xfId="17120" xr:uid="{945A1034-8E3B-4501-80C2-31063B0357D1}"/>
    <cellStyle name="Comma 15 2 2 3 3" xfId="17121" xr:uid="{954B206C-3F5C-47D4-88A1-B5A6BE006E9E}"/>
    <cellStyle name="Comma 15 2 2 3 3 2" xfId="17122" xr:uid="{F75C6D3B-5840-411A-B54D-3BF61D3F26DF}"/>
    <cellStyle name="Comma 15 2 2 3 4" xfId="17123" xr:uid="{9336A166-4A55-4EBF-B877-631BDD856A8C}"/>
    <cellStyle name="Comma 15 2 2 4" xfId="17124" xr:uid="{AC3B6477-153C-4A6B-BC8F-20476A14B282}"/>
    <cellStyle name="Comma 15 2 2 4 2" xfId="17125" xr:uid="{F49BC3F2-8FAB-4BF6-A17B-7DED38E93296}"/>
    <cellStyle name="Comma 15 2 2 4 2 2" xfId="17126" xr:uid="{4C72186A-003E-435E-BB28-AA2F06500196}"/>
    <cellStyle name="Comma 15 2 2 4 3" xfId="17127" xr:uid="{AEE989F4-1CB7-4E30-B6B0-1A5A9AC6B6F0}"/>
    <cellStyle name="Comma 15 2 2 4 3 2" xfId="17128" xr:uid="{E664AAAC-F030-4DEC-B872-68EAB493D973}"/>
    <cellStyle name="Comma 15 2 2 4 4" xfId="17129" xr:uid="{2E501BA8-0AE9-4060-903F-41B98D71AD27}"/>
    <cellStyle name="Comma 15 2 2 5" xfId="17130" xr:uid="{6A595287-0475-4FE0-8FBD-FDDCED89FAA3}"/>
    <cellStyle name="Comma 15 2 2 5 2" xfId="17131" xr:uid="{0E4F89D7-5DBC-406E-AAC3-FF38555F2019}"/>
    <cellStyle name="Comma 15 2 2 6" xfId="17132" xr:uid="{2C6344B3-52CC-4EA9-8BC9-3DE7DEA5DB63}"/>
    <cellStyle name="Comma 15 2 2 6 2" xfId="17133" xr:uid="{1528569D-D45F-4B86-B506-4E8EB682862A}"/>
    <cellStyle name="Comma 15 2 2 7" xfId="17134" xr:uid="{CA1236C4-1E26-4F3A-BCA4-8936C06CF9C7}"/>
    <cellStyle name="Comma 15 2 3" xfId="17135" xr:uid="{812AB456-EECF-43D6-8150-13A171D6BBC2}"/>
    <cellStyle name="Comma 15 2 3 2" xfId="17136" xr:uid="{A78E6CBE-90DC-4D4B-B378-73A4C7B80128}"/>
    <cellStyle name="Comma 15 2 3 2 2" xfId="17137" xr:uid="{D43ACACC-1696-48B3-82C6-97344F357CA7}"/>
    <cellStyle name="Comma 15 2 3 2 2 2" xfId="17138" xr:uid="{4A7EE82F-9F3E-475C-88E7-F777F832BFC6}"/>
    <cellStyle name="Comma 15 2 3 2 2 2 2" xfId="17139" xr:uid="{594D602B-F744-4290-A85F-49199F0BB288}"/>
    <cellStyle name="Comma 15 2 3 2 2 3" xfId="17140" xr:uid="{79E6FB24-3C70-4514-9894-3B54B2B136A7}"/>
    <cellStyle name="Comma 15 2 3 2 3" xfId="17141" xr:uid="{9BB8D307-868F-4870-933B-9783D2175B23}"/>
    <cellStyle name="Comma 15 2 3 2 3 2" xfId="17142" xr:uid="{93C950A4-D4EB-4887-965C-D4CC374AA020}"/>
    <cellStyle name="Comma 15 2 3 2 4" xfId="17143" xr:uid="{3B53F95A-19E6-4B1F-8062-B70EEB57B209}"/>
    <cellStyle name="Comma 15 2 3 3" xfId="17144" xr:uid="{88302C4D-6103-413F-8053-39545042E278}"/>
    <cellStyle name="Comma 15 2 3 3 2" xfId="17145" xr:uid="{B19D0042-A3F3-44F5-AB41-53ED48B204DC}"/>
    <cellStyle name="Comma 15 2 3 3 2 2" xfId="17146" xr:uid="{E23A1096-3E83-4DAF-9680-62FE476CE67E}"/>
    <cellStyle name="Comma 15 2 3 3 3" xfId="17147" xr:uid="{71107832-7E3A-4253-9BEA-534B9E300470}"/>
    <cellStyle name="Comma 15 2 3 3 3 2" xfId="17148" xr:uid="{D92159D9-D74E-4801-99F9-F7922250E613}"/>
    <cellStyle name="Comma 15 2 3 3 4" xfId="17149" xr:uid="{9298D173-6D1C-457C-9E8B-85F947A9781E}"/>
    <cellStyle name="Comma 15 2 3 4" xfId="17150" xr:uid="{5A7D447E-6707-4010-9E77-017643132378}"/>
    <cellStyle name="Comma 15 2 3 4 2" xfId="17151" xr:uid="{0B990D79-F193-4C00-AC4F-B2E944094C1F}"/>
    <cellStyle name="Comma 15 2 3 5" xfId="17152" xr:uid="{6D2F53D2-49A6-4255-BB58-848335A59954}"/>
    <cellStyle name="Comma 15 2 3 5 2" xfId="17153" xr:uid="{13204C57-722C-409B-A11F-DB1E59C4C950}"/>
    <cellStyle name="Comma 15 2 3 6" xfId="17154" xr:uid="{E2D3A5E3-E104-4ADF-9A91-C37698F8CE9D}"/>
    <cellStyle name="Comma 15 2 4" xfId="17155" xr:uid="{A808F9F8-BD66-4806-8CCF-BD914DA4802D}"/>
    <cellStyle name="Comma 15 2 4 2" xfId="17156" xr:uid="{CAC154F7-EF9D-4DAC-900A-723377B7594E}"/>
    <cellStyle name="Comma 15 2 4 2 2" xfId="17157" xr:uid="{10967DCC-04B9-40B1-A383-D5047ED895D0}"/>
    <cellStyle name="Comma 15 2 4 2 2 2" xfId="17158" xr:uid="{A1E2484B-7076-4E77-8D29-DD4EA7B877D8}"/>
    <cellStyle name="Comma 15 2 4 2 3" xfId="17159" xr:uid="{5870E054-A67E-4E0F-A320-E81B88161FB4}"/>
    <cellStyle name="Comma 15 2 4 3" xfId="17160" xr:uid="{7AE0FFDF-A992-4588-BDE7-D493690DD628}"/>
    <cellStyle name="Comma 15 2 4 3 2" xfId="17161" xr:uid="{03E6C0E0-097E-448D-8562-0323A0F223A4}"/>
    <cellStyle name="Comma 15 2 4 4" xfId="17162" xr:uid="{4E58EBD3-3C62-42CC-963D-E2C4A507DB28}"/>
    <cellStyle name="Comma 15 2 5" xfId="17163" xr:uid="{8F48157C-A481-4BFA-BA61-12B45276D589}"/>
    <cellStyle name="Comma 15 2 5 2" xfId="17164" xr:uid="{9D668ADD-E578-44BB-988F-1A8A96FC7264}"/>
    <cellStyle name="Comma 15 2 5 2 2" xfId="17165" xr:uid="{83FE044F-C525-4D2E-8612-ED183791B94A}"/>
    <cellStyle name="Comma 15 2 5 3" xfId="17166" xr:uid="{75A4052D-E9F3-45A8-BC82-609C769EC44B}"/>
    <cellStyle name="Comma 15 2 5 3 2" xfId="17167" xr:uid="{72A0DFF7-348A-47D2-BFCE-9959B45F4F0B}"/>
    <cellStyle name="Comma 15 2 5 4" xfId="17168" xr:uid="{A9417D0F-24FA-484B-B251-B23E5C905F37}"/>
    <cellStyle name="Comma 15 2 6" xfId="17169" xr:uid="{568E855E-A492-42EB-AD6D-065E2E7E1DCC}"/>
    <cellStyle name="Comma 15 2 6 2" xfId="17170" xr:uid="{6EC096F7-8B77-49C7-9B4F-F027CE3B5761}"/>
    <cellStyle name="Comma 15 2 7" xfId="17171" xr:uid="{37252B3E-4D39-4E43-9CFE-E7569035BC09}"/>
    <cellStyle name="Comma 15 2 7 2" xfId="17172" xr:uid="{764BE9C5-3E3B-4021-BAF7-0CA1C9273159}"/>
    <cellStyle name="Comma 15 2 8" xfId="17173" xr:uid="{05B3743A-920D-4F9E-BF3F-D81E76F121F3}"/>
    <cellStyle name="Comma 15 3" xfId="17174" xr:uid="{4195480B-6B0D-462A-8D41-883F9BC78979}"/>
    <cellStyle name="Comma 15 3 2" xfId="17175" xr:uid="{13291311-5C5F-4EB9-AD78-5F694E799B7B}"/>
    <cellStyle name="Comma 15 3 2 2" xfId="17176" xr:uid="{982C1DE4-4244-4A9B-AB1E-B075B8CAFCCD}"/>
    <cellStyle name="Comma 15 3 2 2 2" xfId="17177" xr:uid="{2613DFE1-D335-4E2E-92D8-4627E295E1AA}"/>
    <cellStyle name="Comma 15 3 2 2 2 2" xfId="17178" xr:uid="{DC7D8B51-0A51-44E3-BA08-368BBC7C996F}"/>
    <cellStyle name="Comma 15 3 2 2 2 2 2" xfId="17179" xr:uid="{E678CC4C-F1B7-43EC-A893-7B03D6E24A44}"/>
    <cellStyle name="Comma 15 3 2 2 2 3" xfId="17180" xr:uid="{FF6DC113-D203-4ACA-8248-CC6E11A8647B}"/>
    <cellStyle name="Comma 15 3 2 2 3" xfId="17181" xr:uid="{10676237-503F-46E3-A6C7-5147F7C71CCC}"/>
    <cellStyle name="Comma 15 3 2 2 3 2" xfId="17182" xr:uid="{2B826F11-49F9-4B98-BC7A-2E42B489A32B}"/>
    <cellStyle name="Comma 15 3 2 2 4" xfId="17183" xr:uid="{FB037804-C0EA-4DC1-BFB7-E13275CBAB9B}"/>
    <cellStyle name="Comma 15 3 2 3" xfId="17184" xr:uid="{6D0EC8B0-981D-406F-AF63-B53145DC30ED}"/>
    <cellStyle name="Comma 15 3 2 3 2" xfId="17185" xr:uid="{8C920682-E1AC-4CC2-819E-388FFEB7C303}"/>
    <cellStyle name="Comma 15 3 2 3 2 2" xfId="17186" xr:uid="{88ABBA4B-D40F-4109-9547-45B49E313ACC}"/>
    <cellStyle name="Comma 15 3 2 3 3" xfId="17187" xr:uid="{D726D3C9-9589-4EB9-8DF2-180ACA6394F5}"/>
    <cellStyle name="Comma 15 3 2 3 3 2" xfId="17188" xr:uid="{2354467F-22BF-4CBF-9E62-FFDE6ADB6FC5}"/>
    <cellStyle name="Comma 15 3 2 3 4" xfId="17189" xr:uid="{62E01636-5D5E-4C21-B782-54C294987194}"/>
    <cellStyle name="Comma 15 3 2 4" xfId="17190" xr:uid="{07F3DED5-351E-4188-9CD2-C1CF84CF6E28}"/>
    <cellStyle name="Comma 15 3 2 4 2" xfId="17191" xr:uid="{885A1E56-A1BB-4B7B-8A1F-C7F74AF1C6C9}"/>
    <cellStyle name="Comma 15 3 2 5" xfId="17192" xr:uid="{CFC62E29-4873-476B-8417-17DB7D69C9AB}"/>
    <cellStyle name="Comma 15 3 2 5 2" xfId="17193" xr:uid="{DBC366D5-F8C7-4BFB-AD2D-0597613B14AD}"/>
    <cellStyle name="Comma 15 3 2 6" xfId="17194" xr:uid="{2B814AAB-E448-408E-9BE0-04DE490E54FC}"/>
    <cellStyle name="Comma 15 3 3" xfId="17195" xr:uid="{D510AB5C-B490-4F4A-8352-FF065958DD0A}"/>
    <cellStyle name="Comma 15 3 4" xfId="17196" xr:uid="{2DCFC11F-6DAE-4C67-A840-17A672DEB22D}"/>
    <cellStyle name="Comma 15 3 4 2" xfId="17197" xr:uid="{1EE2EA5C-630B-4693-9956-DCADB55F8FFC}"/>
    <cellStyle name="Comma 15 3 4 2 2" xfId="17198" xr:uid="{90A236AD-8AAC-4F82-A240-1465A052AE29}"/>
    <cellStyle name="Comma 15 3 4 2 2 2" xfId="17199" xr:uid="{4BBA56F5-7BB1-4567-B1FD-E645D4845510}"/>
    <cellStyle name="Comma 15 3 4 2 3" xfId="17200" xr:uid="{D94B9DF1-2CF6-41E6-9B31-C50A489E6339}"/>
    <cellStyle name="Comma 15 3 4 3" xfId="17201" xr:uid="{072A3596-7DF2-49A7-A1E4-90C2EE1A4092}"/>
    <cellStyle name="Comma 15 3 4 3 2" xfId="17202" xr:uid="{A051ED15-BA5C-4D86-81C1-743B3FA021B5}"/>
    <cellStyle name="Comma 15 3 4 4" xfId="17203" xr:uid="{CCF5EE4D-0004-428B-8832-93F920069013}"/>
    <cellStyle name="Comma 15 3 5" xfId="17204" xr:uid="{0B20C8C1-C242-43DF-B578-1D97D6C71D03}"/>
    <cellStyle name="Comma 15 3 5 2" xfId="17205" xr:uid="{E48487D9-D6E7-454D-B0A0-B4374359842B}"/>
    <cellStyle name="Comma 15 3 5 2 2" xfId="17206" xr:uid="{A18E5FA2-262C-4C60-954D-AD70A04BF78F}"/>
    <cellStyle name="Comma 15 3 5 3" xfId="17207" xr:uid="{C2BB3BAB-AB2D-48CA-BE44-0B24EF48AF2B}"/>
    <cellStyle name="Comma 15 3 5 3 2" xfId="17208" xr:uid="{6F0BDAD4-B1C4-4774-A612-CC427BF19F34}"/>
    <cellStyle name="Comma 15 3 5 4" xfId="17209" xr:uid="{46E8F355-59F9-4F28-9B2D-04549D92F455}"/>
    <cellStyle name="Comma 15 3 6" xfId="17210" xr:uid="{E09C519D-0363-4DC4-A5B3-AD55A3D11D0C}"/>
    <cellStyle name="Comma 15 3 6 2" xfId="17211" xr:uid="{3EC402C0-95AB-41A4-8897-79DD4F107A07}"/>
    <cellStyle name="Comma 15 3 7" xfId="17212" xr:uid="{23F11C48-B032-4C1C-9DC4-B2B31B9F32BF}"/>
    <cellStyle name="Comma 15 3 7 2" xfId="17213" xr:uid="{D2E9CE4B-BC5F-428F-9BD8-DE304953955D}"/>
    <cellStyle name="Comma 15 3 8" xfId="17214" xr:uid="{A91BB1AF-B3B8-474E-9A7C-D00020B106F6}"/>
    <cellStyle name="Comma 15 4" xfId="17215" xr:uid="{A3BE2859-525E-4C22-96AA-80AF797695B0}"/>
    <cellStyle name="Comma 15 4 2" xfId="17216" xr:uid="{2A6923E5-A26E-44ED-B94E-871F5808054E}"/>
    <cellStyle name="Comma 15 4 2 2" xfId="17217" xr:uid="{07CCA40E-C6A6-46C4-99FB-A2CA785F8A94}"/>
    <cellStyle name="Comma 15 4 2 2 2" xfId="17218" xr:uid="{8E5CC486-A423-46D5-ABE7-5B5B056823A9}"/>
    <cellStyle name="Comma 15 4 2 2 2 2" xfId="17219" xr:uid="{9C4B245C-1CD6-4D55-94E7-6F1432CE7290}"/>
    <cellStyle name="Comma 15 4 2 2 3" xfId="17220" xr:uid="{FA23E16E-F8AD-417A-8020-E99C7A2066DE}"/>
    <cellStyle name="Comma 15 4 2 3" xfId="17221" xr:uid="{B0E0EDDC-A455-4EFF-ACA0-289EB6C69ADE}"/>
    <cellStyle name="Comma 15 4 2 3 2" xfId="17222" xr:uid="{F264321D-64C2-4F1C-861D-2F361920B091}"/>
    <cellStyle name="Comma 15 4 2 4" xfId="17223" xr:uid="{588E481D-837D-4346-BB8E-6AC484A67028}"/>
    <cellStyle name="Comma 15 4 3" xfId="17224" xr:uid="{C406CB6B-AC50-499F-9081-2FCC5E704024}"/>
    <cellStyle name="Comma 15 4 3 2" xfId="17225" xr:uid="{9BAC1D95-5364-4403-8CCF-79F63E404AE8}"/>
    <cellStyle name="Comma 15 4 3 2 2" xfId="17226" xr:uid="{2CABD32B-546B-4A52-9B10-22C73B1795D9}"/>
    <cellStyle name="Comma 15 4 3 3" xfId="17227" xr:uid="{2E58DFFB-274D-422E-B42B-7E7EA472C3B7}"/>
    <cellStyle name="Comma 15 4 3 3 2" xfId="17228" xr:uid="{F7B00259-5A40-42CB-8313-4A87979BC595}"/>
    <cellStyle name="Comma 15 4 3 4" xfId="17229" xr:uid="{3D392A14-5856-4ED0-AECF-30D2D5B18B7B}"/>
    <cellStyle name="Comma 15 4 4" xfId="17230" xr:uid="{B74C3D9A-1D42-4742-91EE-7F0C7DB849F7}"/>
    <cellStyle name="Comma 15 4 4 2" xfId="17231" xr:uid="{D400AC97-669E-43F2-8389-A3238DFCDB83}"/>
    <cellStyle name="Comma 15 4 5" xfId="17232" xr:uid="{E4CE72E8-966E-4319-AAA2-69554E9E515B}"/>
    <cellStyle name="Comma 15 4 5 2" xfId="17233" xr:uid="{66275AB5-E918-4152-9712-0AA536E9AAB7}"/>
    <cellStyle name="Comma 15 4 6" xfId="17234" xr:uid="{5482D33A-00B1-4054-B215-5934E9B2CBBB}"/>
    <cellStyle name="Comma 15 5" xfId="17235" xr:uid="{24B42F7E-801D-4FC0-B0B3-D5485261D954}"/>
    <cellStyle name="Comma 15 5 2" xfId="17236" xr:uid="{44A90490-D6D4-4184-9F87-849DDD0F2170}"/>
    <cellStyle name="Comma 15 5 2 2" xfId="17237" xr:uid="{F875B69C-8DBF-4F63-9AB7-F5BC22766E3E}"/>
    <cellStyle name="Comma 15 5 2 2 2" xfId="17238" xr:uid="{A64C1285-61EE-4C23-B7EB-F68E6C22D747}"/>
    <cellStyle name="Comma 15 5 2 3" xfId="17239" xr:uid="{FC208AAA-997A-4E63-9E5F-DC1ECC80A122}"/>
    <cellStyle name="Comma 15 5 2 3 2" xfId="17240" xr:uid="{F17353F5-5562-48A7-AD64-15A4474DFB3B}"/>
    <cellStyle name="Comma 15 5 2 4" xfId="17241" xr:uid="{962FE996-DE8C-4263-8BFE-7839985DA760}"/>
    <cellStyle name="Comma 15 5 3" xfId="17242" xr:uid="{CA187869-F55C-4330-B284-27D588F1EE15}"/>
    <cellStyle name="Comma 15 5 3 2" xfId="17243" xr:uid="{49A42812-2FCF-418C-BC51-F373C3C9D2C5}"/>
    <cellStyle name="Comma 15 5 4" xfId="17244" xr:uid="{E7B37027-2938-4294-905F-4E7568654FE7}"/>
    <cellStyle name="Comma 15 5 4 2" xfId="17245" xr:uid="{0833EA48-E0C6-4663-8603-EFA57B123AED}"/>
    <cellStyle name="Comma 15 5 5" xfId="17246" xr:uid="{AEA53D1E-10E6-469E-B414-09B641DC9288}"/>
    <cellStyle name="Comma 15 6" xfId="17247" xr:uid="{F1C4E2B2-BB0B-467F-B7D0-E0932089FA28}"/>
    <cellStyle name="Comma 15 6 2" xfId="17248" xr:uid="{60420E83-D207-4661-BB73-3351158F6334}"/>
    <cellStyle name="Comma 15 6 2 2" xfId="17249" xr:uid="{CA3FC059-7033-4613-B429-9DFB7459B403}"/>
    <cellStyle name="Comma 15 6 3" xfId="17250" xr:uid="{B7C7C5C8-5FDA-4A93-956C-E73BE18C10D7}"/>
    <cellStyle name="Comma 15 6 3 2" xfId="17251" xr:uid="{766073FE-778B-4089-A5EE-BB49A6EB0D49}"/>
    <cellStyle name="Comma 15 6 4" xfId="17252" xr:uid="{290340AE-4AB6-4C89-98DC-3518009F0D82}"/>
    <cellStyle name="Comma 15 7" xfId="17253" xr:uid="{378819BD-0352-45BA-9769-4716F505C706}"/>
    <cellStyle name="Comma 15 7 2" xfId="17254" xr:uid="{3B6BA957-4E11-490A-9C0C-382D03A80A83}"/>
    <cellStyle name="Comma 15 8" xfId="17255" xr:uid="{99919350-732F-4563-83DE-A211E1194780}"/>
    <cellStyle name="Comma 15 8 2" xfId="17256" xr:uid="{7FF2A490-AED8-4437-A722-ED4FBDB3D48A}"/>
    <cellStyle name="Comma 15 9" xfId="17257" xr:uid="{0E554737-9438-47CC-B132-0138CF8D1D63}"/>
    <cellStyle name="Comma 16" xfId="833" xr:uid="{7970BAE3-AA52-4F70-837C-F28576B335AA}"/>
    <cellStyle name="Comma 16 2" xfId="17259" xr:uid="{876C5C4D-A893-42A5-B056-1124A4057BB9}"/>
    <cellStyle name="Comma 16 3" xfId="17258" xr:uid="{E7581A51-D9D9-4132-825E-A40D4EA0925E}"/>
    <cellStyle name="Comma 17" xfId="835" xr:uid="{EEF4B6D5-0A2B-4EE2-A36E-DD3847C2A3E6}"/>
    <cellStyle name="Comma 17 2" xfId="17260" xr:uid="{F41F653E-61AA-4440-90E8-8E2429475A8F}"/>
    <cellStyle name="Comma 17 2 2" xfId="43884" xr:uid="{7D2F00FA-6104-478A-9090-4E5ABF4B8155}"/>
    <cellStyle name="Comma 17 3" xfId="43883" xr:uid="{01A78107-A49B-4EF1-AA6B-EE15E7CD588C}"/>
    <cellStyle name="Comma 18" xfId="1207" xr:uid="{9EABEEA8-F408-4BBF-B4E5-BB93DDDAE465}"/>
    <cellStyle name="Comma 18 10" xfId="17262" xr:uid="{A552EC35-C7D5-4481-90F9-33B1BC949886}"/>
    <cellStyle name="Comma 18 11" xfId="17263" xr:uid="{62A4EDF0-E384-4F2F-9C08-E70F35F60423}"/>
    <cellStyle name="Comma 18 12" xfId="17264" xr:uid="{557D3774-A52B-46F4-B981-A54AEA221149}"/>
    <cellStyle name="Comma 18 13" xfId="17265" xr:uid="{76E72C31-0931-4FC8-B56E-A52CD9E78B13}"/>
    <cellStyle name="Comma 18 14" xfId="17266" xr:uid="{14A17C01-B1E9-4D4A-9B59-B9B12BC4602B}"/>
    <cellStyle name="Comma 18 15" xfId="17261" xr:uid="{9AD3FEC0-0FD8-4746-A1FA-B9F4AA6115A6}"/>
    <cellStyle name="Comma 18 16" xfId="44480" xr:uid="{F4BFF769-EEBB-43CE-AE45-67D8A75B3DB7}"/>
    <cellStyle name="Comma 18 2" xfId="17267" xr:uid="{FFF01FFF-75A7-442C-975D-BCF2C60DE7DC}"/>
    <cellStyle name="Comma 18 2 2" xfId="17268" xr:uid="{3A7B88CA-9394-48F4-9BF4-BC93251AB25F}"/>
    <cellStyle name="Comma 18 2 2 2" xfId="17269" xr:uid="{CF07463C-1B2A-4F89-9316-E7C275BFFF31}"/>
    <cellStyle name="Comma 18 2 2 2 2" xfId="17270" xr:uid="{2118FABA-158F-4CCC-8578-0075AF89F554}"/>
    <cellStyle name="Comma 18 2 2 2 2 2" xfId="17271" xr:uid="{7E75D13E-054C-49A3-9157-058FD7AD0E6E}"/>
    <cellStyle name="Comma 18 2 2 2 2 3" xfId="17272" xr:uid="{A15506E6-EDD0-4810-BD05-84A0A29E6F8C}"/>
    <cellStyle name="Comma 18 2 2 2 3" xfId="17273" xr:uid="{BDC718E6-04F4-46A7-A7E3-3A6CCBCC5A3D}"/>
    <cellStyle name="Comma 18 2 2 2 4" xfId="17274" xr:uid="{4E7EE068-B616-4C23-846D-6271F91478C3}"/>
    <cellStyle name="Comma 18 2 2 3" xfId="17275" xr:uid="{01923024-8224-4E40-880A-00F5DAA55FCD}"/>
    <cellStyle name="Comma 18 2 2 3 2" xfId="17276" xr:uid="{48EF10B5-8C3F-42F9-8FD5-33B38C9582C7}"/>
    <cellStyle name="Comma 18 2 2 3 3" xfId="17277" xr:uid="{DB6C3B04-71AB-4A24-9724-BA14DC8AD22A}"/>
    <cellStyle name="Comma 18 2 2 4" xfId="17278" xr:uid="{20464B8E-892C-426D-8535-B01CFD4A584F}"/>
    <cellStyle name="Comma 18 2 2 5" xfId="17279" xr:uid="{B8DDB8C8-A6C5-4733-8395-0B3FD055164E}"/>
    <cellStyle name="Comma 18 2 2 6" xfId="46750" xr:uid="{0BAB9225-8E2F-4081-95A1-10018D7653B6}"/>
    <cellStyle name="Comma 18 2 3" xfId="17280" xr:uid="{A7C87F25-131C-4669-97F5-23CBFCF834B6}"/>
    <cellStyle name="Comma 18 2 3 2" xfId="17281" xr:uid="{0636684F-AAF0-4A44-B506-72F5EBA87B61}"/>
    <cellStyle name="Comma 18 2 3 2 2" xfId="17282" xr:uid="{0309A304-6BC2-4BAF-AF42-9701B1CB7364}"/>
    <cellStyle name="Comma 18 2 3 2 3" xfId="17283" xr:uid="{0FC78038-B403-4A23-A34D-CAE8F9068C43}"/>
    <cellStyle name="Comma 18 2 3 3" xfId="17284" xr:uid="{D9BAD0AC-2D87-464F-AF09-46561576D71F}"/>
    <cellStyle name="Comma 18 2 3 4" xfId="17285" xr:uid="{A36363ED-9330-442F-BF6D-CD46C797089E}"/>
    <cellStyle name="Comma 18 2 4" xfId="17286" xr:uid="{35B700F3-E9BC-4973-8904-808139C9FFEB}"/>
    <cellStyle name="Comma 18 2 4 2" xfId="17287" xr:uid="{A75784A7-7060-499D-A92E-8F0424C820B0}"/>
    <cellStyle name="Comma 18 2 4 3" xfId="17288" xr:uid="{0A62236D-8EAD-43CA-BCC1-49FE0C8ADA08}"/>
    <cellStyle name="Comma 18 2 5" xfId="17289" xr:uid="{1D46F048-9AC8-43D1-9B08-C42725455030}"/>
    <cellStyle name="Comma 18 2 6" xfId="17290" xr:uid="{D133EB6D-9FC5-476F-818C-3978C9B6E985}"/>
    <cellStyle name="Comma 18 2 7" xfId="17291" xr:uid="{5992FE4D-BE37-4D2A-99CD-0EC17568FBC4}"/>
    <cellStyle name="Comma 18 2 8" xfId="45412" xr:uid="{2C3F9DDB-4BF0-4294-B83E-B19D5D4793F8}"/>
    <cellStyle name="Comma 18 3" xfId="17292" xr:uid="{13228262-AFCD-4AF5-91A7-7CDE71CBB5D2}"/>
    <cellStyle name="Comma 18 3 2" xfId="17293" xr:uid="{E59195BD-7017-430A-AD26-42E4E48A8E20}"/>
    <cellStyle name="Comma 18 3 2 2" xfId="17294" xr:uid="{7A3B932E-B069-46A6-9CC6-971766F67023}"/>
    <cellStyle name="Comma 18 3 2 2 2" xfId="17295" xr:uid="{BCBBFEB5-AF3D-4806-9ABB-DB602E350A7A}"/>
    <cellStyle name="Comma 18 3 2 2 3" xfId="17296" xr:uid="{22E3917D-D1E5-44EB-8C8C-A63FD695ACED}"/>
    <cellStyle name="Comma 18 3 2 3" xfId="17297" xr:uid="{DFF558AD-1AD3-47E8-AA46-C6C0281344A4}"/>
    <cellStyle name="Comma 18 3 2 4" xfId="17298" xr:uid="{3635289A-9CD8-4D90-A107-328D4FC66C6B}"/>
    <cellStyle name="Comma 18 3 2 5" xfId="46914" xr:uid="{C36D62D0-74C1-4F5C-8E8D-9B450C144C46}"/>
    <cellStyle name="Comma 18 3 3" xfId="17299" xr:uid="{18277E89-B583-4FEC-9750-976730347690}"/>
    <cellStyle name="Comma 18 3 3 2" xfId="17300" xr:uid="{0A5682B9-EDEA-4F9F-9D8E-B977C0FD2742}"/>
    <cellStyle name="Comma 18 3 3 3" xfId="17301" xr:uid="{3419B324-6200-4186-B53E-5DD614F7E275}"/>
    <cellStyle name="Comma 18 3 4" xfId="17302" xr:uid="{C723DFEE-49B6-48BD-85A9-D2B267277F8C}"/>
    <cellStyle name="Comma 18 3 5" xfId="17303" xr:uid="{DFD73EEB-C3CA-44EF-A78E-014D6471BC3C}"/>
    <cellStyle name="Comma 18 3 5 2" xfId="17304" xr:uid="{44D43E36-14E8-4F82-80FA-9127ABB2D153}"/>
    <cellStyle name="Comma 18 3 6" xfId="17305" xr:uid="{C79E28B0-5330-4736-BD66-1812C6B24CE4}"/>
    <cellStyle name="Comma 18 3 7" xfId="44804" xr:uid="{C56901C1-3D3F-4A93-82C4-BB3DB3BB7F63}"/>
    <cellStyle name="Comma 18 4" xfId="17306" xr:uid="{6A9170DF-FFAE-4951-A5A7-EAF731BA5A45}"/>
    <cellStyle name="Comma 18 4 2" xfId="17307" xr:uid="{C47A7A1A-7668-428F-891B-9985AAEA3579}"/>
    <cellStyle name="Comma 18 4 2 2" xfId="17308" xr:uid="{6F492BDA-B0A3-49E3-A3B7-28A198F70D84}"/>
    <cellStyle name="Comma 18 4 2 3" xfId="17309" xr:uid="{E24FFE8B-3F84-484C-B1CE-0ADC9D36E702}"/>
    <cellStyle name="Comma 18 4 3" xfId="17310" xr:uid="{D68A21E7-D003-46D3-AFA1-A264531C5045}"/>
    <cellStyle name="Comma 18 4 4" xfId="17311" xr:uid="{A1A02CA2-9177-4D61-B0EE-7EDD67267A21}"/>
    <cellStyle name="Comma 18 4 5" xfId="47088" xr:uid="{F0ACE0C2-3538-4916-AA36-BCFB01A4C4B1}"/>
    <cellStyle name="Comma 18 5" xfId="17312" xr:uid="{18593D4A-2239-4B50-BE83-09146CFE2207}"/>
    <cellStyle name="Comma 18 5 2" xfId="17313" xr:uid="{5E7539BD-2C1E-4FB1-9C59-5506C4B82D1E}"/>
    <cellStyle name="Comma 18 5 2 2" xfId="17314" xr:uid="{59A00B4A-42D0-4C7E-B179-04B380E01A12}"/>
    <cellStyle name="Comma 18 5 2 3" xfId="17315" xr:uid="{88923751-28CF-41D4-9899-455FB49BB8F9}"/>
    <cellStyle name="Comma 18 5 3" xfId="17316" xr:uid="{10F4B1B0-EB72-45B3-BCF4-C5677C73D9D9}"/>
    <cellStyle name="Comma 18 5 4" xfId="17317" xr:uid="{85CD3C6A-A5F4-4A3B-BFF1-855CD4922C9D}"/>
    <cellStyle name="Comma 18 5 5" xfId="46186" xr:uid="{3958C8D7-C07A-4872-9A59-F612861FD2E6}"/>
    <cellStyle name="Comma 18 6" xfId="17318" xr:uid="{E8DF5A8E-09A6-4F3D-82E8-382DE9CAD24F}"/>
    <cellStyle name="Comma 18 7" xfId="17319" xr:uid="{555DBE29-BDB9-4FE5-B5FE-1F7B27ADC0F7}"/>
    <cellStyle name="Comma 18 7 2" xfId="17320" xr:uid="{489124B8-F88D-4DA6-BE22-455BC1C17B04}"/>
    <cellStyle name="Comma 18 7 3" xfId="17321" xr:uid="{8DAD8968-4849-472E-A2AF-EDC5D79659F2}"/>
    <cellStyle name="Comma 18 8" xfId="17322" xr:uid="{9E1EFD5F-A5DE-4A98-8D41-5AB3885526BE}"/>
    <cellStyle name="Comma 18 9" xfId="17323" xr:uid="{FAC3D93C-4F28-4827-9864-39D9306D8FBB}"/>
    <cellStyle name="Comma 18 9 2" xfId="17324" xr:uid="{E8BBB433-A696-4EB9-B630-12FB69957F9A}"/>
    <cellStyle name="Comma 19" xfId="17325" xr:uid="{F938E307-5FE6-4660-ADF2-CD44130F2A2A}"/>
    <cellStyle name="Comma 19 2" xfId="17326" xr:uid="{C69088C7-7633-476F-A3D5-9626CFD73E23}"/>
    <cellStyle name="Comma 19 2 2" xfId="17327" xr:uid="{8E0F329D-EF59-463C-A34D-BEA6BEDA7764}"/>
    <cellStyle name="Comma 19 2 2 2" xfId="46751" xr:uid="{88F99AE0-2FE9-42A8-A28F-A9B9F6DA82BB}"/>
    <cellStyle name="Comma 19 2 3" xfId="17328" xr:uid="{D4EF8F2C-BA1E-4C30-BA74-6143B9AFDDFF}"/>
    <cellStyle name="Comma 19 2 3 2" xfId="17329" xr:uid="{2E2C8287-A62D-492E-B71E-E1AA2DF3ED69}"/>
    <cellStyle name="Comma 19 2 4" xfId="17330" xr:uid="{C6354A0B-3E1D-4117-8578-B640806B2574}"/>
    <cellStyle name="Comma 19 2 5" xfId="45413" xr:uid="{B5A35039-DA1F-433B-8A55-E017AE73B73D}"/>
    <cellStyle name="Comma 19 3" xfId="17331" xr:uid="{8F4C2CD0-13D8-4666-994E-AF16C058D075}"/>
    <cellStyle name="Comma 19 3 2" xfId="17332" xr:uid="{72390344-0FD7-4F78-899A-D7A1CF947097}"/>
    <cellStyle name="Comma 19 3 2 2" xfId="46915" xr:uid="{EBB00F1E-FE68-4381-91B1-73E68C02F6E3}"/>
    <cellStyle name="Comma 19 3 3" xfId="17333" xr:uid="{1D74BC3D-C756-4088-BC0E-EFDE0568DE62}"/>
    <cellStyle name="Comma 19 3 4" xfId="44805" xr:uid="{B3CBCBD7-6C4E-405A-96B2-1E0EED263387}"/>
    <cellStyle name="Comma 19 4" xfId="17334" xr:uid="{25043C77-42F6-43F5-8F41-DEAAF1DABC4F}"/>
    <cellStyle name="Comma 19 4 2" xfId="17335" xr:uid="{2E1B79C1-13A7-47A5-BD0E-B20EE36AB628}"/>
    <cellStyle name="Comma 19 4 2 2" xfId="17336" xr:uid="{377A296A-3D8F-426C-AED4-2DBEDEB811D9}"/>
    <cellStyle name="Comma 19 4 3" xfId="17337" xr:uid="{48C39FCA-85F4-42AA-967D-C5040B748811}"/>
    <cellStyle name="Comma 19 4 4" xfId="47089" xr:uid="{3DD34A1C-4CB4-492E-8F82-46D6BE7BAF8A}"/>
    <cellStyle name="Comma 19 5" xfId="17338" xr:uid="{45A142A2-0FD8-4477-9378-9C5313B3D57F}"/>
    <cellStyle name="Comma 19 5 2" xfId="17339" xr:uid="{7958D800-1BF0-4955-A775-570EAECDEFF5}"/>
    <cellStyle name="Comma 19 5 2 2" xfId="17340" xr:uid="{834FD966-85EB-406A-9F3D-4C0454A0761D}"/>
    <cellStyle name="Comma 19 5 3" xfId="17341" xr:uid="{F15EB68C-983E-4F8E-956A-A1EDD3150F8C}"/>
    <cellStyle name="Comma 19 5 4" xfId="46187" xr:uid="{299449D3-B395-42B5-8FAA-DC5FCF3B501C}"/>
    <cellStyle name="Comma 19 6" xfId="17342" xr:uid="{C2F19DD9-7C2E-4C22-AC83-ADF12061EC85}"/>
    <cellStyle name="Comma 19 6 2" xfId="17343" xr:uid="{96A7314F-FDF3-4B11-A1B3-D6908D6BEDF3}"/>
    <cellStyle name="Comma 19 7" xfId="17344" xr:uid="{490EECB4-89E8-41F4-8569-8CD9626ECC76}"/>
    <cellStyle name="Comma 19 8" xfId="43885" xr:uid="{4BBBEC23-4F42-4591-91FC-E14CEF6429B8}"/>
    <cellStyle name="Comma 19 9" xfId="44481" xr:uid="{C6C11518-57EE-4129-BE75-952866C28FF1}"/>
    <cellStyle name="Comma 2" xfId="108" xr:uid="{7835869D-C807-4045-B51E-22B059500B0E}"/>
    <cellStyle name="Comma 2 10" xfId="17345" xr:uid="{0B3E74AB-1AC9-4349-81BC-1BA768564A23}"/>
    <cellStyle name="Comma 2 10 2" xfId="17346" xr:uid="{8C3609B1-3182-4B59-925B-6B11A7D682FF}"/>
    <cellStyle name="Comma 2 10 2 2" xfId="17347" xr:uid="{A06BC203-2D97-46DE-9B80-4EE51FCA2D38}"/>
    <cellStyle name="Comma 2 10 2 2 2" xfId="17348" xr:uid="{0ACC7A5D-5439-43DE-8653-D4DC4015D656}"/>
    <cellStyle name="Comma 2 10 2 2 2 2" xfId="17349" xr:uid="{F3C8EC02-A95A-4C08-9401-4F58718332D3}"/>
    <cellStyle name="Comma 2 10 2 2 2 2 2" xfId="17350" xr:uid="{4B8580AA-5DEB-4796-B96C-900ECA7E961D}"/>
    <cellStyle name="Comma 2 10 2 2 2 2 2 2" xfId="17351" xr:uid="{9D3DCA6B-375A-4EEF-B269-7F3EEE3DDF04}"/>
    <cellStyle name="Comma 2 10 2 2 2 2 3" xfId="17352" xr:uid="{850A0A02-2873-4E5C-B69E-D13782406C7A}"/>
    <cellStyle name="Comma 2 10 2 2 2 3" xfId="17353" xr:uid="{41EC8121-ED34-4F75-8435-3E52A69B29EE}"/>
    <cellStyle name="Comma 2 10 2 2 2 3 2" xfId="17354" xr:uid="{7C5A6197-A8FE-4D07-99E7-870DA5ADAD88}"/>
    <cellStyle name="Comma 2 10 2 2 2 4" xfId="17355" xr:uid="{030D6E34-0441-42AE-856B-DB6B70F2850F}"/>
    <cellStyle name="Comma 2 10 2 2 3" xfId="17356" xr:uid="{10198765-340C-43EC-8362-BBE118370BA5}"/>
    <cellStyle name="Comma 2 10 2 2 3 2" xfId="17357" xr:uid="{BA27B480-33F8-414C-ADE8-10E2D8610F0C}"/>
    <cellStyle name="Comma 2 10 2 2 3 2 2" xfId="17358" xr:uid="{C7B456BD-CF93-45C3-93BC-2BEB357154DF}"/>
    <cellStyle name="Comma 2 10 2 2 3 3" xfId="17359" xr:uid="{C35BF900-F496-48CE-8579-FEDAC75E740F}"/>
    <cellStyle name="Comma 2 10 2 2 3 3 2" xfId="17360" xr:uid="{2D28A2C8-E980-4B3D-A37B-885D9F092BD5}"/>
    <cellStyle name="Comma 2 10 2 2 3 4" xfId="17361" xr:uid="{09A1FEEA-E84C-4CEA-8B0F-5FAF395AB8C9}"/>
    <cellStyle name="Comma 2 10 2 2 4" xfId="17362" xr:uid="{2F4A1F1D-385C-43E3-A160-60A8C41667CC}"/>
    <cellStyle name="Comma 2 10 2 2 4 2" xfId="17363" xr:uid="{E311BA20-35F9-4731-9A26-4A3D45F6DAC8}"/>
    <cellStyle name="Comma 2 10 2 2 5" xfId="17364" xr:uid="{05850446-BDD8-47EB-BB51-3CCDCDDB431B}"/>
    <cellStyle name="Comma 2 10 2 2 5 2" xfId="17365" xr:uid="{D79F144D-A061-4E4A-9CB9-DC049046BF57}"/>
    <cellStyle name="Comma 2 10 2 2 6" xfId="17366" xr:uid="{CB4064AE-0C38-4ED2-8A19-EACB37F7C9BD}"/>
    <cellStyle name="Comma 2 10 2 2 7" xfId="45470" xr:uid="{042B74B1-7702-4DD8-96BC-D5A310C89D8A}"/>
    <cellStyle name="Comma 2 10 2 3" xfId="17367" xr:uid="{6F0C32AC-3421-4379-9ADC-04FE1CCC20B9}"/>
    <cellStyle name="Comma 2 10 2 3 2" xfId="17368" xr:uid="{6DA4CCE0-06DA-49B8-919B-990C928BD79A}"/>
    <cellStyle name="Comma 2 10 2 3 2 2" xfId="17369" xr:uid="{E748FCC1-3685-4E44-BD18-36C1FC80590F}"/>
    <cellStyle name="Comma 2 10 2 3 2 2 2" xfId="17370" xr:uid="{0FEFEA11-0BBC-4B9C-B0E8-A5F2BEF16300}"/>
    <cellStyle name="Comma 2 10 2 3 2 3" xfId="17371" xr:uid="{DD747417-CBE2-4A60-AE68-82A5980FB8C5}"/>
    <cellStyle name="Comma 2 10 2 3 3" xfId="17372" xr:uid="{136C066D-A371-41CD-9788-426E8A471B7F}"/>
    <cellStyle name="Comma 2 10 2 3 3 2" xfId="17373" xr:uid="{136BC0EF-C095-4D79-8A8F-F991702626D9}"/>
    <cellStyle name="Comma 2 10 2 3 4" xfId="17374" xr:uid="{F1287BC1-21B3-4C72-8ECF-77DD98BEB49C}"/>
    <cellStyle name="Comma 2 10 2 3 5" xfId="46809" xr:uid="{9333B735-1494-4DA7-AE54-55E195463D7B}"/>
    <cellStyle name="Comma 2 10 2 4" xfId="17375" xr:uid="{E65335BB-2769-4CE1-8C75-9A0F983CEBB0}"/>
    <cellStyle name="Comma 2 10 2 4 2" xfId="17376" xr:uid="{0A1122A5-1C1E-4FC7-9611-A0DDDE2BB25C}"/>
    <cellStyle name="Comma 2 10 2 4 2 2" xfId="17377" xr:uid="{C86CC3BE-A4B1-4949-A5A6-C5515D747838}"/>
    <cellStyle name="Comma 2 10 2 4 3" xfId="17378" xr:uid="{9D630733-2457-433A-AF56-9023F259CB09}"/>
    <cellStyle name="Comma 2 10 2 4 3 2" xfId="17379" xr:uid="{1F9855A9-DC70-49B4-B270-B064B1C20591}"/>
    <cellStyle name="Comma 2 10 2 4 4" xfId="17380" xr:uid="{C4B36E58-6909-4EE9-BFDA-910FAB716689}"/>
    <cellStyle name="Comma 2 10 2 5" xfId="17381" xr:uid="{B2397CA8-BE40-42D7-864B-4C171DDD98CE}"/>
    <cellStyle name="Comma 2 10 2 5 2" xfId="17382" xr:uid="{CF9B01BF-FFB0-4CA9-B394-2B42D4C3818F}"/>
    <cellStyle name="Comma 2 10 2 6" xfId="17383" xr:uid="{2DBC2114-AAE9-49D5-BAC2-78905B12A424}"/>
    <cellStyle name="Comma 2 10 2 6 2" xfId="17384" xr:uid="{D95A1482-E114-489C-9E89-C258800F8DA0}"/>
    <cellStyle name="Comma 2 10 2 7" xfId="17385" xr:uid="{4276D0C3-2D1D-41D6-94D0-88C9222D32DD}"/>
    <cellStyle name="Comma 2 10 2 8" xfId="44673" xr:uid="{383102F8-69B8-4C05-838E-44338E6CD577}"/>
    <cellStyle name="Comma 2 10 3" xfId="17386" xr:uid="{4245C5A1-2708-4AAE-8EDB-30018F6BA376}"/>
    <cellStyle name="Comma 2 10 3 2" xfId="17387" xr:uid="{88095A21-199F-4A32-84DD-7B753AD9F4F8}"/>
    <cellStyle name="Comma 2 10 3 2 2" xfId="17388" xr:uid="{F4D863D6-EA13-4E4D-9DDE-4E7A103BF182}"/>
    <cellStyle name="Comma 2 10 3 2 2 2" xfId="17389" xr:uid="{C94BA859-1D16-41AA-886C-28A7FFBD903C}"/>
    <cellStyle name="Comma 2 10 3 2 2 2 2" xfId="17390" xr:uid="{ADFD9E8D-7E65-4D2C-BCD9-656791DB0261}"/>
    <cellStyle name="Comma 2 10 3 2 2 3" xfId="17391" xr:uid="{42772CA4-2397-4A20-BC27-49B87C58E2F3}"/>
    <cellStyle name="Comma 2 10 3 2 3" xfId="17392" xr:uid="{7904A59C-09E5-4ECB-904E-AE466B6D3830}"/>
    <cellStyle name="Comma 2 10 3 2 3 2" xfId="17393" xr:uid="{9E80C2BC-7F8E-473B-BF27-1C915ED1DB93}"/>
    <cellStyle name="Comma 2 10 3 2 4" xfId="17394" xr:uid="{2A315CB0-A66A-47CB-8281-A1E703567748}"/>
    <cellStyle name="Comma 2 10 3 2 5" xfId="46672" xr:uid="{CC1E5EF9-F887-447D-A13B-8A62D147EA91}"/>
    <cellStyle name="Comma 2 10 3 3" xfId="17395" xr:uid="{F7AD4526-B2D8-4055-AC0F-BBF677727123}"/>
    <cellStyle name="Comma 2 10 3 3 2" xfId="17396" xr:uid="{AB3565B8-4D4B-440D-9FC9-BFA1DC08B69A}"/>
    <cellStyle name="Comma 2 10 3 3 2 2" xfId="17397" xr:uid="{574E9A11-EA2C-435B-AFB8-1D13D69F4A88}"/>
    <cellStyle name="Comma 2 10 3 3 3" xfId="17398" xr:uid="{87B8B725-745A-4FD9-A824-20689ACFD2F7}"/>
    <cellStyle name="Comma 2 10 3 3 3 2" xfId="17399" xr:uid="{DB82B040-FCAA-4B92-A955-A91AFFD38A99}"/>
    <cellStyle name="Comma 2 10 3 3 4" xfId="17400" xr:uid="{434CCE45-96E6-40D8-A625-D2312CC5DAEF}"/>
    <cellStyle name="Comma 2 10 3 4" xfId="17401" xr:uid="{B70ECD86-AA01-48A2-A2A6-807EC807E882}"/>
    <cellStyle name="Comma 2 10 3 4 2" xfId="17402" xr:uid="{3A61102D-B8E2-41E5-B9B5-8606DA9C39C5}"/>
    <cellStyle name="Comma 2 10 3 5" xfId="17403" xr:uid="{2F98915E-833B-43E5-8046-80A7225FD51C}"/>
    <cellStyle name="Comma 2 10 3 5 2" xfId="17404" xr:uid="{BD57F315-B0D2-46B2-BF74-B0E6B5E03949}"/>
    <cellStyle name="Comma 2 10 3 6" xfId="17405" xr:uid="{30C2676B-7329-4FE5-80FF-399648A7CD54}"/>
    <cellStyle name="Comma 2 10 3 7" xfId="45333" xr:uid="{645C8B3D-6965-4796-B046-281A66D8AC13}"/>
    <cellStyle name="Comma 2 10 4" xfId="17406" xr:uid="{3A92D0BE-BCB4-4544-B4A2-167503A171A6}"/>
    <cellStyle name="Comma 2 10 4 2" xfId="17407" xr:uid="{2A6C7F04-6FF0-46B6-9B0A-32294D08AE1B}"/>
    <cellStyle name="Comma 2 10 4 2 2" xfId="17408" xr:uid="{0B461953-1F21-4A05-AFD5-72F671626269}"/>
    <cellStyle name="Comma 2 10 4 2 2 2" xfId="17409" xr:uid="{580041B8-AA9A-46DD-A745-9ECC94C2D213}"/>
    <cellStyle name="Comma 2 10 4 2 3" xfId="17410" xr:uid="{846F8EA0-E1AC-4012-97C7-CB20DF5B9A6F}"/>
    <cellStyle name="Comma 2 10 4 2 4" xfId="46973" xr:uid="{89330F1E-9184-45EF-A6A1-1905055A8E54}"/>
    <cellStyle name="Comma 2 10 4 3" xfId="17411" xr:uid="{BF26574D-C57F-427B-BD28-C5113E24FA90}"/>
    <cellStyle name="Comma 2 10 4 3 2" xfId="17412" xr:uid="{40B3A36F-74F2-4F6F-9B7A-FA7B24EBB5ED}"/>
    <cellStyle name="Comma 2 10 4 4" xfId="17413" xr:uid="{E5E15C24-BDE4-4C44-A1B0-E3F251552A0E}"/>
    <cellStyle name="Comma 2 10 4 5" xfId="44862" xr:uid="{52512072-D0F9-4AFD-947C-FA11C325A559}"/>
    <cellStyle name="Comma 2 10 5" xfId="17414" xr:uid="{A736345C-5BFD-4AC9-88AF-0B9704E41960}"/>
    <cellStyle name="Comma 2 10 5 2" xfId="17415" xr:uid="{B15EEA2B-6E3B-4A19-A5F7-35449DAD94B5}"/>
    <cellStyle name="Comma 2 10 5 2 2" xfId="17416" xr:uid="{784C57FF-8DFA-4B4F-996A-2D5A6B556FCC}"/>
    <cellStyle name="Comma 2 10 5 2 3" xfId="47146" xr:uid="{8E21A1AD-D67A-48F9-9C73-E660B931E9F9}"/>
    <cellStyle name="Comma 2 10 5 3" xfId="17417" xr:uid="{CEA16C03-6489-452E-A544-423E4BC57B66}"/>
    <cellStyle name="Comma 2 10 5 3 2" xfId="17418" xr:uid="{396F858B-80CC-4016-B0B0-1E1CA0786586}"/>
    <cellStyle name="Comma 2 10 5 4" xfId="17419" xr:uid="{86100892-6E2B-4E3D-B37C-59D5148EC839}"/>
    <cellStyle name="Comma 2 10 5 5" xfId="45785" xr:uid="{F6322901-A3CE-4776-87FA-568173269174}"/>
    <cellStyle name="Comma 2 10 6" xfId="17420" xr:uid="{D065D318-8036-4A86-9735-A30864EE574C}"/>
    <cellStyle name="Comma 2 10 6 2" xfId="17421" xr:uid="{F2564CEF-C1AF-489C-980A-A6D204627916}"/>
    <cellStyle name="Comma 2 10 6 3" xfId="46244" xr:uid="{E3D7DF0D-114A-4B1B-9006-6A48DD714B30}"/>
    <cellStyle name="Comma 2 10 7" xfId="17422" xr:uid="{0D57F6B7-DA57-4F59-A8DE-56D9E2A7C43E}"/>
    <cellStyle name="Comma 2 10 7 2" xfId="17423" xr:uid="{5276CEFF-4141-41B4-B90C-4FD39817C9AA}"/>
    <cellStyle name="Comma 2 10 8" xfId="17424" xr:uid="{E8CC0D7C-6BA8-4F42-A800-BC51A798D8AD}"/>
    <cellStyle name="Comma 2 10 9" xfId="44346" xr:uid="{1E75CBE5-B53D-4536-8B83-B122167BEB33}"/>
    <cellStyle name="Comma 2 11" xfId="17425" xr:uid="{83DEF2B5-C71E-4E69-AD26-B23432044A5E}"/>
    <cellStyle name="Comma 2 11 2" xfId="17426" xr:uid="{768FD997-5350-47B6-8B61-73F06116D0F9}"/>
    <cellStyle name="Comma 2 11 2 2" xfId="17427" xr:uid="{0E8DEC5A-86AA-4223-B9CC-D9042F9E1A52}"/>
    <cellStyle name="Comma 2 11 2 2 2" xfId="17428" xr:uid="{E3BB3344-ABEF-4E51-9408-FA1C416DFAFE}"/>
    <cellStyle name="Comma 2 11 2 2 2 2" xfId="17429" xr:uid="{722C9F15-41FA-4CE9-B2E1-11099C28CCAD}"/>
    <cellStyle name="Comma 2 11 2 2 2 2 2" xfId="17430" xr:uid="{B934351A-C422-4E45-87A0-C891791AD948}"/>
    <cellStyle name="Comma 2 11 2 2 2 3" xfId="17431" xr:uid="{63C62A0F-BA7C-44EA-8053-E3DC298E9E5B}"/>
    <cellStyle name="Comma 2 11 2 2 3" xfId="17432" xr:uid="{2433F444-9F7E-42CF-8000-945C5636D430}"/>
    <cellStyle name="Comma 2 11 2 2 3 2" xfId="17433" xr:uid="{E68B79E7-EECA-42B0-AD70-6FE670C7CCFA}"/>
    <cellStyle name="Comma 2 11 2 2 4" xfId="17434" xr:uid="{45A883CB-44D6-4FEB-BE35-F0B5CB7ABE59}"/>
    <cellStyle name="Comma 2 11 2 2 5" xfId="46698" xr:uid="{FA8796CA-A500-4F06-9916-D566C099F5AD}"/>
    <cellStyle name="Comma 2 11 2 3" xfId="17435" xr:uid="{56D5A33B-4CC1-4236-968C-014E0BF2C2B1}"/>
    <cellStyle name="Comma 2 11 2 3 2" xfId="17436" xr:uid="{7429BFB1-57AF-4589-A4E8-183EFDF599F2}"/>
    <cellStyle name="Comma 2 11 2 3 2 2" xfId="17437" xr:uid="{B27E9EBB-AC49-4C7E-8F8B-2FD47D7D632C}"/>
    <cellStyle name="Comma 2 11 2 3 3" xfId="17438" xr:uid="{45E30B8A-E431-492F-800D-FC6C3A9BC606}"/>
    <cellStyle name="Comma 2 11 2 3 3 2" xfId="17439" xr:uid="{7C925D57-E2FC-4597-9459-736B0759524A}"/>
    <cellStyle name="Comma 2 11 2 3 4" xfId="17440" xr:uid="{641C6873-FFC6-4FE8-B1D2-9A65E1E3B5BE}"/>
    <cellStyle name="Comma 2 11 2 4" xfId="17441" xr:uid="{996C44DD-92D9-4361-B348-C462AC3F2A32}"/>
    <cellStyle name="Comma 2 11 2 4 2" xfId="17442" xr:uid="{05C95D0B-A123-4398-A201-1DBFF05DF219}"/>
    <cellStyle name="Comma 2 11 2 5" xfId="17443" xr:uid="{49153B0C-86DA-4770-AB03-E6BF0515AEAE}"/>
    <cellStyle name="Comma 2 11 2 5 2" xfId="17444" xr:uid="{D86C1349-A416-47C0-B24D-602B4A0B271A}"/>
    <cellStyle name="Comma 2 11 2 6" xfId="17445" xr:uid="{0824C275-A4FC-497D-AAEA-4E5BAB083984}"/>
    <cellStyle name="Comma 2 11 2 7" xfId="45360" xr:uid="{5C78360F-2558-41E6-9601-78518F7ABECD}"/>
    <cellStyle name="Comma 2 11 3" xfId="17446" xr:uid="{FA760A75-42EE-434E-B472-EAC2D1DF5EAF}"/>
    <cellStyle name="Comma 2 11 3 2" xfId="17447" xr:uid="{863E775C-173B-425E-84F2-4BBB3AAEFF4D}"/>
    <cellStyle name="Comma 2 11 3 2 2" xfId="17448" xr:uid="{E29E38C8-91E4-412F-A328-2A566F738C72}"/>
    <cellStyle name="Comma 2 11 3 2 2 2" xfId="17449" xr:uid="{52F587E1-9BF3-434B-B445-07333B521F3D}"/>
    <cellStyle name="Comma 2 11 3 2 3" xfId="17450" xr:uid="{34B61115-3A08-40E7-A8D5-F4C9FB17CE86}"/>
    <cellStyle name="Comma 2 11 3 3" xfId="17451" xr:uid="{58A28C34-6D09-40EC-BBF9-3E2F81707CB9}"/>
    <cellStyle name="Comma 2 11 3 3 2" xfId="17452" xr:uid="{222D0D03-6B9D-41FC-B47E-1214949A1C53}"/>
    <cellStyle name="Comma 2 11 3 4" xfId="17453" xr:uid="{ABF8FA30-8849-46F2-9937-D3F010024106}"/>
    <cellStyle name="Comma 2 11 3 5" xfId="44751" xr:uid="{5677FC15-C27D-4D8C-BBB5-1D3FA34DC43A}"/>
    <cellStyle name="Comma 2 11 4" xfId="17454" xr:uid="{6C1BC2A9-1401-4B1C-BDFF-008E42B55B60}"/>
    <cellStyle name="Comma 2 11 4 2" xfId="17455" xr:uid="{8457519D-58E5-4A23-9D6A-7DE70DD1127E}"/>
    <cellStyle name="Comma 2 11 4 2 2" xfId="17456" xr:uid="{AB15A3D6-BAFA-4749-BDAE-4AD4AC395EDC}"/>
    <cellStyle name="Comma 2 11 4 3" xfId="17457" xr:uid="{0A68757D-DD52-4AFE-9CB2-FAEFA8E1EB62}"/>
    <cellStyle name="Comma 2 11 4 3 2" xfId="17458" xr:uid="{27D1342D-C3AD-4FC5-B5CD-5D734D87F6BB}"/>
    <cellStyle name="Comma 2 11 4 4" xfId="17459" xr:uid="{793BFD41-1300-4395-AB8F-EE8737F474C4}"/>
    <cellStyle name="Comma 2 11 4 5" xfId="45904" xr:uid="{C5CC6C7C-9457-431C-8127-97DD416F01A4}"/>
    <cellStyle name="Comma 2 11 5" xfId="17460" xr:uid="{A97A29B3-E617-4E0E-937B-6A2430948DFD}"/>
    <cellStyle name="Comma 2 11 5 2" xfId="17461" xr:uid="{4BABCEEA-53B5-41A0-94AB-2497C7621F01}"/>
    <cellStyle name="Comma 2 11 5 3" xfId="46134" xr:uid="{2E829BAE-DDB0-43DD-B410-C9ABFD94D9F8}"/>
    <cellStyle name="Comma 2 11 6" xfId="17462" xr:uid="{E400D688-A1BD-4171-8880-0B6830351384}"/>
    <cellStyle name="Comma 2 11 6 2" xfId="17463" xr:uid="{2A6A3BCB-71E1-4CD1-8FBD-BCF3A4F4830A}"/>
    <cellStyle name="Comma 2 11 7" xfId="17464" xr:uid="{A78BA4EA-8D33-4C47-94BE-F90071959C96}"/>
    <cellStyle name="Comma 2 11 8" xfId="44421" xr:uid="{754FC982-8B6C-40FA-B667-49B681ABE02D}"/>
    <cellStyle name="Comma 2 12" xfId="17465" xr:uid="{E444E0B5-A425-4A9E-8553-159A4A9E622E}"/>
    <cellStyle name="Comma 2 12 2" xfId="17466" xr:uid="{B0AC098C-7360-462A-992C-66A1A7D5ACC4}"/>
    <cellStyle name="Comma 2 12 3" xfId="17467" xr:uid="{2459B2B7-5C00-413A-BC25-FBE9945A4BE9}"/>
    <cellStyle name="Comma 2 12 4" xfId="46862" xr:uid="{7058AAE7-2462-4B7B-8166-0A595827FEED}"/>
    <cellStyle name="Comma 2 13" xfId="17468" xr:uid="{FEF3E421-9BC8-4EDC-B9D5-971209F9D42A}"/>
    <cellStyle name="Comma 2 13 2" xfId="17469" xr:uid="{78138008-5949-474E-8A89-D3C7D3830C4D}"/>
    <cellStyle name="Comma 2 13 2 2" xfId="17470" xr:uid="{64A8740C-D3C1-40CF-A5CA-609E74AF347A}"/>
    <cellStyle name="Comma 2 13 2 2 2" xfId="17471" xr:uid="{9102096C-86FE-4873-BFBE-98AADB8DFAA0}"/>
    <cellStyle name="Comma 2 13 2 3" xfId="17472" xr:uid="{3864F97C-3632-421A-9DE8-B054EEC9502D}"/>
    <cellStyle name="Comma 2 13 3" xfId="17473" xr:uid="{6DFA797A-7B38-424A-B53D-AA11556D5FE6}"/>
    <cellStyle name="Comma 2 13 3 2" xfId="17474" xr:uid="{307F41E5-CC3B-4749-A773-12BD7124D3F6}"/>
    <cellStyle name="Comma 2 13 4" xfId="17475" xr:uid="{F669653B-348C-4687-8F12-95C7F3E9309D}"/>
    <cellStyle name="Comma 2 13 5" xfId="47033" xr:uid="{EE18D4DA-9228-453C-BE16-113CBB513DD1}"/>
    <cellStyle name="Comma 2 14" xfId="17476" xr:uid="{C40326B4-1FC2-4E15-95ED-49B81ED1E703}"/>
    <cellStyle name="Comma 2 14 2" xfId="17477" xr:uid="{CAB9701B-1CB0-43E3-B84E-A403C1C56472}"/>
    <cellStyle name="Comma 2 14 2 2" xfId="17478" xr:uid="{68016D36-A445-4381-9CD3-EDB5CB1F5F4B}"/>
    <cellStyle name="Comma 2 14 3" xfId="17479" xr:uid="{F76CFC10-03A9-4A74-BBDA-3D5C60A5A616}"/>
    <cellStyle name="Comma 2 14 4" xfId="47036" xr:uid="{5E45E4D9-24D6-426F-966D-659EF47C0FE9}"/>
    <cellStyle name="Comma 2 15" xfId="17480" xr:uid="{53B27ECF-D6EE-408B-9B37-3DB48E46C971}"/>
    <cellStyle name="Comma 2 15 2" xfId="17481" xr:uid="{4BDF868E-7B1F-4FFC-8FF5-603C49FECCA8}"/>
    <cellStyle name="Comma 2 16" xfId="17482" xr:uid="{F0316594-C564-4D23-B40D-B278D6FF8984}"/>
    <cellStyle name="Comma 2 16 2" xfId="17483" xr:uid="{CB8EFEB7-732B-417A-B36E-24B9E49AD0D7}"/>
    <cellStyle name="Comma 2 2" xfId="144" xr:uid="{3C785AD0-993D-4E49-81B1-CB59FF997E99}"/>
    <cellStyle name="Comma 2 2 10" xfId="17484" xr:uid="{0790AB19-A925-4043-AE33-7DB9EBFBFC0E}"/>
    <cellStyle name="Comma 2 2 10 2" xfId="44439" xr:uid="{157FE1F3-743C-4D4F-9C87-DB8DC5506287}"/>
    <cellStyle name="Comma 2 2 11" xfId="17485" xr:uid="{C965C9FB-2E3A-4806-88A3-75E6933C8450}"/>
    <cellStyle name="Comma 2 2 11 2" xfId="17486" xr:uid="{3D951117-148A-4051-852D-F96224B52AF1}"/>
    <cellStyle name="Comma 2 2 11 2 2" xfId="17487" xr:uid="{96484382-8138-4193-9A63-79C749557FF2}"/>
    <cellStyle name="Comma 2 2 11 2 3" xfId="45340" xr:uid="{01C8CFC8-5CB2-41E0-B6CF-6EA2E5C366CE}"/>
    <cellStyle name="Comma 2 2 11 3" xfId="17488" xr:uid="{433E4C0A-A520-495D-A146-1BA7CDB0DD16}"/>
    <cellStyle name="Comma 2 2 11 3 2" xfId="46679" xr:uid="{CD4A6F5B-0561-4076-8631-F9944A2DF060}"/>
    <cellStyle name="Comma 2 2 11 4" xfId="44354" xr:uid="{F2565296-07F7-4A62-A463-30790C757444}"/>
    <cellStyle name="Comma 2 2 12" xfId="17489" xr:uid="{3B7912DF-457A-45BC-B0CB-1BB44AE190EF}"/>
    <cellStyle name="Comma 2 2 12 2" xfId="17490" xr:uid="{C6259CB1-7088-4D97-9B83-9362175A0455}"/>
    <cellStyle name="Comma 2 2 12 2 2" xfId="17491" xr:uid="{BD0C4637-0A80-4925-9BF8-388FD9FF23E8}"/>
    <cellStyle name="Comma 2 2 12 3" xfId="17492" xr:uid="{754D945D-1D58-40E3-BB76-030108CFC993}"/>
    <cellStyle name="Comma 2 2 12 4" xfId="44729" xr:uid="{AD2C24DF-EA87-4BAE-A5DE-113526A4A83F}"/>
    <cellStyle name="Comma 2 2 13" xfId="1573" xr:uid="{CD7EE87E-0FD8-4D7F-ABE0-78FDF0A7D2E6}"/>
    <cellStyle name="Comma 2 2 13 2" xfId="46115" xr:uid="{58F6D037-A52E-487E-AC13-6DA3043B9856}"/>
    <cellStyle name="Comma 2 2 14" xfId="1340" xr:uid="{9B319599-49CE-4F52-902B-7AB3DB12D219}"/>
    <cellStyle name="Comma 2 2 15" xfId="1242" xr:uid="{B1AAF14F-6065-4EF9-8F24-84D09F12938B}"/>
    <cellStyle name="Comma 2 2 15 2" xfId="47557" xr:uid="{41216BA9-E960-4B75-8087-BFAF9FCF4213}"/>
    <cellStyle name="Comma 2 2 16" xfId="43799" xr:uid="{B580739C-A645-4F9C-9595-4A4BC6A63A94}"/>
    <cellStyle name="Comma 2 2 16 2" xfId="47775" xr:uid="{1F0C4620-770F-4BB6-8C15-290743CF6435}"/>
    <cellStyle name="Comma 2 2 17" xfId="327" xr:uid="{6A05BCAD-4F1D-48B9-8239-1AD9FBCFAFE2}"/>
    <cellStyle name="Comma 2 2 17 2" xfId="47217" xr:uid="{D3B712D8-CF64-4407-A48B-1A5472B5FFB0}"/>
    <cellStyle name="Comma 2 2 2" xfId="254" xr:uid="{15698748-EE83-4778-A2D4-DC82CA1B2ECE}"/>
    <cellStyle name="Comma 2 2 2 10" xfId="17493" xr:uid="{B3EBE162-1E32-45B9-87E4-4D30E001BA95}"/>
    <cellStyle name="Comma 2 2 2 11" xfId="1574" xr:uid="{50779DC5-9313-4D47-91A7-C75EADA7D4CD}"/>
    <cellStyle name="Comma 2 2 2 12" xfId="1395" xr:uid="{AC969104-9F6C-4477-9334-B7931A63A725}"/>
    <cellStyle name="Comma 2 2 2 13" xfId="810" xr:uid="{CD585E71-FDF9-41BC-B63F-878203178B7B}"/>
    <cellStyle name="Comma 2 2 2 2" xfId="1753" xr:uid="{8E8640CB-0A6D-4653-BB57-5011D3071AF0}"/>
    <cellStyle name="Comma 2 2 2 2 2" xfId="17494" xr:uid="{D1D147FF-2FB4-44B6-9BE5-15EC1FC63F31}"/>
    <cellStyle name="Comma 2 2 2 2 2 2" xfId="17495" xr:uid="{4BF346CE-F502-4D75-9035-63B2920FA0BF}"/>
    <cellStyle name="Comma 2 2 2 2 2 2 2" xfId="17496" xr:uid="{0DD40799-8A34-4D52-A0E8-620281D8BF86}"/>
    <cellStyle name="Comma 2 2 2 2 2 2 2 2" xfId="17497" xr:uid="{AF3C87EE-6552-41DE-AD65-9E824F9768BC}"/>
    <cellStyle name="Comma 2 2 2 2 2 2 2 3" xfId="17498" xr:uid="{4738D5BB-7215-4BBE-BFD1-FD7C82B61B36}"/>
    <cellStyle name="Comma 2 2 2 2 2 2 2 3 2" xfId="17499" xr:uid="{6638E667-EAE9-41A0-84DE-D9C7EADC5F39}"/>
    <cellStyle name="Comma 2 2 2 2 2 2 2 3 2 2" xfId="17500" xr:uid="{63FB6A82-2BCD-48E8-B435-1749F11BDD22}"/>
    <cellStyle name="Comma 2 2 2 2 2 2 2 3 2 2 2" xfId="17501" xr:uid="{EFC844C5-B80A-4F33-B87A-D5773C821161}"/>
    <cellStyle name="Comma 2 2 2 2 2 2 2 3 2 3" xfId="17502" xr:uid="{8CB41B18-42EB-454C-9B25-31213A820FE5}"/>
    <cellStyle name="Comma 2 2 2 2 2 2 2 3 3" xfId="17503" xr:uid="{32CCBC3D-C967-4DDC-A6AD-0EC295B21334}"/>
    <cellStyle name="Comma 2 2 2 2 2 2 2 3 3 2" xfId="17504" xr:uid="{FE6676A6-CA11-4B15-AE2C-F9B9B60CCB54}"/>
    <cellStyle name="Comma 2 2 2 2 2 2 2 3 4" xfId="17505" xr:uid="{6F40EF12-CB4C-4E29-BD4E-9ADF979ADB6B}"/>
    <cellStyle name="Comma 2 2 2 2 2 2 2 4" xfId="17506" xr:uid="{0B26FF2A-A071-44E4-902B-8E5BDFC70F12}"/>
    <cellStyle name="Comma 2 2 2 2 2 2 2 4 2" xfId="17507" xr:uid="{E2F04827-57E8-49DC-8A95-B8E729AC162C}"/>
    <cellStyle name="Comma 2 2 2 2 2 2 2 4 2 2" xfId="17508" xr:uid="{39B88455-F0EF-4C01-838D-2CB3703C62A7}"/>
    <cellStyle name="Comma 2 2 2 2 2 2 2 4 3" xfId="17509" xr:uid="{B1BD1EBB-BACB-428C-ACD1-E02A68B2E16C}"/>
    <cellStyle name="Comma 2 2 2 2 2 2 2 4 3 2" xfId="17510" xr:uid="{FCB47C1C-A6F5-4D73-988C-F4604F7CE7D4}"/>
    <cellStyle name="Comma 2 2 2 2 2 2 2 4 4" xfId="17511" xr:uid="{9FF86293-785B-407B-A3BD-CA65B43CF9DF}"/>
    <cellStyle name="Comma 2 2 2 2 2 2 2 5" xfId="17512" xr:uid="{A2F9696B-79F3-4FE4-8B94-AE5DBAD7CDAA}"/>
    <cellStyle name="Comma 2 2 2 2 2 2 2 5 2" xfId="17513" xr:uid="{F3826CFF-3FB8-4A10-81D1-2CF1A174BAE3}"/>
    <cellStyle name="Comma 2 2 2 2 2 2 2 6" xfId="17514" xr:uid="{F6D8E073-D607-4642-9B75-C77F15C1FFA0}"/>
    <cellStyle name="Comma 2 2 2 2 2 2 2 6 2" xfId="17515" xr:uid="{EED0007A-33F6-4C4C-BFFC-75A58D9218AB}"/>
    <cellStyle name="Comma 2 2 2 2 2 2 2 7" xfId="17516" xr:uid="{8DCE36BC-5286-4448-B79E-4824D1A3A8AD}"/>
    <cellStyle name="Comma 2 2 2 2 2 2 3" xfId="17517" xr:uid="{092D54E9-FFF2-4FE8-B6F2-35795125EA88}"/>
    <cellStyle name="Comma 2 2 2 2 2 2 3 2" xfId="17518" xr:uid="{D9A7EA55-AE55-4F70-9DAA-CC2C0FC9C54F}"/>
    <cellStyle name="Comma 2 2 2 2 2 2 3 2 2" xfId="17519" xr:uid="{8CF27319-E5C2-4708-A159-6988F2118780}"/>
    <cellStyle name="Comma 2 2 2 2 2 2 3 2 2 2" xfId="17520" xr:uid="{53B63737-2D0D-46F5-A290-EBA74582AC3D}"/>
    <cellStyle name="Comma 2 2 2 2 2 2 3 2 2 2 2" xfId="17521" xr:uid="{1F028CCE-52D1-47D5-9BEE-E9477F75BEE7}"/>
    <cellStyle name="Comma 2 2 2 2 2 2 3 2 2 3" xfId="17522" xr:uid="{9C81B70E-15D9-4DEC-A5F6-33828F047482}"/>
    <cellStyle name="Comma 2 2 2 2 2 2 3 2 3" xfId="17523" xr:uid="{B25253E2-CEC6-4231-8D5F-4B98FFF0FAFA}"/>
    <cellStyle name="Comma 2 2 2 2 2 2 3 2 3 2" xfId="17524" xr:uid="{79D07098-BCF7-49F1-837F-AA2A9052C323}"/>
    <cellStyle name="Comma 2 2 2 2 2 2 3 2 4" xfId="17525" xr:uid="{77A2FF81-9D97-4BD5-B860-94CDFD657D10}"/>
    <cellStyle name="Comma 2 2 2 2 2 2 3 3" xfId="17526" xr:uid="{4BE30D9E-F0DB-4159-A353-2A4206494098}"/>
    <cellStyle name="Comma 2 2 2 2 2 2 3 3 2" xfId="17527" xr:uid="{A1F34623-0644-48BB-B7C0-2AFE6A4812E9}"/>
    <cellStyle name="Comma 2 2 2 2 2 2 3 3 2 2" xfId="17528" xr:uid="{CC41F862-9D28-4F41-86F7-721304679129}"/>
    <cellStyle name="Comma 2 2 2 2 2 2 3 3 3" xfId="17529" xr:uid="{27CF1611-025A-499C-A61D-9E45FE198305}"/>
    <cellStyle name="Comma 2 2 2 2 2 2 3 3 3 2" xfId="17530" xr:uid="{0D1A4299-BB0D-43DA-8744-0EBCD2C56ED5}"/>
    <cellStyle name="Comma 2 2 2 2 2 2 3 3 4" xfId="17531" xr:uid="{7EAEB337-30C6-447E-B72B-D7A4E49B872D}"/>
    <cellStyle name="Comma 2 2 2 2 2 2 3 4" xfId="17532" xr:uid="{0B020763-7BE9-48DC-AEA6-5233F5D27BFA}"/>
    <cellStyle name="Comma 2 2 2 2 2 2 3 4 2" xfId="17533" xr:uid="{5D822689-EAB3-4480-BB7D-3E5BB4D14352}"/>
    <cellStyle name="Comma 2 2 2 2 2 2 3 5" xfId="17534" xr:uid="{4086911B-6BF9-49D5-A012-81FFDFCAB41D}"/>
    <cellStyle name="Comma 2 2 2 2 2 2 3 5 2" xfId="17535" xr:uid="{8A33D25C-B679-4F99-B6B6-D83875F4D365}"/>
    <cellStyle name="Comma 2 2 2 2 2 2 3 6" xfId="17536" xr:uid="{B5F7116B-D074-4DC3-9B0F-2993E199B23E}"/>
    <cellStyle name="Comma 2 2 2 2 2 2 4" xfId="17537" xr:uid="{CEBD0DD0-348C-41F8-989B-D72C74AD5751}"/>
    <cellStyle name="Comma 2 2 2 2 2 2 4 2" xfId="17538" xr:uid="{5E0B5048-E870-4992-B89F-5B67A68AFFF4}"/>
    <cellStyle name="Comma 2 2 2 2 2 2 4 2 2" xfId="17539" xr:uid="{B3E2249D-0DDA-47CA-BF24-D8B0ECB68605}"/>
    <cellStyle name="Comma 2 2 2 2 2 2 4 2 2 2" xfId="17540" xr:uid="{137344DB-3D22-4C80-8536-44ADD8909A73}"/>
    <cellStyle name="Comma 2 2 2 2 2 2 4 2 3" xfId="17541" xr:uid="{BC25D022-5AAB-4E0E-9A89-D08054C16596}"/>
    <cellStyle name="Comma 2 2 2 2 2 2 4 3" xfId="17542" xr:uid="{9F9FA73B-455E-4585-A208-8C629CD47BA8}"/>
    <cellStyle name="Comma 2 2 2 2 2 2 4 3 2" xfId="17543" xr:uid="{891D0474-DE52-4AAB-BA02-03CAA5E7E286}"/>
    <cellStyle name="Comma 2 2 2 2 2 2 4 4" xfId="17544" xr:uid="{901BF749-65F3-413B-A673-3191B9117FDD}"/>
    <cellStyle name="Comma 2 2 2 2 2 2 5" xfId="17545" xr:uid="{D60A199B-911B-468E-9ADC-EBA99EEFF43E}"/>
    <cellStyle name="Comma 2 2 2 2 2 2 5 2" xfId="17546" xr:uid="{14C50D71-06D1-4F65-A9DF-3EF7743BCB18}"/>
    <cellStyle name="Comma 2 2 2 2 2 2 5 2 2" xfId="17547" xr:uid="{37CAD4C6-40C1-448F-9ACB-F520008EDC3B}"/>
    <cellStyle name="Comma 2 2 2 2 2 2 5 3" xfId="17548" xr:uid="{8C717F2B-75B1-4E29-A40A-6954D05F42DC}"/>
    <cellStyle name="Comma 2 2 2 2 2 2 5 3 2" xfId="17549" xr:uid="{AB70E73D-34C9-46E5-BC1D-9E095A1460C6}"/>
    <cellStyle name="Comma 2 2 2 2 2 2 5 4" xfId="17550" xr:uid="{F150B324-301D-4B1C-B9E2-65D843DA6B9D}"/>
    <cellStyle name="Comma 2 2 2 2 2 2 6" xfId="17551" xr:uid="{AD6453B9-9E83-4E28-8239-3135517D8920}"/>
    <cellStyle name="Comma 2 2 2 2 2 2 6 2" xfId="17552" xr:uid="{B1376085-76E7-40A8-B4AD-4F132D7FE525}"/>
    <cellStyle name="Comma 2 2 2 2 2 2 7" xfId="17553" xr:uid="{B915484E-C4B0-41E7-BA68-829CCE0F5F2B}"/>
    <cellStyle name="Comma 2 2 2 2 2 2 7 2" xfId="17554" xr:uid="{B42D943C-8C30-4382-BED1-98AFA7B1482C}"/>
    <cellStyle name="Comma 2 2 2 2 2 2 8" xfId="17555" xr:uid="{567D21B8-CC85-4C5E-A299-750976086E6A}"/>
    <cellStyle name="Comma 2 2 2 2 2 3" xfId="17556" xr:uid="{D15621CD-BA0B-4151-9F88-0E59EDA1BFB3}"/>
    <cellStyle name="Comma 2 2 2 2 2 3 2" xfId="17557" xr:uid="{A1AFA9D0-FC21-4DE5-B1BE-E7CAD19CBDA3}"/>
    <cellStyle name="Comma 2 2 2 2 2 3 2 2" xfId="17558" xr:uid="{46220EBE-A0B6-466D-A221-2D7A437BF03E}"/>
    <cellStyle name="Comma 2 2 2 2 2 3 2 2 2" xfId="17559" xr:uid="{88EB6C87-3181-46B0-86F9-E8446DA99AB6}"/>
    <cellStyle name="Comma 2 2 2 2 2 3 2 2 2 2" xfId="17560" xr:uid="{DFF57D41-CBA4-4400-8878-C35281D25A2C}"/>
    <cellStyle name="Comma 2 2 2 2 2 3 2 2 3" xfId="17561" xr:uid="{D7F8C865-B035-4865-9105-68875A112CD8}"/>
    <cellStyle name="Comma 2 2 2 2 2 3 2 3" xfId="17562" xr:uid="{3BA5848A-D221-4AF8-B268-876866760930}"/>
    <cellStyle name="Comma 2 2 2 2 2 3 2 3 2" xfId="17563" xr:uid="{6F357CE9-54CE-4151-A486-F1B5AA808110}"/>
    <cellStyle name="Comma 2 2 2 2 2 3 2 4" xfId="17564" xr:uid="{F5D568D8-AAD1-4B36-A3FF-856B01BF9EDA}"/>
    <cellStyle name="Comma 2 2 2 2 2 3 3" xfId="17565" xr:uid="{A802424F-DDB8-4213-837F-57EF458B911A}"/>
    <cellStyle name="Comma 2 2 2 2 2 3 3 2" xfId="17566" xr:uid="{644F2E9F-D3AB-499B-BFB5-84FAC89E6CAC}"/>
    <cellStyle name="Comma 2 2 2 2 2 3 3 2 2" xfId="17567" xr:uid="{604C1A1F-8980-47AB-9999-97460FC53148}"/>
    <cellStyle name="Comma 2 2 2 2 2 3 3 3" xfId="17568" xr:uid="{104A6F6A-D372-4225-9C35-79F689F9CC38}"/>
    <cellStyle name="Comma 2 2 2 2 2 3 3 3 2" xfId="17569" xr:uid="{ECE1CD48-816A-484B-ADAF-A1423FE61AB0}"/>
    <cellStyle name="Comma 2 2 2 2 2 3 3 4" xfId="17570" xr:uid="{5B4EF613-0461-43EF-BA60-B838EE73116E}"/>
    <cellStyle name="Comma 2 2 2 2 2 3 4" xfId="17571" xr:uid="{EDB56910-844D-421E-8F35-7FD5A116B5C4}"/>
    <cellStyle name="Comma 2 2 2 2 2 3 4 2" xfId="17572" xr:uid="{F72527D8-6363-4C72-9AE9-5D566AD51FDD}"/>
    <cellStyle name="Comma 2 2 2 2 2 3 5" xfId="17573" xr:uid="{749E9725-F17C-4883-8EE1-000E3C5DC56C}"/>
    <cellStyle name="Comma 2 2 2 2 2 3 5 2" xfId="17574" xr:uid="{AAEDC9DF-7E83-4E71-BE7E-00482A3DEB78}"/>
    <cellStyle name="Comma 2 2 2 2 2 3 6" xfId="17575" xr:uid="{2546FD67-F098-455F-AE08-4B59428592D1}"/>
    <cellStyle name="Comma 2 2 2 2 2 4" xfId="17576" xr:uid="{AF52A56E-C3A0-489E-90A1-295B2A485BB9}"/>
    <cellStyle name="Comma 2 2 2 2 2 5" xfId="17577" xr:uid="{A0C795DE-39A8-4508-A477-7C678B96CCB3}"/>
    <cellStyle name="Comma 2 2 2 2 2 5 2" xfId="17578" xr:uid="{62631593-AB56-425C-9708-DC99F8EC232E}"/>
    <cellStyle name="Comma 2 2 2 2 2 5 2 2" xfId="17579" xr:uid="{8DB40F6A-CA00-4DFB-B3D2-F3FD43C0AD18}"/>
    <cellStyle name="Comma 2 2 2 2 2 5 2 2 2" xfId="17580" xr:uid="{35FEB5DE-C1CB-40F0-9904-6F9575822318}"/>
    <cellStyle name="Comma 2 2 2 2 2 5 2 3" xfId="17581" xr:uid="{05CC08E6-10F1-4BDE-B73C-C1F6BC92C02A}"/>
    <cellStyle name="Comma 2 2 2 2 2 5 2 3 2" xfId="17582" xr:uid="{62D19A2C-138E-4070-A6DF-EF5C8E0EBCFB}"/>
    <cellStyle name="Comma 2 2 2 2 2 5 2 4" xfId="17583" xr:uid="{D052F9B9-3A88-4D35-8DBB-F40D7BA4E0ED}"/>
    <cellStyle name="Comma 2 2 2 2 2 5 3" xfId="17584" xr:uid="{CD8FFDB6-D20F-4F23-B3EA-6FBA91FFDC06}"/>
    <cellStyle name="Comma 2 2 2 2 2 5 3 2" xfId="17585" xr:uid="{27C20B3E-3089-4B8A-9168-0CF111C755BC}"/>
    <cellStyle name="Comma 2 2 2 2 2 5 4" xfId="17586" xr:uid="{6ADA8D1A-5880-4034-B06E-C151035C0980}"/>
    <cellStyle name="Comma 2 2 2 2 2 5 4 2" xfId="17587" xr:uid="{A61EFBD3-FA5B-404D-8384-73A2BE4054D4}"/>
    <cellStyle name="Comma 2 2 2 2 2 5 5" xfId="17588" xr:uid="{A438EACD-1C85-4D05-9DD3-08754681B09F}"/>
    <cellStyle name="Comma 2 2 2 2 2 6" xfId="17589" xr:uid="{A4A23BD7-EB28-43B3-9071-4B1C486BD33E}"/>
    <cellStyle name="Comma 2 2 2 2 2 6 2" xfId="17590" xr:uid="{B2940E89-4567-4D7D-AEE6-61FAA407DCD0}"/>
    <cellStyle name="Comma 2 2 2 2 2 6 2 2" xfId="17591" xr:uid="{F0321CA6-8330-4581-B62D-974127487487}"/>
    <cellStyle name="Comma 2 2 2 2 2 6 3" xfId="17592" xr:uid="{8FE00330-2C64-4FDE-9E30-34B183646885}"/>
    <cellStyle name="Comma 2 2 2 2 2 6 3 2" xfId="17593" xr:uid="{393CF735-A2BF-4969-9F5C-66822267014A}"/>
    <cellStyle name="Comma 2 2 2 2 2 6 4" xfId="17594" xr:uid="{E8F05987-43C7-4D68-8374-8B78ACCF34F4}"/>
    <cellStyle name="Comma 2 2 2 2 2 7" xfId="17595" xr:uid="{87E2A282-0631-4BDF-92DE-F71837E0EB4C}"/>
    <cellStyle name="Comma 2 2 2 2 2 7 2" xfId="17596" xr:uid="{B3D1B0D0-7D44-47EF-8B7D-EA3AC4FF9CA3}"/>
    <cellStyle name="Comma 2 2 2 2 2 8" xfId="17597" xr:uid="{742ABA84-5B59-4724-8805-5A84525F7732}"/>
    <cellStyle name="Comma 2 2 2 2 2 8 2" xfId="17598" xr:uid="{D5EBEB2C-8DAA-4C1D-9486-BF5FC8BAA11F}"/>
    <cellStyle name="Comma 2 2 2 2 2 9" xfId="17599" xr:uid="{77367D8D-5FBB-4C8A-B0B7-0A34B297A662}"/>
    <cellStyle name="Comma 2 2 2 2 3" xfId="17600" xr:uid="{5D4B8AFF-860F-47F4-A03C-69AE0D129D89}"/>
    <cellStyle name="Comma 2 2 2 2 3 2" xfId="17601" xr:uid="{9EDC369A-1280-46D2-A466-A3899863922C}"/>
    <cellStyle name="Comma 2 2 2 2 3 2 2" xfId="17602" xr:uid="{CFACD9EC-CBA8-418C-9BE0-073B468F9421}"/>
    <cellStyle name="Comma 2 2 2 2 3 2 2 2" xfId="17603" xr:uid="{ED656104-FE55-464B-9ED8-3F6EE5A9E437}"/>
    <cellStyle name="Comma 2 2 2 2 3 2 2 2 2" xfId="17604" xr:uid="{E41286C7-00A2-4877-9D18-30DF77E9F1E4}"/>
    <cellStyle name="Comma 2 2 2 2 3 2 2 2 2 2" xfId="17605" xr:uid="{571D0974-4F36-468B-B739-AF175DC51AEE}"/>
    <cellStyle name="Comma 2 2 2 2 3 2 2 2 3" xfId="17606" xr:uid="{9E590A08-6F4E-4C43-BB5C-565FB44F7BBD}"/>
    <cellStyle name="Comma 2 2 2 2 3 2 2 3" xfId="17607" xr:uid="{18A49DDC-320C-4D8C-9BBD-1B41E1D50F0E}"/>
    <cellStyle name="Comma 2 2 2 2 3 2 2 3 2" xfId="17608" xr:uid="{21387787-7F4E-423D-8C9B-A974A74934B3}"/>
    <cellStyle name="Comma 2 2 2 2 3 2 2 4" xfId="17609" xr:uid="{6C90532C-2827-4671-A44C-B82BE868994E}"/>
    <cellStyle name="Comma 2 2 2 2 3 2 3" xfId="17610" xr:uid="{25125A36-B457-44F9-82E0-A4FF6EAF9027}"/>
    <cellStyle name="Comma 2 2 2 2 3 2 3 2" xfId="17611" xr:uid="{1ADE44A9-9ABD-4E61-A4AD-D9A46BCA663B}"/>
    <cellStyle name="Comma 2 2 2 2 3 2 3 2 2" xfId="17612" xr:uid="{DF11AF28-3A01-4BCF-A2CA-420EE5C7C02E}"/>
    <cellStyle name="Comma 2 2 2 2 3 2 3 3" xfId="17613" xr:uid="{4D6C385C-EA14-4CED-A58B-110AF303AE3F}"/>
    <cellStyle name="Comma 2 2 2 2 3 2 3 3 2" xfId="17614" xr:uid="{A13F2279-2B1B-4A5C-94E1-990A6FA2FDBC}"/>
    <cellStyle name="Comma 2 2 2 2 3 2 3 4" xfId="17615" xr:uid="{125EFF76-F12C-411A-B79A-76D59EC60D96}"/>
    <cellStyle name="Comma 2 2 2 2 3 2 4" xfId="17616" xr:uid="{DFDF6560-C8A7-48DB-80CD-A48571376335}"/>
    <cellStyle name="Comma 2 2 2 2 3 2 4 2" xfId="17617" xr:uid="{4353353A-A91A-4884-ADB8-8E88ABEF51A9}"/>
    <cellStyle name="Comma 2 2 2 2 3 2 5" xfId="17618" xr:uid="{3299BD6A-646E-44B0-802D-F0028905A20A}"/>
    <cellStyle name="Comma 2 2 2 2 3 2 5 2" xfId="17619" xr:uid="{5D3B8396-8947-45BF-BA1B-85297B3E83E2}"/>
    <cellStyle name="Comma 2 2 2 2 3 2 6" xfId="17620" xr:uid="{A0B4B8B0-2F7F-423D-A927-43793B1E6076}"/>
    <cellStyle name="Comma 2 2 2 2 3 3" xfId="17621" xr:uid="{61F80D11-4346-41A3-9FB4-14257DCA74A9}"/>
    <cellStyle name="Comma 2 2 2 2 3 4" xfId="17622" xr:uid="{B916E0E0-BD4E-48AF-9D42-468E7BE439A3}"/>
    <cellStyle name="Comma 2 2 2 2 3 4 2" xfId="17623" xr:uid="{3DD5CA74-9D4B-44FC-A442-039491DA831A}"/>
    <cellStyle name="Comma 2 2 2 2 3 4 2 2" xfId="17624" xr:uid="{743A3BA2-D75C-4CCB-8995-81A37B5F9CBA}"/>
    <cellStyle name="Comma 2 2 2 2 3 4 2 2 2" xfId="17625" xr:uid="{2D47187F-D1D5-4AA7-8D21-87EDE2575D43}"/>
    <cellStyle name="Comma 2 2 2 2 3 4 2 2 2 2" xfId="17626" xr:uid="{F07ED48C-70A8-42D9-A9FF-89724BA9614F}"/>
    <cellStyle name="Comma 2 2 2 2 3 4 2 2 3" xfId="17627" xr:uid="{C9F26D56-6CF1-4266-B3D9-A1D56C129C48}"/>
    <cellStyle name="Comma 2 2 2 2 3 4 2 3" xfId="17628" xr:uid="{DF1615EF-21C0-48BD-9DBF-0E40F898714C}"/>
    <cellStyle name="Comma 2 2 2 2 3 4 2 3 2" xfId="17629" xr:uid="{C124387D-6839-401E-807F-578562E97995}"/>
    <cellStyle name="Comma 2 2 2 2 3 4 2 4" xfId="17630" xr:uid="{1F0E2CE4-A76B-495F-8BDB-77626BBD7BC7}"/>
    <cellStyle name="Comma 2 2 2 2 3 4 3" xfId="17631" xr:uid="{234748A2-2850-417F-94D1-3E90613D1AC1}"/>
    <cellStyle name="Comma 2 2 2 2 3 4 3 2" xfId="17632" xr:uid="{147F739F-1101-4668-8422-4AACFEAA0710}"/>
    <cellStyle name="Comma 2 2 2 2 3 4 3 2 2" xfId="17633" xr:uid="{B9BD4A15-E4D0-4318-9D4B-C6F42E01BCEA}"/>
    <cellStyle name="Comma 2 2 2 2 3 4 3 3" xfId="17634" xr:uid="{10E73295-0CD1-4A25-A102-9EE25879E18D}"/>
    <cellStyle name="Comma 2 2 2 2 3 4 3 3 2" xfId="17635" xr:uid="{808E1B98-36AE-4A23-800A-994E7980C51B}"/>
    <cellStyle name="Comma 2 2 2 2 3 4 3 4" xfId="17636" xr:uid="{130A8C3B-596C-47CF-A0E9-6DC0435C21C7}"/>
    <cellStyle name="Comma 2 2 2 2 3 4 4" xfId="17637" xr:uid="{CBD3067C-C22F-4BA6-A879-063B9308F172}"/>
    <cellStyle name="Comma 2 2 2 2 3 4 4 2" xfId="17638" xr:uid="{10FA598B-F36A-4209-B09F-4F32AB91F0F7}"/>
    <cellStyle name="Comma 2 2 2 2 3 4 5" xfId="17639" xr:uid="{BAF315DF-432F-4B67-A99D-A51CDAC15E76}"/>
    <cellStyle name="Comma 2 2 2 2 3 4 5 2" xfId="17640" xr:uid="{144ABCE7-8BA9-428E-84A7-A1FEFB18759D}"/>
    <cellStyle name="Comma 2 2 2 2 3 4 6" xfId="17641" xr:uid="{9DAEA4D7-D908-46F7-805B-3863C8EADF61}"/>
    <cellStyle name="Comma 2 2 2 2 4" xfId="17642" xr:uid="{5E23C33A-1964-43A0-9527-F730D4A1AF5E}"/>
    <cellStyle name="Comma 2 2 2 2 4 2" xfId="17643" xr:uid="{4FAEEF7D-E25D-4C41-9001-209AF784ECBA}"/>
    <cellStyle name="Comma 2 2 2 2 4 2 2" xfId="17644" xr:uid="{B1473B09-81F8-42B0-9340-32EC782D3398}"/>
    <cellStyle name="Comma 2 2 2 2 4 2 2 2" xfId="17645" xr:uid="{5829CDC0-1C47-4530-9DD1-CC7F00F8042B}"/>
    <cellStyle name="Comma 2 2 2 2 4 2 2 2 2" xfId="17646" xr:uid="{22F9C85A-30A8-4FB8-BD87-ED59F93CBBAF}"/>
    <cellStyle name="Comma 2 2 2 2 4 2 2 3" xfId="17647" xr:uid="{A19917AC-C97D-4024-8C7A-2B74815590B6}"/>
    <cellStyle name="Comma 2 2 2 2 4 2 3" xfId="17648" xr:uid="{C2C6BE4B-7369-4E7B-9BEB-32C52C53CCD2}"/>
    <cellStyle name="Comma 2 2 2 2 4 2 3 2" xfId="17649" xr:uid="{162106A0-0BC4-48A7-B793-D5BAE4EC0E58}"/>
    <cellStyle name="Comma 2 2 2 2 4 2 4" xfId="17650" xr:uid="{5A471E7A-C821-4D79-A245-299E1A199F03}"/>
    <cellStyle name="Comma 2 2 2 2 4 3" xfId="17651" xr:uid="{A8D5D915-A8EA-42E7-8588-C3889F2C2DD6}"/>
    <cellStyle name="Comma 2 2 2 2 4 3 2" xfId="17652" xr:uid="{11819A53-DBD9-430A-994D-09EAF683DF2D}"/>
    <cellStyle name="Comma 2 2 2 2 4 3 2 2" xfId="17653" xr:uid="{55D762EB-B6AD-4BFE-8335-5D23A88273FC}"/>
    <cellStyle name="Comma 2 2 2 2 4 3 3" xfId="17654" xr:uid="{27F56FC9-7ECF-4C63-8632-14BE397133F2}"/>
    <cellStyle name="Comma 2 2 2 2 4 3 3 2" xfId="17655" xr:uid="{B62A719F-E1E0-4145-B07C-B2349BBB446E}"/>
    <cellStyle name="Comma 2 2 2 2 4 3 4" xfId="17656" xr:uid="{5981165E-DE83-4881-8A3E-1A6A0FD8FE82}"/>
    <cellStyle name="Comma 2 2 2 2 4 4" xfId="17657" xr:uid="{311FA37D-C4F0-48FD-995A-39A5FA55C6A1}"/>
    <cellStyle name="Comma 2 2 2 2 4 4 2" xfId="17658" xr:uid="{ACF9354C-887F-46C3-963C-FAB4A292066E}"/>
    <cellStyle name="Comma 2 2 2 2 4 5" xfId="17659" xr:uid="{6CF7D75B-82DA-4E76-93E4-6E820A1543B0}"/>
    <cellStyle name="Comma 2 2 2 2 4 5 2" xfId="17660" xr:uid="{02C22866-6911-4EB0-86BE-C93D1043C91D}"/>
    <cellStyle name="Comma 2 2 2 2 4 6" xfId="17661" xr:uid="{C0107FCF-B47C-44FD-B41E-4F504BD4E78C}"/>
    <cellStyle name="Comma 2 2 2 2 5" xfId="17662" xr:uid="{68A908E1-55D0-4507-A284-D3C4F6660FA1}"/>
    <cellStyle name="Comma 2 2 2 2 5 2" xfId="17663" xr:uid="{CBBCF5C4-E1BD-4E11-ADB8-5D4477667645}"/>
    <cellStyle name="Comma 2 2 2 2 5 2 2" xfId="17664" xr:uid="{76EF344C-528E-4C67-BDE4-5764EFA7EA63}"/>
    <cellStyle name="Comma 2 2 2 2 5 2 2 2" xfId="17665" xr:uid="{C7A15A8C-2529-4082-A95E-6B92F42B4DEE}"/>
    <cellStyle name="Comma 2 2 2 2 5 2 2 2 2" xfId="17666" xr:uid="{085DA4A0-F14C-4D29-89AB-04E2878CD1E1}"/>
    <cellStyle name="Comma 2 2 2 2 5 2 2 3" xfId="17667" xr:uid="{ABAD2029-9973-496C-9699-F078CC43BF5F}"/>
    <cellStyle name="Comma 2 2 2 2 5 2 3" xfId="17668" xr:uid="{3C4DCE04-4371-47A4-BBD5-2A91BE6C919D}"/>
    <cellStyle name="Comma 2 2 2 2 5 2 3 2" xfId="17669" xr:uid="{4597C49E-2BB8-43F5-8DCC-70057A5FFA84}"/>
    <cellStyle name="Comma 2 2 2 2 5 2 4" xfId="17670" xr:uid="{C68AD741-8D2B-4D38-B886-85F04B53DED0}"/>
    <cellStyle name="Comma 2 2 2 2 5 3" xfId="17671" xr:uid="{4670C2E5-B18B-4296-BA22-150DC5882336}"/>
    <cellStyle name="Comma 2 2 2 2 5 3 2" xfId="17672" xr:uid="{290D59C7-0ECC-4EDB-B973-3DE04E4FFFA0}"/>
    <cellStyle name="Comma 2 2 2 2 5 3 2 2" xfId="17673" xr:uid="{CA23461A-75D1-4F29-8751-47DBA9583441}"/>
    <cellStyle name="Comma 2 2 2 2 5 3 3" xfId="17674" xr:uid="{9D18C6F6-D492-4CCA-8BF5-FD24BBA8BF55}"/>
    <cellStyle name="Comma 2 2 2 2 5 3 3 2" xfId="17675" xr:uid="{70AD1C49-2795-475E-9197-FD89484E4287}"/>
    <cellStyle name="Comma 2 2 2 2 5 3 4" xfId="17676" xr:uid="{13A55C26-86F7-489F-8FBF-362394BF3EA9}"/>
    <cellStyle name="Comma 2 2 2 2 5 4" xfId="17677" xr:uid="{25D406DA-5C4E-43DF-B836-578ED871288F}"/>
    <cellStyle name="Comma 2 2 2 2 5 4 2" xfId="17678" xr:uid="{92D1F4E6-219D-4328-9C8E-842DFE59CA61}"/>
    <cellStyle name="Comma 2 2 2 2 5 5" xfId="17679" xr:uid="{5D6F23D9-CADE-4351-9DE1-1CDE52D14319}"/>
    <cellStyle name="Comma 2 2 2 2 5 5 2" xfId="17680" xr:uid="{1B614606-660C-4590-A605-14AC8189A08A}"/>
    <cellStyle name="Comma 2 2 2 2 5 6" xfId="17681" xr:uid="{F5724ECE-BC19-4320-B042-3A23ACA5E7EE}"/>
    <cellStyle name="Comma 2 2 2 3" xfId="1735" xr:uid="{AF41BA55-1ED4-4B14-97B2-7E96D3B1E87C}"/>
    <cellStyle name="Comma 2 2 2 3 2" xfId="17683" xr:uid="{CC8E56E2-B12F-4DC2-B6E1-3392709698FA}"/>
    <cellStyle name="Comma 2 2 2 3 2 2" xfId="17684" xr:uid="{DAF8FEBE-1E44-4A63-B85D-E8FC2698C62C}"/>
    <cellStyle name="Comma 2 2 2 3 2 3" xfId="17685" xr:uid="{3FBCFE26-318E-4401-A9E7-8AAC8A57E874}"/>
    <cellStyle name="Comma 2 2 2 3 2 3 2" xfId="17686" xr:uid="{5F6EB456-6EC6-4813-A27A-66CE7EA45D17}"/>
    <cellStyle name="Comma 2 2 2 3 2 3 2 2" xfId="17687" xr:uid="{9B3BFA13-EB54-40C5-8023-E3F2141C141C}"/>
    <cellStyle name="Comma 2 2 2 3 2 3 2 2 2" xfId="17688" xr:uid="{4F7B4844-636B-468C-AA80-57380A11424D}"/>
    <cellStyle name="Comma 2 2 2 3 2 3 2 2 2 2" xfId="17689" xr:uid="{CD89CCE6-FD5F-4B9B-8529-2266EE1DBE6A}"/>
    <cellStyle name="Comma 2 2 2 3 2 3 2 2 3" xfId="17690" xr:uid="{A9EC1EAC-4768-407C-BCF5-8A15B74396A5}"/>
    <cellStyle name="Comma 2 2 2 3 2 3 2 3" xfId="17691" xr:uid="{45A6DA8A-AAE9-4942-AE7D-DE7F669E7C40}"/>
    <cellStyle name="Comma 2 2 2 3 2 3 2 3 2" xfId="17692" xr:uid="{92B566A1-27CE-47F5-ADFB-EF688171B9FF}"/>
    <cellStyle name="Comma 2 2 2 3 2 3 2 4" xfId="17693" xr:uid="{49F3968B-0183-43E5-AC04-398731B3F582}"/>
    <cellStyle name="Comma 2 2 2 3 2 3 3" xfId="17694" xr:uid="{5C26DAFF-FD9A-4D6F-B7D1-2C596D0F49E8}"/>
    <cellStyle name="Comma 2 2 2 3 2 3 3 2" xfId="17695" xr:uid="{4E87CDEC-1AE2-4E9F-A635-63020C66F796}"/>
    <cellStyle name="Comma 2 2 2 3 2 3 3 2 2" xfId="17696" xr:uid="{A61AA0A2-D24E-4938-B5A3-E7E12152CABE}"/>
    <cellStyle name="Comma 2 2 2 3 2 3 3 3" xfId="17697" xr:uid="{122C4E02-B72B-4234-BA78-A6A68B47534C}"/>
    <cellStyle name="Comma 2 2 2 3 2 3 3 3 2" xfId="17698" xr:uid="{F91E14F5-FF99-40C0-B8D1-6A7A3830E7A0}"/>
    <cellStyle name="Comma 2 2 2 3 2 3 3 4" xfId="17699" xr:uid="{4E850E1E-46BE-4359-934A-5D4BB9252070}"/>
    <cellStyle name="Comma 2 2 2 3 2 3 4" xfId="17700" xr:uid="{8BDF3E90-D660-463D-BF5B-679C39B81E58}"/>
    <cellStyle name="Comma 2 2 2 3 2 3 4 2" xfId="17701" xr:uid="{92A89D59-8D41-4E04-83E4-68ACF62E96BF}"/>
    <cellStyle name="Comma 2 2 2 3 2 3 5" xfId="17702" xr:uid="{5ABC7E8C-B419-4481-B638-107BBD75D707}"/>
    <cellStyle name="Comma 2 2 2 3 2 3 5 2" xfId="17703" xr:uid="{52C8314A-B4F5-463D-AA48-179EE9CD2CCA}"/>
    <cellStyle name="Comma 2 2 2 3 2 3 6" xfId="17704" xr:uid="{E4688EC2-FCB0-4579-B8E8-29D877C78E83}"/>
    <cellStyle name="Comma 2 2 2 3 2 4" xfId="17705" xr:uid="{E5AAF604-3343-498C-87A0-0A9D4A63CE18}"/>
    <cellStyle name="Comma 2 2 2 3 2 4 2" xfId="17706" xr:uid="{D4806F02-66CD-4FCF-B58D-0C7737CCC5AE}"/>
    <cellStyle name="Comma 2 2 2 3 2 4 2 2" xfId="17707" xr:uid="{6E01ECB5-EA66-40E5-BDD9-5A8F8FA64972}"/>
    <cellStyle name="Comma 2 2 2 3 2 4 2 2 2" xfId="17708" xr:uid="{BD2C4DBD-074A-488D-9BF9-8003094F8531}"/>
    <cellStyle name="Comma 2 2 2 3 2 4 2 3" xfId="17709" xr:uid="{298B2B1D-7C5A-49CB-A44F-BF32B44BDF57}"/>
    <cellStyle name="Comma 2 2 2 3 2 4 3" xfId="17710" xr:uid="{3A1B2837-2928-44BC-8F93-ED169BA33A85}"/>
    <cellStyle name="Comma 2 2 2 3 2 4 3 2" xfId="17711" xr:uid="{E10B9287-DE3C-4162-9624-ACA91C568A60}"/>
    <cellStyle name="Comma 2 2 2 3 2 4 4" xfId="17712" xr:uid="{609D4781-49F2-4EE5-97C8-7A471CFF79D3}"/>
    <cellStyle name="Comma 2 2 2 3 2 5" xfId="17713" xr:uid="{32304679-0376-4B56-916B-ABC1A4870F25}"/>
    <cellStyle name="Comma 2 2 2 3 2 5 2" xfId="17714" xr:uid="{327F88C5-1DDA-42BB-8A92-96F1F1FBEBBC}"/>
    <cellStyle name="Comma 2 2 2 3 2 5 2 2" xfId="17715" xr:uid="{D05DB861-677B-48FD-A425-BCF919C69360}"/>
    <cellStyle name="Comma 2 2 2 3 2 5 3" xfId="17716" xr:uid="{127D7032-6791-469C-9C77-873C5997E236}"/>
    <cellStyle name="Comma 2 2 2 3 2 5 3 2" xfId="17717" xr:uid="{1795BD44-612B-42F3-BF91-3B06691446F2}"/>
    <cellStyle name="Comma 2 2 2 3 2 5 4" xfId="17718" xr:uid="{865CA430-0BDE-466E-AD93-D82024EF5B90}"/>
    <cellStyle name="Comma 2 2 2 3 2 6" xfId="17719" xr:uid="{B01BE8AA-5200-4EB5-AEE1-35B6D4B421BA}"/>
    <cellStyle name="Comma 2 2 2 3 2 6 2" xfId="17720" xr:uid="{EAD01502-834B-4BB8-B191-2612BAA04E43}"/>
    <cellStyle name="Comma 2 2 2 3 2 7" xfId="17721" xr:uid="{832B0492-0C61-42ED-A4E1-AD5A0C327621}"/>
    <cellStyle name="Comma 2 2 2 3 2 7 2" xfId="17722" xr:uid="{51174457-0840-49F8-86B6-BBA32708609B}"/>
    <cellStyle name="Comma 2 2 2 3 2 8" xfId="17723" xr:uid="{7474149C-832E-485E-BE84-76C00A78C901}"/>
    <cellStyle name="Comma 2 2 2 3 2 9" xfId="45352" xr:uid="{F03AB23C-92E0-4407-B750-E93050E665A8}"/>
    <cellStyle name="Comma 2 2 2 3 3" xfId="17724" xr:uid="{6BDAF226-E3F6-4B46-BF6D-20056C72EFAB}"/>
    <cellStyle name="Comma 2 2 2 3 3 2" xfId="17725" xr:uid="{A1506287-578E-43C2-8844-3EFB56E62F33}"/>
    <cellStyle name="Comma 2 2 2 3 3 2 2" xfId="17726" xr:uid="{CA611BBE-039D-4C65-AC1D-58B048F18656}"/>
    <cellStyle name="Comma 2 2 2 3 3 2 3" xfId="17727" xr:uid="{B8D0D840-ADD7-4939-9263-4240BD2BF804}"/>
    <cellStyle name="Comma 2 2 2 3 3 3" xfId="17728" xr:uid="{C3F89426-EEAF-4679-9AA4-DA6A80BA8DB1}"/>
    <cellStyle name="Comma 2 2 2 3 3 4" xfId="17729" xr:uid="{1B675E8D-0976-4C71-B04A-598B4DFEFE4A}"/>
    <cellStyle name="Comma 2 2 2 3 3 4 2" xfId="17730" xr:uid="{1DAE0CC4-94E1-4D6D-AEF4-9161B8787BDF}"/>
    <cellStyle name="Comma 2 2 2 3 3 4 2 2" xfId="17731" xr:uid="{40D4CF94-E998-494F-88F9-E26A7985E415}"/>
    <cellStyle name="Comma 2 2 2 3 3 4 3" xfId="17732" xr:uid="{871A272B-96EB-4E6C-90F5-7A06CC5C5CAD}"/>
    <cellStyle name="Comma 2 2 2 3 3 5" xfId="17733" xr:uid="{D3DF73B2-1C1F-4835-9B5A-E9FBFC8CE2FF}"/>
    <cellStyle name="Comma 2 2 2 3 3 5 2" xfId="17734" xr:uid="{8EFB7ECA-6569-45D3-8234-D86D31532B1B}"/>
    <cellStyle name="Comma 2 2 2 3 3 6" xfId="46690" xr:uid="{17299CE0-352A-4FDD-A8A6-8C76EC93F5E2}"/>
    <cellStyle name="Comma 2 2 2 3 4" xfId="17735" xr:uid="{86D40AD2-9A8A-4F89-A0AD-46768B2A3541}"/>
    <cellStyle name="Comma 2 2 2 3 4 2" xfId="17736" xr:uid="{F8B52C15-9A0E-4574-B4E2-E7AA8391F27E}"/>
    <cellStyle name="Comma 2 2 2 3 4 2 2" xfId="17737" xr:uid="{871E1A50-A3A1-4A3B-BC44-AA728BFFC84F}"/>
    <cellStyle name="Comma 2 2 2 3 4 2 2 2" xfId="17738" xr:uid="{8B8BAE84-F479-43F7-9A02-6F9A95F5A07A}"/>
    <cellStyle name="Comma 2 2 2 3 4 2 3" xfId="17739" xr:uid="{C6D2FA49-0A7D-4976-8C93-4A9106529AAE}"/>
    <cellStyle name="Comma 2 2 2 3 4 2 3 2" xfId="17740" xr:uid="{44556DBE-7AF3-4538-BED0-F4F606026DE2}"/>
    <cellStyle name="Comma 2 2 2 3 4 2 4" xfId="17741" xr:uid="{A4826D70-2CD8-49A2-9F0B-3F8A44DCC898}"/>
    <cellStyle name="Comma 2 2 2 3 4 3" xfId="17742" xr:uid="{F955D887-48E3-40B8-BF9C-C81E79ABD6DA}"/>
    <cellStyle name="Comma 2 2 2 3 4 3 2" xfId="17743" xr:uid="{90846FCC-841E-4EC9-90EA-A5EBFA1FA40A}"/>
    <cellStyle name="Comma 2 2 2 3 4 3 2 2" xfId="17744" xr:uid="{DE57020E-9441-4315-A4BB-69F49E5ADC23}"/>
    <cellStyle name="Comma 2 2 2 3 4 3 3" xfId="17745" xr:uid="{B13665BF-3A77-447B-98BB-9E5A14BFE8D6}"/>
    <cellStyle name="Comma 2 2 2 3 4 4" xfId="17746" xr:uid="{99B13676-74E8-402B-BF99-1201615AB17F}"/>
    <cellStyle name="Comma 2 2 2 3 4 4 2" xfId="17747" xr:uid="{4C711961-0C42-425F-A175-155C29E92E05}"/>
    <cellStyle name="Comma 2 2 2 3 4 5" xfId="17748" xr:uid="{A326A6A3-BDEF-4AFB-A911-B3EB29583272}"/>
    <cellStyle name="Comma 2 2 2 3 4 5 2" xfId="17749" xr:uid="{0987B103-88CC-4104-9D33-7D60AD9FAF16}"/>
    <cellStyle name="Comma 2 2 2 3 4 6" xfId="17750" xr:uid="{FF009506-15B7-41A3-8B50-CB68F9AE1D35}"/>
    <cellStyle name="Comma 2 2 2 3 5" xfId="17682" xr:uid="{371F11BE-9A15-43EC-8A93-753F5C398342}"/>
    <cellStyle name="Comma 2 2 2 3 6" xfId="44412" xr:uid="{21211BD3-B831-4BC7-B9A0-945DB991C428}"/>
    <cellStyle name="Comma 2 2 2 4" xfId="1702" xr:uid="{4EA2A823-44C7-4C53-BA99-27429571084B}"/>
    <cellStyle name="Comma 2 2 2 4 2" xfId="17751" xr:uid="{555B4C69-41E2-44B9-9734-06154E809BB7}"/>
    <cellStyle name="Comma 2 2 2 4 2 2" xfId="17752" xr:uid="{38D652C4-A84F-4472-A9B3-CE67E5764A5A}"/>
    <cellStyle name="Comma 2 2 2 4 2 2 2" xfId="17753" xr:uid="{055557FC-36B0-452B-B853-2A9FC23F4DB6}"/>
    <cellStyle name="Comma 2 2 2 4 2 2 3" xfId="17754" xr:uid="{FF16D5A9-A9A2-454F-8770-386BF6114810}"/>
    <cellStyle name="Comma 2 2 2 4 2 3" xfId="17755" xr:uid="{B096B75D-6EB8-40D5-96C9-8E27B8F4F804}"/>
    <cellStyle name="Comma 2 2 2 4 2 3 2" xfId="17756" xr:uid="{2A44B926-437E-4C36-8AAE-6876577CCFA1}"/>
    <cellStyle name="Comma 2 2 2 4 2 3 2 2" xfId="17757" xr:uid="{CA970A48-2F65-4213-AA60-F58357C1DB4F}"/>
    <cellStyle name="Comma 2 2 2 4 2 3 2 2 2" xfId="17758" xr:uid="{391769F4-D3B6-41D9-9F25-78A6D7FBD9C4}"/>
    <cellStyle name="Comma 2 2 2 4 2 3 2 2 2 2" xfId="17759" xr:uid="{058DF89F-9EC6-4FF7-9690-D72BC48FB670}"/>
    <cellStyle name="Comma 2 2 2 4 2 3 2 2 3" xfId="17760" xr:uid="{F3A3DDDB-94CE-4581-A691-11647CAD17B8}"/>
    <cellStyle name="Comma 2 2 2 4 2 3 2 3" xfId="17761" xr:uid="{B66D7D2B-B526-44E0-B2D5-37953712BA43}"/>
    <cellStyle name="Comma 2 2 2 4 2 3 2 3 2" xfId="17762" xr:uid="{DF3BE28E-158D-4250-8C23-1DD7F8AC2A6D}"/>
    <cellStyle name="Comma 2 2 2 4 2 3 2 4" xfId="17763" xr:uid="{680DF6B8-F9EE-40B9-9FA0-2532ED993769}"/>
    <cellStyle name="Comma 2 2 2 4 2 3 3" xfId="17764" xr:uid="{414900B1-8C00-4156-BF0B-C41116CDA623}"/>
    <cellStyle name="Comma 2 2 2 4 2 3 3 2" xfId="17765" xr:uid="{F1C33505-D38D-4D85-B54D-E90B7FDD752A}"/>
    <cellStyle name="Comma 2 2 2 4 2 3 3 2 2" xfId="17766" xr:uid="{64B1F731-F2F5-4964-8762-BE898EE4ECDE}"/>
    <cellStyle name="Comma 2 2 2 4 2 3 3 3" xfId="17767" xr:uid="{C2BB6B33-6A8F-4474-8BC5-8033CD7443F7}"/>
    <cellStyle name="Comma 2 2 2 4 2 3 3 3 2" xfId="17768" xr:uid="{B899FE8B-1152-4766-8773-6DE436B20901}"/>
    <cellStyle name="Comma 2 2 2 4 2 3 3 4" xfId="17769" xr:uid="{BB6F7E90-1B47-481E-A63F-BC0D124ECCDA}"/>
    <cellStyle name="Comma 2 2 2 4 2 3 4" xfId="17770" xr:uid="{0CBFEFE9-9916-4728-B690-9403CE4CCE9C}"/>
    <cellStyle name="Comma 2 2 2 4 2 3 4 2" xfId="17771" xr:uid="{BDF4B04D-BBFF-4DE3-8287-E0DC095CC8CD}"/>
    <cellStyle name="Comma 2 2 2 4 2 3 5" xfId="17772" xr:uid="{4FE3A2AA-CC5A-4D5F-8C41-29FE471426C2}"/>
    <cellStyle name="Comma 2 2 2 4 2 3 5 2" xfId="17773" xr:uid="{7D2E19FD-BF30-4EA0-BF4B-1722ECF8B127}"/>
    <cellStyle name="Comma 2 2 2 4 2 3 6" xfId="17774" xr:uid="{363A7373-298D-4F54-A665-321F5A75EC87}"/>
    <cellStyle name="Comma 2 2 2 4 2 4" xfId="17775" xr:uid="{78A47E99-7666-465E-BD2B-750678750461}"/>
    <cellStyle name="Comma 2 2 2 4 2 4 2" xfId="17776" xr:uid="{875186E3-2D5B-41D9-872A-06EFF00E6228}"/>
    <cellStyle name="Comma 2 2 2 4 2 4 3" xfId="17777" xr:uid="{292E37E4-93A3-4019-B15E-E33BDC6169BB}"/>
    <cellStyle name="Comma 2 2 2 4 2 4 3 2" xfId="17778" xr:uid="{C3B6FDCB-F2C9-4D9E-90A1-E143E53B9B96}"/>
    <cellStyle name="Comma 2 2 2 4 2 4 4" xfId="17779" xr:uid="{0FD020D1-AF87-4353-9A7B-709CAE837810}"/>
    <cellStyle name="Comma 2 2 2 4 2 4 4 2" xfId="17780" xr:uid="{8EC0BDED-36EE-4E11-A2C5-F22AF07FA78F}"/>
    <cellStyle name="Comma 2 2 2 4 2 5" xfId="17781" xr:uid="{DCDD20CB-CCDC-4E6F-BA03-7263872A03ED}"/>
    <cellStyle name="Comma 2 2 2 4 2 5 2" xfId="17782" xr:uid="{400824E1-9512-4388-8CFD-663FC98AE271}"/>
    <cellStyle name="Comma 2 2 2 4 2 6" xfId="17783" xr:uid="{A71286C5-ECFD-4D70-9A6A-4BF6538800AE}"/>
    <cellStyle name="Comma 2 2 2 4 2 7" xfId="17784" xr:uid="{70B8FF03-780E-4183-B2C6-9884C71AD60A}"/>
    <cellStyle name="Comma 2 2 2 4 3" xfId="17785" xr:uid="{A1CC17C0-9EB4-4DF5-906E-5BBEDE1453E4}"/>
    <cellStyle name="Comma 2 2 2 4 3 2" xfId="17786" xr:uid="{34E7C512-B589-45F3-8D30-CBD6450B39CE}"/>
    <cellStyle name="Comma 2 2 2 4 3 2 2" xfId="17787" xr:uid="{E4E8B3B5-F15C-4186-836D-FEEB4F45861F}"/>
    <cellStyle name="Comma 2 2 2 4 3 2 2 2" xfId="17788" xr:uid="{70F51AAD-8E27-4EB4-BA83-98BCD5B9988A}"/>
    <cellStyle name="Comma 2 2 2 4 3 2 2 2 2" xfId="17789" xr:uid="{A1DC903A-809C-403D-A7B3-BEB59E4CD2A7}"/>
    <cellStyle name="Comma 2 2 2 4 3 2 2 2 2 2" xfId="17790" xr:uid="{66394F97-A64C-4548-8FC5-E8A2F8B9E8B3}"/>
    <cellStyle name="Comma 2 2 2 4 3 2 2 2 3" xfId="17791" xr:uid="{8282211A-F74B-4D1B-BBE5-442B612F1EC0}"/>
    <cellStyle name="Comma 2 2 2 4 3 2 2 3" xfId="17792" xr:uid="{5B9DA8C1-BF0C-48BB-9CB6-AB4762B7A7A6}"/>
    <cellStyle name="Comma 2 2 2 4 3 2 2 3 2" xfId="17793" xr:uid="{04FBD1E2-793D-434C-BF12-F407FDD0D947}"/>
    <cellStyle name="Comma 2 2 2 4 3 2 2 4" xfId="17794" xr:uid="{1AE555B8-F77B-4423-B82D-BE1E468C755E}"/>
    <cellStyle name="Comma 2 2 2 4 3 2 3" xfId="17795" xr:uid="{50204868-1A41-4231-884F-6216C4741953}"/>
    <cellStyle name="Comma 2 2 2 4 3 2 3 2" xfId="17796" xr:uid="{9E86CC0F-1005-427B-B44C-3F689B24B86C}"/>
    <cellStyle name="Comma 2 2 2 4 3 2 3 2 2" xfId="17797" xr:uid="{4989FD3B-90AF-422F-9148-6D07AB685B76}"/>
    <cellStyle name="Comma 2 2 2 4 3 2 3 3" xfId="17798" xr:uid="{E29D321A-90C7-4EC4-9F7A-B881F09BA7AA}"/>
    <cellStyle name="Comma 2 2 2 4 3 2 3 3 2" xfId="17799" xr:uid="{2EABC164-500E-413E-8831-6A4675264393}"/>
    <cellStyle name="Comma 2 2 2 4 3 2 3 4" xfId="17800" xr:uid="{71DF8350-B5D8-4E10-A4C8-B7FF7B167F5A}"/>
    <cellStyle name="Comma 2 2 2 4 3 2 4" xfId="17801" xr:uid="{BFF84C4C-DDCE-4B16-A68F-FA80220C32F8}"/>
    <cellStyle name="Comma 2 2 2 4 3 2 4 2" xfId="17802" xr:uid="{F79ABD34-EA92-4640-84E9-041561CB416B}"/>
    <cellStyle name="Comma 2 2 2 4 3 2 5" xfId="17803" xr:uid="{2AC501DE-E7B2-4FD8-AF6E-78D49BC03E55}"/>
    <cellStyle name="Comma 2 2 2 4 3 2 5 2" xfId="17804" xr:uid="{5AE0CF9D-85DB-4F0E-B78E-9E05DEDFFB16}"/>
    <cellStyle name="Comma 2 2 2 4 3 2 6" xfId="17805" xr:uid="{0652410F-FE35-4DE4-BAA5-FC5ED6851B58}"/>
    <cellStyle name="Comma 2 2 2 4 3 3" xfId="17806" xr:uid="{6E1EC08D-A50D-4739-8D71-0932CA2E4766}"/>
    <cellStyle name="Comma 2 2 2 4 3 4" xfId="17807" xr:uid="{752B5A60-EB40-47AD-B6DE-6A9445A6C3B6}"/>
    <cellStyle name="Comma 2 2 2 4 3 4 2" xfId="17808" xr:uid="{67D476AB-FED2-4F86-853D-38F3A391CF85}"/>
    <cellStyle name="Comma 2 2 2 4 3 4 2 2" xfId="17809" xr:uid="{9FCC0304-693C-4B02-855E-B1D840ECD8D9}"/>
    <cellStyle name="Comma 2 2 2 4 3 4 2 2 2" xfId="17810" xr:uid="{1D7E961F-9EA6-4045-BED1-1C0B5D0E2AE7}"/>
    <cellStyle name="Comma 2 2 2 4 3 4 2 3" xfId="17811" xr:uid="{B3381AD8-6413-4A34-B020-FB255330D814}"/>
    <cellStyle name="Comma 2 2 2 4 3 4 3" xfId="17812" xr:uid="{D986FE44-B4B7-4BB6-9214-7E2C5D019525}"/>
    <cellStyle name="Comma 2 2 2 4 3 4 3 2" xfId="17813" xr:uid="{D3F93984-0E90-44FA-BB1C-F5B6F7B3F871}"/>
    <cellStyle name="Comma 2 2 2 4 3 4 4" xfId="17814" xr:uid="{289BF983-6405-4D17-B347-F092516965C5}"/>
    <cellStyle name="Comma 2 2 2 4 3 5" xfId="17815" xr:uid="{4A0D0448-152A-4CB2-B4E4-D47A32BAF3D7}"/>
    <cellStyle name="Comma 2 2 2 4 3 5 2" xfId="17816" xr:uid="{F6982606-CB8F-41FB-BA6C-8A8D1ECC73DD}"/>
    <cellStyle name="Comma 2 2 2 4 3 5 2 2" xfId="17817" xr:uid="{4CF53382-5E4D-42F3-9515-2AE90676E4C4}"/>
    <cellStyle name="Comma 2 2 2 4 3 5 3" xfId="17818" xr:uid="{E774E788-6836-45C0-9462-FB5D68134DC7}"/>
    <cellStyle name="Comma 2 2 2 4 3 5 3 2" xfId="17819" xr:uid="{D172A264-EC7E-4AA1-B9BD-E4AB24E81C83}"/>
    <cellStyle name="Comma 2 2 2 4 3 5 4" xfId="17820" xr:uid="{8B1691F0-4AE7-4A48-BC45-F133C7851940}"/>
    <cellStyle name="Comma 2 2 2 4 3 6" xfId="17821" xr:uid="{03AA325D-509C-497E-B9FD-C6D2A53570ED}"/>
    <cellStyle name="Comma 2 2 2 4 3 6 2" xfId="17822" xr:uid="{200BD660-E483-412E-93DD-2B695BF150AE}"/>
    <cellStyle name="Comma 2 2 2 4 3 7" xfId="17823" xr:uid="{71A8C31C-CD80-4E12-81E2-16668A0F018F}"/>
    <cellStyle name="Comma 2 2 2 4 3 7 2" xfId="17824" xr:uid="{A4F40855-AB06-40F4-BCE2-36207679BE33}"/>
    <cellStyle name="Comma 2 2 2 4 3 8" xfId="17825" xr:uid="{75BFFBF4-3CB9-46F3-9496-D73262B3303C}"/>
    <cellStyle name="Comma 2 2 2 4 4" xfId="17826" xr:uid="{5B21A337-3D70-4B20-9EA0-75123778D1A9}"/>
    <cellStyle name="Comma 2 2 2 4 4 2" xfId="17827" xr:uid="{AD1BCEBA-BE67-46CF-9581-E4E4DC585735}"/>
    <cellStyle name="Comma 2 2 2 4 4 2 2" xfId="17828" xr:uid="{D71443C9-C004-4189-B386-E8A2A460A686}"/>
    <cellStyle name="Comma 2 2 2 4 4 2 2 2" xfId="17829" xr:uid="{F88356EF-8FAF-46B6-B2D1-0F4B29DC68F8}"/>
    <cellStyle name="Comma 2 2 2 4 4 2 2 2 2" xfId="17830" xr:uid="{AFC066E8-0CE6-4928-B0AA-DC80B59E8C29}"/>
    <cellStyle name="Comma 2 2 2 4 4 2 2 3" xfId="17831" xr:uid="{C69EFBD6-F54E-42E4-AEC2-31015FA7A32B}"/>
    <cellStyle name="Comma 2 2 2 4 4 2 3" xfId="17832" xr:uid="{B87BA73C-BB9D-4C1A-A0D1-BC655EE75CD7}"/>
    <cellStyle name="Comma 2 2 2 4 4 2 3 2" xfId="17833" xr:uid="{24264A2B-BE60-4E52-AB50-A25ED4DC5F26}"/>
    <cellStyle name="Comma 2 2 2 4 4 2 4" xfId="17834" xr:uid="{7A2EDCC5-9CBE-48B2-BB0E-2E88173BD1BC}"/>
    <cellStyle name="Comma 2 2 2 4 4 3" xfId="17835" xr:uid="{2C59AB91-E2BC-42B5-9719-4FCF1B9A96DA}"/>
    <cellStyle name="Comma 2 2 2 4 4 3 2" xfId="17836" xr:uid="{7C3805AC-7AF3-4C94-8EB7-DA2F5EA511E6}"/>
    <cellStyle name="Comma 2 2 2 4 4 3 2 2" xfId="17837" xr:uid="{269785AC-539E-438D-9B10-5A0F52F74FEC}"/>
    <cellStyle name="Comma 2 2 2 4 4 3 3" xfId="17838" xr:uid="{89CD1271-7747-4454-828A-1326DE1463C5}"/>
    <cellStyle name="Comma 2 2 2 4 4 3 3 2" xfId="17839" xr:uid="{A94282ED-6728-4E33-8B81-65BB52343BCD}"/>
    <cellStyle name="Comma 2 2 2 4 4 3 4" xfId="17840" xr:uid="{0B61797F-E1B1-4974-9377-5B1D86874747}"/>
    <cellStyle name="Comma 2 2 2 4 4 4" xfId="17841" xr:uid="{CF18B97F-BAEB-4A7F-8CC0-B38A32047651}"/>
    <cellStyle name="Comma 2 2 2 4 4 4 2" xfId="17842" xr:uid="{BD634697-45C0-44E4-AA16-9EFA563CE336}"/>
    <cellStyle name="Comma 2 2 2 4 4 5" xfId="17843" xr:uid="{0AFC62DA-D1AE-4A50-A9CC-F040FB15696D}"/>
    <cellStyle name="Comma 2 2 2 4 4 5 2" xfId="17844" xr:uid="{B81D03B9-1570-478F-B1DF-772C5952C269}"/>
    <cellStyle name="Comma 2 2 2 4 4 6" xfId="17845" xr:uid="{41D1CC44-E51A-4D09-A5E7-8E0BCC4A88A6}"/>
    <cellStyle name="Comma 2 2 2 4 5" xfId="17846" xr:uid="{551E9563-AEE1-4BA9-A23A-653AD2A13F40}"/>
    <cellStyle name="Comma 2 2 2 4 5 2" xfId="17847" xr:uid="{E7483B8B-2BE4-4494-A9A7-E20D2221A9D8}"/>
    <cellStyle name="Comma 2 2 2 4 5 2 2" xfId="17848" xr:uid="{B15C6AA7-9279-44F7-AAB9-03DCE4EE0A6A}"/>
    <cellStyle name="Comma 2 2 2 4 5 3" xfId="17849" xr:uid="{A1F25706-C340-4C95-826B-D901ED3CABEE}"/>
    <cellStyle name="Comma 2 2 2 4 6" xfId="17850" xr:uid="{B92FD35C-1D29-4353-B8A5-CA8437292244}"/>
    <cellStyle name="Comma 2 2 2 4 6 2" xfId="17851" xr:uid="{124CC1F9-B663-444A-8DFF-23660EE866E3}"/>
    <cellStyle name="Comma 2 2 2 4 6 2 2" xfId="17852" xr:uid="{2667F571-DC29-4CBA-93F2-5112A9E07BB6}"/>
    <cellStyle name="Comma 2 2 2 4 6 3" xfId="17853" xr:uid="{6FA9052E-2789-4FD2-90ED-3C7A86A10256}"/>
    <cellStyle name="Comma 2 2 2 4 7" xfId="17854" xr:uid="{FB3A4418-99C7-488C-9D06-0F48ACA70C1F}"/>
    <cellStyle name="Comma 2 2 2 4 7 2" xfId="17855" xr:uid="{80C533FA-E430-4F8D-8109-969E62DDC73B}"/>
    <cellStyle name="Comma 2 2 2 4 8" xfId="17856" xr:uid="{97F531D2-7513-41F5-89D2-642C17D9F611}"/>
    <cellStyle name="Comma 2 2 2 4 8 2" xfId="17857" xr:uid="{5884B688-A48E-4514-A5F4-10160F8224EC}"/>
    <cellStyle name="Comma 2 2 2 5" xfId="3307" xr:uid="{1905C739-5C33-4500-BCA4-1874F117EF2F}"/>
    <cellStyle name="Comma 2 2 2 5 2" xfId="17859" xr:uid="{DB105C7A-C251-4D81-8771-51BC2B85ED83}"/>
    <cellStyle name="Comma 2 2 2 5 2 2" xfId="17860" xr:uid="{47D9940C-44AE-4B4E-AECD-0B0F034D7776}"/>
    <cellStyle name="Comma 2 2 2 5 2 2 2" xfId="17861" xr:uid="{2EDF4B89-BD27-42AF-AF62-F718AFABA424}"/>
    <cellStyle name="Comma 2 2 2 5 2 2 2 2" xfId="17862" xr:uid="{2CC5D501-863E-4907-A297-598345EE712B}"/>
    <cellStyle name="Comma 2 2 2 5 2 2 2 2 2" xfId="17863" xr:uid="{2AC81438-B499-449A-B31A-D9C2B51E2E83}"/>
    <cellStyle name="Comma 2 2 2 5 2 2 2 3" xfId="17864" xr:uid="{7F5640B5-0C28-4C9B-B884-FE54C47C9308}"/>
    <cellStyle name="Comma 2 2 2 5 2 2 3" xfId="17865" xr:uid="{6849B9F6-70DF-45A4-8D18-D38FC7A749DA}"/>
    <cellStyle name="Comma 2 2 2 5 2 2 3 2" xfId="17866" xr:uid="{3E634F78-247B-4575-8C44-CC70C43BF43D}"/>
    <cellStyle name="Comma 2 2 2 5 2 2 4" xfId="17867" xr:uid="{309CE83E-8718-4742-BC1C-6F6AF4495FE9}"/>
    <cellStyle name="Comma 2 2 2 5 2 3" xfId="17868" xr:uid="{A439A894-F798-4CF3-91C1-BC1D5EF16A42}"/>
    <cellStyle name="Comma 2 2 2 5 2 3 2" xfId="17869" xr:uid="{95AC796A-8141-48C2-B159-DF8B5348FC95}"/>
    <cellStyle name="Comma 2 2 2 5 2 3 2 2" xfId="17870" xr:uid="{6D794561-28DE-42D5-A74F-4D3F7E0D61BD}"/>
    <cellStyle name="Comma 2 2 2 5 2 3 3" xfId="17871" xr:uid="{DF025C74-02E8-4252-93A2-405FEEBAA002}"/>
    <cellStyle name="Comma 2 2 2 5 2 3 3 2" xfId="17872" xr:uid="{B68D34B0-A822-474B-8C29-222852FEF434}"/>
    <cellStyle name="Comma 2 2 2 5 2 3 4" xfId="17873" xr:uid="{3C1F2189-1199-4870-8122-2CAA7900AFDE}"/>
    <cellStyle name="Comma 2 2 2 5 2 4" xfId="17874" xr:uid="{B8EA54DB-568A-4514-AC09-F1123C478657}"/>
    <cellStyle name="Comma 2 2 2 5 2 4 2" xfId="17875" xr:uid="{94360CC4-46C3-4743-9087-199A94CBDE44}"/>
    <cellStyle name="Comma 2 2 2 5 2 5" xfId="17876" xr:uid="{1476D109-BA35-4955-8EB3-5F72EDCA7950}"/>
    <cellStyle name="Comma 2 2 2 5 2 5 2" xfId="17877" xr:uid="{E1153732-7767-4C9C-A83F-C60872D4CB34}"/>
    <cellStyle name="Comma 2 2 2 5 2 6" xfId="17878" xr:uid="{FE52EDB9-26A3-40F4-AAD8-AD3452FC9477}"/>
    <cellStyle name="Comma 2 2 2 5 3" xfId="17879" xr:uid="{7D937666-5FB9-49CF-BDAC-9B1193D2CDAF}"/>
    <cellStyle name="Comma 2 2 2 5 3 2" xfId="17880" xr:uid="{51A3E2E5-1909-489E-868E-33FC2E0BBB3E}"/>
    <cellStyle name="Comma 2 2 2 5 3 2 2" xfId="17881" xr:uid="{CA7E41B9-F1C0-42F5-9A42-3C5208E8F2BE}"/>
    <cellStyle name="Comma 2 2 2 5 3 2 2 2" xfId="17882" xr:uid="{BE12EC73-5232-4BCD-A7EF-ACF12B8091EE}"/>
    <cellStyle name="Comma 2 2 2 5 3 2 3" xfId="17883" xr:uid="{2F9D1F55-99F2-4760-8CC4-40B7AD69FDAA}"/>
    <cellStyle name="Comma 2 2 2 5 3 3" xfId="17884" xr:uid="{53CF826F-11DC-4474-9D7C-9AF8D578F694}"/>
    <cellStyle name="Comma 2 2 2 5 3 3 2" xfId="17885" xr:uid="{9B517B24-17D2-4503-B857-4B8357F8DCBD}"/>
    <cellStyle name="Comma 2 2 2 5 3 4" xfId="17886" xr:uid="{F7B77EC4-EFFC-453B-9102-8F9717A6A187}"/>
    <cellStyle name="Comma 2 2 2 5 4" xfId="17887" xr:uid="{12914B5B-89AE-475C-BED5-04811B662A0B}"/>
    <cellStyle name="Comma 2 2 2 5 4 2" xfId="17888" xr:uid="{791201C0-AEE4-4FA8-9E70-76C21A4A74F4}"/>
    <cellStyle name="Comma 2 2 2 5 4 2 2" xfId="17889" xr:uid="{29E96646-1F64-4F83-819F-58FE964F01D5}"/>
    <cellStyle name="Comma 2 2 2 5 4 3" xfId="17890" xr:uid="{CFDE7861-D328-41D9-B527-48414F4F0D4F}"/>
    <cellStyle name="Comma 2 2 2 5 4 3 2" xfId="17891" xr:uid="{3120FDF9-964D-40BD-92F1-F3FC0479DDF5}"/>
    <cellStyle name="Comma 2 2 2 5 4 4" xfId="17892" xr:uid="{0C72533C-EDBE-4B16-8F1B-1CFCA1DE4F7F}"/>
    <cellStyle name="Comma 2 2 2 5 5" xfId="17893" xr:uid="{9E58DFA0-2CA5-46D9-9A15-D16252C59C23}"/>
    <cellStyle name="Comma 2 2 2 5 5 2" xfId="17894" xr:uid="{9D41FA31-CC23-4E13-83D7-9575C16AD426}"/>
    <cellStyle name="Comma 2 2 2 5 6" xfId="17895" xr:uid="{3396EED2-E10E-4A34-AD70-9DBA934C246A}"/>
    <cellStyle name="Comma 2 2 2 5 6 2" xfId="17896" xr:uid="{EB86676C-C4E2-4294-A52C-64C464736742}"/>
    <cellStyle name="Comma 2 2 2 5 7" xfId="17897" xr:uid="{9FC614A6-D22E-409A-B5E9-7E15EE3B86D0}"/>
    <cellStyle name="Comma 2 2 2 5 8" xfId="17858" xr:uid="{386CEF60-8DED-47DA-B894-4D829B84C7B1}"/>
    <cellStyle name="Comma 2 2 2 5 9" xfId="44743" xr:uid="{69A8625B-BEB4-4FF0-9A03-773BAFE494A7}"/>
    <cellStyle name="Comma 2 2 2 6" xfId="17898" xr:uid="{FD78F187-8B07-4977-8CD6-286FB7083E80}"/>
    <cellStyle name="Comma 2 2 2 6 2" xfId="17899" xr:uid="{76FFDB02-26E0-4CE3-B8F6-93DCE28A695F}"/>
    <cellStyle name="Comma 2 2 2 6 2 2" xfId="17900" xr:uid="{9CE89C49-91C6-4DFE-8CD5-8FFCE8AA380F}"/>
    <cellStyle name="Comma 2 2 2 6 2 2 2" xfId="17901" xr:uid="{2367CCE7-8E26-4E61-A0F5-34CE461CAEC2}"/>
    <cellStyle name="Comma 2 2 2 6 2 2 2 2" xfId="17902" xr:uid="{151D818E-9B8E-45AF-9E7B-50EBA7BA883D}"/>
    <cellStyle name="Comma 2 2 2 6 2 2 3" xfId="17903" xr:uid="{36066686-D38B-4D64-A670-33340CFC4169}"/>
    <cellStyle name="Comma 2 2 2 6 2 3" xfId="17904" xr:uid="{09A79C83-A068-44B8-999B-978BA944DA54}"/>
    <cellStyle name="Comma 2 2 2 6 2 3 2" xfId="17905" xr:uid="{86342B6F-1196-4FD2-980D-0FC86EC5D864}"/>
    <cellStyle name="Comma 2 2 2 6 2 4" xfId="17906" xr:uid="{2B9C2817-59B6-400D-9C40-A6191749EFF4}"/>
    <cellStyle name="Comma 2 2 2 6 3" xfId="17907" xr:uid="{A6533B6C-B975-4F1E-85C8-EA682D1F40C9}"/>
    <cellStyle name="Comma 2 2 2 6 3 2" xfId="17908" xr:uid="{693B1D54-26FC-44DB-948E-099900D9354C}"/>
    <cellStyle name="Comma 2 2 2 6 3 2 2" xfId="17909" xr:uid="{BFC8FB3A-6F3D-4EF7-BDFA-AE6BFDC74990}"/>
    <cellStyle name="Comma 2 2 2 6 3 3" xfId="17910" xr:uid="{BBF41BCF-BFCD-4DAA-AEDD-099EFA9B9913}"/>
    <cellStyle name="Comma 2 2 2 6 3 3 2" xfId="17911" xr:uid="{18F5C84F-8B62-4309-86CD-1CE5D54543E1}"/>
    <cellStyle name="Comma 2 2 2 6 3 4" xfId="17912" xr:uid="{27E79209-5A6C-45BE-B210-4242839F4620}"/>
    <cellStyle name="Comma 2 2 2 6 4" xfId="17913" xr:uid="{CEDB79CB-D4EC-4DAB-B350-1AFEF8094697}"/>
    <cellStyle name="Comma 2 2 2 6 4 2" xfId="17914" xr:uid="{8A6309F0-42D6-4567-8938-9F6A174E48F2}"/>
    <cellStyle name="Comma 2 2 2 6 5" xfId="17915" xr:uid="{F07AD2E0-8839-4884-B99B-B40AD46289A8}"/>
    <cellStyle name="Comma 2 2 2 6 5 2" xfId="17916" xr:uid="{52FA4B0C-C368-43D2-8FF2-ECA4638313A5}"/>
    <cellStyle name="Comma 2 2 2 6 6" xfId="17917" xr:uid="{17CB149D-BA4D-4A23-965F-020056C77879}"/>
    <cellStyle name="Comma 2 2 2 6 7" xfId="46126" xr:uid="{7CBBA307-2427-49FF-BE80-1EF068903E07}"/>
    <cellStyle name="Comma 2 2 2 7" xfId="17918" xr:uid="{0C73F3CE-3167-40B2-BDE6-3E7F792018F5}"/>
    <cellStyle name="Comma 2 2 2 7 2" xfId="17919" xr:uid="{2AE87FD6-E54E-402F-8E83-EA5411F802FB}"/>
    <cellStyle name="Comma 2 2 2 7 2 2" xfId="17920" xr:uid="{B7A0FB2C-BFE9-405A-811E-410CEE4066B8}"/>
    <cellStyle name="Comma 2 2 2 7 2 2 2" xfId="17921" xr:uid="{D3760FB9-7659-48DB-B9D1-E3D444927209}"/>
    <cellStyle name="Comma 2 2 2 7 2 3" xfId="17922" xr:uid="{782831B1-A5D7-475A-9A0A-B7F18D737BA0}"/>
    <cellStyle name="Comma 2 2 2 7 3" xfId="17923" xr:uid="{E04685FC-382B-43B3-9486-AE6E754E6D49}"/>
    <cellStyle name="Comma 2 2 2 7 3 2" xfId="17924" xr:uid="{F2E70C42-A8AC-40DE-9677-9DF00807D488}"/>
    <cellStyle name="Comma 2 2 2 7 4" xfId="17925" xr:uid="{15D98BE5-D61F-4A7B-AB24-BC41B3789F63}"/>
    <cellStyle name="Comma 2 2 2 8" xfId="17926" xr:uid="{F3CB4FFC-564A-4646-81B5-4DBC5DEA8A9C}"/>
    <cellStyle name="Comma 2 2 2 8 2" xfId="17927" xr:uid="{467E92D8-9207-4D6F-9B09-7731B371210B}"/>
    <cellStyle name="Comma 2 2 2 8 2 2" xfId="17928" xr:uid="{796258EF-54F6-4EF1-A7B9-476759043C6C}"/>
    <cellStyle name="Comma 2 2 2 8 3" xfId="17929" xr:uid="{DD4A49FC-A208-47EB-8EF8-B2002A993C4E}"/>
    <cellStyle name="Comma 2 2 2 9" xfId="17930" xr:uid="{31DD3B3F-175B-4009-BBDC-222E88FA946B}"/>
    <cellStyle name="Comma 2 2 2 9 2" xfId="17931" xr:uid="{5E670FCD-1DA7-4A61-A52E-E0651B8DBEF5}"/>
    <cellStyle name="Comma 2 2 3" xfId="1362" xr:uid="{61CB9941-763B-4C91-9A6E-34879330969F}"/>
    <cellStyle name="Comma 2 2 3 2" xfId="17932" xr:uid="{F0A14A7C-13CD-41EC-B207-005C892A94C6}"/>
    <cellStyle name="Comma 2 2 3 2 2" xfId="17933" xr:uid="{F18A767C-B496-4DA5-86AE-4DCD4BCA3987}"/>
    <cellStyle name="Comma 2 2 3 2 3" xfId="17934" xr:uid="{638ADC89-993F-471F-A1EA-418381D65122}"/>
    <cellStyle name="Comma 2 2 3 2 3 2" xfId="17935" xr:uid="{A4B13AE7-DD91-4F0D-90CB-C8F6E06541C3}"/>
    <cellStyle name="Comma 2 2 3 2 3 2 2" xfId="17936" xr:uid="{F3DEE47A-1DB1-491B-93B8-B938B12EC06F}"/>
    <cellStyle name="Comma 2 2 3 2 3 2 2 2" xfId="17937" xr:uid="{1051827A-E785-45FC-8A8F-C85508218B6C}"/>
    <cellStyle name="Comma 2 2 3 2 3 2 3" xfId="17938" xr:uid="{F37C4B06-522E-4A0E-883B-99EF72136B80}"/>
    <cellStyle name="Comma 2 2 3 2 3 2 3 2" xfId="17939" xr:uid="{7680CA14-E961-4E55-8428-7EDAFF6C48E2}"/>
    <cellStyle name="Comma 2 2 3 2 3 2 4" xfId="17940" xr:uid="{53A9CD5E-A2E6-4967-9BEA-A1A2A68BFBAB}"/>
    <cellStyle name="Comma 2 2 3 2 3 3" xfId="17941" xr:uid="{1FC7CE76-F8D5-43C0-8AC8-4744ADC1FF32}"/>
    <cellStyle name="Comma 2 2 3 2 3 3 2" xfId="17942" xr:uid="{8D7EFCF5-DDBD-4EEF-BBF1-0452B051EA30}"/>
    <cellStyle name="Comma 2 2 3 2 3 3 2 2" xfId="17943" xr:uid="{4E449DD6-0E04-4936-A03C-F47F7062FCE6}"/>
    <cellStyle name="Comma 2 2 3 2 3 3 3" xfId="17944" xr:uid="{30DDA458-3A99-43C4-A09F-4B9066E34F47}"/>
    <cellStyle name="Comma 2 2 3 2 3 4" xfId="17945" xr:uid="{080F4320-5D86-4C2A-890C-C40936033305}"/>
    <cellStyle name="Comma 2 2 3 2 3 4 2" xfId="17946" xr:uid="{A17BC7E7-73CA-44A1-BF3C-B64E5B589035}"/>
    <cellStyle name="Comma 2 2 3 2 3 5" xfId="17947" xr:uid="{7EE73EF1-9A98-42F9-B1E3-CA12D5725D35}"/>
    <cellStyle name="Comma 2 2 3 2 3 5 2" xfId="17948" xr:uid="{5728CD89-6151-4433-8A4B-F0D6A0978D4A}"/>
    <cellStyle name="Comma 2 2 3 2 3 6" xfId="17949" xr:uid="{C2ABA62C-D73C-47A1-A923-92C56E38AC93}"/>
    <cellStyle name="Comma 2 2 3 3" xfId="17950" xr:uid="{AB60774A-B028-409C-8E27-252C8FD1EE01}"/>
    <cellStyle name="Comma 2 2 3 3 2" xfId="17951" xr:uid="{7E8E31D1-2E4E-4D0C-9125-1CEEFCE67D75}"/>
    <cellStyle name="Comma 2 2 3 3 2 2" xfId="17952" xr:uid="{DFC2C6EE-BBFF-406F-A80E-EA8A08BEDAD1}"/>
    <cellStyle name="Comma 2 2 3 3 2 2 2" xfId="17953" xr:uid="{2CD95B61-A682-4EFE-8CB5-900D6F5372CE}"/>
    <cellStyle name="Comma 2 2 3 3 2 2 2 2" xfId="17954" xr:uid="{2B163D72-973F-4F43-8D3D-09D662776419}"/>
    <cellStyle name="Comma 2 2 3 3 2 2 2 2 2" xfId="17955" xr:uid="{CD71E2AF-A458-468D-9498-488D771012AA}"/>
    <cellStyle name="Comma 2 2 3 3 2 2 2 2 2 2" xfId="17956" xr:uid="{9FE9892B-19CB-4568-A747-36F0397A8E4A}"/>
    <cellStyle name="Comma 2 2 3 3 2 2 2 2 3" xfId="17957" xr:uid="{94B30309-A1B6-4CC1-86CD-1D1E7C30C947}"/>
    <cellStyle name="Comma 2 2 3 3 2 2 2 3" xfId="17958" xr:uid="{ACD298B5-2C91-467C-B24F-CCCA0C472CE9}"/>
    <cellStyle name="Comma 2 2 3 3 2 2 2 3 2" xfId="17959" xr:uid="{2004A352-2489-4B02-BB73-8943389C42DB}"/>
    <cellStyle name="Comma 2 2 3 3 2 2 2 4" xfId="17960" xr:uid="{4214152D-DE99-4466-8ACB-49A856FB0474}"/>
    <cellStyle name="Comma 2 2 3 3 2 2 3" xfId="17961" xr:uid="{76DE0068-F1B8-445C-A462-768D33C7DD1E}"/>
    <cellStyle name="Comma 2 2 3 3 2 2 3 2" xfId="17962" xr:uid="{439685BB-9D79-49FF-8D9D-8172E931B4DD}"/>
    <cellStyle name="Comma 2 2 3 3 2 2 3 2 2" xfId="17963" xr:uid="{BDDD5A87-C5C9-4310-A8F5-23EF9DCC3445}"/>
    <cellStyle name="Comma 2 2 3 3 2 2 3 3" xfId="17964" xr:uid="{5C4732B3-6714-4F71-A070-FEE113FA5D5A}"/>
    <cellStyle name="Comma 2 2 3 3 2 2 3 3 2" xfId="17965" xr:uid="{21F50D21-969F-4195-9F48-E0C60C535208}"/>
    <cellStyle name="Comma 2 2 3 3 2 2 3 4" xfId="17966" xr:uid="{A64E7D96-0291-4A74-A450-48894EDFB423}"/>
    <cellStyle name="Comma 2 2 3 3 2 2 4" xfId="17967" xr:uid="{F30FD8D0-4935-464F-A721-52BE01351F93}"/>
    <cellStyle name="Comma 2 2 3 3 2 2 4 2" xfId="17968" xr:uid="{0E85F698-131E-4791-AA06-A0A8591459AA}"/>
    <cellStyle name="Comma 2 2 3 3 2 2 5" xfId="17969" xr:uid="{FB3487D5-5985-44D9-99BE-EFD326FCF177}"/>
    <cellStyle name="Comma 2 2 3 3 2 2 5 2" xfId="17970" xr:uid="{40C5BE24-5D96-4F98-9F40-812DB32170CA}"/>
    <cellStyle name="Comma 2 2 3 3 2 2 6" xfId="17971" xr:uid="{78234C5F-2677-4006-96D9-7B7713A7B197}"/>
    <cellStyle name="Comma 2 2 3 3 2 3" xfId="17972" xr:uid="{82245269-8B3B-43D5-B815-775973F8CD72}"/>
    <cellStyle name="Comma 2 2 3 3 2 3 2" xfId="17973" xr:uid="{926B7B0B-CC6F-4626-9D3C-7A9E3480F48A}"/>
    <cellStyle name="Comma 2 2 3 3 2 3 2 2" xfId="17974" xr:uid="{FAD2D4E8-B25E-4A3A-B794-41D9CD3F535E}"/>
    <cellStyle name="Comma 2 2 3 3 2 3 2 2 2" xfId="17975" xr:uid="{B5B4F363-CC39-48EE-9CA0-98B1EC3EFC42}"/>
    <cellStyle name="Comma 2 2 3 3 2 3 2 3" xfId="17976" xr:uid="{1AFBC909-8603-43FE-A648-D416841CB5A4}"/>
    <cellStyle name="Comma 2 2 3 3 2 3 3" xfId="17977" xr:uid="{AB31934E-D336-4671-8613-B880C5EBF896}"/>
    <cellStyle name="Comma 2 2 3 3 2 3 3 2" xfId="17978" xr:uid="{8063AA24-7435-43CE-AADA-2A9169498AA5}"/>
    <cellStyle name="Comma 2 2 3 3 2 3 4" xfId="17979" xr:uid="{8C7E5553-501C-432F-8D03-515248650E74}"/>
    <cellStyle name="Comma 2 2 3 3 2 4" xfId="17980" xr:uid="{6DB02B78-ACCD-42D0-82EC-44138AE3E15D}"/>
    <cellStyle name="Comma 2 2 3 3 2 4 2" xfId="17981" xr:uid="{1CDB7B53-6E2C-42E9-8769-622184F60E16}"/>
    <cellStyle name="Comma 2 2 3 3 2 4 2 2" xfId="17982" xr:uid="{871BEF09-0297-4816-BFAE-F930A063296E}"/>
    <cellStyle name="Comma 2 2 3 3 2 4 3" xfId="17983" xr:uid="{8EBFBC0C-819F-4934-A252-870F06C7D2DE}"/>
    <cellStyle name="Comma 2 2 3 3 2 4 3 2" xfId="17984" xr:uid="{9715C503-B57D-4F6D-B831-9D3D0627C361}"/>
    <cellStyle name="Comma 2 2 3 3 2 4 4" xfId="17985" xr:uid="{A43FD220-EBA0-479B-A0AB-06FF91756644}"/>
    <cellStyle name="Comma 2 2 3 3 2 5" xfId="17986" xr:uid="{24DBB66D-3044-4225-B6CD-637AC7C175D3}"/>
    <cellStyle name="Comma 2 2 3 3 2 5 2" xfId="17987" xr:uid="{697507C1-7F0A-4A61-8B17-0E567718E5F2}"/>
    <cellStyle name="Comma 2 2 3 3 2 6" xfId="17988" xr:uid="{1915B137-F0A7-4A1D-997B-E556F88FAD10}"/>
    <cellStyle name="Comma 2 2 3 3 2 6 2" xfId="17989" xr:uid="{0D93C1C2-235B-41E1-98C0-1EDF48108A04}"/>
    <cellStyle name="Comma 2 2 3 3 2 7" xfId="17990" xr:uid="{64570DBD-F7CF-47DC-A01B-69B2F6174EFD}"/>
    <cellStyle name="Comma 2 2 3 3 3" xfId="17991" xr:uid="{554AACB4-5F37-42CE-BA4B-476256A69072}"/>
    <cellStyle name="Comma 2 2 3 3 3 2" xfId="17992" xr:uid="{AB907C92-EF92-488B-B3F5-6B9B00745AD3}"/>
    <cellStyle name="Comma 2 2 3 3 3 2 2" xfId="17993" xr:uid="{04393123-96CD-469E-9B36-8ED42EC8FDC5}"/>
    <cellStyle name="Comma 2 2 3 3 3 2 2 2" xfId="17994" xr:uid="{727E69D2-1271-4C23-9D5C-A0B4F5960D84}"/>
    <cellStyle name="Comma 2 2 3 3 3 2 2 2 2" xfId="17995" xr:uid="{040AB449-D72C-4953-9E7D-61723FCDE95D}"/>
    <cellStyle name="Comma 2 2 3 3 3 2 2 3" xfId="17996" xr:uid="{72E4219D-60FF-4811-955A-3D79A9151FA2}"/>
    <cellStyle name="Comma 2 2 3 3 3 2 3" xfId="17997" xr:uid="{63ED301E-BD50-44EB-94A6-B24B0E920F40}"/>
    <cellStyle name="Comma 2 2 3 3 3 2 3 2" xfId="17998" xr:uid="{BB44229B-250A-4322-B82A-651B090094BC}"/>
    <cellStyle name="Comma 2 2 3 3 3 2 4" xfId="17999" xr:uid="{BCBD9511-9EAF-46B4-A29C-6C692EAE24B2}"/>
    <cellStyle name="Comma 2 2 3 3 3 3" xfId="18000" xr:uid="{C8487EA7-51A7-4F8B-8148-DD613DC092A9}"/>
    <cellStyle name="Comma 2 2 3 3 3 3 2" xfId="18001" xr:uid="{BE908BAB-6308-46B3-980F-1BC3B7A5A0A8}"/>
    <cellStyle name="Comma 2 2 3 3 3 3 2 2" xfId="18002" xr:uid="{A6FAE3C6-1874-42AD-A94B-ED3780994953}"/>
    <cellStyle name="Comma 2 2 3 3 3 3 3" xfId="18003" xr:uid="{75B74BBA-DDC7-4CAB-A6D6-3FC1B3E950F8}"/>
    <cellStyle name="Comma 2 2 3 3 3 3 3 2" xfId="18004" xr:uid="{431C0C20-D496-4909-B7D9-99F3086EC617}"/>
    <cellStyle name="Comma 2 2 3 3 3 3 4" xfId="18005" xr:uid="{B56F2EA7-87B1-42E8-9704-895603C5C270}"/>
    <cellStyle name="Comma 2 2 3 3 3 4" xfId="18006" xr:uid="{CDD1D764-9403-4720-B195-5E9862EF0E76}"/>
    <cellStyle name="Comma 2 2 3 3 3 4 2" xfId="18007" xr:uid="{2E4786E1-9036-476B-89D5-23B79DF1E468}"/>
    <cellStyle name="Comma 2 2 3 3 3 5" xfId="18008" xr:uid="{63232861-E09D-4EDE-98C2-084A1AA8E5C4}"/>
    <cellStyle name="Comma 2 2 3 3 3 5 2" xfId="18009" xr:uid="{8D5C603B-E30B-4222-B4F1-F0541DD3B439}"/>
    <cellStyle name="Comma 2 2 3 3 3 6" xfId="18010" xr:uid="{D14DD766-EF94-404A-8DA2-8E524A3C5983}"/>
    <cellStyle name="Comma 2 2 3 3 4" xfId="18011" xr:uid="{A13CD5D6-B6AE-42F7-B0A9-1A4CADDFC65E}"/>
    <cellStyle name="Comma 2 2 3 3 4 2" xfId="18012" xr:uid="{CE1A9E30-EEC6-4CEE-AF5A-F7AF6B83094C}"/>
    <cellStyle name="Comma 2 2 3 3 4 2 2" xfId="18013" xr:uid="{486C439E-07E7-4DC6-8768-9DD1E1A1FCF1}"/>
    <cellStyle name="Comma 2 2 3 3 4 2 2 2" xfId="18014" xr:uid="{FE3FA9CE-40BC-487F-86F4-357C54BCBBFE}"/>
    <cellStyle name="Comma 2 2 3 3 4 2 3" xfId="18015" xr:uid="{0B8BFA34-6A19-4C58-AA87-A8E0A3984300}"/>
    <cellStyle name="Comma 2 2 3 3 4 2 3 2" xfId="18016" xr:uid="{7145A723-F9FC-4EDB-9043-F80F40617A4D}"/>
    <cellStyle name="Comma 2 2 3 3 4 2 4" xfId="18017" xr:uid="{D8257D22-9CD1-495B-8B1A-133821A5811F}"/>
    <cellStyle name="Comma 2 2 3 3 4 3" xfId="18018" xr:uid="{44575F4E-3C02-41BD-B40A-FE73EC5FF36C}"/>
    <cellStyle name="Comma 2 2 3 3 4 3 2" xfId="18019" xr:uid="{F08A2185-BA70-4FB7-B2B1-53C0A733B905}"/>
    <cellStyle name="Comma 2 2 3 3 4 4" xfId="18020" xr:uid="{2BC53494-0685-458C-8357-DD39DA26F59D}"/>
    <cellStyle name="Comma 2 2 3 3 4 4 2" xfId="18021" xr:uid="{6A8DE94E-8845-4AA3-A408-9DFA18D8542F}"/>
    <cellStyle name="Comma 2 2 3 3 4 5" xfId="18022" xr:uid="{7A52A04C-4A6E-44B0-9E61-23DA3A7965E2}"/>
    <cellStyle name="Comma 2 2 3 3 5" xfId="18023" xr:uid="{171545E9-87BC-4F04-9BFF-22007CE29AF8}"/>
    <cellStyle name="Comma 2 2 3 3 5 2" xfId="18024" xr:uid="{0A89205E-AE22-4651-8BD0-CB1A8CC2DDF7}"/>
    <cellStyle name="Comma 2 2 3 3 5 2 2" xfId="18025" xr:uid="{D6760018-FBFC-4184-A084-61006287E16D}"/>
    <cellStyle name="Comma 2 2 3 3 5 3" xfId="18026" xr:uid="{AF9CC82B-6966-41E2-B8AA-505D3D61E10C}"/>
    <cellStyle name="Comma 2 2 3 3 5 3 2" xfId="18027" xr:uid="{8333AE38-F4A5-4939-A60C-24F9BBAC5947}"/>
    <cellStyle name="Comma 2 2 3 3 5 4" xfId="18028" xr:uid="{3040C466-112A-46E8-9878-8E63D010C34B}"/>
    <cellStyle name="Comma 2 2 3 3 6" xfId="18029" xr:uid="{BA76B138-43DC-4A8F-B415-7E0B3D98F730}"/>
    <cellStyle name="Comma 2 2 3 3 6 2" xfId="18030" xr:uid="{9EAE1EE7-2F89-457C-896C-EA394FB5B9CD}"/>
    <cellStyle name="Comma 2 2 3 3 7" xfId="18031" xr:uid="{FD9D9337-68E8-4DF0-8BCD-BC2DFECCDB8E}"/>
    <cellStyle name="Comma 2 2 3 3 7 2" xfId="18032" xr:uid="{20D527FE-41DA-490D-B397-03EE98F736DB}"/>
    <cellStyle name="Comma 2 2 3 3 8" xfId="18033" xr:uid="{C499F0C9-831C-4A0E-B228-DFB4201CA46C}"/>
    <cellStyle name="Comma 2 2 3 3 9" xfId="47234" xr:uid="{D91AFE38-5A84-4100-8D4F-8F68EF1C21C2}"/>
    <cellStyle name="Comma 2 2 3 4" xfId="18034" xr:uid="{36A952BF-6EDB-4062-99DB-136E0B02385B}"/>
    <cellStyle name="Comma 2 2 3 4 2" xfId="18035" xr:uid="{E10C3757-B66A-4652-B59E-5F929C0EBBD0}"/>
    <cellStyle name="Comma 2 2 3 4 2 2" xfId="18036" xr:uid="{379E39E2-4B4C-4463-90FB-B060CD8ED1F4}"/>
    <cellStyle name="Comma 2 2 3 4 2 2 2" xfId="18037" xr:uid="{13959AAC-E105-49BF-BD4C-0071BD0E8003}"/>
    <cellStyle name="Comma 2 2 3 4 2 2 2 2" xfId="18038" xr:uid="{7DFB7A24-298D-4921-A240-CBC4B3C17C85}"/>
    <cellStyle name="Comma 2 2 3 4 2 2 2 2 2" xfId="18039" xr:uid="{9CC177CF-3B3C-493A-AB19-654056EDE98F}"/>
    <cellStyle name="Comma 2 2 3 4 2 2 2 3" xfId="18040" xr:uid="{74B3FA73-0453-4133-87F1-A3A359A3620D}"/>
    <cellStyle name="Comma 2 2 3 4 2 2 3" xfId="18041" xr:uid="{EE22BF16-A489-40DE-B19F-31B7C1A8AC7D}"/>
    <cellStyle name="Comma 2 2 3 4 2 2 3 2" xfId="18042" xr:uid="{92CDA015-C25A-4060-A7EE-63AAE981A21F}"/>
    <cellStyle name="Comma 2 2 3 4 2 2 4" xfId="18043" xr:uid="{B9F7806F-ED06-4F85-8633-7309DFEAE2B4}"/>
    <cellStyle name="Comma 2 2 3 4 2 3" xfId="18044" xr:uid="{2B3D7A14-392F-4E75-8E8D-DBB5B2FAB437}"/>
    <cellStyle name="Comma 2 2 3 4 2 3 2" xfId="18045" xr:uid="{E8308090-BD6A-4DE0-8228-009DF8852A34}"/>
    <cellStyle name="Comma 2 2 3 4 2 3 2 2" xfId="18046" xr:uid="{FA32D223-C2C5-4CB3-A20E-F150104B5F87}"/>
    <cellStyle name="Comma 2 2 3 4 2 3 3" xfId="18047" xr:uid="{2D1BD6BF-8343-4FDD-B2B5-3FECDA4B4064}"/>
    <cellStyle name="Comma 2 2 3 4 2 3 3 2" xfId="18048" xr:uid="{1FC596A8-7093-49D7-B012-FAEF04C2EA87}"/>
    <cellStyle name="Comma 2 2 3 4 2 3 4" xfId="18049" xr:uid="{BB2F9425-E345-406E-9A15-FDC331CEE5CA}"/>
    <cellStyle name="Comma 2 2 3 4 2 4" xfId="18050" xr:uid="{6361652D-F13B-40D1-A601-69D619BCA202}"/>
    <cellStyle name="Comma 2 2 3 4 2 4 2" xfId="18051" xr:uid="{BF06F686-EB39-4A8F-9AAC-2407EB7A100B}"/>
    <cellStyle name="Comma 2 2 3 4 2 5" xfId="18052" xr:uid="{5EDD8F6E-C834-4D25-A6D6-43569E3F880D}"/>
    <cellStyle name="Comma 2 2 3 4 2 5 2" xfId="18053" xr:uid="{78C6C7A5-B1E7-4B10-8508-0F641068DD31}"/>
    <cellStyle name="Comma 2 2 3 4 2 6" xfId="18054" xr:uid="{70EA3BB2-B546-4D20-A8C8-6128B4B2C436}"/>
    <cellStyle name="Comma 2 2 3 4 3" xfId="18055" xr:uid="{492AA2ED-441E-4CCE-BB3A-45E169A0E1E5}"/>
    <cellStyle name="Comma 2 2 3 4 3 2" xfId="18056" xr:uid="{110E5BBA-0D1C-4ABE-AD28-B9AEF86477BF}"/>
    <cellStyle name="Comma 2 2 3 4 3 2 2" xfId="18057" xr:uid="{8A552A33-3B06-42FB-9096-494C3E9E38E3}"/>
    <cellStyle name="Comma 2 2 3 4 3 2 2 2" xfId="18058" xr:uid="{DF448B85-9355-4C8B-A63B-D29F6488D62E}"/>
    <cellStyle name="Comma 2 2 3 4 3 2 3" xfId="18059" xr:uid="{5F61C861-424A-4B58-81E5-4EB15DBE90CF}"/>
    <cellStyle name="Comma 2 2 3 4 3 3" xfId="18060" xr:uid="{C2F0B59C-C5A7-4E1C-97F8-745E9C5BBC20}"/>
    <cellStyle name="Comma 2 2 3 4 3 3 2" xfId="18061" xr:uid="{18C3D22A-0E5C-4CFC-91BD-B0618566CC23}"/>
    <cellStyle name="Comma 2 2 3 4 3 4" xfId="18062" xr:uid="{DAF23E0D-C504-4E6E-80FD-47A22A74B6E1}"/>
    <cellStyle name="Comma 2 2 3 4 4" xfId="18063" xr:uid="{8D8B2724-15A7-4E4D-9CEC-8BE66A7FA2E5}"/>
    <cellStyle name="Comma 2 2 3 4 4 2" xfId="18064" xr:uid="{F5C92243-660D-4D37-8CE8-16DF8F90D38C}"/>
    <cellStyle name="Comma 2 2 3 4 4 2 2" xfId="18065" xr:uid="{D175D588-83B9-4A4A-877A-B86726A9D53C}"/>
    <cellStyle name="Comma 2 2 3 4 4 3" xfId="18066" xr:uid="{90D21701-E739-4C2D-9431-4D15FEDDEC1E}"/>
    <cellStyle name="Comma 2 2 3 4 4 3 2" xfId="18067" xr:uid="{6A396389-4D06-4250-A472-68149A96C189}"/>
    <cellStyle name="Comma 2 2 3 4 4 4" xfId="18068" xr:uid="{9F636CE6-0AFE-42C1-97D6-641B2720FC16}"/>
    <cellStyle name="Comma 2 2 3 4 5" xfId="18069" xr:uid="{C0F7D71B-8755-4202-A7EA-593E2B98FCCE}"/>
    <cellStyle name="Comma 2 2 3 4 5 2" xfId="18070" xr:uid="{810E7F16-0657-43A2-9DFF-7E4949EDA0E6}"/>
    <cellStyle name="Comma 2 2 3 4 6" xfId="18071" xr:uid="{2A267D64-E43B-4963-9315-301603260851}"/>
    <cellStyle name="Comma 2 2 3 4 6 2" xfId="18072" xr:uid="{B33284A1-84BC-4F9D-9D24-1AE882211E95}"/>
    <cellStyle name="Comma 2 2 3 4 7" xfId="18073" xr:uid="{029BA3A1-EA3B-4B5D-B483-67FE8F69D41A}"/>
    <cellStyle name="Comma 2 2 3 5" xfId="18074" xr:uid="{073DD714-1365-4442-A0F0-55DFDAA2EBE8}"/>
    <cellStyle name="Comma 2 2 3 5 2" xfId="18075" xr:uid="{1BEC12B1-0886-4550-A6E3-D772562DE048}"/>
    <cellStyle name="Comma 2 2 3 5 2 2" xfId="18076" xr:uid="{3D04A49D-C8CF-4CD4-BF82-66FD44AE1381}"/>
    <cellStyle name="Comma 2 2 3 5 2 2 2" xfId="18077" xr:uid="{B64E0055-90B1-41ED-9DB6-E56EE96A437B}"/>
    <cellStyle name="Comma 2 2 3 5 2 2 2 2" xfId="18078" xr:uid="{7E2A3E90-D6EE-48F5-A037-38E8718AD77C}"/>
    <cellStyle name="Comma 2 2 3 5 2 2 3" xfId="18079" xr:uid="{04E70D63-BE6E-4F58-A05B-BC591D150F77}"/>
    <cellStyle name="Comma 2 2 3 5 2 3" xfId="18080" xr:uid="{E53A3357-C26A-4BFC-B579-91E3CC74AD71}"/>
    <cellStyle name="Comma 2 2 3 5 2 3 2" xfId="18081" xr:uid="{DD50E6B6-6EF5-43A5-BEB7-A419FBC8F11C}"/>
    <cellStyle name="Comma 2 2 3 5 2 4" xfId="18082" xr:uid="{44CABE52-B316-4A89-B713-252C409A58D4}"/>
    <cellStyle name="Comma 2 2 3 5 3" xfId="18083" xr:uid="{EDF00677-BF90-46A5-BCB7-7BA977FFB3D9}"/>
    <cellStyle name="Comma 2 2 3 5 3 2" xfId="18084" xr:uid="{704BCD0D-D3BA-41A5-A218-4F4DDDA07051}"/>
    <cellStyle name="Comma 2 2 3 5 3 2 2" xfId="18085" xr:uid="{E3F79788-FBEF-4591-BE31-22261E32CDBB}"/>
    <cellStyle name="Comma 2 2 3 5 3 3" xfId="18086" xr:uid="{E1FBF29D-DF84-4A29-BD00-FA810A4B83BE}"/>
    <cellStyle name="Comma 2 2 3 5 3 3 2" xfId="18087" xr:uid="{AE91BCCA-1152-4EB1-936B-80DEFC0C5CDE}"/>
    <cellStyle name="Comma 2 2 3 5 3 4" xfId="18088" xr:uid="{2DB03EBD-6F81-4404-BEAB-A609D0B2DE3F}"/>
    <cellStyle name="Comma 2 2 3 5 4" xfId="18089" xr:uid="{DD6FBAA8-B216-4D84-B373-DEDFA4B4D3D7}"/>
    <cellStyle name="Comma 2 2 3 5 4 2" xfId="18090" xr:uid="{C8136E86-8BE0-4BB2-ACFF-8A926E673BB6}"/>
    <cellStyle name="Comma 2 2 3 5 5" xfId="18091" xr:uid="{AA04CB3D-D937-4C14-806D-B68FC4C40859}"/>
    <cellStyle name="Comma 2 2 3 5 5 2" xfId="18092" xr:uid="{CAC9038A-026A-4B02-BE77-B5AF6D771E74}"/>
    <cellStyle name="Comma 2 2 3 5 6" xfId="18093" xr:uid="{949F3E4A-2E52-4989-8CAA-F24BEA42E0FE}"/>
    <cellStyle name="Comma 2 2 3 6" xfId="18094" xr:uid="{4005FE73-20A5-44E7-8044-E38394A0E551}"/>
    <cellStyle name="Comma 2 2 3 6 2" xfId="18095" xr:uid="{93A0E277-B36E-4766-8802-C1619906EA76}"/>
    <cellStyle name="Comma 2 2 3 7" xfId="18096" xr:uid="{7D12EBF6-EA4B-4991-9E45-4AC9CC642497}"/>
    <cellStyle name="Comma 2 2 3 7 2" xfId="18097" xr:uid="{9F0B30D8-C6D6-467B-ADF8-DD1D8D23657E}"/>
    <cellStyle name="Comma 2 2 3 8" xfId="43908" xr:uid="{9CB30C7E-8B32-4ECE-8809-11E1288A0FA7}"/>
    <cellStyle name="Comma 2 2 4" xfId="1402" xr:uid="{5397450A-4170-4BAC-BE1A-8A437A6A6287}"/>
    <cellStyle name="Comma 2 2 4 10" xfId="1734" xr:uid="{8A9F5868-88B9-4BEA-B653-0C498E933659}"/>
    <cellStyle name="Comma 2 2 4 2" xfId="3315" xr:uid="{DFBA404E-C0B4-4690-9973-AAC6BC596214}"/>
    <cellStyle name="Comma 2 2 4 2 2" xfId="18099" xr:uid="{D33632C1-BAF2-4D6E-9D9B-4F5A998D76F4}"/>
    <cellStyle name="Comma 2 2 4 2 2 2" xfId="18100" xr:uid="{460872F7-0EA6-4B71-92AA-9C40958C4835}"/>
    <cellStyle name="Comma 2 2 4 2 2 2 2" xfId="18101" xr:uid="{4E0B0187-2027-458F-A580-7BA74CD31366}"/>
    <cellStyle name="Comma 2 2 4 2 2 2 2 2" xfId="18102" xr:uid="{B8B7F46D-066E-4634-B76F-02F5191651D4}"/>
    <cellStyle name="Comma 2 2 4 2 2 2 2 2 2" xfId="18103" xr:uid="{599DA1D5-A566-4E96-95A9-9190675A0A44}"/>
    <cellStyle name="Comma 2 2 4 2 2 2 2 3" xfId="18104" xr:uid="{1A76BF5E-5336-4705-988B-940F49722C63}"/>
    <cellStyle name="Comma 2 2 4 2 2 2 3" xfId="18105" xr:uid="{C9DC0BA9-0F59-45B7-9D66-7116221AEB3D}"/>
    <cellStyle name="Comma 2 2 4 2 2 2 3 2" xfId="18106" xr:uid="{5BA7EF94-0DF8-426D-AB60-021A8028AC11}"/>
    <cellStyle name="Comma 2 2 4 2 2 2 4" xfId="18107" xr:uid="{0A1BA21B-747C-4DED-B506-7853B15B50FD}"/>
    <cellStyle name="Comma 2 2 4 2 2 3" xfId="18108" xr:uid="{D9E8EB28-431A-4CE9-A86B-09DE6B7B9A71}"/>
    <cellStyle name="Comma 2 2 4 2 2 3 2" xfId="18109" xr:uid="{C92AAB74-30E6-43B8-B07C-33A612D8991A}"/>
    <cellStyle name="Comma 2 2 4 2 2 3 2 2" xfId="18110" xr:uid="{8C1B4C8E-A1E0-4F40-9937-FDCB979839DD}"/>
    <cellStyle name="Comma 2 2 4 2 2 3 3" xfId="18111" xr:uid="{74C4C572-20DD-4B37-BF72-F24ED8522450}"/>
    <cellStyle name="Comma 2 2 4 2 2 3 3 2" xfId="18112" xr:uid="{9A0B2016-20C7-4464-B90A-576B597D28E0}"/>
    <cellStyle name="Comma 2 2 4 2 2 3 4" xfId="18113" xr:uid="{F354A4DA-F99A-4FA5-9FF3-163BC292AA41}"/>
    <cellStyle name="Comma 2 2 4 2 2 4" xfId="18114" xr:uid="{E231F4DA-298D-4B64-BDB2-EA75EF0DCCBB}"/>
    <cellStyle name="Comma 2 2 4 2 2 4 2" xfId="18115" xr:uid="{7F6E2379-7798-4B46-8A51-6D868EA8BFE6}"/>
    <cellStyle name="Comma 2 2 4 2 2 5" xfId="18116" xr:uid="{3D9D7FD5-7AF0-44F0-924F-A8A872F462E9}"/>
    <cellStyle name="Comma 2 2 4 2 2 5 2" xfId="18117" xr:uid="{ABC2174E-BAB0-4208-8C65-4192C5DD1F23}"/>
    <cellStyle name="Comma 2 2 4 2 2 6" xfId="18118" xr:uid="{060BEFF7-F541-4157-95E6-028A8B9219E2}"/>
    <cellStyle name="Comma 2 2 4 2 3" xfId="18119" xr:uid="{1EBA837E-2D23-4445-AC9A-AF85CD4C5279}"/>
    <cellStyle name="Comma 2 2 4 2 3 2" xfId="18120" xr:uid="{76C21B09-D4CA-4035-B37C-69FADEA397B2}"/>
    <cellStyle name="Comma 2 2 4 2 3 2 2" xfId="18121" xr:uid="{306E2E08-E7B4-414B-A217-A014B6B643F6}"/>
    <cellStyle name="Comma 2 2 4 2 3 2 2 2" xfId="18122" xr:uid="{E5957480-CD8E-4DF5-92F8-ADD2F813D375}"/>
    <cellStyle name="Comma 2 2 4 2 3 2 3" xfId="18123" xr:uid="{DF9E5E1E-BD85-491D-AA7E-A0D69CC1ABCE}"/>
    <cellStyle name="Comma 2 2 4 2 3 3" xfId="18124" xr:uid="{84207CEF-BAC8-4240-91B8-4FE9F842ADEB}"/>
    <cellStyle name="Comma 2 2 4 2 3 3 2" xfId="18125" xr:uid="{9EF9ABE2-11E3-4EA3-9421-77A19C164613}"/>
    <cellStyle name="Comma 2 2 4 2 3 4" xfId="18126" xr:uid="{CCD626D7-A6D4-4ACA-8C45-DDAAFC2AEAB2}"/>
    <cellStyle name="Comma 2 2 4 2 4" xfId="18127" xr:uid="{D4C33609-FBC2-4916-A3BD-908C7657E802}"/>
    <cellStyle name="Comma 2 2 4 2 4 2" xfId="18128" xr:uid="{064EAFB1-D7C9-4AA8-A7B1-FB38CF3F5AAF}"/>
    <cellStyle name="Comma 2 2 4 2 4 2 2" xfId="18129" xr:uid="{D1CFBB04-E02B-4AB5-9C02-D27AE0E1B228}"/>
    <cellStyle name="Comma 2 2 4 2 4 3" xfId="18130" xr:uid="{7D54D194-E3EB-4F41-A9C7-7F963D14D70C}"/>
    <cellStyle name="Comma 2 2 4 2 4 3 2" xfId="18131" xr:uid="{E981A1CD-D9A9-42B2-B567-BBADA5890FE9}"/>
    <cellStyle name="Comma 2 2 4 2 4 4" xfId="18132" xr:uid="{12C95153-904D-4C47-B109-CE6597384417}"/>
    <cellStyle name="Comma 2 2 4 2 5" xfId="18133" xr:uid="{3DBCD382-1973-49E2-92E9-9D4E1DEA03AB}"/>
    <cellStyle name="Comma 2 2 4 2 5 2" xfId="18134" xr:uid="{51A2C15D-A5CB-40C1-8983-A904AD714196}"/>
    <cellStyle name="Comma 2 2 4 2 6" xfId="18135" xr:uid="{A814C056-5B8F-4E7C-8F39-BBD5F69061AC}"/>
    <cellStyle name="Comma 2 2 4 2 6 2" xfId="18136" xr:uid="{ED2A04E6-986D-4B22-88B2-3155B87F728F}"/>
    <cellStyle name="Comma 2 2 4 2 7" xfId="18137" xr:uid="{1E248366-95A2-4602-94D9-7F5C446A60FF}"/>
    <cellStyle name="Comma 2 2 4 2 8" xfId="18098" xr:uid="{5C37B55C-08E9-4CF9-AC17-2A45ECF33BCA}"/>
    <cellStyle name="Comma 2 2 4 3" xfId="18138" xr:uid="{391989C7-0BC3-436B-97EA-F1F4353DDAFD}"/>
    <cellStyle name="Comma 2 2 4 3 2" xfId="18139" xr:uid="{6E1EC978-808F-4CAF-8A97-655D9D3416A5}"/>
    <cellStyle name="Comma 2 2 4 3 2 2" xfId="18140" xr:uid="{F52BEE6C-D60D-4B49-B597-6CEAD3680203}"/>
    <cellStyle name="Comma 2 2 4 3 2 2 2" xfId="18141" xr:uid="{549C001D-5832-4F48-8697-0F7193B0AF51}"/>
    <cellStyle name="Comma 2 2 4 3 2 2 2 2" xfId="18142" xr:uid="{1904DCC2-0BAA-4A91-9224-95AA6F467580}"/>
    <cellStyle name="Comma 2 2 4 3 2 2 3" xfId="18143" xr:uid="{92E01031-10F0-46D5-A4E1-1C2F8F8DB1C6}"/>
    <cellStyle name="Comma 2 2 4 3 2 3" xfId="18144" xr:uid="{0023B5F0-D0AF-4CA8-9BB7-E0C58200C088}"/>
    <cellStyle name="Comma 2 2 4 3 2 3 2" xfId="18145" xr:uid="{4F8401A9-14F7-4C3E-982B-FD09E42775CB}"/>
    <cellStyle name="Comma 2 2 4 3 2 4" xfId="18146" xr:uid="{4CB73D6A-BC40-44F5-AC18-BFC90A4228E2}"/>
    <cellStyle name="Comma 2 2 4 3 3" xfId="18147" xr:uid="{C9502D0A-F23F-4157-A1FB-70B1E513D50C}"/>
    <cellStyle name="Comma 2 2 4 3 3 2" xfId="18148" xr:uid="{4961D276-0384-4666-AA01-155DADB2AF0B}"/>
    <cellStyle name="Comma 2 2 4 3 3 2 2" xfId="18149" xr:uid="{4A1221C1-404C-419C-873D-C869BFCB67E9}"/>
    <cellStyle name="Comma 2 2 4 3 3 3" xfId="18150" xr:uid="{947CEF7C-C554-4F3F-B305-C77D8EE75651}"/>
    <cellStyle name="Comma 2 2 4 3 3 3 2" xfId="18151" xr:uid="{3E8AFECC-9C52-43F2-A938-06EA39AFBC22}"/>
    <cellStyle name="Comma 2 2 4 3 3 4" xfId="18152" xr:uid="{BD9CE6D0-3168-4AA4-886D-DE688C1D6E17}"/>
    <cellStyle name="Comma 2 2 4 3 4" xfId="18153" xr:uid="{558F712A-AB22-43E7-AEA6-BA15E4C55ECC}"/>
    <cellStyle name="Comma 2 2 4 3 4 2" xfId="18154" xr:uid="{4FF7F7C6-439F-421C-B3FF-9DA4EDEFD955}"/>
    <cellStyle name="Comma 2 2 4 3 5" xfId="18155" xr:uid="{C91DF771-57C1-4C1A-86FF-E053E03603B8}"/>
    <cellStyle name="Comma 2 2 4 3 5 2" xfId="18156" xr:uid="{C4A5CCFA-5257-417A-9485-C371AB990C75}"/>
    <cellStyle name="Comma 2 2 4 3 6" xfId="18157" xr:uid="{6D46E7AB-93F6-4221-A125-2B3A64CEB8EA}"/>
    <cellStyle name="Comma 2 2 4 4" xfId="18158" xr:uid="{897FB6A4-69DD-4101-934D-21CF589D8DB2}"/>
    <cellStyle name="Comma 2 2 4 4 2" xfId="18159" xr:uid="{798CA1D0-B374-4D0F-8987-352F7A608772}"/>
    <cellStyle name="Comma 2 2 4 4 3" xfId="18160" xr:uid="{158AEA9A-DE54-4752-8B85-4D9F1AA988F2}"/>
    <cellStyle name="Comma 2 2 4 5" xfId="18161" xr:uid="{06D7F314-2507-4863-B69B-3EAE05A97FFA}"/>
    <cellStyle name="Comma 2 2 4 5 2" xfId="18162" xr:uid="{A402B871-0855-4F53-8CF4-9298082C8873}"/>
    <cellStyle name="Comma 2 2 4 5 2 2" xfId="18163" xr:uid="{5B5A673A-C104-477C-A6E5-D07F614B02C5}"/>
    <cellStyle name="Comma 2 2 4 5 2 2 2" xfId="18164" xr:uid="{E7013922-B183-4E03-9F16-26B4C2E568C2}"/>
    <cellStyle name="Comma 2 2 4 5 2 3" xfId="18165" xr:uid="{7C120552-7C71-4283-8876-86CC9458F9A2}"/>
    <cellStyle name="Comma 2 2 4 5 3" xfId="18166" xr:uid="{CDCB6FF9-E143-4999-816A-6777B9D83057}"/>
    <cellStyle name="Comma 2 2 4 5 3 2" xfId="18167" xr:uid="{DFE0D68B-5D34-4B10-842F-F0725CC129D2}"/>
    <cellStyle name="Comma 2 2 4 5 4" xfId="18168" xr:uid="{4574950D-0576-429E-AC3B-F9ED63BF0B13}"/>
    <cellStyle name="Comma 2 2 4 5 4 2" xfId="18169" xr:uid="{AC459768-2893-496D-BF1E-D06DAE53DBCC}"/>
    <cellStyle name="Comma 2 2 4 5 5" xfId="18170" xr:uid="{81430B8A-50D9-4C04-8346-E3FA884C8D37}"/>
    <cellStyle name="Comma 2 2 4 6" xfId="18171" xr:uid="{1AD9BDCD-9A0A-465E-8E52-C843F649ED35}"/>
    <cellStyle name="Comma 2 2 4 6 2" xfId="18172" xr:uid="{A4EFF8C0-7731-4121-930D-77FFC0905506}"/>
    <cellStyle name="Comma 2 2 4 6 2 2" xfId="18173" xr:uid="{305601C7-7BE2-452B-AE7B-C2A7DE6C1F56}"/>
    <cellStyle name="Comma 2 2 4 6 3" xfId="18174" xr:uid="{A8C3808C-96CA-444A-B18C-CE24F8F066FF}"/>
    <cellStyle name="Comma 2 2 4 7" xfId="18175" xr:uid="{5A01E8B8-F0DF-4AE2-9147-93945C565B8E}"/>
    <cellStyle name="Comma 2 2 4 7 2" xfId="18176" xr:uid="{91519204-427E-417D-AF16-E10EE8524EC6}"/>
    <cellStyle name="Comma 2 2 4 8" xfId="18177" xr:uid="{8521DCB8-9671-46D2-9BFD-961D452CF1D8}"/>
    <cellStyle name="Comma 2 2 4 8 2" xfId="18178" xr:uid="{D58E370F-3405-4843-A763-E3E16E3EABCF}"/>
    <cellStyle name="Comma 2 2 4 9" xfId="18179" xr:uid="{879474AD-06A7-4A7E-9E88-8D6A353730F5}"/>
    <cellStyle name="Comma 2 2 5" xfId="18180" xr:uid="{018BEDBA-9FCC-4415-A58A-CA7D3676B74B}"/>
    <cellStyle name="Comma 2 2 5 2" xfId="18181" xr:uid="{3363AC0E-A3D7-4693-BDF0-702A7C9DDD34}"/>
    <cellStyle name="Comma 2 2 5 3" xfId="44483" xr:uid="{091A87FF-BC0B-439A-AAC9-7158FD399EE0}"/>
    <cellStyle name="Comma 2 2 6" xfId="18182" xr:uid="{DC06A95F-0B4E-485C-A574-CDB6B78D5534}"/>
    <cellStyle name="Comma 2 2 6 2" xfId="18183" xr:uid="{101AEFF6-A767-4E8B-91D6-663E8453AA89}"/>
    <cellStyle name="Comma 2 2 6 2 2" xfId="18184" xr:uid="{4C0A3572-5940-49D2-B0FE-F1E87C45BDC8}"/>
    <cellStyle name="Comma 2 2 6 2 3" xfId="18185" xr:uid="{B92D60DB-6FB4-498A-83D5-E928784E7D40}"/>
    <cellStyle name="Comma 2 2 6 2 3 2" xfId="18186" xr:uid="{B79EFE37-4AFE-48C1-B72F-3591E998FDE4}"/>
    <cellStyle name="Comma 2 2 6 2 3 2 2" xfId="18187" xr:uid="{A0F748EF-7444-4B0F-B4E4-A9024C44342B}"/>
    <cellStyle name="Comma 2 2 6 2 3 2 2 2" xfId="18188" xr:uid="{304A6E59-864C-4EDE-A733-52773B6EA45F}"/>
    <cellStyle name="Comma 2 2 6 2 3 2 2 2 2" xfId="18189" xr:uid="{5B6F3905-A3AE-4BEF-80A6-8E38158431C5}"/>
    <cellStyle name="Comma 2 2 6 2 3 2 2 3" xfId="18190" xr:uid="{86FD210F-25E4-4288-90C7-683B3E1F621F}"/>
    <cellStyle name="Comma 2 2 6 2 3 2 3" xfId="18191" xr:uid="{83B148EA-FD02-4B7C-B88F-BED7F1B826CE}"/>
    <cellStyle name="Comma 2 2 6 2 3 2 3 2" xfId="18192" xr:uid="{AF9ACDD9-CEDE-4341-8BE0-D144158E0151}"/>
    <cellStyle name="Comma 2 2 6 2 3 2 4" xfId="18193" xr:uid="{E14DD62B-9CCC-434E-8F8F-CACC11568737}"/>
    <cellStyle name="Comma 2 2 6 2 3 3" xfId="18194" xr:uid="{F2CCE49D-3C3C-476C-AFEC-79B0D4D8C751}"/>
    <cellStyle name="Comma 2 2 6 2 3 3 2" xfId="18195" xr:uid="{1AF60B3F-23EF-493A-8473-C63DA21CB035}"/>
    <cellStyle name="Comma 2 2 6 2 3 3 2 2" xfId="18196" xr:uid="{0D5C6DC1-8DA5-4465-A5B4-67CF6775C589}"/>
    <cellStyle name="Comma 2 2 6 2 3 3 3" xfId="18197" xr:uid="{17DB281F-1093-4D1A-9580-E966338923E7}"/>
    <cellStyle name="Comma 2 2 6 2 3 3 3 2" xfId="18198" xr:uid="{652D6B3C-4E78-49DA-ABB6-30246A9B323D}"/>
    <cellStyle name="Comma 2 2 6 2 3 3 4" xfId="18199" xr:uid="{A8448186-64F7-4317-9732-14591906EA3B}"/>
    <cellStyle name="Comma 2 2 6 2 3 4" xfId="18200" xr:uid="{57498F8E-AFCD-4606-8EF6-17D843D8A169}"/>
    <cellStyle name="Comma 2 2 6 2 3 4 2" xfId="18201" xr:uid="{A8A9DB28-E50E-4464-A77F-5450D6063D68}"/>
    <cellStyle name="Comma 2 2 6 2 3 5" xfId="18202" xr:uid="{6E5785B7-A47E-4584-9DD2-4BEAA958D847}"/>
    <cellStyle name="Comma 2 2 6 2 3 5 2" xfId="18203" xr:uid="{79794B52-3171-4BC4-8AE1-EC184BCFCA8A}"/>
    <cellStyle name="Comma 2 2 6 2 3 6" xfId="18204" xr:uid="{98B3FF4A-49C5-4121-9CA8-BF2CC2AB9DBA}"/>
    <cellStyle name="Comma 2 2 6 2 4" xfId="18205" xr:uid="{C49A1FB9-8E95-4904-A010-DAE1CDB1D928}"/>
    <cellStyle name="Comma 2 2 6 2 4 2" xfId="18206" xr:uid="{93684D8D-5C26-4BEA-A8B4-A8A331F4C769}"/>
    <cellStyle name="Comma 2 2 6 2 4 2 2" xfId="18207" xr:uid="{939329E9-DDDD-4375-A3C7-36E80EFAD60B}"/>
    <cellStyle name="Comma 2 2 6 2 4 2 2 2" xfId="18208" xr:uid="{D62C3D68-E0B4-4B93-96FE-201B26A83AB4}"/>
    <cellStyle name="Comma 2 2 6 2 4 2 3" xfId="18209" xr:uid="{196451D5-8159-490D-BEF1-7C1A2674CE7A}"/>
    <cellStyle name="Comma 2 2 6 2 4 3" xfId="18210" xr:uid="{9BB57750-FF6A-4707-8450-804D58AD9397}"/>
    <cellStyle name="Comma 2 2 6 2 4 3 2" xfId="18211" xr:uid="{F1618BF1-0367-4AC1-BC79-7771B036B1D5}"/>
    <cellStyle name="Comma 2 2 6 2 4 4" xfId="18212" xr:uid="{A2A7E06C-ECD4-4A47-86D6-D87265656A9F}"/>
    <cellStyle name="Comma 2 2 6 2 5" xfId="18213" xr:uid="{1F67896D-37A2-4209-A4E0-C6C011F1ECC1}"/>
    <cellStyle name="Comma 2 2 6 2 5 2" xfId="18214" xr:uid="{7369B087-DFA6-43B2-8CB1-4CE26C6C7380}"/>
    <cellStyle name="Comma 2 2 6 2 5 2 2" xfId="18215" xr:uid="{87E03DB8-9567-42D3-B31B-8D8CBEE1BA50}"/>
    <cellStyle name="Comma 2 2 6 2 5 3" xfId="18216" xr:uid="{19E86044-3DA6-4CA7-A8C6-661A575BF802}"/>
    <cellStyle name="Comma 2 2 6 2 6" xfId="18217" xr:uid="{2F217342-BC9E-4AC0-A3F6-1C9124AB08E9}"/>
    <cellStyle name="Comma 2 2 6 2 6 2" xfId="18218" xr:uid="{F20A1038-1A27-49C8-9413-29989E1334CB}"/>
    <cellStyle name="Comma 2 2 6 2 7" xfId="18219" xr:uid="{D2F165BA-06EF-4842-B841-E25A4432FF0D}"/>
    <cellStyle name="Comma 2 2 6 2 7 2" xfId="18220" xr:uid="{9C4331EC-EF8E-48D7-BD5F-8B03A049F5FB}"/>
    <cellStyle name="Comma 2 2 6 3" xfId="18221" xr:uid="{4D1928E5-FCC0-40F5-888F-210391CED13A}"/>
    <cellStyle name="Comma 2 2 6 4" xfId="18222" xr:uid="{EF3D0D3B-BA25-4E7D-AB52-77DFCBB89D1C}"/>
    <cellStyle name="Comma 2 2 6 4 2" xfId="18223" xr:uid="{907DFB07-3984-43DC-9518-6211FD1C7F51}"/>
    <cellStyle name="Comma 2 2 6 4 2 2" xfId="18224" xr:uid="{92A6C5BF-AC12-4134-88DE-1E4625913437}"/>
    <cellStyle name="Comma 2 2 6 4 2 2 2" xfId="18225" xr:uid="{7B4F6F2F-A196-4D10-BAD7-E1D9AB68051E}"/>
    <cellStyle name="Comma 2 2 6 4 2 3" xfId="18226" xr:uid="{F48C9BE5-F15E-4F55-9260-1D343CD718D4}"/>
    <cellStyle name="Comma 2 2 6 4 3" xfId="18227" xr:uid="{C176EE36-6AED-4E82-A7C8-ACC5FC7C874E}"/>
    <cellStyle name="Comma 2 2 6 4 3 2" xfId="18228" xr:uid="{4FCCC8C5-FC91-46DD-B9B9-F2D2E277EBE4}"/>
    <cellStyle name="Comma 2 2 6 4 4" xfId="18229" xr:uid="{DC229507-E2A5-4160-AFFC-74B6333AAB38}"/>
    <cellStyle name="Comma 2 2 6 5" xfId="18230" xr:uid="{48EA7AFE-2183-4C9C-947A-FB5B42955B16}"/>
    <cellStyle name="Comma 2 2 6 5 2" xfId="18231" xr:uid="{CB8E2FB6-A598-45DC-ADCE-DBD870653E48}"/>
    <cellStyle name="Comma 2 2 6 5 2 2" xfId="18232" xr:uid="{30C7B17C-2671-4676-AF2D-F832898F55C4}"/>
    <cellStyle name="Comma 2 2 6 5 3" xfId="18233" xr:uid="{E78B1920-BE63-4AA4-A568-CAE52212A440}"/>
    <cellStyle name="Comma 2 2 6 6" xfId="18234" xr:uid="{62D07E7F-4440-4EA7-B52D-C31C0A61CEAC}"/>
    <cellStyle name="Comma 2 2 7" xfId="18235" xr:uid="{5BA0B64C-DA1A-49B9-9AB6-DC75BDE07696}"/>
    <cellStyle name="Comma 2 2 7 2" xfId="18236" xr:uid="{ACE71A5B-ADA7-43E9-8848-BB35C2296E4C}"/>
    <cellStyle name="Comma 2 2 7 2 2" xfId="18237" xr:uid="{714D8B0A-C436-4277-B725-0979CF71FDA5}"/>
    <cellStyle name="Comma 2 2 7 2 2 2" xfId="18238" xr:uid="{D386BF32-7B1B-4096-9F94-44D01DDBDCA2}"/>
    <cellStyle name="Comma 2 2 7 2 2 2 2" xfId="18239" xr:uid="{3BB5D823-A2AA-43BB-845A-C4A595B130B3}"/>
    <cellStyle name="Comma 2 2 7 2 2 2 2 2" xfId="18240" xr:uid="{4B259295-913C-44DC-A26C-DCDE88F1BBAB}"/>
    <cellStyle name="Comma 2 2 7 2 2 2 3" xfId="18241" xr:uid="{6615A5E0-7B9D-4DB1-B2BE-A319D946BA30}"/>
    <cellStyle name="Comma 2 2 7 2 2 3" xfId="18242" xr:uid="{9DA2B850-87C9-4EEF-A58E-C513B550DAC3}"/>
    <cellStyle name="Comma 2 2 7 2 2 3 2" xfId="18243" xr:uid="{154530DA-766F-408D-8584-6C11F3CD7D5A}"/>
    <cellStyle name="Comma 2 2 7 2 2 4" xfId="18244" xr:uid="{DD872641-23DC-4CB0-B66A-44A420F01AC0}"/>
    <cellStyle name="Comma 2 2 7 2 3" xfId="18245" xr:uid="{489639FA-970C-4685-B577-A386CA7E0A38}"/>
    <cellStyle name="Comma 2 2 7 2 3 2" xfId="18246" xr:uid="{5E3B4019-C62B-48CB-ABA6-CE6ECBAE947B}"/>
    <cellStyle name="Comma 2 2 7 2 3 2 2" xfId="18247" xr:uid="{2E972FB8-5E8C-4604-BC1B-A90F4CFEE8FD}"/>
    <cellStyle name="Comma 2 2 7 2 3 3" xfId="18248" xr:uid="{11C1A990-E36C-48A0-B180-4ADCF8A58178}"/>
    <cellStyle name="Comma 2 2 7 2 3 3 2" xfId="18249" xr:uid="{BC7DDCBE-EFBC-4704-8858-0266BD5114E6}"/>
    <cellStyle name="Comma 2 2 7 2 3 4" xfId="18250" xr:uid="{78A0A3ED-44C3-4E0D-A04C-0AE071A189FB}"/>
    <cellStyle name="Comma 2 2 7 2 4" xfId="18251" xr:uid="{602E873C-2CBF-4781-A1A5-7F7BB377E6A4}"/>
    <cellStyle name="Comma 2 2 7 2 4 2" xfId="18252" xr:uid="{1B27847B-4323-4058-8C77-714B74F69C8D}"/>
    <cellStyle name="Comma 2 2 7 2 5" xfId="18253" xr:uid="{6F43D2B9-CAFE-46AF-ACBA-99B50B3FA8A3}"/>
    <cellStyle name="Comma 2 2 7 2 5 2" xfId="18254" xr:uid="{79646B4B-2C78-487D-9540-E42D3FF6FF20}"/>
    <cellStyle name="Comma 2 2 7 2 6" xfId="18255" xr:uid="{23DFBF89-3E24-4B96-84C5-C783BB4B812C}"/>
    <cellStyle name="Comma 2 2 7 3" xfId="18256" xr:uid="{820BEDB5-078C-48F2-8F4E-D6B5A43B4920}"/>
    <cellStyle name="Comma 2 2 7 4" xfId="18257" xr:uid="{BFA89AFC-364F-4DBE-ACBB-FCA8E38FDA52}"/>
    <cellStyle name="Comma 2 2 7 4 2" xfId="18258" xr:uid="{4BB4E9CD-501A-4F8F-9296-1467475265B8}"/>
    <cellStyle name="Comma 2 2 7 4 2 2" xfId="18259" xr:uid="{FC8CD466-79AB-43BD-9AD0-7137C6C7BFBB}"/>
    <cellStyle name="Comma 2 2 7 4 2 2 2" xfId="18260" xr:uid="{6768B2AC-0E09-447E-BFCA-9DD4DC511720}"/>
    <cellStyle name="Comma 2 2 7 4 2 3" xfId="18261" xr:uid="{1F1AFE12-D500-4079-81FA-4E4B09AA55C8}"/>
    <cellStyle name="Comma 2 2 7 4 3" xfId="18262" xr:uid="{BB7CC86C-1DDB-495D-9E0A-7D5EC07BA6D6}"/>
    <cellStyle name="Comma 2 2 7 4 3 2" xfId="18263" xr:uid="{C805757B-6BA9-4011-BC9E-484A14948782}"/>
    <cellStyle name="Comma 2 2 7 4 4" xfId="18264" xr:uid="{5C4E9601-538B-4D6E-9AAE-93F2457BBCC9}"/>
    <cellStyle name="Comma 2 2 7 5" xfId="18265" xr:uid="{A58CA374-6E7E-4848-A0BE-0A0C8F40406D}"/>
    <cellStyle name="Comma 2 2 7 5 2" xfId="18266" xr:uid="{0AE72C7F-F6E0-43FC-969E-F8AEA70E1992}"/>
    <cellStyle name="Comma 2 2 7 5 2 2" xfId="18267" xr:uid="{4E1D2224-5EF9-4A02-85C0-3846D87D297A}"/>
    <cellStyle name="Comma 2 2 7 5 3" xfId="18268" xr:uid="{2D19AA7E-C38F-4071-8B32-C1850EADF05F}"/>
    <cellStyle name="Comma 2 2 7 6" xfId="18269" xr:uid="{435441F2-C623-4B5F-B360-59FC07547CED}"/>
    <cellStyle name="Comma 2 2 7 6 2" xfId="18270" xr:uid="{C1680F88-187C-4BA6-B322-23D8BD47BEC8}"/>
    <cellStyle name="Comma 2 2 7 7" xfId="18271" xr:uid="{55D2F6DC-1C1D-47CA-9A5D-D6C668DEE619}"/>
    <cellStyle name="Comma 2 2 7 7 2" xfId="18272" xr:uid="{AD8592EF-9468-4454-B6A4-14FC4072673B}"/>
    <cellStyle name="Comma 2 2 8" xfId="18273" xr:uid="{9F23FFD6-BC91-4E82-8B67-B881E30C2E04}"/>
    <cellStyle name="Comma 2 2 8 2" xfId="18274" xr:uid="{B6B6E834-C3F3-4134-A887-210FC08CDE08}"/>
    <cellStyle name="Comma 2 2 8 2 2" xfId="18275" xr:uid="{3970A961-D189-45BC-9203-210CE51B4175}"/>
    <cellStyle name="Comma 2 2 8 2 2 2" xfId="18276" xr:uid="{8BE81246-BE1A-41B7-B21B-40CDCDE3C2F7}"/>
    <cellStyle name="Comma 2 2 8 2 2 2 2" xfId="18277" xr:uid="{CBC5EA72-2954-4381-8E1A-9B6CAA8443D9}"/>
    <cellStyle name="Comma 2 2 8 2 2 3" xfId="18278" xr:uid="{458D14AE-206C-41D4-82B5-60DCBF2B494E}"/>
    <cellStyle name="Comma 2 2 8 2 2 4" xfId="46806" xr:uid="{B89AC63A-374C-426D-9C23-8E6BDCD5A76C}"/>
    <cellStyle name="Comma 2 2 8 2 3" xfId="18279" xr:uid="{4F318198-63E7-42E1-A8D4-607C1DBF0EC9}"/>
    <cellStyle name="Comma 2 2 8 2 3 2" xfId="18280" xr:uid="{8812DA41-788C-4F49-B7DA-C9BFAB3F0EBD}"/>
    <cellStyle name="Comma 2 2 8 2 4" xfId="18281" xr:uid="{2FECF793-73A7-4CB1-B6AB-5A8BA9C2A0CC}"/>
    <cellStyle name="Comma 2 2 8 2 5" xfId="45467" xr:uid="{6128BECE-32C9-43E0-93B1-9168AAFA5DC4}"/>
    <cellStyle name="Comma 2 2 8 3" xfId="18282" xr:uid="{8593D17F-8165-4E87-8191-7EACC8159369}"/>
    <cellStyle name="Comma 2 2 8 3 2" xfId="18283" xr:uid="{DD0E9149-BDD5-4D7E-8F9B-88B0AB44F3B1}"/>
    <cellStyle name="Comma 2 2 8 3 2 2" xfId="18284" xr:uid="{5BF930AA-664A-4783-9B34-9B604527B5CB}"/>
    <cellStyle name="Comma 2 2 8 3 2 3" xfId="46970" xr:uid="{0EE91BD5-2045-4CE2-A782-C54EAC8C9923}"/>
    <cellStyle name="Comma 2 2 8 3 3" xfId="18285" xr:uid="{688A5BFB-EDD0-4AA6-88EF-FBE63715FBE1}"/>
    <cellStyle name="Comma 2 2 8 3 3 2" xfId="18286" xr:uid="{976B7318-990B-4B69-956B-24FA1C0A9CD5}"/>
    <cellStyle name="Comma 2 2 8 3 4" xfId="18287" xr:uid="{4D0E1E18-7779-4086-8EC2-11C0EBC501A4}"/>
    <cellStyle name="Comma 2 2 8 3 5" xfId="44859" xr:uid="{828065D8-3D51-4EDB-9740-298272E62C5D}"/>
    <cellStyle name="Comma 2 2 8 4" xfId="18288" xr:uid="{8B0FE4F3-FBFE-487A-91BA-A96DD3191E63}"/>
    <cellStyle name="Comma 2 2 8 4 2" xfId="18289" xr:uid="{4C40FB5D-66CC-4DB4-8473-6B072933C4CD}"/>
    <cellStyle name="Comma 2 2 8 4 3" xfId="47143" xr:uid="{C62D0861-6383-453A-932E-C8BE9F8B9E20}"/>
    <cellStyle name="Comma 2 2 8 5" xfId="18290" xr:uid="{64EDBFB5-D811-486E-A82C-ECEFBB93947A}"/>
    <cellStyle name="Comma 2 2 8 5 2" xfId="18291" xr:uid="{1B25FD47-7897-4A1F-AAB9-00ECE4C83751}"/>
    <cellStyle name="Comma 2 2 8 5 3" xfId="46241" xr:uid="{501983E0-5DD4-4342-BF86-CB6D2E234240}"/>
    <cellStyle name="Comma 2 2 8 6" xfId="18292" xr:uid="{DE0D695B-A655-4A82-8623-41A8BD4DF27B}"/>
    <cellStyle name="Comma 2 2 8 7" xfId="44664" xr:uid="{17C7566A-6C90-4877-BC8C-10B5F3517D4E}"/>
    <cellStyle name="Comma 2 2 9" xfId="18293" xr:uid="{34E1704B-3187-4289-B483-C69247F14E94}"/>
    <cellStyle name="Comma 2 2 9 2" xfId="45485" xr:uid="{70B43654-EE5B-469F-AED2-D6A4812212EF}"/>
    <cellStyle name="Comma 2 2 9 2 2" xfId="46824" xr:uid="{AB870A24-D9BD-47AA-AC9F-61BEA18BE931}"/>
    <cellStyle name="Comma 2 2 9 3" xfId="44877" xr:uid="{EF7DEB6A-74BF-49B5-AE3E-4D5E02AED56D}"/>
    <cellStyle name="Comma 2 2 9 3 2" xfId="46989" xr:uid="{EC70E003-E720-425E-A624-A2457C9AF010}"/>
    <cellStyle name="Comma 2 2 9 4" xfId="47161" xr:uid="{4FA9E9D3-E0DC-4D17-A708-91F003989940}"/>
    <cellStyle name="Comma 2 2 9 5" xfId="46259" xr:uid="{015B1C21-A522-44A0-B1B2-2B9799AC4167}"/>
    <cellStyle name="Comma 2 2 9 6" xfId="44689" xr:uid="{29029ED8-392C-4FA8-A15F-802CEA18F4FD}"/>
    <cellStyle name="Comma 2 3" xfId="145" xr:uid="{DA3B2AF0-F54D-47DB-871B-24077E82FE9F}"/>
    <cellStyle name="Comma 2 3 10" xfId="384" xr:uid="{C8EDC4DE-D0D4-4ED6-9CAE-A6C0887183CD}"/>
    <cellStyle name="Comma 2 3 2" xfId="253" xr:uid="{925CEE0B-98F9-4434-9235-6C02E9690E55}"/>
    <cellStyle name="Comma 2 3 2 10" xfId="46206" xr:uid="{7268E56E-F29C-4642-B191-578B76C7A3D6}"/>
    <cellStyle name="Comma 2 3 2 11" xfId="47801" xr:uid="{8F070515-2E5E-42B8-9821-8C990A883596}"/>
    <cellStyle name="Comma 2 3 2 12" xfId="44010" xr:uid="{C7F0B93C-CF04-44B7-B269-0052EE33C696}"/>
    <cellStyle name="Comma 2 3 2 2" xfId="751" xr:uid="{039F4281-F4D6-42A2-899B-A843B4B9FA9C}"/>
    <cellStyle name="Comma 2 3 2 2 2" xfId="1151" xr:uid="{48969118-E3C2-42D4-BD8C-469799DC9531}"/>
    <cellStyle name="Comma 2 3 2 2 2 10" xfId="18295" xr:uid="{F084AD76-4796-4683-9544-93F9B4403A5B}"/>
    <cellStyle name="Comma 2 3 2 2 2 11" xfId="44087" xr:uid="{A4AB47B8-CAAD-4A79-9C0B-FECA3114AE6A}"/>
    <cellStyle name="Comma 2 3 2 2 2 2" xfId="18296" xr:uid="{DABFCD0B-62ED-40BD-96A0-662FFA9AB57C}"/>
    <cellStyle name="Comma 2 3 2 2 2 2 2" xfId="43868" xr:uid="{44859B2B-FA9E-4E32-918D-EF59B9D76496}"/>
    <cellStyle name="Comma 2 3 2 2 2 2 2 2" xfId="46108" xr:uid="{4CAF74C3-428E-41C2-9A42-124F0544DA24}"/>
    <cellStyle name="Comma 2 3 2 2 2 2 2 3" xfId="45326" xr:uid="{49F1D241-5ECF-45BF-9F27-E0D492D882ED}"/>
    <cellStyle name="Comma 2 3 2 2 2 2 3" xfId="45766" xr:uid="{E412A715-F751-4224-A29A-6FAEECA537A2}"/>
    <cellStyle name="Comma 2 3 2 2 2 2 4" xfId="46665" xr:uid="{AF6550F4-BE19-4F12-BF78-E739BBEECABF}"/>
    <cellStyle name="Comma 2 3 2 2 2 2 5" xfId="44339" xr:uid="{9E9E3654-20B7-43B8-B797-BC7CD5905085}"/>
    <cellStyle name="Comma 2 3 2 2 2 3" xfId="18297" xr:uid="{CC964056-4E42-4160-904F-40FB2DAB546C}"/>
    <cellStyle name="Comma 2 3 2 2 2 3 2" xfId="45201" xr:uid="{48999006-9066-4D42-902E-24FDB8F03F87}"/>
    <cellStyle name="Comma 2 3 2 2 2 3 3" xfId="45885" xr:uid="{63E16A95-5DD2-4BEC-8077-6295B6404E43}"/>
    <cellStyle name="Comma 2 3 2 2 2 3 4" xfId="46540" xr:uid="{027280DA-AB7F-4363-80A1-AE3AF826CCFA}"/>
    <cellStyle name="Comma 2 3 2 2 2 3 5" xfId="44214" xr:uid="{16E4213A-664D-4E9E-8D10-773684BC3408}"/>
    <cellStyle name="Comma 2 3 2 2 2 4" xfId="18298" xr:uid="{6E40B395-C226-4EEF-A260-A2CAA9DF3A31}"/>
    <cellStyle name="Comma 2 3 2 2 2 4 2" xfId="18299" xr:uid="{35AD04BC-FFDE-4E9C-B559-A9C52CF2E054}"/>
    <cellStyle name="Comma 2 3 2 2 2 4 2 2" xfId="18300" xr:uid="{41B8AFA4-6DCF-4359-9CAF-9575302AB5A9}"/>
    <cellStyle name="Comma 2 3 2 2 2 4 2 2 2" xfId="18301" xr:uid="{346CA8ED-5333-46DE-A291-2E71A9645FC0}"/>
    <cellStyle name="Comma 2 3 2 2 2 4 2 2 2 2" xfId="18302" xr:uid="{375DE4C0-4F29-471B-82CB-B5B2B598B7D0}"/>
    <cellStyle name="Comma 2 3 2 2 2 4 2 2 3" xfId="18303" xr:uid="{911EEA62-EEAE-4146-A0FC-DF7680A49C7C}"/>
    <cellStyle name="Comma 2 3 2 2 2 4 2 3" xfId="18304" xr:uid="{741E499F-1A95-480C-8E7F-AA8D129210F6}"/>
    <cellStyle name="Comma 2 3 2 2 2 4 2 3 2" xfId="18305" xr:uid="{9F5D60F2-F45A-4865-B1AF-73063F0476FE}"/>
    <cellStyle name="Comma 2 3 2 2 2 4 2 4" xfId="18306" xr:uid="{13660C36-ABB4-44B2-93B1-25EB7C2671EF}"/>
    <cellStyle name="Comma 2 3 2 2 2 4 2 5" xfId="46004" xr:uid="{BF88A169-42F8-481B-9AD9-990C5D6D8714}"/>
    <cellStyle name="Comma 2 3 2 2 2 4 3" xfId="18307" xr:uid="{87D72578-0578-42BE-A56F-96CEDCE059C1}"/>
    <cellStyle name="Comma 2 3 2 2 2 4 3 2" xfId="18308" xr:uid="{BE11FDD5-81FA-43AB-BD7D-B61FC0788BF6}"/>
    <cellStyle name="Comma 2 3 2 2 2 4 3 2 2" xfId="18309" xr:uid="{E664090E-375F-4D1A-B3C1-F96E1B04514B}"/>
    <cellStyle name="Comma 2 3 2 2 2 4 3 3" xfId="18310" xr:uid="{22EF281F-8AAA-4EB3-9EDA-0C96E6301D14}"/>
    <cellStyle name="Comma 2 3 2 2 2 4 3 3 2" xfId="18311" xr:uid="{6CFBE031-0853-49D0-9EE5-5774AE15053C}"/>
    <cellStyle name="Comma 2 3 2 2 2 4 3 4" xfId="18312" xr:uid="{EA2EAF13-EB5A-4C01-89D8-C160BF4D5AEC}"/>
    <cellStyle name="Comma 2 3 2 2 2 4 4" xfId="18313" xr:uid="{6CB383DF-C6C9-48B1-A7DD-79B10C4061F0}"/>
    <cellStyle name="Comma 2 3 2 2 2 4 4 2" xfId="18314" xr:uid="{E5F7C679-C510-45D1-A110-99E8CA9BEAD2}"/>
    <cellStyle name="Comma 2 3 2 2 2 4 5" xfId="18315" xr:uid="{F162C6E5-31F9-4D75-89A3-36B8A3296F4F}"/>
    <cellStyle name="Comma 2 3 2 2 2 4 5 2" xfId="18316" xr:uid="{2CFA2003-969D-45A1-810F-83D090470D3F}"/>
    <cellStyle name="Comma 2 3 2 2 2 4 6" xfId="18317" xr:uid="{91C9B262-4B04-4307-90EF-0BF1A682BEE2}"/>
    <cellStyle name="Comma 2 3 2 2 2 4 7" xfId="45074" xr:uid="{49A08C9C-BDDE-429F-9023-177F9B4884C5}"/>
    <cellStyle name="Comma 2 3 2 2 2 5" xfId="18318" xr:uid="{8F05D7C9-E885-4793-95E3-0DDCB56022C1}"/>
    <cellStyle name="Comma 2 3 2 2 2 5 2" xfId="18319" xr:uid="{EDC57552-94F2-408C-AB49-104258CADCCE}"/>
    <cellStyle name="Comma 2 3 2 2 2 5 2 2" xfId="18320" xr:uid="{536FAF10-1542-44D5-A18A-B9F9CE82F384}"/>
    <cellStyle name="Comma 2 3 2 2 2 5 2 2 2" xfId="18321" xr:uid="{EEB3AC73-A951-4768-839C-9B9B01692E04}"/>
    <cellStyle name="Comma 2 3 2 2 2 5 2 3" xfId="18322" xr:uid="{F65A1303-3850-45AA-8EF1-2DF1FBD75700}"/>
    <cellStyle name="Comma 2 3 2 2 2 5 3" xfId="18323" xr:uid="{B6F2E875-C4FE-471F-97C1-4C86B1EB36A6}"/>
    <cellStyle name="Comma 2 3 2 2 2 5 3 2" xfId="18324" xr:uid="{4FE6B008-23FD-4C53-A43D-46948D62F326}"/>
    <cellStyle name="Comma 2 3 2 2 2 5 4" xfId="18325" xr:uid="{AB665C9D-3210-42CA-8C40-C4E9C3A69448}"/>
    <cellStyle name="Comma 2 3 2 2 2 5 5" xfId="45640" xr:uid="{0BEAED4D-AE2E-47D8-B3D3-20DCE047DA39}"/>
    <cellStyle name="Comma 2 3 2 2 2 6" xfId="18326" xr:uid="{851D225E-3B6A-4BF8-A8A4-CE7C41BE7711}"/>
    <cellStyle name="Comma 2 3 2 2 2 6 2" xfId="18327" xr:uid="{BC551568-D007-4AE8-AB17-B6CA9F51A644}"/>
    <cellStyle name="Comma 2 3 2 2 2 6 2 2" xfId="18328" xr:uid="{CD5560BF-6C55-410F-9598-5822D3ECE97F}"/>
    <cellStyle name="Comma 2 3 2 2 2 6 3" xfId="18329" xr:uid="{34B94C5C-1C8D-439B-B5B4-DA497C3325C1}"/>
    <cellStyle name="Comma 2 3 2 2 2 6 3 2" xfId="18330" xr:uid="{058F4762-C130-44E3-887E-52752D53FE59}"/>
    <cellStyle name="Comma 2 3 2 2 2 6 4" xfId="18331" xr:uid="{799CAB7D-B8B1-41D6-BF86-67E0F9D3D264}"/>
    <cellStyle name="Comma 2 3 2 2 2 6 5" xfId="46415" xr:uid="{CB7FF898-5FF5-4194-8710-E3C1A3B26C9F}"/>
    <cellStyle name="Comma 2 3 2 2 2 7" xfId="18332" xr:uid="{93E5BF75-6F5C-4FAB-92C1-642A172DDE65}"/>
    <cellStyle name="Comma 2 3 2 2 2 7 2" xfId="18333" xr:uid="{3BA9BE29-0649-4F1C-8BE7-61589EFAAAD4}"/>
    <cellStyle name="Comma 2 3 2 2 2 8" xfId="18334" xr:uid="{D9579D7E-D44F-4F10-BC82-E20285DA3D6E}"/>
    <cellStyle name="Comma 2 3 2 2 2 8 2" xfId="18335" xr:uid="{08B324EC-78F0-4EDA-979F-B76E0F272071}"/>
    <cellStyle name="Comma 2 3 2 2 2 9" xfId="18336" xr:uid="{E716A302-EB76-496E-A73E-4FFD30B0E9CC}"/>
    <cellStyle name="Comma 2 3 2 2 3" xfId="18337" xr:uid="{9D272EF9-6AE7-4C3A-96C4-9FD1103C071B}"/>
    <cellStyle name="Comma 2 3 2 2 3 2" xfId="43856" xr:uid="{43EDF46B-3CDB-497B-B9BD-881A2D08B870}"/>
    <cellStyle name="Comma 2 3 2 2 3 2 2" xfId="46058" xr:uid="{0B1D7DF0-4D68-4CD5-AD31-C1BA6EC6F714}"/>
    <cellStyle name="Comma 2 3 2 2 3 2 3" xfId="45276" xr:uid="{2B6F4CD0-1A04-4AC4-BB79-FE3197A7412E}"/>
    <cellStyle name="Comma 2 3 2 2 3 3" xfId="45716" xr:uid="{38C77623-2F7C-4DAB-8098-0C0EEDFC2905}"/>
    <cellStyle name="Comma 2 3 2 2 3 4" xfId="46615" xr:uid="{C912EA70-8B05-4A7E-86E4-3C6D830B5E1E}"/>
    <cellStyle name="Comma 2 3 2 2 3 5" xfId="44289" xr:uid="{21965F81-FD2C-498D-B363-FCB0C0712E95}"/>
    <cellStyle name="Comma 2 3 2 2 4" xfId="18338" xr:uid="{E794F754-0EDB-4153-93BD-A63FF1864964}"/>
    <cellStyle name="Comma 2 3 2 2 4 2" xfId="45151" xr:uid="{6C116058-1A13-4A24-A209-C26C1FC1C433}"/>
    <cellStyle name="Comma 2 3 2 2 4 3" xfId="45835" xr:uid="{EBE22830-C30A-448A-AD78-3BB4A4971493}"/>
    <cellStyle name="Comma 2 3 2 2 4 4" xfId="46490" xr:uid="{4B3EB6AD-429E-4626-8B76-26D0CCD32AD1}"/>
    <cellStyle name="Comma 2 3 2 2 4 5" xfId="44164" xr:uid="{FDD3CB91-DA71-4AFD-8D4C-D6617B6D361D}"/>
    <cellStyle name="Comma 2 3 2 2 5" xfId="18294" xr:uid="{CFC2EA16-9605-4E2E-A26C-04D74BC29062}"/>
    <cellStyle name="Comma 2 3 2 2 5 2" xfId="45954" xr:uid="{5DBBE8C9-7EAC-437E-96DF-D418FC3F4828}"/>
    <cellStyle name="Comma 2 3 2 2 5 3" xfId="45022" xr:uid="{693344C5-4B17-4045-8C10-FDD716F48D60}"/>
    <cellStyle name="Comma 2 3 2 2 6" xfId="45590" xr:uid="{2A32C242-C605-48A2-AED1-573B559F37A3}"/>
    <cellStyle name="Comma 2 3 2 2 7" xfId="46365" xr:uid="{E3845FCA-BB13-43E1-8485-138363CAB6B9}"/>
    <cellStyle name="Comma 2 3 2 2 8" xfId="44037" xr:uid="{095EADFD-A7BF-4457-9A9F-7C05360AD6E6}"/>
    <cellStyle name="Comma 2 3 2 3" xfId="940" xr:uid="{B72A27FF-2D03-44B0-B594-0150BFE558A3}"/>
    <cellStyle name="Comma 2 3 2 3 10" xfId="18339" xr:uid="{7602F47C-80F3-4F70-A203-8B3C65366907}"/>
    <cellStyle name="Comma 2 3 2 3 11" xfId="44062" xr:uid="{C898071D-DDD4-4ECE-AF21-2EEB34016FBF}"/>
    <cellStyle name="Comma 2 3 2 3 2" xfId="18340" xr:uid="{F2A598F4-AE99-4F71-9E20-9F703891BA8B}"/>
    <cellStyle name="Comma 2 3 2 3 2 2" xfId="18341" xr:uid="{695334CF-B66A-4221-8496-A1829EFB2131}"/>
    <cellStyle name="Comma 2 3 2 3 2 2 2" xfId="18342" xr:uid="{CAB9F701-5992-4686-8ADD-7644A94CF4CE}"/>
    <cellStyle name="Comma 2 3 2 3 2 2 2 2" xfId="46083" xr:uid="{9F386F9C-1022-42F3-A1A1-A8350A1C0796}"/>
    <cellStyle name="Comma 2 3 2 3 2 2 3" xfId="18343" xr:uid="{9C5A66EA-BA27-44AC-A37D-D71C9A45C817}"/>
    <cellStyle name="Comma 2 3 2 3 2 2 3 2" xfId="18344" xr:uid="{E1D5906C-BF43-40DE-940E-AC9FC9BFCFC8}"/>
    <cellStyle name="Comma 2 3 2 3 2 2 3 2 2" xfId="18345" xr:uid="{5173FBEA-BD01-4619-A83C-BBDA30046E2F}"/>
    <cellStyle name="Comma 2 3 2 3 2 2 3 2 2 2" xfId="18346" xr:uid="{530937D6-531A-412D-9F3E-CD796AF02D0D}"/>
    <cellStyle name="Comma 2 3 2 3 2 2 3 2 3" xfId="18347" xr:uid="{52A2D18B-FA2D-4974-A3BE-CB7DA9D17A19}"/>
    <cellStyle name="Comma 2 3 2 3 2 2 3 3" xfId="18348" xr:uid="{C0BCC8D3-0ADD-4613-B30E-71E1B9436DD8}"/>
    <cellStyle name="Comma 2 3 2 3 2 2 3 3 2" xfId="18349" xr:uid="{8BABA02B-B089-49A3-A9C4-5AF173DFE183}"/>
    <cellStyle name="Comma 2 3 2 3 2 2 3 4" xfId="18350" xr:uid="{0314B898-5B07-4DB3-8847-5A13E2503115}"/>
    <cellStyle name="Comma 2 3 2 3 2 2 4" xfId="18351" xr:uid="{13CB1375-DE64-4758-91B0-C92C00FABBC6}"/>
    <cellStyle name="Comma 2 3 2 3 2 2 4 2" xfId="18352" xr:uid="{4E73659E-1636-404E-8FB1-2CC2E21D0F51}"/>
    <cellStyle name="Comma 2 3 2 3 2 2 4 2 2" xfId="18353" xr:uid="{82585661-5949-41F8-85A0-F053A58E913A}"/>
    <cellStyle name="Comma 2 3 2 3 2 2 4 3" xfId="18354" xr:uid="{94514536-E436-4952-9E12-4AF09DDF4013}"/>
    <cellStyle name="Comma 2 3 2 3 2 2 4 3 2" xfId="18355" xr:uid="{2FD99095-86BA-484D-8A68-89D0AD611E65}"/>
    <cellStyle name="Comma 2 3 2 3 2 2 4 4" xfId="18356" xr:uid="{CEAB7510-4666-4FC7-A8BB-162E2AB15B16}"/>
    <cellStyle name="Comma 2 3 2 3 2 2 5" xfId="18357" xr:uid="{8535D462-8AB5-4185-81E2-6055E751C425}"/>
    <cellStyle name="Comma 2 3 2 3 2 2 5 2" xfId="18358" xr:uid="{47D62FA0-B32E-40F8-9075-04409F818F5D}"/>
    <cellStyle name="Comma 2 3 2 3 2 2 6" xfId="18359" xr:uid="{F7140BF2-99F8-4D9B-BFA5-A80B64326DC7}"/>
    <cellStyle name="Comma 2 3 2 3 2 2 6 2" xfId="18360" xr:uid="{05CF65A5-D4D9-44EA-85B4-BC69DCE292C0}"/>
    <cellStyle name="Comma 2 3 2 3 2 2 7" xfId="18361" xr:uid="{553CBE7F-C01E-4DF9-BCA0-0DCC6A95E8AF}"/>
    <cellStyle name="Comma 2 3 2 3 2 2 8" xfId="45301" xr:uid="{74D5D031-3387-4C3A-9161-8FEC30ECE6F0}"/>
    <cellStyle name="Comma 2 3 2 3 2 3" xfId="18362" xr:uid="{BC351044-5460-494B-9BDA-A2CDDCA6531B}"/>
    <cellStyle name="Comma 2 3 2 3 2 3 2" xfId="18363" xr:uid="{F8351988-170C-41E0-93DA-9B8DBD6B4ACB}"/>
    <cellStyle name="Comma 2 3 2 3 2 3 2 2" xfId="18364" xr:uid="{F4DF73DF-ADF8-4238-9D71-E4B3763437AB}"/>
    <cellStyle name="Comma 2 3 2 3 2 3 2 2 2" xfId="18365" xr:uid="{74594483-55F6-4801-BA79-43076F4EAF04}"/>
    <cellStyle name="Comma 2 3 2 3 2 3 2 2 2 2" xfId="18366" xr:uid="{05B1BE37-0F01-412E-B2E7-B56AD7DE171B}"/>
    <cellStyle name="Comma 2 3 2 3 2 3 2 2 3" xfId="18367" xr:uid="{1628AAD4-9122-4162-A8D3-7E4EA57828AB}"/>
    <cellStyle name="Comma 2 3 2 3 2 3 2 3" xfId="18368" xr:uid="{E7706561-7131-46A3-A904-EAE80FBD0B55}"/>
    <cellStyle name="Comma 2 3 2 3 2 3 2 3 2" xfId="18369" xr:uid="{E6B989B7-1778-4136-9736-D1CD040EF367}"/>
    <cellStyle name="Comma 2 3 2 3 2 3 2 4" xfId="18370" xr:uid="{A316F2EF-69E7-4E4B-81FB-978409788149}"/>
    <cellStyle name="Comma 2 3 2 3 2 3 3" xfId="18371" xr:uid="{06544F3E-3A3B-4CEB-9C3C-CB3135254999}"/>
    <cellStyle name="Comma 2 3 2 3 2 3 3 2" xfId="18372" xr:uid="{59B290DC-23CE-4154-A036-F7A58FFCF5FA}"/>
    <cellStyle name="Comma 2 3 2 3 2 3 3 2 2" xfId="18373" xr:uid="{7F0A474E-138E-443C-B842-F1AADFC2620F}"/>
    <cellStyle name="Comma 2 3 2 3 2 3 3 3" xfId="18374" xr:uid="{6BAC49C6-BDB0-4D4D-8B24-35DC6A86EDDD}"/>
    <cellStyle name="Comma 2 3 2 3 2 3 3 3 2" xfId="18375" xr:uid="{D5C777FB-B546-44E3-B972-B6E9357D40D5}"/>
    <cellStyle name="Comma 2 3 2 3 2 3 3 4" xfId="18376" xr:uid="{06E02F0A-0CCE-41C6-A342-BA400C36D7AC}"/>
    <cellStyle name="Comma 2 3 2 3 2 3 4" xfId="18377" xr:uid="{78B8F359-0E34-4EAD-9256-081DA47636C7}"/>
    <cellStyle name="Comma 2 3 2 3 2 3 4 2" xfId="18378" xr:uid="{5AECCC1D-18E5-414D-9411-478FEE3761F0}"/>
    <cellStyle name="Comma 2 3 2 3 2 3 5" xfId="18379" xr:uid="{795F7A25-0B37-4FDA-A0C8-0E6BD6AA0C0D}"/>
    <cellStyle name="Comma 2 3 2 3 2 3 5 2" xfId="18380" xr:uid="{BA3CDAD8-50F4-4CEF-AE80-890D9231FE95}"/>
    <cellStyle name="Comma 2 3 2 3 2 3 6" xfId="18381" xr:uid="{F8550E0F-D45F-4681-8FBE-5004189A3205}"/>
    <cellStyle name="Comma 2 3 2 3 2 3 7" xfId="45741" xr:uid="{0CE1CABE-77F1-4FC3-8BBE-2C607FD78999}"/>
    <cellStyle name="Comma 2 3 2 3 2 4" xfId="18382" xr:uid="{1EE7A7FD-AD10-45C6-85C3-9034BBAB8687}"/>
    <cellStyle name="Comma 2 3 2 3 2 4 2" xfId="18383" xr:uid="{FC21D1DD-99C7-48A9-94B5-D66A0D0DCA98}"/>
    <cellStyle name="Comma 2 3 2 3 2 4 2 2" xfId="18384" xr:uid="{237134E9-46D1-42A9-8991-F00A5D39A081}"/>
    <cellStyle name="Comma 2 3 2 3 2 4 2 2 2" xfId="18385" xr:uid="{62E8D6B5-A662-47AF-A829-C18676B20E87}"/>
    <cellStyle name="Comma 2 3 2 3 2 4 2 3" xfId="18386" xr:uid="{4EE638DB-FED2-4417-AF51-D8D77C981059}"/>
    <cellStyle name="Comma 2 3 2 3 2 4 3" xfId="18387" xr:uid="{665C2B64-E780-4432-AC3F-42665BAF09F0}"/>
    <cellStyle name="Comma 2 3 2 3 2 4 3 2" xfId="18388" xr:uid="{D2C5A422-668B-40CA-8933-A5E573DD62AA}"/>
    <cellStyle name="Comma 2 3 2 3 2 4 4" xfId="18389" xr:uid="{1E156905-A735-4E90-B057-380438343AEF}"/>
    <cellStyle name="Comma 2 3 2 3 2 4 5" xfId="46640" xr:uid="{F5DEB508-7856-4EC9-8BE5-728D0D133D9C}"/>
    <cellStyle name="Comma 2 3 2 3 2 5" xfId="18390" xr:uid="{EA932841-738B-4F33-90A4-9C526277BF7F}"/>
    <cellStyle name="Comma 2 3 2 3 2 5 2" xfId="18391" xr:uid="{C14E3FB2-075C-4E50-84F6-5F7B4C52F474}"/>
    <cellStyle name="Comma 2 3 2 3 2 5 2 2" xfId="18392" xr:uid="{6FBCD14C-C202-4AA9-90BD-081985856706}"/>
    <cellStyle name="Comma 2 3 2 3 2 5 3" xfId="18393" xr:uid="{53AF1511-CB3E-40EB-8219-F1CDD4198904}"/>
    <cellStyle name="Comma 2 3 2 3 2 5 3 2" xfId="18394" xr:uid="{DD6E083E-D3D9-4B46-8CA1-83032B95C096}"/>
    <cellStyle name="Comma 2 3 2 3 2 5 4" xfId="18395" xr:uid="{3CCE6E1F-799C-44AD-9CD3-0D8DF98D054B}"/>
    <cellStyle name="Comma 2 3 2 3 2 6" xfId="18396" xr:uid="{7A81610C-B4A4-42C8-8F04-94D8BA670BC7}"/>
    <cellStyle name="Comma 2 3 2 3 2 6 2" xfId="18397" xr:uid="{8F788175-EA95-4029-8B6F-F54968FBBAF8}"/>
    <cellStyle name="Comma 2 3 2 3 2 7" xfId="18398" xr:uid="{9113D168-663A-4B21-867E-08C1A5EF1841}"/>
    <cellStyle name="Comma 2 3 2 3 2 7 2" xfId="18399" xr:uid="{EE93A64F-B2DF-478E-8C95-33DC52E78971}"/>
    <cellStyle name="Comma 2 3 2 3 2 8" xfId="18400" xr:uid="{F6AB197A-5E03-48ED-ACF4-5E9A45AF74EA}"/>
    <cellStyle name="Comma 2 3 2 3 2 9" xfId="44314" xr:uid="{0C4A55AC-3401-45A0-AD2D-63A6CE82F784}"/>
    <cellStyle name="Comma 2 3 2 3 3" xfId="18401" xr:uid="{B352F73F-6395-4EF7-A2AB-B132E917F89B}"/>
    <cellStyle name="Comma 2 3 2 3 3 2" xfId="18402" xr:uid="{AE634CAA-CFF1-4992-8A11-C3856F8C6728}"/>
    <cellStyle name="Comma 2 3 2 3 3 2 2" xfId="18403" xr:uid="{F28A3EEF-47C8-4C3E-8471-91A007D9D93C}"/>
    <cellStyle name="Comma 2 3 2 3 3 2 2 2" xfId="18404" xr:uid="{09E646C6-FFBF-4C7B-89C3-7504560DC729}"/>
    <cellStyle name="Comma 2 3 2 3 3 2 2 2 2" xfId="18405" xr:uid="{4FA1BFB8-7C2D-4361-ADC7-7E79568CC2F7}"/>
    <cellStyle name="Comma 2 3 2 3 3 2 2 3" xfId="18406" xr:uid="{5B264067-C4E8-43A6-9AB5-118D35C10274}"/>
    <cellStyle name="Comma 2 3 2 3 3 2 3" xfId="18407" xr:uid="{6215EA51-8B8E-4B10-AA94-065173B77E6C}"/>
    <cellStyle name="Comma 2 3 2 3 3 2 3 2" xfId="18408" xr:uid="{CA24EEB5-D4E1-4D13-9494-6E4E073DF8D6}"/>
    <cellStyle name="Comma 2 3 2 3 3 2 4" xfId="18409" xr:uid="{C038845C-6C05-4027-9E0C-C74D1350508F}"/>
    <cellStyle name="Comma 2 3 2 3 3 2 5" xfId="45176" xr:uid="{0D6992BA-7C70-44CD-8F70-0EBC6A3DF765}"/>
    <cellStyle name="Comma 2 3 2 3 3 3" xfId="18410" xr:uid="{FF092039-3A30-4864-89A5-EC165AED50CE}"/>
    <cellStyle name="Comma 2 3 2 3 3 3 2" xfId="18411" xr:uid="{95EA7544-904C-4F72-B30F-FE533346988A}"/>
    <cellStyle name="Comma 2 3 2 3 3 3 2 2" xfId="18412" xr:uid="{9DF5BF99-4733-4937-978E-73CE974331E8}"/>
    <cellStyle name="Comma 2 3 2 3 3 3 3" xfId="18413" xr:uid="{01BBE40F-5D23-4ED7-9578-EF7BA18CFE11}"/>
    <cellStyle name="Comma 2 3 2 3 3 3 3 2" xfId="18414" xr:uid="{69515E26-D3AD-41FE-B7E5-53AAF630AE4D}"/>
    <cellStyle name="Comma 2 3 2 3 3 3 4" xfId="18415" xr:uid="{3E0FB5F5-1EEE-428B-83E2-902332F75EB2}"/>
    <cellStyle name="Comma 2 3 2 3 3 3 5" xfId="45860" xr:uid="{B936D10F-61EA-4FA2-BBDA-8635F0D3AA62}"/>
    <cellStyle name="Comma 2 3 2 3 3 4" xfId="18416" xr:uid="{33F67FCA-82D8-43E7-81D2-569EBDD9AC95}"/>
    <cellStyle name="Comma 2 3 2 3 3 4 2" xfId="18417" xr:uid="{3B0D47C5-F199-4765-9B26-D26D529DF117}"/>
    <cellStyle name="Comma 2 3 2 3 3 4 3" xfId="46515" xr:uid="{63CBADA4-A9BC-47C8-945E-6EEED25CBB2A}"/>
    <cellStyle name="Comma 2 3 2 3 3 5" xfId="18418" xr:uid="{FE9EAF3C-F6A5-40AC-901A-C72E01294139}"/>
    <cellStyle name="Comma 2 3 2 3 3 5 2" xfId="18419" xr:uid="{9DF77237-44DA-412E-B6A6-EBDCE5442F59}"/>
    <cellStyle name="Comma 2 3 2 3 3 6" xfId="18420" xr:uid="{FD6795BD-5DE4-4BE2-A73E-8B75F803439A}"/>
    <cellStyle name="Comma 2 3 2 3 3 7" xfId="44189" xr:uid="{891A5FB8-A271-4E5C-8D66-3A779210D0FC}"/>
    <cellStyle name="Comma 2 3 2 3 4" xfId="18421" xr:uid="{35A1865B-D9CD-4C4E-8700-637E82F18ADA}"/>
    <cellStyle name="Comma 2 3 2 3 4 2" xfId="45979" xr:uid="{8465364D-BD16-4E5C-AF56-FD40E339ABEA}"/>
    <cellStyle name="Comma 2 3 2 3 4 3" xfId="45049" xr:uid="{BB0C4EC6-768A-4903-9840-93FDCF5400D0}"/>
    <cellStyle name="Comma 2 3 2 3 5" xfId="18422" xr:uid="{56350851-E00D-4360-A9E6-CB0436DC75BA}"/>
    <cellStyle name="Comma 2 3 2 3 5 2" xfId="18423" xr:uid="{D0B5586E-61B9-4699-BCC9-7277EB81A779}"/>
    <cellStyle name="Comma 2 3 2 3 5 2 2" xfId="18424" xr:uid="{230E3C93-1AFD-49A2-8E99-87367E92E512}"/>
    <cellStyle name="Comma 2 3 2 3 5 2 2 2" xfId="18425" xr:uid="{50BD6852-3FD4-4CE5-B568-34072CEFE53C}"/>
    <cellStyle name="Comma 2 3 2 3 5 2 3" xfId="18426" xr:uid="{3EFF7C44-D00B-4403-B8D5-C53026D898D3}"/>
    <cellStyle name="Comma 2 3 2 3 5 2 3 2" xfId="18427" xr:uid="{86D3354A-0AEE-4042-87C0-D2E3F7F59A5C}"/>
    <cellStyle name="Comma 2 3 2 3 5 2 4" xfId="18428" xr:uid="{ED5FC12A-EA20-432E-A4A0-DEDD481E7927}"/>
    <cellStyle name="Comma 2 3 2 3 5 3" xfId="18429" xr:uid="{A680874F-9173-447C-9231-8ED049BA3FDA}"/>
    <cellStyle name="Comma 2 3 2 3 5 3 2" xfId="18430" xr:uid="{F348622C-8D8E-4D3C-9057-950E0FE8B22D}"/>
    <cellStyle name="Comma 2 3 2 3 5 4" xfId="18431" xr:uid="{51E5979E-7C96-4E7E-BBFD-FB60622D8E37}"/>
    <cellStyle name="Comma 2 3 2 3 5 4 2" xfId="18432" xr:uid="{E645A45C-FA76-4A6D-AB56-3175F4CA5ABD}"/>
    <cellStyle name="Comma 2 3 2 3 5 5" xfId="18433" xr:uid="{E28F29DC-5C73-42E6-8EBD-372206EE062A}"/>
    <cellStyle name="Comma 2 3 2 3 5 6" xfId="45615" xr:uid="{6691F9F0-12D3-4882-A3B9-3C16266C1427}"/>
    <cellStyle name="Comma 2 3 2 3 6" xfId="18434" xr:uid="{61FCF684-E7AD-4E11-B7F7-2E1AE320B925}"/>
    <cellStyle name="Comma 2 3 2 3 6 2" xfId="18435" xr:uid="{5C1091BB-DABF-4D74-B61E-E6263AC3C289}"/>
    <cellStyle name="Comma 2 3 2 3 6 2 2" xfId="18436" xr:uid="{024DA6AE-3359-4EE8-9145-AA3E016BC112}"/>
    <cellStyle name="Comma 2 3 2 3 6 3" xfId="18437" xr:uid="{03821BB0-03E8-443A-9B3B-5530655ACCC7}"/>
    <cellStyle name="Comma 2 3 2 3 6 3 2" xfId="18438" xr:uid="{8C6C14D2-E502-41F6-9CDC-C8BBD4F8BEE8}"/>
    <cellStyle name="Comma 2 3 2 3 6 4" xfId="18439" xr:uid="{7E501E0C-F916-4F10-A3DA-E65E2BCEE6B5}"/>
    <cellStyle name="Comma 2 3 2 3 6 5" xfId="46390" xr:uid="{ED2B870D-105A-43A5-9ABB-8CDC5CA992A2}"/>
    <cellStyle name="Comma 2 3 2 3 7" xfId="18440" xr:uid="{A6638AAB-D12B-4070-BA44-864FBAF736AA}"/>
    <cellStyle name="Comma 2 3 2 3 7 2" xfId="18441" xr:uid="{9D9F79B2-69DF-45B5-840F-044B7FF8611D}"/>
    <cellStyle name="Comma 2 3 2 3 8" xfId="18442" xr:uid="{D40C3A20-E4F9-492B-9E04-0E963DB43827}"/>
    <cellStyle name="Comma 2 3 2 3 8 2" xfId="18443" xr:uid="{669C84A4-3212-486C-B81A-A2A3152C9DB9}"/>
    <cellStyle name="Comma 2 3 2 3 9" xfId="18444" xr:uid="{22098DC1-F271-4B48-AB09-D85EA9355F81}"/>
    <cellStyle name="Comma 2 3 2 4" xfId="18445" xr:uid="{C18CB52C-DA93-4007-8E21-A2A7037301E1}"/>
    <cellStyle name="Comma 2 3 2 4 2" xfId="18446" xr:uid="{98C48EB2-3E41-40A6-8B6E-AC043532BCD8}"/>
    <cellStyle name="Comma 2 3 2 4 2 2" xfId="18447" xr:uid="{BC0CECCF-E42C-4D1A-B9F8-1EF38824F324}"/>
    <cellStyle name="Comma 2 3 2 4 2 2 2" xfId="46033" xr:uid="{737C63BB-9A01-4AD5-9159-6CBF526F71F5}"/>
    <cellStyle name="Comma 2 3 2 4 2 3" xfId="45251" xr:uid="{BE1C3C8B-93C7-426A-8939-1740754A1A20}"/>
    <cellStyle name="Comma 2 3 2 4 3" xfId="43853" xr:uid="{A15B640D-1163-4FBA-A983-4568CCD4FAF3}"/>
    <cellStyle name="Comma 2 3 2 4 3 2" xfId="45691" xr:uid="{038BCB27-9664-4DE8-BA92-EBDE1CABBE3F}"/>
    <cellStyle name="Comma 2 3 2 4 4" xfId="46590" xr:uid="{999465C3-0F9E-44DD-90E8-899D275D75EB}"/>
    <cellStyle name="Comma 2 3 2 4 5" xfId="44264" xr:uid="{FFCD061A-77F3-4F7A-9E63-1DC277B3F7D3}"/>
    <cellStyle name="Comma 2 3 2 5" xfId="18448" xr:uid="{BE53629F-EC02-4685-BE40-F51B2284019D}"/>
    <cellStyle name="Comma 2 3 2 5 2" xfId="18449" xr:uid="{00D78C47-B44A-4C8E-8929-F47FEC14CCB5}"/>
    <cellStyle name="Comma 2 3 2 5 2 2" xfId="45126" xr:uid="{B5238582-6C1E-4003-8783-C2DB277C66F1}"/>
    <cellStyle name="Comma 2 3 2 5 3" xfId="18450" xr:uid="{189DF338-8D30-4CBD-9DEF-C109C1DA4A93}"/>
    <cellStyle name="Comma 2 3 2 5 3 2" xfId="18451" xr:uid="{45CA80C5-818E-47F3-9C73-5AD219A3D018}"/>
    <cellStyle name="Comma 2 3 2 5 3 3" xfId="45810" xr:uid="{4122571F-24C3-4FFC-9A67-F6CF4D9F393E}"/>
    <cellStyle name="Comma 2 3 2 5 4" xfId="46465" xr:uid="{884F1375-1120-4307-A33A-D70B6767971E}"/>
    <cellStyle name="Comma 2 3 2 5 5" xfId="44139" xr:uid="{823E229D-96EB-46D1-9B7E-B519F5659140}"/>
    <cellStyle name="Comma 2 3 2 6" xfId="18452" xr:uid="{FD8BDF85-04EF-4214-8BB4-73A9C50B37A4}"/>
    <cellStyle name="Comma 2 3 2 6 2" xfId="45432" xr:uid="{171A7841-3E49-4280-9FCE-03273DFAE615}"/>
    <cellStyle name="Comma 2 3 2 6 3" xfId="45929" xr:uid="{42829F65-45D9-4A86-BF49-20C7EB65D232}"/>
    <cellStyle name="Comma 2 3 2 6 4" xfId="46771" xr:uid="{E6E06521-C158-43A4-8A10-B4E5C0491573}"/>
    <cellStyle name="Comma 2 3 2 6 5" xfId="44620" xr:uid="{5FD541D3-8725-41D6-A727-0BFDA68A4260}"/>
    <cellStyle name="Comma 2 3 2 7" xfId="1381" xr:uid="{3EF49FFE-4173-4286-B374-795E2F52192A}"/>
    <cellStyle name="Comma 2 3 2 7 2" xfId="46339" xr:uid="{49C3DF37-CB75-4599-8A71-DC5F3E538D00}"/>
    <cellStyle name="Comma 2 3 2 7 3" xfId="44993" xr:uid="{F7C55900-3391-461B-9D97-F324ABDE72A3}"/>
    <cellStyle name="Comma 2 3 2 8" xfId="489" xr:uid="{58E2456F-67AA-4F48-BE39-03955B27F1DA}"/>
    <cellStyle name="Comma 2 3 2 8 2" xfId="46934" xr:uid="{B4CF79CF-2D4C-48B1-A06E-4257F9426192}"/>
    <cellStyle name="Comma 2 3 2 8 3" xfId="44824" xr:uid="{CAF7C3B9-2D5E-4EE2-BCC2-E8843153C219}"/>
    <cellStyle name="Comma 2 3 2 9" xfId="45565" xr:uid="{F9F6396B-3BDC-463C-8CAF-EE0471AF57B1}"/>
    <cellStyle name="Comma 2 3 2 9 2" xfId="47108" xr:uid="{52ECA318-4685-4FCB-A794-2B20FDFFC94F}"/>
    <cellStyle name="Comma 2 3 3" xfId="629" xr:uid="{45ACE7E3-752A-4EC8-9CB2-60B4AB9B69B0}"/>
    <cellStyle name="Comma 2 3 3 10" xfId="1386" xr:uid="{5B23619A-61FF-4A60-BDCB-A9351313D8C3}"/>
    <cellStyle name="Comma 2 3 3 11" xfId="44016" xr:uid="{4111E60E-D040-4843-864E-A690AE4E7509}"/>
    <cellStyle name="Comma 2 3 3 2" xfId="1040" xr:uid="{68CEFA4F-294C-4DA5-B289-83E1E177FE1F}"/>
    <cellStyle name="Comma 2 3 3 2 2" xfId="18455" xr:uid="{84398878-58BB-4812-A776-23A8D39AA589}"/>
    <cellStyle name="Comma 2 3 3 2 2 2" xfId="18456" xr:uid="{83FCC11F-16A4-4582-B967-4EEDC48F6547}"/>
    <cellStyle name="Comma 2 3 3 2 2 2 2" xfId="18457" xr:uid="{7E5FFFE6-EF9D-4F05-A458-71DD8C91F4A3}"/>
    <cellStyle name="Comma 2 3 3 2 2 2 2 2" xfId="46089" xr:uid="{B571E99C-09EB-4F08-A423-B3C875589234}"/>
    <cellStyle name="Comma 2 3 3 2 2 2 3" xfId="18458" xr:uid="{C223BF54-C064-45AA-AE03-185DE94781E7}"/>
    <cellStyle name="Comma 2 3 3 2 2 2 4" xfId="45307" xr:uid="{CC9564C5-7341-4C54-B36C-DDBF86D5D826}"/>
    <cellStyle name="Comma 2 3 3 2 2 3" xfId="18459" xr:uid="{8DFCA154-371F-4B6B-887A-4E3D63FB684E}"/>
    <cellStyle name="Comma 2 3 3 2 2 3 2" xfId="45747" xr:uid="{F908EE81-75FE-4A3B-8936-AFB8FE2F0981}"/>
    <cellStyle name="Comma 2 3 3 2 2 4" xfId="18460" xr:uid="{9517DA68-8CFF-414B-AAD8-F749C936F149}"/>
    <cellStyle name="Comma 2 3 3 2 2 4 2" xfId="18461" xr:uid="{EAA28597-3089-40EA-8593-973A1A7BD568}"/>
    <cellStyle name="Comma 2 3 3 2 2 4 2 2" xfId="18462" xr:uid="{25EDEF94-2BE2-4DC1-8581-C3EB84CB0AEB}"/>
    <cellStyle name="Comma 2 3 3 2 2 4 3" xfId="18463" xr:uid="{7CD19ACC-34CD-4816-A93C-87261BAE3210}"/>
    <cellStyle name="Comma 2 3 3 2 2 4 4" xfId="46646" xr:uid="{1D0AB54E-74AE-4351-B257-C072AA7F42A3}"/>
    <cellStyle name="Comma 2 3 3 2 2 5" xfId="18464" xr:uid="{55D102D9-D126-497B-9EBF-44EC3C30FD2A}"/>
    <cellStyle name="Comma 2 3 3 2 2 5 2" xfId="18465" xr:uid="{9750AE1B-0754-4A4B-AE40-A47E200B3A10}"/>
    <cellStyle name="Comma 2 3 3 2 2 6" xfId="18466" xr:uid="{3961B877-D2E0-40AA-988D-4CFDB3D47054}"/>
    <cellStyle name="Comma 2 3 3 2 2 7" xfId="44320" xr:uid="{6DCF2C25-BB02-4C47-9684-0E934A080520}"/>
    <cellStyle name="Comma 2 3 3 2 3" xfId="18467" xr:uid="{7EF4C9D2-E88B-4C79-8DF4-852953C4F122}"/>
    <cellStyle name="Comma 2 3 3 2 3 2" xfId="18468" xr:uid="{45EC2680-BFC7-4943-B8C5-9B39ABBF1C8B}"/>
    <cellStyle name="Comma 2 3 3 2 3 2 2" xfId="18469" xr:uid="{B9674A02-C5CF-4F01-8C81-56E4F15799DE}"/>
    <cellStyle name="Comma 2 3 3 2 3 2 2 2" xfId="18470" xr:uid="{ACCE8231-65A0-4047-9BB9-8218D12CE86A}"/>
    <cellStyle name="Comma 2 3 3 2 3 2 3" xfId="18471" xr:uid="{B8862BB4-4986-4A94-84C9-31F982DD3B5B}"/>
    <cellStyle name="Comma 2 3 3 2 3 2 3 2" xfId="18472" xr:uid="{C087D6B3-BF27-4698-A7BD-34BFC1366E07}"/>
    <cellStyle name="Comma 2 3 3 2 3 2 4" xfId="18473" xr:uid="{79A2E1B9-BAD5-4E80-992B-242A76B2EE72}"/>
    <cellStyle name="Comma 2 3 3 2 3 2 5" xfId="45182" xr:uid="{97B212D2-FA12-45FD-A7E6-7F5EAEF2CD0A}"/>
    <cellStyle name="Comma 2 3 3 2 3 3" xfId="18474" xr:uid="{4343AACE-E8D8-4EB7-9CAA-23AED5DA334A}"/>
    <cellStyle name="Comma 2 3 3 2 3 3 2" xfId="18475" xr:uid="{A75FD981-B3B0-465D-8848-20BF432E1D6B}"/>
    <cellStyle name="Comma 2 3 3 2 3 3 2 2" xfId="18476" xr:uid="{62CF7CA2-E6C8-4733-9111-A3FCE270650C}"/>
    <cellStyle name="Comma 2 3 3 2 3 3 3" xfId="18477" xr:uid="{56DD1346-53B9-442E-8C21-E9DA06810660}"/>
    <cellStyle name="Comma 2 3 3 2 3 3 4" xfId="45866" xr:uid="{9CB8CAE9-D820-4C3C-BB11-814563290FE2}"/>
    <cellStyle name="Comma 2 3 3 2 3 4" xfId="18478" xr:uid="{ECCBADF4-9243-468E-AD37-62E113723AE7}"/>
    <cellStyle name="Comma 2 3 3 2 3 4 2" xfId="18479" xr:uid="{D64ACDAC-308D-468F-9AE9-E194B5F756DE}"/>
    <cellStyle name="Comma 2 3 3 2 3 4 3" xfId="46521" xr:uid="{6E9A53C1-07CB-4489-A087-E65275128654}"/>
    <cellStyle name="Comma 2 3 3 2 3 5" xfId="18480" xr:uid="{58129285-756C-414C-A8FA-DFF9D1B51274}"/>
    <cellStyle name="Comma 2 3 3 2 3 5 2" xfId="18481" xr:uid="{7896DB30-35C1-438A-AC7E-9F6BD8EA0CEC}"/>
    <cellStyle name="Comma 2 3 3 2 3 6" xfId="18482" xr:uid="{D53644B8-9B50-482A-BAC4-71DA333DECD1}"/>
    <cellStyle name="Comma 2 3 3 2 3 7" xfId="44195" xr:uid="{64A3F9FD-20CE-45DC-984C-A49424B49549}"/>
    <cellStyle name="Comma 2 3 3 2 4" xfId="18454" xr:uid="{FBF3DEE9-44CB-4CD3-A877-9B2B6E359D32}"/>
    <cellStyle name="Comma 2 3 3 2 4 2" xfId="45985" xr:uid="{E72B5508-570E-499B-8B78-E59261366D64}"/>
    <cellStyle name="Comma 2 3 3 2 4 3" xfId="45055" xr:uid="{C41354E0-8BDC-4B94-8D15-FAE413A14F45}"/>
    <cellStyle name="Comma 2 3 3 2 5" xfId="45621" xr:uid="{245843BD-D70C-455C-8C97-F8F5A912AB40}"/>
    <cellStyle name="Comma 2 3 3 2 6" xfId="46396" xr:uid="{D7AB7495-712A-43CE-8D7C-63E1FD99458C}"/>
    <cellStyle name="Comma 2 3 3 2 7" xfId="44068" xr:uid="{65C8C3DF-53AE-4E0A-AFE6-9E12214DE3FF}"/>
    <cellStyle name="Comma 2 3 3 3" xfId="18483" xr:uid="{4A244504-9B6A-497C-89C1-CCDC7AF76E08}"/>
    <cellStyle name="Comma 2 3 3 3 2" xfId="18484" xr:uid="{CF5A3F1A-05A3-4A42-8D27-18A16217A97B}"/>
    <cellStyle name="Comma 2 3 3 3 2 2" xfId="18485" xr:uid="{BC6E12BC-2C68-4979-8A5E-1FB582C05225}"/>
    <cellStyle name="Comma 2 3 3 3 2 2 2" xfId="18486" xr:uid="{4002E41D-2EC0-429B-B8C6-F3D3D90B199E}"/>
    <cellStyle name="Comma 2 3 3 3 2 2 2 2" xfId="18487" xr:uid="{D3B89D49-A875-472D-95D8-4BA4643283B0}"/>
    <cellStyle name="Comma 2 3 3 3 2 2 2 2 2" xfId="18488" xr:uid="{4DBB8088-67F7-4BCD-916C-7D733D908655}"/>
    <cellStyle name="Comma 2 3 3 3 2 2 2 2 2 2" xfId="18489" xr:uid="{F1BC9A68-1CDB-492F-93EF-73A8DB2D0B2A}"/>
    <cellStyle name="Comma 2 3 3 3 2 2 2 2 3" xfId="18490" xr:uid="{C8724984-68C8-4B1C-90B5-38628D3538B6}"/>
    <cellStyle name="Comma 2 3 3 3 2 2 2 3" xfId="18491" xr:uid="{8AA6C51F-219F-4510-BAF2-D377423002C7}"/>
    <cellStyle name="Comma 2 3 3 3 2 2 2 3 2" xfId="18492" xr:uid="{50B0673D-EE2E-4A2A-BB3E-21478065A55C}"/>
    <cellStyle name="Comma 2 3 3 3 2 2 2 4" xfId="18493" xr:uid="{0F3225C6-BF37-4BA8-AA16-10F3EADB1198}"/>
    <cellStyle name="Comma 2 3 3 3 2 2 3" xfId="18494" xr:uid="{85E53F6B-9F85-4A49-9E6A-7EDA71231BB3}"/>
    <cellStyle name="Comma 2 3 3 3 2 2 3 2" xfId="18495" xr:uid="{DE135DC3-0B6A-4066-8AAC-59028702BA96}"/>
    <cellStyle name="Comma 2 3 3 3 2 2 3 2 2" xfId="18496" xr:uid="{24BC846D-2555-4A22-8B85-E017CE3EF2CC}"/>
    <cellStyle name="Comma 2 3 3 3 2 2 3 3" xfId="18497" xr:uid="{BAFCBC5E-44B3-44D1-B726-8217079F08DA}"/>
    <cellStyle name="Comma 2 3 3 3 2 2 3 3 2" xfId="18498" xr:uid="{4A0155BE-5B72-4F33-8676-67AA67D52158}"/>
    <cellStyle name="Comma 2 3 3 3 2 2 3 4" xfId="18499" xr:uid="{63C2B180-9AF7-4D83-AE6D-DD0C4D5AADAE}"/>
    <cellStyle name="Comma 2 3 3 3 2 2 4" xfId="18500" xr:uid="{CC7D329A-83D6-404A-BD57-70036B168A52}"/>
    <cellStyle name="Comma 2 3 3 3 2 2 4 2" xfId="18501" xr:uid="{C7148106-011D-4966-86E4-6BFDB3C0099A}"/>
    <cellStyle name="Comma 2 3 3 3 2 2 5" xfId="18502" xr:uid="{32C66163-D70D-44AA-A93E-9318B82F346C}"/>
    <cellStyle name="Comma 2 3 3 3 2 2 5 2" xfId="18503" xr:uid="{82C69A7A-F4FB-4BF7-9368-C1F11C3A4337}"/>
    <cellStyle name="Comma 2 3 3 3 2 2 6" xfId="18504" xr:uid="{E1F8F6FB-B14D-42B5-9EE3-FA70A16AD64D}"/>
    <cellStyle name="Comma 2 3 3 3 2 2 7" xfId="46039" xr:uid="{3CDC0702-FAF8-48EB-88D9-2CF87DA33D7A}"/>
    <cellStyle name="Comma 2 3 3 3 2 3" xfId="18505" xr:uid="{9704DECB-B65C-456A-9C5A-D91BB67C4273}"/>
    <cellStyle name="Comma 2 3 3 3 2 3 2" xfId="18506" xr:uid="{C5CD36D8-DF08-40F7-9953-0098617AB416}"/>
    <cellStyle name="Comma 2 3 3 3 2 3 2 2" xfId="18507" xr:uid="{96629944-9C31-4516-8F4C-362A6BCFF978}"/>
    <cellStyle name="Comma 2 3 3 3 2 3 2 2 2" xfId="18508" xr:uid="{087D442F-D238-4C37-AD4D-498ADFBBA235}"/>
    <cellStyle name="Comma 2 3 3 3 2 3 2 3" xfId="18509" xr:uid="{46ABFE11-3696-4917-92E6-BD685FC51B8F}"/>
    <cellStyle name="Comma 2 3 3 3 2 3 3" xfId="18510" xr:uid="{7CDA8B2F-2940-4BA6-897B-12F148EC55ED}"/>
    <cellStyle name="Comma 2 3 3 3 2 3 3 2" xfId="18511" xr:uid="{2B0D24D0-A5F6-41F7-8D7D-E6FD429D4870}"/>
    <cellStyle name="Comma 2 3 3 3 2 3 4" xfId="18512" xr:uid="{E1CF88CF-EF3B-4D1B-A23B-932654BFE6A2}"/>
    <cellStyle name="Comma 2 3 3 3 2 4" xfId="18513" xr:uid="{6028A56D-4379-4A1A-B91C-C721A3CB1FFE}"/>
    <cellStyle name="Comma 2 3 3 3 2 4 2" xfId="18514" xr:uid="{30A3A4C2-105C-46E2-BB38-F37F5429CA95}"/>
    <cellStyle name="Comma 2 3 3 3 2 4 2 2" xfId="18515" xr:uid="{E14A5C0D-A8B3-41DB-BD69-CF6F147ABB37}"/>
    <cellStyle name="Comma 2 3 3 3 2 4 3" xfId="18516" xr:uid="{11A9CFF6-C8B5-42FD-A5AD-E00A2F067170}"/>
    <cellStyle name="Comma 2 3 3 3 2 4 3 2" xfId="18517" xr:uid="{034E86A1-D2E5-404D-BA18-319707B2E0D7}"/>
    <cellStyle name="Comma 2 3 3 3 2 4 4" xfId="18518" xr:uid="{B5489D5A-8E4E-4454-9BB7-674DE5E8448E}"/>
    <cellStyle name="Comma 2 3 3 3 2 5" xfId="18519" xr:uid="{A19D8C40-E72D-4B98-8281-78FE08B7DDD8}"/>
    <cellStyle name="Comma 2 3 3 3 2 5 2" xfId="18520" xr:uid="{3C51B839-344B-42F5-A70C-092B6E13F296}"/>
    <cellStyle name="Comma 2 3 3 3 2 6" xfId="18521" xr:uid="{0EE47950-6C3D-4D2B-A105-9460A13F93B1}"/>
    <cellStyle name="Comma 2 3 3 3 2 6 2" xfId="18522" xr:uid="{2835B0F7-9F2D-46B8-8E95-14F3C259DA8B}"/>
    <cellStyle name="Comma 2 3 3 3 2 7" xfId="18523" xr:uid="{00B5E195-AF68-4250-A3D3-6E7B5FD10D1F}"/>
    <cellStyle name="Comma 2 3 3 3 2 8" xfId="45257" xr:uid="{01E60C60-64DE-4C9C-945A-2A4F91AB622D}"/>
    <cellStyle name="Comma 2 3 3 3 3" xfId="18524" xr:uid="{39762361-9C09-420D-97A8-72DC89F9C88C}"/>
    <cellStyle name="Comma 2 3 3 3 3 2" xfId="18525" xr:uid="{273A8A49-EAA2-4711-BF2C-A5323CFA4280}"/>
    <cellStyle name="Comma 2 3 3 3 3 2 2" xfId="18526" xr:uid="{6346D0BA-C911-444D-B022-4149AE40D512}"/>
    <cellStyle name="Comma 2 3 3 3 3 2 2 2" xfId="18527" xr:uid="{D0C76F1A-9A8F-49F7-B60E-7993A6A5811C}"/>
    <cellStyle name="Comma 2 3 3 3 3 2 2 2 2" xfId="18528" xr:uid="{0CF4265F-E491-41B6-B041-7A07764F42E5}"/>
    <cellStyle name="Comma 2 3 3 3 3 2 2 3" xfId="18529" xr:uid="{823A4042-120E-4DD5-895E-4B20F0765CD3}"/>
    <cellStyle name="Comma 2 3 3 3 3 2 3" xfId="18530" xr:uid="{7DB7BAAE-6CE3-489A-9822-74E88FD7E4F0}"/>
    <cellStyle name="Comma 2 3 3 3 3 2 3 2" xfId="18531" xr:uid="{1ED6E687-DC13-4CD7-A6C7-3DAA84EFEAB6}"/>
    <cellStyle name="Comma 2 3 3 3 3 2 4" xfId="18532" xr:uid="{048836D7-9C3C-49CD-9404-D27FB886C870}"/>
    <cellStyle name="Comma 2 3 3 3 3 3" xfId="18533" xr:uid="{EA6A9B01-A50C-4A6E-95EA-36F9C4D42401}"/>
    <cellStyle name="Comma 2 3 3 3 3 3 2" xfId="18534" xr:uid="{7B15FB47-CFDF-4B2A-83E6-57EEE98FE078}"/>
    <cellStyle name="Comma 2 3 3 3 3 3 2 2" xfId="18535" xr:uid="{D1E7BD1D-983E-465A-9AB5-7C6B2D261194}"/>
    <cellStyle name="Comma 2 3 3 3 3 3 3" xfId="18536" xr:uid="{F68542DD-5A13-48E2-9CC6-DCD885A5E3C3}"/>
    <cellStyle name="Comma 2 3 3 3 3 3 3 2" xfId="18537" xr:uid="{F4771CF2-F732-4F22-A94E-8E5F8C8F4920}"/>
    <cellStyle name="Comma 2 3 3 3 3 3 4" xfId="18538" xr:uid="{43375852-EAC3-40FA-8B3B-1D9050C8CB62}"/>
    <cellStyle name="Comma 2 3 3 3 3 4" xfId="18539" xr:uid="{2016D2E7-DFA8-41FE-8B9D-8B9DA078818E}"/>
    <cellStyle name="Comma 2 3 3 3 3 4 2" xfId="18540" xr:uid="{DBA29D04-BCCA-4031-AF94-B38EC5C85CD4}"/>
    <cellStyle name="Comma 2 3 3 3 3 5" xfId="18541" xr:uid="{B6CD8E86-7E44-431C-BCBD-675CAEA760AD}"/>
    <cellStyle name="Comma 2 3 3 3 3 5 2" xfId="18542" xr:uid="{4B025192-F087-49E1-AF2F-DC3C8C2727A1}"/>
    <cellStyle name="Comma 2 3 3 3 3 6" xfId="18543" xr:uid="{4B714C05-F52B-49BC-912B-977AB6B825C9}"/>
    <cellStyle name="Comma 2 3 3 3 3 7" xfId="45697" xr:uid="{4D44F785-6D8E-4F73-AD94-8D37B1C87458}"/>
    <cellStyle name="Comma 2 3 3 3 4" xfId="18544" xr:uid="{CE058A6E-90BD-4E44-ABF2-611E1699D273}"/>
    <cellStyle name="Comma 2 3 3 3 4 2" xfId="18545" xr:uid="{AB563DAD-D56C-4F66-B11B-DD975AADB274}"/>
    <cellStyle name="Comma 2 3 3 3 4 2 2" xfId="18546" xr:uid="{1DF03BC2-B3FA-4CC1-99D3-7D7946E41572}"/>
    <cellStyle name="Comma 2 3 3 3 4 2 2 2" xfId="18547" xr:uid="{11C9E55A-55D3-4C1E-AB1E-EB37B18A9A11}"/>
    <cellStyle name="Comma 2 3 3 3 4 2 3" xfId="18548" xr:uid="{BBFACCDF-E6E6-4880-966A-082560A27048}"/>
    <cellStyle name="Comma 2 3 3 3 4 3" xfId="18549" xr:uid="{26B0A8D2-6745-4254-9022-BFF2D1D985C2}"/>
    <cellStyle name="Comma 2 3 3 3 4 3 2" xfId="18550" xr:uid="{26530DFA-BA4F-4BE5-A9BE-AA9206453B96}"/>
    <cellStyle name="Comma 2 3 3 3 4 4" xfId="18551" xr:uid="{530AF857-ABF8-4FCE-B00B-1B099A994A42}"/>
    <cellStyle name="Comma 2 3 3 3 4 5" xfId="46596" xr:uid="{E1AA916B-444A-4832-A20D-EBA767A9AB2A}"/>
    <cellStyle name="Comma 2 3 3 3 5" xfId="18552" xr:uid="{FFC8F234-B955-404D-A6B6-915446C7C000}"/>
    <cellStyle name="Comma 2 3 3 3 5 2" xfId="18553" xr:uid="{6632EEEF-BEC8-45AA-BEBE-FBD7DF35F470}"/>
    <cellStyle name="Comma 2 3 3 3 5 2 2" xfId="18554" xr:uid="{D89FF602-DC30-46D7-8808-1E71F73D9398}"/>
    <cellStyle name="Comma 2 3 3 3 5 3" xfId="18555" xr:uid="{071E6E78-0556-4430-A61F-6F27DDA2EC23}"/>
    <cellStyle name="Comma 2 3 3 3 5 3 2" xfId="18556" xr:uid="{E19E84B5-0B2D-4B4E-927A-A850AB9DF0C1}"/>
    <cellStyle name="Comma 2 3 3 3 5 4" xfId="18557" xr:uid="{222A09AA-8B66-43A6-87C7-BAC313C93AAE}"/>
    <cellStyle name="Comma 2 3 3 3 6" xfId="18558" xr:uid="{545A5EA9-EDE4-4EE2-9156-E31E9E224F32}"/>
    <cellStyle name="Comma 2 3 3 3 6 2" xfId="18559" xr:uid="{0BDDE4F8-4AB9-4A20-B72C-3F8E7BE5DDE8}"/>
    <cellStyle name="Comma 2 3 3 3 7" xfId="18560" xr:uid="{73043108-C233-40F9-8997-16E77259DCD4}"/>
    <cellStyle name="Comma 2 3 3 3 7 2" xfId="18561" xr:uid="{2225FD22-9CC7-4436-BFDF-56BA38A26776}"/>
    <cellStyle name="Comma 2 3 3 3 8" xfId="18562" xr:uid="{7E0A01C8-A80B-4D1B-A63A-A7F3F1C09B2F}"/>
    <cellStyle name="Comma 2 3 3 3 9" xfId="44270" xr:uid="{AD76B0B9-FC38-45B0-8FFC-1525034CEDBC}"/>
    <cellStyle name="Comma 2 3 3 4" xfId="18563" xr:uid="{090795DF-4D8E-4C1B-A237-631DE0CC5EDA}"/>
    <cellStyle name="Comma 2 3 3 4 2" xfId="18564" xr:uid="{8D6A1A81-0CEE-497F-A0EF-1B52E54723AB}"/>
    <cellStyle name="Comma 2 3 3 4 2 2" xfId="18565" xr:uid="{EE0D3D5E-E0EC-4E20-BBC2-BF3389E335D7}"/>
    <cellStyle name="Comma 2 3 3 4 2 2 2" xfId="18566" xr:uid="{3036A7A0-3B5C-434E-A982-6F13C4C5F883}"/>
    <cellStyle name="Comma 2 3 3 4 2 2 2 2" xfId="18567" xr:uid="{53EBE828-D577-4D5C-AE05-109E4DEBD480}"/>
    <cellStyle name="Comma 2 3 3 4 2 2 3" xfId="18568" xr:uid="{CE67B900-E6CE-4DF3-AFB0-5CBED3B1A651}"/>
    <cellStyle name="Comma 2 3 3 4 2 3" xfId="18569" xr:uid="{F5B2EFE5-BA91-4827-BA4C-350FE23EFDAC}"/>
    <cellStyle name="Comma 2 3 3 4 2 3 2" xfId="18570" xr:uid="{A1216D8C-476E-49E8-9957-DB6E36705580}"/>
    <cellStyle name="Comma 2 3 3 4 2 4" xfId="18571" xr:uid="{001EC836-80BB-4850-BEAD-6574978C9EDB}"/>
    <cellStyle name="Comma 2 3 3 4 2 5" xfId="45132" xr:uid="{22665A54-E7B2-4418-90BE-E92A24D3B6E2}"/>
    <cellStyle name="Comma 2 3 3 4 3" xfId="18572" xr:uid="{E8B9F42B-3D9D-484B-A235-54DEF70516BB}"/>
    <cellStyle name="Comma 2 3 3 4 3 2" xfId="18573" xr:uid="{1E112437-5D67-4575-ADCA-0E2F862D880D}"/>
    <cellStyle name="Comma 2 3 3 4 3 2 2" xfId="18574" xr:uid="{FAE54D90-DD2B-4B31-BACD-31BDA45091F0}"/>
    <cellStyle name="Comma 2 3 3 4 3 3" xfId="18575" xr:uid="{4B29AE13-B175-4DCA-9C1F-5795AC4D389D}"/>
    <cellStyle name="Comma 2 3 3 4 3 3 2" xfId="18576" xr:uid="{2696C229-C61C-4DD4-A05A-E2C6BF134350}"/>
    <cellStyle name="Comma 2 3 3 4 3 4" xfId="18577" xr:uid="{E2957721-9793-425A-88FF-862F2E29B5CC}"/>
    <cellStyle name="Comma 2 3 3 4 3 5" xfId="45816" xr:uid="{70376ED8-919F-43B9-AC4F-13ABC7E0690B}"/>
    <cellStyle name="Comma 2 3 3 4 4" xfId="18578" xr:uid="{427B3F6E-0F6B-4F06-937C-44B8C4E291A1}"/>
    <cellStyle name="Comma 2 3 3 4 4 2" xfId="18579" xr:uid="{2292F698-D6E7-40F6-85F5-3651654101D3}"/>
    <cellStyle name="Comma 2 3 3 4 4 3" xfId="46471" xr:uid="{04982733-B5A7-44A1-B726-DF0A21158A23}"/>
    <cellStyle name="Comma 2 3 3 4 5" xfId="18580" xr:uid="{14156FB6-644B-4819-9E1D-0AC636491979}"/>
    <cellStyle name="Comma 2 3 3 4 5 2" xfId="18581" xr:uid="{7BBEEC5F-061D-49E0-A13E-CE57D72EC484}"/>
    <cellStyle name="Comma 2 3 3 4 6" xfId="18582" xr:uid="{052CFC01-63F8-4277-8112-76A5A869C2B8}"/>
    <cellStyle name="Comma 2 3 3 4 7" xfId="44145" xr:uid="{93C32393-14CA-451C-A785-DBF6FA1D1790}"/>
    <cellStyle name="Comma 2 3 3 5" xfId="18583" xr:uid="{9CF5B7EB-A1B8-48EE-85A4-0FE6FD794F7C}"/>
    <cellStyle name="Comma 2 3 3 5 2" xfId="18584" xr:uid="{4E9A343B-5CA4-4A13-8B53-C71676AD96A5}"/>
    <cellStyle name="Comma 2 3 3 5 2 2" xfId="18585" xr:uid="{276C144C-E03B-47D6-9DBC-E65A40CD4B7F}"/>
    <cellStyle name="Comma 2 3 3 5 2 2 2" xfId="18586" xr:uid="{43BEAA04-D01B-4463-8DF6-3458DCC9990E}"/>
    <cellStyle name="Comma 2 3 3 5 2 2 2 2" xfId="18587" xr:uid="{C3FF1982-D101-45F3-9F9A-1A99656620C8}"/>
    <cellStyle name="Comma 2 3 3 5 2 2 3" xfId="18588" xr:uid="{5D54882C-3332-4C3D-B75F-0CD7819E86C6}"/>
    <cellStyle name="Comma 2 3 3 5 2 3" xfId="18589" xr:uid="{80E182E5-09E2-43DC-9688-B5316A3528C6}"/>
    <cellStyle name="Comma 2 3 3 5 2 3 2" xfId="18590" xr:uid="{01BB7704-2942-4867-B678-DEA590CD3310}"/>
    <cellStyle name="Comma 2 3 3 5 2 4" xfId="18591" xr:uid="{2B64AAA2-C851-497C-9421-9840ABC2FA5F}"/>
    <cellStyle name="Comma 2 3 3 5 2 5" xfId="45461" xr:uid="{03DC72DF-DF14-418E-95D2-7D9A32EB242A}"/>
    <cellStyle name="Comma 2 3 3 5 3" xfId="18592" xr:uid="{228B5503-7A07-47E6-9A13-4EAF6D5B425F}"/>
    <cellStyle name="Comma 2 3 3 5 3 2" xfId="18593" xr:uid="{30FDC9B2-E610-40B0-8BF1-4C0EE497B60F}"/>
    <cellStyle name="Comma 2 3 3 5 3 2 2" xfId="18594" xr:uid="{CCF90EE6-F234-431F-AD6D-66E4EBE17211}"/>
    <cellStyle name="Comma 2 3 3 5 3 3" xfId="18595" xr:uid="{9D4F3F1D-07AC-4F70-BA4E-6272851EEA09}"/>
    <cellStyle name="Comma 2 3 3 5 3 3 2" xfId="18596" xr:uid="{22A2A337-A676-42B6-BA0E-279E4B302BCB}"/>
    <cellStyle name="Comma 2 3 3 5 3 4" xfId="18597" xr:uid="{BC0A0C45-BE60-4DB7-843F-13CCCC99AEBF}"/>
    <cellStyle name="Comma 2 3 3 5 3 5" xfId="45935" xr:uid="{F87DECC4-C7AF-4B71-81FC-3F8ABD31F760}"/>
    <cellStyle name="Comma 2 3 3 5 4" xfId="18598" xr:uid="{0D8D5B12-907E-4036-A19A-E933F9ED9CBF}"/>
    <cellStyle name="Comma 2 3 3 5 4 2" xfId="18599" xr:uid="{51392F9E-81A1-48EC-8149-62772F257F48}"/>
    <cellStyle name="Comma 2 3 3 5 4 3" xfId="46800" xr:uid="{4A6F6EF0-1682-4500-B62E-0A4753BE9D15}"/>
    <cellStyle name="Comma 2 3 3 5 5" xfId="18600" xr:uid="{6DD7FBC3-78A0-442B-9107-E0359B79123F}"/>
    <cellStyle name="Comma 2 3 3 5 5 2" xfId="18601" xr:uid="{E2E481CA-5BB8-4EE0-A573-701B9573F400}"/>
    <cellStyle name="Comma 2 3 3 5 6" xfId="18602" xr:uid="{0536E662-8147-4874-9847-819A29C80445}"/>
    <cellStyle name="Comma 2 3 3 5 7" xfId="44651" xr:uid="{CF36A731-1169-401B-9212-12C14E06CC1A}"/>
    <cellStyle name="Comma 2 3 3 6" xfId="18603" xr:uid="{8E0A982D-427F-4C32-B44A-5BA22A83A9C8}"/>
    <cellStyle name="Comma 2 3 3 6 2" xfId="18604" xr:uid="{741A3A65-11B2-44B4-87D2-487C5638834A}"/>
    <cellStyle name="Comma 2 3 3 6 2 2" xfId="18605" xr:uid="{5A695BF6-93D3-4CF1-B2AE-0DF027695E93}"/>
    <cellStyle name="Comma 2 3 3 6 2 2 2" xfId="18606" xr:uid="{20FD5BA7-C14A-416C-8F7C-876C9398E72D}"/>
    <cellStyle name="Comma 2 3 3 6 2 3" xfId="18607" xr:uid="{8CC3B3E1-D0F0-4371-88BB-AC556301F24D}"/>
    <cellStyle name="Comma 2 3 3 6 2 4" xfId="46345" xr:uid="{E4B281E8-3E8F-4A66-AC0F-75C3AA911527}"/>
    <cellStyle name="Comma 2 3 3 6 3" xfId="18608" xr:uid="{47E8259E-B856-4391-A306-F45A4A503AE7}"/>
    <cellStyle name="Comma 2 3 3 6 3 2" xfId="18609" xr:uid="{E44228C9-47CA-429C-B693-484381E2E5D5}"/>
    <cellStyle name="Comma 2 3 3 6 4" xfId="18610" xr:uid="{77E5E826-C4F4-41A0-A17C-5343CB2A3F56}"/>
    <cellStyle name="Comma 2 3 3 6 5" xfId="45000" xr:uid="{CC5F2CA0-1392-40FE-B3C4-4793C8D30CFF}"/>
    <cellStyle name="Comma 2 3 3 7" xfId="18611" xr:uid="{373D2574-2D64-42C1-B7AE-E247483D71CD}"/>
    <cellStyle name="Comma 2 3 3 7 2" xfId="46963" xr:uid="{7F90FC31-1A87-47AF-AC64-13759E57E3C9}"/>
    <cellStyle name="Comma 2 3 3 7 3" xfId="44853" xr:uid="{2D659A34-D3C9-4BC0-9E59-01174F1E1182}"/>
    <cellStyle name="Comma 2 3 3 8" xfId="18612" xr:uid="{75EE3B47-645B-4F01-9148-F4A8FBAA5578}"/>
    <cellStyle name="Comma 2 3 3 8 2" xfId="47137" xr:uid="{4BC543B3-7542-4F7E-946F-4A3C7D87B34A}"/>
    <cellStyle name="Comma 2 3 3 8 3" xfId="45571" xr:uid="{71DFFA78-A6BC-4C4A-98D0-D9739D7B483B}"/>
    <cellStyle name="Comma 2 3 3 9" xfId="18453" xr:uid="{A2610FD4-92A6-46D9-A4C2-5EBE9A2F6B0B}"/>
    <cellStyle name="Comma 2 3 3 9 2" xfId="46235" xr:uid="{25AA7F47-BBEA-41E3-B2AE-981B84F52E4F}"/>
    <cellStyle name="Comma 2 3 4" xfId="689" xr:uid="{42183E84-726C-43E7-A0EF-7DA5734F64D6}"/>
    <cellStyle name="Comma 2 3 4 10" xfId="3248" xr:uid="{67EB59ED-30C4-41A6-9F0F-971F56942D0E}"/>
    <cellStyle name="Comma 2 3 4 11" xfId="44056" xr:uid="{2BEC90C2-30E9-4E90-8110-6CD48CC7FEAF}"/>
    <cellStyle name="Comma 2 3 4 2" xfId="1096" xr:uid="{8FA8B51C-D87D-4629-A82E-63A6D13CF061}"/>
    <cellStyle name="Comma 2 3 4 2 2" xfId="18615" xr:uid="{714DB383-0663-4EAA-AA0E-6223F15E8CB7}"/>
    <cellStyle name="Comma 2 3 4 2 2 2" xfId="18616" xr:uid="{181E13DC-809E-486D-8F1D-1A85EE656AF8}"/>
    <cellStyle name="Comma 2 3 4 2 2 2 2" xfId="18617" xr:uid="{DAF9CAE9-3974-4BDC-8E88-853686BB62AB}"/>
    <cellStyle name="Comma 2 3 4 2 2 2 2 2" xfId="18618" xr:uid="{F57807CB-ADDD-4C45-805A-B50FD2A832F0}"/>
    <cellStyle name="Comma 2 3 4 2 2 2 2 2 2" xfId="18619" xr:uid="{A81E4EBB-4ABE-4CA5-B53E-D09E121AE4F8}"/>
    <cellStyle name="Comma 2 3 4 2 2 2 2 3" xfId="18620" xr:uid="{A54C184B-A8FF-4249-8CB9-5C13BC8FF91F}"/>
    <cellStyle name="Comma 2 3 4 2 2 2 3" xfId="18621" xr:uid="{E52077FB-8A38-477F-A9B5-E9E40DA62E42}"/>
    <cellStyle name="Comma 2 3 4 2 2 2 3 2" xfId="18622" xr:uid="{C91D9AE3-94BC-49A4-9231-9809D4103444}"/>
    <cellStyle name="Comma 2 3 4 2 2 2 4" xfId="18623" xr:uid="{998E5232-B8D4-4AB0-826C-110C68E8CB20}"/>
    <cellStyle name="Comma 2 3 4 2 2 2 5" xfId="46077" xr:uid="{30C32B34-08AD-4A10-ADA0-1BFA299CD2D7}"/>
    <cellStyle name="Comma 2 3 4 2 2 3" xfId="18624" xr:uid="{947446D2-4353-4D90-8A16-DD76FA62C5A8}"/>
    <cellStyle name="Comma 2 3 4 2 2 3 2" xfId="18625" xr:uid="{A025483A-8666-4D1C-ADA7-CF22431214FF}"/>
    <cellStyle name="Comma 2 3 4 2 2 3 2 2" xfId="18626" xr:uid="{E4BCBC7A-6926-42F2-8532-9EE96F61F4EB}"/>
    <cellStyle name="Comma 2 3 4 2 2 3 3" xfId="18627" xr:uid="{FD0FB0AE-ADE4-48C2-AAE0-860A2083E9E6}"/>
    <cellStyle name="Comma 2 3 4 2 2 3 3 2" xfId="18628" xr:uid="{066E8405-3A6B-4493-9C08-4FBCCC06401A}"/>
    <cellStyle name="Comma 2 3 4 2 2 3 4" xfId="18629" xr:uid="{A0537E9F-FFD4-4113-87EB-FE23B0CC1C3E}"/>
    <cellStyle name="Comma 2 3 4 2 2 4" xfId="18630" xr:uid="{C00FD472-0C92-4E96-A686-3CA401B0876E}"/>
    <cellStyle name="Comma 2 3 4 2 2 4 2" xfId="18631" xr:uid="{4958C4DD-8961-4122-B7B1-9439B0F29A17}"/>
    <cellStyle name="Comma 2 3 4 2 2 5" xfId="18632" xr:uid="{F80365BE-A19D-43A5-8379-9AB2AC5813FC}"/>
    <cellStyle name="Comma 2 3 4 2 2 5 2" xfId="18633" xr:uid="{092B916C-CC91-4A08-B1D5-D3D478A9E9E2}"/>
    <cellStyle name="Comma 2 3 4 2 2 6" xfId="18634" xr:uid="{B464CB73-D3EC-47D2-B5A6-135FE991A341}"/>
    <cellStyle name="Comma 2 3 4 2 2 7" xfId="45295" xr:uid="{15582E35-65EC-4ADA-99F9-5F03E9E628A6}"/>
    <cellStyle name="Comma 2 3 4 2 3" xfId="18635" xr:uid="{8EC9C73B-499B-4AB6-8A45-B10DA59F1C1A}"/>
    <cellStyle name="Comma 2 3 4 2 3 2" xfId="18636" xr:uid="{0A7F9468-758F-407F-8353-A064E844B6B4}"/>
    <cellStyle name="Comma 2 3 4 2 3 2 2" xfId="18637" xr:uid="{500CAD59-D78E-45EB-BE9F-3BE6E6F52BC5}"/>
    <cellStyle name="Comma 2 3 4 2 3 2 2 2" xfId="18638" xr:uid="{EE11911B-063E-41B0-A385-819E104200C4}"/>
    <cellStyle name="Comma 2 3 4 2 3 2 3" xfId="18639" xr:uid="{FAE0DA03-4163-441B-9C2E-4A338637FDC1}"/>
    <cellStyle name="Comma 2 3 4 2 3 3" xfId="18640" xr:uid="{6443E0A6-5766-4B64-86BD-7F763E1634FF}"/>
    <cellStyle name="Comma 2 3 4 2 3 3 2" xfId="18641" xr:uid="{6BD42701-E69B-47F8-9FCA-92F3A8309636}"/>
    <cellStyle name="Comma 2 3 4 2 3 4" xfId="18642" xr:uid="{A137BC9F-F290-4629-980D-3F8271DD0327}"/>
    <cellStyle name="Comma 2 3 4 2 3 5" xfId="45735" xr:uid="{FB535C00-BB3A-4C57-BBBF-36A8149D3B78}"/>
    <cellStyle name="Comma 2 3 4 2 4" xfId="18643" xr:uid="{B053884C-746C-4B99-ACC6-A395499B896A}"/>
    <cellStyle name="Comma 2 3 4 2 4 2" xfId="18644" xr:uid="{715B365A-F39F-448F-AFCF-21990CCC09DE}"/>
    <cellStyle name="Comma 2 3 4 2 4 2 2" xfId="18645" xr:uid="{49196484-E6D6-4726-9DA9-431AC15B31B0}"/>
    <cellStyle name="Comma 2 3 4 2 4 3" xfId="18646" xr:uid="{4DB69B09-3BF2-4EFA-9F63-5DED8BF516EE}"/>
    <cellStyle name="Comma 2 3 4 2 4 3 2" xfId="18647" xr:uid="{55937D6F-B84A-4163-BE8A-11B78D44D2BE}"/>
    <cellStyle name="Comma 2 3 4 2 4 4" xfId="18648" xr:uid="{5C5E8C35-C5AE-4E0F-8F87-64D19AEACC41}"/>
    <cellStyle name="Comma 2 3 4 2 4 5" xfId="46634" xr:uid="{061BD659-F301-43DC-9498-7FBEF2478D21}"/>
    <cellStyle name="Comma 2 3 4 2 5" xfId="18649" xr:uid="{8531E079-81C0-4974-AB28-D6B9AB15DB58}"/>
    <cellStyle name="Comma 2 3 4 2 5 2" xfId="18650" xr:uid="{139DDFCA-1775-4F7F-A31D-43A53C9B25F5}"/>
    <cellStyle name="Comma 2 3 4 2 6" xfId="18651" xr:uid="{B0B38760-4E8A-4515-8633-E1A0D3BCB795}"/>
    <cellStyle name="Comma 2 3 4 2 6 2" xfId="18652" xr:uid="{CA1B26D8-C6FE-4BF2-95FF-ED642719D7C9}"/>
    <cellStyle name="Comma 2 3 4 2 7" xfId="18653" xr:uid="{D30D005E-021A-47CC-8DE0-F25CD165FF59}"/>
    <cellStyle name="Comma 2 3 4 2 8" xfId="18614" xr:uid="{A3152094-A235-4D23-ABEF-3185530B7F81}"/>
    <cellStyle name="Comma 2 3 4 2 9" xfId="44308" xr:uid="{664E99F0-A7C2-4490-A0AD-AF75020BD2E0}"/>
    <cellStyle name="Comma 2 3 4 3" xfId="18654" xr:uid="{3AD117C7-2953-4733-8881-9708C2AE7F8C}"/>
    <cellStyle name="Comma 2 3 4 3 2" xfId="18655" xr:uid="{EAD3E0DD-2B4E-47F3-82CB-AC7FEE60FEA5}"/>
    <cellStyle name="Comma 2 3 4 3 2 2" xfId="18656" xr:uid="{C888DDC3-8D2E-4175-B158-5D0DB94E0D02}"/>
    <cellStyle name="Comma 2 3 4 3 2 2 2" xfId="18657" xr:uid="{E9939BAD-6CF0-44E2-A965-04E23DDF5818}"/>
    <cellStyle name="Comma 2 3 4 3 2 2 2 2" xfId="18658" xr:uid="{FCF5EAC2-D974-432D-A5EB-8045905185A8}"/>
    <cellStyle name="Comma 2 3 4 3 2 2 3" xfId="18659" xr:uid="{D6AE24B2-1D33-4DC4-9A54-24C3F10BC833}"/>
    <cellStyle name="Comma 2 3 4 3 2 3" xfId="18660" xr:uid="{D89EFE37-D0BB-4305-A7F5-EA56328F630D}"/>
    <cellStyle name="Comma 2 3 4 3 2 3 2" xfId="18661" xr:uid="{03EA72ED-6A21-49B1-8C87-B4967B3D2E48}"/>
    <cellStyle name="Comma 2 3 4 3 2 4" xfId="18662" xr:uid="{87BA996C-4B82-4864-9830-ADEEBB817787}"/>
    <cellStyle name="Comma 2 3 4 3 2 5" xfId="45170" xr:uid="{68158950-381F-4CE9-963E-B13509588CAB}"/>
    <cellStyle name="Comma 2 3 4 3 3" xfId="18663" xr:uid="{D46E4651-032A-489D-92ED-080FF096F16E}"/>
    <cellStyle name="Comma 2 3 4 3 3 2" xfId="18664" xr:uid="{90C6539E-9323-460E-941D-30E8E3F671F3}"/>
    <cellStyle name="Comma 2 3 4 3 3 2 2" xfId="18665" xr:uid="{88FB819A-87CB-459C-BBDF-E31A581AFB92}"/>
    <cellStyle name="Comma 2 3 4 3 3 3" xfId="18666" xr:uid="{1196D7F8-FAF0-46A4-B6D7-D19550251F9F}"/>
    <cellStyle name="Comma 2 3 4 3 3 3 2" xfId="18667" xr:uid="{8958492A-A473-4CBA-A3AE-031BC8B28FA8}"/>
    <cellStyle name="Comma 2 3 4 3 3 4" xfId="18668" xr:uid="{4EB52184-B947-41B5-8667-B6DBD383E497}"/>
    <cellStyle name="Comma 2 3 4 3 3 5" xfId="45854" xr:uid="{5B0E8800-6EA3-4EB2-9C8A-0F7EA754A8D0}"/>
    <cellStyle name="Comma 2 3 4 3 4" xfId="18669" xr:uid="{499F328F-3001-4C44-B1D9-55C0866BE8B3}"/>
    <cellStyle name="Comma 2 3 4 3 4 2" xfId="18670" xr:uid="{9450CD58-9350-41FE-BC73-4DE2893E6ADB}"/>
    <cellStyle name="Comma 2 3 4 3 4 3" xfId="46509" xr:uid="{41014601-8653-495E-93EA-0F63EF54463A}"/>
    <cellStyle name="Comma 2 3 4 3 5" xfId="18671" xr:uid="{04703D70-8B18-402B-9B12-9B7BF37F4EB6}"/>
    <cellStyle name="Comma 2 3 4 3 5 2" xfId="18672" xr:uid="{D6A398A2-FA4C-4540-B0AF-061AEE86291B}"/>
    <cellStyle name="Comma 2 3 4 3 6" xfId="18673" xr:uid="{7F47B5D7-51D5-470B-981D-1FD1B86A50C3}"/>
    <cellStyle name="Comma 2 3 4 3 7" xfId="44183" xr:uid="{C9599F87-1384-4EDC-9822-4EA5877D59F1}"/>
    <cellStyle name="Comma 2 3 4 4" xfId="18674" xr:uid="{1C417261-F439-40B5-817D-A0D8EDF26099}"/>
    <cellStyle name="Comma 2 3 4 4 2" xfId="18675" xr:uid="{CCDC4B17-FB28-4ACB-81F0-D9E95ED415FC}"/>
    <cellStyle name="Comma 2 3 4 4 2 2" xfId="18676" xr:uid="{D5A9A34A-AF3F-49AD-9FF9-3CB4B4FAC011}"/>
    <cellStyle name="Comma 2 3 4 4 2 2 2" xfId="18677" xr:uid="{36407712-CF75-48EB-83B2-CFE94E677ED5}"/>
    <cellStyle name="Comma 2 3 4 4 2 3" xfId="18678" xr:uid="{EF570AA5-5DE9-4D3F-A03C-4A8FBABE9DF7}"/>
    <cellStyle name="Comma 2 3 4 4 2 3 2" xfId="18679" xr:uid="{34080038-64A1-45FC-B4B0-C42496DD694B}"/>
    <cellStyle name="Comma 2 3 4 4 2 4" xfId="18680" xr:uid="{04730B03-3EB7-4F5E-8ED7-A4DF0DE406BF}"/>
    <cellStyle name="Comma 2 3 4 4 2 5" xfId="45973" xr:uid="{3F299AEC-4291-4A99-8252-95CAA6F835EB}"/>
    <cellStyle name="Comma 2 3 4 4 3" xfId="18681" xr:uid="{287CFEA2-EBEA-4C47-8461-89489A3A934D}"/>
    <cellStyle name="Comma 2 3 4 4 3 2" xfId="18682" xr:uid="{A5A3FEBD-E761-4B2C-8182-3A635618022C}"/>
    <cellStyle name="Comma 2 3 4 4 4" xfId="18683" xr:uid="{E25F8DC0-5421-4518-A3F9-6DC50A821D44}"/>
    <cellStyle name="Comma 2 3 4 4 4 2" xfId="18684" xr:uid="{E0F1773A-42D2-44CD-83E1-19C851316D88}"/>
    <cellStyle name="Comma 2 3 4 4 5" xfId="18685" xr:uid="{71A332E3-1860-46AB-B94B-B98FE0486794}"/>
    <cellStyle name="Comma 2 3 4 5" xfId="18686" xr:uid="{E773A2FC-A515-4B1A-A3E8-6D6FADBEAA2D}"/>
    <cellStyle name="Comma 2 3 4 5 2" xfId="18687" xr:uid="{16A3B4FF-6D3D-483C-84EE-78BE2A56FE20}"/>
    <cellStyle name="Comma 2 3 4 5 2 2" xfId="18688" xr:uid="{8AEED27F-A7DC-40EA-9C96-644C0A77ACE4}"/>
    <cellStyle name="Comma 2 3 4 5 2 3" xfId="46384" xr:uid="{1F0BA149-D92E-49DE-B0A4-1D06737A9E95}"/>
    <cellStyle name="Comma 2 3 4 5 3" xfId="18689" xr:uid="{DAA39E43-6FC5-4751-B310-A0C644C52556}"/>
    <cellStyle name="Comma 2 3 4 5 3 2" xfId="18690" xr:uid="{9B56B184-2B08-4278-9554-7D870B05698C}"/>
    <cellStyle name="Comma 2 3 4 5 4" xfId="18691" xr:uid="{7CD31A5E-B8C6-46C2-BFF0-23706A71D48C}"/>
    <cellStyle name="Comma 2 3 4 5 5" xfId="45043" xr:uid="{929E242E-34A8-4BC4-9004-E79C910F889D}"/>
    <cellStyle name="Comma 2 3 4 6" xfId="18692" xr:uid="{83EC94AC-CA85-4F38-9E86-6A13D20895B7}"/>
    <cellStyle name="Comma 2 3 4 6 2" xfId="18693" xr:uid="{BC862EAF-E5FA-42DB-B597-B01D2963AC7F}"/>
    <cellStyle name="Comma 2 3 4 6 3" xfId="45609" xr:uid="{DBFB319E-D11F-4901-A26C-2E1447F5471E}"/>
    <cellStyle name="Comma 2 3 4 7" xfId="18694" xr:uid="{62978556-0D83-4DCE-8328-6853719B0DAB}"/>
    <cellStyle name="Comma 2 3 4 7 2" xfId="18695" xr:uid="{A7DC5870-6B14-482A-B3E6-65E56FAE50AA}"/>
    <cellStyle name="Comma 2 3 4 8" xfId="18696" xr:uid="{D0238408-EE4B-43BA-9935-5E42BBF6883F}"/>
    <cellStyle name="Comma 2 3 4 9" xfId="18613" xr:uid="{586C4276-B89E-4E6A-9353-A42BA7D5EB66}"/>
    <cellStyle name="Comma 2 3 5" xfId="884" xr:uid="{CC28841F-9D10-4304-9274-849F92065293}"/>
    <cellStyle name="Comma 2 3 5 2" xfId="18698" xr:uid="{56FE3B96-5D6C-4C86-B7D6-2F580C10619C}"/>
    <cellStyle name="Comma 2 3 5 2 2" xfId="18699" xr:uid="{6DCFAB81-FA31-46BB-8A5B-03AB63E3B3A5}"/>
    <cellStyle name="Comma 2 3 5 2 2 2" xfId="18700" xr:uid="{1332355E-2D83-4705-AE2B-E3FCD73EA704}"/>
    <cellStyle name="Comma 2 3 5 2 2 2 2" xfId="18701" xr:uid="{39B31542-4EB0-4622-93FB-66297C846CFA}"/>
    <cellStyle name="Comma 2 3 5 2 2 3" xfId="18702" xr:uid="{0B5200EA-0959-4BC6-BD33-E81063D0B184}"/>
    <cellStyle name="Comma 2 3 5 2 2 4" xfId="45245" xr:uid="{AF205EFF-4807-4DEA-89B6-FD9EA2553580}"/>
    <cellStyle name="Comma 2 3 5 2 3" xfId="18703" xr:uid="{7CA98161-E97C-43A5-842D-214F7F048F06}"/>
    <cellStyle name="Comma 2 3 5 2 3 2" xfId="18704" xr:uid="{3C014874-AB9E-4B29-ABB7-501F232EC038}"/>
    <cellStyle name="Comma 2 3 5 2 3 3" xfId="45685" xr:uid="{2B73455F-091D-4590-A8D4-86B0DCA99A3E}"/>
    <cellStyle name="Comma 2 3 5 2 4" xfId="18705" xr:uid="{BF45FED3-D442-4E2B-AEF6-0DE23A669E48}"/>
    <cellStyle name="Comma 2 3 5 2 4 2" xfId="46584" xr:uid="{40B74872-245A-4791-AC85-5CA189EE26C8}"/>
    <cellStyle name="Comma 2 3 5 2 5" xfId="44258" xr:uid="{C393DA19-E647-49A4-8681-F8E3CE58D9CD}"/>
    <cellStyle name="Comma 2 3 5 3" xfId="18706" xr:uid="{19F41D7F-ED50-468F-88A7-455FA4B859AB}"/>
    <cellStyle name="Comma 2 3 5 3 2" xfId="18707" xr:uid="{9C9971D0-5A4F-4B1B-8BD9-229F0C29A029}"/>
    <cellStyle name="Comma 2 3 5 3 2 2" xfId="18708" xr:uid="{F2363341-F420-429B-A38C-D2BFA08B9DB4}"/>
    <cellStyle name="Comma 2 3 5 3 2 3" xfId="45120" xr:uid="{8C7B3951-DA0E-4C35-976F-70968969E32C}"/>
    <cellStyle name="Comma 2 3 5 3 3" xfId="18709" xr:uid="{6EAD487D-E4EA-4ADD-A274-A138274B2FB2}"/>
    <cellStyle name="Comma 2 3 5 3 3 2" xfId="18710" xr:uid="{3ABBC7C3-6B99-45E1-A6E7-DF6B944F73F8}"/>
    <cellStyle name="Comma 2 3 5 3 3 3" xfId="46027" xr:uid="{4B13014D-8ABB-44DC-9241-01875BE186F4}"/>
    <cellStyle name="Comma 2 3 5 3 4" xfId="18711" xr:uid="{E3665B29-B13C-4A53-A598-27CECC93732E}"/>
    <cellStyle name="Comma 2 3 5 3 4 2" xfId="46459" xr:uid="{15964AA1-7A54-4AD7-B5AC-F5BF392474E3}"/>
    <cellStyle name="Comma 2 3 5 3 5" xfId="44133" xr:uid="{DD03D518-B76C-43CD-AEF1-84EC61E9024D}"/>
    <cellStyle name="Comma 2 3 5 4" xfId="18712" xr:uid="{6B039A0A-15F3-43ED-980C-043390738813}"/>
    <cellStyle name="Comma 2 3 5 4 2" xfId="18713" xr:uid="{81CD07AE-F151-4D82-BEF3-65943C979F67}"/>
    <cellStyle name="Comma 2 3 5 4 3" xfId="44986" xr:uid="{0EA7A0DD-3566-4E1B-9D13-832F78562DD5}"/>
    <cellStyle name="Comma 2 3 5 5" xfId="18714" xr:uid="{B4F87945-4678-4452-B605-1506771F2211}"/>
    <cellStyle name="Comma 2 3 5 5 2" xfId="18715" xr:uid="{E1F3371C-DD91-4B3F-8E2F-A1704370221C}"/>
    <cellStyle name="Comma 2 3 5 5 3" xfId="45559" xr:uid="{5DB7B3C9-15C5-443C-A1C1-608462E3C8F7}"/>
    <cellStyle name="Comma 2 3 5 6" xfId="18716" xr:uid="{2DE0CA42-1F55-4345-A809-E3583A87F523}"/>
    <cellStyle name="Comma 2 3 5 6 2" xfId="46333" xr:uid="{0AD4FF32-5432-44FB-8113-739A0B86AFEE}"/>
    <cellStyle name="Comma 2 3 5 7" xfId="18697" xr:uid="{BDC06D03-A4B9-47E5-A1C0-6B4FD3A3B493}"/>
    <cellStyle name="Comma 2 3 5 8" xfId="44004" xr:uid="{58859FCC-D353-45E9-A26E-304B58E065B5}"/>
    <cellStyle name="Comma 2 3 6" xfId="18717" xr:uid="{799A1528-BFA4-45A1-A08F-8FABF9D99C57}"/>
    <cellStyle name="Comma 2 3 6 2" xfId="18718" xr:uid="{86E00AF2-4EA3-42F2-AA01-D6DEE7EB3C45}"/>
    <cellStyle name="Comma 2 3 6 2 2" xfId="18719" xr:uid="{B8E633E6-0196-42A3-8C0C-B915106FEC4B}"/>
    <cellStyle name="Comma 2 3 6 2 2 2" xfId="18720" xr:uid="{FFCBF5E5-B879-4F0C-AAD3-DCF3CD1307D3}"/>
    <cellStyle name="Comma 2 3 6 2 2 2 2" xfId="18721" xr:uid="{0228460D-78F1-4628-8389-B39884F64353}"/>
    <cellStyle name="Comma 2 3 6 2 2 3" xfId="18722" xr:uid="{6B1D7D74-B32B-45CF-96A0-5A1A75F790E1}"/>
    <cellStyle name="Comma 2 3 6 2 3" xfId="18723" xr:uid="{557A094A-2642-4188-9CE8-E049EE9BB119}"/>
    <cellStyle name="Comma 2 3 6 2 3 2" xfId="18724" xr:uid="{591A020B-1A91-4AD9-BEE4-7FF019555785}"/>
    <cellStyle name="Comma 2 3 6 2 4" xfId="18725" xr:uid="{1069211B-65FA-48F2-A2AD-41614C3931C0}"/>
    <cellStyle name="Comma 2 3 6 2 5" xfId="45336" xr:uid="{629EC3D6-1975-4850-8A9F-BA2B2CFB9DAC}"/>
    <cellStyle name="Comma 2 3 6 3" xfId="18726" xr:uid="{446E8CF4-0A2D-4CF1-8C00-8873437DFFA2}"/>
    <cellStyle name="Comma 2 3 6 3 2" xfId="18727" xr:uid="{FF913418-5C7B-40C2-B3B3-E7637124BB65}"/>
    <cellStyle name="Comma 2 3 6 3 2 2" xfId="18728" xr:uid="{794AD1E1-C3F4-46E4-BC83-63615187D027}"/>
    <cellStyle name="Comma 2 3 6 3 3" xfId="18729" xr:uid="{C12BDA1E-2DFF-45F3-9306-8BEB4CA869D6}"/>
    <cellStyle name="Comma 2 3 6 3 3 2" xfId="18730" xr:uid="{F5163DD4-0B39-4D31-AA3E-33F5CD1DACC7}"/>
    <cellStyle name="Comma 2 3 6 3 4" xfId="18731" xr:uid="{3412CA5B-17B9-49FC-B0FF-75D3F91AE73D}"/>
    <cellStyle name="Comma 2 3 6 3 5" xfId="45804" xr:uid="{27251EBB-8B02-42CE-B873-A943CE184CD3}"/>
    <cellStyle name="Comma 2 3 6 4" xfId="18732" xr:uid="{4D29B5DE-A6E4-470E-BDC0-0C8851C20B0F}"/>
    <cellStyle name="Comma 2 3 6 4 2" xfId="18733" xr:uid="{ED3594F8-C482-458F-953F-31CB4DBE42F5}"/>
    <cellStyle name="Comma 2 3 6 4 3" xfId="46675" xr:uid="{A01A0D19-D91A-4101-88D0-1FBD5B925FDC}"/>
    <cellStyle name="Comma 2 3 6 5" xfId="18734" xr:uid="{7DFC1C39-75E5-467B-965D-64458DAFF226}"/>
    <cellStyle name="Comma 2 3 6 5 2" xfId="18735" xr:uid="{8334F7C0-1F5C-45FC-ADE6-46B8F3C15058}"/>
    <cellStyle name="Comma 2 3 6 6" xfId="18736" xr:uid="{2C5C9239-19BF-423B-88CB-1D9150BDA8FF}"/>
    <cellStyle name="Comma 2 3 6 7" xfId="44349" xr:uid="{02F58DD8-A696-4D82-9A22-014BFE647246}"/>
    <cellStyle name="Comma 2 3 7" xfId="18737" xr:uid="{7FE542EE-C804-40B1-8C53-BF55A80931A6}"/>
    <cellStyle name="Comma 2 3 7 2" xfId="18738" xr:uid="{7240BC46-0C72-4CC8-9053-681055D0B913}"/>
    <cellStyle name="Comma 2 3 7 2 2" xfId="18739" xr:uid="{6EA90BD2-1884-40D4-B9A7-25596A40831D}"/>
    <cellStyle name="Comma 2 3 7 2 2 2" xfId="18740" xr:uid="{F14D130D-81F4-4B72-877D-6E0D16CC69E6}"/>
    <cellStyle name="Comma 2 3 7 2 2 2 2" xfId="18741" xr:uid="{63C5206F-6211-458D-A0A3-18B5696FB210}"/>
    <cellStyle name="Comma 2 3 7 2 2 3" xfId="18742" xr:uid="{CBF54FC3-9969-4179-B193-E10CACCE24B0}"/>
    <cellStyle name="Comma 2 3 7 2 3" xfId="18743" xr:uid="{40267D9A-92FE-400D-B246-146172E1A76F}"/>
    <cellStyle name="Comma 2 3 7 2 3 2" xfId="18744" xr:uid="{4F8C9281-7FC4-433A-9AC2-721E769F61B0}"/>
    <cellStyle name="Comma 2 3 7 2 4" xfId="18745" xr:uid="{819C6E2A-B7D6-4796-ACF4-794ED07BB909}"/>
    <cellStyle name="Comma 2 3 7 3" xfId="18746" xr:uid="{FABF6C8D-AB54-4349-95A7-AE0236C4BB06}"/>
    <cellStyle name="Comma 2 3 7 3 2" xfId="18747" xr:uid="{F75A8D92-E814-4FE6-A09D-9703DD881DFA}"/>
    <cellStyle name="Comma 2 3 7 3 2 2" xfId="18748" xr:uid="{AD4A2DE4-033F-4DB4-9F97-94D01DFB8E7F}"/>
    <cellStyle name="Comma 2 3 7 3 3" xfId="18749" xr:uid="{20596161-2F4C-4627-AD36-F7099A5210C7}"/>
    <cellStyle name="Comma 2 3 7 3 3 2" xfId="18750" xr:uid="{BFB56A12-0BBA-4285-9616-0B9F0AFBFE9B}"/>
    <cellStyle name="Comma 2 3 7 3 4" xfId="18751" xr:uid="{51E3CCC7-2E72-4A05-8DC3-43A90894912A}"/>
    <cellStyle name="Comma 2 3 7 4" xfId="18752" xr:uid="{6563512A-8575-4F53-81B0-49B0674A769F}"/>
    <cellStyle name="Comma 2 3 7 4 2" xfId="18753" xr:uid="{EAB91C7D-2F99-4BAF-A60E-413077D52529}"/>
    <cellStyle name="Comma 2 3 7 5" xfId="18754" xr:uid="{7D3FEAFD-AF34-432F-B02F-5618FD9448C9}"/>
    <cellStyle name="Comma 2 3 7 5 2" xfId="18755" xr:uid="{044C3D7C-CF2D-4C6E-98D9-0050CCD99061}"/>
    <cellStyle name="Comma 2 3 7 6" xfId="18756" xr:uid="{287D52A2-8EF2-4E7F-B101-B0666E1387D6}"/>
    <cellStyle name="Comma 2 3 7 7" xfId="45923" xr:uid="{9F029CF8-0989-452F-A25C-3D6637EA1C23}"/>
    <cellStyle name="Comma 2 3 8" xfId="1339" xr:uid="{AE1D4585-46EA-494F-8C75-DD39B5648022}"/>
    <cellStyle name="Comma 2 3 9" xfId="1243" xr:uid="{6C62AE74-E97F-492F-B85B-E0EFB300D00A}"/>
    <cellStyle name="Comma 2 4" xfId="146" xr:uid="{16F90881-C290-4B3F-BC63-C4A4892AA970}"/>
    <cellStyle name="Comma 2 4 10" xfId="1244" xr:uid="{6B4B3685-2BBD-4B17-BFB4-7653A5534503}"/>
    <cellStyle name="Comma 2 4 11" xfId="43800" xr:uid="{758510C3-6315-46DD-9324-F0765AAEA425}"/>
    <cellStyle name="Comma 2 4 12" xfId="526" xr:uid="{5160636C-9E0E-4950-97A5-FCF975BB0DDA}"/>
    <cellStyle name="Comma 2 4 13" xfId="43971" xr:uid="{32956BF5-64F9-40E2-9772-7B2F03128E85}"/>
    <cellStyle name="Comma 2 4 2" xfId="788" xr:uid="{B76012D8-16B8-4A9A-B8BE-5B1450C262F1}"/>
    <cellStyle name="Comma 2 4 2 10" xfId="43723" xr:uid="{868B773A-3D24-4170-B77C-5DED43EBF6C5}"/>
    <cellStyle name="Comma 2 4 2 11" xfId="3252" xr:uid="{555431AE-511E-49D5-A096-EB89D797A18F}"/>
    <cellStyle name="Comma 2 4 2 12" xfId="44035" xr:uid="{35D78E1F-5973-40BC-BF6B-D0CEAA27D00A}"/>
    <cellStyle name="Comma 2 4 2 2" xfId="1188" xr:uid="{1013613C-65EF-464E-89F1-F3227619EC24}"/>
    <cellStyle name="Comma 2 4 2 2 2" xfId="18759" xr:uid="{D5137D1F-24BD-4BD3-9D4D-D1601078155D}"/>
    <cellStyle name="Comma 2 4 2 2 2 2" xfId="18760" xr:uid="{7C0145BE-DC4B-46B8-BD23-C949A4247A8C}"/>
    <cellStyle name="Comma 2 4 2 2 2 2 2" xfId="46106" xr:uid="{23964B4C-D5F9-41BA-A808-BC3ED01F34C1}"/>
    <cellStyle name="Comma 2 4 2 2 2 2 3" xfId="45324" xr:uid="{360E52B7-5439-4DBB-9537-18E716F62BD2}"/>
    <cellStyle name="Comma 2 4 2 2 2 3" xfId="18761" xr:uid="{DBF04217-CC7B-4A23-B951-D62443417F71}"/>
    <cellStyle name="Comma 2 4 2 2 2 3 2" xfId="45764" xr:uid="{982ABCD9-E75B-4686-8E7E-4CDA1AD7CB4F}"/>
    <cellStyle name="Comma 2 4 2 2 2 4" xfId="18762" xr:uid="{03F82FB0-ADBC-4A84-82AD-4D796CF56829}"/>
    <cellStyle name="Comma 2 4 2 2 2 4 2" xfId="46663" xr:uid="{4FFB36B1-29B3-4E79-80F6-D20F0377998F}"/>
    <cellStyle name="Comma 2 4 2 2 2 5" xfId="43867" xr:uid="{2168CE22-6A6D-4E9C-A775-45B36425B3CA}"/>
    <cellStyle name="Comma 2 4 2 2 2 6" xfId="44337" xr:uid="{0E1DBFBD-5ABB-436B-80D2-255BBF84ADC4}"/>
    <cellStyle name="Comma 2 4 2 2 3" xfId="18763" xr:uid="{F50BB72D-763A-4876-A13C-68148A770BAD}"/>
    <cellStyle name="Comma 2 4 2 2 3 2" xfId="45199" xr:uid="{773E877B-DA2A-4FDC-BADC-A8529F28F113}"/>
    <cellStyle name="Comma 2 4 2 2 3 3" xfId="45883" xr:uid="{55168F30-F45D-4D23-8EC4-B0A5C925BC5A}"/>
    <cellStyle name="Comma 2 4 2 2 3 4" xfId="46538" xr:uid="{EE712F97-A245-4872-8C06-F4EAB0226310}"/>
    <cellStyle name="Comma 2 4 2 2 3 5" xfId="44212" xr:uid="{1D374EB5-3F1B-4D79-AD9F-D19839778308}"/>
    <cellStyle name="Comma 2 4 2 2 4" xfId="18764" xr:uid="{94479B10-82BE-44FB-95F0-31881EE3E7A1}"/>
    <cellStyle name="Comma 2 4 2 2 4 2" xfId="18765" xr:uid="{BF573B38-C530-478E-841E-2FD5517D05EE}"/>
    <cellStyle name="Comma 2 4 2 2 4 2 2" xfId="18766" xr:uid="{D3F84A52-C42A-4A8F-B07A-C17BE0A59626}"/>
    <cellStyle name="Comma 2 4 2 2 4 2 3" xfId="18767" xr:uid="{0C9A880B-03C5-40FF-AC1D-242D054BD553}"/>
    <cellStyle name="Comma 2 4 2 2 4 2 4" xfId="46002" xr:uid="{12501D9A-2BA6-4967-A10E-5A9A22702C1B}"/>
    <cellStyle name="Comma 2 4 2 2 4 3" xfId="18768" xr:uid="{40995730-EB0C-42CE-A071-2DB689D1A868}"/>
    <cellStyle name="Comma 2 4 2 2 4 4" xfId="18769" xr:uid="{57B694AE-505E-41E7-B2EC-0C0359ED3813}"/>
    <cellStyle name="Comma 2 4 2 2 4 4 2" xfId="18770" xr:uid="{FAEA81B3-C7ED-46CE-BAE0-6D61625AA637}"/>
    <cellStyle name="Comma 2 4 2 2 4 4 2 2" xfId="18771" xr:uid="{5CED50D1-F54C-4FB1-AD12-7636FB12AF74}"/>
    <cellStyle name="Comma 2 4 2 2 4 4 3" xfId="18772" xr:uid="{782C5DEB-7B94-48D2-A88F-71E49FDDB736}"/>
    <cellStyle name="Comma 2 4 2 2 4 5" xfId="18773" xr:uid="{E9CA7FEF-3C8F-40CA-A929-AC35BE1D9BD9}"/>
    <cellStyle name="Comma 2 4 2 2 4 5 2" xfId="18774" xr:uid="{63639CEA-0F94-4E4F-80AB-B61FC896E8C6}"/>
    <cellStyle name="Comma 2 4 2 2 4 6" xfId="45072" xr:uid="{5C74AE46-CB1C-483C-A6BD-C23989381715}"/>
    <cellStyle name="Comma 2 4 2 2 5" xfId="18775" xr:uid="{77110E4E-8A4A-4DBB-93FA-0919ACAC4D78}"/>
    <cellStyle name="Comma 2 4 2 2 5 2" xfId="18776" xr:uid="{7654F3FF-8634-4AF7-8848-DDE98C50A9DC}"/>
    <cellStyle name="Comma 2 4 2 2 5 3" xfId="45638" xr:uid="{FCDDC110-2CBD-4C95-B1AA-308A57F0D76D}"/>
    <cellStyle name="Comma 2 4 2 2 6" xfId="18758" xr:uid="{B3438D93-700B-4F78-8B0A-E133B018B8AB}"/>
    <cellStyle name="Comma 2 4 2 2 6 2" xfId="46413" xr:uid="{79150FD2-BC24-49ED-9DC9-BE1F31CE64E0}"/>
    <cellStyle name="Comma 2 4 2 2 7" xfId="44085" xr:uid="{019B73E9-AF70-4FBF-9B62-4BCAE2E3ACB3}"/>
    <cellStyle name="Comma 2 4 2 3" xfId="18777" xr:uid="{3EA6EAD2-0138-41F5-AE6A-701CC5E29581}"/>
    <cellStyle name="Comma 2 4 2 3 2" xfId="18778" xr:uid="{A2F7FF0C-8F41-4750-A65C-B52E3CE47468}"/>
    <cellStyle name="Comma 2 4 2 3 2 2" xfId="18779" xr:uid="{F5585A61-7C54-45EB-8C35-28A05A258CC8}"/>
    <cellStyle name="Comma 2 4 2 3 2 2 2" xfId="18780" xr:uid="{D43EE3E1-AF75-4EBC-B0DB-3B22CF1502CE}"/>
    <cellStyle name="Comma 2 4 2 3 2 2 3" xfId="18781" xr:uid="{523E8CB6-8CE3-45EF-9675-C09022EE56FF}"/>
    <cellStyle name="Comma 2 4 2 3 2 2 4" xfId="46056" xr:uid="{166090C0-7FA2-49EC-A1A7-9BD6750AA5C9}"/>
    <cellStyle name="Comma 2 4 2 3 2 3" xfId="18782" xr:uid="{7E00D1FE-85CC-41C3-8EE9-E644CABE4B8E}"/>
    <cellStyle name="Comma 2 4 2 3 2 4" xfId="18783" xr:uid="{BC43FE9C-EDDA-40A2-8FD4-FB4CC565BFD4}"/>
    <cellStyle name="Comma 2 4 2 3 2 4 2" xfId="18784" xr:uid="{42856DEC-1135-4EDA-AD4A-31E256FCF850}"/>
    <cellStyle name="Comma 2 4 2 3 2 4 2 2" xfId="18785" xr:uid="{0C1F7FA5-4A15-4AF7-BF71-AAD08992CACD}"/>
    <cellStyle name="Comma 2 4 2 3 2 4 3" xfId="18786" xr:uid="{C02CFE71-AF5F-441A-B4DA-4A872016495F}"/>
    <cellStyle name="Comma 2 4 2 3 2 5" xfId="18787" xr:uid="{33DCE94D-2720-4A15-97F5-16BEF7ED3FE2}"/>
    <cellStyle name="Comma 2 4 2 3 2 5 2" xfId="18788" xr:uid="{B52229A8-9648-49E7-B463-23684306B403}"/>
    <cellStyle name="Comma 2 4 2 3 2 6" xfId="45274" xr:uid="{648F4A64-98EB-47FF-A703-75612E570D5C}"/>
    <cellStyle name="Comma 2 4 2 3 3" xfId="18789" xr:uid="{EF8706F5-BEF3-4154-B8C9-B58D3AB1111A}"/>
    <cellStyle name="Comma 2 4 2 3 3 2" xfId="18790" xr:uid="{6C308043-3A24-47E0-B794-7215C942B0E4}"/>
    <cellStyle name="Comma 2 4 2 3 3 2 2" xfId="18791" xr:uid="{2D777023-2274-4CB1-9060-6B509E9A3221}"/>
    <cellStyle name="Comma 2 4 2 3 3 2 2 2" xfId="18792" xr:uid="{E27C33BE-E41F-4907-995C-9E00B090F248}"/>
    <cellStyle name="Comma 2 4 2 3 3 2 3" xfId="18793" xr:uid="{134DECE2-BA38-4B9C-8FDF-8F21CED0E1B8}"/>
    <cellStyle name="Comma 2 4 2 3 3 2 3 2" xfId="18794" xr:uid="{9CDE5B56-8B1E-4332-96B5-94F574109B6A}"/>
    <cellStyle name="Comma 2 4 2 3 3 2 4" xfId="18795" xr:uid="{2353D596-7728-41FC-9CC2-B8251527ACB7}"/>
    <cellStyle name="Comma 2 4 2 3 3 3" xfId="18796" xr:uid="{C68C23DE-D107-4C7C-939E-339954361991}"/>
    <cellStyle name="Comma 2 4 2 3 3 3 2" xfId="18797" xr:uid="{A6393EC9-D993-418C-8EEA-39F4C2367C45}"/>
    <cellStyle name="Comma 2 4 2 3 3 3 2 2" xfId="18798" xr:uid="{20AECADC-02A7-4C25-99CC-0BC281BFDF68}"/>
    <cellStyle name="Comma 2 4 2 3 3 3 3" xfId="18799" xr:uid="{CB0FC7C2-867F-48DD-877D-90E94453B095}"/>
    <cellStyle name="Comma 2 4 2 3 3 4" xfId="18800" xr:uid="{9DE99E8E-9432-4044-917C-C8F5F9BD9D6B}"/>
    <cellStyle name="Comma 2 4 2 3 3 4 2" xfId="18801" xr:uid="{9B170D7D-D35E-4BDD-A6EB-13782D4097EB}"/>
    <cellStyle name="Comma 2 4 2 3 3 5" xfId="18802" xr:uid="{FA10C46A-551B-43B6-B312-A89753C5FC80}"/>
    <cellStyle name="Comma 2 4 2 3 3 5 2" xfId="18803" xr:uid="{9193B1F5-50DF-48BE-AF82-2C5663F47F3A}"/>
    <cellStyle name="Comma 2 4 2 3 3 6" xfId="18804" xr:uid="{73FE3C57-9781-41BC-A7F3-46547AE11D9A}"/>
    <cellStyle name="Comma 2 4 2 3 3 7" xfId="45714" xr:uid="{EAEBB6D7-5196-44B2-B2A4-0D9757D4005D}"/>
    <cellStyle name="Comma 2 4 2 3 4" xfId="46613" xr:uid="{42667634-711E-4129-A3CD-8A5E4C5A4383}"/>
    <cellStyle name="Comma 2 4 2 3 5" xfId="44287" xr:uid="{7F82D43F-D52C-4721-A763-14904576E740}"/>
    <cellStyle name="Comma 2 4 2 4" xfId="18805" xr:uid="{CFDF53D9-1E7D-42DC-A584-E182C981A679}"/>
    <cellStyle name="Comma 2 4 2 4 2" xfId="18806" xr:uid="{2233C967-2FD5-4A34-B725-917B2EA9AB78}"/>
    <cellStyle name="Comma 2 4 2 4 2 2" xfId="18807" xr:uid="{5854EFC3-37B4-46CB-8951-D9C02EAF24D3}"/>
    <cellStyle name="Comma 2 4 2 4 2 2 2" xfId="18808" xr:uid="{6FFB7AD5-B8E0-4E31-A04E-6B01434DEEEC}"/>
    <cellStyle name="Comma 2 4 2 4 2 2 2 2" xfId="18809" xr:uid="{A43B0A86-4910-49D4-8BFB-EC1C865651E1}"/>
    <cellStyle name="Comma 2 4 2 4 2 2 2 2 2" xfId="18810" xr:uid="{581F8B87-B4CB-46E7-9B1D-58F7DA55EA1C}"/>
    <cellStyle name="Comma 2 4 2 4 2 2 2 2 2 2" xfId="18811" xr:uid="{7CBCD61A-8BB1-4299-A2C5-32909F7CDB80}"/>
    <cellStyle name="Comma 2 4 2 4 2 2 2 2 3" xfId="18812" xr:uid="{E5F2ACBC-6C85-4036-BB98-68D93BFC9BBE}"/>
    <cellStyle name="Comma 2 4 2 4 2 2 2 3" xfId="18813" xr:uid="{72100D7F-F485-49EA-879C-82AB6E54202F}"/>
    <cellStyle name="Comma 2 4 2 4 2 2 2 3 2" xfId="18814" xr:uid="{B103AACC-C550-4A83-B6C3-58158947E422}"/>
    <cellStyle name="Comma 2 4 2 4 2 2 2 4" xfId="18815" xr:uid="{5FE0ED11-8018-4DF4-A37E-6791A9D319E7}"/>
    <cellStyle name="Comma 2 4 2 4 2 2 3" xfId="18816" xr:uid="{A96BE033-837D-472E-B48E-AFD79D481461}"/>
    <cellStyle name="Comma 2 4 2 4 2 2 3 2" xfId="18817" xr:uid="{45994F29-259B-4B14-BF11-30C439C4AFF4}"/>
    <cellStyle name="Comma 2 4 2 4 2 2 3 2 2" xfId="18818" xr:uid="{F5443F37-F8E4-4C9B-AD90-2290756DA1CD}"/>
    <cellStyle name="Comma 2 4 2 4 2 2 3 3" xfId="18819" xr:uid="{5D05CBA9-0F51-443E-8B2F-9D65CEC12162}"/>
    <cellStyle name="Comma 2 4 2 4 2 2 3 3 2" xfId="18820" xr:uid="{D62A9F0D-7DD5-40F4-9BEF-02E0024D1C99}"/>
    <cellStyle name="Comma 2 4 2 4 2 2 3 4" xfId="18821" xr:uid="{E585FAC3-2F00-4937-A9D6-70E338A02B71}"/>
    <cellStyle name="Comma 2 4 2 4 2 2 4" xfId="18822" xr:uid="{B579B8BC-4E05-4649-8E6C-CA38A72AFFAE}"/>
    <cellStyle name="Comma 2 4 2 4 2 2 4 2" xfId="18823" xr:uid="{28970EED-6714-4F1A-9647-59B31B6E896B}"/>
    <cellStyle name="Comma 2 4 2 4 2 2 5" xfId="18824" xr:uid="{ECD1AFCD-CFDF-4989-BE53-09388F360079}"/>
    <cellStyle name="Comma 2 4 2 4 2 2 5 2" xfId="18825" xr:uid="{7907A7F1-8D3A-4ACC-A65D-43E81E6C4C76}"/>
    <cellStyle name="Comma 2 4 2 4 2 2 6" xfId="18826" xr:uid="{9E8959ED-4C61-4C62-96FD-A8C5C454C912}"/>
    <cellStyle name="Comma 2 4 2 4 2 3" xfId="18827" xr:uid="{1BFC7CEA-0530-4C01-AE81-9A70F3331C4D}"/>
    <cellStyle name="Comma 2 4 2 4 2 3 2" xfId="18828" xr:uid="{840B09E1-41B7-435A-AEC0-CA5EB6F2C5CB}"/>
    <cellStyle name="Comma 2 4 2 4 2 3 2 2" xfId="18829" xr:uid="{58276176-4164-40EE-A3AD-CC9A66689EDA}"/>
    <cellStyle name="Comma 2 4 2 4 2 3 2 2 2" xfId="18830" xr:uid="{E1DEF36E-0DEC-4F90-A61E-8378CA3CBFCE}"/>
    <cellStyle name="Comma 2 4 2 4 2 3 2 3" xfId="18831" xr:uid="{FFB49CA4-FFAE-462A-A5DE-4DC48B3D4704}"/>
    <cellStyle name="Comma 2 4 2 4 2 3 3" xfId="18832" xr:uid="{9D44DC98-0EC5-4AD1-8787-5C7D6F00AFD4}"/>
    <cellStyle name="Comma 2 4 2 4 2 3 3 2" xfId="18833" xr:uid="{347ADEA9-E195-4366-BAB5-8BB3EE74F8E4}"/>
    <cellStyle name="Comma 2 4 2 4 2 3 4" xfId="18834" xr:uid="{FE66DCF6-207F-4B41-9F81-05A481BF2D7E}"/>
    <cellStyle name="Comma 2 4 2 4 2 4" xfId="18835" xr:uid="{ABC97C55-6344-4AE6-B559-AD3EC3FB257C}"/>
    <cellStyle name="Comma 2 4 2 4 2 4 2" xfId="18836" xr:uid="{F95EDBAA-24D5-4198-AFA8-C39BB45FAEBA}"/>
    <cellStyle name="Comma 2 4 2 4 2 4 2 2" xfId="18837" xr:uid="{4C9184E5-35E6-41EB-8076-2EE2AC06A2C1}"/>
    <cellStyle name="Comma 2 4 2 4 2 4 3" xfId="18838" xr:uid="{9808A37E-9D65-4F01-B71A-058A6E703A17}"/>
    <cellStyle name="Comma 2 4 2 4 2 4 3 2" xfId="18839" xr:uid="{98F50534-8BB8-46C1-9232-A7CEF77D1D14}"/>
    <cellStyle name="Comma 2 4 2 4 2 4 4" xfId="18840" xr:uid="{5CBB822C-031E-456F-940E-2D7606529DD2}"/>
    <cellStyle name="Comma 2 4 2 4 2 5" xfId="18841" xr:uid="{304372D4-5891-4200-ADC9-F619E4392F39}"/>
    <cellStyle name="Comma 2 4 2 4 2 5 2" xfId="18842" xr:uid="{897882A3-D2F9-4F3E-ADE0-15AF1E1E9493}"/>
    <cellStyle name="Comma 2 4 2 4 2 6" xfId="18843" xr:uid="{415FB24A-1B82-4BA6-8E47-4189DDCD1ABF}"/>
    <cellStyle name="Comma 2 4 2 4 2 6 2" xfId="18844" xr:uid="{ED532E41-08AA-4501-8B75-4E5B046944A4}"/>
    <cellStyle name="Comma 2 4 2 4 2 7" xfId="18845" xr:uid="{B42E4B65-05ED-4A18-BED9-C7F888293AF1}"/>
    <cellStyle name="Comma 2 4 2 4 2 8" xfId="45149" xr:uid="{DABCC3BE-AC60-4A7D-8288-CA4235FD1F09}"/>
    <cellStyle name="Comma 2 4 2 4 3" xfId="18846" xr:uid="{31D3CA32-8DD3-4203-9F18-474FC3A40009}"/>
    <cellStyle name="Comma 2 4 2 4 3 2" xfId="18847" xr:uid="{A1C1454E-CD40-43EC-9F59-C8CC6D5BF8CA}"/>
    <cellStyle name="Comma 2 4 2 4 3 2 2" xfId="18848" xr:uid="{46FC3A2C-9721-4917-9944-51929A5B7A2D}"/>
    <cellStyle name="Comma 2 4 2 4 3 2 2 2" xfId="18849" xr:uid="{1904C461-8BB9-472E-A3DA-7521DD26F9FF}"/>
    <cellStyle name="Comma 2 4 2 4 3 2 2 2 2" xfId="18850" xr:uid="{4E5C5C54-4D41-4A1A-919B-3E293AEAD2C2}"/>
    <cellStyle name="Comma 2 4 2 4 3 2 2 3" xfId="18851" xr:uid="{4408FD0C-52D3-41E0-8B24-223AD97C49DD}"/>
    <cellStyle name="Comma 2 4 2 4 3 2 3" xfId="18852" xr:uid="{C4C21797-1E50-4920-AE22-1221E98FA311}"/>
    <cellStyle name="Comma 2 4 2 4 3 2 3 2" xfId="18853" xr:uid="{E87B3A90-17C5-4AC2-80E3-E41A9D31A1B7}"/>
    <cellStyle name="Comma 2 4 2 4 3 2 4" xfId="18854" xr:uid="{790DFE03-B06A-4356-A17B-08722756F860}"/>
    <cellStyle name="Comma 2 4 2 4 3 3" xfId="18855" xr:uid="{4C698FD5-08F6-4EAE-B2B4-4B573FE7835C}"/>
    <cellStyle name="Comma 2 4 2 4 3 3 2" xfId="18856" xr:uid="{150317C5-1125-4DEC-B7BA-345228C85EF1}"/>
    <cellStyle name="Comma 2 4 2 4 3 3 2 2" xfId="18857" xr:uid="{C3AA631E-0446-44DD-AF11-C19FBBC130F6}"/>
    <cellStyle name="Comma 2 4 2 4 3 3 3" xfId="18858" xr:uid="{0CA456B5-BB80-4E9B-A093-EE09FEFD7AFE}"/>
    <cellStyle name="Comma 2 4 2 4 3 3 3 2" xfId="18859" xr:uid="{84BE9660-6F89-4C9C-A488-D31F4688EB52}"/>
    <cellStyle name="Comma 2 4 2 4 3 3 4" xfId="18860" xr:uid="{8ADE79FF-7DDC-464C-9CAB-9D115A9D891A}"/>
    <cellStyle name="Comma 2 4 2 4 3 4" xfId="18861" xr:uid="{FA50ABF0-BE79-4E9D-B446-25BADDC02EB2}"/>
    <cellStyle name="Comma 2 4 2 4 3 4 2" xfId="18862" xr:uid="{954D9A0C-75DD-4566-8B1D-9102F762E848}"/>
    <cellStyle name="Comma 2 4 2 4 3 5" xfId="18863" xr:uid="{9C839057-378C-436E-ACC8-A2C012CC551D}"/>
    <cellStyle name="Comma 2 4 2 4 3 5 2" xfId="18864" xr:uid="{8F5CC189-6D01-45AD-9461-93A00F2AD1CD}"/>
    <cellStyle name="Comma 2 4 2 4 3 6" xfId="18865" xr:uid="{7A2E9838-4A98-4E38-8712-14341EF1906A}"/>
    <cellStyle name="Comma 2 4 2 4 3 7" xfId="45833" xr:uid="{8B86D3DD-E526-4BFE-A820-800C27D1B050}"/>
    <cellStyle name="Comma 2 4 2 4 4" xfId="18866" xr:uid="{7C3CE1A5-221B-452D-9B3E-F13C1DCE91D8}"/>
    <cellStyle name="Comma 2 4 2 4 4 2" xfId="18867" xr:uid="{9DF9F07A-DF55-4E18-ADDC-0EF0EF15943C}"/>
    <cellStyle name="Comma 2 4 2 4 4 2 2" xfId="18868" xr:uid="{18F292F6-3F06-4AE1-94C9-485B504ED2F8}"/>
    <cellStyle name="Comma 2 4 2 4 4 2 2 2" xfId="18869" xr:uid="{0595E159-3B07-4AEF-B7D6-3D7F9C38E21B}"/>
    <cellStyle name="Comma 2 4 2 4 4 2 3" xfId="18870" xr:uid="{A8F41005-C96C-4CA7-8BAB-014B8B9179D7}"/>
    <cellStyle name="Comma 2 4 2 4 4 2 3 2" xfId="18871" xr:uid="{EFDE89BF-72BE-41DF-9206-5D1D55D7A930}"/>
    <cellStyle name="Comma 2 4 2 4 4 2 4" xfId="18872" xr:uid="{20B10A5D-AFD2-4E5A-B5B9-BB0FED2A64AD}"/>
    <cellStyle name="Comma 2 4 2 4 4 3" xfId="18873" xr:uid="{DB4928C6-F808-411B-AB59-2D89BDEF1DBB}"/>
    <cellStyle name="Comma 2 4 2 4 4 3 2" xfId="18874" xr:uid="{AF0BA88A-61D2-4A94-BF61-080BAD722931}"/>
    <cellStyle name="Comma 2 4 2 4 4 4" xfId="18875" xr:uid="{76A1F35D-BE00-402C-8A46-4F9B732F33C4}"/>
    <cellStyle name="Comma 2 4 2 4 4 4 2" xfId="18876" xr:uid="{2ACA0CB0-9E10-4E28-AE0D-0DC0DF208398}"/>
    <cellStyle name="Comma 2 4 2 4 4 5" xfId="18877" xr:uid="{6BF7C2D4-E21B-49CE-A918-D121BB9C4741}"/>
    <cellStyle name="Comma 2 4 2 4 4 6" xfId="46488" xr:uid="{6DCEB2BF-BD29-4D0B-9C97-A70E78E638C4}"/>
    <cellStyle name="Comma 2 4 2 4 5" xfId="18878" xr:uid="{4D6EC5D5-9E03-40B8-B933-CC219A8D12E9}"/>
    <cellStyle name="Comma 2 4 2 4 5 2" xfId="18879" xr:uid="{F462E43F-2A03-486B-A842-C132F9547EA7}"/>
    <cellStyle name="Comma 2 4 2 4 5 2 2" xfId="18880" xr:uid="{DDD1539F-3BB1-4262-A3A8-9A351D8B26AE}"/>
    <cellStyle name="Comma 2 4 2 4 5 3" xfId="18881" xr:uid="{DA5CEDF3-F498-41FA-A30E-03EB590ECBA1}"/>
    <cellStyle name="Comma 2 4 2 4 5 3 2" xfId="18882" xr:uid="{7441F3A2-C885-4C6D-A6ED-6FC187BC42CF}"/>
    <cellStyle name="Comma 2 4 2 4 5 4" xfId="18883" xr:uid="{D83D8662-6CBD-4B47-9F22-75FD87BBA1AB}"/>
    <cellStyle name="Comma 2 4 2 4 6" xfId="18884" xr:uid="{F612456D-E947-4A43-B975-E432FDE13CF2}"/>
    <cellStyle name="Comma 2 4 2 4 6 2" xfId="18885" xr:uid="{95000089-FBDC-4AD3-805F-3DE7B8FC9941}"/>
    <cellStyle name="Comma 2 4 2 4 7" xfId="18886" xr:uid="{BCE61D00-7E13-4A07-8284-6FB66C5F102F}"/>
    <cellStyle name="Comma 2 4 2 4 7 2" xfId="18887" xr:uid="{127DEF2B-83DD-42F2-96BA-C6C3F89BB567}"/>
    <cellStyle name="Comma 2 4 2 4 8" xfId="18888" xr:uid="{5A3E0602-C8D0-4E70-97E8-0B30047F487A}"/>
    <cellStyle name="Comma 2 4 2 4 9" xfId="44162" xr:uid="{1086ABA9-E57F-4FBB-92EC-55E4E748038D}"/>
    <cellStyle name="Comma 2 4 2 5" xfId="18889" xr:uid="{1FB1BD65-4643-486D-95DB-919EE9617446}"/>
    <cellStyle name="Comma 2 4 2 5 2" xfId="18890" xr:uid="{3A0781ED-D77D-44B4-84BC-E942D91F1B99}"/>
    <cellStyle name="Comma 2 4 2 5 2 2" xfId="18891" xr:uid="{2B1CCA53-F9A9-49B4-827B-226C82742E0C}"/>
    <cellStyle name="Comma 2 4 2 5 2 2 2" xfId="18892" xr:uid="{807C67F6-06DD-4B6E-A05C-F10E621CF47B}"/>
    <cellStyle name="Comma 2 4 2 5 2 2 2 2" xfId="18893" xr:uid="{8E7C516B-EFD6-4CD5-9643-B3ADF281C31E}"/>
    <cellStyle name="Comma 2 4 2 5 2 2 3" xfId="18894" xr:uid="{1861D9EF-D527-4A33-8AAB-34923022B0D5}"/>
    <cellStyle name="Comma 2 4 2 5 2 3" xfId="18895" xr:uid="{A096DA4C-9B31-4FDC-9229-56175D36D693}"/>
    <cellStyle name="Comma 2 4 2 5 2 3 2" xfId="18896" xr:uid="{6E10FBA2-CE9D-4BF9-9A05-34FF46661F5F}"/>
    <cellStyle name="Comma 2 4 2 5 2 4" xfId="18897" xr:uid="{4572565A-608E-4C68-8BEE-EFB1361B5C89}"/>
    <cellStyle name="Comma 2 4 2 5 2 5" xfId="45952" xr:uid="{DD99AF34-7CDA-4340-9021-8CC281649AFB}"/>
    <cellStyle name="Comma 2 4 2 5 3" xfId="18898" xr:uid="{33588B77-8F7A-4E93-9557-643685348156}"/>
    <cellStyle name="Comma 2 4 2 5 3 2" xfId="18899" xr:uid="{08F052C0-4E8C-40D0-BE13-8D5CF9D7A1EF}"/>
    <cellStyle name="Comma 2 4 2 5 3 2 2" xfId="18900" xr:uid="{F0EC1FF5-BB6C-4A92-9F86-80D07448934C}"/>
    <cellStyle name="Comma 2 4 2 5 3 3" xfId="18901" xr:uid="{FE1563FC-D94A-494D-A284-99774F6561C6}"/>
    <cellStyle name="Comma 2 4 2 5 3 3 2" xfId="18902" xr:uid="{2CE9DFC5-89F5-43A1-8514-BC44EB3A125C}"/>
    <cellStyle name="Comma 2 4 2 5 3 4" xfId="18903" xr:uid="{CB70A10E-E155-4752-8797-FC39ABEA41DB}"/>
    <cellStyle name="Comma 2 4 2 5 4" xfId="18904" xr:uid="{95E2F3F0-4708-42FD-B1AD-97FCE01E55D8}"/>
    <cellStyle name="Comma 2 4 2 5 4 2" xfId="18905" xr:uid="{5C91ED88-88C6-4817-B233-41D285802DAF}"/>
    <cellStyle name="Comma 2 4 2 5 5" xfId="18906" xr:uid="{0C65F7DD-E83C-45E7-869E-30E5A7CFCC41}"/>
    <cellStyle name="Comma 2 4 2 5 5 2" xfId="18907" xr:uid="{C10A924C-0480-48AB-A654-81C718F8A944}"/>
    <cellStyle name="Comma 2 4 2 5 6" xfId="18908" xr:uid="{1D75084E-0DF3-4746-940A-65277D360192}"/>
    <cellStyle name="Comma 2 4 2 5 7" xfId="45020" xr:uid="{1A7CFF8B-F187-46A5-BCD4-2D70FFDAD39A}"/>
    <cellStyle name="Comma 2 4 2 6" xfId="18909" xr:uid="{040DD368-CFE7-4086-9DE5-5577CA3929DD}"/>
    <cellStyle name="Comma 2 4 2 6 2" xfId="18910" xr:uid="{6CD1C1F7-4BF0-4E15-9050-6335BDB17611}"/>
    <cellStyle name="Comma 2 4 2 6 2 2" xfId="18911" xr:uid="{2F761823-BE6D-45C7-84A5-4FF2A55EAB14}"/>
    <cellStyle name="Comma 2 4 2 6 2 2 2" xfId="18912" xr:uid="{C175E92C-915A-4F26-A3FC-332E803B2417}"/>
    <cellStyle name="Comma 2 4 2 6 2 3" xfId="18913" xr:uid="{49611D49-1958-44F6-BD2E-D4773419902E}"/>
    <cellStyle name="Comma 2 4 2 6 2 3 2" xfId="18914" xr:uid="{CBC77A4E-DF85-4EED-B94B-3EFD988AC631}"/>
    <cellStyle name="Comma 2 4 2 6 2 4" xfId="18915" xr:uid="{287FFBB2-B0FA-4D5B-B928-EE015C12F32E}"/>
    <cellStyle name="Comma 2 4 2 6 3" xfId="18916" xr:uid="{D4027AA5-F5E9-4F79-A714-725148784EE9}"/>
    <cellStyle name="Comma 2 4 2 6 3 2" xfId="18917" xr:uid="{F8074E2C-6793-4CB6-A05D-DFAB97A8CCCF}"/>
    <cellStyle name="Comma 2 4 2 6 4" xfId="18918" xr:uid="{628C0CAF-1DCD-4D3F-BA25-DB93609CBDF5}"/>
    <cellStyle name="Comma 2 4 2 6 4 2" xfId="18919" xr:uid="{9A4E5320-3D58-4C91-9488-452162B98383}"/>
    <cellStyle name="Comma 2 4 2 6 5" xfId="18920" xr:uid="{DEE3AF93-F852-4B50-A41C-74B9AC24507D}"/>
    <cellStyle name="Comma 2 4 2 6 6" xfId="45588" xr:uid="{6BE5214A-81C2-401E-BC60-DF5131F376BD}"/>
    <cellStyle name="Comma 2 4 2 7" xfId="18921" xr:uid="{4202CB41-7576-4729-B9B9-E09F4C283B1C}"/>
    <cellStyle name="Comma 2 4 2 7 2" xfId="18922" xr:uid="{D9191D9E-E3BA-4868-8F09-818B7CC00047}"/>
    <cellStyle name="Comma 2 4 2 7 2 2" xfId="18923" xr:uid="{EF76B7BD-0C62-45D7-BF56-D53AE570ADA2}"/>
    <cellStyle name="Comma 2 4 2 7 3" xfId="18924" xr:uid="{58AEA8E1-57B5-49BF-A3A1-31AF7A624ABB}"/>
    <cellStyle name="Comma 2 4 2 7 3 2" xfId="18925" xr:uid="{9AA64D8E-F63B-4B91-B45B-FE63D9798576}"/>
    <cellStyle name="Comma 2 4 2 7 4" xfId="18926" xr:uid="{74074DE6-BB6B-45CC-95EB-C92611755C7A}"/>
    <cellStyle name="Comma 2 4 2 7 5" xfId="46363" xr:uid="{A0E9C4C2-766D-4181-BFE0-DB2B3AE8E805}"/>
    <cellStyle name="Comma 2 4 2 8" xfId="18927" xr:uid="{8EBEA5BB-535A-441C-AA50-F11BF61DD870}"/>
    <cellStyle name="Comma 2 4 2 8 2" xfId="47800" xr:uid="{5406E936-BD8C-4FCA-AD63-81CF4700C7F8}"/>
    <cellStyle name="Comma 2 4 2 9" xfId="18757" xr:uid="{7146E7A6-D18C-4224-BE7B-FC5848C9DD2D}"/>
    <cellStyle name="Comma 2 4 3" xfId="977" xr:uid="{A5C03B33-8A93-445C-B37B-65E37DD70C69}"/>
    <cellStyle name="Comma 2 4 3 2" xfId="18929" xr:uid="{34B85286-FA7D-4F69-978F-93F1F5535F2D}"/>
    <cellStyle name="Comma 2 4 3 2 2" xfId="18930" xr:uid="{4FA1927E-D668-44C2-8610-B17C545F4612}"/>
    <cellStyle name="Comma 2 4 3 2 2 2" xfId="46081" xr:uid="{D9D6422F-D8DF-45A3-9E00-5DB5236EB8B9}"/>
    <cellStyle name="Comma 2 4 3 2 2 3" xfId="45299" xr:uid="{7336C6FE-155C-467D-BE8B-A71CB9C29050}"/>
    <cellStyle name="Comma 2 4 3 2 3" xfId="43864" xr:uid="{3578BE6A-F1E5-48BE-ABD1-422E8FF830E3}"/>
    <cellStyle name="Comma 2 4 3 2 3 2" xfId="45739" xr:uid="{133CC0D0-6067-404E-A194-52698E2BB55E}"/>
    <cellStyle name="Comma 2 4 3 2 4" xfId="46638" xr:uid="{AA2481F3-CE65-4D1E-8222-FD78404BCB43}"/>
    <cellStyle name="Comma 2 4 3 2 5" xfId="44312" xr:uid="{EC9570A6-BBC0-4D48-A0B8-142E7F8F74CC}"/>
    <cellStyle name="Comma 2 4 3 3" xfId="18931" xr:uid="{7EDCA92C-406A-4F0A-AA22-A2B1D1654DA5}"/>
    <cellStyle name="Comma 2 4 3 3 2" xfId="45174" xr:uid="{713AF5EA-9973-4377-9BA3-66BF8E664975}"/>
    <cellStyle name="Comma 2 4 3 3 3" xfId="45858" xr:uid="{2C21D2ED-21E8-4D8A-AA46-8583C48E5975}"/>
    <cellStyle name="Comma 2 4 3 3 4" xfId="46513" xr:uid="{49287ED7-F48A-4EA6-9A59-81E4F86C8403}"/>
    <cellStyle name="Comma 2 4 3 3 5" xfId="44187" xr:uid="{1A018A8C-35B9-4BA8-B4F8-FB80377096BB}"/>
    <cellStyle name="Comma 2 4 3 4" xfId="43742" xr:uid="{C26219DE-EC37-4FDB-AC67-A0A02115B619}"/>
    <cellStyle name="Comma 2 4 3 4 2" xfId="45977" xr:uid="{634ABDAC-9447-42EC-89F7-A9B5682DD6E6}"/>
    <cellStyle name="Comma 2 4 3 4 3" xfId="45047" xr:uid="{B6C89684-1399-46FA-9ED8-3FECFE51E508}"/>
    <cellStyle name="Comma 2 4 3 5" xfId="18928" xr:uid="{9DA187F4-E9AF-461A-A199-5F1B8B81305E}"/>
    <cellStyle name="Comma 2 4 3 5 2" xfId="45613" xr:uid="{7220992D-76CD-453B-9E0B-43378D9BAF0B}"/>
    <cellStyle name="Comma 2 4 3 6" xfId="46388" xr:uid="{AC701C84-ABF8-45E1-AAE9-A1C25F572DD9}"/>
    <cellStyle name="Comma 2 4 3 7" xfId="44060" xr:uid="{9FBCF4F8-049F-40FE-8C42-3CEC8049DF9F}"/>
    <cellStyle name="Comma 2 4 4" xfId="18932" xr:uid="{072F06E6-9ECB-4C7D-BAFE-4E55FBE29D1D}"/>
    <cellStyle name="Comma 2 4 4 10" xfId="44008" xr:uid="{BD8656B3-3492-4231-AA94-D87037E37340}"/>
    <cellStyle name="Comma 2 4 4 2" xfId="18933" xr:uid="{9C7AEE66-E2F9-47A2-BA8C-01D59C7F618E}"/>
    <cellStyle name="Comma 2 4 4 2 10" xfId="44262" xr:uid="{2ACD555E-EDA0-4FD0-83BE-981646715CFA}"/>
    <cellStyle name="Comma 2 4 4 2 2" xfId="18934" xr:uid="{FB460A4B-FB89-4D86-A8F4-765513E110FC}"/>
    <cellStyle name="Comma 2 4 4 2 2 2" xfId="18935" xr:uid="{B8D72EFD-43A3-43F7-B39C-EF1F673322AF}"/>
    <cellStyle name="Comma 2 4 4 2 2 3" xfId="18936" xr:uid="{25720C34-5C00-4B39-9EC4-21A52E57DFBC}"/>
    <cellStyle name="Comma 2 4 4 2 2 3 2" xfId="18937" xr:uid="{54D617AA-7D35-4A01-BB9D-BADB909214ED}"/>
    <cellStyle name="Comma 2 4 4 2 2 3 2 2" xfId="18938" xr:uid="{B18BE167-6C8E-4B1F-9F87-A2CD0C65E6C0}"/>
    <cellStyle name="Comma 2 4 4 2 2 3 2 2 2" xfId="18939" xr:uid="{572607AF-CF00-4F44-8A7C-FC82A6E99C74}"/>
    <cellStyle name="Comma 2 4 4 2 2 3 2 2 2 2" xfId="18940" xr:uid="{B2BBE5C6-9F22-4C89-809C-0BEB5DCCC3C5}"/>
    <cellStyle name="Comma 2 4 4 2 2 3 2 2 3" xfId="18941" xr:uid="{CEB5B8C4-F714-42E9-A41F-0F8A042B2058}"/>
    <cellStyle name="Comma 2 4 4 2 2 3 2 3" xfId="18942" xr:uid="{473C8065-D848-44E4-BD72-8F22CF4BA20C}"/>
    <cellStyle name="Comma 2 4 4 2 2 3 2 3 2" xfId="18943" xr:uid="{25F1115A-6CB9-40D9-8E44-767991785167}"/>
    <cellStyle name="Comma 2 4 4 2 2 3 2 4" xfId="18944" xr:uid="{1EABF272-CB5E-442E-8A0A-F9AC9D88B84E}"/>
    <cellStyle name="Comma 2 4 4 2 2 3 3" xfId="18945" xr:uid="{5BE9966E-A3D0-49A8-90C3-295BA93C7C0C}"/>
    <cellStyle name="Comma 2 4 4 2 2 3 3 2" xfId="18946" xr:uid="{AB6F9878-E6D3-4094-B5BF-684C48A0A1FA}"/>
    <cellStyle name="Comma 2 4 4 2 2 3 3 2 2" xfId="18947" xr:uid="{F7DA00F5-24DD-4A8B-948B-7EDC2A5A379B}"/>
    <cellStyle name="Comma 2 4 4 2 2 3 3 3" xfId="18948" xr:uid="{104228FB-7F5E-40EA-90D1-E11F249CF9C0}"/>
    <cellStyle name="Comma 2 4 4 2 2 3 3 3 2" xfId="18949" xr:uid="{7D8779B0-8C24-4A7E-BE16-8D0EC288BAD4}"/>
    <cellStyle name="Comma 2 4 4 2 2 3 3 4" xfId="18950" xr:uid="{1C8DCEBD-BAD6-4D2C-BE89-D4D4098CB747}"/>
    <cellStyle name="Comma 2 4 4 2 2 3 4" xfId="18951" xr:uid="{F82A54AB-9B23-465B-93E1-47F03032BFEE}"/>
    <cellStyle name="Comma 2 4 4 2 2 3 4 2" xfId="18952" xr:uid="{87F36711-EE99-430E-B085-24FAE1F9C2D5}"/>
    <cellStyle name="Comma 2 4 4 2 2 3 5" xfId="18953" xr:uid="{7837854C-58D9-44D7-885A-6FA1B6470E5F}"/>
    <cellStyle name="Comma 2 4 4 2 2 3 5 2" xfId="18954" xr:uid="{5B308CF3-B702-40FB-B71A-B176CE0E86F1}"/>
    <cellStyle name="Comma 2 4 4 2 2 3 6" xfId="18955" xr:uid="{2A4227F4-C19C-4EF1-822C-EE33ADBFF508}"/>
    <cellStyle name="Comma 2 4 4 2 2 4" xfId="45249" xr:uid="{F73496F9-9D17-4FBC-B988-EF5B11F502BD}"/>
    <cellStyle name="Comma 2 4 4 2 3" xfId="18956" xr:uid="{3BE65519-4318-499D-AC03-582812EE2721}"/>
    <cellStyle name="Comma 2 4 4 2 3 2" xfId="18957" xr:uid="{95A122D2-5128-45B9-A561-79945DF61C6D}"/>
    <cellStyle name="Comma 2 4 4 2 3 2 2" xfId="18958" xr:uid="{A82A4FF4-F804-4BD6-BFB9-99F9EFD1637E}"/>
    <cellStyle name="Comma 2 4 4 2 3 2 2 2" xfId="18959" xr:uid="{E54A655D-D4BF-4198-BC6A-63C2A4FC90FB}"/>
    <cellStyle name="Comma 2 4 4 2 3 2 2 2 2" xfId="18960" xr:uid="{A71DD007-797E-4F51-AE20-EDE4C602414E}"/>
    <cellStyle name="Comma 2 4 4 2 3 2 2 2 2 2" xfId="18961" xr:uid="{5D5C4488-E978-4DF6-9D41-B3000BDBBED6}"/>
    <cellStyle name="Comma 2 4 4 2 3 2 2 2 3" xfId="18962" xr:uid="{8789A51F-B7BB-47DB-8625-4FCB27BCE1CB}"/>
    <cellStyle name="Comma 2 4 4 2 3 2 2 3" xfId="18963" xr:uid="{63D2CCF0-CDA2-4420-A7E5-185FF5A3EEE9}"/>
    <cellStyle name="Comma 2 4 4 2 3 2 2 3 2" xfId="18964" xr:uid="{1137A469-D035-4FDA-A9E5-A11FC5DC50F3}"/>
    <cellStyle name="Comma 2 4 4 2 3 2 2 4" xfId="18965" xr:uid="{E0A4E4C7-7B37-4C57-B853-57370C49A9A9}"/>
    <cellStyle name="Comma 2 4 4 2 3 2 3" xfId="18966" xr:uid="{5DC94CC7-ED05-47AF-9297-B6347BCAD506}"/>
    <cellStyle name="Comma 2 4 4 2 3 2 3 2" xfId="18967" xr:uid="{8547B298-4405-4A3E-ADB6-94962879511D}"/>
    <cellStyle name="Comma 2 4 4 2 3 2 3 2 2" xfId="18968" xr:uid="{A04F9419-36B2-4D6B-A732-EA52E4DA01C1}"/>
    <cellStyle name="Comma 2 4 4 2 3 2 3 3" xfId="18969" xr:uid="{C02F5046-A91C-49B0-B371-9CAE65231F14}"/>
    <cellStyle name="Comma 2 4 4 2 3 2 3 3 2" xfId="18970" xr:uid="{04484309-406C-40BF-8BB2-D9A9AE9EEB47}"/>
    <cellStyle name="Comma 2 4 4 2 3 2 3 4" xfId="18971" xr:uid="{7779E10D-7CAE-4824-8452-23BE9A87C994}"/>
    <cellStyle name="Comma 2 4 4 2 3 2 4" xfId="18972" xr:uid="{4C7B9FDE-0EA9-466F-886A-0B193FB9AD0D}"/>
    <cellStyle name="Comma 2 4 4 2 3 2 4 2" xfId="18973" xr:uid="{E22D509C-33B7-4794-AB30-E50132F54AF9}"/>
    <cellStyle name="Comma 2 4 4 2 3 2 5" xfId="18974" xr:uid="{A56546DC-D2F2-4562-893E-30D440EB82D1}"/>
    <cellStyle name="Comma 2 4 4 2 3 2 5 2" xfId="18975" xr:uid="{8AAB86FD-E8B3-4F8E-AB6E-AB7AFD74C87A}"/>
    <cellStyle name="Comma 2 4 4 2 3 2 6" xfId="18976" xr:uid="{B479D514-11EF-424C-8CAE-4147FACD39DF}"/>
    <cellStyle name="Comma 2 4 4 2 3 3" xfId="18977" xr:uid="{7AB507B5-60B8-4B3A-9855-44116247B817}"/>
    <cellStyle name="Comma 2 4 4 2 3 4" xfId="18978" xr:uid="{C7150AEF-77B0-4C8C-9DE1-F60EE4DA223F}"/>
    <cellStyle name="Comma 2 4 4 2 3 4 2" xfId="18979" xr:uid="{D6B2D392-1BF0-424A-ABB1-685BD11CE39F}"/>
    <cellStyle name="Comma 2 4 4 2 3 4 2 2" xfId="18980" xr:uid="{38E78142-F16A-4F70-9309-82C0B79B8827}"/>
    <cellStyle name="Comma 2 4 4 2 3 4 2 2 2" xfId="18981" xr:uid="{5A147F40-8261-4189-80EB-D0335F4ED95F}"/>
    <cellStyle name="Comma 2 4 4 2 3 4 2 3" xfId="18982" xr:uid="{F421DBA5-AD71-4345-A1EC-0D17C560C76D}"/>
    <cellStyle name="Comma 2 4 4 2 3 4 3" xfId="18983" xr:uid="{B2A510C0-7FED-455B-9D0D-893679924603}"/>
    <cellStyle name="Comma 2 4 4 2 3 4 3 2" xfId="18984" xr:uid="{A271610A-C170-41F0-93E3-20DA8E3635B9}"/>
    <cellStyle name="Comma 2 4 4 2 3 4 4" xfId="18985" xr:uid="{11035507-6C41-4BF3-BA88-C0314C10D0F8}"/>
    <cellStyle name="Comma 2 4 4 2 3 5" xfId="18986" xr:uid="{5F86F08F-1B72-481C-90DD-133C1902EDFE}"/>
    <cellStyle name="Comma 2 4 4 2 3 5 2" xfId="18987" xr:uid="{3D152FD2-D9D2-4888-A43B-48935DFCF471}"/>
    <cellStyle name="Comma 2 4 4 2 3 5 2 2" xfId="18988" xr:uid="{994A8978-2792-4CD9-9722-11A4989CEBFE}"/>
    <cellStyle name="Comma 2 4 4 2 3 5 3" xfId="18989" xr:uid="{5EEEE16F-D15E-4C0E-A350-0B7B8DA3B315}"/>
    <cellStyle name="Comma 2 4 4 2 3 5 3 2" xfId="18990" xr:uid="{7F5A2872-02DF-4B44-811D-34B21351A418}"/>
    <cellStyle name="Comma 2 4 4 2 3 5 4" xfId="18991" xr:uid="{9B294F77-95A3-4B6D-A2A6-E04B693BD45F}"/>
    <cellStyle name="Comma 2 4 4 2 3 6" xfId="18992" xr:uid="{D5E66451-6D58-4277-898C-68694B7E3D6F}"/>
    <cellStyle name="Comma 2 4 4 2 3 6 2" xfId="18993" xr:uid="{747B1173-FEFC-4FD1-B10F-F1AD9F545E00}"/>
    <cellStyle name="Comma 2 4 4 2 3 7" xfId="18994" xr:uid="{7A8DE7A9-615A-49EA-93BC-C90C94950C2F}"/>
    <cellStyle name="Comma 2 4 4 2 3 7 2" xfId="18995" xr:uid="{72730732-6517-4E7F-A227-6F58AE205249}"/>
    <cellStyle name="Comma 2 4 4 2 3 8" xfId="18996" xr:uid="{63D504C7-84C2-4209-999B-A8CD1F5B4730}"/>
    <cellStyle name="Comma 2 4 4 2 3 9" xfId="45689" xr:uid="{860BB9E5-53EC-4821-8AAD-0AE14FF8433A}"/>
    <cellStyle name="Comma 2 4 4 2 4" xfId="18997" xr:uid="{A5BEB264-008A-4F85-B7AB-B0AB7B53DFE8}"/>
    <cellStyle name="Comma 2 4 4 2 4 2" xfId="18998" xr:uid="{9A9EC479-22A8-48A7-A492-88C7B6532EDB}"/>
    <cellStyle name="Comma 2 4 4 2 4 2 2" xfId="18999" xr:uid="{B3437A8B-82F2-4318-9EBF-ECD849258C8E}"/>
    <cellStyle name="Comma 2 4 4 2 4 2 2 2" xfId="19000" xr:uid="{0A9C52DD-44F5-43D6-B931-7944937DAB76}"/>
    <cellStyle name="Comma 2 4 4 2 4 2 2 2 2" xfId="19001" xr:uid="{31295567-1486-43D5-BD16-2BC1069981EC}"/>
    <cellStyle name="Comma 2 4 4 2 4 2 2 3" xfId="19002" xr:uid="{9EF3ED7D-583F-410B-870E-98FAE4AE890D}"/>
    <cellStyle name="Comma 2 4 4 2 4 2 3" xfId="19003" xr:uid="{E9BD1462-9851-45C1-91FC-165DC71B6B7E}"/>
    <cellStyle name="Comma 2 4 4 2 4 2 3 2" xfId="19004" xr:uid="{8F3D8B27-DE25-45A1-B2E0-0083061E5946}"/>
    <cellStyle name="Comma 2 4 4 2 4 2 4" xfId="19005" xr:uid="{86BF904A-D2A6-4FB7-B93B-AB9608F634D1}"/>
    <cellStyle name="Comma 2 4 4 2 4 3" xfId="19006" xr:uid="{E2F27092-53F4-4F50-993F-0B682507D22E}"/>
    <cellStyle name="Comma 2 4 4 2 4 3 2" xfId="19007" xr:uid="{FFD75B21-BCA0-47DA-9A6C-19639547A520}"/>
    <cellStyle name="Comma 2 4 4 2 4 3 2 2" xfId="19008" xr:uid="{8AFE42C7-13DC-4A40-8E3F-52AE848F3199}"/>
    <cellStyle name="Comma 2 4 4 2 4 3 3" xfId="19009" xr:uid="{E7AAB4EB-16CF-4E96-877F-BD84F051DC00}"/>
    <cellStyle name="Comma 2 4 4 2 4 3 3 2" xfId="19010" xr:uid="{088F751F-C2EF-4D23-9C98-C9015E3BA7BA}"/>
    <cellStyle name="Comma 2 4 4 2 4 3 4" xfId="19011" xr:uid="{221D446E-4E0A-4A61-A420-CB78818D9813}"/>
    <cellStyle name="Comma 2 4 4 2 4 4" xfId="19012" xr:uid="{86EA73EB-5E6E-4CE4-8037-DC9F7E56121B}"/>
    <cellStyle name="Comma 2 4 4 2 4 4 2" xfId="19013" xr:uid="{AEE2EAA1-B3EC-49FB-9684-FD431E05369F}"/>
    <cellStyle name="Comma 2 4 4 2 4 5" xfId="19014" xr:uid="{38FD05E3-7746-4BAF-BC6D-63CC36B0F11D}"/>
    <cellStyle name="Comma 2 4 4 2 4 5 2" xfId="19015" xr:uid="{B1506CB9-44B3-4368-8DFE-1D9424B5FCF3}"/>
    <cellStyle name="Comma 2 4 4 2 4 6" xfId="19016" xr:uid="{24692681-5535-4C31-A156-F4B6E597DDD7}"/>
    <cellStyle name="Comma 2 4 4 2 4 7" xfId="46588" xr:uid="{F6AA3647-32AB-42A7-8B38-2B19986226D7}"/>
    <cellStyle name="Comma 2 4 4 2 5" xfId="19017" xr:uid="{A867B367-E47C-4E68-B351-670C188BC903}"/>
    <cellStyle name="Comma 2 4 4 2 5 2" xfId="19018" xr:uid="{7607004A-07E2-4EE4-9C27-A3E2B2A1EFBD}"/>
    <cellStyle name="Comma 2 4 4 2 5 2 2" xfId="19019" xr:uid="{93DB2C1B-F5C3-4775-9056-D4EECE79FF9C}"/>
    <cellStyle name="Comma 2 4 4 2 5 2 2 2" xfId="19020" xr:uid="{9808E619-DA11-4AB4-B971-9E0C62D7BC63}"/>
    <cellStyle name="Comma 2 4 4 2 5 2 2 2 2" xfId="19021" xr:uid="{2B9EFCB2-F03A-47D9-9499-344BBC77786F}"/>
    <cellStyle name="Comma 2 4 4 2 5 2 2 3" xfId="19022" xr:uid="{E1D45F0E-F4B8-4145-B4F0-B1B38C68EE21}"/>
    <cellStyle name="Comma 2 4 4 2 5 2 3" xfId="19023" xr:uid="{98AD88E2-973E-4565-B563-0418074F7A2C}"/>
    <cellStyle name="Comma 2 4 4 2 5 2 3 2" xfId="19024" xr:uid="{1544DBF9-0D6D-4F65-AEEE-FDFC4B50EBAE}"/>
    <cellStyle name="Comma 2 4 4 2 5 2 4" xfId="19025" xr:uid="{D8035274-8987-4788-912A-00EBA681F90A}"/>
    <cellStyle name="Comma 2 4 4 2 5 3" xfId="19026" xr:uid="{01208DB4-C630-4799-8114-04DCD8596CAB}"/>
    <cellStyle name="Comma 2 4 4 2 5 3 2" xfId="19027" xr:uid="{C53A166C-0B7C-4FE5-93BF-7C923EC24589}"/>
    <cellStyle name="Comma 2 4 4 2 5 3 2 2" xfId="19028" xr:uid="{E3372927-F1B9-4187-86B3-E1772361A7BB}"/>
    <cellStyle name="Comma 2 4 4 2 5 3 3" xfId="19029" xr:uid="{B8520F57-02F2-424A-ACBC-7F22A3178A49}"/>
    <cellStyle name="Comma 2 4 4 2 5 4" xfId="19030" xr:uid="{1B9E8A77-191E-4690-9F00-C30014E94188}"/>
    <cellStyle name="Comma 2 4 4 2 5 4 2" xfId="19031" xr:uid="{F3DA99EC-7909-43F4-A32F-727E04F6410B}"/>
    <cellStyle name="Comma 2 4 4 2 5 5" xfId="19032" xr:uid="{D714A9A7-4EE6-4746-A170-BD4D6A6FEFBC}"/>
    <cellStyle name="Comma 2 4 4 2 6" xfId="19033" xr:uid="{9B8A5A72-A1FD-4874-BEE8-6296F12F3228}"/>
    <cellStyle name="Comma 2 4 4 2 6 2" xfId="19034" xr:uid="{E0888F9C-8CDC-43BB-A42C-F25C5ED0AD98}"/>
    <cellStyle name="Comma 2 4 4 2 6 2 2" xfId="19035" xr:uid="{60B47D19-AE9F-4918-8E8B-F6A22D80FEC0}"/>
    <cellStyle name="Comma 2 4 4 2 6 3" xfId="19036" xr:uid="{EEB616CD-4B54-4072-A70A-496208CA93DE}"/>
    <cellStyle name="Comma 2 4 4 2 7" xfId="19037" xr:uid="{57A37C5A-C4E9-49C2-A833-F543576CCDB7}"/>
    <cellStyle name="Comma 2 4 4 2 7 2" xfId="19038" xr:uid="{A1D6F8A9-6AC5-4B84-AD2D-DFBFA84519A9}"/>
    <cellStyle name="Comma 2 4 4 2 7 2 2" xfId="19039" xr:uid="{4EA144D2-6E01-4210-A8C1-D57961F8941E}"/>
    <cellStyle name="Comma 2 4 4 2 7 3" xfId="19040" xr:uid="{9AB4FC75-2B84-48E9-92C9-AFAEC91E35CD}"/>
    <cellStyle name="Comma 2 4 4 2 8" xfId="19041" xr:uid="{68C65C06-BD9E-4383-9C01-760D92B03D8F}"/>
    <cellStyle name="Comma 2 4 4 2 8 2" xfId="19042" xr:uid="{7004774B-552A-4BA1-A099-CCC875F55033}"/>
    <cellStyle name="Comma 2 4 4 2 9" xfId="19043" xr:uid="{8BA18BB7-32F0-4EB1-ACC4-66E58A512CED}"/>
    <cellStyle name="Comma 2 4 4 2 9 2" xfId="19044" xr:uid="{4553E20B-E261-4F84-AC56-1A738B398B1E}"/>
    <cellStyle name="Comma 2 4 4 3" xfId="19045" xr:uid="{83B76753-4DA6-4DF6-A9C6-26C08D45AB5A}"/>
    <cellStyle name="Comma 2 4 4 3 10" xfId="19046" xr:uid="{8E39E341-43CD-40F0-A7FA-F3531F67F9B1}"/>
    <cellStyle name="Comma 2 4 4 3 11" xfId="44137" xr:uid="{8A2C890F-CD67-4C99-9826-A76B5FD6F7CB}"/>
    <cellStyle name="Comma 2 4 4 3 2" xfId="19047" xr:uid="{461B2B29-445A-4513-9F6D-29A5E6A260EE}"/>
    <cellStyle name="Comma 2 4 4 3 2 2" xfId="19048" xr:uid="{F25691D2-DD2D-4F7B-A098-0D96E61F5113}"/>
    <cellStyle name="Comma 2 4 4 3 2 2 2" xfId="19049" xr:uid="{665074DB-3A0C-4DF9-90A9-75F662601F3E}"/>
    <cellStyle name="Comma 2 4 4 3 2 2 2 2" xfId="19050" xr:uid="{54458D1C-9241-493C-9D13-0F41AE6A3D9A}"/>
    <cellStyle name="Comma 2 4 4 3 2 2 2 2 2" xfId="19051" xr:uid="{69C989FB-E132-47E2-A63B-CAFC475D2FDF}"/>
    <cellStyle name="Comma 2 4 4 3 2 2 2 3" xfId="19052" xr:uid="{50F8E35F-BBF6-43C2-96DC-6C30C006979A}"/>
    <cellStyle name="Comma 2 4 4 3 2 2 3" xfId="19053" xr:uid="{D813C3B4-7719-4AEF-8959-A001C5B70A6F}"/>
    <cellStyle name="Comma 2 4 4 3 2 2 3 2" xfId="19054" xr:uid="{C3C0FE1E-029B-4D07-AF08-F52CFD014055}"/>
    <cellStyle name="Comma 2 4 4 3 2 2 4" xfId="19055" xr:uid="{B0E63109-7EA9-4F21-9E49-922E337B9B72}"/>
    <cellStyle name="Comma 2 4 4 3 2 3" xfId="19056" xr:uid="{8BD536E6-AFA2-40CF-BC89-78BC22E1B4BA}"/>
    <cellStyle name="Comma 2 4 4 3 2 3 2" xfId="19057" xr:uid="{DC315105-882D-48BD-BFBB-00FBEF508F5C}"/>
    <cellStyle name="Comma 2 4 4 3 2 3 2 2" xfId="19058" xr:uid="{E1187F79-FE55-4AA9-8972-709E63396CB9}"/>
    <cellStyle name="Comma 2 4 4 3 2 3 3" xfId="19059" xr:uid="{DCB7696F-A25E-4547-B5A2-3B58F295DCF3}"/>
    <cellStyle name="Comma 2 4 4 3 2 3 3 2" xfId="19060" xr:uid="{7EEE5266-951B-46FB-BF66-24F295422EA0}"/>
    <cellStyle name="Comma 2 4 4 3 2 3 4" xfId="19061" xr:uid="{DBA94C63-A7AE-47D7-A265-9328BB283E92}"/>
    <cellStyle name="Comma 2 4 4 3 2 4" xfId="19062" xr:uid="{BCBDC0D1-49A5-4790-A3F6-7A8BEF0F9866}"/>
    <cellStyle name="Comma 2 4 4 3 2 4 2" xfId="19063" xr:uid="{C0A58B8E-1BFE-49D8-BFBD-157FC2B35182}"/>
    <cellStyle name="Comma 2 4 4 3 2 5" xfId="19064" xr:uid="{EA6334F1-10E3-4414-846B-057944F65F5C}"/>
    <cellStyle name="Comma 2 4 4 3 2 5 2" xfId="19065" xr:uid="{12408A57-2494-4121-BA24-F123CCE9CF56}"/>
    <cellStyle name="Comma 2 4 4 3 2 6" xfId="19066" xr:uid="{78DD7ECD-346C-4F4C-B67A-9C5A7659C825}"/>
    <cellStyle name="Comma 2 4 4 3 2 7" xfId="19067" xr:uid="{965BA6DC-C09A-4602-8C59-8F9BACA5B571}"/>
    <cellStyle name="Comma 2 4 4 3 2 8" xfId="45124" xr:uid="{D2867284-57AD-419D-99AD-F777C03C8B4C}"/>
    <cellStyle name="Comma 2 4 4 3 3" xfId="19068" xr:uid="{CA8B2F2D-2AD9-4EAF-BB8B-F25BC6F216AE}"/>
    <cellStyle name="Comma 2 4 4 3 3 2" xfId="19069" xr:uid="{E66A2D33-E72D-4358-9536-B430E06D3F79}"/>
    <cellStyle name="Comma 2 4 4 3 3 3" xfId="19070" xr:uid="{F72A89FF-F84A-425B-BE03-CF6A70DA164E}"/>
    <cellStyle name="Comma 2 4 4 3 3 4" xfId="19071" xr:uid="{99117045-C51A-4BF0-BA0A-76893339C463}"/>
    <cellStyle name="Comma 2 4 4 3 3 5" xfId="46031" xr:uid="{5008221D-7A9F-432C-8ACD-9670C36A9242}"/>
    <cellStyle name="Comma 2 4 4 3 4" xfId="19072" xr:uid="{BCEFAB1E-5073-44E9-B2A2-7928CE0F5951}"/>
    <cellStyle name="Comma 2 4 4 3 4 2" xfId="19073" xr:uid="{EB044276-5E7F-492E-A9BE-B00D48427E11}"/>
    <cellStyle name="Comma 2 4 4 3 4 3" xfId="19074" xr:uid="{E683334A-FD83-4E58-AF98-0C9C8BDAF8B3}"/>
    <cellStyle name="Comma 2 4 4 3 4 4" xfId="46463" xr:uid="{C0DA7A95-41AF-4783-BB5D-BCEB24487266}"/>
    <cellStyle name="Comma 2 4 4 3 5" xfId="19075" xr:uid="{BC686105-1165-4299-9D95-05997DA8A706}"/>
    <cellStyle name="Comma 2 4 4 3 5 2" xfId="19076" xr:uid="{23062F28-EBAB-4031-BA15-C127D9746E72}"/>
    <cellStyle name="Comma 2 4 4 3 5 2 2" xfId="19077" xr:uid="{A9FFE864-FCD2-4518-B3C9-DA31C9B17CCC}"/>
    <cellStyle name="Comma 2 4 4 3 5 2 2 2" xfId="19078" xr:uid="{09A723B0-80FC-4943-8863-7FE0381E19C3}"/>
    <cellStyle name="Comma 2 4 4 3 5 2 3" xfId="19079" xr:uid="{4DF3AC92-336C-4CD4-A0EE-816A5C02CEC5}"/>
    <cellStyle name="Comma 2 4 4 3 5 2 3 2" xfId="19080" xr:uid="{FB754CB7-350F-448B-A3A4-11DCF5BFFDD8}"/>
    <cellStyle name="Comma 2 4 4 3 5 2 4" xfId="19081" xr:uid="{61DF110E-EA42-448D-BD34-213BB1AFE1C9}"/>
    <cellStyle name="Comma 2 4 4 3 5 3" xfId="19082" xr:uid="{D0D4B2FD-8382-4194-96C7-7B323EBAB2F8}"/>
    <cellStyle name="Comma 2 4 4 3 5 3 2" xfId="19083" xr:uid="{71D057B3-45EF-45C1-AF78-613EDE70F58A}"/>
    <cellStyle name="Comma 2 4 4 3 5 4" xfId="19084" xr:uid="{9456C1AA-9E78-42BF-BFF6-5A523C12A916}"/>
    <cellStyle name="Comma 2 4 4 3 5 4 2" xfId="19085" xr:uid="{8977E7E9-92F1-4AB6-8ECB-A0CF7FE0999E}"/>
    <cellStyle name="Comma 2 4 4 3 5 5" xfId="19086" xr:uid="{DA036709-95EC-4865-9A7F-133B04F797A6}"/>
    <cellStyle name="Comma 2 4 4 3 6" xfId="19087" xr:uid="{103347D6-E099-460C-8A86-7F6EF9DA5810}"/>
    <cellStyle name="Comma 2 4 4 3 6 2" xfId="19088" xr:uid="{77B856C6-98BE-4F9E-9756-870E43F6C348}"/>
    <cellStyle name="Comma 2 4 4 3 6 2 2" xfId="19089" xr:uid="{AC6ADE7A-B106-4610-8A8B-41937CE44718}"/>
    <cellStyle name="Comma 2 4 4 3 6 3" xfId="19090" xr:uid="{43E89951-62BF-470F-976C-3D11BE7D8E7B}"/>
    <cellStyle name="Comma 2 4 4 3 6 3 2" xfId="19091" xr:uid="{85B751D1-919B-4C80-A3B1-011017392968}"/>
    <cellStyle name="Comma 2 4 4 3 6 4" xfId="19092" xr:uid="{181F06AB-16E6-449D-9C34-E0693F3A6D3A}"/>
    <cellStyle name="Comma 2 4 4 3 7" xfId="19093" xr:uid="{85632958-9E9B-4A31-A2DA-46DB5EED0EBB}"/>
    <cellStyle name="Comma 2 4 4 3 7 2" xfId="19094" xr:uid="{1B3144A3-47CB-4194-A834-9CAED191D2CA}"/>
    <cellStyle name="Comma 2 4 4 3 8" xfId="19095" xr:uid="{F48C0FC8-7E99-4012-B9B3-10FFA98E29C9}"/>
    <cellStyle name="Comma 2 4 4 3 8 2" xfId="19096" xr:uid="{E3EC4320-060A-469C-B869-F60318A06664}"/>
    <cellStyle name="Comma 2 4 4 3 9" xfId="19097" xr:uid="{C1F1E98C-32A1-46D3-8F0A-0DDC18C10A2C}"/>
    <cellStyle name="Comma 2 4 4 4" xfId="19098" xr:uid="{DF2EFE62-E8E7-4120-B49B-4F849D08CD77}"/>
    <cellStyle name="Comma 2 4 4 4 2" xfId="19099" xr:uid="{7B201B16-3CDA-497C-81FE-9C4C5FC82ADE}"/>
    <cellStyle name="Comma 2 4 4 4 2 2" xfId="19100" xr:uid="{9E19D17A-7FBD-40E6-B96B-E78D4456CF45}"/>
    <cellStyle name="Comma 2 4 4 4 2 2 2" xfId="19101" xr:uid="{03870968-A8C2-488F-B200-AE4FA9A01442}"/>
    <cellStyle name="Comma 2 4 4 4 2 2 2 2" xfId="19102" xr:uid="{B111D6BD-CDA1-4B30-ACB2-CC406CA4D66A}"/>
    <cellStyle name="Comma 2 4 4 4 2 2 3" xfId="19103" xr:uid="{C8364CFA-1B8B-48F5-8892-58BA33024CB9}"/>
    <cellStyle name="Comma 2 4 4 4 2 3" xfId="19104" xr:uid="{9247AB9C-E7E3-43CC-9E20-2828C2CF565B}"/>
    <cellStyle name="Comma 2 4 4 4 2 3 2" xfId="19105" xr:uid="{4F393AE0-5E8E-4DEF-9A36-78FF7939537A}"/>
    <cellStyle name="Comma 2 4 4 4 2 4" xfId="19106" xr:uid="{C9346D3C-9D34-4997-92CA-4AAA19AAB08B}"/>
    <cellStyle name="Comma 2 4 4 4 3" xfId="19107" xr:uid="{7AE93F37-DAD8-4BB5-8837-1C1B20F9D65F}"/>
    <cellStyle name="Comma 2 4 4 4 3 2" xfId="19108" xr:uid="{B42EC5C3-D19E-4F3F-A7D9-B683180CABA4}"/>
    <cellStyle name="Comma 2 4 4 4 3 2 2" xfId="19109" xr:uid="{AE6E72AD-CDDA-4AFE-B432-527100D77643}"/>
    <cellStyle name="Comma 2 4 4 4 3 3" xfId="19110" xr:uid="{40DD004E-9836-4822-A92C-35EF45FDAB2D}"/>
    <cellStyle name="Comma 2 4 4 4 3 3 2" xfId="19111" xr:uid="{96589F7D-F4ED-429D-90EF-AB7A7D2DF300}"/>
    <cellStyle name="Comma 2 4 4 4 3 4" xfId="19112" xr:uid="{64B0F117-3E2B-43BC-8DEE-68EB5202ADB1}"/>
    <cellStyle name="Comma 2 4 4 4 4" xfId="19113" xr:uid="{1D056005-4E25-46DB-BE4A-6E1A02D048C4}"/>
    <cellStyle name="Comma 2 4 4 4 4 2" xfId="19114" xr:uid="{79E59F20-0CC4-4373-85EC-8CF2CA00BA79}"/>
    <cellStyle name="Comma 2 4 4 4 5" xfId="19115" xr:uid="{76EBA639-0965-46BC-B578-10C01FA08041}"/>
    <cellStyle name="Comma 2 4 4 4 5 2" xfId="19116" xr:uid="{367B7F14-8A86-4832-AC8E-3265C52FD3B3}"/>
    <cellStyle name="Comma 2 4 4 4 6" xfId="19117" xr:uid="{71F089C2-1A5A-4914-B70F-0035BE6056B0}"/>
    <cellStyle name="Comma 2 4 4 4 7" xfId="19118" xr:uid="{6933DB35-F740-4AC8-8BDB-B02770ADC2F4}"/>
    <cellStyle name="Comma 2 4 4 4 8" xfId="44991" xr:uid="{22E46335-56D0-4191-85B4-BD9CDB11ECE7}"/>
    <cellStyle name="Comma 2 4 4 5" xfId="19119" xr:uid="{B126E9AE-81D5-4283-9F3B-B88DE2100DEE}"/>
    <cellStyle name="Comma 2 4 4 5 2" xfId="19120" xr:uid="{E8106F61-C412-47C1-B5F6-20A7DA4FDC89}"/>
    <cellStyle name="Comma 2 4 4 5 2 2" xfId="19121" xr:uid="{4C9C8011-237E-4E73-BE38-FC22FED43AAE}"/>
    <cellStyle name="Comma 2 4 4 5 2 2 2" xfId="19122" xr:uid="{7EB956C9-0E05-4390-A3A3-2663A61ED698}"/>
    <cellStyle name="Comma 2 4 4 5 2 3" xfId="19123" xr:uid="{B627485A-0185-4351-8FAE-94306F364B8A}"/>
    <cellStyle name="Comma 2 4 4 5 2 3 2" xfId="19124" xr:uid="{7220CA99-E20C-4008-B04E-DB777ED28C04}"/>
    <cellStyle name="Comma 2 4 4 5 2 4" xfId="19125" xr:uid="{1859050C-B961-493E-A5C8-257449C20A3D}"/>
    <cellStyle name="Comma 2 4 4 5 3" xfId="19126" xr:uid="{35C34FC5-2C5B-4E80-BCF5-07F047D23DD7}"/>
    <cellStyle name="Comma 2 4 4 5 3 2" xfId="19127" xr:uid="{CE91EBC0-0A6C-4984-8D3D-83A4F0E5B8EE}"/>
    <cellStyle name="Comma 2 4 4 5 4" xfId="19128" xr:uid="{16CFA28F-BBC2-4A35-B9D1-4BCE66823C42}"/>
    <cellStyle name="Comma 2 4 4 5 4 2" xfId="19129" xr:uid="{89D55A7F-D245-423F-9F09-1ACCFDECB214}"/>
    <cellStyle name="Comma 2 4 4 5 5" xfId="19130" xr:uid="{6ED61227-D8D8-4B9B-9858-ACA7EDC61470}"/>
    <cellStyle name="Comma 2 4 4 5 6" xfId="45563" xr:uid="{21E9D2A2-DC5F-4D7B-ACDD-15CA15809843}"/>
    <cellStyle name="Comma 2 4 4 6" xfId="19131" xr:uid="{DDC75C5D-FF90-45DE-8580-EEF54D50E0C9}"/>
    <cellStyle name="Comma 2 4 4 6 2" xfId="19132" xr:uid="{4D63FE5B-F425-4BAB-90CF-B16E076249A5}"/>
    <cellStyle name="Comma 2 4 4 6 2 2" xfId="19133" xr:uid="{0C079321-C29B-4D72-87DB-01EA90B45559}"/>
    <cellStyle name="Comma 2 4 4 6 3" xfId="19134" xr:uid="{AECF8528-74C8-4C68-82D7-37C8373D3F88}"/>
    <cellStyle name="Comma 2 4 4 6 3 2" xfId="19135" xr:uid="{F9792FC0-48A4-496F-BD12-0A1D763CE407}"/>
    <cellStyle name="Comma 2 4 4 6 4" xfId="19136" xr:uid="{94346CED-D516-4DB8-9878-F3046729028F}"/>
    <cellStyle name="Comma 2 4 4 6 5" xfId="46337" xr:uid="{427F15D8-C558-491C-848E-161A5FF5937B}"/>
    <cellStyle name="Comma 2 4 4 7" xfId="19137" xr:uid="{B1E0F212-6135-40A8-9B75-B4ACD608E74D}"/>
    <cellStyle name="Comma 2 4 4 7 2" xfId="19138" xr:uid="{2E23BB6F-65E9-4302-BC1A-E0CC4EE40502}"/>
    <cellStyle name="Comma 2 4 4 8" xfId="19139" xr:uid="{BF9A7DD8-1889-48B9-8370-823F2740753D}"/>
    <cellStyle name="Comma 2 4 4 8 2" xfId="19140" xr:uid="{41C0FA6A-4138-4C08-8A6D-CB52538B9C3C}"/>
    <cellStyle name="Comma 2 4 4 9" xfId="19141" xr:uid="{A20C9511-292D-4A23-B669-84E2E1D22F02}"/>
    <cellStyle name="Comma 2 4 5" xfId="19142" xr:uid="{3564A12B-B988-4553-80B1-FE561D33CAC4}"/>
    <cellStyle name="Comma 2 4 5 2" xfId="19143" xr:uid="{87D89E75-381F-4DBF-A251-D1695ECA871E}"/>
    <cellStyle name="Comma 2 4 5 2 2" xfId="19144" xr:uid="{C4E771AC-204C-4B52-8B1F-B50885824FFB}"/>
    <cellStyle name="Comma 2 4 5 2 2 2" xfId="19145" xr:uid="{55B05CB5-9599-46FD-88DC-509B6F3A033A}"/>
    <cellStyle name="Comma 2 4 5 2 2 3" xfId="19146" xr:uid="{1A57F1DE-89B7-4FA2-8064-229158D0D5EB}"/>
    <cellStyle name="Comma 2 4 5 2 3" xfId="19147" xr:uid="{667D4D9C-4840-4868-95A1-ACCAEB121334}"/>
    <cellStyle name="Comma 2 4 5 2 3 2" xfId="19148" xr:uid="{6ED86235-96C4-4AC4-9FD2-EFCBBBE777C0}"/>
    <cellStyle name="Comma 2 4 5 2 3 2 2" xfId="19149" xr:uid="{025DFB76-3D44-4F0C-8A87-BCAFCDA960F6}"/>
    <cellStyle name="Comma 2 4 5 2 3 2 2 2" xfId="19150" xr:uid="{0B543AFE-4190-41AB-9A70-6663823740CD}"/>
    <cellStyle name="Comma 2 4 5 2 3 2 2 2 2" xfId="19151" xr:uid="{9617F530-5956-43AC-A17E-07661088EA98}"/>
    <cellStyle name="Comma 2 4 5 2 3 2 2 3" xfId="19152" xr:uid="{9D5BA0C9-54FF-450D-8D47-BC844890DAF8}"/>
    <cellStyle name="Comma 2 4 5 2 3 2 3" xfId="19153" xr:uid="{25633870-8072-42C7-BDAA-3265292B4715}"/>
    <cellStyle name="Comma 2 4 5 2 3 2 3 2" xfId="19154" xr:uid="{80C93326-D7C4-49FC-8ED6-47153AA69C50}"/>
    <cellStyle name="Comma 2 4 5 2 3 2 4" xfId="19155" xr:uid="{2EE6CCD1-0BB3-40F3-B37D-4C721652F41C}"/>
    <cellStyle name="Comma 2 4 5 2 3 3" xfId="19156" xr:uid="{C3913920-06DA-40D4-A8CB-6F349D13FF6E}"/>
    <cellStyle name="Comma 2 4 5 2 3 3 2" xfId="19157" xr:uid="{907C22D5-7E8A-4D26-A1FB-6891C440448E}"/>
    <cellStyle name="Comma 2 4 5 2 3 3 2 2" xfId="19158" xr:uid="{AD7D471E-0E67-4695-87DC-F54BD03BE9A3}"/>
    <cellStyle name="Comma 2 4 5 2 3 3 3" xfId="19159" xr:uid="{2BAF096B-B203-4F77-8A57-8029D4AB2730}"/>
    <cellStyle name="Comma 2 4 5 2 3 3 3 2" xfId="19160" xr:uid="{ECC89436-AB50-4155-AE7C-625C1AD25165}"/>
    <cellStyle name="Comma 2 4 5 2 3 3 4" xfId="19161" xr:uid="{69B8AA97-7C96-40AE-BA42-0DD26C9161F6}"/>
    <cellStyle name="Comma 2 4 5 2 3 4" xfId="19162" xr:uid="{D0922407-DDE0-4107-9902-78BB65D0ED07}"/>
    <cellStyle name="Comma 2 4 5 2 3 4 2" xfId="19163" xr:uid="{580D713C-8EFB-4F42-96A8-FDCA6323E1A0}"/>
    <cellStyle name="Comma 2 4 5 2 3 5" xfId="19164" xr:uid="{EA4D24C4-2E40-4C62-9267-6E1E558BBEF8}"/>
    <cellStyle name="Comma 2 4 5 2 3 5 2" xfId="19165" xr:uid="{D991BCA8-31BA-414A-A611-E99453D3117C}"/>
    <cellStyle name="Comma 2 4 5 2 3 6" xfId="19166" xr:uid="{7B3A8934-2671-43A6-A4A7-719C0B96517F}"/>
    <cellStyle name="Comma 2 4 5 2 4" xfId="19167" xr:uid="{4B367AFF-AE90-4DBD-89FB-5F36DF4E827E}"/>
    <cellStyle name="Comma 2 4 5 2 4 2" xfId="19168" xr:uid="{697E60C2-2956-4456-A438-D889B8E45EAD}"/>
    <cellStyle name="Comma 2 4 5 2 4 2 2" xfId="19169" xr:uid="{E0E54752-1B06-4787-91F5-4281141E3380}"/>
    <cellStyle name="Comma 2 4 5 2 4 2 2 2" xfId="19170" xr:uid="{3252BF4C-EF24-4540-AF4B-BEAC6DD61D0D}"/>
    <cellStyle name="Comma 2 4 5 2 4 2 2 2 2" xfId="19171" xr:uid="{E44CBF2F-A64C-411C-AFB4-2835854658C0}"/>
    <cellStyle name="Comma 2 4 5 2 4 2 2 3" xfId="19172" xr:uid="{BF6F62D3-5428-40A6-92EA-9E9BF2E76652}"/>
    <cellStyle name="Comma 2 4 5 2 4 2 3" xfId="19173" xr:uid="{3CB3DBCC-6FF0-4257-94FA-B06DE3603648}"/>
    <cellStyle name="Comma 2 4 5 2 4 2 3 2" xfId="19174" xr:uid="{43A81BF1-F6BF-4279-917D-F65A8505192C}"/>
    <cellStyle name="Comma 2 4 5 2 4 2 4" xfId="19175" xr:uid="{D17120A6-036A-46B5-81C4-C7172F19FB30}"/>
    <cellStyle name="Comma 2 4 5 2 4 3" xfId="19176" xr:uid="{63159BD4-9F98-4998-BA3B-F107D5D041F6}"/>
    <cellStyle name="Comma 2 4 5 2 4 3 2" xfId="19177" xr:uid="{F8029BD9-B6DA-46C9-8287-8F516A137CFF}"/>
    <cellStyle name="Comma 2 4 5 2 4 3 2 2" xfId="19178" xr:uid="{3E65559F-682D-49EA-8C2E-65C6ADC5BAB1}"/>
    <cellStyle name="Comma 2 4 5 2 4 3 3" xfId="19179" xr:uid="{611BC6F8-3371-40A3-9693-9796FA6FCA81}"/>
    <cellStyle name="Comma 2 4 5 2 4 3 3 2" xfId="19180" xr:uid="{2D09298F-C020-4B0E-8B34-2179E5A9F613}"/>
    <cellStyle name="Comma 2 4 5 2 4 3 4" xfId="19181" xr:uid="{D9928AF0-FD87-49FC-BF23-CB71A5E68AE1}"/>
    <cellStyle name="Comma 2 4 5 2 4 4" xfId="19182" xr:uid="{02A0AA73-7E56-4088-86E6-9086CF0EBF23}"/>
    <cellStyle name="Comma 2 4 5 2 4 4 2" xfId="19183" xr:uid="{32D25756-8F3A-45F4-8D08-EC827E566DEB}"/>
    <cellStyle name="Comma 2 4 5 2 4 5" xfId="19184" xr:uid="{D2A13DB8-0771-4F80-84FD-D460A9FD24C7}"/>
    <cellStyle name="Comma 2 4 5 2 4 5 2" xfId="19185" xr:uid="{5EAF62B1-7BFD-4331-901E-EA5E2AFDBD41}"/>
    <cellStyle name="Comma 2 4 5 2 4 6" xfId="19186" xr:uid="{BB2813E2-C1A9-4623-84F9-F4211FC32CE2}"/>
    <cellStyle name="Comma 2 4 5 2 5" xfId="19187" xr:uid="{E9DA270E-0A9F-429B-995D-FB4C3B7780A8}"/>
    <cellStyle name="Comma 2 4 5 2 6" xfId="19188" xr:uid="{03EB7B64-708D-482E-B686-038B392D90A0}"/>
    <cellStyle name="Comma 2 4 5 2 7" xfId="19189" xr:uid="{6862DA00-6EB3-4771-A505-5EBE76836725}"/>
    <cellStyle name="Comma 2 4 5 2 8" xfId="45338" xr:uid="{6D8ACA6A-BCF5-4F1C-89EC-5B901CA778AC}"/>
    <cellStyle name="Comma 2 4 5 3" xfId="19190" xr:uid="{7A6C588F-B294-495D-AC22-DC4722100E74}"/>
    <cellStyle name="Comma 2 4 5 3 2" xfId="19191" xr:uid="{534AC091-C4E3-449F-B1AC-97427DBD972B}"/>
    <cellStyle name="Comma 2 4 5 3 3" xfId="19192" xr:uid="{E6C2DB3C-BFE9-4C56-A61B-17084756392E}"/>
    <cellStyle name="Comma 2 4 5 3 4" xfId="19193" xr:uid="{C2D421EB-2F86-4D9C-897E-5FC79F9AD2A5}"/>
    <cellStyle name="Comma 2 4 5 3 5" xfId="45808" xr:uid="{E096B4FD-C46E-4D74-9758-9E896F5CD8D1}"/>
    <cellStyle name="Comma 2 4 5 4" xfId="19194" xr:uid="{DE49F136-2315-4CA4-8A2B-FB4912D39E30}"/>
    <cellStyle name="Comma 2 4 5 4 2" xfId="19195" xr:uid="{D7C9AC71-4509-48B9-8160-28A219505594}"/>
    <cellStyle name="Comma 2 4 5 4 3" xfId="19196" xr:uid="{4B4005A0-5035-43D8-953E-E2CBF0580208}"/>
    <cellStyle name="Comma 2 4 5 4 4" xfId="46677" xr:uid="{3269D8F6-483D-4B76-B9D7-203E46CBC310}"/>
    <cellStyle name="Comma 2 4 5 5" xfId="19197" xr:uid="{BC21CFDE-FF24-47CE-9C36-CE5F1E46ED00}"/>
    <cellStyle name="Comma 2 4 5 6" xfId="19198" xr:uid="{0D1BB5E0-4404-4B6B-B2DE-5648B8E611B4}"/>
    <cellStyle name="Comma 2 4 5 7" xfId="19199" xr:uid="{DF222E02-909B-4633-BC7B-067790DA30D2}"/>
    <cellStyle name="Comma 2 4 5 8" xfId="44351" xr:uid="{029F4A72-D77A-46AB-93C0-086DC18F44BB}"/>
    <cellStyle name="Comma 2 4 6" xfId="19200" xr:uid="{D6229C1B-66B1-4A10-B276-D775B00CFC27}"/>
    <cellStyle name="Comma 2 4 6 2" xfId="19201" xr:uid="{16AE18A3-1AE4-4CF8-8785-A70FAA478A1E}"/>
    <cellStyle name="Comma 2 4 6 2 2" xfId="19202" xr:uid="{6E1AA156-C124-44C9-8929-ABEF6491431E}"/>
    <cellStyle name="Comma 2 4 6 2 2 2" xfId="19203" xr:uid="{60752A34-2163-485F-BFCC-C20B264F4646}"/>
    <cellStyle name="Comma 2 4 6 2 2 2 2" xfId="19204" xr:uid="{E050827C-3072-48C8-BA37-DD6F9CBDBC27}"/>
    <cellStyle name="Comma 2 4 6 2 2 2 2 2" xfId="19205" xr:uid="{5A9E67F5-EDC8-44A3-BA16-9A133C0E9F46}"/>
    <cellStyle name="Comma 2 4 6 2 2 2 3" xfId="19206" xr:uid="{8DA21314-DADD-4442-A21D-22D1D4F2FA17}"/>
    <cellStyle name="Comma 2 4 6 2 2 3" xfId="19207" xr:uid="{FC29690F-CEC7-40C9-A5AA-991C9AE11661}"/>
    <cellStyle name="Comma 2 4 6 2 2 3 2" xfId="19208" xr:uid="{ABE872C8-679A-4AF8-B4F4-66ED7597A921}"/>
    <cellStyle name="Comma 2 4 6 2 2 4" xfId="19209" xr:uid="{CA8C83F5-560D-4648-8B48-897A47BFD052}"/>
    <cellStyle name="Comma 2 4 6 2 3" xfId="19210" xr:uid="{8A4351E1-633E-469F-8257-F63882C6FBCB}"/>
    <cellStyle name="Comma 2 4 6 2 3 2" xfId="19211" xr:uid="{A9DE2FAD-F982-4D88-96CB-978B85484511}"/>
    <cellStyle name="Comma 2 4 6 2 3 2 2" xfId="19212" xr:uid="{28B1D8BF-503D-4741-9583-FE7C7F5F6B45}"/>
    <cellStyle name="Comma 2 4 6 2 3 3" xfId="19213" xr:uid="{B2950BA4-C0FC-45E6-A78F-29555B120232}"/>
    <cellStyle name="Comma 2 4 6 2 3 3 2" xfId="19214" xr:uid="{FDAC8C11-0A74-46E4-A6BE-B1B3E7C1D2BF}"/>
    <cellStyle name="Comma 2 4 6 2 3 4" xfId="19215" xr:uid="{F5C77C54-2BD2-44F2-9EE2-2825D2847503}"/>
    <cellStyle name="Comma 2 4 6 2 4" xfId="19216" xr:uid="{7F1C434C-31DA-473E-AC95-CB8FFF355D5F}"/>
    <cellStyle name="Comma 2 4 6 2 4 2" xfId="19217" xr:uid="{9506A7A2-E45F-4033-AD5A-3BBDCAD6797E}"/>
    <cellStyle name="Comma 2 4 6 2 5" xfId="19218" xr:uid="{75EF8828-CCC0-4E6C-8907-0D09AD4E9A7C}"/>
    <cellStyle name="Comma 2 4 6 2 5 2" xfId="19219" xr:uid="{39F8819A-275E-4A73-80A9-077D315604B9}"/>
    <cellStyle name="Comma 2 4 6 2 6" xfId="19220" xr:uid="{2FAD717E-9DF1-4065-B07D-00A91DE9B12E}"/>
    <cellStyle name="Comma 2 4 6 2 7" xfId="45927" xr:uid="{F62A78E2-DD94-4635-BBA8-A0C8B516FE7E}"/>
    <cellStyle name="Comma 2 4 6 3" xfId="19221" xr:uid="{3C811016-F4EA-445B-BA13-2DFF4870BB49}"/>
    <cellStyle name="Comma 2 4 6 3 2" xfId="19222" xr:uid="{6BECD9B3-6E92-410C-9CF7-0C044EC0FFE9}"/>
    <cellStyle name="Comma 2 4 6 3 3" xfId="19223" xr:uid="{5ECDA4F8-E8E0-405C-B27A-A35A4291C6E7}"/>
    <cellStyle name="Comma 2 4 6 4" xfId="19224" xr:uid="{CA55D19A-3C51-4D85-B09C-8E5841522B49}"/>
    <cellStyle name="Comma 2 4 6 4 2" xfId="19225" xr:uid="{4A93CD28-D06B-467E-ADFC-69C2E709846F}"/>
    <cellStyle name="Comma 2 4 6 4 2 2" xfId="19226" xr:uid="{4BE30604-6129-4A03-9601-71812B57F2D6}"/>
    <cellStyle name="Comma 2 4 6 4 3" xfId="19227" xr:uid="{ABB91F88-7116-4F46-B671-0DE3AAA549E6}"/>
    <cellStyle name="Comma 2 4 6 4 4" xfId="19228" xr:uid="{130FDF3F-B241-44AC-B867-D0AC1B3C5C0B}"/>
    <cellStyle name="Comma 2 4 6 5" xfId="19229" xr:uid="{BBAC9B4A-78A0-440A-A320-1B17DBA67B25}"/>
    <cellStyle name="Comma 2 4 6 6" xfId="19230" xr:uid="{DC45F934-87E7-4762-BB67-12CC95251C8B}"/>
    <cellStyle name="Comma 2 4 7" xfId="19231" xr:uid="{6F636BD0-C1D3-4F1F-AB3B-801A2E5C71CC}"/>
    <cellStyle name="Comma 2 4 7 2" xfId="19232" xr:uid="{665A69B8-165A-4AD0-8520-18C4656F0790}"/>
    <cellStyle name="Comma 2 4 7 2 2" xfId="19233" xr:uid="{23ED0454-33FC-465E-A49F-3A769B2F2116}"/>
    <cellStyle name="Comma 2 4 7 2 2 2" xfId="19234" xr:uid="{FA5CE48D-20B3-466B-88D7-45BDF6405F9E}"/>
    <cellStyle name="Comma 2 4 7 2 2 2 2" xfId="19235" xr:uid="{3A073C55-EDE2-423C-8B4C-12DE44510FA8}"/>
    <cellStyle name="Comma 2 4 7 2 2 3" xfId="19236" xr:uid="{0D5AC7FB-3B74-40BE-BB90-EACFEFEFA87F}"/>
    <cellStyle name="Comma 2 4 7 2 3" xfId="19237" xr:uid="{1A99C6B3-A1B1-4C76-86F3-26CBAC4DED54}"/>
    <cellStyle name="Comma 2 4 7 2 3 2" xfId="19238" xr:uid="{A1F32099-01E4-4E2E-B16A-C451C934B002}"/>
    <cellStyle name="Comma 2 4 7 2 4" xfId="19239" xr:uid="{75F98828-B346-43CA-AD7F-8DE074492D40}"/>
    <cellStyle name="Comma 2 4 7 3" xfId="19240" xr:uid="{12CF631E-9A13-49E7-A3F3-AC3F84369318}"/>
    <cellStyle name="Comma 2 4 7 3 2" xfId="19241" xr:uid="{44981ECF-51F3-4A33-A6F1-31722B4A21E8}"/>
    <cellStyle name="Comma 2 4 7 3 2 2" xfId="19242" xr:uid="{CD47D0D3-1688-4775-9263-5B8E8F3FAC6D}"/>
    <cellStyle name="Comma 2 4 7 3 3" xfId="19243" xr:uid="{89C75FED-FE35-459B-9DB7-E7536DFCF8EB}"/>
    <cellStyle name="Comma 2 4 7 3 3 2" xfId="19244" xr:uid="{15ECA0C7-5F91-4596-8422-E420C15E8B38}"/>
    <cellStyle name="Comma 2 4 7 3 4" xfId="19245" xr:uid="{D50D1592-89BA-4346-A364-5E11DFB6DA6D}"/>
    <cellStyle name="Comma 2 4 7 4" xfId="19246" xr:uid="{48D26272-6783-435A-B82F-2F6F70313567}"/>
    <cellStyle name="Comma 2 4 7 4 2" xfId="19247" xr:uid="{A57867A2-803D-4586-8D31-A94808332AB1}"/>
    <cellStyle name="Comma 2 4 7 5" xfId="19248" xr:uid="{883DC989-15FE-4CD5-9F7E-F9FEB30AE2AB}"/>
    <cellStyle name="Comma 2 4 7 5 2" xfId="19249" xr:uid="{CE92FFAA-B77F-4322-BAD9-C942E0C1664C}"/>
    <cellStyle name="Comma 2 4 7 6" xfId="19250" xr:uid="{57DDC988-B83A-4B77-95CE-358FEDD6AF4D}"/>
    <cellStyle name="Comma 2 4 7 7" xfId="44950" xr:uid="{AAE27A9A-0D37-49B4-9BC2-608A5F543AAF}"/>
    <cellStyle name="Comma 2 4 8" xfId="1994" xr:uid="{ECC7D299-A35A-4B25-9629-8C013F720EDD}"/>
    <cellStyle name="Comma 2 4 8 2" xfId="47604" xr:uid="{BEBB2DC4-3F0C-4753-89DD-284E8A42AB47}"/>
    <cellStyle name="Comma 2 4 9" xfId="43669" xr:uid="{99DD51FD-4F89-440B-A00F-5C6F02F84705}"/>
    <cellStyle name="Comma 2 4 9 2" xfId="47793" xr:uid="{5624AB44-07D2-49B2-9289-3A1255F68757}"/>
    <cellStyle name="Comma 2 5" xfId="147" xr:uid="{774B57E9-B1A7-40CB-AC5C-4B804413B7AC}"/>
    <cellStyle name="Comma 2 5 10" xfId="19252" xr:uid="{03861F2D-96BF-4446-BC66-1893C5AC5709}"/>
    <cellStyle name="Comma 2 5 11" xfId="19253" xr:uid="{F3E245D9-AD58-429D-B90A-52DA0549A0C3}"/>
    <cellStyle name="Comma 2 5 12" xfId="19251" xr:uid="{B0DA3DC8-498C-4FD2-814E-4274154BB966}"/>
    <cellStyle name="Comma 2 5 13" xfId="1988" xr:uid="{EE82584D-6E8B-4ED3-A241-A7BC88EEE9A8}"/>
    <cellStyle name="Comma 2 5 14" xfId="1245" xr:uid="{52D77475-A0C9-4B67-B027-DEA0C86B8812}"/>
    <cellStyle name="Comma 2 5 15" xfId="43914" xr:uid="{FBF36786-E2B2-486B-B495-252693BD65BF}"/>
    <cellStyle name="Comma 2 5 16" xfId="831" xr:uid="{A5B906CF-C42B-4A9C-A8D3-E987968DBE90}"/>
    <cellStyle name="Comma 2 5 17" xfId="44014" xr:uid="{97237ABA-DE92-4FEC-8B22-078E28AC1ACE}"/>
    <cellStyle name="Comma 2 5 2" xfId="2052" xr:uid="{4B9317AB-DED9-4199-94FC-C5CC6489E0FE}"/>
    <cellStyle name="Comma 2 5 2 10" xfId="19255" xr:uid="{A93D1317-0971-43E4-8AC5-71524A15F52D}"/>
    <cellStyle name="Comma 2 5 2 11" xfId="19256" xr:uid="{AF7B605C-2A50-4B33-BCED-C71CAE875BC4}"/>
    <cellStyle name="Comma 2 5 2 12" xfId="19254" xr:uid="{E574E07C-3D5B-47E0-A85F-B77A7A3BCC88}"/>
    <cellStyle name="Comma 2 5 2 13" xfId="44066" xr:uid="{A9E3DAEC-7834-4130-828A-009995417570}"/>
    <cellStyle name="Comma 2 5 2 2" xfId="19257" xr:uid="{031C8A80-F1C4-4FED-9D56-8BBA3E1F4F16}"/>
    <cellStyle name="Comma 2 5 2 2 10" xfId="44318" xr:uid="{09AABF53-DC51-42E4-99C6-58B9675D37B5}"/>
    <cellStyle name="Comma 2 5 2 2 2" xfId="19258" xr:uid="{4A63EE79-1E1B-4A66-BBBF-C2DB70F86403}"/>
    <cellStyle name="Comma 2 5 2 2 2 2" xfId="19259" xr:uid="{DA384E2F-CADB-40C4-9ABB-C82C19EDB60E}"/>
    <cellStyle name="Comma 2 5 2 2 2 2 2" xfId="19260" xr:uid="{3782824D-B3FB-4ED9-A3F1-A21DF68B8D05}"/>
    <cellStyle name="Comma 2 5 2 2 2 2 2 2" xfId="19261" xr:uid="{766B898F-28EC-43E4-A602-F95A2EE473EB}"/>
    <cellStyle name="Comma 2 5 2 2 2 2 2 2 2" xfId="19262" xr:uid="{482B0B6C-4145-4ECF-B768-C191C5F5FB33}"/>
    <cellStyle name="Comma 2 5 2 2 2 2 2 2 2 2" xfId="19263" xr:uid="{264A7F1F-921D-4FE5-94B7-4BB3B7FCFBA5}"/>
    <cellStyle name="Comma 2 5 2 2 2 2 2 2 3" xfId="19264" xr:uid="{6C109776-4DC1-4D41-A2DB-DDFD55370F03}"/>
    <cellStyle name="Comma 2 5 2 2 2 2 2 3" xfId="19265" xr:uid="{A425E785-EAD2-4049-AE54-2AE46A3F52BA}"/>
    <cellStyle name="Comma 2 5 2 2 2 2 2 3 2" xfId="19266" xr:uid="{4169F194-9429-4A51-BCC9-575D76C2C3AA}"/>
    <cellStyle name="Comma 2 5 2 2 2 2 2 4" xfId="19267" xr:uid="{3C313918-04A3-42D8-B453-D68E7FC33384}"/>
    <cellStyle name="Comma 2 5 2 2 2 2 3" xfId="19268" xr:uid="{8ED33F5F-C122-4881-9ACB-D7F2B14A9185}"/>
    <cellStyle name="Comma 2 5 2 2 2 2 3 2" xfId="19269" xr:uid="{C3082E96-3523-4035-9886-2244C1EAB736}"/>
    <cellStyle name="Comma 2 5 2 2 2 2 3 2 2" xfId="19270" xr:uid="{AA6BF8C0-2D4A-4B0D-A7FC-894CD212D7A6}"/>
    <cellStyle name="Comma 2 5 2 2 2 2 3 3" xfId="19271" xr:uid="{CA82AB1F-E0E2-4A69-A329-0351F5A50632}"/>
    <cellStyle name="Comma 2 5 2 2 2 2 3 3 2" xfId="19272" xr:uid="{38128612-B437-4A1D-BE90-2116524108F9}"/>
    <cellStyle name="Comma 2 5 2 2 2 2 3 4" xfId="19273" xr:uid="{46E86FF4-DE22-41F3-A7F8-5958053EA126}"/>
    <cellStyle name="Comma 2 5 2 2 2 2 4" xfId="19274" xr:uid="{A8AC7C0D-31F0-4423-B5F0-AD1DF9AEDCAE}"/>
    <cellStyle name="Comma 2 5 2 2 2 2 4 2" xfId="19275" xr:uid="{3C43ADE8-5D46-4710-807C-822B140FA329}"/>
    <cellStyle name="Comma 2 5 2 2 2 2 5" xfId="19276" xr:uid="{2F1D10BB-E3F2-4CBD-9641-A479A740BFF7}"/>
    <cellStyle name="Comma 2 5 2 2 2 2 5 2" xfId="19277" xr:uid="{73B217F5-3B46-435B-BF05-5A9E9DAABBD7}"/>
    <cellStyle name="Comma 2 5 2 2 2 2 6" xfId="19278" xr:uid="{79FC86D7-B63D-47AC-BA52-13E9AE5BB05D}"/>
    <cellStyle name="Comma 2 5 2 2 2 2 7" xfId="46087" xr:uid="{7122829F-215D-4EFB-8D09-3E4B24C27CBC}"/>
    <cellStyle name="Comma 2 5 2 2 2 3" xfId="19279" xr:uid="{54696BB7-9928-4D9A-BA9C-36F97FFABC1C}"/>
    <cellStyle name="Comma 2 5 2 2 2 3 2" xfId="19280" xr:uid="{571D3D11-B052-4522-8739-962EFD75C340}"/>
    <cellStyle name="Comma 2 5 2 2 2 3 2 2" xfId="19281" xr:uid="{7E078571-4B6A-49F5-B782-0194FB713CE8}"/>
    <cellStyle name="Comma 2 5 2 2 2 3 2 2 2" xfId="19282" xr:uid="{3A202A88-6F2F-4D09-9D50-783AC2566577}"/>
    <cellStyle name="Comma 2 5 2 2 2 3 2 3" xfId="19283" xr:uid="{AF3D2B4A-00D6-4BA8-8709-D549744A64FA}"/>
    <cellStyle name="Comma 2 5 2 2 2 3 3" xfId="19284" xr:uid="{42444E4B-79A9-4416-BADF-E0D052CB562D}"/>
    <cellStyle name="Comma 2 5 2 2 2 3 3 2" xfId="19285" xr:uid="{088F81B2-44D2-4E52-931A-5EF480A9CF9A}"/>
    <cellStyle name="Comma 2 5 2 2 2 3 4" xfId="19286" xr:uid="{1776F774-A66C-46D7-96AF-D16342132C0D}"/>
    <cellStyle name="Comma 2 5 2 2 2 4" xfId="19287" xr:uid="{AE20AFDD-1D05-498C-82C9-D851C50A63A6}"/>
    <cellStyle name="Comma 2 5 2 2 2 4 2" xfId="19288" xr:uid="{B6D8C198-8E09-4565-9BF9-1EF2E03F51BA}"/>
    <cellStyle name="Comma 2 5 2 2 2 4 2 2" xfId="19289" xr:uid="{C72A69C5-C10F-4D75-BFCB-75A530B69A82}"/>
    <cellStyle name="Comma 2 5 2 2 2 4 3" xfId="19290" xr:uid="{57A00ABF-3797-4E5E-8184-25EF3AE3B3B0}"/>
    <cellStyle name="Comma 2 5 2 2 2 4 3 2" xfId="19291" xr:uid="{006DD63B-9766-4852-A6F4-FF7B93FA70FD}"/>
    <cellStyle name="Comma 2 5 2 2 2 4 4" xfId="19292" xr:uid="{FBDF3209-717C-4EB8-82D9-6E43CD20B8E1}"/>
    <cellStyle name="Comma 2 5 2 2 2 5" xfId="19293" xr:uid="{8FDB8119-FA62-495A-992C-A707FC632283}"/>
    <cellStyle name="Comma 2 5 2 2 2 5 2" xfId="19294" xr:uid="{08FBCFBD-F22B-4A85-A037-5A78A77A48A0}"/>
    <cellStyle name="Comma 2 5 2 2 2 6" xfId="19295" xr:uid="{C388A9F4-4898-4431-AE99-B94089CC483F}"/>
    <cellStyle name="Comma 2 5 2 2 2 6 2" xfId="19296" xr:uid="{6B33C999-1F1E-42E9-AAB5-A7E373F3090D}"/>
    <cellStyle name="Comma 2 5 2 2 2 7" xfId="19297" xr:uid="{07F9ACD9-EDF8-4851-8506-1E6D727E58B1}"/>
    <cellStyle name="Comma 2 5 2 2 2 8" xfId="19298" xr:uid="{03C7A529-F52B-4E92-9920-511FEC76D8FD}"/>
    <cellStyle name="Comma 2 5 2 2 2 9" xfId="45305" xr:uid="{43DEEE62-7A0D-4632-B10B-5CB4F5D545A7}"/>
    <cellStyle name="Comma 2 5 2 2 3" xfId="19299" xr:uid="{9A0D2B2B-C93D-47D6-9E39-A4297DCBF312}"/>
    <cellStyle name="Comma 2 5 2 2 3 2" xfId="19300" xr:uid="{FDD53DE3-5ECA-4F68-82A2-505585D5E10E}"/>
    <cellStyle name="Comma 2 5 2 2 3 2 2" xfId="19301" xr:uid="{CB0B7635-5603-4627-BB66-EEB3D53EB9CD}"/>
    <cellStyle name="Comma 2 5 2 2 3 2 2 2" xfId="19302" xr:uid="{68D3842C-9906-45DA-BB63-DCCD38449EB3}"/>
    <cellStyle name="Comma 2 5 2 2 3 2 2 2 2" xfId="19303" xr:uid="{61DBCC6B-07C0-4E28-A71C-7AC04AE5913C}"/>
    <cellStyle name="Comma 2 5 2 2 3 2 2 3" xfId="19304" xr:uid="{99C5B91C-EADE-4054-A5E3-558C08C121AB}"/>
    <cellStyle name="Comma 2 5 2 2 3 2 3" xfId="19305" xr:uid="{03829EEF-DE60-4555-8262-917FE33DBEE5}"/>
    <cellStyle name="Comma 2 5 2 2 3 2 3 2" xfId="19306" xr:uid="{98F0410C-78D4-4F15-A746-2A1D82446F94}"/>
    <cellStyle name="Comma 2 5 2 2 3 2 4" xfId="19307" xr:uid="{DA1520CD-F8B1-4EBB-BB1D-8C4A3D901C5E}"/>
    <cellStyle name="Comma 2 5 2 2 3 3" xfId="19308" xr:uid="{AF86A800-6F6C-4FE2-BE48-F3B506243FC4}"/>
    <cellStyle name="Comma 2 5 2 2 3 3 2" xfId="19309" xr:uid="{BB6123E4-72C8-42D3-BE56-E408B6DED248}"/>
    <cellStyle name="Comma 2 5 2 2 3 3 2 2" xfId="19310" xr:uid="{984E454E-2A08-4B86-B76A-EEDF39A333AC}"/>
    <cellStyle name="Comma 2 5 2 2 3 3 3" xfId="19311" xr:uid="{4D96F78D-6A08-44C9-9F6E-3F79C8904D67}"/>
    <cellStyle name="Comma 2 5 2 2 3 3 3 2" xfId="19312" xr:uid="{257A93CD-721B-4365-992D-F3735FE21AC2}"/>
    <cellStyle name="Comma 2 5 2 2 3 3 4" xfId="19313" xr:uid="{2053F8CB-FC4E-4B44-8D0E-98A299969104}"/>
    <cellStyle name="Comma 2 5 2 2 3 4" xfId="19314" xr:uid="{B9E48F98-D268-489A-8DC9-3321597847B1}"/>
    <cellStyle name="Comma 2 5 2 2 3 4 2" xfId="19315" xr:uid="{6A51EA0D-2727-4576-A7D7-A68A3EF2B7E5}"/>
    <cellStyle name="Comma 2 5 2 2 3 5" xfId="19316" xr:uid="{553E08D8-5EA5-4EBF-AD8C-559130E3F505}"/>
    <cellStyle name="Comma 2 5 2 2 3 5 2" xfId="19317" xr:uid="{2C902F9D-6C41-4DB5-9F83-D9FE069C93C6}"/>
    <cellStyle name="Comma 2 5 2 2 3 6" xfId="19318" xr:uid="{7FDB5FE3-DB22-432D-91A3-9E3B3EF0ECE5}"/>
    <cellStyle name="Comma 2 5 2 2 3 7" xfId="45745" xr:uid="{822897D5-C492-4246-94A5-3D08DA8FBA0E}"/>
    <cellStyle name="Comma 2 5 2 2 4" xfId="19319" xr:uid="{59AAD778-7B8B-40BF-BA2C-2CC8AB3ADFF3}"/>
    <cellStyle name="Comma 2 5 2 2 4 2" xfId="19320" xr:uid="{CFB8C911-B140-4734-97B8-FC2F7E5C5A67}"/>
    <cellStyle name="Comma 2 5 2 2 4 2 2" xfId="19321" xr:uid="{E40F2884-26E6-442F-A74D-B0BAC9F3A29B}"/>
    <cellStyle name="Comma 2 5 2 2 4 2 2 2" xfId="19322" xr:uid="{553BD93E-3F53-4E56-9E02-2045E4E82091}"/>
    <cellStyle name="Comma 2 5 2 2 4 2 3" xfId="19323" xr:uid="{CEB498C5-22D8-41D7-8645-F385E50C83DE}"/>
    <cellStyle name="Comma 2 5 2 2 4 2 3 2" xfId="19324" xr:uid="{53705A8D-5835-4631-A893-808AE461A09E}"/>
    <cellStyle name="Comma 2 5 2 2 4 2 4" xfId="19325" xr:uid="{00D938ED-1357-49DB-A43B-1BAA03C7B110}"/>
    <cellStyle name="Comma 2 5 2 2 4 3" xfId="19326" xr:uid="{6E780E67-0F5C-4200-AE28-211BF78143E7}"/>
    <cellStyle name="Comma 2 5 2 2 4 3 2" xfId="19327" xr:uid="{5A7BD168-57A5-4989-8371-6EB1F7D4A4C6}"/>
    <cellStyle name="Comma 2 5 2 2 4 4" xfId="19328" xr:uid="{F03830DA-1121-4B9C-88C0-2233133CB4B2}"/>
    <cellStyle name="Comma 2 5 2 2 4 4 2" xfId="19329" xr:uid="{389C0BFB-0E65-461F-9C60-747617060F70}"/>
    <cellStyle name="Comma 2 5 2 2 4 5" xfId="19330" xr:uid="{2691E44C-B70F-4274-BEBF-AE4A78A6122A}"/>
    <cellStyle name="Comma 2 5 2 2 4 6" xfId="46644" xr:uid="{8BB9709D-A9D8-4214-8A63-16FD676989F4}"/>
    <cellStyle name="Comma 2 5 2 2 5" xfId="19331" xr:uid="{4AF015E2-E909-4D07-BA2D-AAF56F0FC15E}"/>
    <cellStyle name="Comma 2 5 2 2 5 2" xfId="19332" xr:uid="{DF090EFA-4241-4CCB-8E14-A9D5B82D0FD7}"/>
    <cellStyle name="Comma 2 5 2 2 5 2 2" xfId="19333" xr:uid="{4DF3DE77-136D-42C3-872D-52CF04B94AF3}"/>
    <cellStyle name="Comma 2 5 2 2 5 3" xfId="19334" xr:uid="{B49074FF-8FAA-4CA6-9533-315DC96BE008}"/>
    <cellStyle name="Comma 2 5 2 2 5 3 2" xfId="19335" xr:uid="{497CE6D3-B516-4511-A142-4790667BDF93}"/>
    <cellStyle name="Comma 2 5 2 2 5 4" xfId="19336" xr:uid="{EA4527C7-E7B5-4C55-A7B8-D81A78970E13}"/>
    <cellStyle name="Comma 2 5 2 2 6" xfId="19337" xr:uid="{05E764FC-5A95-4856-BCEB-6B4B475882BE}"/>
    <cellStyle name="Comma 2 5 2 2 6 2" xfId="19338" xr:uid="{EA464E7F-54F3-4162-8A37-7CD9DE874FAF}"/>
    <cellStyle name="Comma 2 5 2 2 7" xfId="19339" xr:uid="{0D9E51AD-666A-475B-97C6-C2F482B6B470}"/>
    <cellStyle name="Comma 2 5 2 2 7 2" xfId="19340" xr:uid="{33E3B1F3-92FC-4F8B-836C-6C6C3DE94B66}"/>
    <cellStyle name="Comma 2 5 2 2 8" xfId="19341" xr:uid="{3D90B046-7BAE-44DE-9327-14CB8212A2BB}"/>
    <cellStyle name="Comma 2 5 2 2 9" xfId="19342" xr:uid="{DC5C50B9-A304-4BE7-8C86-16C54C185F7E}"/>
    <cellStyle name="Comma 2 5 2 3" xfId="19343" xr:uid="{1A8B1C61-939F-4637-877D-329F87F78A7D}"/>
    <cellStyle name="Comma 2 5 2 3 2" xfId="19344" xr:uid="{2A892B46-BB02-46B7-BC37-BF08065D146E}"/>
    <cellStyle name="Comma 2 5 2 3 2 2" xfId="19345" xr:uid="{24811DFC-B6E0-484F-99DE-68A2C0EB7826}"/>
    <cellStyle name="Comma 2 5 2 3 2 2 2" xfId="19346" xr:uid="{A8109CAD-AD67-4E54-8450-C80144ED1F61}"/>
    <cellStyle name="Comma 2 5 2 3 2 2 2 2" xfId="19347" xr:uid="{4DE84869-2767-41EB-9B83-07F54DF112D5}"/>
    <cellStyle name="Comma 2 5 2 3 2 2 2 2 2" xfId="19348" xr:uid="{334D7119-6472-454B-8DBE-1D22D4052278}"/>
    <cellStyle name="Comma 2 5 2 3 2 2 2 3" xfId="19349" xr:uid="{0CDB3B76-A673-4556-8293-5AF04A88429C}"/>
    <cellStyle name="Comma 2 5 2 3 2 2 3" xfId="19350" xr:uid="{A25052C2-1DD7-4D7C-B170-F5C1A41DA564}"/>
    <cellStyle name="Comma 2 5 2 3 2 2 3 2" xfId="19351" xr:uid="{CBC684DF-FF73-4912-A698-73F29F89578B}"/>
    <cellStyle name="Comma 2 5 2 3 2 2 4" xfId="19352" xr:uid="{7B39A729-318E-48D1-9BAD-520E0AF7E1B9}"/>
    <cellStyle name="Comma 2 5 2 3 2 2 4 2" xfId="19353" xr:uid="{12927202-3455-4E37-8E8F-D3FAE962725B}"/>
    <cellStyle name="Comma 2 5 2 3 2 2 5" xfId="19354" xr:uid="{534EA149-57EE-461B-8901-34D50285B0AD}"/>
    <cellStyle name="Comma 2 5 2 3 2 3" xfId="19355" xr:uid="{CD774E2D-56B4-47DC-B8E9-1D880CF3D97E}"/>
    <cellStyle name="Comma 2 5 2 3 2 3 2" xfId="19356" xr:uid="{F5FFB137-8BCC-4375-BFD0-1D7C306F7CE3}"/>
    <cellStyle name="Comma 2 5 2 3 2 3 2 2" xfId="19357" xr:uid="{840E0229-45E1-4356-9C89-6F47E8349E96}"/>
    <cellStyle name="Comma 2 5 2 3 2 3 2 2 2" xfId="19358" xr:uid="{7D52A3AC-7915-4CB4-AFD3-73831EDD89A7}"/>
    <cellStyle name="Comma 2 5 2 3 2 3 2 3" xfId="19359" xr:uid="{5EBA6309-0462-4095-9A47-DF1B428742B4}"/>
    <cellStyle name="Comma 2 5 2 3 2 3 3" xfId="19360" xr:uid="{6548D257-1767-4173-B75C-53D33A00F3BB}"/>
    <cellStyle name="Comma 2 5 2 3 2 3 3 2" xfId="19361" xr:uid="{F8CB277C-089E-4A6D-BB54-9006BF706F89}"/>
    <cellStyle name="Comma 2 5 2 3 2 3 4" xfId="19362" xr:uid="{D1020F04-0D70-4009-8F5A-5A8B03C0D3B7}"/>
    <cellStyle name="Comma 2 5 2 3 2 4" xfId="19363" xr:uid="{9D897A70-22BC-47EC-8E5E-43F5D8EED66B}"/>
    <cellStyle name="Comma 2 5 2 3 2 4 2" xfId="19364" xr:uid="{DF41398A-C18D-4DB7-B7EC-664A737455E8}"/>
    <cellStyle name="Comma 2 5 2 3 2 4 2 2" xfId="19365" xr:uid="{258CE721-FE50-4283-A999-E63A523D86AE}"/>
    <cellStyle name="Comma 2 5 2 3 2 4 3" xfId="19366" xr:uid="{F165CCBD-D243-4A04-9AE2-793014A56AAA}"/>
    <cellStyle name="Comma 2 5 2 3 2 5" xfId="19367" xr:uid="{7DC13680-A2DF-4214-9FC5-F415AD860786}"/>
    <cellStyle name="Comma 2 5 2 3 2 6" xfId="19368" xr:uid="{70898FFA-0F0A-4763-9916-B8FC516DC138}"/>
    <cellStyle name="Comma 2 5 2 3 2 7" xfId="19369" xr:uid="{F9078976-4487-4B4E-BBB8-FEED405494A6}"/>
    <cellStyle name="Comma 2 5 2 3 2 8" xfId="45180" xr:uid="{F14DD7C1-B38B-4E93-9E12-2327504F8E16}"/>
    <cellStyle name="Comma 2 5 2 3 3" xfId="19370" xr:uid="{8B74DA4A-785C-4FD7-9B2B-04693DB2CF16}"/>
    <cellStyle name="Comma 2 5 2 3 3 2" xfId="19371" xr:uid="{3F3834F7-24B2-4ABA-9539-D32518FED042}"/>
    <cellStyle name="Comma 2 5 2 3 3 2 2" xfId="19372" xr:uid="{38CD13B5-D96D-48EB-BD9C-DB4A8A174DA6}"/>
    <cellStyle name="Comma 2 5 2 3 3 2 2 2" xfId="19373" xr:uid="{3CFB8D3B-D3AF-43F7-84F1-9AD73A064D03}"/>
    <cellStyle name="Comma 2 5 2 3 3 2 2 2 2" xfId="19374" xr:uid="{40B23FC4-4EE9-40E7-8728-2102C6877F1F}"/>
    <cellStyle name="Comma 2 5 2 3 3 2 2 3" xfId="19375" xr:uid="{329CA37E-5832-4FF7-BBC8-463A0C44A9D1}"/>
    <cellStyle name="Comma 2 5 2 3 3 2 3" xfId="19376" xr:uid="{51D0FBAA-CB48-4E4D-8301-F3AB2163D7E8}"/>
    <cellStyle name="Comma 2 5 2 3 3 2 3 2" xfId="19377" xr:uid="{A6EF9E1F-6578-4BDC-8979-EA3D6B8B870D}"/>
    <cellStyle name="Comma 2 5 2 3 3 2 4" xfId="19378" xr:uid="{D00E1347-9EDD-41CE-A7DF-4990E208F3C4}"/>
    <cellStyle name="Comma 2 5 2 3 3 3" xfId="19379" xr:uid="{89C519C6-15E5-4D23-ADE9-FB49266BD67E}"/>
    <cellStyle name="Comma 2 5 2 3 3 3 2" xfId="19380" xr:uid="{4F9239B2-B5E7-4791-BE99-E27A0796F91A}"/>
    <cellStyle name="Comma 2 5 2 3 3 3 2 2" xfId="19381" xr:uid="{7945C5A2-63EE-4C08-AFAC-E732FA7DA78C}"/>
    <cellStyle name="Comma 2 5 2 3 3 3 3" xfId="19382" xr:uid="{A75C6C71-CC3E-47A3-93A0-A379D70D510D}"/>
    <cellStyle name="Comma 2 5 2 3 3 3 3 2" xfId="19383" xr:uid="{F8AE751B-1C3E-46F9-A1E0-A01F15738251}"/>
    <cellStyle name="Comma 2 5 2 3 3 3 4" xfId="19384" xr:uid="{1830B597-EF34-475B-A33C-7D1A6C9AB53D}"/>
    <cellStyle name="Comma 2 5 2 3 3 4" xfId="19385" xr:uid="{F77E278E-FD01-428E-9DE1-4FBC0B99A2B5}"/>
    <cellStyle name="Comma 2 5 2 3 3 4 2" xfId="19386" xr:uid="{5993D6B7-882A-4E95-BFEC-0DEBFC948BB4}"/>
    <cellStyle name="Comma 2 5 2 3 3 5" xfId="19387" xr:uid="{B4B32756-E1B6-4C5B-97B0-C14B6623B5DC}"/>
    <cellStyle name="Comma 2 5 2 3 3 5 2" xfId="19388" xr:uid="{46890B50-63E3-469F-8C1D-C0D75C10FE75}"/>
    <cellStyle name="Comma 2 5 2 3 3 6" xfId="19389" xr:uid="{A2333797-6C14-4F1B-A22D-7CE6BC692E33}"/>
    <cellStyle name="Comma 2 5 2 3 3 7" xfId="45864" xr:uid="{21CBF4E5-2397-4627-B8CB-F8B0BAEBDFA7}"/>
    <cellStyle name="Comma 2 5 2 3 4" xfId="19390" xr:uid="{C37B0B07-C80C-41AD-9504-1A74DD2D64D1}"/>
    <cellStyle name="Comma 2 5 2 3 4 2" xfId="19391" xr:uid="{21D8E108-C22C-4CB5-913B-F62FC113C39E}"/>
    <cellStyle name="Comma 2 5 2 3 4 2 2" xfId="19392" xr:uid="{43D57290-4B14-46FD-85E0-2FA1D655F107}"/>
    <cellStyle name="Comma 2 5 2 3 4 2 2 2" xfId="19393" xr:uid="{D668D60C-0608-4A57-B5C5-41917FD812DF}"/>
    <cellStyle name="Comma 2 5 2 3 4 2 2 2 2" xfId="19394" xr:uid="{5BB76CF2-D6E1-4943-8A0C-33C5DC15660D}"/>
    <cellStyle name="Comma 2 5 2 3 4 2 2 3" xfId="19395" xr:uid="{DA823ACD-D299-4C80-8081-F0CF89931496}"/>
    <cellStyle name="Comma 2 5 2 3 4 2 3" xfId="19396" xr:uid="{EBC3D6A3-3B16-461F-B85F-DE20E9A7286A}"/>
    <cellStyle name="Comma 2 5 2 3 4 2 3 2" xfId="19397" xr:uid="{89A267B1-C962-4394-965D-6D5D5A20DC78}"/>
    <cellStyle name="Comma 2 5 2 3 4 2 4" xfId="19398" xr:uid="{994022A2-A677-4988-B6D3-9C298F8B54CB}"/>
    <cellStyle name="Comma 2 5 2 3 4 3" xfId="19399" xr:uid="{E3BAAAF6-9A13-4BD4-923B-B0FF37035CFB}"/>
    <cellStyle name="Comma 2 5 2 3 4 3 2" xfId="19400" xr:uid="{A3989555-DC44-4E19-B957-142A2BA43923}"/>
    <cellStyle name="Comma 2 5 2 3 4 3 2 2" xfId="19401" xr:uid="{13A029B7-5B89-4F13-983E-DDE406B350BF}"/>
    <cellStyle name="Comma 2 5 2 3 4 3 3" xfId="19402" xr:uid="{E297ADD5-DEF9-4E72-9ADE-EF67739268BF}"/>
    <cellStyle name="Comma 2 5 2 3 4 3 3 2" xfId="19403" xr:uid="{857495E8-3427-4779-A617-FEBC82ABA50D}"/>
    <cellStyle name="Comma 2 5 2 3 4 3 4" xfId="19404" xr:uid="{ADC0B53E-A560-43C8-8A98-B4D611E1B9B0}"/>
    <cellStyle name="Comma 2 5 2 3 4 4" xfId="19405" xr:uid="{468F4F3F-E4C7-42D9-AEF9-2FC2B0542D88}"/>
    <cellStyle name="Comma 2 5 2 3 4 4 2" xfId="19406" xr:uid="{7063143D-0607-42AA-9E2C-96D565168655}"/>
    <cellStyle name="Comma 2 5 2 3 4 5" xfId="19407" xr:uid="{A7C02747-8376-47C2-A45D-3FFC46B18939}"/>
    <cellStyle name="Comma 2 5 2 3 4 5 2" xfId="19408" xr:uid="{14105F09-0EE4-49EC-B087-DBD34974D62F}"/>
    <cellStyle name="Comma 2 5 2 3 4 6" xfId="19409" xr:uid="{F0B3AED6-EECA-44CD-82F5-7CAB11B43C95}"/>
    <cellStyle name="Comma 2 5 2 3 4 7" xfId="46519" xr:uid="{4768C110-477B-4234-B8A6-3D907044DB8C}"/>
    <cellStyle name="Comma 2 5 2 3 5" xfId="19410" xr:uid="{14F8D088-206D-4E97-B096-DF7B61DCEBD8}"/>
    <cellStyle name="Comma 2 5 2 3 6" xfId="19411" xr:uid="{881C0DBF-0D1D-4A71-B05D-74B51E71A0FC}"/>
    <cellStyle name="Comma 2 5 2 3 7" xfId="19412" xr:uid="{2DB35515-962A-49A2-82C4-CCFD6D810206}"/>
    <cellStyle name="Comma 2 5 2 3 8" xfId="44193" xr:uid="{81A0B760-9FE9-4017-89E6-EA9B7C5C1E97}"/>
    <cellStyle name="Comma 2 5 2 4" xfId="19413" xr:uid="{943111C4-6A73-4C3F-BA32-C9DED18E78D9}"/>
    <cellStyle name="Comma 2 5 2 4 10" xfId="45053" xr:uid="{032A7613-A48A-4874-89AB-BB4AC364F34F}"/>
    <cellStyle name="Comma 2 5 2 4 2" xfId="19414" xr:uid="{43AC157C-25D2-4227-B80E-2C543B935308}"/>
    <cellStyle name="Comma 2 5 2 4 2 2" xfId="19415" xr:uid="{173C041C-A50F-455A-B89B-2BFA5AABD35E}"/>
    <cellStyle name="Comma 2 5 2 4 2 2 2" xfId="19416" xr:uid="{11AC8579-668E-4A0D-8D09-AD9A13EE01C7}"/>
    <cellStyle name="Comma 2 5 2 4 2 2 2 2" xfId="19417" xr:uid="{2DC32005-B54C-4EAA-978B-1E3DB5BFCFAC}"/>
    <cellStyle name="Comma 2 5 2 4 2 2 2 2 2" xfId="19418" xr:uid="{A3025494-5157-4D44-A52F-84E5372A4265}"/>
    <cellStyle name="Comma 2 5 2 4 2 2 2 3" xfId="19419" xr:uid="{7211CF3A-1D39-4513-85CE-601424266E72}"/>
    <cellStyle name="Comma 2 5 2 4 2 2 3" xfId="19420" xr:uid="{237BE51A-32CA-4D3E-A32C-3F78C730758D}"/>
    <cellStyle name="Comma 2 5 2 4 2 2 3 2" xfId="19421" xr:uid="{15D18374-4F55-495E-952F-F84B10EEAA9E}"/>
    <cellStyle name="Comma 2 5 2 4 2 2 4" xfId="19422" xr:uid="{D4161118-2703-4417-B0F6-67E7F09832FB}"/>
    <cellStyle name="Comma 2 5 2 4 2 3" xfId="19423" xr:uid="{81D03F96-B6BA-49F3-8916-36A9E78B076E}"/>
    <cellStyle name="Comma 2 5 2 4 2 3 2" xfId="19424" xr:uid="{CC34469E-A4BE-46E1-938D-B9FFE357CA8D}"/>
    <cellStyle name="Comma 2 5 2 4 2 3 2 2" xfId="19425" xr:uid="{7EE9870A-14CB-40AA-B32E-961CA81B92C7}"/>
    <cellStyle name="Comma 2 5 2 4 2 3 3" xfId="19426" xr:uid="{A0642430-646B-40AB-8D49-C76C681CF033}"/>
    <cellStyle name="Comma 2 5 2 4 2 3 3 2" xfId="19427" xr:uid="{6DE8DB62-07E4-405C-9474-4FB5BC6B276D}"/>
    <cellStyle name="Comma 2 5 2 4 2 3 4" xfId="19428" xr:uid="{6CB66A66-A854-48B6-BC76-EA1DE1343B16}"/>
    <cellStyle name="Comma 2 5 2 4 2 4" xfId="19429" xr:uid="{C4130680-2E74-46E4-9FF8-A26D7B8662A9}"/>
    <cellStyle name="Comma 2 5 2 4 2 4 2" xfId="19430" xr:uid="{49B42B41-0B4F-403F-86D8-DD3676342D34}"/>
    <cellStyle name="Comma 2 5 2 4 2 5" xfId="19431" xr:uid="{EBAA8975-6BD1-4A19-9729-403ED01D32CB}"/>
    <cellStyle name="Comma 2 5 2 4 2 5 2" xfId="19432" xr:uid="{441D4836-7D34-4B95-8402-D9CDB84FD3E1}"/>
    <cellStyle name="Comma 2 5 2 4 2 6" xfId="19433" xr:uid="{8855027A-B0A3-4F7C-B873-6507D81BEED1}"/>
    <cellStyle name="Comma 2 5 2 4 2 7" xfId="45983" xr:uid="{22C5AE72-02A9-4EAF-BA71-C74D20542E37}"/>
    <cellStyle name="Comma 2 5 2 4 3" xfId="19434" xr:uid="{5A384D21-C87E-45EA-84FE-3F2FD9F087ED}"/>
    <cellStyle name="Comma 2 5 2 4 3 2" xfId="19435" xr:uid="{B85C6FE7-7F0B-404A-8346-8ED33D6A4336}"/>
    <cellStyle name="Comma 2 5 2 4 3 3" xfId="19436" xr:uid="{3CF6FFA3-2A2B-4C39-BA9C-3626703A2788}"/>
    <cellStyle name="Comma 2 5 2 4 3 4" xfId="47766" xr:uid="{13F0D03A-A2AA-4925-AE30-2779DDCDAA70}"/>
    <cellStyle name="Comma 2 5 2 4 4" xfId="19437" xr:uid="{39568F8D-0EC2-4F41-AAE1-1C7821652F67}"/>
    <cellStyle name="Comma 2 5 2 4 4 2" xfId="19438" xr:uid="{A5332EA3-43A4-4751-B6A7-3B7074933CC8}"/>
    <cellStyle name="Comma 2 5 2 4 4 2 2" xfId="19439" xr:uid="{6E74A527-646A-4C52-BA44-3A9EBA9EB83E}"/>
    <cellStyle name="Comma 2 5 2 4 4 2 2 2" xfId="19440" xr:uid="{FE0181F0-ACE9-43DA-86E5-D91A05E1D9C9}"/>
    <cellStyle name="Comma 2 5 2 4 4 2 3" xfId="19441" xr:uid="{53CA92DC-E599-4D1C-8BDF-047603C1C270}"/>
    <cellStyle name="Comma 2 5 2 4 4 3" xfId="19442" xr:uid="{35690BAE-B88A-48BA-AA5A-E11F46EF5E75}"/>
    <cellStyle name="Comma 2 5 2 4 4 3 2" xfId="19443" xr:uid="{C16C2AF2-82DF-4377-AFF2-02FB42F9178D}"/>
    <cellStyle name="Comma 2 5 2 4 4 4" xfId="19444" xr:uid="{A227B772-E65B-4403-AA0A-17812FC98458}"/>
    <cellStyle name="Comma 2 5 2 4 4 5" xfId="47425" xr:uid="{04C57D3F-0A16-46B3-B118-09B72A484C80}"/>
    <cellStyle name="Comma 2 5 2 4 5" xfId="19445" xr:uid="{D7D66A25-F655-4F25-AAF4-1AA4527B82A5}"/>
    <cellStyle name="Comma 2 5 2 4 5 2" xfId="19446" xr:uid="{2BF4D24F-3BE8-472D-91FB-50E852016A90}"/>
    <cellStyle name="Comma 2 5 2 4 5 2 2" xfId="19447" xr:uid="{DA9013C6-FC06-49D7-8631-1F5EDA3EB628}"/>
    <cellStyle name="Comma 2 5 2 4 5 3" xfId="19448" xr:uid="{CF260763-6E62-404E-AAE3-F084CA856F33}"/>
    <cellStyle name="Comma 2 5 2 4 5 3 2" xfId="19449" xr:uid="{E3AA2A92-3228-4389-9580-5E2449709B9A}"/>
    <cellStyle name="Comma 2 5 2 4 5 4" xfId="19450" xr:uid="{197EF105-36A2-4989-8F79-88E4E2C8F515}"/>
    <cellStyle name="Comma 2 5 2 4 6" xfId="19451" xr:uid="{040180C3-D42F-4984-AE1E-68323FD1ECBA}"/>
    <cellStyle name="Comma 2 5 2 4 6 2" xfId="19452" xr:uid="{FAA6D6DB-07F1-4AF4-86A4-F26326EAEFDA}"/>
    <cellStyle name="Comma 2 5 2 4 7" xfId="19453" xr:uid="{BE12E14E-9461-46B1-8709-2085392FE72B}"/>
    <cellStyle name="Comma 2 5 2 4 7 2" xfId="19454" xr:uid="{16D233F2-C0B1-4A37-BFA0-39C70E93F3BA}"/>
    <cellStyle name="Comma 2 5 2 4 8" xfId="19455" xr:uid="{09641663-D710-4DB6-89A0-CE66F6774479}"/>
    <cellStyle name="Comma 2 5 2 4 9" xfId="19456" xr:uid="{6E375B97-B9DF-41F0-88A2-9F691FD6C3B0}"/>
    <cellStyle name="Comma 2 5 2 5" xfId="19457" xr:uid="{2E732435-4515-4BD7-B52F-ED9271BABFD3}"/>
    <cellStyle name="Comma 2 5 2 5 2" xfId="19458" xr:uid="{173EDAE2-E0DC-47E4-9721-C51268D21C72}"/>
    <cellStyle name="Comma 2 5 2 5 2 2" xfId="19459" xr:uid="{B093E1AD-8C22-4AE7-AEE1-E7E4CF3E83C0}"/>
    <cellStyle name="Comma 2 5 2 5 2 2 2" xfId="19460" xr:uid="{C0310F5E-E496-4A7C-92CA-3C6F0C3B4E03}"/>
    <cellStyle name="Comma 2 5 2 5 2 2 2 2" xfId="19461" xr:uid="{4D205461-DA59-4AD1-8D3D-4F33CA1CB57B}"/>
    <cellStyle name="Comma 2 5 2 5 2 2 3" xfId="19462" xr:uid="{55E84061-1AE3-45F4-9AFF-8890174D992F}"/>
    <cellStyle name="Comma 2 5 2 5 2 3" xfId="19463" xr:uid="{FF0D0C9D-3588-4244-B10F-6F2F69DBDE20}"/>
    <cellStyle name="Comma 2 5 2 5 2 3 2" xfId="19464" xr:uid="{A537C04D-DCE7-4885-8988-A5C6F7B9EC73}"/>
    <cellStyle name="Comma 2 5 2 5 2 4" xfId="19465" xr:uid="{261D3E8C-1D9F-4E7C-9639-5B24DFD4C1D8}"/>
    <cellStyle name="Comma 2 5 2 5 3" xfId="19466" xr:uid="{2088BFC8-5A5E-4A7D-84C5-91D40A51A950}"/>
    <cellStyle name="Comma 2 5 2 5 3 2" xfId="19467" xr:uid="{9675DB78-3123-44DF-A65B-889F103B46DD}"/>
    <cellStyle name="Comma 2 5 2 5 3 2 2" xfId="19468" xr:uid="{5E52F035-8545-43BF-8851-4E6B7A9EAC89}"/>
    <cellStyle name="Comma 2 5 2 5 3 3" xfId="19469" xr:uid="{64DC0D3E-F3A1-4D1A-BC65-A531BDAD4B4C}"/>
    <cellStyle name="Comma 2 5 2 5 3 3 2" xfId="19470" xr:uid="{1816851C-343F-49A2-B35C-0F399B2F71D8}"/>
    <cellStyle name="Comma 2 5 2 5 3 4" xfId="19471" xr:uid="{25D14D7B-D28C-4620-BE73-27D498818D04}"/>
    <cellStyle name="Comma 2 5 2 5 4" xfId="19472" xr:uid="{D4780E05-E02B-41D2-B6D3-4BE45929F43A}"/>
    <cellStyle name="Comma 2 5 2 5 4 2" xfId="19473" xr:uid="{383C9748-1815-44EC-9ECC-27808CA3CBE2}"/>
    <cellStyle name="Comma 2 5 2 5 5" xfId="19474" xr:uid="{E697041E-C73D-4C01-B581-27A6692623AF}"/>
    <cellStyle name="Comma 2 5 2 5 5 2" xfId="19475" xr:uid="{D02E51D4-83E5-4770-8C53-36A6FC389AC8}"/>
    <cellStyle name="Comma 2 5 2 5 6" xfId="19476" xr:uid="{2DF87234-3C0A-4DFF-A7E9-8336940EF19C}"/>
    <cellStyle name="Comma 2 5 2 5 7" xfId="45619" xr:uid="{019A4C95-3974-495F-815B-571C05CCABB5}"/>
    <cellStyle name="Comma 2 5 2 6" xfId="19477" xr:uid="{C8014556-7046-42DB-9F2F-988EB92D08B1}"/>
    <cellStyle name="Comma 2 5 2 6 2" xfId="19478" xr:uid="{929DEA3D-42E8-4DFC-8CAA-6FD0DC6FD828}"/>
    <cellStyle name="Comma 2 5 2 6 2 2" xfId="19479" xr:uid="{A903D925-95B9-4AAE-BC11-F7265B0294A3}"/>
    <cellStyle name="Comma 2 5 2 6 3" xfId="19480" xr:uid="{B6ACE0DD-1AE5-41E8-990B-9C195430A8DF}"/>
    <cellStyle name="Comma 2 5 2 6 4" xfId="46394" xr:uid="{F21E43EC-44FD-469C-812F-7EDE2B75592D}"/>
    <cellStyle name="Comma 2 5 2 7" xfId="19481" xr:uid="{3A8FFC75-D539-41C2-82F7-611B76E7C5F6}"/>
    <cellStyle name="Comma 2 5 2 7 2" xfId="19482" xr:uid="{2B269D44-A493-417D-AAC6-94509A786F8D}"/>
    <cellStyle name="Comma 2 5 2 7 2 2" xfId="19483" xr:uid="{4181CC6A-ECCA-4684-9F56-33E15772680E}"/>
    <cellStyle name="Comma 2 5 2 7 3" xfId="19484" xr:uid="{A89E5EF1-1163-4F1E-840E-8F4A01900BA1}"/>
    <cellStyle name="Comma 2 5 2 8" xfId="19485" xr:uid="{67EF3A0A-FED4-4D1F-8426-505857C1AB6F}"/>
    <cellStyle name="Comma 2 5 2 8 2" xfId="19486" xr:uid="{4327D1A1-E5A2-4AA1-BC70-833AAE1C00D2}"/>
    <cellStyle name="Comma 2 5 2 9" xfId="19487" xr:uid="{A6FBF966-0DC3-4F27-9BB5-13F44D4EEDB2}"/>
    <cellStyle name="Comma 2 5 2 9 2" xfId="19488" xr:uid="{55CD5A65-3FB8-43F2-8B85-03AE8835FB9A}"/>
    <cellStyle name="Comma 2 5 3" xfId="3246" xr:uid="{52B16304-6DFD-4E8F-80D9-E1553592BEA0}"/>
    <cellStyle name="Comma 2 5 3 10" xfId="19490" xr:uid="{272D1918-477C-490A-A4E0-963AF132D779}"/>
    <cellStyle name="Comma 2 5 3 11" xfId="19489" xr:uid="{4F9D5B0F-F24E-422C-92A9-B36C01198C7D}"/>
    <cellStyle name="Comma 2 5 3 12" xfId="44268" xr:uid="{656738CC-CADE-4F0F-A0E2-B554911DC6C9}"/>
    <cellStyle name="Comma 2 5 3 2" xfId="19491" xr:uid="{BB4C3C31-8B5E-487F-9150-80892B1AD4E6}"/>
    <cellStyle name="Comma 2 5 3 2 10" xfId="45255" xr:uid="{B5692327-1A0D-4629-8316-DB3DA6708D5F}"/>
    <cellStyle name="Comma 2 5 3 2 2" xfId="19492" xr:uid="{605D4644-4665-49BE-AE2D-1A63C55EDEA0}"/>
    <cellStyle name="Comma 2 5 3 2 2 2" xfId="19493" xr:uid="{787521C5-2096-4510-9021-4D60A6062A0B}"/>
    <cellStyle name="Comma 2 5 3 2 2 2 2" xfId="19494" xr:uid="{CEE2AD29-43E6-48C6-8E8C-E7C1E68DE510}"/>
    <cellStyle name="Comma 2 5 3 2 2 2 2 2" xfId="19495" xr:uid="{CA40A6A9-90E0-4D8E-8F98-7FE4ADE67AB7}"/>
    <cellStyle name="Comma 2 5 3 2 2 2 2 2 2" xfId="19496" xr:uid="{8607D60A-1C75-4990-ADEB-084AE17EACB9}"/>
    <cellStyle name="Comma 2 5 3 2 2 2 2 2 2 2" xfId="19497" xr:uid="{56FE3658-5664-4366-9BE1-F5307CE7790A}"/>
    <cellStyle name="Comma 2 5 3 2 2 2 2 2 3" xfId="19498" xr:uid="{0397D4D4-3B1E-4416-92CB-EC3F6641DD63}"/>
    <cellStyle name="Comma 2 5 3 2 2 2 2 3" xfId="19499" xr:uid="{124D280B-4277-4217-B9B9-DFA7D71999C4}"/>
    <cellStyle name="Comma 2 5 3 2 2 2 2 3 2" xfId="19500" xr:uid="{2A6FACB1-E71B-475A-B770-08E6FA5C331A}"/>
    <cellStyle name="Comma 2 5 3 2 2 2 2 4" xfId="19501" xr:uid="{41C44548-CDA9-4F43-BE9E-D03EBF96C82A}"/>
    <cellStyle name="Comma 2 5 3 2 2 2 3" xfId="19502" xr:uid="{2B416A30-BBD0-4F67-ADEC-A67BE20D9E7E}"/>
    <cellStyle name="Comma 2 5 3 2 2 2 3 2" xfId="19503" xr:uid="{4CE00711-EA44-4E53-A33A-818C7C2DD6E3}"/>
    <cellStyle name="Comma 2 5 3 2 2 2 3 2 2" xfId="19504" xr:uid="{73E47F76-5E0D-4719-8A45-04497E258D22}"/>
    <cellStyle name="Comma 2 5 3 2 2 2 3 3" xfId="19505" xr:uid="{32E0851F-BB58-4520-9D79-1D1FF50A47E3}"/>
    <cellStyle name="Comma 2 5 3 2 2 2 3 3 2" xfId="19506" xr:uid="{16065CA8-96DC-45E3-B358-E4243A01077C}"/>
    <cellStyle name="Comma 2 5 3 2 2 2 3 4" xfId="19507" xr:uid="{B5F7E104-4734-4BEF-9F27-59EDC7FD4975}"/>
    <cellStyle name="Comma 2 5 3 2 2 2 4" xfId="19508" xr:uid="{E42EFA39-C5FD-438B-87DA-DD90958D9AE2}"/>
    <cellStyle name="Comma 2 5 3 2 2 2 4 2" xfId="19509" xr:uid="{0F2CCEFE-90B9-4C2D-B4BE-435F482BD4C6}"/>
    <cellStyle name="Comma 2 5 3 2 2 2 5" xfId="19510" xr:uid="{1F6E4F15-ADEC-4483-84EE-8C39E5946CB6}"/>
    <cellStyle name="Comma 2 5 3 2 2 2 5 2" xfId="19511" xr:uid="{273FDC6D-686C-46C7-A6FE-2BF3DDE08C8A}"/>
    <cellStyle name="Comma 2 5 3 2 2 2 6" xfId="19512" xr:uid="{976FD28A-6AB2-4F03-9DA9-C05B598A6825}"/>
    <cellStyle name="Comma 2 5 3 2 2 3" xfId="19513" xr:uid="{BD177C94-43AC-476A-97B0-8569155078CC}"/>
    <cellStyle name="Comma 2 5 3 2 2 3 2" xfId="19514" xr:uid="{F90A8BB4-CECA-47D4-A9F1-5AAC8E062D53}"/>
    <cellStyle name="Comma 2 5 3 2 2 3 2 2" xfId="19515" xr:uid="{D58BB398-D2F7-4226-837C-4AF995C30BA9}"/>
    <cellStyle name="Comma 2 5 3 2 2 3 2 2 2" xfId="19516" xr:uid="{06546E37-F9E2-44D0-A954-B891DF650195}"/>
    <cellStyle name="Comma 2 5 3 2 2 3 2 3" xfId="19517" xr:uid="{2183332E-1A43-4746-BE2D-CE336E520A6E}"/>
    <cellStyle name="Comma 2 5 3 2 2 3 3" xfId="19518" xr:uid="{78296A26-DC66-4D11-BE7D-7FD944670AE2}"/>
    <cellStyle name="Comma 2 5 3 2 2 3 3 2" xfId="19519" xr:uid="{528BFDA0-E6F4-4CAB-9F52-658BFF4E5BBD}"/>
    <cellStyle name="Comma 2 5 3 2 2 3 4" xfId="19520" xr:uid="{19D3D16B-4B85-4532-B710-2C07A3A3068F}"/>
    <cellStyle name="Comma 2 5 3 2 2 4" xfId="19521" xr:uid="{37757C6E-3D4F-4CDE-8F48-C91D7E60BBFB}"/>
    <cellStyle name="Comma 2 5 3 2 2 4 2" xfId="19522" xr:uid="{D4948A18-677C-4C17-8FBF-2062BB47D9CA}"/>
    <cellStyle name="Comma 2 5 3 2 2 4 2 2" xfId="19523" xr:uid="{3CA3CF74-8B85-4469-8770-F9C152E19B4C}"/>
    <cellStyle name="Comma 2 5 3 2 2 4 3" xfId="19524" xr:uid="{CC80AA0E-9B94-415A-A8AB-106F92A47D73}"/>
    <cellStyle name="Comma 2 5 3 2 2 4 3 2" xfId="19525" xr:uid="{F9B16549-08ED-4885-8AEF-F3A12091AD36}"/>
    <cellStyle name="Comma 2 5 3 2 2 4 4" xfId="19526" xr:uid="{D06F872E-1D30-457E-A386-0A46C6C66E85}"/>
    <cellStyle name="Comma 2 5 3 2 2 5" xfId="19527" xr:uid="{2EB3DFB8-7593-4344-904B-625C37FBA368}"/>
    <cellStyle name="Comma 2 5 3 2 2 5 2" xfId="19528" xr:uid="{3F36C3E7-8967-4DFE-BDA9-096C91DC5D4F}"/>
    <cellStyle name="Comma 2 5 3 2 2 6" xfId="19529" xr:uid="{965B34A1-003C-47DF-B1FF-D2F898A82144}"/>
    <cellStyle name="Comma 2 5 3 2 2 6 2" xfId="19530" xr:uid="{6AB58C7E-A24F-4281-8E57-0DB49E743D3A}"/>
    <cellStyle name="Comma 2 5 3 2 2 7" xfId="19531" xr:uid="{52AF110A-1D25-4772-B7E5-FEC04B644C38}"/>
    <cellStyle name="Comma 2 5 3 2 2 8" xfId="46037" xr:uid="{1CB66768-8E55-44FD-8976-55BE65F4C054}"/>
    <cellStyle name="Comma 2 5 3 2 3" xfId="19532" xr:uid="{9EE6A5C5-0E82-4C16-B136-60E5A1F8BB5A}"/>
    <cellStyle name="Comma 2 5 3 2 3 2" xfId="19533" xr:uid="{36DFB444-1334-4203-AE44-EFE8B3ABA346}"/>
    <cellStyle name="Comma 2 5 3 2 3 2 2" xfId="19534" xr:uid="{89FC9BCA-B717-48CD-A732-2694CCDEEB2E}"/>
    <cellStyle name="Comma 2 5 3 2 3 2 2 2" xfId="19535" xr:uid="{D1F73DBF-39A3-4043-A48B-C3502B07A9E0}"/>
    <cellStyle name="Comma 2 5 3 2 3 2 2 2 2" xfId="19536" xr:uid="{1525E2E4-8B54-417B-90D6-60BE97AF5D6D}"/>
    <cellStyle name="Comma 2 5 3 2 3 2 2 3" xfId="19537" xr:uid="{D81A86FE-12B0-4C3B-AC07-20A0697EC5F3}"/>
    <cellStyle name="Comma 2 5 3 2 3 2 3" xfId="19538" xr:uid="{44DFF28F-2C22-4449-A371-260AA18E848E}"/>
    <cellStyle name="Comma 2 5 3 2 3 2 3 2" xfId="19539" xr:uid="{0FE5079C-9749-46C2-BDAC-99EA565BD00A}"/>
    <cellStyle name="Comma 2 5 3 2 3 2 4" xfId="19540" xr:uid="{D21CA4FD-F284-4A5A-B209-4CB64CF4F42B}"/>
    <cellStyle name="Comma 2 5 3 2 3 3" xfId="19541" xr:uid="{9AAB5F0B-3375-46B7-8958-0380A629F491}"/>
    <cellStyle name="Comma 2 5 3 2 3 3 2" xfId="19542" xr:uid="{9A872EE5-F20A-4339-B3F3-F01E5EE20F2F}"/>
    <cellStyle name="Comma 2 5 3 2 3 3 2 2" xfId="19543" xr:uid="{CEF6A8BF-7632-4DBF-A989-9FF69259B693}"/>
    <cellStyle name="Comma 2 5 3 2 3 3 3" xfId="19544" xr:uid="{57DECA0A-A423-45AB-B8CC-B797B69B9D07}"/>
    <cellStyle name="Comma 2 5 3 2 3 3 3 2" xfId="19545" xr:uid="{E5B204C7-0B0E-4E8B-B7D0-D253D422EC34}"/>
    <cellStyle name="Comma 2 5 3 2 3 3 4" xfId="19546" xr:uid="{C605B140-22B1-4B40-9E44-FB2AF7A92C04}"/>
    <cellStyle name="Comma 2 5 3 2 3 4" xfId="19547" xr:uid="{22B18EC8-4FC3-4A38-8388-70220BFB93CD}"/>
    <cellStyle name="Comma 2 5 3 2 3 4 2" xfId="19548" xr:uid="{A9B46A68-B6C3-4FAA-9A7D-DD49B127AF52}"/>
    <cellStyle name="Comma 2 5 3 2 3 5" xfId="19549" xr:uid="{017502AE-E037-40F6-8152-B9BB5BEDB64B}"/>
    <cellStyle name="Comma 2 5 3 2 3 5 2" xfId="19550" xr:uid="{3622F207-095B-4FCC-A615-92468AC98D81}"/>
    <cellStyle name="Comma 2 5 3 2 3 6" xfId="19551" xr:uid="{FCEF7DB0-2225-44BD-BAB3-6806415FD0A6}"/>
    <cellStyle name="Comma 2 5 3 2 4" xfId="19552" xr:uid="{7A02E712-4F09-4CF0-A3AF-E999612F2905}"/>
    <cellStyle name="Comma 2 5 3 2 4 2" xfId="19553" xr:uid="{5AF92A13-CCEE-481D-9356-B09F12D0A8B7}"/>
    <cellStyle name="Comma 2 5 3 2 4 2 2" xfId="19554" xr:uid="{42351ADF-645E-48EA-99C3-4DD37B82F097}"/>
    <cellStyle name="Comma 2 5 3 2 4 2 2 2" xfId="19555" xr:uid="{D4C7947D-DEB5-420A-B6EB-9135E81CDBE1}"/>
    <cellStyle name="Comma 2 5 3 2 4 2 3" xfId="19556" xr:uid="{4308A743-4700-4578-B411-73A484C8CBFA}"/>
    <cellStyle name="Comma 2 5 3 2 4 3" xfId="19557" xr:uid="{FA6BF6E0-ABCF-4616-B582-D4E95BDCED69}"/>
    <cellStyle name="Comma 2 5 3 2 4 3 2" xfId="19558" xr:uid="{40C6D2B1-481A-4802-BAF4-6B8CCD456919}"/>
    <cellStyle name="Comma 2 5 3 2 4 4" xfId="19559" xr:uid="{F683182E-BBCA-4008-B8F2-7BE197F01D91}"/>
    <cellStyle name="Comma 2 5 3 2 5" xfId="19560" xr:uid="{CEB1964D-F48B-44C7-92A5-418AE6A35E2E}"/>
    <cellStyle name="Comma 2 5 3 2 5 2" xfId="19561" xr:uid="{4097F49B-3AE8-4307-9A10-E56903954C91}"/>
    <cellStyle name="Comma 2 5 3 2 5 2 2" xfId="19562" xr:uid="{34E67FD8-2CBD-458C-8977-76C530348C55}"/>
    <cellStyle name="Comma 2 5 3 2 5 3" xfId="19563" xr:uid="{47274990-E491-4E84-96DB-149731FFA537}"/>
    <cellStyle name="Comma 2 5 3 2 5 3 2" xfId="19564" xr:uid="{6939F1A3-9B5F-4DE0-991C-DFC6E73CB6FC}"/>
    <cellStyle name="Comma 2 5 3 2 5 4" xfId="19565" xr:uid="{AAE91821-5D90-400A-AA24-C1C46A307681}"/>
    <cellStyle name="Comma 2 5 3 2 6" xfId="19566" xr:uid="{CD99F3AC-3D65-457C-BBB6-489BBC4BD7FC}"/>
    <cellStyle name="Comma 2 5 3 2 6 2" xfId="19567" xr:uid="{BB7BC7E0-C7CC-42FD-82F0-1649BC456B4C}"/>
    <cellStyle name="Comma 2 5 3 2 7" xfId="19568" xr:uid="{C4A8AEBA-78FC-4F2E-8B9D-BFF2610616A2}"/>
    <cellStyle name="Comma 2 5 3 2 7 2" xfId="19569" xr:uid="{B69E1644-E5C8-407A-960D-2D2E4BA6FFDB}"/>
    <cellStyle name="Comma 2 5 3 2 8" xfId="19570" xr:uid="{A5071C55-F015-464A-B7D0-CB25161B05B0}"/>
    <cellStyle name="Comma 2 5 3 2 9" xfId="19571" xr:uid="{3A431420-735E-4603-85DE-6C962BAFE286}"/>
    <cellStyle name="Comma 2 5 3 3" xfId="19572" xr:uid="{4F231218-F695-4EBD-A168-3CDF3DDBE108}"/>
    <cellStyle name="Comma 2 5 3 3 2" xfId="19573" xr:uid="{E2FFAB22-5810-4737-8309-CEED8E666A4A}"/>
    <cellStyle name="Comma 2 5 3 3 2 2" xfId="19574" xr:uid="{29C422A9-7E28-4828-B47E-D561414615CE}"/>
    <cellStyle name="Comma 2 5 3 3 2 2 2" xfId="19575" xr:uid="{7947CE69-7CD1-4180-83A6-016ADA9C9565}"/>
    <cellStyle name="Comma 2 5 3 3 2 2 2 2" xfId="19576" xr:uid="{09F40BDF-DAC1-4C68-9FF8-4F5A6CC72C4A}"/>
    <cellStyle name="Comma 2 5 3 3 2 2 2 2 2" xfId="19577" xr:uid="{E21D866A-0CA1-411B-ABA1-D4FB3EF06220}"/>
    <cellStyle name="Comma 2 5 3 3 2 2 2 3" xfId="19578" xr:uid="{177A9E1A-DD35-441C-89D9-5C7C6C3B70E4}"/>
    <cellStyle name="Comma 2 5 3 3 2 2 3" xfId="19579" xr:uid="{D981D484-44CE-4236-8449-1B05109FACD2}"/>
    <cellStyle name="Comma 2 5 3 3 2 2 3 2" xfId="19580" xr:uid="{B484D4C5-132B-45FE-A131-87CD81EF93A2}"/>
    <cellStyle name="Comma 2 5 3 3 2 2 4" xfId="19581" xr:uid="{FE0BD465-833A-4630-A8DB-47E8723AA524}"/>
    <cellStyle name="Comma 2 5 3 3 2 3" xfId="19582" xr:uid="{593C536D-DC23-4325-9E1A-42F9B9CC933C}"/>
    <cellStyle name="Comma 2 5 3 3 2 3 2" xfId="19583" xr:uid="{7B4F9EC2-1148-429C-ADDA-E2FA56C36DD2}"/>
    <cellStyle name="Comma 2 5 3 3 2 3 2 2" xfId="19584" xr:uid="{BDE1BB79-54CE-4109-8B90-7C9AAC641155}"/>
    <cellStyle name="Comma 2 5 3 3 2 3 3" xfId="19585" xr:uid="{1227C0A0-3BC1-48EC-8486-A7145C10E063}"/>
    <cellStyle name="Comma 2 5 3 3 2 3 3 2" xfId="19586" xr:uid="{AD941510-A6BF-4E06-BE9E-523311C60B74}"/>
    <cellStyle name="Comma 2 5 3 3 2 3 4" xfId="19587" xr:uid="{EF6912DF-139A-4B20-9AF7-3550E5960CF3}"/>
    <cellStyle name="Comma 2 5 3 3 2 4" xfId="19588" xr:uid="{B7688ABE-122B-4407-BF2D-11B4808D1D9B}"/>
    <cellStyle name="Comma 2 5 3 3 2 4 2" xfId="19589" xr:uid="{731D39A4-5CB6-40A0-83D8-00998EFDF982}"/>
    <cellStyle name="Comma 2 5 3 3 2 5" xfId="19590" xr:uid="{D3B0F841-F325-41E3-AAEB-C49211ED265D}"/>
    <cellStyle name="Comma 2 5 3 3 2 5 2" xfId="19591" xr:uid="{C060B065-A001-4D78-B191-EC1C838E4424}"/>
    <cellStyle name="Comma 2 5 3 3 2 6" xfId="19592" xr:uid="{98CA1EE3-2706-47E8-9BD5-88321BDBF33C}"/>
    <cellStyle name="Comma 2 5 3 3 3" xfId="19593" xr:uid="{42FE4212-8AB7-47AF-9E8F-A24B2161B65D}"/>
    <cellStyle name="Comma 2 5 3 3 3 2" xfId="19594" xr:uid="{3EEC0FE1-E9DD-4AAF-BA6F-01BB41CEFF93}"/>
    <cellStyle name="Comma 2 5 3 3 3 2 2" xfId="19595" xr:uid="{40827B16-5373-4774-99DA-8D722B5E6FF8}"/>
    <cellStyle name="Comma 2 5 3 3 3 2 2 2" xfId="19596" xr:uid="{0FE32A6E-33E1-4605-BA2D-64EFF4420C80}"/>
    <cellStyle name="Comma 2 5 3 3 3 2 3" xfId="19597" xr:uid="{1CDF8FEC-C7A5-4280-A83B-857AD87686FC}"/>
    <cellStyle name="Comma 2 5 3 3 3 3" xfId="19598" xr:uid="{696A20DA-531A-414C-AE05-F08DE15B1DAF}"/>
    <cellStyle name="Comma 2 5 3 3 3 3 2" xfId="19599" xr:uid="{43B178F5-FF5A-4A20-A601-F03B053769F9}"/>
    <cellStyle name="Comma 2 5 3 3 3 4" xfId="19600" xr:uid="{4BA6E241-E6AD-4758-9FFE-6F52E9718D33}"/>
    <cellStyle name="Comma 2 5 3 3 4" xfId="19601" xr:uid="{2DFBF2C4-E425-4077-B82D-5661332E8C7F}"/>
    <cellStyle name="Comma 2 5 3 3 4 2" xfId="19602" xr:uid="{DD08330F-1F14-447C-A9FC-A785E59B667D}"/>
    <cellStyle name="Comma 2 5 3 3 4 2 2" xfId="19603" xr:uid="{A2262F74-DA30-4D11-965F-7C517EB8F2CF}"/>
    <cellStyle name="Comma 2 5 3 3 4 3" xfId="19604" xr:uid="{4335A590-BCDC-452D-97ED-4A6DD57E3DB0}"/>
    <cellStyle name="Comma 2 5 3 3 4 3 2" xfId="19605" xr:uid="{41C81FA2-9CDA-4639-9140-2DC7A79219F4}"/>
    <cellStyle name="Comma 2 5 3 3 4 4" xfId="19606" xr:uid="{CCB19569-ECAB-4585-8A43-B17C79C6F6EF}"/>
    <cellStyle name="Comma 2 5 3 3 5" xfId="19607" xr:uid="{E98B485A-73D0-40CE-ACFC-0F48A5D8F8DA}"/>
    <cellStyle name="Comma 2 5 3 3 5 2" xfId="19608" xr:uid="{D702EA6D-01F7-4E4E-8111-4C8611EC6192}"/>
    <cellStyle name="Comma 2 5 3 3 6" xfId="19609" xr:uid="{5F189475-5773-4704-A490-D1B3F2242DE4}"/>
    <cellStyle name="Comma 2 5 3 3 6 2" xfId="19610" xr:uid="{88A95C75-B296-429A-B5EF-0F8C69F01276}"/>
    <cellStyle name="Comma 2 5 3 3 7" xfId="19611" xr:uid="{89919AC6-2C95-42BE-86F1-D67FF3928790}"/>
    <cellStyle name="Comma 2 5 3 3 8" xfId="45695" xr:uid="{A5C821F6-6DFE-473F-87B8-75BF1D062933}"/>
    <cellStyle name="Comma 2 5 3 4" xfId="19612" xr:uid="{9CA9AC77-2F66-41E3-98F6-5FAF9E0344C3}"/>
    <cellStyle name="Comma 2 5 3 4 2" xfId="19613" xr:uid="{FDD773CE-5C1C-4E0D-B029-D7B9CCAD5743}"/>
    <cellStyle name="Comma 2 5 3 4 2 2" xfId="19614" xr:uid="{E0F48DD3-DC41-4816-90CD-EDE8BE8412A0}"/>
    <cellStyle name="Comma 2 5 3 4 2 2 2" xfId="19615" xr:uid="{846E33DB-9E64-4DF9-B471-E278189535E9}"/>
    <cellStyle name="Comma 2 5 3 4 2 2 2 2" xfId="19616" xr:uid="{AF7C97CC-C566-465B-9F7D-2039940667AA}"/>
    <cellStyle name="Comma 2 5 3 4 2 2 3" xfId="19617" xr:uid="{750A1F9B-CD3F-4BF0-8355-497F5799AA94}"/>
    <cellStyle name="Comma 2 5 3 4 2 3" xfId="19618" xr:uid="{1962FD23-0841-4A2D-917F-54D04F55980F}"/>
    <cellStyle name="Comma 2 5 3 4 2 3 2" xfId="19619" xr:uid="{585A6BBB-F993-497E-9E1B-4D2A3AFAA16D}"/>
    <cellStyle name="Comma 2 5 3 4 2 4" xfId="19620" xr:uid="{251AF9DE-2333-4DEC-8D6B-603AAF0E3E00}"/>
    <cellStyle name="Comma 2 5 3 4 3" xfId="19621" xr:uid="{6EE0463C-E09F-4974-AB23-67B7D3FCCC4C}"/>
    <cellStyle name="Comma 2 5 3 4 3 2" xfId="19622" xr:uid="{708921B0-6A1A-4957-A0DE-B9228840011C}"/>
    <cellStyle name="Comma 2 5 3 4 3 2 2" xfId="19623" xr:uid="{4E745650-20F2-42E2-8A9A-3EE7B511289C}"/>
    <cellStyle name="Comma 2 5 3 4 3 3" xfId="19624" xr:uid="{32754151-0C54-48FC-A318-BAB4B83ECD35}"/>
    <cellStyle name="Comma 2 5 3 4 3 3 2" xfId="19625" xr:uid="{1D99EDB8-6900-4D98-8BD6-5BAE4524F5F4}"/>
    <cellStyle name="Comma 2 5 3 4 3 4" xfId="19626" xr:uid="{CCB2384A-EC2F-4FA8-A53D-6A05B0C21417}"/>
    <cellStyle name="Comma 2 5 3 4 4" xfId="19627" xr:uid="{16281C44-7715-41E0-91BF-737FD629CAEA}"/>
    <cellStyle name="Comma 2 5 3 4 4 2" xfId="19628" xr:uid="{C3386AC7-CC82-4667-8E51-F6C66C6C3B53}"/>
    <cellStyle name="Comma 2 5 3 4 5" xfId="19629" xr:uid="{100C0879-CBC9-462B-98DF-C1344BF8DC5D}"/>
    <cellStyle name="Comma 2 5 3 4 5 2" xfId="19630" xr:uid="{7562AA02-60EC-44A3-9440-CEFF26A99382}"/>
    <cellStyle name="Comma 2 5 3 4 6" xfId="19631" xr:uid="{29CB99D5-9A6F-41D9-BF16-A4A5AEC2E148}"/>
    <cellStyle name="Comma 2 5 3 4 7" xfId="46594" xr:uid="{ACF6923A-360B-4F49-99FE-9BC4AC5A7036}"/>
    <cellStyle name="Comma 2 5 3 5" xfId="19632" xr:uid="{38855889-E134-43D9-BD8B-7F6DE1B8F4A0}"/>
    <cellStyle name="Comma 2 5 3 5 2" xfId="19633" xr:uid="{8E538872-F963-47B1-9243-8877877DCF27}"/>
    <cellStyle name="Comma 2 5 3 5 2 2" xfId="19634" xr:uid="{D89C39F0-94D3-453D-9BB4-31ED6EA01CFF}"/>
    <cellStyle name="Comma 2 5 3 5 2 2 2" xfId="19635" xr:uid="{71B01FD8-465B-49D3-84C3-D001A2DD8BE4}"/>
    <cellStyle name="Comma 2 5 3 5 2 3" xfId="19636" xr:uid="{5C268CD7-E66D-4DEC-AEBB-805B3475DDE5}"/>
    <cellStyle name="Comma 2 5 3 5 2 3 2" xfId="19637" xr:uid="{7AF2DB8F-A54A-43F7-8E95-39DB71703918}"/>
    <cellStyle name="Comma 2 5 3 5 2 4" xfId="19638" xr:uid="{8464EE94-55F0-4348-9200-92E191C241EA}"/>
    <cellStyle name="Comma 2 5 3 5 3" xfId="19639" xr:uid="{0A3A8172-ABD8-4DB0-BDF3-D3E42A48F9DB}"/>
    <cellStyle name="Comma 2 5 3 5 3 2" xfId="19640" xr:uid="{26FF8595-3E6F-4AC3-B4CF-E0916C2EC1DC}"/>
    <cellStyle name="Comma 2 5 3 5 4" xfId="19641" xr:uid="{9E597708-EA62-4F11-9D39-F4232C05C8CC}"/>
    <cellStyle name="Comma 2 5 3 5 4 2" xfId="19642" xr:uid="{0EA25E60-A952-41D7-8CB8-AAFC8088C09D}"/>
    <cellStyle name="Comma 2 5 3 5 5" xfId="19643" xr:uid="{35F75F3C-225F-41CB-A75C-7584A7D26F88}"/>
    <cellStyle name="Comma 2 5 3 6" xfId="19644" xr:uid="{E180F295-DB5D-4237-A734-AF5B275398B3}"/>
    <cellStyle name="Comma 2 5 3 6 2" xfId="19645" xr:uid="{4FD8FAC3-4DFD-4867-BC1A-818768154813}"/>
    <cellStyle name="Comma 2 5 3 6 2 2" xfId="19646" xr:uid="{E798C0A0-FE00-4DBA-9467-7DAAD8405820}"/>
    <cellStyle name="Comma 2 5 3 6 3" xfId="19647" xr:uid="{7921FA0A-7B9F-4301-AF90-06EDA88BEEAE}"/>
    <cellStyle name="Comma 2 5 3 6 3 2" xfId="19648" xr:uid="{2C570458-971A-4AF4-B27E-81CE3C40107D}"/>
    <cellStyle name="Comma 2 5 3 6 4" xfId="19649" xr:uid="{76FDA1AD-ED96-463C-99F3-48C34C04EFDC}"/>
    <cellStyle name="Comma 2 5 3 7" xfId="19650" xr:uid="{3ABFFDE7-4656-428E-B8E4-AC12692B3BE3}"/>
    <cellStyle name="Comma 2 5 3 7 2" xfId="19651" xr:uid="{1AE82A82-FED7-43E1-883E-24FB41BB8534}"/>
    <cellStyle name="Comma 2 5 3 8" xfId="19652" xr:uid="{9DAAC857-7611-4031-BDD3-C6F6643EDA87}"/>
    <cellStyle name="Comma 2 5 3 8 2" xfId="19653" xr:uid="{0C72A2DE-EE37-4324-9975-D68FC3053B9C}"/>
    <cellStyle name="Comma 2 5 3 9" xfId="19654" xr:uid="{EC925AAF-1B0E-48FB-9A02-DA772A824FE0}"/>
    <cellStyle name="Comma 2 5 4" xfId="19655" xr:uid="{74EC70ED-D8AD-4866-82CA-3E2915A04211}"/>
    <cellStyle name="Comma 2 5 4 10" xfId="19656" xr:uid="{DF220287-DADC-43A7-9B21-B473BD3C7E1B}"/>
    <cellStyle name="Comma 2 5 4 11" xfId="44143" xr:uid="{EDB41487-ED18-4F5A-9D1C-E54FF7C21120}"/>
    <cellStyle name="Comma 2 5 4 2" xfId="19657" xr:uid="{D319B9C6-7D94-4221-8937-B57587FAB418}"/>
    <cellStyle name="Comma 2 5 4 2 10" xfId="19658" xr:uid="{F6D1AFD6-45B0-40AB-AEE3-596243A76545}"/>
    <cellStyle name="Comma 2 5 4 2 11" xfId="45130" xr:uid="{CDB53AF7-2727-4A0B-9D01-81C8B7A3748C}"/>
    <cellStyle name="Comma 2 5 4 2 2" xfId="19659" xr:uid="{BAFB6CAF-DEDF-42F8-81B7-B9EF2AD79C9F}"/>
    <cellStyle name="Comma 2 5 4 2 2 2" xfId="19660" xr:uid="{72CDCF60-F583-42FB-AC50-3B75EC2657F1}"/>
    <cellStyle name="Comma 2 5 4 2 2 2 2" xfId="19661" xr:uid="{6FC5F6ED-0C80-4B8C-9F03-D0784182AE46}"/>
    <cellStyle name="Comma 2 5 4 2 2 2 2 2" xfId="19662" xr:uid="{B5219A4B-353A-44EB-82E4-2BA175FF1E37}"/>
    <cellStyle name="Comma 2 5 4 2 2 2 3" xfId="19663" xr:uid="{44EC9D4A-5179-4BB7-817F-22C01ED03F31}"/>
    <cellStyle name="Comma 2 5 4 2 2 2 4" xfId="19664" xr:uid="{44EB1B8C-7092-473D-9956-E141DC38473A}"/>
    <cellStyle name="Comma 2 5 4 2 2 3" xfId="19665" xr:uid="{2DACF4E1-40A2-4DDE-83EB-74BF37CD83C5}"/>
    <cellStyle name="Comma 2 5 4 2 2 3 2" xfId="19666" xr:uid="{0822F9E1-8669-4455-B9BF-79060EBAA6C0}"/>
    <cellStyle name="Comma 2 5 4 2 2 3 3" xfId="19667" xr:uid="{62C004D9-782F-4CAF-AAC3-A7FDF5535439}"/>
    <cellStyle name="Comma 2 5 4 2 2 4" xfId="19668" xr:uid="{AF53775A-69B9-4E55-A52B-A9DAE1D943E6}"/>
    <cellStyle name="Comma 2 5 4 2 2 4 2" xfId="19669" xr:uid="{E00DF3FE-0BA5-434B-9477-EEA90D4D2322}"/>
    <cellStyle name="Comma 2 5 4 2 2 4 2 2" xfId="19670" xr:uid="{9F91A4BD-44F4-42F4-96AF-196A240A5A51}"/>
    <cellStyle name="Comma 2 5 4 2 2 4 3" xfId="19671" xr:uid="{A1465825-5C31-4CAD-9FA1-00EA92588D5E}"/>
    <cellStyle name="Comma 2 5 4 2 2 5" xfId="19672" xr:uid="{14C8F501-1D04-4C25-A02D-3E5FFECB7489}"/>
    <cellStyle name="Comma 2 5 4 2 2 5 2" xfId="19673" xr:uid="{9CFEFBCE-7C9B-492A-A606-D5E416CE2C0C}"/>
    <cellStyle name="Comma 2 5 4 2 2 6" xfId="19674" xr:uid="{E82236BE-2630-4467-83D7-9E6802A7A0A9}"/>
    <cellStyle name="Comma 2 5 4 2 3" xfId="19675" xr:uid="{A9BBB598-4FE4-4DD7-AD8E-629A161BDA36}"/>
    <cellStyle name="Comma 2 5 4 2 3 2" xfId="19676" xr:uid="{7117EB51-8162-4AE0-BD21-CA2CC4A8971A}"/>
    <cellStyle name="Comma 2 5 4 2 3 3" xfId="19677" xr:uid="{F42BDED9-139D-4147-BD3C-07D43E4EF058}"/>
    <cellStyle name="Comma 2 5 4 2 4" xfId="19678" xr:uid="{7CC4F631-5FBB-474A-ACCC-0D381ABB1423}"/>
    <cellStyle name="Comma 2 5 4 2 4 2" xfId="19679" xr:uid="{94AF3720-F7AB-4AC9-A79E-7AB34EA13CAE}"/>
    <cellStyle name="Comma 2 5 4 2 4 3" xfId="19680" xr:uid="{860E0382-EF10-46EB-9ADD-E6A8643B9548}"/>
    <cellStyle name="Comma 2 5 4 2 5" xfId="19681" xr:uid="{089BC6B0-32B3-40F4-B876-C11838A26779}"/>
    <cellStyle name="Comma 2 5 4 2 5 2" xfId="19682" xr:uid="{45AE0A16-75C7-4272-A48F-F8BE68ECC9CB}"/>
    <cellStyle name="Comma 2 5 4 2 5 3" xfId="19683" xr:uid="{777B8190-422D-45CA-AB4F-CE594FC0B053}"/>
    <cellStyle name="Comma 2 5 4 2 6" xfId="19684" xr:uid="{82491472-8831-4501-AEDA-1AA005D454A3}"/>
    <cellStyle name="Comma 2 5 4 2 6 2" xfId="19685" xr:uid="{22F7B501-4EEE-4828-88A9-F1F466AEBFA5}"/>
    <cellStyle name="Comma 2 5 4 2 6 2 2" xfId="19686" xr:uid="{9CF381AF-1957-4DF3-9820-80454735D795}"/>
    <cellStyle name="Comma 2 5 4 2 6 2 2 2" xfId="19687" xr:uid="{72DE5D52-0862-4358-8C8A-3B50B7D3CCFB}"/>
    <cellStyle name="Comma 2 5 4 2 6 2 3" xfId="19688" xr:uid="{75126E3D-53DE-46A6-A2B6-B9C5328F4F78}"/>
    <cellStyle name="Comma 2 5 4 2 6 3" xfId="19689" xr:uid="{A1EEA622-EE3C-4B04-B0EE-38A5EE9BF53E}"/>
    <cellStyle name="Comma 2 5 4 2 6 3 2" xfId="19690" xr:uid="{A3C6DBCC-62B0-41C2-9F15-C6C0FCD6445C}"/>
    <cellStyle name="Comma 2 5 4 2 6 4" xfId="19691" xr:uid="{6AA21098-9F0F-4C1F-A919-029B1DBFFFF8}"/>
    <cellStyle name="Comma 2 5 4 2 7" xfId="19692" xr:uid="{04A16698-83DB-4F50-8EEB-F9AD6E9696C9}"/>
    <cellStyle name="Comma 2 5 4 2 7 2" xfId="19693" xr:uid="{08D08CF7-19F3-480B-AEFB-5EB8122BBF09}"/>
    <cellStyle name="Comma 2 5 4 2 7 2 2" xfId="19694" xr:uid="{6742E789-516D-4974-B075-ECB2218B88B4}"/>
    <cellStyle name="Comma 2 5 4 2 7 3" xfId="19695" xr:uid="{FCB70C71-8B26-4418-9189-1BC6687F0E92}"/>
    <cellStyle name="Comma 2 5 4 2 7 3 2" xfId="19696" xr:uid="{55A0D5FA-22E4-41B7-BBCE-BDD6C47C72A6}"/>
    <cellStyle name="Comma 2 5 4 2 7 4" xfId="19697" xr:uid="{17E18348-0020-433E-BB5D-85B542AC6170}"/>
    <cellStyle name="Comma 2 5 4 2 8" xfId="19698" xr:uid="{3D028E43-9D66-4CDA-AFA4-DD0D1FFD16E5}"/>
    <cellStyle name="Comma 2 5 4 2 8 2" xfId="19699" xr:uid="{63A4E19C-49A0-4787-A4FB-FC91CE633FB8}"/>
    <cellStyle name="Comma 2 5 4 2 9" xfId="19700" xr:uid="{40022584-8ED1-443A-B264-9D836618C8C9}"/>
    <cellStyle name="Comma 2 5 4 2 9 2" xfId="19701" xr:uid="{CA3ED965-9D1C-4750-BDAA-2EF4D4DCBB3C}"/>
    <cellStyle name="Comma 2 5 4 3" xfId="19702" xr:uid="{AA48A975-4E66-4489-921C-A8478686D51E}"/>
    <cellStyle name="Comma 2 5 4 3 2" xfId="19703" xr:uid="{6D166F54-B845-4254-BE94-F2EB4E9F17F7}"/>
    <cellStyle name="Comma 2 5 4 3 2 2" xfId="19704" xr:uid="{E899A8CB-13F8-453D-8392-E0339BC9E82D}"/>
    <cellStyle name="Comma 2 5 4 3 2 2 2" xfId="19705" xr:uid="{5B1E7114-BD3C-408E-9BF4-5C0B21405EA0}"/>
    <cellStyle name="Comma 2 5 4 3 2 3" xfId="19706" xr:uid="{46CC0218-FB1A-4027-9A19-8BE2C2B81709}"/>
    <cellStyle name="Comma 2 5 4 3 2 4" xfId="19707" xr:uid="{EBC8FDDA-C9F4-4CEA-B058-3F3514FCF34D}"/>
    <cellStyle name="Comma 2 5 4 3 3" xfId="19708" xr:uid="{95D12F12-F596-4AD5-A812-696429165EA0}"/>
    <cellStyle name="Comma 2 5 4 3 3 2" xfId="19709" xr:uid="{180CE5E2-8A0F-4203-AC56-06D1818BBCAD}"/>
    <cellStyle name="Comma 2 5 4 3 3 2 2" xfId="19710" xr:uid="{3A2E4F1D-3B78-4E65-94CA-124DA29FF066}"/>
    <cellStyle name="Comma 2 5 4 3 3 3" xfId="19711" xr:uid="{AAD9F573-9F3C-490F-BC95-2F3D058D33AA}"/>
    <cellStyle name="Comma 2 5 4 3 4" xfId="19712" xr:uid="{331157CE-C8DF-45D2-BDA8-CDCE81341F91}"/>
    <cellStyle name="Comma 2 5 4 3 4 2" xfId="19713" xr:uid="{1725AF96-E702-4BCC-8B26-5B8F0B8FC081}"/>
    <cellStyle name="Comma 2 5 4 3 5" xfId="19714" xr:uid="{824EA0AD-5D77-4C5D-899F-2E2A8832554D}"/>
    <cellStyle name="Comma 2 5 4 3 6" xfId="45814" xr:uid="{9050E6E8-D3C2-4D26-A3FB-1B8F904FD4EE}"/>
    <cellStyle name="Comma 2 5 4 4" xfId="19715" xr:uid="{35EFC4D5-9DFB-4556-8399-417D2BDF9822}"/>
    <cellStyle name="Comma 2 5 4 4 2" xfId="19716" xr:uid="{525ABB45-4D09-4CE3-8BC3-16CBC21F1F98}"/>
    <cellStyle name="Comma 2 5 4 4 2 2" xfId="19717" xr:uid="{140B08E7-76DA-4F86-8347-5C1D61DE76E5}"/>
    <cellStyle name="Comma 2 5 4 4 2 2 2" xfId="19718" xr:uid="{0C20B9C8-C100-433F-B07E-6487834D2BEB}"/>
    <cellStyle name="Comma 2 5 4 4 2 2 2 2" xfId="19719" xr:uid="{8CAD1245-F28B-4DC2-BE01-EB28FA7D89A6}"/>
    <cellStyle name="Comma 2 5 4 4 2 2 3" xfId="19720" xr:uid="{5AC5CF3F-DFE6-4551-A666-34C43F06F2BE}"/>
    <cellStyle name="Comma 2 5 4 4 2 3" xfId="19721" xr:uid="{317AD714-60DE-43E6-B12D-AB2E2EC2D59F}"/>
    <cellStyle name="Comma 2 5 4 4 2 3 2" xfId="19722" xr:uid="{C5BA5246-5B74-4DAE-A1C4-30B438E8960F}"/>
    <cellStyle name="Comma 2 5 4 4 2 4" xfId="19723" xr:uid="{A945F3DD-784C-43CE-AEAB-19424FF0ADBE}"/>
    <cellStyle name="Comma 2 5 4 4 3" xfId="19724" xr:uid="{9E3F032A-59E1-4D17-A03C-E9D7518A5239}"/>
    <cellStyle name="Comma 2 5 4 4 3 2" xfId="19725" xr:uid="{163A2D06-8EBD-4066-BE53-DF24F295617D}"/>
    <cellStyle name="Comma 2 5 4 4 3 2 2" xfId="19726" xr:uid="{8CBF2F32-6D13-411A-9FC5-EFA9264D689E}"/>
    <cellStyle name="Comma 2 5 4 4 3 3" xfId="19727" xr:uid="{F074B2E1-521B-4F84-AABD-1A8E854B1E8A}"/>
    <cellStyle name="Comma 2 5 4 4 4" xfId="19728" xr:uid="{8D89FC27-6E26-411E-A7D3-6C1E34E76B9C}"/>
    <cellStyle name="Comma 2 5 4 4 4 2" xfId="19729" xr:uid="{A4E60FA1-3340-40A7-B35D-F0C736FB33FA}"/>
    <cellStyle name="Comma 2 5 4 4 5" xfId="19730" xr:uid="{B18E28BC-DC17-4960-A166-70A10A851B4D}"/>
    <cellStyle name="Comma 2 5 4 4 6" xfId="46469" xr:uid="{4F2BEF02-D254-41C6-9669-DAC8EFE6868F}"/>
    <cellStyle name="Comma 2 5 4 5" xfId="19731" xr:uid="{744605B1-33DA-483D-80C7-9B20EBFD5604}"/>
    <cellStyle name="Comma 2 5 4 5 2" xfId="19732" xr:uid="{BB66E536-E57A-41CF-B9E9-2EF12CAD398F}"/>
    <cellStyle name="Comma 2 5 4 5 2 2" xfId="19733" xr:uid="{C0631133-DA25-4240-BC34-116557C10E88}"/>
    <cellStyle name="Comma 2 5 4 5 3" xfId="19734" xr:uid="{61D1EBFE-3191-4B72-8FE1-460D17DE725A}"/>
    <cellStyle name="Comma 2 5 4 6" xfId="19735" xr:uid="{0FB95064-F4E1-4FAA-AD23-7AB1D230D268}"/>
    <cellStyle name="Comma 2 5 4 6 2" xfId="19736" xr:uid="{FF4BD636-D276-4D0D-9F3C-DDB16C55E4E6}"/>
    <cellStyle name="Comma 2 5 4 6 2 2" xfId="19737" xr:uid="{223F4C81-9F22-4F54-8261-C78FAFA82707}"/>
    <cellStyle name="Comma 2 5 4 6 3" xfId="19738" xr:uid="{C98903F1-C18C-4566-B016-57869B338E52}"/>
    <cellStyle name="Comma 2 5 4 7" xfId="19739" xr:uid="{B5E8734C-2E41-4215-86C0-EC7D168376EC}"/>
    <cellStyle name="Comma 2 5 4 7 2" xfId="19740" xr:uid="{4EC9FA97-1041-47B9-8636-ACD252D0BEC4}"/>
    <cellStyle name="Comma 2 5 4 8" xfId="19741" xr:uid="{8047F13A-E146-45A3-9690-BB6CB894652E}"/>
    <cellStyle name="Comma 2 5 4 8 2" xfId="19742" xr:uid="{239DD23D-6CBA-4FBE-ACAB-170F1C622384}"/>
    <cellStyle name="Comma 2 5 4 9" xfId="19743" xr:uid="{BE61B12B-4406-4A02-9F79-99189602413F}"/>
    <cellStyle name="Comma 2 5 5" xfId="19744" xr:uid="{DBC3B0FF-6AD6-4297-B080-2EE5F21F83BA}"/>
    <cellStyle name="Comma 2 5 5 10" xfId="19745" xr:uid="{113CEA90-2F35-4D78-A8B8-E471AD23AA24}"/>
    <cellStyle name="Comma 2 5 5 11" xfId="44484" xr:uid="{653368E3-FAFC-4F9C-BAF0-9DC4EB8A0202}"/>
    <cellStyle name="Comma 2 5 5 2" xfId="19746" xr:uid="{E8F19341-6530-4313-BE74-3B9490118CE1}"/>
    <cellStyle name="Comma 2 5 5 2 2" xfId="19747" xr:uid="{ACFCE537-A03F-4EBB-B63E-2396C63907CB}"/>
    <cellStyle name="Comma 2 5 5 2 2 2" xfId="19748" xr:uid="{73A8F15B-072D-4FCD-993B-F3808AE86A51}"/>
    <cellStyle name="Comma 2 5 5 2 2 2 2" xfId="19749" xr:uid="{5AC2F552-7C87-462A-BCE3-8F5148C59588}"/>
    <cellStyle name="Comma 2 5 5 2 2 2 2 2" xfId="19750" xr:uid="{D6FA530A-49C9-4E81-85BA-1BEB3494E6BE}"/>
    <cellStyle name="Comma 2 5 5 2 2 2 2 2 2" xfId="19751" xr:uid="{7C521FE9-0E6D-4C65-896F-568D680DA466}"/>
    <cellStyle name="Comma 2 5 5 2 2 2 2 3" xfId="19752" xr:uid="{FB2432B3-B671-4C1E-BE8D-CDAC86A223CA}"/>
    <cellStyle name="Comma 2 5 5 2 2 2 3" xfId="19753" xr:uid="{12E79B0F-CEDC-4F92-BED1-255E1FD5ADC3}"/>
    <cellStyle name="Comma 2 5 5 2 2 2 3 2" xfId="19754" xr:uid="{CB0EBE73-A869-4791-888E-274FCCA9EAA6}"/>
    <cellStyle name="Comma 2 5 5 2 2 2 4" xfId="19755" xr:uid="{F318D8D7-788A-4C48-9C8E-6C1DD2CE14E6}"/>
    <cellStyle name="Comma 2 5 5 2 2 3" xfId="19756" xr:uid="{DFE524D1-EF4C-4C23-A15D-365AB1B25D8C}"/>
    <cellStyle name="Comma 2 5 5 2 2 3 2" xfId="19757" xr:uid="{88689C43-2596-4C61-813B-1355D2D96DDF}"/>
    <cellStyle name="Comma 2 5 5 2 2 3 2 2" xfId="19758" xr:uid="{470B3F66-6EC8-427F-B093-6843EBA5C288}"/>
    <cellStyle name="Comma 2 5 5 2 2 3 3" xfId="19759" xr:uid="{96B2AADB-82CF-45C2-A94B-8F5643525D57}"/>
    <cellStyle name="Comma 2 5 5 2 2 3 3 2" xfId="19760" xr:uid="{ADD20E62-F941-40B4-88CE-B49C20288E21}"/>
    <cellStyle name="Comma 2 5 5 2 2 3 4" xfId="19761" xr:uid="{20572D78-9425-4E70-B86C-40FC2CC2D394}"/>
    <cellStyle name="Comma 2 5 5 2 2 4" xfId="19762" xr:uid="{3D87DF15-7474-40A5-B5B6-A7A5D588C08B}"/>
    <cellStyle name="Comma 2 5 5 2 2 4 2" xfId="19763" xr:uid="{8D321F28-0100-4F76-95EC-4D58CC631D73}"/>
    <cellStyle name="Comma 2 5 5 2 2 5" xfId="19764" xr:uid="{A4AC00F7-2D03-4391-B1B2-31309C5A048B}"/>
    <cellStyle name="Comma 2 5 5 2 2 5 2" xfId="19765" xr:uid="{2BFF30BF-C39B-4DDE-8FB2-13A4BBF398F0}"/>
    <cellStyle name="Comma 2 5 5 2 2 6" xfId="19766" xr:uid="{AC5A60ED-36D0-403A-9E1E-48176A4202F6}"/>
    <cellStyle name="Comma 2 5 5 2 3" xfId="19767" xr:uid="{1DB7021F-74A1-4C63-88F5-5BA41C03201A}"/>
    <cellStyle name="Comma 2 5 5 2 3 2" xfId="19768" xr:uid="{57574C32-5910-4F3C-8951-91FF3590CFA5}"/>
    <cellStyle name="Comma 2 5 5 2 3 3" xfId="19769" xr:uid="{AE255254-77E4-4C88-8D32-FEC5E26FCD45}"/>
    <cellStyle name="Comma 2 5 5 2 4" xfId="19770" xr:uid="{01CFF946-8DE3-432F-83DD-235CF430614A}"/>
    <cellStyle name="Comma 2 5 5 2 4 2" xfId="19771" xr:uid="{DAD3000F-7D2A-46C5-B05C-AF35B0559533}"/>
    <cellStyle name="Comma 2 5 5 2 4 2 2" xfId="19772" xr:uid="{86AF21C1-BCC9-4A38-9958-E220C7259AA9}"/>
    <cellStyle name="Comma 2 5 5 2 4 2 2 2" xfId="19773" xr:uid="{D5DC04CB-1B7A-417F-9E00-B40DBE0D9B2F}"/>
    <cellStyle name="Comma 2 5 5 2 4 2 3" xfId="19774" xr:uid="{8AC35DE6-B491-4896-9E5A-8A2F6DF6E93A}"/>
    <cellStyle name="Comma 2 5 5 2 4 3" xfId="19775" xr:uid="{7AEBB770-8A56-418D-8C09-C960D90C8DC9}"/>
    <cellStyle name="Comma 2 5 5 2 4 3 2" xfId="19776" xr:uid="{5EBBD0EF-1032-4970-874B-DC03E4BCE829}"/>
    <cellStyle name="Comma 2 5 5 2 4 4" xfId="19777" xr:uid="{656ED4A6-7B5A-4EDD-9CA3-CD342462ABBB}"/>
    <cellStyle name="Comma 2 5 5 2 5" xfId="19778" xr:uid="{36BA5F47-6917-467C-8E48-E3B9A7E85C59}"/>
    <cellStyle name="Comma 2 5 5 2 5 2" xfId="19779" xr:uid="{6CE04D7A-B9D2-4D4D-9C8A-E9CA4DA9E06B}"/>
    <cellStyle name="Comma 2 5 5 2 5 2 2" xfId="19780" xr:uid="{926F1BC9-91C1-4061-9107-5480811EF0E1}"/>
    <cellStyle name="Comma 2 5 5 2 5 3" xfId="19781" xr:uid="{0109BB55-BB75-42A3-8435-F788969EA1C8}"/>
    <cellStyle name="Comma 2 5 5 2 5 3 2" xfId="19782" xr:uid="{69724845-CF35-4996-8A23-32696506498B}"/>
    <cellStyle name="Comma 2 5 5 2 5 4" xfId="19783" xr:uid="{F6EE70D0-DC78-4108-BA62-CCC04F73803C}"/>
    <cellStyle name="Comma 2 5 5 2 6" xfId="19784" xr:uid="{5B7EE732-DD92-4AB5-ABF2-8174B449E3D6}"/>
    <cellStyle name="Comma 2 5 5 2 6 2" xfId="19785" xr:uid="{4BA6832D-EB13-4F74-A3FF-21B652114CAD}"/>
    <cellStyle name="Comma 2 5 5 2 7" xfId="19786" xr:uid="{B730AFDA-290D-410D-9C97-246BCE61C775}"/>
    <cellStyle name="Comma 2 5 5 2 7 2" xfId="19787" xr:uid="{E8EBEB39-53D5-43C1-A927-009438D2BA1E}"/>
    <cellStyle name="Comma 2 5 5 2 8" xfId="19788" xr:uid="{A1D4624D-DE5C-4DA6-93E9-166019C8E06F}"/>
    <cellStyle name="Comma 2 5 5 2 9" xfId="45933" xr:uid="{CB65BD56-5D67-4EB7-B8E5-AE5157490330}"/>
    <cellStyle name="Comma 2 5 5 3" xfId="19789" xr:uid="{0F9F3BF7-09CD-4E09-BDD0-C7C8507EF1FF}"/>
    <cellStyle name="Comma 2 5 5 3 2" xfId="19790" xr:uid="{18F877A8-1D0A-4FD3-B600-7DACC127A1DC}"/>
    <cellStyle name="Comma 2 5 5 3 2 2" xfId="19791" xr:uid="{7B22A04F-E7C9-4565-A7D0-307B358B3834}"/>
    <cellStyle name="Comma 2 5 5 3 2 3" xfId="19792" xr:uid="{86684114-07F1-4D0C-A404-022BDAD972C7}"/>
    <cellStyle name="Comma 2 5 5 3 3" xfId="19793" xr:uid="{E8EFA0D2-73D2-44D9-AE35-0EBEECCA856D}"/>
    <cellStyle name="Comma 2 5 5 3 3 2" xfId="19794" xr:uid="{9909D758-9DCE-4370-852E-B84DA66BBCF1}"/>
    <cellStyle name="Comma 2 5 5 3 3 2 2" xfId="19795" xr:uid="{13CB8AE0-C1B6-4FA8-9B08-70B448FEB205}"/>
    <cellStyle name="Comma 2 5 5 3 3 2 2 2" xfId="19796" xr:uid="{B3158A6A-D3EC-480F-AE3A-A66D866F3F22}"/>
    <cellStyle name="Comma 2 5 5 3 3 2 3" xfId="19797" xr:uid="{ACA86D55-C2F3-4854-A92D-9AD28A05C931}"/>
    <cellStyle name="Comma 2 5 5 3 3 3" xfId="19798" xr:uid="{A8AFD76B-7590-42E5-9913-3DAE1A7BAA68}"/>
    <cellStyle name="Comma 2 5 5 3 3 3 2" xfId="19799" xr:uid="{87F77939-2A2B-49AF-A0A7-9E07E147DE12}"/>
    <cellStyle name="Comma 2 5 5 3 3 4" xfId="19800" xr:uid="{056ACB6E-AD8D-4EEC-9180-9D07437A2ECD}"/>
    <cellStyle name="Comma 2 5 5 3 4" xfId="19801" xr:uid="{B0037F36-7D46-4FD2-89C9-266226997FC3}"/>
    <cellStyle name="Comma 2 5 5 3 4 2" xfId="19802" xr:uid="{2AB1D7F2-86DA-4CAC-86A4-13D412E04B54}"/>
    <cellStyle name="Comma 2 5 5 3 4 2 2" xfId="19803" xr:uid="{89893F94-A491-4B69-88FF-C49278F49229}"/>
    <cellStyle name="Comma 2 5 5 3 4 3" xfId="19804" xr:uid="{2D936660-EB88-42F6-A50F-5E65E516A455}"/>
    <cellStyle name="Comma 2 5 5 3 4 3 2" xfId="19805" xr:uid="{2A713F6F-30DD-4AE0-B0BD-F24FA59F61C1}"/>
    <cellStyle name="Comma 2 5 5 3 4 4" xfId="19806" xr:uid="{B21886D4-8388-41D8-B91C-A73BC6C2B66A}"/>
    <cellStyle name="Comma 2 5 5 3 5" xfId="19807" xr:uid="{FBE4F1EB-1951-42D6-A9B5-3E27ED3CDC16}"/>
    <cellStyle name="Comma 2 5 5 3 5 2" xfId="19808" xr:uid="{8A446586-8B8D-46C0-9EF0-DA34CB1D65A6}"/>
    <cellStyle name="Comma 2 5 5 3 6" xfId="19809" xr:uid="{5883D63F-F31C-485A-A097-92104F0D821F}"/>
    <cellStyle name="Comma 2 5 5 3 6 2" xfId="19810" xr:uid="{6F4A3428-F934-4ED7-91BC-32D5659AD87F}"/>
    <cellStyle name="Comma 2 5 5 3 7" xfId="19811" xr:uid="{691D1D62-8EB1-4B01-B8CB-1D8B137D5784}"/>
    <cellStyle name="Comma 2 5 5 3 8" xfId="47683" xr:uid="{9A63E862-852D-445F-A32E-BF4B9835C8FA}"/>
    <cellStyle name="Comma 2 5 5 4" xfId="19812" xr:uid="{0B0139BA-26FB-4D32-B2CA-7334DB4DC944}"/>
    <cellStyle name="Comma 2 5 5 4 2" xfId="19813" xr:uid="{1673FC5A-45DA-4B65-A530-FE891EC081ED}"/>
    <cellStyle name="Comma 2 5 5 4 2 2" xfId="19814" xr:uid="{03225F2F-F018-4185-B271-F505D1A0628A}"/>
    <cellStyle name="Comma 2 5 5 4 2 2 2" xfId="19815" xr:uid="{838A6D40-5691-40C6-88BC-B73FBAC2F080}"/>
    <cellStyle name="Comma 2 5 5 4 2 2 2 2" xfId="19816" xr:uid="{AD3DFF98-C235-445D-95EE-425B1B6D461E}"/>
    <cellStyle name="Comma 2 5 5 4 2 2 3" xfId="19817" xr:uid="{DAAD4CAE-BCAE-4FC5-ADE7-2F97FF367AAA}"/>
    <cellStyle name="Comma 2 5 5 4 2 3" xfId="19818" xr:uid="{97A4063E-27EA-458E-BE96-42585E0BA406}"/>
    <cellStyle name="Comma 2 5 5 4 2 3 2" xfId="19819" xr:uid="{48404EA2-DDA8-41DD-820F-E435F90986E5}"/>
    <cellStyle name="Comma 2 5 5 4 2 4" xfId="19820" xr:uid="{07260BED-B275-4795-92AC-8ACB74E9FC69}"/>
    <cellStyle name="Comma 2 5 5 4 3" xfId="19821" xr:uid="{CF245A33-82D7-4988-ACE7-048BE0A37EBF}"/>
    <cellStyle name="Comma 2 5 5 4 3 2" xfId="19822" xr:uid="{5F28B54C-768E-45A4-AC95-F7C864C8941B}"/>
    <cellStyle name="Comma 2 5 5 4 3 2 2" xfId="19823" xr:uid="{B541EC5F-CF73-48B4-A1BD-CFA1B6A13E70}"/>
    <cellStyle name="Comma 2 5 5 4 3 3" xfId="19824" xr:uid="{4A8704C2-1E3A-4710-8228-BF43B2F905FB}"/>
    <cellStyle name="Comma 2 5 5 4 3 3 2" xfId="19825" xr:uid="{6D3D15E7-4F01-46FF-BBBE-100CB2144D1C}"/>
    <cellStyle name="Comma 2 5 5 4 3 4" xfId="19826" xr:uid="{F54B52C7-BB94-4E0F-B04B-C63A7DBE89CB}"/>
    <cellStyle name="Comma 2 5 5 4 4" xfId="19827" xr:uid="{B1750BF8-A483-4486-97B9-EADD8AF48A7B}"/>
    <cellStyle name="Comma 2 5 5 4 4 2" xfId="19828" xr:uid="{74FDF819-B08A-4BBF-83CF-706E62D77580}"/>
    <cellStyle name="Comma 2 5 5 4 5" xfId="19829" xr:uid="{08D17D33-2C9F-4195-A582-FBF2B19DFBFC}"/>
    <cellStyle name="Comma 2 5 5 4 5 2" xfId="19830" xr:uid="{2084592A-C2AA-419E-834A-B8B20973D4DE}"/>
    <cellStyle name="Comma 2 5 5 4 6" xfId="19831" xr:uid="{057098D5-06B3-49AB-8643-04EFB81FD240}"/>
    <cellStyle name="Comma 2 5 5 4 7" xfId="47333" xr:uid="{3C1E9676-BBF2-436D-AF66-18490ACCA629}"/>
    <cellStyle name="Comma 2 5 5 5" xfId="19832" xr:uid="{E5B616F8-AD38-4E4B-90CB-0286D424FBD4}"/>
    <cellStyle name="Comma 2 5 5 5 2" xfId="19833" xr:uid="{0AACA599-CA36-4827-913C-93F410E3E72B}"/>
    <cellStyle name="Comma 2 5 5 5 3" xfId="19834" xr:uid="{DF833FCA-3D26-47BA-836C-DD16E88AE022}"/>
    <cellStyle name="Comma 2 5 5 6" xfId="19835" xr:uid="{EB2765E8-D2FD-4334-93C3-8E1F61497BC8}"/>
    <cellStyle name="Comma 2 5 5 6 2" xfId="19836" xr:uid="{3814F90F-1FD4-471B-8F6F-79EC0A98A40F}"/>
    <cellStyle name="Comma 2 5 5 6 2 2" xfId="19837" xr:uid="{3CAF05BB-4D9C-45A6-B0D9-D2C9304186A1}"/>
    <cellStyle name="Comma 2 5 5 6 2 2 2" xfId="19838" xr:uid="{3E065BAD-D4EC-4B5B-AEFD-A094CB31625A}"/>
    <cellStyle name="Comma 2 5 5 6 2 3" xfId="19839" xr:uid="{C5488BA9-8FE9-42FF-8CF2-048506BA321F}"/>
    <cellStyle name="Comma 2 5 5 6 3" xfId="19840" xr:uid="{687725FB-A3AA-4175-AF4F-BCEB4EEE19A2}"/>
    <cellStyle name="Comma 2 5 5 6 3 2" xfId="19841" xr:uid="{8241D47D-8BED-49BA-8D12-7DCD708B1812}"/>
    <cellStyle name="Comma 2 5 5 6 4" xfId="19842" xr:uid="{35CD4FB5-EE49-414D-8119-D1DC3CE722E7}"/>
    <cellStyle name="Comma 2 5 5 7" xfId="19843" xr:uid="{64ADF155-E774-4349-99DF-D1BEC3D3C5C0}"/>
    <cellStyle name="Comma 2 5 5 7 2" xfId="19844" xr:uid="{869AF125-2728-427B-9071-710DB0C77F6C}"/>
    <cellStyle name="Comma 2 5 5 7 2 2" xfId="19845" xr:uid="{C3CEFC3A-79F4-4223-B5A0-E17E1233D05F}"/>
    <cellStyle name="Comma 2 5 5 7 3" xfId="19846" xr:uid="{A2A43A51-59C6-4EBC-8ED4-001700C7A0F6}"/>
    <cellStyle name="Comma 2 5 5 7 3 2" xfId="19847" xr:uid="{30F9150E-72A9-4AD6-A9B9-ACA5A094FC5E}"/>
    <cellStyle name="Comma 2 5 5 7 4" xfId="19848" xr:uid="{04ABD426-5026-4373-8A6E-6D9EDCFD5A3A}"/>
    <cellStyle name="Comma 2 5 5 8" xfId="19849" xr:uid="{2AA8932C-3ACB-43CD-8212-EABFDD75F593}"/>
    <cellStyle name="Comma 2 5 5 8 2" xfId="19850" xr:uid="{AC1A465C-C309-4E62-9799-92AC4C3B928B}"/>
    <cellStyle name="Comma 2 5 5 9" xfId="19851" xr:uid="{A236B64F-D40D-43A8-8C93-9903B0F453A1}"/>
    <cellStyle name="Comma 2 5 5 9 2" xfId="19852" xr:uid="{27087965-404B-45E3-A9CB-9B93912677D0}"/>
    <cellStyle name="Comma 2 5 6" xfId="19853" xr:uid="{39530CAE-2F9F-4665-B69B-D21DF5B50980}"/>
    <cellStyle name="Comma 2 5 6 2" xfId="19854" xr:uid="{AE7FF379-70A2-48B9-A9C8-2E510D90800D}"/>
    <cellStyle name="Comma 2 5 6 2 2" xfId="46343" xr:uid="{D1055B4F-B357-4C35-9D19-E7E490D7CB18}"/>
    <cellStyle name="Comma 2 5 6 3" xfId="19855" xr:uid="{BFE45741-4995-403F-A25E-2877B2EC559A}"/>
    <cellStyle name="Comma 2 5 6 4" xfId="44998" xr:uid="{A554AA92-2AEF-44BD-B849-0C7A1F31BAC8}"/>
    <cellStyle name="Comma 2 5 7" xfId="19856" xr:uid="{E7844974-0943-46CA-B837-B544DEB91DA4}"/>
    <cellStyle name="Comma 2 5 7 2" xfId="19857" xr:uid="{3742C65F-3986-4CFE-A958-A1FC516D859B}"/>
    <cellStyle name="Comma 2 5 7 2 2" xfId="19858" xr:uid="{E0B330AF-BAB7-42FC-A81E-2FB345476904}"/>
    <cellStyle name="Comma 2 5 7 2 2 2" xfId="19859" xr:uid="{E0B1CCF3-1F21-4643-8E98-49810C32E232}"/>
    <cellStyle name="Comma 2 5 7 2 2 2 2" xfId="19860" xr:uid="{4E9BD00B-4202-45D5-8361-63C329BC1353}"/>
    <cellStyle name="Comma 2 5 7 2 2 2 2 2" xfId="19861" xr:uid="{61EC4705-FEF1-40D7-AB6C-B29694A1269B}"/>
    <cellStyle name="Comma 2 5 7 2 2 2 3" xfId="19862" xr:uid="{9D989854-0EE4-4327-8008-53B325E1DA11}"/>
    <cellStyle name="Comma 2 5 7 2 2 3" xfId="19863" xr:uid="{B4A83606-FE72-4C8B-AD4C-C3E22C968420}"/>
    <cellStyle name="Comma 2 5 7 2 2 3 2" xfId="19864" xr:uid="{D4F74C85-B41F-44B2-8EDC-8B8BC5D9DD4A}"/>
    <cellStyle name="Comma 2 5 7 2 2 4" xfId="19865" xr:uid="{607054D3-1A56-4AD2-A970-908C380F6B99}"/>
    <cellStyle name="Comma 2 5 7 2 3" xfId="19866" xr:uid="{446808A9-A073-439B-95CE-28C731837037}"/>
    <cellStyle name="Comma 2 5 7 2 3 2" xfId="19867" xr:uid="{2F754C04-6CBE-413E-8382-368DF9ED0662}"/>
    <cellStyle name="Comma 2 5 7 2 3 2 2" xfId="19868" xr:uid="{D1992455-727F-4471-8571-21CD57F88F3A}"/>
    <cellStyle name="Comma 2 5 7 2 3 3" xfId="19869" xr:uid="{635A81A2-C6E0-431E-89F0-1648B6184A12}"/>
    <cellStyle name="Comma 2 5 7 2 3 3 2" xfId="19870" xr:uid="{26C1560B-4F3F-4E54-BBEE-825E4208D25A}"/>
    <cellStyle name="Comma 2 5 7 2 3 4" xfId="19871" xr:uid="{7B27BE1F-DF48-46EB-B2BF-7E83ADFD1A8C}"/>
    <cellStyle name="Comma 2 5 7 2 4" xfId="19872" xr:uid="{B326316C-CBEA-4DB2-848F-116255E14CEA}"/>
    <cellStyle name="Comma 2 5 7 2 4 2" xfId="19873" xr:uid="{53E39DBA-CF4D-4390-A20A-36E257F910B2}"/>
    <cellStyle name="Comma 2 5 7 2 5" xfId="19874" xr:uid="{FCDC6816-7A48-4EF3-AE48-01215672B973}"/>
    <cellStyle name="Comma 2 5 7 2 5 2" xfId="19875" xr:uid="{44340B67-3B72-4387-ABA8-05FDA467B008}"/>
    <cellStyle name="Comma 2 5 7 2 6" xfId="19876" xr:uid="{62E8D9C1-45A3-4E9E-B901-3040A4909963}"/>
    <cellStyle name="Comma 2 5 7 3" xfId="19877" xr:uid="{E160BD81-0CD6-4008-B5B5-116E1A2A7839}"/>
    <cellStyle name="Comma 2 5 7 3 2" xfId="19878" xr:uid="{C4146264-C4E9-456E-9BA5-4696A8E91A04}"/>
    <cellStyle name="Comma 2 5 7 3 2 2" xfId="19879" xr:uid="{DBC01E11-437E-4947-B8AE-7ECBFB48296C}"/>
    <cellStyle name="Comma 2 5 7 3 2 2 2" xfId="19880" xr:uid="{0B029218-87B1-4CEB-943E-275B88E19DAD}"/>
    <cellStyle name="Comma 2 5 7 3 2 3" xfId="19881" xr:uid="{FA5E846A-50AE-47B2-B2FD-E3FC07F9FE91}"/>
    <cellStyle name="Comma 2 5 7 3 3" xfId="19882" xr:uid="{2F69C04A-899B-43B9-BB76-D2E5286BADA7}"/>
    <cellStyle name="Comma 2 5 7 3 3 2" xfId="19883" xr:uid="{52F2F2D7-BEA4-483E-B316-93A1F6E959EB}"/>
    <cellStyle name="Comma 2 5 7 3 4" xfId="19884" xr:uid="{6E3B9BDE-6340-4B09-8CE9-259BF9DAC7A0}"/>
    <cellStyle name="Comma 2 5 7 4" xfId="19885" xr:uid="{B26C3CD2-64A6-4247-9389-4E22727EF0F8}"/>
    <cellStyle name="Comma 2 5 7 4 2" xfId="19886" xr:uid="{EDE9E73E-6A8A-40CA-A339-F21A974FE085}"/>
    <cellStyle name="Comma 2 5 7 4 2 2" xfId="19887" xr:uid="{33EBBA2C-EB4F-4CBC-8F58-03E8EEF153FB}"/>
    <cellStyle name="Comma 2 5 7 4 3" xfId="19888" xr:uid="{B69D33F5-345E-4DD8-8157-80B4C758EEC5}"/>
    <cellStyle name="Comma 2 5 7 4 3 2" xfId="19889" xr:uid="{DCF72832-B8C6-4F06-BF93-321B4A27BA5B}"/>
    <cellStyle name="Comma 2 5 7 4 4" xfId="19890" xr:uid="{48A83BE6-DB2E-478F-8BF3-ACA2ED9B8721}"/>
    <cellStyle name="Comma 2 5 7 5" xfId="19891" xr:uid="{19F1C621-64FF-4A60-B8AE-7154302766EC}"/>
    <cellStyle name="Comma 2 5 7 5 2" xfId="19892" xr:uid="{7C38FEEF-35AD-4877-9F58-54C224F442CB}"/>
    <cellStyle name="Comma 2 5 7 6" xfId="19893" xr:uid="{ED674B09-F26B-4A5B-849C-61F896D915E8}"/>
    <cellStyle name="Comma 2 5 7 6 2" xfId="19894" xr:uid="{10D33A3C-C981-4E0B-8C4D-14DC864E8A22}"/>
    <cellStyle name="Comma 2 5 7 7" xfId="19895" xr:uid="{86DECE9A-FDD0-4F50-8A48-3718D5C7A717}"/>
    <cellStyle name="Comma 2 5 7 8" xfId="45569" xr:uid="{F980DA3D-8D8D-4C27-AD50-08001443C1F6}"/>
    <cellStyle name="Comma 2 5 8" xfId="19896" xr:uid="{8DCB0F4A-AD09-416D-B231-FFB22B90A373}"/>
    <cellStyle name="Comma 2 5 8 2" xfId="19897" xr:uid="{9FFE58F8-62A8-4D3E-99A1-100387A1665E}"/>
    <cellStyle name="Comma 2 5 9" xfId="19898" xr:uid="{FB9BF661-7385-4A74-99F5-B7324A40F282}"/>
    <cellStyle name="Comma 2 5 9 2" xfId="19899" xr:uid="{992FDA9F-CFD6-406B-ABD3-CC3D4B09F608}"/>
    <cellStyle name="Comma 2 6" xfId="222" xr:uid="{CC221C1D-5007-49D0-ACE1-FA4229D4BE6F}"/>
    <cellStyle name="Comma 2 6 10" xfId="19901" xr:uid="{FA831828-0C55-4BC9-BBB1-E75605D0CD77}"/>
    <cellStyle name="Comma 2 6 10 2" xfId="19902" xr:uid="{4EA8196E-C939-4F8B-AEB2-D1EEF9326FEE}"/>
    <cellStyle name="Comma 2 6 11" xfId="19903" xr:uid="{FD4232E4-D26B-4717-A1CE-65E8C3EF3AF3}"/>
    <cellStyle name="Comma 2 6 11 2" xfId="19904" xr:uid="{F96E6A28-13D6-403A-9011-BD3727487859}"/>
    <cellStyle name="Comma 2 6 12" xfId="19905" xr:uid="{A4C408E6-966A-456E-AD47-7537837EEB9D}"/>
    <cellStyle name="Comma 2 6 13" xfId="19906" xr:uid="{0C144385-B785-42C5-B828-3BBAA0133A00}"/>
    <cellStyle name="Comma 2 6 14" xfId="19900" xr:uid="{73DF2AD9-5A0E-47F3-928F-A3EC5EF2B2BA}"/>
    <cellStyle name="Comma 2 6 15" xfId="43721" xr:uid="{1EF0104E-9A94-4001-92DC-676A3C4D092C}"/>
    <cellStyle name="Comma 2 6 16" xfId="43900" xr:uid="{B6C77AAB-3965-4792-A1E9-D6E834337BBF}"/>
    <cellStyle name="Comma 2 6 17" xfId="1351" xr:uid="{CBC5CE12-3273-4678-BE60-945C6F7F60D4}"/>
    <cellStyle name="Comma 2 6 18" xfId="43974" xr:uid="{BDFBEF64-1511-41D0-8E65-E3AACE40D592}"/>
    <cellStyle name="Comma 2 6 2" xfId="19907" xr:uid="{6FBB0F73-019E-4F00-9138-BA75ADFDF4AF}"/>
    <cellStyle name="Comma 2 6 2 2" xfId="19908" xr:uid="{E78DDC5D-BA9E-45FF-AAE3-F33F6D771564}"/>
    <cellStyle name="Comma 2 6 2 2 2" xfId="19909" xr:uid="{D6DB8FE6-2A13-4BB2-8E7E-C02C3476A81F}"/>
    <cellStyle name="Comma 2 6 2 2 2 2" xfId="19910" xr:uid="{1C727470-4417-440F-B227-D056EAA53290}"/>
    <cellStyle name="Comma 2 6 2 2 2 2 2" xfId="46062" xr:uid="{33846AD5-C75A-4B0B-9677-D14F0DBA27BE}"/>
    <cellStyle name="Comma 2 6 2 2 2 3" xfId="19911" xr:uid="{211D28F1-F197-4168-A642-1459EA93DDD1}"/>
    <cellStyle name="Comma 2 6 2 2 2 4" xfId="19912" xr:uid="{5CB202F5-6FA5-40BF-BF84-01A38507C976}"/>
    <cellStyle name="Comma 2 6 2 2 2 5" xfId="45280" xr:uid="{5A70E5EF-B998-454F-9184-1AC8CC5F32A3}"/>
    <cellStyle name="Comma 2 6 2 2 3" xfId="19913" xr:uid="{1EC47AFB-7F4D-4DDB-B2A1-F6739AD31D80}"/>
    <cellStyle name="Comma 2 6 2 2 3 2" xfId="19914" xr:uid="{7659E927-935B-44F3-AB22-D53B3C873ED5}"/>
    <cellStyle name="Comma 2 6 2 2 3 2 2" xfId="19915" xr:uid="{7176AA35-127B-4675-B7DE-6F8B93FE4CE9}"/>
    <cellStyle name="Comma 2 6 2 2 3 2 2 2" xfId="19916" xr:uid="{35E40069-6008-490E-B1BE-0DA380A8F9D2}"/>
    <cellStyle name="Comma 2 6 2 2 3 2 2 2 2" xfId="19917" xr:uid="{57DF558E-5510-41FD-9FB7-8FBAB0E0C889}"/>
    <cellStyle name="Comma 2 6 2 2 3 2 2 3" xfId="19918" xr:uid="{5817B2FE-61BC-41F5-BCA3-5105AF24CE8E}"/>
    <cellStyle name="Comma 2 6 2 2 3 2 3" xfId="19919" xr:uid="{7603606A-846D-4850-924A-EE989C704A75}"/>
    <cellStyle name="Comma 2 6 2 2 3 2 3 2" xfId="19920" xr:uid="{7677CB46-F2ED-4D5D-ADEC-AF8D6BAB1F65}"/>
    <cellStyle name="Comma 2 6 2 2 3 2 4" xfId="19921" xr:uid="{22215D6E-77D2-4DFF-8E4D-2DBF2EC560B4}"/>
    <cellStyle name="Comma 2 6 2 2 3 3" xfId="19922" xr:uid="{16B923CB-4CD9-4939-B230-7BFCB5F26875}"/>
    <cellStyle name="Comma 2 6 2 2 3 3 2" xfId="19923" xr:uid="{D76B3E26-89EF-4D4E-AC1B-7B6B2A537A02}"/>
    <cellStyle name="Comma 2 6 2 2 3 3 2 2" xfId="19924" xr:uid="{391C6DB9-731E-445B-8807-27CBCCD29835}"/>
    <cellStyle name="Comma 2 6 2 2 3 3 3" xfId="19925" xr:uid="{3AB8DAFE-A5B5-4C88-93BE-C1B7C034BB0F}"/>
    <cellStyle name="Comma 2 6 2 2 3 3 3 2" xfId="19926" xr:uid="{47738756-443E-46FA-B756-4406D4DEEBAB}"/>
    <cellStyle name="Comma 2 6 2 2 3 3 4" xfId="19927" xr:uid="{1DC814EC-935E-444C-9B7E-190CCDFFEF56}"/>
    <cellStyle name="Comma 2 6 2 2 3 4" xfId="19928" xr:uid="{C23611F9-DBE6-4004-8C04-64ADF3726AD8}"/>
    <cellStyle name="Comma 2 6 2 2 3 4 2" xfId="19929" xr:uid="{341D670A-B957-4398-B980-B7F036238F50}"/>
    <cellStyle name="Comma 2 6 2 2 3 5" xfId="19930" xr:uid="{EDEF08D9-1D44-4498-9F2D-1BD0DE16D791}"/>
    <cellStyle name="Comma 2 6 2 2 3 5 2" xfId="19931" xr:uid="{6148206E-1791-45FA-B924-8FD3A46C421D}"/>
    <cellStyle name="Comma 2 6 2 2 3 6" xfId="19932" xr:uid="{2C0D4E93-93C6-4025-9920-59A62D32EFE4}"/>
    <cellStyle name="Comma 2 6 2 2 3 7" xfId="45720" xr:uid="{F2F1A784-44C1-44F0-9492-6F47D4C41719}"/>
    <cellStyle name="Comma 2 6 2 2 4" xfId="19933" xr:uid="{BB08ABCC-CD23-4E52-B175-9C5DC61B4D5C}"/>
    <cellStyle name="Comma 2 6 2 2 4 2" xfId="19934" xr:uid="{ED939BCE-83E7-4047-9E82-316F9A50ECCB}"/>
    <cellStyle name="Comma 2 6 2 2 4 2 2" xfId="19935" xr:uid="{37178F28-C980-4190-B27B-115DD3629F61}"/>
    <cellStyle name="Comma 2 6 2 2 4 2 2 2" xfId="19936" xr:uid="{141D1F99-A934-43E8-BAF2-C0F81CBA6B82}"/>
    <cellStyle name="Comma 2 6 2 2 4 2 2 2 2" xfId="19937" xr:uid="{57F6E0D4-B900-449D-B150-270D77CCB25E}"/>
    <cellStyle name="Comma 2 6 2 2 4 2 2 3" xfId="19938" xr:uid="{58166BC8-A150-4088-BD2B-51F2F87301BB}"/>
    <cellStyle name="Comma 2 6 2 2 4 2 3" xfId="19939" xr:uid="{9E9CEACF-0EE4-4F4B-A6D3-7BB83B7D3EB9}"/>
    <cellStyle name="Comma 2 6 2 2 4 2 3 2" xfId="19940" xr:uid="{E3BB15DF-AA3D-450B-B446-CB09E656882F}"/>
    <cellStyle name="Comma 2 6 2 2 4 2 4" xfId="19941" xr:uid="{9F17CD51-B503-4B33-A7F3-CF0FCD306E22}"/>
    <cellStyle name="Comma 2 6 2 2 4 3" xfId="19942" xr:uid="{65EDB78B-E43D-4CC0-AC09-F5A729320FD1}"/>
    <cellStyle name="Comma 2 6 2 2 4 3 2" xfId="19943" xr:uid="{684EE26D-958B-485F-81D7-529CBDEE7590}"/>
    <cellStyle name="Comma 2 6 2 2 4 3 2 2" xfId="19944" xr:uid="{73791E1B-8BD8-4339-A89B-2002C3426B1C}"/>
    <cellStyle name="Comma 2 6 2 2 4 3 3" xfId="19945" xr:uid="{04D2B7B9-50F1-4121-B9E1-0322AA8712DE}"/>
    <cellStyle name="Comma 2 6 2 2 4 3 3 2" xfId="19946" xr:uid="{61ECFF17-22AE-4CB6-A7DF-97B87607AC93}"/>
    <cellStyle name="Comma 2 6 2 2 4 3 4" xfId="19947" xr:uid="{DE97F13D-6F87-4D24-9DB7-DF017C48E469}"/>
    <cellStyle name="Comma 2 6 2 2 4 4" xfId="19948" xr:uid="{A0775C83-54EE-4CD4-A5FB-A3E976A83B13}"/>
    <cellStyle name="Comma 2 6 2 2 4 4 2" xfId="19949" xr:uid="{CEAB39CE-7525-413A-9D0C-9C28678CC80F}"/>
    <cellStyle name="Comma 2 6 2 2 4 5" xfId="19950" xr:uid="{30CFEBF8-A36A-4A84-A23F-C4AB1BFD0340}"/>
    <cellStyle name="Comma 2 6 2 2 4 5 2" xfId="19951" xr:uid="{502C76A3-EA9C-4952-9CE0-4A9C3E1EFAA8}"/>
    <cellStyle name="Comma 2 6 2 2 4 6" xfId="19952" xr:uid="{81A483A8-2087-4C71-9FB0-3ED6C0A1B098}"/>
    <cellStyle name="Comma 2 6 2 2 4 7" xfId="46619" xr:uid="{9DD3C2E9-E5AC-4DB4-9154-580C1F8BB5AC}"/>
    <cellStyle name="Comma 2 6 2 2 5" xfId="19953" xr:uid="{08BE9F6C-A04B-42D5-ACBC-64C1FAE29938}"/>
    <cellStyle name="Comma 2 6 2 2 6" xfId="19954" xr:uid="{9DA5EF1E-729B-422E-B019-48CAD221B8DF}"/>
    <cellStyle name="Comma 2 6 2 2 7" xfId="19955" xr:uid="{4A8D958B-2263-45A8-973C-8209799E0E1A}"/>
    <cellStyle name="Comma 2 6 2 2 8" xfId="44293" xr:uid="{C52F616C-F5E6-447B-8F82-7EB480E04E28}"/>
    <cellStyle name="Comma 2 6 2 3" xfId="19956" xr:uid="{70A367E8-6E2D-417C-A657-7FD2C35E5068}"/>
    <cellStyle name="Comma 2 6 2 3 10" xfId="44168" xr:uid="{4272423E-D438-4560-9C08-BF3ACF10D7F4}"/>
    <cellStyle name="Comma 2 6 2 3 2" xfId="19957" xr:uid="{28B564DA-67BF-4CB5-88D1-1DD000C5907A}"/>
    <cellStyle name="Comma 2 6 2 3 2 2" xfId="19958" xr:uid="{AB49699A-1300-40D5-866F-6A0EAFE4DCE2}"/>
    <cellStyle name="Comma 2 6 2 3 2 2 2" xfId="19959" xr:uid="{DF5E2BD1-DF14-40BF-ADBC-2298BCF89E5B}"/>
    <cellStyle name="Comma 2 6 2 3 2 2 2 2" xfId="19960" xr:uid="{A19C8374-2F39-4E62-8699-E77E49672EB0}"/>
    <cellStyle name="Comma 2 6 2 3 2 2 2 2 2" xfId="19961" xr:uid="{24F9498B-ECE4-4B8F-A93A-FD1A1378BB96}"/>
    <cellStyle name="Comma 2 6 2 3 2 2 2 2 2 2" xfId="19962" xr:uid="{04B56F4D-2ACF-40BC-AB3B-DDB436F97B75}"/>
    <cellStyle name="Comma 2 6 2 3 2 2 2 2 3" xfId="19963" xr:uid="{4A6108F1-82E1-49D5-83FC-8CE968E58D0B}"/>
    <cellStyle name="Comma 2 6 2 3 2 2 2 3" xfId="19964" xr:uid="{7019632F-4DF1-4F06-A848-E32FAC361507}"/>
    <cellStyle name="Comma 2 6 2 3 2 2 2 3 2" xfId="19965" xr:uid="{C0758C46-9630-4094-9BFF-2A56AA553592}"/>
    <cellStyle name="Comma 2 6 2 3 2 2 2 4" xfId="19966" xr:uid="{5376B178-6FA8-4EB1-8EE2-BB27C015BC3C}"/>
    <cellStyle name="Comma 2 6 2 3 2 2 3" xfId="19967" xr:uid="{6198209E-5E42-49B4-95A6-BBC1362C91AA}"/>
    <cellStyle name="Comma 2 6 2 3 2 2 3 2" xfId="19968" xr:uid="{577AFDDC-057D-4729-91F5-748936E10FCB}"/>
    <cellStyle name="Comma 2 6 2 3 2 2 3 2 2" xfId="19969" xr:uid="{F8C76B4A-FB03-4B37-B3A8-9CC0BF9ADAB2}"/>
    <cellStyle name="Comma 2 6 2 3 2 2 3 3" xfId="19970" xr:uid="{66622CA6-BCFB-44CC-9EB8-ABA675F971D6}"/>
    <cellStyle name="Comma 2 6 2 3 2 2 3 3 2" xfId="19971" xr:uid="{8F4A856C-E35D-4959-BA3A-CF49208B3FFE}"/>
    <cellStyle name="Comma 2 6 2 3 2 2 3 4" xfId="19972" xr:uid="{7DD70438-60D5-42C3-BCB0-D6C6639771A4}"/>
    <cellStyle name="Comma 2 6 2 3 2 2 4" xfId="19973" xr:uid="{F4B4AF75-7433-4074-9C77-EEEF655EFCEB}"/>
    <cellStyle name="Comma 2 6 2 3 2 2 4 2" xfId="19974" xr:uid="{5BA5FA85-D60A-4D6A-9C00-E2ABC30FCA06}"/>
    <cellStyle name="Comma 2 6 2 3 2 2 5" xfId="19975" xr:uid="{1DF7EAA9-5206-43E5-9B03-B2E9B5531D14}"/>
    <cellStyle name="Comma 2 6 2 3 2 2 5 2" xfId="19976" xr:uid="{6C19BF94-B362-4216-972D-BDD6C8BF92DF}"/>
    <cellStyle name="Comma 2 6 2 3 2 2 6" xfId="19977" xr:uid="{127F8023-AB07-4B36-AC3B-2AF0EAEC67A7}"/>
    <cellStyle name="Comma 2 6 2 3 2 3" xfId="19978" xr:uid="{14516AAD-B56F-414E-9ECC-E11C176BBBD7}"/>
    <cellStyle name="Comma 2 6 2 3 2 3 2" xfId="19979" xr:uid="{0DCEEBBB-EF4A-4F52-A476-972AE61FE402}"/>
    <cellStyle name="Comma 2 6 2 3 2 3 2 2" xfId="19980" xr:uid="{633C7D78-DC3C-4E3C-9207-64CEAAB95005}"/>
    <cellStyle name="Comma 2 6 2 3 2 3 2 2 2" xfId="19981" xr:uid="{4DA897D5-BE61-4990-A069-51A7CE0878BA}"/>
    <cellStyle name="Comma 2 6 2 3 2 3 2 3" xfId="19982" xr:uid="{D2306093-E368-47FA-9570-588BC6D77DB4}"/>
    <cellStyle name="Comma 2 6 2 3 2 3 3" xfId="19983" xr:uid="{9117874C-6D9A-4FB7-A308-837FE4977ACC}"/>
    <cellStyle name="Comma 2 6 2 3 2 3 3 2" xfId="19984" xr:uid="{AF485CD2-9B61-403A-A880-7E4B3F5C321B}"/>
    <cellStyle name="Comma 2 6 2 3 2 3 4" xfId="19985" xr:uid="{C47225C4-88D5-4DE2-9B07-96AFC017678C}"/>
    <cellStyle name="Comma 2 6 2 3 2 4" xfId="19986" xr:uid="{A563CC52-945D-404E-ADE1-B74649E74133}"/>
    <cellStyle name="Comma 2 6 2 3 2 4 2" xfId="19987" xr:uid="{7868767A-F4C5-4C47-AE02-00D41E84DF91}"/>
    <cellStyle name="Comma 2 6 2 3 2 4 2 2" xfId="19988" xr:uid="{B56CDBF2-A522-47FF-97EF-460F180760D1}"/>
    <cellStyle name="Comma 2 6 2 3 2 4 3" xfId="19989" xr:uid="{C84764FB-8AA5-4313-8AC2-047A1CECE0F3}"/>
    <cellStyle name="Comma 2 6 2 3 2 4 3 2" xfId="19990" xr:uid="{C6EC865F-E3E9-40D2-93B4-E995460F984B}"/>
    <cellStyle name="Comma 2 6 2 3 2 4 4" xfId="19991" xr:uid="{BC0F1259-2D68-4BE5-95A6-A3DCE9730E22}"/>
    <cellStyle name="Comma 2 6 2 3 2 5" xfId="19992" xr:uid="{A79F8FA8-F07D-4B79-8F1F-518BDFFF6814}"/>
    <cellStyle name="Comma 2 6 2 3 2 5 2" xfId="19993" xr:uid="{7912EA52-3229-4132-8115-43C2A5AC3B02}"/>
    <cellStyle name="Comma 2 6 2 3 2 6" xfId="19994" xr:uid="{3D55C532-121E-4838-841A-DF4A387A1376}"/>
    <cellStyle name="Comma 2 6 2 3 2 6 2" xfId="19995" xr:uid="{A363F303-B7EB-4C9F-872B-035FF157A6B1}"/>
    <cellStyle name="Comma 2 6 2 3 2 7" xfId="19996" xr:uid="{9230AE55-05FF-4AED-98A2-69694C95645F}"/>
    <cellStyle name="Comma 2 6 2 3 2 8" xfId="45155" xr:uid="{7FAA52E0-AB52-44C9-B8AB-830A3FC43CC9}"/>
    <cellStyle name="Comma 2 6 2 3 3" xfId="19997" xr:uid="{788CB3B7-5809-4FF7-A5AA-1E3457F0945F}"/>
    <cellStyle name="Comma 2 6 2 3 3 2" xfId="19998" xr:uid="{68148671-8873-477C-85EE-F1BA1FC45074}"/>
    <cellStyle name="Comma 2 6 2 3 3 2 2" xfId="19999" xr:uid="{54459C21-23E3-4CF0-93D2-0368280D5EC4}"/>
    <cellStyle name="Comma 2 6 2 3 3 2 2 2" xfId="20000" xr:uid="{540446FE-6481-4310-A200-8BC8244C4BDE}"/>
    <cellStyle name="Comma 2 6 2 3 3 2 2 2 2" xfId="20001" xr:uid="{1DEE9CE3-8F82-4A31-A376-CEB3DCBE6414}"/>
    <cellStyle name="Comma 2 6 2 3 3 2 2 3" xfId="20002" xr:uid="{FC56A568-65C1-44CE-BBA2-EFB837AB2B05}"/>
    <cellStyle name="Comma 2 6 2 3 3 2 3" xfId="20003" xr:uid="{50B16420-2FDA-4F22-920F-0FC2A112D3D2}"/>
    <cellStyle name="Comma 2 6 2 3 3 2 3 2" xfId="20004" xr:uid="{5815E6DC-96FF-48DC-BD3A-F0AEBEC42F9B}"/>
    <cellStyle name="Comma 2 6 2 3 3 2 4" xfId="20005" xr:uid="{95A6293B-E701-4E80-99A9-B232A8F9E418}"/>
    <cellStyle name="Comma 2 6 2 3 3 3" xfId="20006" xr:uid="{2D2F77BC-EA38-4C89-AD53-2A797A044C11}"/>
    <cellStyle name="Comma 2 6 2 3 3 3 2" xfId="20007" xr:uid="{2B7EA8FA-303E-4055-A55E-BE5759EE0775}"/>
    <cellStyle name="Comma 2 6 2 3 3 3 2 2" xfId="20008" xr:uid="{82E43EE4-D595-4F44-B14B-6DAE2061F35F}"/>
    <cellStyle name="Comma 2 6 2 3 3 3 3" xfId="20009" xr:uid="{2402DD5F-524F-4F50-87CA-FF7C7B1DC2A8}"/>
    <cellStyle name="Comma 2 6 2 3 3 3 3 2" xfId="20010" xr:uid="{8A812D40-C611-43ED-B752-B40FFFA12F30}"/>
    <cellStyle name="Comma 2 6 2 3 3 3 4" xfId="20011" xr:uid="{7630E554-C91E-4575-A9F3-7F0BC0F044D1}"/>
    <cellStyle name="Comma 2 6 2 3 3 4" xfId="20012" xr:uid="{92A98A1D-ECFC-4BEC-B3F2-DA70AEB96C45}"/>
    <cellStyle name="Comma 2 6 2 3 3 4 2" xfId="20013" xr:uid="{985FD72D-2506-415D-BC1E-5C9C5C2A9F42}"/>
    <cellStyle name="Comma 2 6 2 3 3 5" xfId="20014" xr:uid="{CC25AC13-1F61-4A17-B872-8CEB690651B1}"/>
    <cellStyle name="Comma 2 6 2 3 3 5 2" xfId="20015" xr:uid="{E1F70292-7106-4DAD-9CC2-1D432F4C036F}"/>
    <cellStyle name="Comma 2 6 2 3 3 6" xfId="20016" xr:uid="{E7F447ED-497F-4B25-9A37-7C63BAAF3C4D}"/>
    <cellStyle name="Comma 2 6 2 3 3 7" xfId="45839" xr:uid="{D4EBADA2-A4B5-4CBD-9D64-D425C056A7B7}"/>
    <cellStyle name="Comma 2 6 2 3 4" xfId="20017" xr:uid="{C2E9FA42-DCB2-4498-9988-5C7B4FCC5547}"/>
    <cellStyle name="Comma 2 6 2 3 4 2" xfId="20018" xr:uid="{AE56377A-F470-46D1-8014-DCA5C6930D5E}"/>
    <cellStyle name="Comma 2 6 2 3 4 2 2" xfId="20019" xr:uid="{BCE99BCF-2A81-4ABB-9BBB-B8A195A99F0F}"/>
    <cellStyle name="Comma 2 6 2 3 4 2 2 2" xfId="20020" xr:uid="{75A35B8D-D0D7-40D0-BBD1-ED9515C24B3B}"/>
    <cellStyle name="Comma 2 6 2 3 4 2 3" xfId="20021" xr:uid="{FB47A27C-F7FE-4D06-82C8-EEF6292A7E53}"/>
    <cellStyle name="Comma 2 6 2 3 4 3" xfId="20022" xr:uid="{31466B5D-64D7-4BD8-8345-E91213E0A11F}"/>
    <cellStyle name="Comma 2 6 2 3 4 3 2" xfId="20023" xr:uid="{2129B156-700F-4847-AA55-624149FF26CB}"/>
    <cellStyle name="Comma 2 6 2 3 4 4" xfId="20024" xr:uid="{72C585B8-536D-476E-B702-AF96988A45FB}"/>
    <cellStyle name="Comma 2 6 2 3 4 5" xfId="46494" xr:uid="{F097AEC4-2EA2-44A3-AE09-6FB922AF8C24}"/>
    <cellStyle name="Comma 2 6 2 3 5" xfId="20025" xr:uid="{2BE7DAFF-92E7-4D46-B7FE-4C1E2FDFA814}"/>
    <cellStyle name="Comma 2 6 2 3 5 2" xfId="20026" xr:uid="{5BB4FA46-B568-447A-9FB8-68B538911A3B}"/>
    <cellStyle name="Comma 2 6 2 3 5 2 2" xfId="20027" xr:uid="{32AC8D8A-5CA8-46EC-8938-F9CAC1378112}"/>
    <cellStyle name="Comma 2 6 2 3 5 3" xfId="20028" xr:uid="{A25C149C-5E31-481F-9561-6FE60FF2F29E}"/>
    <cellStyle name="Comma 2 6 2 3 5 3 2" xfId="20029" xr:uid="{DA024541-35EB-41A1-A240-9B9F3A4FE302}"/>
    <cellStyle name="Comma 2 6 2 3 5 4" xfId="20030" xr:uid="{12FF6F13-BC8A-413D-9D98-AA333826D435}"/>
    <cellStyle name="Comma 2 6 2 3 6" xfId="20031" xr:uid="{0F53AC0F-A3D8-448D-9683-F08CB60100DF}"/>
    <cellStyle name="Comma 2 6 2 3 6 2" xfId="20032" xr:uid="{A80370CC-3B7F-400F-9BD0-DDCB12729DE6}"/>
    <cellStyle name="Comma 2 6 2 3 7" xfId="20033" xr:uid="{7186E5BA-7794-4A89-BA0E-1DE0C4AF5674}"/>
    <cellStyle name="Comma 2 6 2 3 7 2" xfId="20034" xr:uid="{6240233A-EC53-4425-8FC8-8117ECEE1A6B}"/>
    <cellStyle name="Comma 2 6 2 3 8" xfId="20035" xr:uid="{E1096A2D-FBFB-4175-A10D-F3482BC4C366}"/>
    <cellStyle name="Comma 2 6 2 3 9" xfId="20036" xr:uid="{A861EF7E-66F5-47E8-A30B-82987C25ACA0}"/>
    <cellStyle name="Comma 2 6 2 4" xfId="20037" xr:uid="{59FACE33-DE71-42CA-9158-0F00B098B0F8}"/>
    <cellStyle name="Comma 2 6 2 4 2" xfId="20038" xr:uid="{483D92B5-4C71-4FCB-9137-F171F9A8F48A}"/>
    <cellStyle name="Comma 2 6 2 4 2 2" xfId="20039" xr:uid="{516B82F8-AB42-49C2-B7E3-763A8BEC9FC4}"/>
    <cellStyle name="Comma 2 6 2 4 2 2 2" xfId="20040" xr:uid="{D45AD09E-7DBD-4D68-9924-A4CDD53C950A}"/>
    <cellStyle name="Comma 2 6 2 4 2 3" xfId="20041" xr:uid="{EB0E9822-A7AA-4323-A249-30A03BDDE448}"/>
    <cellStyle name="Comma 2 6 2 4 2 4" xfId="45958" xr:uid="{EF1AB4B3-CBE0-43BA-B865-5CEF59C37D71}"/>
    <cellStyle name="Comma 2 6 2 4 3" xfId="20042" xr:uid="{CE8BE8DF-2689-45C9-A70C-6BB5F27626FD}"/>
    <cellStyle name="Comma 2 6 2 4 3 2" xfId="20043" xr:uid="{9D053B8F-80D6-40C4-B51F-EDC18BC4DC23}"/>
    <cellStyle name="Comma 2 6 2 4 3 3" xfId="47764" xr:uid="{2908FC4E-DAEA-4735-8437-A5450A1F2528}"/>
    <cellStyle name="Comma 2 6 2 4 4" xfId="20044" xr:uid="{130D8737-A0A9-47EE-8010-8E712DF77187}"/>
    <cellStyle name="Comma 2 6 2 4 4 2" xfId="47383" xr:uid="{B77216C1-7E85-450D-867C-994CE78892B3}"/>
    <cellStyle name="Comma 2 6 2 4 5" xfId="45028" xr:uid="{E54DCBDE-52DE-45C0-9066-E56539FEE713}"/>
    <cellStyle name="Comma 2 6 2 5" xfId="20045" xr:uid="{F6AB44C2-4C18-4888-A32D-813949EA56BB}"/>
    <cellStyle name="Comma 2 6 2 5 2" xfId="20046" xr:uid="{43CF6098-A55B-4960-9971-B42391EB2C07}"/>
    <cellStyle name="Comma 2 6 2 5 3" xfId="45594" xr:uid="{487164F4-D1E8-4E9E-AC16-C26D748C72A7}"/>
    <cellStyle name="Comma 2 6 2 6" xfId="20047" xr:uid="{F71B9D63-ACA0-4944-95C4-93E9C63B3D03}"/>
    <cellStyle name="Comma 2 6 2 6 2" xfId="46369" xr:uid="{DE18D291-172F-46E4-96D0-7E44A6AAB87E}"/>
    <cellStyle name="Comma 2 6 2 7" xfId="20048" xr:uid="{EFC4A06B-66D4-4DDC-9C73-40BC34802325}"/>
    <cellStyle name="Comma 2 6 2 8" xfId="20049" xr:uid="{A6169233-8B00-42D2-924F-8F5D96A3E486}"/>
    <cellStyle name="Comma 2 6 2 9" xfId="44041" xr:uid="{81CC8DBC-89F9-4D5F-B2B7-474EAFD79BA2}"/>
    <cellStyle name="Comma 2 6 3" xfId="20050" xr:uid="{66D82B4B-048D-4926-A162-AE8281780A70}"/>
    <cellStyle name="Comma 2 6 3 2" xfId="20051" xr:uid="{C59C2AFE-F2AC-4EB5-B658-722C2D132029}"/>
    <cellStyle name="Comma 2 6 3 2 2" xfId="46012" xr:uid="{2934A6F3-2A1C-4F29-9CB6-8709C38B8118}"/>
    <cellStyle name="Comma 2 6 3 2 3" xfId="45224" xr:uid="{E3D33E60-3C59-45C8-9329-C1A952049E7E}"/>
    <cellStyle name="Comma 2 6 3 3" xfId="20052" xr:uid="{11F67713-0D9C-4995-B0A0-B4A5EE19DF2F}"/>
    <cellStyle name="Comma 2 6 3 3 2" xfId="45664" xr:uid="{78F93DD8-4DBC-4B11-90FD-D7D9B541E43E}"/>
    <cellStyle name="Comma 2 6 3 4" xfId="20053" xr:uid="{316A08EB-DF9F-4B97-965A-55C0B2DE5EC9}"/>
    <cellStyle name="Comma 2 6 3 4 2" xfId="46563" xr:uid="{ED4D67AF-9647-4D78-9392-29E60D0AF7CC}"/>
    <cellStyle name="Comma 2 6 3 5" xfId="43858" xr:uid="{E344F72D-48DB-4C69-8B73-A9B1FE3E1B3B}"/>
    <cellStyle name="Comma 2 6 3 6" xfId="44237" xr:uid="{5C905670-C8A7-43E1-89DD-2E4AA9528A5E}"/>
    <cellStyle name="Comma 2 6 4" xfId="20054" xr:uid="{CD52CF16-A334-4426-AD8A-40DD7BE616A0}"/>
    <cellStyle name="Comma 2 6 4 10" xfId="20055" xr:uid="{CB0D0DDF-D628-4AEE-A4E7-78255C7029DD}"/>
    <cellStyle name="Comma 2 6 4 11" xfId="44112" xr:uid="{48DE82AD-AD7E-41E4-8F9D-BD148B813CDE}"/>
    <cellStyle name="Comma 2 6 4 2" xfId="20056" xr:uid="{5619F63A-EF49-4E4E-8983-CB948F6C3080}"/>
    <cellStyle name="Comma 2 6 4 2 10" xfId="45099" xr:uid="{C994EB1C-53C0-4031-B1E6-E742BB4EF80A}"/>
    <cellStyle name="Comma 2 6 4 2 2" xfId="20057" xr:uid="{76DFC955-CDE4-4404-8278-AEA9E8834041}"/>
    <cellStyle name="Comma 2 6 4 2 2 2" xfId="20058" xr:uid="{F1574985-5BB1-4DEB-81CA-00315D51638E}"/>
    <cellStyle name="Comma 2 6 4 2 2 2 2" xfId="20059" xr:uid="{FA01D298-4048-4C55-9684-FF43A549BB7B}"/>
    <cellStyle name="Comma 2 6 4 2 2 2 2 2" xfId="20060" xr:uid="{B7792CEE-2A1B-45B8-9F6C-A7BCF9291503}"/>
    <cellStyle name="Comma 2 6 4 2 2 2 2 2 2" xfId="20061" xr:uid="{F1EBEAAD-5996-4EA7-BE40-2C363D589C58}"/>
    <cellStyle name="Comma 2 6 4 2 2 2 2 2 2 2" xfId="20062" xr:uid="{E4F968B4-F65B-4B50-AACF-EC3677F0B595}"/>
    <cellStyle name="Comma 2 6 4 2 2 2 2 2 3" xfId="20063" xr:uid="{15DF89D8-5477-41CF-B884-3755A5AC0A62}"/>
    <cellStyle name="Comma 2 6 4 2 2 2 2 3" xfId="20064" xr:uid="{D86DBF47-A9D7-45F6-8515-ECAB192C9E40}"/>
    <cellStyle name="Comma 2 6 4 2 2 2 2 3 2" xfId="20065" xr:uid="{6905CFE8-C040-48FC-B5B4-D507324E130D}"/>
    <cellStyle name="Comma 2 6 4 2 2 2 2 4" xfId="20066" xr:uid="{DE512FEC-3DAB-418A-848D-77141DF45B9C}"/>
    <cellStyle name="Comma 2 6 4 2 2 2 3" xfId="20067" xr:uid="{2AAEB4E9-53B2-4FC7-8C25-74AC99B8B335}"/>
    <cellStyle name="Comma 2 6 4 2 2 2 3 2" xfId="20068" xr:uid="{B494DE9A-03A5-41DD-841D-589C4BB2E2E9}"/>
    <cellStyle name="Comma 2 6 4 2 2 2 3 2 2" xfId="20069" xr:uid="{A6A42DD1-AD64-4C56-B8AF-C4765398DE21}"/>
    <cellStyle name="Comma 2 6 4 2 2 2 3 3" xfId="20070" xr:uid="{CFB0B5FD-18F3-42E6-9DB1-5871288582A4}"/>
    <cellStyle name="Comma 2 6 4 2 2 2 3 3 2" xfId="20071" xr:uid="{94133B14-159C-491D-850D-901CDF839CB6}"/>
    <cellStyle name="Comma 2 6 4 2 2 2 3 4" xfId="20072" xr:uid="{3F7485BA-1BF4-4122-8BFF-16E37341F75D}"/>
    <cellStyle name="Comma 2 6 4 2 2 2 4" xfId="20073" xr:uid="{A2F4AC76-E7C6-4C35-BFA0-45CB51CE2F13}"/>
    <cellStyle name="Comma 2 6 4 2 2 2 4 2" xfId="20074" xr:uid="{4B290F4F-9403-4D0A-96C9-5AA6964F86D0}"/>
    <cellStyle name="Comma 2 6 4 2 2 2 5" xfId="20075" xr:uid="{0B3E1A49-41D6-429A-9827-762F54F1D192}"/>
    <cellStyle name="Comma 2 6 4 2 2 2 5 2" xfId="20076" xr:uid="{78430E34-5FC5-4246-ADD5-8354974A4A2D}"/>
    <cellStyle name="Comma 2 6 4 2 2 2 6" xfId="20077" xr:uid="{ECA3F6B8-0C19-4220-B15D-E9C5ABC396D4}"/>
    <cellStyle name="Comma 2 6 4 2 2 3" xfId="20078" xr:uid="{5FED37AD-4960-418D-8E99-9D9893506CBB}"/>
    <cellStyle name="Comma 2 6 4 2 2 3 2" xfId="20079" xr:uid="{AC9A7AB6-F070-469F-8CA6-E82C1735888A}"/>
    <cellStyle name="Comma 2 6 4 2 2 3 2 2" xfId="20080" xr:uid="{890F3CB7-97E0-403F-8F50-AA7A2BBED610}"/>
    <cellStyle name="Comma 2 6 4 2 2 3 2 2 2" xfId="20081" xr:uid="{967C030E-F9BE-4C46-AB59-D928AEEFCD2D}"/>
    <cellStyle name="Comma 2 6 4 2 2 3 2 3" xfId="20082" xr:uid="{8E0DF845-616A-4A4C-B778-9708F0569203}"/>
    <cellStyle name="Comma 2 6 4 2 2 3 3" xfId="20083" xr:uid="{9BCC893D-88AF-4768-9046-3B84D616842A}"/>
    <cellStyle name="Comma 2 6 4 2 2 3 3 2" xfId="20084" xr:uid="{EEB39D9B-F229-47E0-99AB-850ACEA986B7}"/>
    <cellStyle name="Comma 2 6 4 2 2 3 4" xfId="20085" xr:uid="{F8E3BE79-2F48-423A-9295-13CEEECD095C}"/>
    <cellStyle name="Comma 2 6 4 2 2 4" xfId="20086" xr:uid="{A7D83480-3BC5-4102-83B0-BFF6FA5312CF}"/>
    <cellStyle name="Comma 2 6 4 2 2 4 2" xfId="20087" xr:uid="{39562B1E-0871-4690-B936-A80174AE730D}"/>
    <cellStyle name="Comma 2 6 4 2 2 4 2 2" xfId="20088" xr:uid="{19926876-F772-4084-959E-6B198D930680}"/>
    <cellStyle name="Comma 2 6 4 2 2 4 3" xfId="20089" xr:uid="{C6D4CAE9-EE9C-428F-AD93-4F3F305ADE61}"/>
    <cellStyle name="Comma 2 6 4 2 2 4 3 2" xfId="20090" xr:uid="{69F803FD-ABC3-4156-9940-3D8C861D6EBC}"/>
    <cellStyle name="Comma 2 6 4 2 2 4 4" xfId="20091" xr:uid="{08089FF6-446E-4B91-B83B-6EF201F7A346}"/>
    <cellStyle name="Comma 2 6 4 2 2 5" xfId="20092" xr:uid="{9C7C6532-C15A-4ADE-B08D-DF224F6F1C48}"/>
    <cellStyle name="Comma 2 6 4 2 2 5 2" xfId="20093" xr:uid="{E146847E-2CDC-49F8-92C5-361751BC1DC2}"/>
    <cellStyle name="Comma 2 6 4 2 2 6" xfId="20094" xr:uid="{D4B4B838-5458-4911-9C68-4C11F65096E0}"/>
    <cellStyle name="Comma 2 6 4 2 2 6 2" xfId="20095" xr:uid="{C5B27994-C186-41AB-994F-A37BE0FB50B7}"/>
    <cellStyle name="Comma 2 6 4 2 2 7" xfId="20096" xr:uid="{C19907CA-4A65-4F83-BD95-F1630CAE0EDF}"/>
    <cellStyle name="Comma 2 6 4 2 3" xfId="20097" xr:uid="{443D173B-8B6E-4758-AEA0-E52FBA5319BB}"/>
    <cellStyle name="Comma 2 6 4 2 3 2" xfId="20098" xr:uid="{8F7D562A-E73E-45CC-9856-6B0A041E9CCB}"/>
    <cellStyle name="Comma 2 6 4 2 3 2 2" xfId="20099" xr:uid="{0FF6703C-2A8C-4617-A74F-83E0A4820351}"/>
    <cellStyle name="Comma 2 6 4 2 3 2 2 2" xfId="20100" xr:uid="{6C248B8C-1399-44F4-BAE2-D400F8F8B3D1}"/>
    <cellStyle name="Comma 2 6 4 2 3 2 2 2 2" xfId="20101" xr:uid="{4C137A12-1465-471C-8BBC-646C98A67257}"/>
    <cellStyle name="Comma 2 6 4 2 3 2 2 3" xfId="20102" xr:uid="{750C8F98-D1D8-493C-8AA3-32EE02E239FB}"/>
    <cellStyle name="Comma 2 6 4 2 3 2 3" xfId="20103" xr:uid="{15D55945-8516-4CB0-997D-406F770621A6}"/>
    <cellStyle name="Comma 2 6 4 2 3 2 3 2" xfId="20104" xr:uid="{A9430FDF-7B28-41BC-94CF-70697DB785BD}"/>
    <cellStyle name="Comma 2 6 4 2 3 2 4" xfId="20105" xr:uid="{F377B462-51FE-4FA5-83A9-3A1F4C73EAE7}"/>
    <cellStyle name="Comma 2 6 4 2 3 3" xfId="20106" xr:uid="{94C9D1D3-5AAA-4586-BBAE-6BB57114D0FA}"/>
    <cellStyle name="Comma 2 6 4 2 3 3 2" xfId="20107" xr:uid="{AFB0B628-10AB-44F9-8686-64C601F0925D}"/>
    <cellStyle name="Comma 2 6 4 2 3 3 2 2" xfId="20108" xr:uid="{0DF6D6BF-5EC7-4986-BBC4-DD47C9317FF5}"/>
    <cellStyle name="Comma 2 6 4 2 3 3 3" xfId="20109" xr:uid="{23FE5E30-779E-48C8-9FE0-2F3996EF71EA}"/>
    <cellStyle name="Comma 2 6 4 2 3 3 3 2" xfId="20110" xr:uid="{05B778C4-28FC-4751-BBB4-0ACCE53B1898}"/>
    <cellStyle name="Comma 2 6 4 2 3 3 4" xfId="20111" xr:uid="{239E3EBF-325C-4CB8-AFA9-3A38B1520C26}"/>
    <cellStyle name="Comma 2 6 4 2 3 4" xfId="20112" xr:uid="{94B6BA07-1C4E-47DD-91AF-1359CF2E8381}"/>
    <cellStyle name="Comma 2 6 4 2 3 4 2" xfId="20113" xr:uid="{CA0ED5B7-A51E-461A-B054-778FE60CC713}"/>
    <cellStyle name="Comma 2 6 4 2 3 5" xfId="20114" xr:uid="{48DACFD5-7090-4763-B0A1-8D1750F7C6E0}"/>
    <cellStyle name="Comma 2 6 4 2 3 5 2" xfId="20115" xr:uid="{1E77D233-FCE1-4C05-AED3-A609D61CB5EC}"/>
    <cellStyle name="Comma 2 6 4 2 3 6" xfId="20116" xr:uid="{1C6C25DF-A3F4-4EEF-9C17-417273475887}"/>
    <cellStyle name="Comma 2 6 4 2 4" xfId="20117" xr:uid="{CBFE724E-1151-4FB1-8F76-46064AD6C001}"/>
    <cellStyle name="Comma 2 6 4 2 4 2" xfId="20118" xr:uid="{955CC91A-156F-4905-A0E8-A1322A1BC99C}"/>
    <cellStyle name="Comma 2 6 4 2 4 2 2" xfId="20119" xr:uid="{920757E8-AF29-4EAE-A78D-1490843F7E07}"/>
    <cellStyle name="Comma 2 6 4 2 4 2 2 2" xfId="20120" xr:uid="{9DF05FBC-CECA-41CB-8B52-C9F4CA272E88}"/>
    <cellStyle name="Comma 2 6 4 2 4 2 3" xfId="20121" xr:uid="{24DCA0F7-A66F-4199-BED5-2743D9A0F351}"/>
    <cellStyle name="Comma 2 6 4 2 4 3" xfId="20122" xr:uid="{EF15D0E8-9541-43EF-A927-A189D5A0763B}"/>
    <cellStyle name="Comma 2 6 4 2 4 3 2" xfId="20123" xr:uid="{865E7EF8-6E99-491F-AFBF-CA0A955DF01F}"/>
    <cellStyle name="Comma 2 6 4 2 4 4" xfId="20124" xr:uid="{F1A59BFD-4FCF-4B16-8CCD-CDE1A4420333}"/>
    <cellStyle name="Comma 2 6 4 2 5" xfId="20125" xr:uid="{2731D707-E86E-4208-9A44-9083F75AC9BC}"/>
    <cellStyle name="Comma 2 6 4 2 5 2" xfId="20126" xr:uid="{DD1075A2-FDAC-4FB8-8A68-E8F2A5A8CBA2}"/>
    <cellStyle name="Comma 2 6 4 2 5 2 2" xfId="20127" xr:uid="{555BDBE9-DEE5-4D58-9276-1C36B57F7290}"/>
    <cellStyle name="Comma 2 6 4 2 5 3" xfId="20128" xr:uid="{58C9C9F6-BE6C-4DE3-AC3B-711BC33F2F65}"/>
    <cellStyle name="Comma 2 6 4 2 5 3 2" xfId="20129" xr:uid="{40599237-10E1-4DD0-A15A-6D685BBEB296}"/>
    <cellStyle name="Comma 2 6 4 2 5 4" xfId="20130" xr:uid="{985417C2-2830-4A00-9691-D175DAB57417}"/>
    <cellStyle name="Comma 2 6 4 2 6" xfId="20131" xr:uid="{5FE1D86E-B612-4A74-9B95-2C57A97F2387}"/>
    <cellStyle name="Comma 2 6 4 2 6 2" xfId="20132" xr:uid="{139ADA02-174F-486B-BFF6-DA983DC14FA3}"/>
    <cellStyle name="Comma 2 6 4 2 7" xfId="20133" xr:uid="{B8945374-0904-4D20-8B84-F336FEAD2DF2}"/>
    <cellStyle name="Comma 2 6 4 2 7 2" xfId="20134" xr:uid="{761AFC30-1BE5-4DC3-B3DF-B682643B11CE}"/>
    <cellStyle name="Comma 2 6 4 2 8" xfId="20135" xr:uid="{6E4E2BCF-7CD4-4F0E-A7F8-B2299D25AA05}"/>
    <cellStyle name="Comma 2 6 4 2 9" xfId="20136" xr:uid="{3F2438B8-6EE3-4F22-8606-75108FD1979A}"/>
    <cellStyle name="Comma 2 6 4 3" xfId="20137" xr:uid="{0CD80A03-0C78-474E-AB50-81869AFBB26B}"/>
    <cellStyle name="Comma 2 6 4 3 2" xfId="20138" xr:uid="{42A2A288-66FD-4934-A085-237CA1AFEDEC}"/>
    <cellStyle name="Comma 2 6 4 3 2 2" xfId="20139" xr:uid="{6F2BD9CC-2EF5-4791-A18D-B43551345EF1}"/>
    <cellStyle name="Comma 2 6 4 3 2 2 2" xfId="20140" xr:uid="{A9C1ECC8-FA15-4057-9072-6E1CE9A9EAE3}"/>
    <cellStyle name="Comma 2 6 4 3 2 2 2 2" xfId="20141" xr:uid="{1E991D56-14CE-4923-8F4F-78E23AA0E698}"/>
    <cellStyle name="Comma 2 6 4 3 2 2 2 2 2" xfId="20142" xr:uid="{A2F01586-ACCF-4334-84AB-77B8C9A4D818}"/>
    <cellStyle name="Comma 2 6 4 3 2 2 2 3" xfId="20143" xr:uid="{30589133-B2F9-4973-919B-2426306266DA}"/>
    <cellStyle name="Comma 2 6 4 3 2 2 3" xfId="20144" xr:uid="{3302CD48-A70C-4F5F-9478-B70AF789C8D4}"/>
    <cellStyle name="Comma 2 6 4 3 2 2 3 2" xfId="20145" xr:uid="{A21F8CBE-0F7F-48CA-8293-E60861A139FC}"/>
    <cellStyle name="Comma 2 6 4 3 2 2 4" xfId="20146" xr:uid="{723C4320-5D7C-41B3-B9FB-DF089FD5FC33}"/>
    <cellStyle name="Comma 2 6 4 3 2 3" xfId="20147" xr:uid="{9EBBA152-8EA8-4C0A-A9EA-FF225AAC70CC}"/>
    <cellStyle name="Comma 2 6 4 3 2 3 2" xfId="20148" xr:uid="{0E860736-32BD-48DC-BFAC-3ACC341BF65B}"/>
    <cellStyle name="Comma 2 6 4 3 2 3 2 2" xfId="20149" xr:uid="{6F61AFAD-1359-489C-833F-F669256D714F}"/>
    <cellStyle name="Comma 2 6 4 3 2 3 3" xfId="20150" xr:uid="{16EB1C04-BC3E-4757-ABC2-A48D3A487006}"/>
    <cellStyle name="Comma 2 6 4 3 2 3 3 2" xfId="20151" xr:uid="{1E4F9194-286E-4DB8-914C-2713676D88D6}"/>
    <cellStyle name="Comma 2 6 4 3 2 3 4" xfId="20152" xr:uid="{B12601E5-180E-49A8-9E33-4C0F6D2C67A1}"/>
    <cellStyle name="Comma 2 6 4 3 2 4" xfId="20153" xr:uid="{4D609915-058A-45C0-B216-AD48573631FA}"/>
    <cellStyle name="Comma 2 6 4 3 2 4 2" xfId="20154" xr:uid="{133760E8-D8C9-4735-BF77-23B92CBAC9F0}"/>
    <cellStyle name="Comma 2 6 4 3 2 5" xfId="20155" xr:uid="{974E1E12-DF1C-4649-A9FE-983224B08BE6}"/>
    <cellStyle name="Comma 2 6 4 3 2 5 2" xfId="20156" xr:uid="{A92F0C98-7C5B-4C21-910B-56C800AADA97}"/>
    <cellStyle name="Comma 2 6 4 3 2 6" xfId="20157" xr:uid="{8F634618-4CCC-40A7-9EBE-EF6EDB13E87B}"/>
    <cellStyle name="Comma 2 6 4 3 3" xfId="20158" xr:uid="{954030F0-0326-4536-89C8-B2FECAF0F045}"/>
    <cellStyle name="Comma 2 6 4 3 3 2" xfId="20159" xr:uid="{8D57D296-BD3A-41FC-BB03-A977AE688A26}"/>
    <cellStyle name="Comma 2 6 4 3 3 2 2" xfId="20160" xr:uid="{F2CAC7B2-7DFF-4ADD-B6C5-DAFDDAFE9299}"/>
    <cellStyle name="Comma 2 6 4 3 3 2 2 2" xfId="20161" xr:uid="{325F58D2-9266-427F-BC53-D01610987A62}"/>
    <cellStyle name="Comma 2 6 4 3 3 2 3" xfId="20162" xr:uid="{246C2A16-778B-4460-8C71-158505131D6E}"/>
    <cellStyle name="Comma 2 6 4 3 3 3" xfId="20163" xr:uid="{AC4FE90B-C9AC-455C-8E2F-D9BEA1545451}"/>
    <cellStyle name="Comma 2 6 4 3 3 3 2" xfId="20164" xr:uid="{471D1EEE-06D9-4117-8E9F-3D0F01F7C6F4}"/>
    <cellStyle name="Comma 2 6 4 3 3 4" xfId="20165" xr:uid="{D463F4FC-B7C6-4AA5-BBBD-61E65CA2B567}"/>
    <cellStyle name="Comma 2 6 4 3 4" xfId="20166" xr:uid="{AC897A35-FFF0-4DA0-A3B3-7CB6AC142E0D}"/>
    <cellStyle name="Comma 2 6 4 3 4 2" xfId="20167" xr:uid="{9C8C98FF-B4F1-4C09-814B-0E13AC8651E5}"/>
    <cellStyle name="Comma 2 6 4 3 4 2 2" xfId="20168" xr:uid="{D44AA2ED-685E-4676-9E95-B649520A09BB}"/>
    <cellStyle name="Comma 2 6 4 3 4 3" xfId="20169" xr:uid="{C8986D9E-7F65-403A-AAB9-F48C37094490}"/>
    <cellStyle name="Comma 2 6 4 3 4 3 2" xfId="20170" xr:uid="{397A7B18-1291-4986-9536-77D50F51FC86}"/>
    <cellStyle name="Comma 2 6 4 3 4 4" xfId="20171" xr:uid="{FC1E78EB-2A33-473F-A434-62EF92B00ADB}"/>
    <cellStyle name="Comma 2 6 4 3 5" xfId="20172" xr:uid="{7601813C-765F-4ED9-9926-FE7F8327AAEC}"/>
    <cellStyle name="Comma 2 6 4 3 5 2" xfId="20173" xr:uid="{7EF77719-69FE-4B75-B7C8-13BFCECF634F}"/>
    <cellStyle name="Comma 2 6 4 3 6" xfId="20174" xr:uid="{69FE4E13-5636-435D-81E6-D4B6F7500C4D}"/>
    <cellStyle name="Comma 2 6 4 3 6 2" xfId="20175" xr:uid="{3B3A9744-0B54-4DCD-A431-9C2C244F7A65}"/>
    <cellStyle name="Comma 2 6 4 3 7" xfId="20176" xr:uid="{05C1F255-277A-4746-86B8-250CE78DB02A}"/>
    <cellStyle name="Comma 2 6 4 3 8" xfId="45789" xr:uid="{D6B76A15-EDD5-4F92-B17A-83A10770370A}"/>
    <cellStyle name="Comma 2 6 4 4" xfId="20177" xr:uid="{1BAFA043-A3E9-4180-814C-29B69357852E}"/>
    <cellStyle name="Comma 2 6 4 4 2" xfId="20178" xr:uid="{07FC75ED-685C-4C87-9EAA-95780CFC2510}"/>
    <cellStyle name="Comma 2 6 4 4 2 2" xfId="20179" xr:uid="{7D2B6370-DFE2-4A70-9115-B8F4277A3082}"/>
    <cellStyle name="Comma 2 6 4 4 2 2 2" xfId="20180" xr:uid="{9744B5D2-3A90-4F28-B882-3CC591F8A68B}"/>
    <cellStyle name="Comma 2 6 4 4 2 2 2 2" xfId="20181" xr:uid="{C5EEEDF6-570E-4E5F-AB38-850591374F7E}"/>
    <cellStyle name="Comma 2 6 4 4 2 2 3" xfId="20182" xr:uid="{4D6CF99D-435F-4CEB-865F-7B263629BCF9}"/>
    <cellStyle name="Comma 2 6 4 4 2 3" xfId="20183" xr:uid="{43A7A92B-044D-42FD-93DF-38FC965A7809}"/>
    <cellStyle name="Comma 2 6 4 4 2 3 2" xfId="20184" xr:uid="{7AD94F45-734E-4A11-8BF9-AD046CDE0BAF}"/>
    <cellStyle name="Comma 2 6 4 4 2 4" xfId="20185" xr:uid="{05255A68-DA65-4349-96EA-A43556674D65}"/>
    <cellStyle name="Comma 2 6 4 4 3" xfId="20186" xr:uid="{3AD0967E-67B6-4FF0-B469-F3954C6C7A3C}"/>
    <cellStyle name="Comma 2 6 4 4 3 2" xfId="20187" xr:uid="{FA73C663-634B-4BF5-AE8A-0A1BA95E2F98}"/>
    <cellStyle name="Comma 2 6 4 4 3 2 2" xfId="20188" xr:uid="{D37688FC-5BF6-4EB6-9761-29A63E77ECF6}"/>
    <cellStyle name="Comma 2 6 4 4 3 3" xfId="20189" xr:uid="{A660B83E-AF50-4DFD-A9A0-7B0FFBA3054D}"/>
    <cellStyle name="Comma 2 6 4 4 3 3 2" xfId="20190" xr:uid="{DE35A9B1-A50D-45DF-B008-F2D3306F861D}"/>
    <cellStyle name="Comma 2 6 4 4 3 4" xfId="20191" xr:uid="{D3DBFAA3-5451-40F9-AC43-5318A55297EB}"/>
    <cellStyle name="Comma 2 6 4 4 4" xfId="20192" xr:uid="{D89FE224-0206-4622-A306-9C27AE7DB5D5}"/>
    <cellStyle name="Comma 2 6 4 4 4 2" xfId="20193" xr:uid="{A089657A-8EBC-4654-9782-8E10740E950F}"/>
    <cellStyle name="Comma 2 6 4 4 5" xfId="20194" xr:uid="{07B1E0FF-5FCD-4833-9139-EFB67DFC49CE}"/>
    <cellStyle name="Comma 2 6 4 4 5 2" xfId="20195" xr:uid="{BE5F8C3D-2DC8-45A1-BC2B-DBB1BABE8D7D}"/>
    <cellStyle name="Comma 2 6 4 4 6" xfId="20196" xr:uid="{846FF0CE-0413-48D7-8F00-414B0616A74E}"/>
    <cellStyle name="Comma 2 6 4 4 7" xfId="46438" xr:uid="{10FC44C6-32D4-4A72-BBD5-841D9933A7C5}"/>
    <cellStyle name="Comma 2 6 4 5" xfId="20197" xr:uid="{C9FE8AC6-1E8A-4F21-BC21-A9856EB15442}"/>
    <cellStyle name="Comma 2 6 4 5 2" xfId="20198" xr:uid="{1D3BEA18-A3FF-4477-A51C-91AA4C437CF5}"/>
    <cellStyle name="Comma 2 6 4 5 2 2" xfId="20199" xr:uid="{4F2B96F3-0010-4D70-97D8-0D4100EAFCBD}"/>
    <cellStyle name="Comma 2 6 4 5 2 2 2" xfId="20200" xr:uid="{22980B29-E0F2-466A-9A3A-5ECB8068DF37}"/>
    <cellStyle name="Comma 2 6 4 5 2 3" xfId="20201" xr:uid="{69D5B883-FFCA-4912-960A-6F75C136086C}"/>
    <cellStyle name="Comma 2 6 4 5 2 3 2" xfId="20202" xr:uid="{AB7CD842-BA67-451F-9D81-427C44EAED8B}"/>
    <cellStyle name="Comma 2 6 4 5 2 4" xfId="20203" xr:uid="{EA0B5403-5F53-4652-995D-47B7B68C094A}"/>
    <cellStyle name="Comma 2 6 4 5 3" xfId="20204" xr:uid="{EBD95CA4-9E52-4877-B77F-093E4CFDFE6D}"/>
    <cellStyle name="Comma 2 6 4 5 3 2" xfId="20205" xr:uid="{B3B3BE2E-DB59-434F-AFE2-1AB2011F7F51}"/>
    <cellStyle name="Comma 2 6 4 5 4" xfId="20206" xr:uid="{56D029FD-8FE5-426E-9E1D-716B3D418CF4}"/>
    <cellStyle name="Comma 2 6 4 5 4 2" xfId="20207" xr:uid="{5E301245-1C73-4C64-B181-395F345F735F}"/>
    <cellStyle name="Comma 2 6 4 5 5" xfId="20208" xr:uid="{8CCD70F4-3A00-4E4E-9F9A-E4D38D4845DE}"/>
    <cellStyle name="Comma 2 6 4 6" xfId="20209" xr:uid="{9BC6A703-466D-4E54-99BE-5D9902422980}"/>
    <cellStyle name="Comma 2 6 4 6 2" xfId="20210" xr:uid="{F95DDC1E-1AB6-4C7A-A14B-4EFB49576EBA}"/>
    <cellStyle name="Comma 2 6 4 6 2 2" xfId="20211" xr:uid="{1A23AF99-65D0-45C7-B963-B828ED934CA6}"/>
    <cellStyle name="Comma 2 6 4 6 3" xfId="20212" xr:uid="{04D783ED-E122-4E0B-A0D1-465D3663D724}"/>
    <cellStyle name="Comma 2 6 4 6 3 2" xfId="20213" xr:uid="{88BE3410-D713-4AE3-AC41-772E1098FC5A}"/>
    <cellStyle name="Comma 2 6 4 6 4" xfId="20214" xr:uid="{A76BB90B-4F28-4C0F-86EC-4256A55C0A25}"/>
    <cellStyle name="Comma 2 6 4 7" xfId="20215" xr:uid="{9EE3D69F-650B-4521-9E21-A8570BB453AF}"/>
    <cellStyle name="Comma 2 6 4 7 2" xfId="20216" xr:uid="{D53DD9A8-DB37-4F36-AA89-456EDD81682D}"/>
    <cellStyle name="Comma 2 6 4 8" xfId="20217" xr:uid="{B7573A27-ABBC-412A-9DD7-C5BBE74AF7E2}"/>
    <cellStyle name="Comma 2 6 4 8 2" xfId="20218" xr:uid="{DF81F938-A353-48C3-9C7C-714FEDB8532D}"/>
    <cellStyle name="Comma 2 6 4 9" xfId="20219" xr:uid="{1400AEBA-1576-45B1-94E5-88AD0855C4B7}"/>
    <cellStyle name="Comma 2 6 5" xfId="20220" xr:uid="{6981C6BC-000D-4AAE-AADC-443C83831425}"/>
    <cellStyle name="Comma 2 6 5 2" xfId="20221" xr:uid="{40FCDDE7-81D5-4D3B-A900-81557963AD97}"/>
    <cellStyle name="Comma 2 6 5 2 2" xfId="20222" xr:uid="{3D5AF82D-5298-456C-BDF7-CFA06BE5461D}"/>
    <cellStyle name="Comma 2 6 5 2 2 2" xfId="20223" xr:uid="{EC22B6DB-026C-4EE8-9EA7-0B1A052113BA}"/>
    <cellStyle name="Comma 2 6 5 2 2 2 2" xfId="20224" xr:uid="{1B87E800-58D4-4F7D-A108-D8D049CE012C}"/>
    <cellStyle name="Comma 2 6 5 2 2 2 2 2" xfId="20225" xr:uid="{7D3956CB-5FD5-4643-A649-AC99A48EFA1F}"/>
    <cellStyle name="Comma 2 6 5 2 2 2 2 2 2" xfId="20226" xr:uid="{633E4B12-9EE9-4737-9C45-005CD0DBAC95}"/>
    <cellStyle name="Comma 2 6 5 2 2 2 2 3" xfId="20227" xr:uid="{5DFC894B-0575-4F01-A704-62C92E098D1F}"/>
    <cellStyle name="Comma 2 6 5 2 2 2 3" xfId="20228" xr:uid="{82094BCF-0664-4184-A32C-8714F55AAFF7}"/>
    <cellStyle name="Comma 2 6 5 2 2 2 3 2" xfId="20229" xr:uid="{56C174CE-BF0C-4AA4-BE57-8CAE2D96E2F8}"/>
    <cellStyle name="Comma 2 6 5 2 2 2 4" xfId="20230" xr:uid="{436CFBA6-4071-47E8-AD3A-B4042469CDCE}"/>
    <cellStyle name="Comma 2 6 5 2 2 3" xfId="20231" xr:uid="{CCBF0DF7-372F-43EC-915A-77EDD5E42B43}"/>
    <cellStyle name="Comma 2 6 5 2 2 3 2" xfId="20232" xr:uid="{F9FA3CE5-C2B8-489F-B421-1FF41404244F}"/>
    <cellStyle name="Comma 2 6 5 2 2 3 2 2" xfId="20233" xr:uid="{299C6818-5C74-4B42-A7FD-5EFF1FE68D55}"/>
    <cellStyle name="Comma 2 6 5 2 2 3 3" xfId="20234" xr:uid="{DC469B95-A0CB-4F37-9682-9C200F8D32CC}"/>
    <cellStyle name="Comma 2 6 5 2 2 3 3 2" xfId="20235" xr:uid="{383B40A6-E948-4CC8-8FD9-76A2C268BB54}"/>
    <cellStyle name="Comma 2 6 5 2 2 3 4" xfId="20236" xr:uid="{47C39DA5-41E3-4ACF-B7E5-790D59257376}"/>
    <cellStyle name="Comma 2 6 5 2 2 4" xfId="20237" xr:uid="{EED06477-6E0C-4700-8180-2D15D3DD62DC}"/>
    <cellStyle name="Comma 2 6 5 2 2 4 2" xfId="20238" xr:uid="{4FAB3D32-75D8-42D8-8683-1049E097B696}"/>
    <cellStyle name="Comma 2 6 5 2 2 5" xfId="20239" xr:uid="{8BF951B1-23A4-4BF1-9948-E562525BAA5E}"/>
    <cellStyle name="Comma 2 6 5 2 2 5 2" xfId="20240" xr:uid="{9BB26717-9FF0-46A4-BE20-181417B9B9C8}"/>
    <cellStyle name="Comma 2 6 5 2 2 6" xfId="20241" xr:uid="{437376EF-5F74-471A-AFA8-A7CC9BD37F0B}"/>
    <cellStyle name="Comma 2 6 5 2 3" xfId="20242" xr:uid="{7FFBB5B9-3C5F-47D0-B0E4-8157670E9257}"/>
    <cellStyle name="Comma 2 6 5 2 3 2" xfId="20243" xr:uid="{90ED4930-B073-421A-8688-3A4E13A343B6}"/>
    <cellStyle name="Comma 2 6 5 2 3 2 2" xfId="20244" xr:uid="{D9B998B9-B728-4728-B2F4-3CDC19A42B85}"/>
    <cellStyle name="Comma 2 6 5 2 3 2 2 2" xfId="20245" xr:uid="{14578425-4A1C-42AE-A571-4FC33C49E767}"/>
    <cellStyle name="Comma 2 6 5 2 3 2 3" xfId="20246" xr:uid="{5DF2F4F8-9D5F-47A0-A4B4-0F7338CF633A}"/>
    <cellStyle name="Comma 2 6 5 2 3 3" xfId="20247" xr:uid="{B37CD085-B806-4FE8-B4CC-AB9830958388}"/>
    <cellStyle name="Comma 2 6 5 2 3 3 2" xfId="20248" xr:uid="{B458E7A3-67B1-4EE6-8318-BA5E1580F952}"/>
    <cellStyle name="Comma 2 6 5 2 3 4" xfId="20249" xr:uid="{2B07B581-22F6-482E-A298-3C286EC86933}"/>
    <cellStyle name="Comma 2 6 5 2 4" xfId="20250" xr:uid="{4F32C13C-AA63-4ECF-B2CF-3B776757762D}"/>
    <cellStyle name="Comma 2 6 5 2 4 2" xfId="20251" xr:uid="{28A20B08-B417-4285-9DBD-CCF852864057}"/>
    <cellStyle name="Comma 2 6 5 2 4 2 2" xfId="20252" xr:uid="{1FB09584-ED81-4F18-9B5B-AF988327A896}"/>
    <cellStyle name="Comma 2 6 5 2 4 3" xfId="20253" xr:uid="{0E1C89E2-A3C0-4D35-8E7B-5C72B8ABED93}"/>
    <cellStyle name="Comma 2 6 5 2 4 3 2" xfId="20254" xr:uid="{E8279DF7-4783-4363-A8C8-E3B09A2E1CCA}"/>
    <cellStyle name="Comma 2 6 5 2 4 4" xfId="20255" xr:uid="{803B941B-1FA1-4100-9565-D74890B85A7E}"/>
    <cellStyle name="Comma 2 6 5 2 5" xfId="20256" xr:uid="{F384EB12-DCAF-4E52-A89E-75E0FC16D60A}"/>
    <cellStyle name="Comma 2 6 5 2 5 2" xfId="20257" xr:uid="{4835092C-1FB2-4BB9-8568-E6F2BF999C9E}"/>
    <cellStyle name="Comma 2 6 5 2 6" xfId="20258" xr:uid="{C95392AC-3FA2-468A-83C0-7E5C81E02490}"/>
    <cellStyle name="Comma 2 6 5 2 6 2" xfId="20259" xr:uid="{762F0C33-271E-436F-ACC3-73A29E6BB0B6}"/>
    <cellStyle name="Comma 2 6 5 2 7" xfId="20260" xr:uid="{8FBF6A51-954B-42FB-9A8B-579E6F6F3B88}"/>
    <cellStyle name="Comma 2 6 5 2 8" xfId="45908" xr:uid="{8172FD4C-AF3B-46CA-B09C-26EA9FCB4C0D}"/>
    <cellStyle name="Comma 2 6 5 3" xfId="20261" xr:uid="{571C4C20-4FC3-428B-97C0-D273AF70F12D}"/>
    <cellStyle name="Comma 2 6 5 3 2" xfId="20262" xr:uid="{BEB1395E-7909-4F67-848E-3658462CAB94}"/>
    <cellStyle name="Comma 2 6 5 3 2 2" xfId="20263" xr:uid="{D868515D-45F1-4C48-8632-B6815DFD56D8}"/>
    <cellStyle name="Comma 2 6 5 3 2 3" xfId="20264" xr:uid="{32DD704A-E83D-4F67-BB7B-FF465B5ADA28}"/>
    <cellStyle name="Comma 2 6 5 3 3" xfId="20265" xr:uid="{B881DD57-13F2-4BBF-A8A9-D0CCBBCE9EE1}"/>
    <cellStyle name="Comma 2 6 5 3 3 2" xfId="20266" xr:uid="{07DB48A3-32CD-4492-B339-27D7E2F233E2}"/>
    <cellStyle name="Comma 2 6 5 3 3 3" xfId="20267" xr:uid="{15048C9B-C7F5-47B4-987E-E98CA67CFC86}"/>
    <cellStyle name="Comma 2 6 5 3 4" xfId="20268" xr:uid="{4AAEB99C-AB2E-4680-B936-51502BE4613C}"/>
    <cellStyle name="Comma 2 6 5 3 4 2" xfId="20269" xr:uid="{4E949C8C-9095-4AD8-9EB7-A7BFC20BDF92}"/>
    <cellStyle name="Comma 2 6 5 3 4 2 2" xfId="20270" xr:uid="{F60CC40E-2AE9-467F-85F3-FBAAA27E273D}"/>
    <cellStyle name="Comma 2 6 5 3 4 3" xfId="20271" xr:uid="{11C1AE12-78A2-463C-9E0A-4B21BB9435F4}"/>
    <cellStyle name="Comma 2 6 5 3 4 4" xfId="20272" xr:uid="{8D1025ED-8780-4DA5-9CFC-7731066396A7}"/>
    <cellStyle name="Comma 2 6 5 3 5" xfId="20273" xr:uid="{3AC8B4AC-898F-4347-8479-65351BDA0B7C}"/>
    <cellStyle name="Comma 2 6 5 3 5 2" xfId="20274" xr:uid="{B0B84D79-D5A3-4870-8672-93C09F5B73EF}"/>
    <cellStyle name="Comma 2 6 5 3 5 2 2" xfId="20275" xr:uid="{FB43E5FA-B8B2-4DA8-BA4C-814652865BD8}"/>
    <cellStyle name="Comma 2 6 5 3 5 3" xfId="20276" xr:uid="{0C3A6547-C167-4997-BE7D-B1161E98229B}"/>
    <cellStyle name="Comma 2 6 5 3 6" xfId="20277" xr:uid="{79BF65F8-475F-4277-9413-25793DBB0B0E}"/>
    <cellStyle name="Comma 2 6 5 3 6 2" xfId="20278" xr:uid="{8BF7A5B6-A9B0-495A-9B54-4A375E13CBE2}"/>
    <cellStyle name="Comma 2 6 5 3 7" xfId="20279" xr:uid="{B82A4A1B-7112-4C71-9F8E-B37F3C5ED0AE}"/>
    <cellStyle name="Comma 2 6 5 4" xfId="20280" xr:uid="{B4D2AFA5-CBDB-4B5B-AEA3-78E65C64E4F1}"/>
    <cellStyle name="Comma 2 6 5 4 2" xfId="20281" xr:uid="{E6E9A744-0623-40B5-8730-8B8BDC5B61B0}"/>
    <cellStyle name="Comma 2 6 5 4 2 2" xfId="20282" xr:uid="{3890AAB6-12D9-459B-9FEB-15A8502BB239}"/>
    <cellStyle name="Comma 2 6 5 4 2 2 2" xfId="20283" xr:uid="{172C0860-8508-4B74-A593-0F4D0FFBF399}"/>
    <cellStyle name="Comma 2 6 5 4 2 3" xfId="20284" xr:uid="{67E16862-2F4F-49AB-AB80-A78999F00808}"/>
    <cellStyle name="Comma 2 6 5 4 3" xfId="20285" xr:uid="{5A90823D-AEC0-4D06-836F-E9098FAC1021}"/>
    <cellStyle name="Comma 2 6 5 4 3 2" xfId="20286" xr:uid="{CF2A9608-F21C-4917-8151-04B2D1A46BA0}"/>
    <cellStyle name="Comma 2 6 5 4 4" xfId="20287" xr:uid="{BA17F28E-BA1D-4725-B8FD-3281ABF4046F}"/>
    <cellStyle name="Comma 2 6 5 5" xfId="20288" xr:uid="{A90DB120-31C8-4B51-A540-C6C23221A24D}"/>
    <cellStyle name="Comma 2 6 5 5 2" xfId="20289" xr:uid="{14D49B55-375E-4559-8123-6745AF3BBA90}"/>
    <cellStyle name="Comma 2 6 5 5 2 2" xfId="20290" xr:uid="{694656D3-27B8-4E45-BF2A-A86472D3A8DD}"/>
    <cellStyle name="Comma 2 6 5 5 3" xfId="20291" xr:uid="{F9093617-0F28-4940-A18C-3FDEBD860CA5}"/>
    <cellStyle name="Comma 2 6 5 5 3 2" xfId="20292" xr:uid="{39617003-E627-4997-AA2C-2A383785F504}"/>
    <cellStyle name="Comma 2 6 5 5 4" xfId="20293" xr:uid="{E66A9803-9E92-4698-B649-F3979A917B12}"/>
    <cellStyle name="Comma 2 6 5 6" xfId="20294" xr:uid="{8276C8A1-09C5-4B51-A3B7-2B99984C8D06}"/>
    <cellStyle name="Comma 2 6 5 6 2" xfId="20295" xr:uid="{66992B5E-6B86-4BC8-8664-C3FE57705B0A}"/>
    <cellStyle name="Comma 2 6 5 7" xfId="20296" xr:uid="{4151C48B-D559-4066-836A-433631262F72}"/>
    <cellStyle name="Comma 2 6 5 7 2" xfId="20297" xr:uid="{8D31BCF8-E1C5-4E20-942A-8195AB5E0B27}"/>
    <cellStyle name="Comma 2 6 5 8" xfId="20298" xr:uid="{D8B611F2-F446-4D41-BF0D-846719EAB55C}"/>
    <cellStyle name="Comma 2 6 6" xfId="20299" xr:uid="{9556A407-7787-4F09-9BE7-50454969E8F0}"/>
    <cellStyle name="Comma 2 6 6 2" xfId="20300" xr:uid="{748D86C1-0ACD-4985-A6E5-8C26D5A6095B}"/>
    <cellStyle name="Comma 2 6 6 2 2" xfId="20301" xr:uid="{25DBE09D-9B0C-4FE2-8F33-0C33D8528E55}"/>
    <cellStyle name="Comma 2 6 6 2 2 2" xfId="20302" xr:uid="{B8F584CA-B936-41A7-8F2C-CFF5C60179D9}"/>
    <cellStyle name="Comma 2 6 6 2 2 2 2" xfId="20303" xr:uid="{22517CAC-1BE2-4267-8A77-403117DE6B79}"/>
    <cellStyle name="Comma 2 6 6 2 2 2 2 2" xfId="20304" xr:uid="{C908D8FA-3B63-42F2-BFB6-0A2E5A3D99FF}"/>
    <cellStyle name="Comma 2 6 6 2 2 2 2 3" xfId="20305" xr:uid="{B2EE0CB6-BC00-41CC-955B-DABA8ED91B83}"/>
    <cellStyle name="Comma 2 6 6 2 2 2 3" xfId="20306" xr:uid="{1DB5AFEA-2B9A-48BA-96DD-45C3BCA1FA54}"/>
    <cellStyle name="Comma 2 6 6 2 2 2 4" xfId="20307" xr:uid="{66D8F46E-195F-40BE-AF8D-BF675670A59F}"/>
    <cellStyle name="Comma 2 6 6 2 2 3" xfId="20308" xr:uid="{59B026A8-A3AC-41CA-9FC4-8D2AE07DDD88}"/>
    <cellStyle name="Comma 2 6 6 2 2 3 2" xfId="20309" xr:uid="{CCA5228C-63D6-41A6-B803-6ABD66B909C8}"/>
    <cellStyle name="Comma 2 6 6 2 2 3 3" xfId="20310" xr:uid="{51767925-A21C-41FA-A062-AD67891E6D53}"/>
    <cellStyle name="Comma 2 6 6 2 2 4" xfId="20311" xr:uid="{1E90A83C-3D1E-4456-805F-94E4D71A3E9C}"/>
    <cellStyle name="Comma 2 6 6 2 2 5" xfId="20312" xr:uid="{650A94BD-184E-4A8E-AB93-C1EFCBA42A5D}"/>
    <cellStyle name="Comma 2 6 6 2 3" xfId="20313" xr:uid="{CE88AE19-DF23-4711-ABE7-38A37F425986}"/>
    <cellStyle name="Comma 2 6 6 2 3 2" xfId="20314" xr:uid="{26113C87-84CE-4482-84FD-9930270EFC0D}"/>
    <cellStyle name="Comma 2 6 6 2 3 2 2" xfId="20315" xr:uid="{03A8B448-15B3-4FAA-99C9-6850D3A8A7DF}"/>
    <cellStyle name="Comma 2 6 6 2 3 2 3" xfId="20316" xr:uid="{B91EB329-E9B4-4C31-92B6-E44ABC94A139}"/>
    <cellStyle name="Comma 2 6 6 2 3 3" xfId="20317" xr:uid="{A01A1F28-BAA8-4A34-B8A9-97D33DA0D703}"/>
    <cellStyle name="Comma 2 6 6 2 3 4" xfId="20318" xr:uid="{C5EA19A5-4CCE-42EA-BE55-2CFB6DEAE902}"/>
    <cellStyle name="Comma 2 6 6 2 4" xfId="20319" xr:uid="{5EBAEC1E-2F33-4AA5-A941-C5061C19EA71}"/>
    <cellStyle name="Comma 2 6 6 2 4 2" xfId="20320" xr:uid="{51E5FF90-9782-47F5-854C-4EA314A31C09}"/>
    <cellStyle name="Comma 2 6 6 2 4 3" xfId="20321" xr:uid="{8840E7D6-DA6B-4B94-A396-B3817CDA8B82}"/>
    <cellStyle name="Comma 2 6 6 2 5" xfId="20322" xr:uid="{FD2C46FD-5A45-45CA-98A0-46DCA9E96388}"/>
    <cellStyle name="Comma 2 6 6 2 6" xfId="20323" xr:uid="{08913825-C0CF-4C5A-8E71-34AD15084E55}"/>
    <cellStyle name="Comma 2 6 6 2 7" xfId="46312" xr:uid="{BD8B6372-4D22-49CE-AECA-51BC647CE87B}"/>
    <cellStyle name="Comma 2 6 6 3" xfId="20324" xr:uid="{3E7EE812-6BEC-48BD-8856-96637938FCB5}"/>
    <cellStyle name="Comma 2 6 6 3 2" xfId="20325" xr:uid="{F61DAF4D-C0BC-4B4E-8215-932BF9DB9AD3}"/>
    <cellStyle name="Comma 2 6 6 3 2 2" xfId="20326" xr:uid="{7D559943-4B10-4C22-BEC1-E5F138C27BEE}"/>
    <cellStyle name="Comma 2 6 6 3 2 2 2" xfId="20327" xr:uid="{BB5F7084-7827-47C5-A986-69CD8AA77A15}"/>
    <cellStyle name="Comma 2 6 6 3 2 2 3" xfId="20328" xr:uid="{FBEF9A49-F79E-4A05-AC3B-E66007F8D0E1}"/>
    <cellStyle name="Comma 2 6 6 3 2 3" xfId="20329" xr:uid="{0CAB2911-45FD-43A3-A87A-DD429B38BD64}"/>
    <cellStyle name="Comma 2 6 6 3 2 4" xfId="20330" xr:uid="{AAA79958-DB83-4CA0-9B0E-C5871DB562F0}"/>
    <cellStyle name="Comma 2 6 6 3 3" xfId="20331" xr:uid="{CA22581D-7A35-470F-B788-0FE0931284FC}"/>
    <cellStyle name="Comma 2 6 6 3 3 2" xfId="20332" xr:uid="{4D8B957D-5480-4C6C-8BDA-4B4224FB00F5}"/>
    <cellStyle name="Comma 2 6 6 3 3 3" xfId="20333" xr:uid="{2794D130-38FC-4242-BC0F-305AC491C874}"/>
    <cellStyle name="Comma 2 6 6 3 4" xfId="20334" xr:uid="{F2846A03-15C5-472A-983C-8DD60893F05C}"/>
    <cellStyle name="Comma 2 6 6 3 4 2" xfId="20335" xr:uid="{3485573A-03D0-4E1F-8D28-58B4C07E2682}"/>
    <cellStyle name="Comma 2 6 6 3 4 2 2" xfId="20336" xr:uid="{4D18EBD0-A260-49B1-9E80-C79648DB9ABA}"/>
    <cellStyle name="Comma 2 6 6 3 4 2 2 2" xfId="20337" xr:uid="{CBD3B42F-4343-4EA1-AAAC-0BAEB8149067}"/>
    <cellStyle name="Comma 2 6 6 3 4 2 3" xfId="20338" xr:uid="{4EF4210F-2404-4E74-B3BE-D16534771493}"/>
    <cellStyle name="Comma 2 6 6 3 4 3" xfId="20339" xr:uid="{F60CC59E-C3C2-4508-92BF-FFB8FC043CE9}"/>
    <cellStyle name="Comma 2 6 6 3 4 3 2" xfId="20340" xr:uid="{718F5258-9903-4B0B-9617-C4D0941D0394}"/>
    <cellStyle name="Comma 2 6 6 3 4 4" xfId="20341" xr:uid="{2DBDFA44-3CFE-48B5-B23E-DEE446B817B0}"/>
    <cellStyle name="Comma 2 6 6 3 5" xfId="20342" xr:uid="{4DE475F0-8486-48E2-9E45-8853D75E40AA}"/>
    <cellStyle name="Comma 2 6 6 3 5 2" xfId="20343" xr:uid="{A8984941-1BAC-42AD-8AD1-6B6594C0138C}"/>
    <cellStyle name="Comma 2 6 6 3 5 2 2" xfId="20344" xr:uid="{22269B00-FFC1-46CA-B557-3A7409027515}"/>
    <cellStyle name="Comma 2 6 6 3 5 3" xfId="20345" xr:uid="{CB625CD1-AD93-4EED-B15F-B2D7BFEB1C94}"/>
    <cellStyle name="Comma 2 6 6 3 6" xfId="20346" xr:uid="{60CC0999-F8FE-4AA4-A368-6E69F121924B}"/>
    <cellStyle name="Comma 2 6 6 3 6 2" xfId="20347" xr:uid="{820382A7-872A-43C2-B4CE-962FF2FB57D8}"/>
    <cellStyle name="Comma 2 6 6 3 6 2 2" xfId="20348" xr:uid="{EE57BE61-350D-406C-A61A-E12F0B8C0F7C}"/>
    <cellStyle name="Comma 2 6 6 3 6 3" xfId="20349" xr:uid="{08F6F013-304B-44EE-8F3F-1A33C166B65A}"/>
    <cellStyle name="Comma 2 6 6 3 7" xfId="20350" xr:uid="{540A8A6B-5B70-40E6-8B8E-82D17BA58E39}"/>
    <cellStyle name="Comma 2 6 6 3 8" xfId="20351" xr:uid="{D7349B27-50CC-4C01-9E7A-B7DE197B606C}"/>
    <cellStyle name="Comma 2 6 6 4" xfId="20352" xr:uid="{0820F9EE-FBF6-49EF-843F-934FC331B583}"/>
    <cellStyle name="Comma 2 6 6 4 2" xfId="20353" xr:uid="{B3E604DA-3F30-48AF-88E4-F6668D043EFA}"/>
    <cellStyle name="Comma 2 6 6 4 2 2" xfId="20354" xr:uid="{593A37EA-BF26-460D-9266-929ABB5A5F50}"/>
    <cellStyle name="Comma 2 6 6 4 2 3" xfId="20355" xr:uid="{74272DB3-1781-4791-B36B-A0F51939DAA9}"/>
    <cellStyle name="Comma 2 6 6 4 3" xfId="20356" xr:uid="{90FD9E1F-2B52-4789-AAC6-682BC1EB6950}"/>
    <cellStyle name="Comma 2 6 6 4 4" xfId="20357" xr:uid="{CEA9C9AD-F79E-40FA-BF1A-3A090DEA1F9A}"/>
    <cellStyle name="Comma 2 6 6 5" xfId="20358" xr:uid="{164A99B8-D982-4E9F-AF69-6419E81BF847}"/>
    <cellStyle name="Comma 2 6 6 5 2" xfId="20359" xr:uid="{CA8D1599-3FDC-459C-A56F-ED956766EC0F}"/>
    <cellStyle name="Comma 2 6 6 5 3" xfId="20360" xr:uid="{6BAD19FA-2B57-42C8-A7EF-4EF60FFA15B7}"/>
    <cellStyle name="Comma 2 6 6 6" xfId="20361" xr:uid="{F180E892-2897-4628-8AB6-81027F4E7F72}"/>
    <cellStyle name="Comma 2 6 6 6 2" xfId="20362" xr:uid="{132C728B-F2B5-4295-84A3-53B68C4F2589}"/>
    <cellStyle name="Comma 2 6 6 6 2 2" xfId="20363" xr:uid="{7FFE465D-A770-404D-8098-8EF466BA98C6}"/>
    <cellStyle name="Comma 2 6 6 6 3" xfId="20364" xr:uid="{19FC2BD0-F11A-4E37-B6BE-DB74093B8403}"/>
    <cellStyle name="Comma 2 6 6 6 4" xfId="20365" xr:uid="{D3C99CBE-49B2-4208-A9B5-935D8CC003D9}"/>
    <cellStyle name="Comma 2 6 6 7" xfId="20366" xr:uid="{B7D96BE0-F237-4351-8694-BB880B782C4F}"/>
    <cellStyle name="Comma 2 6 6 8" xfId="20367" xr:uid="{A1474527-20BA-4534-822F-AAD69B42CC3C}"/>
    <cellStyle name="Comma 2 6 6 9" xfId="44953" xr:uid="{443AEBBE-1630-4C49-B9C7-3A99BDD6D01E}"/>
    <cellStyle name="Comma 2 6 7" xfId="20368" xr:uid="{D3FC24C0-0485-493E-B1C0-0F70DF7BC753}"/>
    <cellStyle name="Comma 2 6 7 2" xfId="20369" xr:uid="{6ADDC124-D198-41D8-B72F-53B1D5388B07}"/>
    <cellStyle name="Comma 2 6 7 2 2" xfId="20370" xr:uid="{6938C774-07DA-430A-AC7C-9023647E41B8}"/>
    <cellStyle name="Comma 2 6 7 2 2 2" xfId="20371" xr:uid="{5AA8F77E-D547-4735-8510-05C102371A19}"/>
    <cellStyle name="Comma 2 6 7 2 2 2 2" xfId="20372" xr:uid="{661BF50D-42A4-4541-9D98-EB5E0753C552}"/>
    <cellStyle name="Comma 2 6 7 2 2 2 2 2" xfId="20373" xr:uid="{625D3FDC-A179-45AF-86C5-020BF8BA6F56}"/>
    <cellStyle name="Comma 2 6 7 2 2 2 3" xfId="20374" xr:uid="{61541F10-FAEA-45A5-AC45-A753888C6039}"/>
    <cellStyle name="Comma 2 6 7 2 2 3" xfId="20375" xr:uid="{2A05AFF0-7156-4916-A4E5-03E0769F6ACE}"/>
    <cellStyle name="Comma 2 6 7 2 2 3 2" xfId="20376" xr:uid="{49357299-A764-4CAE-9248-55668AE03AB5}"/>
    <cellStyle name="Comma 2 6 7 2 2 4" xfId="20377" xr:uid="{1C726484-E6D8-4DA5-8F51-D3D39C807D00}"/>
    <cellStyle name="Comma 2 6 7 2 3" xfId="20378" xr:uid="{AEABFBF8-C957-4BBE-B014-646C4C2C4639}"/>
    <cellStyle name="Comma 2 6 7 2 3 2" xfId="20379" xr:uid="{1988B351-5C37-4734-B1F0-841AF8218EDA}"/>
    <cellStyle name="Comma 2 6 7 2 3 2 2" xfId="20380" xr:uid="{FDA667C0-506D-42EA-A7AE-8547666CCA73}"/>
    <cellStyle name="Comma 2 6 7 2 3 3" xfId="20381" xr:uid="{9B5C02C2-EC3E-48C9-83BD-FA2815F125E3}"/>
    <cellStyle name="Comma 2 6 7 2 3 3 2" xfId="20382" xr:uid="{B83E4000-8FF2-4A63-82BD-7BF0B84447A6}"/>
    <cellStyle name="Comma 2 6 7 2 3 4" xfId="20383" xr:uid="{53F7FE91-10A7-4764-A273-487F4CFE4049}"/>
    <cellStyle name="Comma 2 6 7 2 4" xfId="20384" xr:uid="{D9050AF5-60FD-4212-939B-46C7F038CAD3}"/>
    <cellStyle name="Comma 2 6 7 2 4 2" xfId="20385" xr:uid="{F22E59EC-D155-4545-B12C-17B873D2B783}"/>
    <cellStyle name="Comma 2 6 7 2 5" xfId="20386" xr:uid="{72B91B44-7662-4800-B794-C16A83A76ED7}"/>
    <cellStyle name="Comma 2 6 7 2 5 2" xfId="20387" xr:uid="{C5CE7B88-7900-4960-AD4F-6598E6A8E334}"/>
    <cellStyle name="Comma 2 6 7 2 6" xfId="20388" xr:uid="{4C68D0D3-8237-4907-8E9E-2CF38ABD5B7F}"/>
    <cellStyle name="Comma 2 6 7 3" xfId="20389" xr:uid="{3E8B393C-19E0-4543-9581-71671158F354}"/>
    <cellStyle name="Comma 2 6 7 3 2" xfId="20390" xr:uid="{63B4EEB5-F84A-4DD8-96C0-6B104B2A1312}"/>
    <cellStyle name="Comma 2 6 7 3 2 2" xfId="20391" xr:uid="{86BF2047-D02B-4869-B4FB-77E02637651C}"/>
    <cellStyle name="Comma 2 6 7 3 2 2 2" xfId="20392" xr:uid="{F166763F-3F19-4E3E-90C8-C8E49062DE26}"/>
    <cellStyle name="Comma 2 6 7 3 2 3" xfId="20393" xr:uid="{B3463CAB-0049-48F9-89C2-8E66EAA9C776}"/>
    <cellStyle name="Comma 2 6 7 3 3" xfId="20394" xr:uid="{22BF9388-FE6D-4C62-AA22-056CC678545E}"/>
    <cellStyle name="Comma 2 6 7 3 3 2" xfId="20395" xr:uid="{465AB374-A716-4F5A-A728-D197E0B3A3CD}"/>
    <cellStyle name="Comma 2 6 7 3 4" xfId="20396" xr:uid="{DD039939-9EF1-4077-B27F-BE209295D518}"/>
    <cellStyle name="Comma 2 6 7 4" xfId="20397" xr:uid="{5A1E223F-543A-4E95-AF2E-9C9C8F4DEE40}"/>
    <cellStyle name="Comma 2 6 7 4 2" xfId="20398" xr:uid="{3A720E86-10C8-45FB-A7C8-D7754E96328F}"/>
    <cellStyle name="Comma 2 6 7 4 2 2" xfId="20399" xr:uid="{6D48FB25-4BC8-47EA-BD0C-8EEFD6E69CF0}"/>
    <cellStyle name="Comma 2 6 7 4 3" xfId="20400" xr:uid="{EBF467AE-9635-46DA-ACC2-51F4B813E1C5}"/>
    <cellStyle name="Comma 2 6 7 4 3 2" xfId="20401" xr:uid="{ABA7FCA7-2536-4EC7-BB71-CE458F820B22}"/>
    <cellStyle name="Comma 2 6 7 4 4" xfId="20402" xr:uid="{AED7F6DD-E5BF-4480-BBBE-E07E3E26AC80}"/>
    <cellStyle name="Comma 2 6 7 5" xfId="20403" xr:uid="{788B9F04-6194-4381-9372-D5743681A216}"/>
    <cellStyle name="Comma 2 6 7 5 2" xfId="20404" xr:uid="{F37895A4-9700-4484-BA95-DC8AFA0581F6}"/>
    <cellStyle name="Comma 2 6 7 6" xfId="20405" xr:uid="{ACD47580-F2DE-4429-8843-08B1BCB5224C}"/>
    <cellStyle name="Comma 2 6 7 6 2" xfId="20406" xr:uid="{34EA79C4-56BA-4400-8E5E-4008B144C431}"/>
    <cellStyle name="Comma 2 6 7 7" xfId="20407" xr:uid="{523A544D-0A2A-4D4D-B8CF-F8A9B6A38C73}"/>
    <cellStyle name="Comma 2 6 7 8" xfId="45537" xr:uid="{9DDDEA09-473D-4285-8D65-0CCD05203A8D}"/>
    <cellStyle name="Comma 2 6 8" xfId="20408" xr:uid="{ED4D969F-EB5B-4E9C-987E-C052771307D1}"/>
    <cellStyle name="Comma 2 6 8 2" xfId="20409" xr:uid="{A5966DF7-552A-43AA-AA05-F75A8E816DE7}"/>
    <cellStyle name="Comma 2 6 8 2 2" xfId="20410" xr:uid="{DF62BE12-4EBF-4E4C-8B51-3F3A5302E857}"/>
    <cellStyle name="Comma 2 6 8 3" xfId="20411" xr:uid="{D3911D1D-44C7-4281-A776-9906272D6A55}"/>
    <cellStyle name="Comma 2 6 9" xfId="20412" xr:uid="{B8326669-C9C8-4D4F-B0EE-5E284ED6DA9B}"/>
    <cellStyle name="Comma 2 6 9 2" xfId="20413" xr:uid="{863285AE-CD5B-4C8F-A825-57C61A19627A}"/>
    <cellStyle name="Comma 2 6 9 2 2" xfId="20414" xr:uid="{16189842-01AD-4B50-AEE4-2BED521C8604}"/>
    <cellStyle name="Comma 2 6 9 3" xfId="20415" xr:uid="{39F641A3-F009-448C-AB64-214C41A901D9}"/>
    <cellStyle name="Comma 2 7" xfId="1356" xr:uid="{7A98E57C-0038-4017-B70E-0894620C0271}"/>
    <cellStyle name="Comma 2 7 2" xfId="20417" xr:uid="{BB32A3A7-3AE0-4831-92D0-1EB6C6F7E798}"/>
    <cellStyle name="Comma 2 7 2 10" xfId="44485" xr:uid="{35E109DD-3B5C-411B-9F36-E8E3A7C8AEE8}"/>
    <cellStyle name="Comma 2 7 2 2" xfId="20418" xr:uid="{72A0F380-560B-46E9-BCE7-9EACFA3D7D51}"/>
    <cellStyle name="Comma 2 7 2 2 2" xfId="20419" xr:uid="{B3432A4A-227C-4291-A444-FE805C80DCC0}"/>
    <cellStyle name="Comma 2 7 2 2 2 2" xfId="20420" xr:uid="{A34383BB-BFC5-40BA-9988-D33DF93A8801}"/>
    <cellStyle name="Comma 2 7 2 2 2 2 2" xfId="20421" xr:uid="{169EEB1A-CA5E-488A-937F-D5E526A98EF7}"/>
    <cellStyle name="Comma 2 7 2 2 2 2 2 2" xfId="20422" xr:uid="{27CAB029-8836-4A05-8F12-9468515061D3}"/>
    <cellStyle name="Comma 2 7 2 2 2 2 3" xfId="20423" xr:uid="{10E0C36C-084A-41BE-ADDD-7ED891DC4309}"/>
    <cellStyle name="Comma 2 7 2 2 2 3" xfId="20424" xr:uid="{F10E8EE2-E3BF-4CCD-8193-9ED92C2D1B5B}"/>
    <cellStyle name="Comma 2 7 2 2 2 3 2" xfId="20425" xr:uid="{A2515CA8-098C-4EB2-B8BC-B74D2AF804C8}"/>
    <cellStyle name="Comma 2 7 2 2 2 4" xfId="20426" xr:uid="{0F5C9FCB-21B1-40E2-A716-3CA5872DBA17}"/>
    <cellStyle name="Comma 2 7 2 2 2 4 2" xfId="20427" xr:uid="{D7C4A7D0-6E57-404B-AD85-0D29B780F5F2}"/>
    <cellStyle name="Comma 2 7 2 2 2 5" xfId="20428" xr:uid="{3E73F14A-948D-4F8E-A189-A29CFBA85D8D}"/>
    <cellStyle name="Comma 2 7 2 2 3" xfId="20429" xr:uid="{DCBB6FB9-D8F0-4935-BF0C-C58726CADA63}"/>
    <cellStyle name="Comma 2 7 2 2 3 2" xfId="20430" xr:uid="{408282D6-DE95-4DAF-89B3-5829FEE0B396}"/>
    <cellStyle name="Comma 2 7 2 2 3 2 2" xfId="20431" xr:uid="{207AF158-3CF7-4F5B-8B58-20384A47B1D1}"/>
    <cellStyle name="Comma 2 7 2 2 3 2 2 2" xfId="20432" xr:uid="{808216F7-526F-4141-9506-3EDC317D8D6B}"/>
    <cellStyle name="Comma 2 7 2 2 3 2 3" xfId="20433" xr:uid="{F7E7BF60-399D-4756-89DE-05CC6850ACCE}"/>
    <cellStyle name="Comma 2 7 2 2 3 3" xfId="20434" xr:uid="{29091F6D-2C7E-4A32-8635-3F0DBAD191D1}"/>
    <cellStyle name="Comma 2 7 2 2 3 3 2" xfId="20435" xr:uid="{FF42E2A6-E97E-43C1-A4FF-9A97D43588B2}"/>
    <cellStyle name="Comma 2 7 2 2 3 4" xfId="20436" xr:uid="{701A8516-EA90-4274-8E78-A04D26DB214A}"/>
    <cellStyle name="Comma 2 7 2 2 4" xfId="20437" xr:uid="{0920486E-DD26-4235-8B64-9CE394B28B7B}"/>
    <cellStyle name="Comma 2 7 2 2 4 2" xfId="20438" xr:uid="{D82A3E22-3B37-439D-9BB7-15ABF07EF506}"/>
    <cellStyle name="Comma 2 7 2 2 4 2 2" xfId="20439" xr:uid="{62B49A9A-4752-4F60-8FDE-9512766F6ADD}"/>
    <cellStyle name="Comma 2 7 2 2 4 3" xfId="20440" xr:uid="{5705C872-6FAB-4575-B63D-363FFEE32C5F}"/>
    <cellStyle name="Comma 2 7 2 2 5" xfId="20441" xr:uid="{74CDAD93-B061-485B-BCB5-C1B600B53A1B}"/>
    <cellStyle name="Comma 2 7 2 2 6" xfId="20442" xr:uid="{5408712F-891F-4151-AF89-B8717D13324F}"/>
    <cellStyle name="Comma 2 7 2 2 7" xfId="47684" xr:uid="{EAA521DB-11E9-49A1-B79E-4348416917A4}"/>
    <cellStyle name="Comma 2 7 2 3" xfId="20443" xr:uid="{5EAAC54D-2DFA-4E8F-9CC8-3FB8B562FBA3}"/>
    <cellStyle name="Comma 2 7 2 3 2" xfId="20444" xr:uid="{5B7773C8-A2E7-4604-9CFF-814323C944BD}"/>
    <cellStyle name="Comma 2 7 2 3 2 2" xfId="20445" xr:uid="{DBE95C70-D2E5-400C-9DAF-0FC6C8255C4E}"/>
    <cellStyle name="Comma 2 7 2 3 2 2 2" xfId="20446" xr:uid="{23C3ABA0-B73A-441F-B230-D77EE2499BD4}"/>
    <cellStyle name="Comma 2 7 2 3 2 2 2 2" xfId="20447" xr:uid="{8FBBA36B-847D-4E8D-A43E-1BFD8B37122B}"/>
    <cellStyle name="Comma 2 7 2 3 2 2 3" xfId="20448" xr:uid="{60F26DFF-6E4C-4F46-BCF5-D10C9280BD76}"/>
    <cellStyle name="Comma 2 7 2 3 2 3" xfId="20449" xr:uid="{F7CC5AFC-81E4-4390-A66D-1E650B0646A4}"/>
    <cellStyle name="Comma 2 7 2 3 2 3 2" xfId="20450" xr:uid="{2AA0F227-B819-4D22-998B-41DD2B9F958E}"/>
    <cellStyle name="Comma 2 7 2 3 2 4" xfId="20451" xr:uid="{02EFAC06-4A30-40AD-AB82-AEEF9B5A464B}"/>
    <cellStyle name="Comma 2 7 2 3 3" xfId="20452" xr:uid="{7244F532-00A3-453A-B466-0DE2497169AD}"/>
    <cellStyle name="Comma 2 7 2 3 3 2" xfId="20453" xr:uid="{233B8E69-896F-4D2E-B977-2CAAB6BEDDB0}"/>
    <cellStyle name="Comma 2 7 2 3 3 2 2" xfId="20454" xr:uid="{01F9E620-4C16-4215-83BE-66B263B173F9}"/>
    <cellStyle name="Comma 2 7 2 3 3 3" xfId="20455" xr:uid="{8CDCA178-34CA-4840-AA27-EDB5DE577319}"/>
    <cellStyle name="Comma 2 7 2 3 3 3 2" xfId="20456" xr:uid="{15DEAF8B-B8AD-4412-8280-8EB93A65CCF4}"/>
    <cellStyle name="Comma 2 7 2 3 3 4" xfId="20457" xr:uid="{6D045767-7AB7-455D-A409-5FF452A458FD}"/>
    <cellStyle name="Comma 2 7 2 3 4" xfId="20458" xr:uid="{FA1C684B-D31C-4B3D-97AA-71FE9ADA54F9}"/>
    <cellStyle name="Comma 2 7 2 3 4 2" xfId="20459" xr:uid="{CB6EC227-B307-4F88-88DA-5D08D520A93F}"/>
    <cellStyle name="Comma 2 7 2 3 5" xfId="20460" xr:uid="{FF5C94FB-1850-433D-AA8A-592EFDE5CBBD}"/>
    <cellStyle name="Comma 2 7 2 3 5 2" xfId="20461" xr:uid="{E974AC19-C6E8-49AF-9DCD-69A0A6741EB3}"/>
    <cellStyle name="Comma 2 7 2 3 6" xfId="20462" xr:uid="{08475A54-448B-49CF-AA9E-F2BB288A4591}"/>
    <cellStyle name="Comma 2 7 2 3 7" xfId="47262" xr:uid="{4FD8BA5B-F53B-4E4D-9B66-DEF2C3249E60}"/>
    <cellStyle name="Comma 2 7 2 4" xfId="20463" xr:uid="{0E5FA40F-1B7E-4521-B546-03707F85F199}"/>
    <cellStyle name="Comma 2 7 2 4 2" xfId="20464" xr:uid="{D5A042BD-C70A-447E-9E48-DC7FD857F0C4}"/>
    <cellStyle name="Comma 2 7 2 4 2 2" xfId="20465" xr:uid="{36EB162C-EBDE-4A6D-839E-1A722182A7C6}"/>
    <cellStyle name="Comma 2 7 2 4 2 2 2" xfId="20466" xr:uid="{0B9584BF-451B-42FB-977F-6058FAAB4535}"/>
    <cellStyle name="Comma 2 7 2 4 2 3" xfId="20467" xr:uid="{E62D98A5-DA01-44B4-8F0C-E15EF015E2B2}"/>
    <cellStyle name="Comma 2 7 2 4 3" xfId="20468" xr:uid="{9F983633-33BC-4A43-903D-F7BDE3A5A6C8}"/>
    <cellStyle name="Comma 2 7 2 4 3 2" xfId="20469" xr:uid="{6031B5B1-95AF-4AE9-8F32-15C862019616}"/>
    <cellStyle name="Comma 2 7 2 4 4" xfId="20470" xr:uid="{6CBC3676-7BA1-4C33-B59A-ECF1A593E50F}"/>
    <cellStyle name="Comma 2 7 2 5" xfId="20471" xr:uid="{75BD1082-C6EB-47CA-B717-25102CCEAE61}"/>
    <cellStyle name="Comma 2 7 2 5 2" xfId="20472" xr:uid="{20F91B26-BBB6-40AE-893C-F04B5F1C29F3}"/>
    <cellStyle name="Comma 2 7 2 5 2 2" xfId="20473" xr:uid="{00C8B878-15DB-434D-B223-2446C41F652A}"/>
    <cellStyle name="Comma 2 7 2 5 3" xfId="20474" xr:uid="{8682983C-A705-4747-9736-953743C8BFDA}"/>
    <cellStyle name="Comma 2 7 2 5 3 2" xfId="20475" xr:uid="{D9BB4600-B12A-471F-8C9C-9BE8CDD80333}"/>
    <cellStyle name="Comma 2 7 2 5 4" xfId="20476" xr:uid="{19A35BB9-B21E-4C5E-BBD9-5CDBFB19A5B8}"/>
    <cellStyle name="Comma 2 7 2 6" xfId="20477" xr:uid="{41F8D2B9-B2B5-462A-AE16-1F89578CCE34}"/>
    <cellStyle name="Comma 2 7 2 6 2" xfId="20478" xr:uid="{94BD4BFB-F388-4DFA-8C6B-4403C694CCD3}"/>
    <cellStyle name="Comma 2 7 2 7" xfId="20479" xr:uid="{BC438605-8731-4ABA-8CEA-AC3C868F4401}"/>
    <cellStyle name="Comma 2 7 2 7 2" xfId="20480" xr:uid="{E349D550-550A-4629-8108-22C425F3B3F4}"/>
    <cellStyle name="Comma 2 7 2 8" xfId="20481" xr:uid="{61CFB674-3BD7-473B-BFE8-2387E0B7507E}"/>
    <cellStyle name="Comma 2 7 2 9" xfId="20482" xr:uid="{8165C1D5-0F1B-4814-BE42-B19265D505AB}"/>
    <cellStyle name="Comma 2 7 3" xfId="20483" xr:uid="{07B1F8A0-19F1-41B0-A549-E186C6AF0664}"/>
    <cellStyle name="Comma 2 7 3 2" xfId="20484" xr:uid="{514E6C7B-8D49-45A6-B606-05C555BB5BDC}"/>
    <cellStyle name="Comma 2 7 3 2 2" xfId="20485" xr:uid="{665A5A56-B8C3-4D7F-89BD-580E676149C6}"/>
    <cellStyle name="Comma 2 7 3 2 2 2" xfId="20486" xr:uid="{ABD19CCD-A8A6-490F-B9E0-97C28F80AF18}"/>
    <cellStyle name="Comma 2 7 3 2 2 2 2" xfId="20487" xr:uid="{B4312319-A678-41B1-ABA9-0D48F1AE35E1}"/>
    <cellStyle name="Comma 2 7 3 2 2 3" xfId="20488" xr:uid="{EE48D973-A0D9-4DB6-9D8F-AB9DCA96436B}"/>
    <cellStyle name="Comma 2 7 3 2 3" xfId="20489" xr:uid="{4C5D70DE-A65F-498A-99EA-AA15E55C28E7}"/>
    <cellStyle name="Comma 2 7 3 2 3 2" xfId="20490" xr:uid="{242FCCDA-9199-4020-981D-E6E4D3CA0367}"/>
    <cellStyle name="Comma 2 7 3 2 4" xfId="20491" xr:uid="{FBCCC646-3679-4667-AC8E-5E5E1AD34DB5}"/>
    <cellStyle name="Comma 2 7 3 2 5" xfId="47755" xr:uid="{C36EBE0D-6E46-4DC6-81B2-28BEB1D1F95B}"/>
    <cellStyle name="Comma 2 7 3 3" xfId="20492" xr:uid="{B15EF814-ACB5-49B4-950B-DC7DE17A3A9E}"/>
    <cellStyle name="Comma 2 7 3 3 2" xfId="20493" xr:uid="{6F17B0C6-7FB4-490B-B1EC-974771827CA5}"/>
    <cellStyle name="Comma 2 7 3 3 2 2" xfId="20494" xr:uid="{FC75E2FC-975C-424B-A75D-814C01D12FE8}"/>
    <cellStyle name="Comma 2 7 3 3 3" xfId="20495" xr:uid="{F9841B02-1783-4903-9131-2DCF304DD09C}"/>
    <cellStyle name="Comma 2 7 3 3 3 2" xfId="20496" xr:uid="{C3DBE926-35B7-4D47-AB51-43F9053701D0}"/>
    <cellStyle name="Comma 2 7 3 3 4" xfId="20497" xr:uid="{136C0308-DA7B-4BF5-831E-B822ABC12641}"/>
    <cellStyle name="Comma 2 7 3 3 5" xfId="47267" xr:uid="{925ECB96-2A22-4812-ABC0-4C87871E8BFB}"/>
    <cellStyle name="Comma 2 7 3 4" xfId="20498" xr:uid="{5DE2F6F2-0D2D-4D63-8186-D53FEFD7AA8B}"/>
    <cellStyle name="Comma 2 7 3 4 2" xfId="20499" xr:uid="{38EFD612-AC59-497A-BA8F-E9ADBD5F8CE8}"/>
    <cellStyle name="Comma 2 7 3 5" xfId="20500" xr:uid="{509900C5-E438-4864-ABF6-87F3C8DCA823}"/>
    <cellStyle name="Comma 2 7 3 5 2" xfId="20501" xr:uid="{8F77E0C5-D693-4E8D-9CB7-E251636E1922}"/>
    <cellStyle name="Comma 2 7 3 6" xfId="20502" xr:uid="{1D6B4B88-D5AC-4FAD-929C-E6693EEE80AB}"/>
    <cellStyle name="Comma 2 7 3 7" xfId="44961" xr:uid="{643C6FFA-399F-400D-9779-EEF3124D3EC5}"/>
    <cellStyle name="Comma 2 7 4" xfId="20503" xr:uid="{6B286174-534E-4365-A7BA-BDE1FEB83E29}"/>
    <cellStyle name="Comma 2 7 4 2" xfId="47411" xr:uid="{7137D2AA-E125-4C71-8DAE-5201F62E8580}"/>
    <cellStyle name="Comma 2 7 5" xfId="20504" xr:uid="{BB4694BC-1C93-4471-801E-B5C9DBA11A65}"/>
    <cellStyle name="Comma 2 7 5 2" xfId="47615" xr:uid="{C9C85868-4AFF-40E9-BE6C-71F5693D739E}"/>
    <cellStyle name="Comma 2 7 6" xfId="20505" xr:uid="{BFA44FED-6A54-4B24-9E3F-463D647BC89D}"/>
    <cellStyle name="Comma 2 7 6 2" xfId="47252" xr:uid="{A61CB657-2CFE-476A-9887-A75F2085A568}"/>
    <cellStyle name="Comma 2 7 7" xfId="20416" xr:uid="{3F3BAFE3-2C51-422C-B98A-38F772B1BE8F}"/>
    <cellStyle name="Comma 2 7 8" xfId="43740" xr:uid="{FB3FA191-4D29-44ED-A805-002FF955616D}"/>
    <cellStyle name="Comma 2 8" xfId="3241" xr:uid="{519F9BA9-4C82-4549-9635-63DA1737C9D9}"/>
    <cellStyle name="Comma 2 8 10" xfId="20507" xr:uid="{AA8D69CE-9B29-4C52-B315-FF132B523C52}"/>
    <cellStyle name="Comma 2 8 11" xfId="20506" xr:uid="{687937D4-F341-4C61-A7CC-1D0870993914}"/>
    <cellStyle name="Comma 2 8 12" xfId="43980" xr:uid="{18D89A5D-D37B-4E55-AB14-74E2F8BF0537}"/>
    <cellStyle name="Comma 2 8 2" xfId="20508" xr:uid="{1B72A104-BC8E-48E5-918F-C80A8B482FBB}"/>
    <cellStyle name="Comma 2 8 2 10" xfId="44241" xr:uid="{BAC427CB-D1FD-4132-A9E7-C2FB381FA5C2}"/>
    <cellStyle name="Comma 2 8 2 2" xfId="20509" xr:uid="{36F26E52-93B1-4F83-8E87-766DA8452EAD}"/>
    <cellStyle name="Comma 2 8 2 2 2" xfId="20510" xr:uid="{6E3342A0-C507-4549-BB16-222B6B597E31}"/>
    <cellStyle name="Comma 2 8 2 2 2 2" xfId="20511" xr:uid="{A2B1E893-3804-4A83-8CBE-C62D156270B9}"/>
    <cellStyle name="Comma 2 8 2 2 2 2 2" xfId="20512" xr:uid="{5FDD314F-2A2E-40FE-A031-11060407360C}"/>
    <cellStyle name="Comma 2 8 2 2 2 2 2 2" xfId="20513" xr:uid="{A1C84E9F-356B-402A-9458-977EA2453C7B}"/>
    <cellStyle name="Comma 2 8 2 2 2 2 2 2 2" xfId="20514" xr:uid="{0761119F-CC58-4B0D-9E17-DAF7AEF24EAE}"/>
    <cellStyle name="Comma 2 8 2 2 2 2 2 3" xfId="20515" xr:uid="{D5951C51-FB24-448C-9DA4-848AAF02F9E6}"/>
    <cellStyle name="Comma 2 8 2 2 2 2 3" xfId="20516" xr:uid="{3458676B-CCB1-44C6-B5BD-9B69DF286573}"/>
    <cellStyle name="Comma 2 8 2 2 2 2 3 2" xfId="20517" xr:uid="{E4402A32-B283-42AF-90E2-CF81F845B9BB}"/>
    <cellStyle name="Comma 2 8 2 2 2 2 4" xfId="20518" xr:uid="{DA931F82-CBAD-4625-8F7F-1542923389EE}"/>
    <cellStyle name="Comma 2 8 2 2 2 3" xfId="20519" xr:uid="{DCA8B119-DE6D-429C-8711-42B439E792A6}"/>
    <cellStyle name="Comma 2 8 2 2 2 3 2" xfId="20520" xr:uid="{7A9753E7-4B78-4300-8284-01D73EDFDDDF}"/>
    <cellStyle name="Comma 2 8 2 2 2 3 2 2" xfId="20521" xr:uid="{ADD5956B-227B-409E-AE7B-0D838444943F}"/>
    <cellStyle name="Comma 2 8 2 2 2 3 3" xfId="20522" xr:uid="{46016A39-B375-4FEF-BEF6-7BA494BD3E72}"/>
    <cellStyle name="Comma 2 8 2 2 2 3 3 2" xfId="20523" xr:uid="{EFE1553B-3DA4-4AE5-B9E7-D8FB983EB522}"/>
    <cellStyle name="Comma 2 8 2 2 2 3 4" xfId="20524" xr:uid="{7D425501-AE3A-4111-B0CF-D1CCC52293FE}"/>
    <cellStyle name="Comma 2 8 2 2 2 4" xfId="20525" xr:uid="{219F68D5-5A38-4203-A01A-CF6DC0DE66A5}"/>
    <cellStyle name="Comma 2 8 2 2 2 4 2" xfId="20526" xr:uid="{BB964EAD-021D-45E9-8972-EDB9371DD5DF}"/>
    <cellStyle name="Comma 2 8 2 2 2 5" xfId="20527" xr:uid="{D4BDF4DF-1D1F-4414-9ED8-A3341CE256C3}"/>
    <cellStyle name="Comma 2 8 2 2 2 5 2" xfId="20528" xr:uid="{F48D8597-887D-4C76-956B-B45135C1DC32}"/>
    <cellStyle name="Comma 2 8 2 2 2 6" xfId="20529" xr:uid="{98E9313F-C5EC-4101-A588-1EE2048DC19D}"/>
    <cellStyle name="Comma 2 8 2 2 3" xfId="20530" xr:uid="{6ADA7A88-13B1-4001-9445-0B2633EF6DBB}"/>
    <cellStyle name="Comma 2 8 2 2 3 2" xfId="20531" xr:uid="{91969322-AAD0-4D81-AFAF-15F795939107}"/>
    <cellStyle name="Comma 2 8 2 2 3 2 2" xfId="20532" xr:uid="{C47BE1F6-4C4D-4143-9B23-990A231C3DE0}"/>
    <cellStyle name="Comma 2 8 2 2 3 2 2 2" xfId="20533" xr:uid="{4B089055-213E-4733-8050-2AF2B5E92310}"/>
    <cellStyle name="Comma 2 8 2 2 3 2 3" xfId="20534" xr:uid="{39193D54-3DE7-4F6D-8AF2-838AC622A7DD}"/>
    <cellStyle name="Comma 2 8 2 2 3 3" xfId="20535" xr:uid="{863BB109-3272-448D-A177-B51FEDBDE7C2}"/>
    <cellStyle name="Comma 2 8 2 2 3 3 2" xfId="20536" xr:uid="{D998D72B-C7AE-40BA-A2C6-7DDEE0BAA250}"/>
    <cellStyle name="Comma 2 8 2 2 3 4" xfId="20537" xr:uid="{F8581030-096B-45DD-A2C6-6FF7BF39BDB6}"/>
    <cellStyle name="Comma 2 8 2 2 4" xfId="20538" xr:uid="{DBF9B896-B0DF-4F59-B26A-902FCBEC77B6}"/>
    <cellStyle name="Comma 2 8 2 2 4 2" xfId="20539" xr:uid="{5B87E82C-6B90-4572-BE4F-0D1C766DC651}"/>
    <cellStyle name="Comma 2 8 2 2 4 2 2" xfId="20540" xr:uid="{8215C400-119D-4739-B301-90BB220049FA}"/>
    <cellStyle name="Comma 2 8 2 2 4 3" xfId="20541" xr:uid="{FC2111D8-312D-47D7-828A-F28E5DCEA770}"/>
    <cellStyle name="Comma 2 8 2 2 4 3 2" xfId="20542" xr:uid="{5E08C26E-776E-4006-93EF-E214549F4B5B}"/>
    <cellStyle name="Comma 2 8 2 2 4 4" xfId="20543" xr:uid="{2A38116E-4031-4888-8F28-9E206A3C9A2E}"/>
    <cellStyle name="Comma 2 8 2 2 5" xfId="20544" xr:uid="{BC958324-0024-42B7-8D89-AE0467A586E5}"/>
    <cellStyle name="Comma 2 8 2 2 5 2" xfId="20545" xr:uid="{4CE74DD8-527F-419C-8399-39569E13AC1A}"/>
    <cellStyle name="Comma 2 8 2 2 6" xfId="20546" xr:uid="{880CCEFE-7E10-43A4-ABEC-603BB985DF87}"/>
    <cellStyle name="Comma 2 8 2 2 6 2" xfId="20547" xr:uid="{45CF166D-EB18-44AB-AE9A-211327A37693}"/>
    <cellStyle name="Comma 2 8 2 2 7" xfId="20548" xr:uid="{B4831937-DFB6-4CCE-A134-6A68F1EDF067}"/>
    <cellStyle name="Comma 2 8 2 2 8" xfId="45228" xr:uid="{173E86D7-0490-4D91-9ADA-387230CA5DD6}"/>
    <cellStyle name="Comma 2 8 2 3" xfId="20549" xr:uid="{3AB1EA7F-4BCF-44E3-9B4E-0029F13A437B}"/>
    <cellStyle name="Comma 2 8 2 3 2" xfId="20550" xr:uid="{E4E70AF9-A9C3-490E-9B61-9606FD509FBE}"/>
    <cellStyle name="Comma 2 8 2 3 2 2" xfId="20551" xr:uid="{14FBCBF9-43A4-454B-A931-8E03AAC5C27F}"/>
    <cellStyle name="Comma 2 8 2 3 2 2 2" xfId="20552" xr:uid="{2E38E9B8-5C6A-4013-A0E0-709471770ABA}"/>
    <cellStyle name="Comma 2 8 2 3 2 2 2 2" xfId="20553" xr:uid="{1CBC5788-6C7E-458F-BEA5-188E20B91DE1}"/>
    <cellStyle name="Comma 2 8 2 3 2 2 3" xfId="20554" xr:uid="{E45ADAC4-7DDD-4232-BE36-12A9B548DC3B}"/>
    <cellStyle name="Comma 2 8 2 3 2 3" xfId="20555" xr:uid="{8EB631CD-C3DB-40D9-BCA7-5683EAA91FAD}"/>
    <cellStyle name="Comma 2 8 2 3 2 3 2" xfId="20556" xr:uid="{2A61F567-71E8-4EC2-82A8-8FF7A4C46CF9}"/>
    <cellStyle name="Comma 2 8 2 3 2 4" xfId="20557" xr:uid="{8E03000A-1113-442A-8BD2-E4C2381B8B54}"/>
    <cellStyle name="Comma 2 8 2 3 3" xfId="20558" xr:uid="{90964CBA-BDE2-4CD9-A5A8-E90022EDA320}"/>
    <cellStyle name="Comma 2 8 2 3 3 2" xfId="20559" xr:uid="{76EBC514-4FF6-4492-AFEE-CCADBCE26308}"/>
    <cellStyle name="Comma 2 8 2 3 3 2 2" xfId="20560" xr:uid="{C1EAEAF9-0EE8-4018-BA7B-2E765F017DAC}"/>
    <cellStyle name="Comma 2 8 2 3 3 3" xfId="20561" xr:uid="{1D14FDD6-ADEA-4E4D-BA49-56DCB651178F}"/>
    <cellStyle name="Comma 2 8 2 3 3 3 2" xfId="20562" xr:uid="{BEA069F5-7F44-4484-ABE4-10306195711F}"/>
    <cellStyle name="Comma 2 8 2 3 3 4" xfId="20563" xr:uid="{565E0833-7878-4E35-920E-53F97F4B918D}"/>
    <cellStyle name="Comma 2 8 2 3 4" xfId="20564" xr:uid="{974EE6AC-2F0A-4BA2-9DE8-9F2A84CF680A}"/>
    <cellStyle name="Comma 2 8 2 3 4 2" xfId="20565" xr:uid="{9ADE24BF-33FD-47AE-9B73-B61B506EAFAD}"/>
    <cellStyle name="Comma 2 8 2 3 5" xfId="20566" xr:uid="{94FADFC5-15A3-4AAC-A8C6-CD9E233A0AB6}"/>
    <cellStyle name="Comma 2 8 2 3 5 2" xfId="20567" xr:uid="{E43BCE6F-2092-4294-8F2C-9BDBD9239546}"/>
    <cellStyle name="Comma 2 8 2 3 6" xfId="20568" xr:uid="{971ACE83-985C-4874-A7AA-312E0D353A03}"/>
    <cellStyle name="Comma 2 8 2 3 7" xfId="45668" xr:uid="{BD0FD31F-6DFA-4764-8C1B-F03D1244E3FE}"/>
    <cellStyle name="Comma 2 8 2 4" xfId="20569" xr:uid="{9120BF58-BA5E-4ABA-B390-B83513FAA05A}"/>
    <cellStyle name="Comma 2 8 2 4 2" xfId="20570" xr:uid="{537CC633-BC33-4B4D-AF4A-170F7F832CE0}"/>
    <cellStyle name="Comma 2 8 2 4 2 2" xfId="20571" xr:uid="{525D8EC1-C631-48FA-A573-FC76A8019E2E}"/>
    <cellStyle name="Comma 2 8 2 4 2 2 2" xfId="20572" xr:uid="{DF63E39C-4DFD-4C76-8AE5-EA803E81A3A3}"/>
    <cellStyle name="Comma 2 8 2 4 2 3" xfId="20573" xr:uid="{05290BC7-F753-4403-8F51-9BDC3063185B}"/>
    <cellStyle name="Comma 2 8 2 4 3" xfId="20574" xr:uid="{634311B5-03D5-4C00-9A4E-63AA98F703E3}"/>
    <cellStyle name="Comma 2 8 2 4 3 2" xfId="20575" xr:uid="{FFC198BC-AE6E-40E5-9B2D-ED4C148F82CF}"/>
    <cellStyle name="Comma 2 8 2 4 4" xfId="20576" xr:uid="{A506DBD4-101C-4BAF-B41B-AFB4D7592F0E}"/>
    <cellStyle name="Comma 2 8 2 4 5" xfId="46567" xr:uid="{85DA0CBB-0EA7-43ED-9E87-F61B135D60A6}"/>
    <cellStyle name="Comma 2 8 2 5" xfId="20577" xr:uid="{B5CB3A6F-22AA-48B6-AAD8-2C50E3EE5A64}"/>
    <cellStyle name="Comma 2 8 2 5 2" xfId="20578" xr:uid="{DF0EB0B5-D2C0-4C43-A7EA-2257E8B46926}"/>
    <cellStyle name="Comma 2 8 2 5 2 2" xfId="20579" xr:uid="{D73F98EF-8EB3-4134-BA1C-AD73FB3131A0}"/>
    <cellStyle name="Comma 2 8 2 5 3" xfId="20580" xr:uid="{A6940520-7CFD-455F-8999-69C9E212D531}"/>
    <cellStyle name="Comma 2 8 2 5 3 2" xfId="20581" xr:uid="{F5992846-7A1C-43AF-8132-F1B68E49C355}"/>
    <cellStyle name="Comma 2 8 2 5 4" xfId="20582" xr:uid="{BD225F80-66A7-48F7-898B-48B6F1ECD6FE}"/>
    <cellStyle name="Comma 2 8 2 6" xfId="20583" xr:uid="{33832B80-1EF7-486D-9850-EC7EEF680443}"/>
    <cellStyle name="Comma 2 8 2 6 2" xfId="20584" xr:uid="{3757B55D-60D5-47B9-BBFC-10C548914260}"/>
    <cellStyle name="Comma 2 8 2 7" xfId="20585" xr:uid="{6979457A-7334-4B2A-83F7-112369331017}"/>
    <cellStyle name="Comma 2 8 2 7 2" xfId="20586" xr:uid="{82E23C50-6703-4823-9124-6F1811DE2DA2}"/>
    <cellStyle name="Comma 2 8 2 8" xfId="20587" xr:uid="{6E71444E-3549-4A9E-95CC-91DA99F2A805}"/>
    <cellStyle name="Comma 2 8 2 9" xfId="20588" xr:uid="{3D6B4E7A-7877-4B55-B743-CAC574E7EC5A}"/>
    <cellStyle name="Comma 2 8 3" xfId="20589" xr:uid="{472669DC-B740-4803-B6E6-33559FDC5B95}"/>
    <cellStyle name="Comma 2 8 3 10" xfId="44116" xr:uid="{17FD25E8-29C7-4FA7-B7A6-91730126DEFE}"/>
    <cellStyle name="Comma 2 8 3 2" xfId="20590" xr:uid="{DA796E92-667A-4C75-A527-8688B505DE6C}"/>
    <cellStyle name="Comma 2 8 3 2 2" xfId="20591" xr:uid="{48D409A9-4735-4CB7-A567-54E2EF5C07B9}"/>
    <cellStyle name="Comma 2 8 3 2 2 2" xfId="20592" xr:uid="{8C86F154-C4A7-44E5-BB29-D439C38753B4}"/>
    <cellStyle name="Comma 2 8 3 2 2 3" xfId="20593" xr:uid="{48E76168-8452-4F3C-934D-C48C5947559B}"/>
    <cellStyle name="Comma 2 8 3 2 3" xfId="20594" xr:uid="{68A9A7D5-8488-4E54-A3B9-D8C66CC558B2}"/>
    <cellStyle name="Comma 2 8 3 2 3 2" xfId="20595" xr:uid="{AFD0057A-12E3-491F-B7BF-E09F0E08CA56}"/>
    <cellStyle name="Comma 2 8 3 2 3 2 2" xfId="20596" xr:uid="{F04AD3B8-5CF0-4F07-A594-44E333979AED}"/>
    <cellStyle name="Comma 2 8 3 2 3 2 2 2" xfId="20597" xr:uid="{C0175FD8-8476-4D48-8AA9-1E2C6C5794C3}"/>
    <cellStyle name="Comma 2 8 3 2 3 2 3" xfId="20598" xr:uid="{BA8B61F9-4B4E-4819-93AE-6776DD861E3E}"/>
    <cellStyle name="Comma 2 8 3 2 3 3" xfId="20599" xr:uid="{ACA7ED5D-53BB-48A7-A0C3-DE16818D7A37}"/>
    <cellStyle name="Comma 2 8 3 2 3 3 2" xfId="20600" xr:uid="{C9ECC271-EDC2-4E4C-B19C-EDC4B9A29F61}"/>
    <cellStyle name="Comma 2 8 3 2 3 4" xfId="20601" xr:uid="{62B24E79-9776-4671-B2E6-13FF9403B69B}"/>
    <cellStyle name="Comma 2 8 3 2 4" xfId="20602" xr:uid="{F083317B-A49F-4989-A495-29B08966ABB5}"/>
    <cellStyle name="Comma 2 8 3 2 4 2" xfId="20603" xr:uid="{E7C1F7B9-ED73-4810-AEA6-23306D0B5F1D}"/>
    <cellStyle name="Comma 2 8 3 2 4 2 2" xfId="20604" xr:uid="{33BF7977-31A0-4123-A716-53D6292E11C3}"/>
    <cellStyle name="Comma 2 8 3 2 4 3" xfId="20605" xr:uid="{57D493C1-548E-495B-A13E-2B1BF52749B1}"/>
    <cellStyle name="Comma 2 8 3 2 4 3 2" xfId="20606" xr:uid="{4780E9BE-530B-40EF-B078-FF9B17162961}"/>
    <cellStyle name="Comma 2 8 3 2 4 4" xfId="20607" xr:uid="{8D7AC080-9738-46A2-9EA0-741B82AADCE9}"/>
    <cellStyle name="Comma 2 8 3 2 5" xfId="20608" xr:uid="{2AABFAF0-EB83-48FE-956E-BFEF95A2F15D}"/>
    <cellStyle name="Comma 2 8 3 2 5 2" xfId="20609" xr:uid="{01ED4233-8F80-49BA-B967-D502D05B419F}"/>
    <cellStyle name="Comma 2 8 3 2 6" xfId="20610" xr:uid="{326C68B3-7E2E-4177-A984-BB66C5329B61}"/>
    <cellStyle name="Comma 2 8 3 2 6 2" xfId="20611" xr:uid="{FB397237-0071-4830-9F87-D4E5C150587E}"/>
    <cellStyle name="Comma 2 8 3 2 7" xfId="20612" xr:uid="{F913FF8F-A41E-4CF1-BB19-1C50D72830DE}"/>
    <cellStyle name="Comma 2 8 3 2 8" xfId="45103" xr:uid="{9B784B69-4F39-453A-9451-4F7D64E2259D}"/>
    <cellStyle name="Comma 2 8 3 3" xfId="20613" xr:uid="{B0762C1D-8A43-4C91-A8FD-D09B9AB1FF68}"/>
    <cellStyle name="Comma 2 8 3 3 2" xfId="20614" xr:uid="{FF75FB4F-00FD-49B5-8B7D-15FA4495F444}"/>
    <cellStyle name="Comma 2 8 3 3 2 2" xfId="20615" xr:uid="{B2FA3390-C833-4A3B-85B4-AE72A6273723}"/>
    <cellStyle name="Comma 2 8 3 3 2 2 2" xfId="20616" xr:uid="{95584F0C-6A55-4228-B6DF-9560326C254B}"/>
    <cellStyle name="Comma 2 8 3 3 2 2 2 2" xfId="20617" xr:uid="{A0F4A21D-9AEE-4AE3-A483-A160AECE0D75}"/>
    <cellStyle name="Comma 2 8 3 3 2 2 3" xfId="20618" xr:uid="{CE3DDBBD-9569-4B0B-A3FB-ADEBE9911DAF}"/>
    <cellStyle name="Comma 2 8 3 3 2 3" xfId="20619" xr:uid="{B82A96D8-DDD1-4282-9CCA-E1B0B099F904}"/>
    <cellStyle name="Comma 2 8 3 3 2 3 2" xfId="20620" xr:uid="{C4A9BEE2-6009-4753-9B3F-D928D1417A99}"/>
    <cellStyle name="Comma 2 8 3 3 2 4" xfId="20621" xr:uid="{B3D51613-5DA0-4D2F-933B-10389C1366CF}"/>
    <cellStyle name="Comma 2 8 3 3 3" xfId="20622" xr:uid="{9B1636BC-86C1-4704-83D5-27054F4EA5DA}"/>
    <cellStyle name="Comma 2 8 3 3 3 2" xfId="20623" xr:uid="{09126B44-4E4C-45FA-802A-4A91831B39D1}"/>
    <cellStyle name="Comma 2 8 3 3 3 2 2" xfId="20624" xr:uid="{8F886D79-17A2-46B0-BC1E-9CA8EF0DA91E}"/>
    <cellStyle name="Comma 2 8 3 3 3 3" xfId="20625" xr:uid="{80B29853-83EE-4CD3-89AE-D813EBD7A7D9}"/>
    <cellStyle name="Comma 2 8 3 3 3 3 2" xfId="20626" xr:uid="{93340DA7-BD3A-4EF5-BE9E-5178D802D96E}"/>
    <cellStyle name="Comma 2 8 3 3 3 4" xfId="20627" xr:uid="{BBB5926C-3E13-4A98-A28B-C8C9CCF57F38}"/>
    <cellStyle name="Comma 2 8 3 3 4" xfId="20628" xr:uid="{1C896346-FDDB-4A56-8A90-81BDE50F84A9}"/>
    <cellStyle name="Comma 2 8 3 3 4 2" xfId="20629" xr:uid="{B6E85229-3999-4955-9B89-30DCC93842F7}"/>
    <cellStyle name="Comma 2 8 3 3 5" xfId="20630" xr:uid="{7F1B55C3-944E-44E7-B7A0-6BAC5591BE19}"/>
    <cellStyle name="Comma 2 8 3 3 5 2" xfId="20631" xr:uid="{E4C7DBDE-4A20-4D0C-A3FB-7E52520AAEBE}"/>
    <cellStyle name="Comma 2 8 3 3 6" xfId="20632" xr:uid="{6281F382-C702-49A0-9420-15526A1F7136}"/>
    <cellStyle name="Comma 2 8 3 3 7" xfId="46442" xr:uid="{9FB92455-6486-4766-8FD2-AECF5C125B92}"/>
    <cellStyle name="Comma 2 8 3 4" xfId="20633" xr:uid="{0028FD22-4B6D-4994-BE4E-DF2A1267CDF3}"/>
    <cellStyle name="Comma 2 8 3 4 2" xfId="20634" xr:uid="{0FCC262E-B290-4354-9FD5-AB80E3B86153}"/>
    <cellStyle name="Comma 2 8 3 4 3" xfId="20635" xr:uid="{865B26D0-CBB3-4A16-B858-59FCFE196F84}"/>
    <cellStyle name="Comma 2 8 3 5" xfId="20636" xr:uid="{44955721-E896-44E4-B4C4-BBB6AD39DD29}"/>
    <cellStyle name="Comma 2 8 3 5 2" xfId="20637" xr:uid="{99035840-80C6-45AD-A3C5-25876E0C8E21}"/>
    <cellStyle name="Comma 2 8 3 5 2 2" xfId="20638" xr:uid="{977475C0-E0ED-4760-A149-A33CCAB3F664}"/>
    <cellStyle name="Comma 2 8 3 5 2 2 2" xfId="20639" xr:uid="{35858A1D-0B50-4BD8-A307-2391990E0A3D}"/>
    <cellStyle name="Comma 2 8 3 5 2 3" xfId="20640" xr:uid="{115C1025-F5CC-4C42-A539-3320AD66F2BC}"/>
    <cellStyle name="Comma 2 8 3 5 3" xfId="20641" xr:uid="{59A532CC-DA3E-4B21-97D8-434179953E78}"/>
    <cellStyle name="Comma 2 8 3 5 3 2" xfId="20642" xr:uid="{343209C8-20D5-4D80-9F7C-68BF088F1293}"/>
    <cellStyle name="Comma 2 8 3 5 4" xfId="20643" xr:uid="{C1D4718A-BE44-44C1-8B6D-C90709CFF298}"/>
    <cellStyle name="Comma 2 8 3 6" xfId="20644" xr:uid="{304C1D4E-0B0D-4EF1-B5E2-CB83DB348CE4}"/>
    <cellStyle name="Comma 2 8 3 6 2" xfId="20645" xr:uid="{2AA11814-29E9-4625-84AB-C9BEA5E52727}"/>
    <cellStyle name="Comma 2 8 3 6 2 2" xfId="20646" xr:uid="{21D40C7E-FD3F-4B82-9940-C14387BBB479}"/>
    <cellStyle name="Comma 2 8 3 6 3" xfId="20647" xr:uid="{3736E6D1-4AEC-4799-A6BB-E0371BA7266C}"/>
    <cellStyle name="Comma 2 8 3 6 3 2" xfId="20648" xr:uid="{66578D95-2993-4361-9D28-EB6DB79C85EB}"/>
    <cellStyle name="Comma 2 8 3 6 4" xfId="20649" xr:uid="{AF44DC90-2E5F-4AEB-B30E-9595FD0662FB}"/>
    <cellStyle name="Comma 2 8 3 7" xfId="20650" xr:uid="{39D63C44-1736-4D66-90B2-AC54F1ACF0F8}"/>
    <cellStyle name="Comma 2 8 3 7 2" xfId="20651" xr:uid="{76A0C063-37EA-4A64-8C0A-CCCE92E4F5D9}"/>
    <cellStyle name="Comma 2 8 3 8" xfId="20652" xr:uid="{DFF6575C-5258-4C8B-8142-73551348FAB1}"/>
    <cellStyle name="Comma 2 8 3 8 2" xfId="20653" xr:uid="{0E6439D8-14A0-4E5B-B976-B727C765537F}"/>
    <cellStyle name="Comma 2 8 3 9" xfId="20654" xr:uid="{A42F94E6-936D-4AF0-B189-0E294A75F984}"/>
    <cellStyle name="Comma 2 8 4" xfId="20655" xr:uid="{7887794B-D7FA-47BE-AC64-1EB1F8ADF0A2}"/>
    <cellStyle name="Comma 2 8 4 2" xfId="20656" xr:uid="{5D944080-0CD7-4060-B8FC-2AF313FE04F1}"/>
    <cellStyle name="Comma 2 8 4 2 2" xfId="20657" xr:uid="{92A449B9-0B9C-4043-90E6-C166B5EC51FD}"/>
    <cellStyle name="Comma 2 8 4 2 2 2" xfId="20658" xr:uid="{DE24562D-6CF8-45AE-8365-191CC94922E8}"/>
    <cellStyle name="Comma 2 8 4 2 3" xfId="20659" xr:uid="{A4CA42FF-D1DD-4869-9618-3D40E9087A12}"/>
    <cellStyle name="Comma 2 8 4 2 4" xfId="20660" xr:uid="{CA4DA09E-CD72-44FD-846F-F38FC1956490}"/>
    <cellStyle name="Comma 2 8 4 2 5" xfId="45414" xr:uid="{FA9BC3AE-F236-4E91-A5F2-8BE12B69F220}"/>
    <cellStyle name="Comma 2 8 4 3" xfId="20661" xr:uid="{5F676E34-E5DF-415E-A721-ABB7EC9BC0FB}"/>
    <cellStyle name="Comma 2 8 4 3 2" xfId="20662" xr:uid="{44400522-11BE-415A-9F61-E331D8E32AFB}"/>
    <cellStyle name="Comma 2 8 4 3 3" xfId="20663" xr:uid="{1F5EA4D8-4EEF-4CF4-B1D5-47B7DDB31C87}"/>
    <cellStyle name="Comma 2 8 4 3 4" xfId="46752" xr:uid="{BC68DB13-2618-48CF-9643-CEB153CC6F6E}"/>
    <cellStyle name="Comma 2 8 4 4" xfId="20664" xr:uid="{547FAB6C-FD9A-43A5-967D-F300929C836E}"/>
    <cellStyle name="Comma 2 8 4 4 2" xfId="20665" xr:uid="{74929C4C-5F09-49BC-9608-29270E863D39}"/>
    <cellStyle name="Comma 2 8 4 4 2 2" xfId="20666" xr:uid="{0687A27C-31A7-4E8A-B8BF-C948D4EDB186}"/>
    <cellStyle name="Comma 2 8 4 4 3" xfId="20667" xr:uid="{9F044064-BF97-4F0B-9D43-363B14792620}"/>
    <cellStyle name="Comma 2 8 4 5" xfId="20668" xr:uid="{913FBE1A-F67C-42E1-9764-B01BF85A816C}"/>
    <cellStyle name="Comma 2 8 4 5 2" xfId="20669" xr:uid="{BBECFC6E-57AE-485C-B3D0-60A71FD3F5CD}"/>
    <cellStyle name="Comma 2 8 4 6" xfId="20670" xr:uid="{EC87CD45-80C2-4DD7-BCE5-5832523C647F}"/>
    <cellStyle name="Comma 2 8 4 7" xfId="44486" xr:uid="{A1601A77-7A0C-43A9-AC91-292A703C4F79}"/>
    <cellStyle name="Comma 2 8 5" xfId="20671" xr:uid="{68891177-06A3-4B4B-8E66-9D705B7217C5}"/>
    <cellStyle name="Comma 2 8 5 2" xfId="20672" xr:uid="{2B82A68C-450E-49CD-9C23-CA7620E374BD}"/>
    <cellStyle name="Comma 2 8 5 2 2" xfId="20673" xr:uid="{CFBE32E1-D715-4FA6-99F1-81BEFB322313}"/>
    <cellStyle name="Comma 2 8 5 2 2 2" xfId="20674" xr:uid="{015767A3-91EE-4C15-B4CE-796427428017}"/>
    <cellStyle name="Comma 2 8 5 2 3" xfId="20675" xr:uid="{62CE6DDB-BBC0-4A44-B896-B7399BA27C4B}"/>
    <cellStyle name="Comma 2 8 5 2 3 2" xfId="20676" xr:uid="{743C76B2-15BE-4B25-9ED6-6648C5975D38}"/>
    <cellStyle name="Comma 2 8 5 2 4" xfId="20677" xr:uid="{DF9783C8-3A5E-43B0-8636-66E69C033922}"/>
    <cellStyle name="Comma 2 8 5 2 5" xfId="46316" xr:uid="{B33147DF-CECA-46F8-832D-470F1E8BACC4}"/>
    <cellStyle name="Comma 2 8 5 3" xfId="20678" xr:uid="{299FAE8C-89AB-4ECA-8306-73404758CCBD}"/>
    <cellStyle name="Comma 2 8 5 3 2" xfId="20679" xr:uid="{946E4BA9-53BD-4D65-A23B-4C2224E1B091}"/>
    <cellStyle name="Comma 2 8 5 4" xfId="20680" xr:uid="{6CBE836A-2E9C-4093-8A15-D8CA8E36D142}"/>
    <cellStyle name="Comma 2 8 5 4 2" xfId="20681" xr:uid="{8320D94C-40C5-4B23-9E07-CBF3677979D1}"/>
    <cellStyle name="Comma 2 8 5 5" xfId="20682" xr:uid="{C9BA8E18-B27C-42B5-9A57-6F5450B2D6C8}"/>
    <cellStyle name="Comma 2 8 5 6" xfId="44959" xr:uid="{60CC0A5D-F35C-42C5-ACFE-0121AB4A25F6}"/>
    <cellStyle name="Comma 2 8 6" xfId="20683" xr:uid="{7B0D7F56-6FBB-452A-A6A7-ED733FD5BCE4}"/>
    <cellStyle name="Comma 2 8 6 2" xfId="20684" xr:uid="{3E1B037F-CFDB-470D-9B7D-E17C95037866}"/>
    <cellStyle name="Comma 2 8 6 2 2" xfId="20685" xr:uid="{4A745631-91CB-4706-A9BE-EA871F68F756}"/>
    <cellStyle name="Comma 2 8 6 2 3" xfId="46916" xr:uid="{6062779D-B110-44AE-8A84-0F119F56FB1D}"/>
    <cellStyle name="Comma 2 8 6 3" xfId="20686" xr:uid="{2C3D5F0B-6B16-40D6-AA09-F99B5803D215}"/>
    <cellStyle name="Comma 2 8 6 3 2" xfId="20687" xr:uid="{CB2440AF-2401-442A-888D-FF968FF61EA2}"/>
    <cellStyle name="Comma 2 8 6 4" xfId="20688" xr:uid="{AF3A0136-AFC2-4852-8385-221BEAB64015}"/>
    <cellStyle name="Comma 2 8 6 5" xfId="44806" xr:uid="{82C93535-95AC-4BC5-A78F-B2424CA50115}"/>
    <cellStyle name="Comma 2 8 7" xfId="20689" xr:uid="{BC4CA3DC-6D0C-4451-A365-96DC17DCEC8A}"/>
    <cellStyle name="Comma 2 8 7 2" xfId="20690" xr:uid="{D87ECD8B-72CC-4D4D-93EC-B101CCA77216}"/>
    <cellStyle name="Comma 2 8 7 2 2" xfId="47090" xr:uid="{79B94E12-0713-4C32-AE47-E4C8B24D092C}"/>
    <cellStyle name="Comma 2 8 7 3" xfId="45542" xr:uid="{D9660868-12AC-4A15-8C17-555F232DA5EC}"/>
    <cellStyle name="Comma 2 8 8" xfId="20691" xr:uid="{8E7F1D11-3A78-4B82-8C66-4D617B85EB32}"/>
    <cellStyle name="Comma 2 8 8 2" xfId="20692" xr:uid="{0CB11734-5958-4060-92A7-4AD0395FC760}"/>
    <cellStyle name="Comma 2 8 8 3" xfId="46188" xr:uid="{7862A3D9-5AD7-4BEE-A835-E56BFB136595}"/>
    <cellStyle name="Comma 2 8 9" xfId="20693" xr:uid="{94B98CAB-0DEC-47D7-BC73-8FD125BB321A}"/>
    <cellStyle name="Comma 2 9" xfId="20694" xr:uid="{9F5081B3-4145-4910-A7EF-F104725B19A4}"/>
    <cellStyle name="Comma 2 9 10" xfId="43966" xr:uid="{277F1DDF-FBDF-4FFA-B2B4-1A118CBC5464}"/>
    <cellStyle name="Comma 2 9 2" xfId="20695" xr:uid="{05912C89-B84C-49CA-B65E-5B98ABEC3A8C}"/>
    <cellStyle name="Comma 2 9 2 2" xfId="20696" xr:uid="{D75CDF8F-838D-44BD-AE6C-7DD67354C8C2}"/>
    <cellStyle name="Comma 2 9 2 2 2" xfId="20697" xr:uid="{1F961567-64B2-4888-B628-10FC6D05A1EA}"/>
    <cellStyle name="Comma 2 9 2 2 2 2" xfId="20698" xr:uid="{980840E2-AE60-4744-AC68-72148467F05B}"/>
    <cellStyle name="Comma 2 9 2 2 2 2 2" xfId="20699" xr:uid="{1B75660E-6140-4B83-9BF3-259F18FB69ED}"/>
    <cellStyle name="Comma 2 9 2 2 2 2 2 2" xfId="20700" xr:uid="{2CF3B689-74F2-4FC1-AD5B-3A5A7B3D0648}"/>
    <cellStyle name="Comma 2 9 2 2 2 2 3" xfId="20701" xr:uid="{3B35BFF6-5A12-4681-B6C0-C56AEC191B86}"/>
    <cellStyle name="Comma 2 9 2 2 2 3" xfId="20702" xr:uid="{144B3991-8514-45BA-9032-91C898B0BC7E}"/>
    <cellStyle name="Comma 2 9 2 2 2 3 2" xfId="20703" xr:uid="{0960DBAF-D556-4BB0-816C-A735BC670090}"/>
    <cellStyle name="Comma 2 9 2 2 2 4" xfId="20704" xr:uid="{EDFFC59E-C1C4-4FAD-A89C-9FC9694FFF17}"/>
    <cellStyle name="Comma 2 9 2 2 3" xfId="20705" xr:uid="{87047E1C-7851-4B47-836A-5780DFC8587E}"/>
    <cellStyle name="Comma 2 9 2 2 3 2" xfId="20706" xr:uid="{7C1288C6-DBFA-4B21-8AE5-09F545789AD0}"/>
    <cellStyle name="Comma 2 9 2 2 3 2 2" xfId="20707" xr:uid="{04CA1666-400B-4C42-88C2-199B385B3103}"/>
    <cellStyle name="Comma 2 9 2 2 3 3" xfId="20708" xr:uid="{57BA7508-6562-4EB2-8641-4164402684A5}"/>
    <cellStyle name="Comma 2 9 2 2 3 3 2" xfId="20709" xr:uid="{DC4B0BC7-BC23-408C-B942-8F0B35B2C078}"/>
    <cellStyle name="Comma 2 9 2 2 3 4" xfId="20710" xr:uid="{6084B7C6-67F4-4170-A698-E2D1D9BD66E6}"/>
    <cellStyle name="Comma 2 9 2 2 4" xfId="20711" xr:uid="{D372534C-924D-4F84-8A86-60F490F7B2E4}"/>
    <cellStyle name="Comma 2 9 2 2 4 2" xfId="20712" xr:uid="{9601904F-0687-4DD1-8210-D2788185FA65}"/>
    <cellStyle name="Comma 2 9 2 2 5" xfId="20713" xr:uid="{A73ABFEA-36C0-4B35-84F1-765D7788A536}"/>
    <cellStyle name="Comma 2 9 2 2 5 2" xfId="20714" xr:uid="{652B5ACB-7876-4B55-82EA-244BD0AFE693}"/>
    <cellStyle name="Comma 2 9 2 2 6" xfId="20715" xr:uid="{0B0457BC-5264-4DA2-9D05-BD1CE1C6684A}"/>
    <cellStyle name="Comma 2 9 2 2 7" xfId="47682" xr:uid="{70C96A6A-584F-47FF-99A6-E615FB510467}"/>
    <cellStyle name="Comma 2 9 2 3" xfId="20716" xr:uid="{E481B883-9017-4840-A1B8-693ACA78444B}"/>
    <cellStyle name="Comma 2 9 2 3 2" xfId="20717" xr:uid="{9A9E7A5E-A766-487E-895C-EB4DCB006309}"/>
    <cellStyle name="Comma 2 9 2 3 2 2" xfId="20718" xr:uid="{EEDAE153-3FDB-482E-8CCD-F89BE4F551B3}"/>
    <cellStyle name="Comma 2 9 2 3 2 2 2" xfId="20719" xr:uid="{90796428-BECE-4D3A-969A-A180D96B00CB}"/>
    <cellStyle name="Comma 2 9 2 3 2 3" xfId="20720" xr:uid="{B31D46D8-3D61-4E36-8AF9-97860D08FDAD}"/>
    <cellStyle name="Comma 2 9 2 3 3" xfId="20721" xr:uid="{1158C368-D08F-4FDB-B0EC-4D350F8C12CD}"/>
    <cellStyle name="Comma 2 9 2 3 3 2" xfId="20722" xr:uid="{AE4B6624-29BF-4031-BCA1-B07420ADF4D9}"/>
    <cellStyle name="Comma 2 9 2 3 4" xfId="20723" xr:uid="{35F1776A-796F-4652-978B-E5E51F973577}"/>
    <cellStyle name="Comma 2 9 2 3 5" xfId="47536" xr:uid="{71349A3E-6950-448C-A393-B5DA1ADA4E45}"/>
    <cellStyle name="Comma 2 9 2 4" xfId="20724" xr:uid="{E9C78D79-4D25-49CD-B0FD-F358B5B7EB17}"/>
    <cellStyle name="Comma 2 9 2 4 2" xfId="20725" xr:uid="{946EB59D-D9A3-4F8B-966A-0EAC7574806B}"/>
    <cellStyle name="Comma 2 9 2 4 2 2" xfId="20726" xr:uid="{FC9FE181-D9FA-4722-B890-517400619B09}"/>
    <cellStyle name="Comma 2 9 2 4 3" xfId="20727" xr:uid="{C4FB9C95-7029-4E47-A29A-BF7501460019}"/>
    <cellStyle name="Comma 2 9 2 4 3 2" xfId="20728" xr:uid="{40CE3295-2586-418F-A4B3-9425C4545C28}"/>
    <cellStyle name="Comma 2 9 2 4 4" xfId="20729" xr:uid="{D81EAA3F-10ED-4B9D-A951-B4074A53E36E}"/>
    <cellStyle name="Comma 2 9 2 5" xfId="20730" xr:uid="{865CB26F-0797-4D41-B03C-C655610BBD46}"/>
    <cellStyle name="Comma 2 9 2 5 2" xfId="20731" xr:uid="{9DE4DFC6-05CB-469B-9288-F8A0AECF7E68}"/>
    <cellStyle name="Comma 2 9 2 6" xfId="20732" xr:uid="{242D5382-4324-46D6-A48D-1F30E7629996}"/>
    <cellStyle name="Comma 2 9 2 6 2" xfId="20733" xr:uid="{A5C4D091-DF7B-4FA0-AEF4-B429CFC99653}"/>
    <cellStyle name="Comma 2 9 2 7" xfId="20734" xr:uid="{A3CD8B2A-8C01-4240-8B19-04E6E2610080}"/>
    <cellStyle name="Comma 2 9 2 8" xfId="44482" xr:uid="{A185AE26-6638-4250-9AF8-C74F2ED67D08}"/>
    <cellStyle name="Comma 2 9 3" xfId="20735" xr:uid="{7FAB680A-9BD8-4C30-9031-35547F2188BF}"/>
    <cellStyle name="Comma 2 9 3 2" xfId="20736" xr:uid="{7311FB76-3186-48C1-8BB1-6AA0C483EB0F}"/>
    <cellStyle name="Comma 2 9 3 2 2" xfId="20737" xr:uid="{0FCF82C0-1BD5-4EAF-B918-C5C7BA4ECDD4}"/>
    <cellStyle name="Comma 2 9 3 2 2 2" xfId="20738" xr:uid="{6D43B81E-7F90-49EA-9246-3C2FE45E2AA3}"/>
    <cellStyle name="Comma 2 9 3 2 2 2 2" xfId="20739" xr:uid="{F1692B55-BAD9-40A6-9CBB-3D0460AF0CED}"/>
    <cellStyle name="Comma 2 9 3 2 2 3" xfId="20740" xr:uid="{4108A1E3-D717-40C2-B905-1484FA4B8825}"/>
    <cellStyle name="Comma 2 9 3 2 3" xfId="20741" xr:uid="{57064C3D-0B8B-4A2A-A532-278A246D21DB}"/>
    <cellStyle name="Comma 2 9 3 2 3 2" xfId="20742" xr:uid="{016803F8-6ED4-4203-B006-B23DDF70782D}"/>
    <cellStyle name="Comma 2 9 3 2 4" xfId="20743" xr:uid="{41FC30F9-158A-4A6B-9345-B38226CE9B38}"/>
    <cellStyle name="Comma 2 9 3 2 5" xfId="47198" xr:uid="{8C0AD51D-97F4-4FE8-A3E1-36A9FDD62992}"/>
    <cellStyle name="Comma 2 9 3 3" xfId="20744" xr:uid="{8F4B3AE0-AF9C-4535-A7BC-8FC565ECC38C}"/>
    <cellStyle name="Comma 2 9 3 3 2" xfId="20745" xr:uid="{EF09682D-6116-4A8D-BB10-FEEA798EED57}"/>
    <cellStyle name="Comma 2 9 3 3 2 2" xfId="20746" xr:uid="{A1F18F9E-A92D-4585-AF19-398519D18BA8}"/>
    <cellStyle name="Comma 2 9 3 3 3" xfId="20747" xr:uid="{F1536C0B-3DAD-43A7-99E1-055E28BE8F5A}"/>
    <cellStyle name="Comma 2 9 3 3 3 2" xfId="20748" xr:uid="{2DE4407D-9ECE-47A4-B6E5-8725D0CA5FA9}"/>
    <cellStyle name="Comma 2 9 3 3 4" xfId="20749" xr:uid="{D42AE82D-470B-4F99-BA29-AF868FBE891A}"/>
    <cellStyle name="Comma 2 9 3 4" xfId="20750" xr:uid="{22D9AB95-8989-4F32-B80A-BFA002D51D2E}"/>
    <cellStyle name="Comma 2 9 3 4 2" xfId="20751" xr:uid="{7B892B96-CBC9-4AE7-B1BB-A879CFCF4100}"/>
    <cellStyle name="Comma 2 9 3 5" xfId="20752" xr:uid="{AB20310A-67D8-4A14-B19E-CA33BB08F589}"/>
    <cellStyle name="Comma 2 9 3 5 2" xfId="20753" xr:uid="{8BA1B315-6A84-4B08-9B0C-DA23DDC486FF}"/>
    <cellStyle name="Comma 2 9 3 6" xfId="20754" xr:uid="{1AE15A16-5615-4922-BEEC-E3252EC20DF3}"/>
    <cellStyle name="Comma 2 9 3 7" xfId="44943" xr:uid="{7A013661-8BD3-4987-B95A-ED576B7A39C2}"/>
    <cellStyle name="Comma 2 9 4" xfId="20755" xr:uid="{B9C75E55-1F04-4842-ABE5-EA002ABF6BF5}"/>
    <cellStyle name="Comma 2 9 4 2" xfId="20756" xr:uid="{6D034E81-D715-4A32-B868-8011BD4D346F}"/>
    <cellStyle name="Comma 2 9 4 2 2" xfId="20757" xr:uid="{A97B2360-7FAA-4B9B-AFBE-DD58F12E92B0}"/>
    <cellStyle name="Comma 2 9 4 2 2 2" xfId="20758" xr:uid="{6A1B70E0-1E86-4BC0-9E2C-6E3A17CE91C4}"/>
    <cellStyle name="Comma 2 9 4 2 3" xfId="20759" xr:uid="{FD73843A-897B-4BFB-A46E-5F09D67DBBB0}"/>
    <cellStyle name="Comma 2 9 4 3" xfId="20760" xr:uid="{4786FCED-07C6-45A6-A2DF-45F2B9E857FD}"/>
    <cellStyle name="Comma 2 9 4 3 2" xfId="20761" xr:uid="{9F098981-0B4D-4F44-8AD9-D7375B2C9DEB}"/>
    <cellStyle name="Comma 2 9 4 4" xfId="20762" xr:uid="{4003A242-B061-460C-95B0-D51913E7D765}"/>
    <cellStyle name="Comma 2 9 4 5" xfId="45659" xr:uid="{5856FDE6-F94A-4BF6-A6F5-EC3412ECCE1E}"/>
    <cellStyle name="Comma 2 9 5" xfId="20763" xr:uid="{8265EDD8-CA0E-4E15-A08A-A2275D5BF911}"/>
    <cellStyle name="Comma 2 9 5 2" xfId="20764" xr:uid="{354D2F67-A4E8-497D-BC90-0FDA2FF98CBF}"/>
    <cellStyle name="Comma 2 9 5 2 2" xfId="20765" xr:uid="{FC86AD19-A0CA-4CF8-AB43-C4638720D83D}"/>
    <cellStyle name="Comma 2 9 5 3" xfId="20766" xr:uid="{891CB016-5ED4-43F1-9F6F-11BB04E9A0D8}"/>
    <cellStyle name="Comma 2 9 5 3 2" xfId="20767" xr:uid="{00F83E56-2741-439D-A3A0-C47B7D5943D3}"/>
    <cellStyle name="Comma 2 9 5 4" xfId="20768" xr:uid="{7F713341-E470-441C-A77F-AE8E8057DECA}"/>
    <cellStyle name="Comma 2 9 5 5" xfId="47600" xr:uid="{A972D979-0FA1-49A7-9717-FCB0151C3680}"/>
    <cellStyle name="Comma 2 9 6" xfId="20769" xr:uid="{711C41E8-F940-4D16-AB50-ADA3E9A1AA42}"/>
    <cellStyle name="Comma 2 9 6 2" xfId="20770" xr:uid="{088C2766-CE1C-4BF4-9F89-BB7115CDC961}"/>
    <cellStyle name="Comma 2 9 6 3" xfId="47264" xr:uid="{B39E5D65-E639-4276-B8F0-E2631E0D2918}"/>
    <cellStyle name="Comma 2 9 7" xfId="20771" xr:uid="{792626CB-B021-4555-B26E-808E61567DD3}"/>
    <cellStyle name="Comma 2 9 7 2" xfId="20772" xr:uid="{DDD19774-0A1F-450C-87AC-4030219D7CC9}"/>
    <cellStyle name="Comma 2 9 8" xfId="20773" xr:uid="{3EB87BD0-2C81-46AF-BCAD-3BFA2E8ECA6B}"/>
    <cellStyle name="Comma 2 9 9" xfId="20774" xr:uid="{49992C6D-51A3-4579-86D5-89A19BCB5899}"/>
    <cellStyle name="Comma 20" xfId="20775" xr:uid="{10590F2F-061F-4927-A414-73F82F0BE282}"/>
    <cellStyle name="Comma 20 10" xfId="44487" xr:uid="{90FB978F-6064-4F6E-A325-164CF9F03070}"/>
    <cellStyle name="Comma 20 2" xfId="20776" xr:uid="{482A0D30-0FA2-497E-8556-AFB8EF357070}"/>
    <cellStyle name="Comma 20 2 2" xfId="20777" xr:uid="{34B1A833-AFA4-4C17-9172-CFFB9D646818}"/>
    <cellStyle name="Comma 20 2 2 2" xfId="20778" xr:uid="{8BBDE085-E890-4C1C-9513-1D10FCC5F8BB}"/>
    <cellStyle name="Comma 20 2 2 3" xfId="20779" xr:uid="{BAB9F7E8-F46E-4171-BC15-4D76D2E784FA}"/>
    <cellStyle name="Comma 20 2 2 4" xfId="46753" xr:uid="{AE75D53C-CD9A-4567-BCCD-50C27458D861}"/>
    <cellStyle name="Comma 20 2 3" xfId="20780" xr:uid="{93920820-C84C-4D8A-8198-F1A9973F24E3}"/>
    <cellStyle name="Comma 20 2 4" xfId="20781" xr:uid="{1A286F9C-9334-4034-9D39-6B85BC2B7202}"/>
    <cellStyle name="Comma 20 2 5" xfId="45415" xr:uid="{2C8A4A99-6B56-4E9B-83A7-30BD5995683F}"/>
    <cellStyle name="Comma 20 3" xfId="20782" xr:uid="{ED2B8E7E-FF77-4DAA-9016-77CB4155804C}"/>
    <cellStyle name="Comma 20 3 2" xfId="20783" xr:uid="{13A5DB5D-2E98-41C8-A7FE-061FC7961DF8}"/>
    <cellStyle name="Comma 20 3 2 2" xfId="46917" xr:uid="{B43BA5B4-1225-46FA-B3B6-D6C58DA2FD90}"/>
    <cellStyle name="Comma 20 3 3" xfId="20784" xr:uid="{731898BA-C696-42D8-A931-825149B76E1B}"/>
    <cellStyle name="Comma 20 3 4" xfId="44807" xr:uid="{00B2418C-B413-49A6-A732-A1A2B6BAA02A}"/>
    <cellStyle name="Comma 20 4" xfId="20785" xr:uid="{2259B222-0089-4DAD-A7AF-8A48A69E6ED2}"/>
    <cellStyle name="Comma 20 4 2" xfId="20786" xr:uid="{5DAAB7FD-499A-4F71-B6FF-75CAF4077C57}"/>
    <cellStyle name="Comma 20 4 2 2" xfId="20787" xr:uid="{B87B177A-3BA3-48BC-ACB5-0FF1D875A37B}"/>
    <cellStyle name="Comma 20 4 3" xfId="20788" xr:uid="{017B9156-A56B-4CFE-BB93-4C46D007CFEB}"/>
    <cellStyle name="Comma 20 4 4" xfId="47091" xr:uid="{56C6A68E-E036-4E3E-A780-65C7336E0047}"/>
    <cellStyle name="Comma 20 5" xfId="20789" xr:uid="{D11A2080-A51E-43C8-A75D-8C690910787C}"/>
    <cellStyle name="Comma 20 5 2" xfId="20790" xr:uid="{1693D57B-877C-4714-8BF5-7170088EAF60}"/>
    <cellStyle name="Comma 20 5 3" xfId="20791" xr:uid="{2B8EA1E4-2E4B-4DC1-9631-15A61FE7495C}"/>
    <cellStyle name="Comma 20 5 4" xfId="46189" xr:uid="{E91B825A-B3ED-455A-B4ED-EBE7D6CA5277}"/>
    <cellStyle name="Comma 20 6" xfId="20792" xr:uid="{90BCBA7F-2749-445C-8DD3-A1280CE6BF07}"/>
    <cellStyle name="Comma 20 7" xfId="20793" xr:uid="{516DB42F-5E02-4B2F-BD62-DE3CC766129B}"/>
    <cellStyle name="Comma 20 8" xfId="20794" xr:uid="{5E6730D9-26BC-470E-81C6-2042D5BD0759}"/>
    <cellStyle name="Comma 20 9" xfId="43886" xr:uid="{0E1CE39E-E977-4A9D-A9C2-2E8C7020E5C3}"/>
    <cellStyle name="Comma 21" xfId="20795" xr:uid="{90CAC174-B5A9-4008-9AB9-FD8E0C7E5CBA}"/>
    <cellStyle name="Comma 21 10" xfId="44488" xr:uid="{FB413354-BBD8-4D4E-8A1D-35DA6CCADFF8}"/>
    <cellStyle name="Comma 21 2" xfId="20796" xr:uid="{7F7B4538-E888-4069-BC71-54302F446D17}"/>
    <cellStyle name="Comma 21 2 2" xfId="20797" xr:uid="{EFC79510-8313-4873-8928-C8BC9481E2D1}"/>
    <cellStyle name="Comma 21 2 2 2" xfId="46754" xr:uid="{DE59D802-836D-4336-9A30-C887C3A52E1A}"/>
    <cellStyle name="Comma 21 2 3" xfId="20798" xr:uid="{A4356025-82FF-4909-83FC-BDC471242C8E}"/>
    <cellStyle name="Comma 21 2 4" xfId="45416" xr:uid="{54A2B288-734E-434F-B93C-888DFF913975}"/>
    <cellStyle name="Comma 21 3" xfId="20799" xr:uid="{2F657ABA-A540-4C4C-9CD1-7269497E4BC5}"/>
    <cellStyle name="Comma 21 3 2" xfId="20800" xr:uid="{8E9DFF98-4B6B-438B-B692-AD85D3708FD4}"/>
    <cellStyle name="Comma 21 3 2 2" xfId="46918" xr:uid="{03292D81-8497-493F-A03F-D535D1FBA695}"/>
    <cellStyle name="Comma 21 3 3" xfId="20801" xr:uid="{E12E0675-0418-4D0D-B80F-1D510EBF7A2D}"/>
    <cellStyle name="Comma 21 3 4" xfId="44808" xr:uid="{19142044-3A8C-4C3E-B7B1-F6F1EA8122D3}"/>
    <cellStyle name="Comma 21 4" xfId="20802" xr:uid="{899EE8A9-221E-4363-99A1-157840604609}"/>
    <cellStyle name="Comma 21 4 2" xfId="20803" xr:uid="{ECC223C7-0C73-4648-A2B6-5202EE950E8D}"/>
    <cellStyle name="Comma 21 4 2 2" xfId="20804" xr:uid="{AF5031A4-0BCE-4279-BDB8-BD5F78BDE4A6}"/>
    <cellStyle name="Comma 21 4 3" xfId="20805" xr:uid="{5D81D683-E63F-42BC-B231-CDE84D5E0089}"/>
    <cellStyle name="Comma 21 4 4" xfId="47092" xr:uid="{6CC4EFC0-145E-46EB-AF5C-29C1F30BD1F4}"/>
    <cellStyle name="Comma 21 5" xfId="20806" xr:uid="{010DB8AB-DF21-488F-9604-5DAB0A92E57F}"/>
    <cellStyle name="Comma 21 5 2" xfId="46190" xr:uid="{6925BE7F-9AC7-4A11-BCEA-53129BF80A08}"/>
    <cellStyle name="Comma 21 6" xfId="20807" xr:uid="{47CAFD0D-E438-4965-8622-5193AA8B47DC}"/>
    <cellStyle name="Comma 21 7" xfId="20808" xr:uid="{354BA422-C46B-4EF8-8AA7-0524267846F8}"/>
    <cellStyle name="Comma 21 8" xfId="20809" xr:uid="{965D5735-DF2C-4532-BDF8-E6D852ADFB28}"/>
    <cellStyle name="Comma 21 9" xfId="43932" xr:uid="{FEA4FB5C-43D8-418C-A788-C6ED5F2AD093}"/>
    <cellStyle name="Comma 22" xfId="20810" xr:uid="{120E50ED-322C-47D0-A233-B48A14FAD958}"/>
    <cellStyle name="Comma 22 2" xfId="20811" xr:uid="{93A8F9D6-BF0F-4329-A9B9-4A57468DD615}"/>
    <cellStyle name="Comma 22 2 2" xfId="20812" xr:uid="{11B22354-8881-4887-8D18-582927A06C23}"/>
    <cellStyle name="Comma 22 2 2 2" xfId="46755" xr:uid="{0669E2DA-4131-48C5-98EC-5E4A7E2F306F}"/>
    <cellStyle name="Comma 22 2 3" xfId="20813" xr:uid="{0647D537-F609-45E5-A086-E8C9EE337592}"/>
    <cellStyle name="Comma 22 2 4" xfId="45417" xr:uid="{31F07346-E181-498A-BDF6-560C17922329}"/>
    <cellStyle name="Comma 22 3" xfId="20814" xr:uid="{B279A75A-D103-4887-B79B-7078F5F6CF51}"/>
    <cellStyle name="Comma 22 3 2" xfId="20815" xr:uid="{DD88E002-2735-4818-9B62-6604A5107E7A}"/>
    <cellStyle name="Comma 22 3 2 2" xfId="20816" xr:uid="{9AB5B4C2-8327-4BE7-985F-70EFC788A5C5}"/>
    <cellStyle name="Comma 22 3 2 3" xfId="46919" xr:uid="{7B89DB6E-D669-4363-99BF-04CC1EF07CEF}"/>
    <cellStyle name="Comma 22 3 3" xfId="20817" xr:uid="{FF3C99D5-D588-4794-AE6B-7092A9AF7556}"/>
    <cellStyle name="Comma 22 3 4" xfId="44809" xr:uid="{7F5A78B9-6A83-4F32-A83F-B179D9E9E2E2}"/>
    <cellStyle name="Comma 22 4" xfId="20818" xr:uid="{0EF60464-439A-4114-82FD-19991A61A5AD}"/>
    <cellStyle name="Comma 22 4 2" xfId="20819" xr:uid="{821CFBD1-6A7F-49B0-B3BF-ABD553622E18}"/>
    <cellStyle name="Comma 22 4 2 2" xfId="20820" xr:uid="{4F2C78F1-D43D-4123-BA9E-3544F0940DA5}"/>
    <cellStyle name="Comma 22 4 3" xfId="20821" xr:uid="{DA232A48-A937-4839-B2C4-6477765C6FCE}"/>
    <cellStyle name="Comma 22 4 4" xfId="47093" xr:uid="{5BE93A87-48B4-4A1A-92D3-4E735B261EA1}"/>
    <cellStyle name="Comma 22 5" xfId="20822" xr:uid="{375F117B-AD22-4804-A152-B3701D81E6E8}"/>
    <cellStyle name="Comma 22 5 2" xfId="46191" xr:uid="{A0858A3F-4505-4F83-8AAE-1D164B69C15F}"/>
    <cellStyle name="Comma 22 6" xfId="20823" xr:uid="{34AB7409-8C2C-47B1-8279-FC2F4DC4A675}"/>
    <cellStyle name="Comma 22 7" xfId="44489" xr:uid="{12E862E8-87A0-4DA3-8FF2-BF2E488FE510}"/>
    <cellStyle name="Comma 23" xfId="20824" xr:uid="{2660212D-234B-40C4-8AB4-793C803C1171}"/>
    <cellStyle name="Comma 23 2" xfId="20825" xr:uid="{E2D08FE1-B4F6-4296-A9E3-CF5D171D1914}"/>
    <cellStyle name="Comma 23 2 2" xfId="20826" xr:uid="{F7F39514-9421-41FA-8B84-FA2E85D5C959}"/>
    <cellStyle name="Comma 23 2 2 2" xfId="20827" xr:uid="{601235A7-5702-425A-BE28-C8BEFC55E0B3}"/>
    <cellStyle name="Comma 23 2 2 3" xfId="46756" xr:uid="{7F5B5FF8-9B7F-4982-BD2F-FBEAC8C8747D}"/>
    <cellStyle name="Comma 23 2 3" xfId="20828" xr:uid="{CA06F8A3-1559-4CF0-981B-881BF30C4BF7}"/>
    <cellStyle name="Comma 23 2 4" xfId="45418" xr:uid="{0F685B55-4438-48B0-A177-D0B2B4970A8D}"/>
    <cellStyle name="Comma 23 3" xfId="20829" xr:uid="{C8FAC6BE-9662-4581-A199-45CF6095E131}"/>
    <cellStyle name="Comma 23 3 2" xfId="20830" xr:uid="{143D5A86-8B25-4997-BDE7-054ACAF6D58E}"/>
    <cellStyle name="Comma 23 3 2 2" xfId="20831" xr:uid="{B7512157-6686-432B-B325-45595F4D0DD3}"/>
    <cellStyle name="Comma 23 3 2 3" xfId="46920" xr:uid="{7DFA621A-9D8B-467B-8857-6158ED1FB5C9}"/>
    <cellStyle name="Comma 23 3 3" xfId="20832" xr:uid="{662B4FB1-B658-446E-B5F3-8FCA2CD24B3E}"/>
    <cellStyle name="Comma 23 3 3 2" xfId="20833" xr:uid="{FF196E40-8DC3-4FB2-A1A4-33B16778E244}"/>
    <cellStyle name="Comma 23 3 4" xfId="20834" xr:uid="{BF42A874-1FF5-4F64-BC93-B56B66830990}"/>
    <cellStyle name="Comma 23 3 5" xfId="44810" xr:uid="{932BA2AB-8901-48C1-986D-E170F586665C}"/>
    <cellStyle name="Comma 23 4" xfId="20835" xr:uid="{5683ECD9-EDF3-458C-B5EF-7DBBF1C2189D}"/>
    <cellStyle name="Comma 23 4 2" xfId="20836" xr:uid="{189062E4-A3C0-45A5-98F6-0BB0B2B6FE2A}"/>
    <cellStyle name="Comma 23 4 3" xfId="20837" xr:uid="{F73BB29A-037F-4BBD-BF8F-0DD10A326C73}"/>
    <cellStyle name="Comma 23 4 4" xfId="47094" xr:uid="{B43B00AB-17E7-4A22-9848-B8ADAFA1FEBA}"/>
    <cellStyle name="Comma 23 5" xfId="20838" xr:uid="{B6F8A8F1-2188-4200-897A-0B7FF4E02C5E}"/>
    <cellStyle name="Comma 23 5 2" xfId="20839" xr:uid="{B118B016-8C57-4498-959D-AE0EDE0E621D}"/>
    <cellStyle name="Comma 23 5 2 2" xfId="20840" xr:uid="{6BA86F6B-FA91-486A-B0C7-9DF31E893E42}"/>
    <cellStyle name="Comma 23 5 3" xfId="20841" xr:uid="{578C3269-9EF1-4E34-8AC4-3452E30614A0}"/>
    <cellStyle name="Comma 23 5 4" xfId="46192" xr:uid="{256C47D8-73E5-4683-9C7A-A14419D13E30}"/>
    <cellStyle name="Comma 23 6" xfId="20842" xr:uid="{CD2246A8-6B13-4E1C-BB0A-FEFF5D079634}"/>
    <cellStyle name="Comma 23 6 2" xfId="20843" xr:uid="{0228E5F7-0FC4-4F1F-8EDF-D82589E853A6}"/>
    <cellStyle name="Comma 23 7" xfId="20844" xr:uid="{7C656A15-A322-4F6F-82E9-E79A6EADC87F}"/>
    <cellStyle name="Comma 23 8" xfId="44490" xr:uid="{3DC4CE3B-036F-4E3E-98AB-F40334227D41}"/>
    <cellStyle name="Comma 24" xfId="20845" xr:uid="{ED82F698-EECE-4963-8948-A187C0F315F0}"/>
    <cellStyle name="Comma 24 10" xfId="44803" xr:uid="{8AD55B02-62D3-4659-A187-39FCC32CDAC0}"/>
    <cellStyle name="Comma 24 10 2" xfId="46913" xr:uid="{EBC620BA-822C-4CBB-9398-914140DC2DEB}"/>
    <cellStyle name="Comma 24 11" xfId="47087" xr:uid="{F73D116B-4865-4913-BF10-396E88D59011}"/>
    <cellStyle name="Comma 24 12" xfId="46185" xr:uid="{CC8960CB-F77D-4FA1-87D1-C7DEBF9FD643}"/>
    <cellStyle name="Comma 24 13" xfId="44479" xr:uid="{93B74FCC-1BA2-4759-84FA-E4F03B051D12}"/>
    <cellStyle name="Comma 24 2" xfId="20846" xr:uid="{58DBEAD9-5891-471C-BBAA-5F289FDB4058}"/>
    <cellStyle name="Comma 24 2 2" xfId="20847" xr:uid="{08E953E8-6D39-48CE-AC8C-4D234DA2C6E5}"/>
    <cellStyle name="Comma 24 2 2 2" xfId="20848" xr:uid="{BD2306CB-345D-4C91-981D-5357B8774CB2}"/>
    <cellStyle name="Comma 24 2 2 2 2" xfId="46772" xr:uid="{112640E8-F60F-4EB0-AB3D-5409F93B8FE7}"/>
    <cellStyle name="Comma 24 2 2 3" xfId="45433" xr:uid="{35660367-1A4F-4657-90F7-0894CEF94775}"/>
    <cellStyle name="Comma 24 2 3" xfId="20849" xr:uid="{A89F4F5F-0910-4D30-BDDA-2BDB1B88B2EC}"/>
    <cellStyle name="Comma 24 2 3 2" xfId="20850" xr:uid="{06844653-FA00-4745-B5C8-C6A4C2F590DB}"/>
    <cellStyle name="Comma 24 2 3 2 2" xfId="46935" xr:uid="{55E8973E-3386-41E2-A5DA-307F1B1D2261}"/>
    <cellStyle name="Comma 24 2 3 3" xfId="44825" xr:uid="{5D5D8E4C-6F94-4BF5-9814-347940F02F4C}"/>
    <cellStyle name="Comma 24 2 4" xfId="20851" xr:uid="{70FFED3F-B300-4417-A6DA-906EE2DC3650}"/>
    <cellStyle name="Comma 24 2 4 2" xfId="47109" xr:uid="{5770A4BF-87CD-4802-B6F2-DA3F0AA1A3B6}"/>
    <cellStyle name="Comma 24 2 5" xfId="46207" xr:uid="{CCC4BECF-8500-4DC3-A626-8086EF44C2A4}"/>
    <cellStyle name="Comma 24 2 6" xfId="44623" xr:uid="{0D25E5B4-44E4-4D66-A495-E5666E919E5B}"/>
    <cellStyle name="Comma 24 3" xfId="20852" xr:uid="{87A6F20B-5F7C-46A3-8115-07B5757B7CEC}"/>
    <cellStyle name="Comma 24 3 2" xfId="20853" xr:uid="{BD6F9051-E582-4F4E-ABA2-8387F706BBB6}"/>
    <cellStyle name="Comma 24 3 2 2" xfId="20854" xr:uid="{43693908-DBB7-47B3-B0F5-09DD2B6829D1}"/>
    <cellStyle name="Comma 24 3 2 2 2" xfId="46773" xr:uid="{C3F664FB-B818-4F4D-BDBC-C592F1E9C107}"/>
    <cellStyle name="Comma 24 3 2 3" xfId="45434" xr:uid="{EB5AEC3D-0818-4C9F-BCBF-CD64D4BADA46}"/>
    <cellStyle name="Comma 24 3 3" xfId="20855" xr:uid="{27660EA1-DCB5-4463-B8D0-B5080ED70753}"/>
    <cellStyle name="Comma 24 3 3 2" xfId="46936" xr:uid="{F7790827-6F50-46E1-914E-046F5B40C05B}"/>
    <cellStyle name="Comma 24 3 3 3" xfId="44826" xr:uid="{E8323EC8-7C11-438F-A9ED-4DBABED72DD1}"/>
    <cellStyle name="Comma 24 3 4" xfId="47110" xr:uid="{6972E612-7997-4EF6-9187-0312782B7764}"/>
    <cellStyle name="Comma 24 3 5" xfId="46208" xr:uid="{6C9C416C-BBAE-414D-8DAE-D6EE819A1FD0}"/>
    <cellStyle name="Comma 24 3 6" xfId="44624" xr:uid="{CFB7B0DA-E070-4B20-93A5-517C7C8784FD}"/>
    <cellStyle name="Comma 24 4" xfId="20856" xr:uid="{936DDD4F-6464-4297-8C30-CA214389090A}"/>
    <cellStyle name="Comma 24 4 2" xfId="20857" xr:uid="{ED386C5F-F7E8-4723-BB38-A45981B1AAEF}"/>
    <cellStyle name="Comma 24 4 2 2" xfId="46774" xr:uid="{40909F31-2E78-4443-BA65-D22E4ADF55E9}"/>
    <cellStyle name="Comma 24 4 2 3" xfId="45435" xr:uid="{B80FA7FC-D43A-43DE-ADD7-8FC3B429EFFB}"/>
    <cellStyle name="Comma 24 4 3" xfId="44827" xr:uid="{0F9A2674-7C7B-45A5-BD51-D0DB09C4EEBE}"/>
    <cellStyle name="Comma 24 4 3 2" xfId="46937" xr:uid="{A471E0ED-EE9A-4359-9E82-F60B5C3A6A6F}"/>
    <cellStyle name="Comma 24 4 4" xfId="47111" xr:uid="{E1E28A92-3F8E-4DF6-8E19-7852410C6243}"/>
    <cellStyle name="Comma 24 4 5" xfId="46209" xr:uid="{33B08EB8-52F9-437C-89DA-741C0A97E4C6}"/>
    <cellStyle name="Comma 24 4 6" xfId="44625" xr:uid="{09A7F1C4-B1CC-4632-84F8-380E4EE39E5B}"/>
    <cellStyle name="Comma 24 5" xfId="20858" xr:uid="{E6EB030A-EF59-4BC3-8315-991102A3293B}"/>
    <cellStyle name="Comma 24 5 2" xfId="20859" xr:uid="{8538E5DC-1572-4194-A57D-F3AF54A28914}"/>
    <cellStyle name="Comma 24 5 2 2" xfId="46775" xr:uid="{CE4E94A9-1045-439D-BF9A-1CAED3606D3C}"/>
    <cellStyle name="Comma 24 5 2 3" xfId="45436" xr:uid="{EC31C47D-2592-456F-A732-74EA6D52F25B}"/>
    <cellStyle name="Comma 24 5 3" xfId="44828" xr:uid="{E6251438-B038-4994-90F5-3AE4379975DE}"/>
    <cellStyle name="Comma 24 5 3 2" xfId="46938" xr:uid="{7AD19B67-63B1-4A60-9A5C-2E188A68D997}"/>
    <cellStyle name="Comma 24 5 4" xfId="47112" xr:uid="{E71832ED-39E0-4807-9F73-8C254B488FDC}"/>
    <cellStyle name="Comma 24 5 5" xfId="46210" xr:uid="{BB90272D-9A4D-4A5F-95E1-B467CC7B33B7}"/>
    <cellStyle name="Comma 24 5 6" xfId="44626" xr:uid="{638B02D9-249D-445D-A86F-69934758391F}"/>
    <cellStyle name="Comma 24 6" xfId="20860" xr:uid="{658CF0B0-3EB7-41FB-A3BA-DDA399FD3E54}"/>
    <cellStyle name="Comma 24 6 2" xfId="45437" xr:uid="{14013F22-69CF-4634-9DBE-ACD5D09CD02A}"/>
    <cellStyle name="Comma 24 6 2 2" xfId="46776" xr:uid="{3ECAF530-19E5-4B82-B34F-2E50702204F6}"/>
    <cellStyle name="Comma 24 6 3" xfId="44829" xr:uid="{DBD8F448-98CE-4355-A71D-C7FE6D1EF800}"/>
    <cellStyle name="Comma 24 6 3 2" xfId="46939" xr:uid="{C10B08FE-14C6-48C8-AB3D-369037DEB40B}"/>
    <cellStyle name="Comma 24 6 4" xfId="47113" xr:uid="{AD4632B3-9BFC-4510-8D51-48216AABCFC0}"/>
    <cellStyle name="Comma 24 6 5" xfId="46211" xr:uid="{87EBCFD8-05FB-41FE-8FBD-983B9831B713}"/>
    <cellStyle name="Comma 24 6 6" xfId="44627" xr:uid="{75984B1B-6CA1-46B2-859D-3C095374C436}"/>
    <cellStyle name="Comma 24 7" xfId="44628" xr:uid="{03CBA43E-D9AA-445E-AEB7-55D0EE09CC9B}"/>
    <cellStyle name="Comma 24 7 2" xfId="45438" xr:uid="{39144176-27B8-43F8-AA74-ED37B1D063CD}"/>
    <cellStyle name="Comma 24 7 2 2" xfId="46777" xr:uid="{39237142-56AD-4EC2-8E22-69951B873B19}"/>
    <cellStyle name="Comma 24 7 3" xfId="44830" xr:uid="{CC3F0858-59D3-4621-B655-7898DD8F4909}"/>
    <cellStyle name="Comma 24 7 3 2" xfId="46940" xr:uid="{D558BD63-1A42-412E-A246-88284BE178C0}"/>
    <cellStyle name="Comma 24 7 4" xfId="47114" xr:uid="{60FD222C-F04F-4E00-B1DE-33AC4BAD6BB5}"/>
    <cellStyle name="Comma 24 7 5" xfId="46212" xr:uid="{F704E048-A86A-4F4D-AEBB-4E32417F4EC2}"/>
    <cellStyle name="Comma 24 8" xfId="44629" xr:uid="{5F46E185-29A1-48ED-97C0-29140FC8D53D}"/>
    <cellStyle name="Comma 24 8 2" xfId="45439" xr:uid="{DCEDA31F-D4FB-4A29-9E0C-978B7E733BB8}"/>
    <cellStyle name="Comma 24 8 2 2" xfId="46778" xr:uid="{02048802-05DB-4B32-8FD6-9FB29E2EE155}"/>
    <cellStyle name="Comma 24 8 3" xfId="44831" xr:uid="{CD1F058F-54D9-4EA9-B748-A80227559D03}"/>
    <cellStyle name="Comma 24 8 3 2" xfId="46941" xr:uid="{6626D9D1-F79B-4342-9593-6C01254BC8F5}"/>
    <cellStyle name="Comma 24 8 4" xfId="47115" xr:uid="{9AE1E7BF-DB96-4FE7-A6DB-D7692DF1E094}"/>
    <cellStyle name="Comma 24 8 5" xfId="46213" xr:uid="{FF7329F7-E91D-44E6-961C-11043BFB2790}"/>
    <cellStyle name="Comma 24 9" xfId="45411" xr:uid="{3939DB82-B2CF-4AB8-AFD8-450400F234DF}"/>
    <cellStyle name="Comma 24 9 2" xfId="46749" xr:uid="{404A0C5F-3AA3-4A2C-959B-7FD75AC4B28D}"/>
    <cellStyle name="Comma 25" xfId="20861" xr:uid="{A91B9B34-2B50-409A-B6A4-F679F3FC9CE7}"/>
    <cellStyle name="Comma 25 2" xfId="20862" xr:uid="{138BE717-BAE4-40EA-83AD-0CD847B7A4AE}"/>
    <cellStyle name="Comma 25 2 2" xfId="20863" xr:uid="{A939CA62-48E0-4A59-B7A0-1F7EC7A00D26}"/>
    <cellStyle name="Comma 25 2 2 2" xfId="20864" xr:uid="{89170F19-3DB0-4667-8984-7902B3C60F4B}"/>
    <cellStyle name="Comma 25 2 2 3" xfId="46779" xr:uid="{4BD4993A-69ED-444D-90DB-7AE2D47C55AF}"/>
    <cellStyle name="Comma 25 2 3" xfId="20865" xr:uid="{3233013E-9FCC-4B88-B052-C43FF587148F}"/>
    <cellStyle name="Comma 25 2 3 2" xfId="20866" xr:uid="{A2BD86D4-EC9B-45B9-9C43-377523F6637F}"/>
    <cellStyle name="Comma 25 2 4" xfId="20867" xr:uid="{56EB58F4-1C9A-4C3F-8D89-12A6D5ABEC0E}"/>
    <cellStyle name="Comma 25 2 5" xfId="45440" xr:uid="{EF6C4ED8-09A1-4907-A094-53918F6B1B1B}"/>
    <cellStyle name="Comma 25 3" xfId="20868" xr:uid="{8256DECC-D9A8-42FB-9AE0-1EBC34E42071}"/>
    <cellStyle name="Comma 25 3 2" xfId="20869" xr:uid="{5EACA99C-40B2-421A-8BB9-267979F9AE10}"/>
    <cellStyle name="Comma 25 3 2 2" xfId="46942" xr:uid="{59357BE7-D3C9-4D1C-8A92-9DE4724DEC19}"/>
    <cellStyle name="Comma 25 3 3" xfId="20870" xr:uid="{59345C73-E1F3-4BE8-BE55-ED6B17F06EB6}"/>
    <cellStyle name="Comma 25 3 4" xfId="44832" xr:uid="{E86A7D41-9F3A-465C-85A6-29590DE5BA35}"/>
    <cellStyle name="Comma 25 4" xfId="20871" xr:uid="{834235D9-C3A1-49C4-8648-71BD95C5F83F}"/>
    <cellStyle name="Comma 25 4 2" xfId="20872" xr:uid="{52B3C565-640F-4AA8-B6A4-1B121EF7D5E4}"/>
    <cellStyle name="Comma 25 4 3" xfId="47116" xr:uid="{6D3C1D84-668E-46FC-B7E0-88EF85CB1DFD}"/>
    <cellStyle name="Comma 25 5" xfId="20873" xr:uid="{BE7B1BA5-14E8-4DE6-B0B7-645E76FAABD7}"/>
    <cellStyle name="Comma 25 5 2" xfId="20874" xr:uid="{3D69E435-76A0-4455-A123-8D8F13B64047}"/>
    <cellStyle name="Comma 25 5 3" xfId="46214" xr:uid="{0B340C93-BE06-46C4-9001-71C1B285568B}"/>
    <cellStyle name="Comma 25 6" xfId="20875" xr:uid="{7D800A3D-965C-4A36-B30C-22ED60AAF31D}"/>
    <cellStyle name="Comma 25 7" xfId="44630" xr:uid="{70527194-5729-4CCF-B575-3DF198621CB7}"/>
    <cellStyle name="Comma 26" xfId="20876" xr:uid="{D20622CB-F0B8-46E4-AAF5-6ED0420344B9}"/>
    <cellStyle name="Comma 26 2" xfId="20877" xr:uid="{AAC9F5D6-D522-468D-B359-70BF6926F071}"/>
    <cellStyle name="Comma 26 2 2" xfId="20878" xr:uid="{5620ADFA-E2EA-43EE-8F0F-38457A9F9575}"/>
    <cellStyle name="Comma 26 2 2 2" xfId="20879" xr:uid="{E09B30FF-6ABA-41A2-9F54-9B64310BF01A}"/>
    <cellStyle name="Comma 26 2 2 3" xfId="46780" xr:uid="{EE078553-EA50-44D8-AAE1-5A4281B74FD1}"/>
    <cellStyle name="Comma 26 2 3" xfId="20880" xr:uid="{03CD715E-EF10-4F15-9885-9639A9CDECB1}"/>
    <cellStyle name="Comma 26 2 3 2" xfId="20881" xr:uid="{5503259D-EA6F-4BF2-84C2-F72D1A44E57E}"/>
    <cellStyle name="Comma 26 2 4" xfId="20882" xr:uid="{6F89A0AE-9045-4D23-A0F9-7C43493C6DF2}"/>
    <cellStyle name="Comma 26 2 5" xfId="45441" xr:uid="{6DFB2609-558A-4E39-8F57-B16EC17A25D7}"/>
    <cellStyle name="Comma 26 3" xfId="20883" xr:uid="{6944D9AA-6276-48AF-89ED-59F055867A3E}"/>
    <cellStyle name="Comma 26 3 2" xfId="20884" xr:uid="{20033588-4471-42AB-975F-ABBDF4FAEB5B}"/>
    <cellStyle name="Comma 26 3 2 2" xfId="20885" xr:uid="{F2D9CC7C-E626-4EBB-9A34-597CCEBCA139}"/>
    <cellStyle name="Comma 26 3 2 3" xfId="46943" xr:uid="{79F2A6ED-9183-4F9B-92D9-C3BAA495C4FA}"/>
    <cellStyle name="Comma 26 3 3" xfId="20886" xr:uid="{60C29A90-CFFA-4A9C-B309-52DCF6DB749E}"/>
    <cellStyle name="Comma 26 3 4" xfId="44833" xr:uid="{DAFFB679-7F0D-451D-A002-549A4F72FE96}"/>
    <cellStyle name="Comma 26 4" xfId="20887" xr:uid="{E7403B28-1E18-4309-BD77-28D4E7F7CDC4}"/>
    <cellStyle name="Comma 26 4 2" xfId="20888" xr:uid="{C0FEC9BA-8D5E-422F-B6EC-BE56DC40F1CA}"/>
    <cellStyle name="Comma 26 4 3" xfId="47117" xr:uid="{0F8FAA79-C483-4B0C-8D83-887ED9E5BB02}"/>
    <cellStyle name="Comma 26 5" xfId="20889" xr:uid="{5F5F903F-C351-4FEE-AFB1-78CE97346A37}"/>
    <cellStyle name="Comma 26 5 2" xfId="46215" xr:uid="{63F76E23-3286-4FA4-9066-414FF312A7A6}"/>
    <cellStyle name="Comma 26 6" xfId="44631" xr:uid="{DEE3291A-1814-4905-A283-322D261B85A9}"/>
    <cellStyle name="Comma 27" xfId="20890" xr:uid="{E484A825-942F-4360-BC18-69CF40B43FB7}"/>
    <cellStyle name="Comma 27 2" xfId="20891" xr:uid="{3379467A-52B7-45D1-A7AE-87A18D55C020}"/>
    <cellStyle name="Comma 27 2 2" xfId="20892" xr:uid="{9A2F4105-DADF-4B13-ACED-6202765D0F86}"/>
    <cellStyle name="Comma 27 2 2 2" xfId="20893" xr:uid="{53E2872D-16EA-4DD9-A59E-32E50745E1CA}"/>
    <cellStyle name="Comma 27 2 2 3" xfId="46781" xr:uid="{A88ACFFB-C78C-4B83-971D-7D7A58BED27C}"/>
    <cellStyle name="Comma 27 2 3" xfId="20894" xr:uid="{095E97CA-5723-418F-8DE0-9D10BA37ED73}"/>
    <cellStyle name="Comma 27 2 4" xfId="45442" xr:uid="{F9560150-9958-45CF-A917-2DFB91972B6E}"/>
    <cellStyle name="Comma 27 3" xfId="20895" xr:uid="{AB297BEA-47AB-4D5F-ABA3-7839388562E4}"/>
    <cellStyle name="Comma 27 3 2" xfId="20896" xr:uid="{660448EA-A7EB-43C2-969D-AD7EF14710BA}"/>
    <cellStyle name="Comma 27 3 2 2" xfId="20897" xr:uid="{3028CC26-D47C-4B8C-B15D-9876F8D34403}"/>
    <cellStyle name="Comma 27 3 2 3" xfId="46944" xr:uid="{266B7A41-2838-42C3-93C3-5CB674189CAD}"/>
    <cellStyle name="Comma 27 3 3" xfId="20898" xr:uid="{C1C35EBC-3D54-45EF-8C7D-BD068B8D3A63}"/>
    <cellStyle name="Comma 27 3 4" xfId="44834" xr:uid="{9BF6B551-E54A-4BF3-BD1B-E3D46AE26352}"/>
    <cellStyle name="Comma 27 4" xfId="20899" xr:uid="{A4B9D3B1-03D7-4BE1-8F1D-0AF4BAAB41C7}"/>
    <cellStyle name="Comma 27 4 2" xfId="20900" xr:uid="{3EDA66E5-7E17-4841-9A0E-F59078AFA593}"/>
    <cellStyle name="Comma 27 4 3" xfId="47118" xr:uid="{E4C1BDE3-17E5-4EDF-A10B-4DC00194F596}"/>
    <cellStyle name="Comma 27 5" xfId="20901" xr:uid="{40445E58-37D6-4B14-A2F8-BCAC29689186}"/>
    <cellStyle name="Comma 27 5 2" xfId="46216" xr:uid="{FEE35B52-E71F-4318-9355-63376850AE0D}"/>
    <cellStyle name="Comma 27 6" xfId="44632" xr:uid="{BB67F268-6922-4AD7-B810-88EB83883A8C}"/>
    <cellStyle name="Comma 28" xfId="20902" xr:uid="{524A27C2-89D2-4BDA-8AB4-2040D4A55AC4}"/>
    <cellStyle name="Comma 28 2" xfId="20903" xr:uid="{574049BC-4417-407D-8226-63D513CA82E4}"/>
    <cellStyle name="Comma 28 2 2" xfId="20904" xr:uid="{D9EA3B04-BEFB-4A48-9CBA-5EA543BD827B}"/>
    <cellStyle name="Comma 28 2 2 2" xfId="20905" xr:uid="{CBE60403-3B2E-4455-BDFA-31821FAF85B4}"/>
    <cellStyle name="Comma 28 2 2 3" xfId="46782" xr:uid="{32E99F39-3B12-454C-8BAD-58E9F42DE8E9}"/>
    <cellStyle name="Comma 28 2 3" xfId="20906" xr:uid="{7395A530-E7BB-4754-9A70-A0C2684BBAF2}"/>
    <cellStyle name="Comma 28 2 4" xfId="45443" xr:uid="{6169730E-BF90-4174-BBED-C814A01881E6}"/>
    <cellStyle name="Comma 28 3" xfId="20907" xr:uid="{CCDBC050-9FAA-4FCD-9F4C-D0D8DEB2035B}"/>
    <cellStyle name="Comma 28 3 2" xfId="20908" xr:uid="{6848C899-0C50-4916-BA19-029CE2E33948}"/>
    <cellStyle name="Comma 28 3 2 2" xfId="46945" xr:uid="{F6016FE7-EDA3-4891-8E16-DC2BE64FA082}"/>
    <cellStyle name="Comma 28 3 3" xfId="44835" xr:uid="{D02357B9-DFCE-43EE-8E84-1A7FDB6FB678}"/>
    <cellStyle name="Comma 28 4" xfId="20909" xr:uid="{5547CE76-6FC8-4514-B4CE-5732B71A247F}"/>
    <cellStyle name="Comma 28 4 2" xfId="47119" xr:uid="{7B8AEFCC-B201-4C39-A233-6A44B08A86AD}"/>
    <cellStyle name="Comma 28 5" xfId="46217" xr:uid="{B1EBBC57-C7BE-4F8A-A1ED-12EB50EEBB4E}"/>
    <cellStyle name="Comma 28 6" xfId="44633" xr:uid="{074D624F-CDAA-43D4-8EC9-EF053E02766A}"/>
    <cellStyle name="Comma 29" xfId="20910" xr:uid="{5C2551CC-D043-42FE-87F9-5658B64694F7}"/>
    <cellStyle name="Comma 29 2" xfId="20911" xr:uid="{6B2BBF06-3D65-4438-A32C-109F55BB8508}"/>
    <cellStyle name="Comma 29 2 2" xfId="20912" xr:uid="{387D2936-CEA1-45D8-9A02-1AAC72CD7E32}"/>
    <cellStyle name="Comma 29 2 2 2" xfId="46783" xr:uid="{C5421E07-9BDE-4B0B-9391-B46A7CA74D31}"/>
    <cellStyle name="Comma 29 2 3" xfId="45444" xr:uid="{D64A7FDE-7784-4892-AF69-A8EAFF1FF49F}"/>
    <cellStyle name="Comma 29 3" xfId="20913" xr:uid="{98DF50FD-F54D-45F8-AAAD-2632F55118C4}"/>
    <cellStyle name="Comma 29 3 2" xfId="46946" xr:uid="{86C79BA3-DF3A-4B4F-A06D-977A92BE2AB5}"/>
    <cellStyle name="Comma 29 3 3" xfId="44836" xr:uid="{91329E45-9A5B-4B5E-B1EE-CD69CD3C24CC}"/>
    <cellStyle name="Comma 29 4" xfId="47120" xr:uid="{C665ACE4-4A3C-4049-9ECC-1AE7F649A77F}"/>
    <cellStyle name="Comma 29 5" xfId="46218" xr:uid="{811F022E-EF08-48CB-B731-0F8DBF6BA6E1}"/>
    <cellStyle name="Comma 29 6" xfId="44634" xr:uid="{884ECD69-537F-4220-9830-E75A520EB7C6}"/>
    <cellStyle name="Comma 3" xfId="148" xr:uid="{AC52851A-31CA-468A-A446-C0D60BB4C63F}"/>
    <cellStyle name="Comma 3 10" xfId="20914" xr:uid="{7E1A5786-600B-4CC8-8499-457E5967EC64}"/>
    <cellStyle name="Comma 3 10 2" xfId="20915" xr:uid="{5D604AE4-5CCA-453A-87D7-1D69FD141D14}"/>
    <cellStyle name="Comma 3 10 3" xfId="20916" xr:uid="{221A30AE-54B9-49F5-9371-BAE138CE4E4C}"/>
    <cellStyle name="Comma 3 11" xfId="20917" xr:uid="{B74F2A53-AA8F-4C9C-9C0A-1EA2FDDAB16A}"/>
    <cellStyle name="Comma 3 11 2" xfId="20918" xr:uid="{75F20EA6-0791-410E-BFD1-3D85672E4906}"/>
    <cellStyle name="Comma 3 11 2 2" xfId="20919" xr:uid="{FE57AB1D-2455-4F7F-A386-D7148D4E7B13}"/>
    <cellStyle name="Comma 3 11 2 3" xfId="20920" xr:uid="{D09B3737-B0C2-46E7-B083-34E807FB467F}"/>
    <cellStyle name="Comma 3 11 3" xfId="20921" xr:uid="{F770CA8A-4B0E-4ED5-97DE-445CD52D7EAD}"/>
    <cellStyle name="Comma 3 11 3 2" xfId="20922" xr:uid="{AF531BF1-76C9-43A5-8F09-483222AFBDD7}"/>
    <cellStyle name="Comma 3 11 3 3" xfId="20923" xr:uid="{76CE9B5E-E62B-4E2E-B383-3E9CAF64BF55}"/>
    <cellStyle name="Comma 3 11 4" xfId="20924" xr:uid="{B390FE6D-7B4C-4DA5-BBD9-23A7C9A406BC}"/>
    <cellStyle name="Comma 3 11 5" xfId="20925" xr:uid="{8A0E0293-0D9A-419A-BB71-D117E6ED2E7E}"/>
    <cellStyle name="Comma 3 12" xfId="20926" xr:uid="{9094ED22-84C9-43A4-865F-49FB9D272FAD}"/>
    <cellStyle name="Comma 3 12 2" xfId="20927" xr:uid="{E0899996-FB87-45FD-8DB6-033141E66B65}"/>
    <cellStyle name="Comma 3 12 3" xfId="20928" xr:uid="{D096AE92-5D54-41FC-861C-E7C0108E5680}"/>
    <cellStyle name="Comma 3 13" xfId="20929" xr:uid="{AB515B6E-1DBC-4597-BF91-63C025FCCEBB}"/>
    <cellStyle name="Comma 3 14" xfId="20930" xr:uid="{D1F61126-5546-4C26-A078-A13B22EB7D36}"/>
    <cellStyle name="Comma 3 15" xfId="43664" xr:uid="{6599E8DE-0AD8-4F46-B7CE-CBAA43EE25F1}"/>
    <cellStyle name="Comma 3 16" xfId="1342" xr:uid="{26DCACCF-FEB3-49AE-A2A6-4089A48A2DC5}"/>
    <cellStyle name="Comma 3 17" xfId="1246" xr:uid="{8FAF3F14-3ED4-476E-9990-9D37A4808838}"/>
    <cellStyle name="Comma 3 18" xfId="43801" xr:uid="{68535BE6-FBA5-482B-A728-D6C0C84A48BF}"/>
    <cellStyle name="Comma 3 19" xfId="328" xr:uid="{A42E7DBD-E495-4D64-A440-45750C00DDAE}"/>
    <cellStyle name="Comma 3 2" xfId="296" xr:uid="{3352A17E-C337-42F3-9A88-A8643CD36034}"/>
    <cellStyle name="Comma 3 2 10" xfId="1394" xr:uid="{93D5195F-3601-48AF-A2A8-C1BB5BE0F5E9}"/>
    <cellStyle name="Comma 3 2 10 2" xfId="47803" xr:uid="{1C0FC293-6CEF-41C9-9955-6EB6A5CA6935}"/>
    <cellStyle name="Comma 3 2 11" xfId="47230" xr:uid="{0B96821C-45DB-467D-87C6-5AC57AB168DD}"/>
    <cellStyle name="Comma 3 2 12" xfId="47912" xr:uid="{84B2A8A5-A90F-4C3F-ADA0-1F3849EEA7A6}"/>
    <cellStyle name="Comma 3 2 2" xfId="812" xr:uid="{0C589601-F05F-4C0A-A6AD-D5EBBBBFE4DB}"/>
    <cellStyle name="Comma 3 2 2 10" xfId="43840" xr:uid="{D4E5864C-22B4-4E0F-857F-C5B977744F4A}"/>
    <cellStyle name="Comma 3 2 2 2" xfId="20932" xr:uid="{038558A9-234F-4475-9A13-1FE45E6A0415}"/>
    <cellStyle name="Comma 3 2 2 2 2" xfId="20933" xr:uid="{4385ADAC-84CF-4DAC-AE3B-3E40DF8F1D51}"/>
    <cellStyle name="Comma 3 2 2 2 2 2" xfId="47686" xr:uid="{AF69EF99-1965-4AAF-AF73-F37D88904A43}"/>
    <cellStyle name="Comma 3 2 2 2 3" xfId="20934" xr:uid="{3300B524-678A-4794-AAA8-A48851D55C1D}"/>
    <cellStyle name="Comma 3 2 2 2 3 2" xfId="47289" xr:uid="{D9503B5C-DEA8-4C91-B711-8B823875431B}"/>
    <cellStyle name="Comma 3 2 2 2 4" xfId="20935" xr:uid="{21757FEC-70F2-4150-A536-29D5478A71CF}"/>
    <cellStyle name="Comma 3 2 2 2 5" xfId="44493" xr:uid="{738D65ED-C4ED-4357-B7F0-09DF06D56B95}"/>
    <cellStyle name="Comma 3 2 2 3" xfId="20936" xr:uid="{3495C5FD-AA0F-43F4-BA2B-BFABD3C36692}"/>
    <cellStyle name="Comma 3 2 2 3 2" xfId="20937" xr:uid="{76544686-924A-422B-AB2B-C1BDFFA9A34B}"/>
    <cellStyle name="Comma 3 2 2 3 2 2" xfId="20938" xr:uid="{19FCDAB3-D745-4F4B-AEEF-43E42772C719}"/>
    <cellStyle name="Comma 3 2 2 3 2 3" xfId="20939" xr:uid="{56BBAD90-B43C-4884-928A-ADEAC1A4766B}"/>
    <cellStyle name="Comma 3 2 2 3 2 4" xfId="45348" xr:uid="{B3655AC1-188B-45F8-8212-01D6EE6FA78F}"/>
    <cellStyle name="Comma 3 2 2 3 3" xfId="20940" xr:uid="{04E2F243-2629-44AA-B169-FBCFB35F0C9B}"/>
    <cellStyle name="Comma 3 2 2 3 3 2" xfId="46686" xr:uid="{7C4A40FB-D032-45D5-93F1-50B8097F9C38}"/>
    <cellStyle name="Comma 3 2 2 3 4" xfId="20941" xr:uid="{78C23B69-DA00-4698-887B-188459856018}"/>
    <cellStyle name="Comma 3 2 2 3 5" xfId="20942" xr:uid="{EAF8639F-D53B-483C-AEC8-BA7E15B18D82}"/>
    <cellStyle name="Comma 3 2 2 3 6" xfId="44408" xr:uid="{2AC3867B-CC7D-4FFA-9E25-763448F07D32}"/>
    <cellStyle name="Comma 3 2 2 4" xfId="20943" xr:uid="{40AAFE1D-8410-42AA-9C7D-7019CE91522F}"/>
    <cellStyle name="Comma 3 2 2 4 2" xfId="20944" xr:uid="{2AAEDEB8-B80B-4506-9CBB-3A8F31F69C50}"/>
    <cellStyle name="Comma 3 2 2 4 3" xfId="20945" xr:uid="{E5DAFE7C-366D-4D0C-9BA0-7D52EFD7F5FA}"/>
    <cellStyle name="Comma 3 2 2 4 4" xfId="20946" xr:uid="{0CEBA83C-1B1C-427A-A06B-A9362BD58DF3}"/>
    <cellStyle name="Comma 3 2 2 5" xfId="20947" xr:uid="{439C9547-891A-4458-9750-EC99B91F1EC0}"/>
    <cellStyle name="Comma 3 2 2 5 2" xfId="44739" xr:uid="{C5EEB06A-C53D-4EE1-A19D-4AA4B672CE3B}"/>
    <cellStyle name="Comma 3 2 2 6" xfId="20948" xr:uid="{6C631142-8CBB-4FA1-968E-5AC84B9EF6BA}"/>
    <cellStyle name="Comma 3 2 2 6 2" xfId="46122" xr:uid="{4942E6AC-8C08-41B7-854A-2D4C286D3BBF}"/>
    <cellStyle name="Comma 3 2 2 7" xfId="20949" xr:uid="{400EAB1C-64F8-4E24-A8CB-5C401E26B21F}"/>
    <cellStyle name="Comma 3 2 2 7 2" xfId="47624" xr:uid="{4826C34B-5B07-4251-A138-FEF56B218B26}"/>
    <cellStyle name="Comma 3 2 2 8" xfId="20931" xr:uid="{E8FC1B13-1396-4857-93AD-309291CE969A}"/>
    <cellStyle name="Comma 3 2 2 8 2" xfId="47248" xr:uid="{D9D4DACB-DC39-4BDD-BD78-37E4862FAA9F}"/>
    <cellStyle name="Comma 3 2 2 9" xfId="3306" xr:uid="{004BB988-05D3-4B96-A163-B49508B8329A}"/>
    <cellStyle name="Comma 3 2 3" xfId="20950" xr:uid="{600358BB-E44A-4D75-93A6-FC4ABB245FB3}"/>
    <cellStyle name="Comma 3 2 3 2" xfId="20951" xr:uid="{0E93B016-C869-442B-B856-A03D9F408BAD}"/>
    <cellStyle name="Comma 3 2 3 2 2" xfId="46802" xr:uid="{4D46BBC6-4E84-4938-9438-1D200E5E817D}"/>
    <cellStyle name="Comma 3 2 3 2 3" xfId="45463" xr:uid="{2B6F0564-40C9-46DD-9791-BBA7730DB37A}"/>
    <cellStyle name="Comma 3 2 3 3" xfId="20952" xr:uid="{9392C38C-FF5E-4501-B1CC-F5C3BDAA96AB}"/>
    <cellStyle name="Comma 3 2 3 3 2" xfId="46966" xr:uid="{8EB27B97-DA8D-4A78-A524-7E02AAB1C389}"/>
    <cellStyle name="Comma 3 2 3 3 3" xfId="44855" xr:uid="{0CB661E5-3057-4730-A89F-3BA9FC9A3D50}"/>
    <cellStyle name="Comma 3 2 3 4" xfId="20953" xr:uid="{877F645F-B5EF-47F7-8AEB-42404A4313C8}"/>
    <cellStyle name="Comma 3 2 3 4 2" xfId="47139" xr:uid="{28DE713D-3D6A-404D-B507-813DBB3FF09D}"/>
    <cellStyle name="Comma 3 2 3 5" xfId="43911" xr:uid="{9DEB13D8-DDF4-4934-AD37-D3988C65BEBE}"/>
    <cellStyle name="Comma 3 2 3 5 2" xfId="46237" xr:uid="{3EF65316-4087-4947-98A8-DDA114CCD494}"/>
    <cellStyle name="Comma 3 2 3 6" xfId="47733" xr:uid="{586627BC-CB41-44F0-A5E1-2BE45EC51A71}"/>
    <cellStyle name="Comma 3 2 3 7" xfId="47865" xr:uid="{8BD92FB0-45F6-498E-9BB7-7A4CBCBDC4C5}"/>
    <cellStyle name="Comma 3 2 3 8" xfId="47241" xr:uid="{B12497F5-5EF5-4502-91CF-AA887EF49F12}"/>
    <cellStyle name="Comma 3 2 3 9" xfId="44659" xr:uid="{6807D530-74CA-4FAB-9D29-01E770A6AAC9}"/>
    <cellStyle name="Comma 3 2 4" xfId="20954" xr:uid="{E82403F2-A031-4628-B148-09A120518B6F}"/>
    <cellStyle name="Comma 3 2 4 2" xfId="20955" xr:uid="{07B43937-3D71-473C-A01E-614FAED1B8CD}"/>
    <cellStyle name="Comma 3 2 4 2 2" xfId="46859" xr:uid="{D95F1280-5AAB-4D0D-A20D-5E00AD7E8570}"/>
    <cellStyle name="Comma 3 2 4 2 3" xfId="45520" xr:uid="{3DB950E3-ECAB-4334-A09E-1FB0ABD3717A}"/>
    <cellStyle name="Comma 3 2 4 3" xfId="20956" xr:uid="{12B1C857-61FB-4A7C-9E8C-7A6568759EB7}"/>
    <cellStyle name="Comma 3 2 4 3 2" xfId="47024" xr:uid="{68668DA3-F858-4860-BDA4-37002E0F6B09}"/>
    <cellStyle name="Comma 3 2 4 3 3" xfId="44912" xr:uid="{E9D11AC2-3AE4-4DB4-9215-4CF129D0266C}"/>
    <cellStyle name="Comma 3 2 4 4" xfId="20957" xr:uid="{7F1EFCE9-B71C-47F6-95F9-7CB6D3A7511A}"/>
    <cellStyle name="Comma 3 2 4 4 2" xfId="47196" xr:uid="{2448BF99-C568-4FF0-9B11-534E117C8487}"/>
    <cellStyle name="Comma 3 2 4 5" xfId="46294" xr:uid="{7106470E-3759-42A7-B48F-858D47F1CDFD}"/>
    <cellStyle name="Comma 3 2 4 6" xfId="47863" xr:uid="{55D03C88-51A8-46A7-A559-D448ADADFBAC}"/>
    <cellStyle name="Comma 3 2 4 7" xfId="44724" xr:uid="{086943B3-6ADF-4B40-86F0-0BC7CD6A73C8}"/>
    <cellStyle name="Comma 3 2 5" xfId="20958" xr:uid="{69CF4EB6-AB69-4D60-9DD8-8AB6D5F86CB7}"/>
    <cellStyle name="Comma 3 2 5 2" xfId="20959" xr:uid="{20F7376A-7DBF-4311-99A8-A0B1ECA9482E}"/>
    <cellStyle name="Comma 3 2 5 3" xfId="20960" xr:uid="{1F2AE76C-3479-40C6-A0E9-55B7474C4530}"/>
    <cellStyle name="Comma 3 2 5 4" xfId="44492" xr:uid="{20659153-E2E4-42DD-BBA9-5D28EFC1059F}"/>
    <cellStyle name="Comma 3 2 6" xfId="20961" xr:uid="{A205933E-E912-492A-910F-82CE6CF27879}"/>
    <cellStyle name="Comma 3 2 6 2" xfId="45341" xr:uid="{D27022A8-31AC-42D7-968D-35582443088A}"/>
    <cellStyle name="Comma 3 2 6 3" xfId="46680" xr:uid="{095C752A-31E0-4881-B2FB-753A55963490}"/>
    <cellStyle name="Comma 3 2 6 4" xfId="44355" xr:uid="{623246CD-47DC-4967-BBFD-57424E5F187E}"/>
    <cellStyle name="Comma 3 2 7" xfId="20962" xr:uid="{947E37C9-3010-40E4-B84B-6050278549B1}"/>
    <cellStyle name="Comma 3 2 7 2" xfId="44939" xr:uid="{D26E74D3-B4B3-485E-8157-DE5833F446A6}"/>
    <cellStyle name="Comma 3 2 8" xfId="20963" xr:uid="{9B7E6FC7-52EC-4856-8BD7-F3280D69AF2F}"/>
    <cellStyle name="Comma 3 2 8 2" xfId="44730" xr:uid="{54776DD6-458C-445D-AAE9-A225E7CD8F5A}"/>
    <cellStyle name="Comma 3 2 9" xfId="1575" xr:uid="{FF94D423-57D4-4065-8689-D323F2BB23F2}"/>
    <cellStyle name="Comma 3 2 9 2" xfId="46116" xr:uid="{1B75C15D-8508-4266-9040-FE3C5E59E4BD}"/>
    <cellStyle name="Comma 3 20" xfId="287" xr:uid="{3D3DC693-5F85-4474-9330-1AA39F6B3D58}"/>
    <cellStyle name="Comma 3 21" xfId="47909" xr:uid="{B5387657-86F8-4837-84CE-04D871C2D5D0}"/>
    <cellStyle name="Comma 3 3" xfId="387" xr:uid="{1F5B3AA9-8008-4BE3-88E1-75CDFDFE0925}"/>
    <cellStyle name="Comma 3 3 2" xfId="491" xr:uid="{25583165-458A-4ED7-B772-862BA715D25D}"/>
    <cellStyle name="Comma 3 3 2 2" xfId="753" xr:uid="{2FD5C9B5-2519-4EAB-8443-6CB194B7213B}"/>
    <cellStyle name="Comma 3 3 2 2 2" xfId="1153" xr:uid="{86FB0AA8-EB23-493A-A6F0-9260CCA3DDCE}"/>
    <cellStyle name="Comma 3 3 2 2 3" xfId="20965" xr:uid="{B8AD74F7-562C-40D1-8258-B6F5CE7475B6}"/>
    <cellStyle name="Comma 3 3 2 3" xfId="942" xr:uid="{829E244E-989F-407F-9B5C-7E9D2BEBAB1F}"/>
    <cellStyle name="Comma 3 3 2 3 2" xfId="20966" xr:uid="{EDFF563C-DD44-4326-8BF0-42339A7534EB}"/>
    <cellStyle name="Comma 3 3 2 4" xfId="20967" xr:uid="{30996C99-9826-410C-9C47-A0C56B4034FC}"/>
    <cellStyle name="Comma 3 3 2 5" xfId="20964" xr:uid="{43ADD8C3-1C26-454D-AA31-F571A1C514C0}"/>
    <cellStyle name="Comma 3 3 2 6" xfId="43920" xr:uid="{D3BE8F85-990C-4FDE-82D5-BA83B8080146}"/>
    <cellStyle name="Comma 3 3 2 7" xfId="44666" xr:uid="{E8EAFB53-1839-43BC-95C8-4B0CE3516D27}"/>
    <cellStyle name="Comma 3 3 3" xfId="632" xr:uid="{2907EE58-7342-4238-ADA1-8F86FDEA7E77}"/>
    <cellStyle name="Comma 3 3 3 2" xfId="1042" xr:uid="{9D11B8D5-15BD-48B3-9A29-F83A2D0714E0}"/>
    <cellStyle name="Comma 3 3 3 2 2" xfId="20969" xr:uid="{DABEB333-3A11-4983-816D-4F765E307EDE}"/>
    <cellStyle name="Comma 3 3 3 2 3" xfId="47685" xr:uid="{9AC993C2-5E84-491D-B7A0-22C26B5816C9}"/>
    <cellStyle name="Comma 3 3 3 3" xfId="20970" xr:uid="{D0F4E7EB-3F55-47E3-81EC-0856A93314EF}"/>
    <cellStyle name="Comma 3 3 3 3 2" xfId="47274" xr:uid="{A4ABB618-F506-4278-A7A4-CA69D8973D6D}"/>
    <cellStyle name="Comma 3 3 3 4" xfId="20971" xr:uid="{6D05AB4C-E941-4933-AA16-E2F365F279F6}"/>
    <cellStyle name="Comma 3 3 3 5" xfId="20968" xr:uid="{50C83A04-EE2A-4DE5-9F5F-F8BE07CD129E}"/>
    <cellStyle name="Comma 3 3 3 6" xfId="43906" xr:uid="{A53D570A-A4A5-4EA7-80AE-4C7585E3FCC1}"/>
    <cellStyle name="Comma 3 3 3 7" xfId="44491" xr:uid="{24E363A4-8B09-42C7-9CA8-CDB53A9F35D8}"/>
    <cellStyle name="Comma 3 3 4" xfId="691" xr:uid="{E0545C54-3347-4E0F-B994-547B5046A2D6}"/>
    <cellStyle name="Comma 3 3 4 2" xfId="1098" xr:uid="{3BAC17D1-6035-433E-BA45-F1EF9B6457C0}"/>
    <cellStyle name="Comma 3 3 4 2 2" xfId="20973" xr:uid="{DD2DF452-4900-4456-BAFD-42CD53D23827}"/>
    <cellStyle name="Comma 3 3 4 3" xfId="20974" xr:uid="{62DD9DDC-8499-43D9-A27D-B5D34F349911}"/>
    <cellStyle name="Comma 3 3 4 4" xfId="20972" xr:uid="{B7C8BDA7-3B2B-4E56-8EA2-6DAEA87760BC}"/>
    <cellStyle name="Comma 3 3 4 5" xfId="47802" xr:uid="{635C582A-B8F1-49B1-85F8-AED01DCE2C6F}"/>
    <cellStyle name="Comma 3 3 5" xfId="813" xr:uid="{CDE48E99-E9EA-402F-AB88-19BC98FFC6F0}"/>
    <cellStyle name="Comma 3 3 5 2" xfId="20975" xr:uid="{DF3680D8-1334-42C3-9819-CB244720D70B}"/>
    <cellStyle name="Comma 3 3 5 3" xfId="47225" xr:uid="{DBB9D022-43A6-481C-A1E5-49AFDF4FE465}"/>
    <cellStyle name="Comma 3 3 6" xfId="886" xr:uid="{DB5F9067-6D1C-4F3F-9EA1-C901F8BA60E9}"/>
    <cellStyle name="Comma 3 3 6 2" xfId="20976" xr:uid="{A279CD77-7025-408F-9FC8-E8A6471495EC}"/>
    <cellStyle name="Comma 3 3 7" xfId="20977" xr:uid="{C4BD2872-0577-46E1-BF06-F301C161FAD7}"/>
    <cellStyle name="Comma 3 3 8" xfId="43725" xr:uid="{20884C30-C91D-452F-BA58-C00D2625D682}"/>
    <cellStyle name="Comma 3 3 9" xfId="1407" xr:uid="{6BA44069-1866-4A0A-A0AA-505EC0ABF917}"/>
    <cellStyle name="Comma 3 4" xfId="528" xr:uid="{A4431156-14B2-4B2B-9E2A-54341A70E646}"/>
    <cellStyle name="Comma 3 4 10" xfId="43916" xr:uid="{B5E225F3-3296-490A-B608-E31184457FA1}"/>
    <cellStyle name="Comma 3 4 11" xfId="44092" xr:uid="{4ECD347F-19F3-435F-8CED-98B9866B7F75}"/>
    <cellStyle name="Comma 3 4 2" xfId="790" xr:uid="{A891E9E5-B0D0-4365-9C8A-10A0E7C8622A}"/>
    <cellStyle name="Comma 3 4 2 10" xfId="3300" xr:uid="{5F39F112-7C02-4357-941A-103D994BE137}"/>
    <cellStyle name="Comma 3 4 2 11" xfId="44343" xr:uid="{F5290A02-16BB-4CC0-A048-27848280EEFD}"/>
    <cellStyle name="Comma 3 4 2 2" xfId="1190" xr:uid="{8A9F7D4E-CAE7-4104-A692-BD508354F490}"/>
    <cellStyle name="Comma 3 4 2 2 2" xfId="20980" xr:uid="{22096564-1B4A-4CD1-907C-5535F61540D9}"/>
    <cellStyle name="Comma 3 4 2 2 2 2" xfId="46112" xr:uid="{D73E186D-040C-4891-BF78-C51D5EBE8FE1}"/>
    <cellStyle name="Comma 3 4 2 2 3" xfId="20981" xr:uid="{438B7A6C-38EA-416E-A648-8C5E3D9DFFF3}"/>
    <cellStyle name="Comma 3 4 2 2 4" xfId="20982" xr:uid="{130734AB-BA5D-4F0F-8C6A-A08245A8CD90}"/>
    <cellStyle name="Comma 3 4 2 2 5" xfId="20979" xr:uid="{2850877E-B480-4361-BC7D-CD912DD8D2DA}"/>
    <cellStyle name="Comma 3 4 2 2 6" xfId="45330" xr:uid="{40212D0C-601D-4A79-BCDD-943D1C90CEE9}"/>
    <cellStyle name="Comma 3 4 2 3" xfId="20983" xr:uid="{C58F1DF9-EE6E-428B-8A2A-6231F1BA51EA}"/>
    <cellStyle name="Comma 3 4 2 3 2" xfId="20984" xr:uid="{27D0E881-FB66-407A-B64A-F8FEAD0037AE}"/>
    <cellStyle name="Comma 3 4 2 3 2 2" xfId="20985" xr:uid="{087F8CB6-43CF-4BD0-BF78-5AD193218AE8}"/>
    <cellStyle name="Comma 3 4 2 3 2 3" xfId="20986" xr:uid="{8F14102F-E5CC-4C62-B564-D49A9FF69D5E}"/>
    <cellStyle name="Comma 3 4 2 3 2 4" xfId="20987" xr:uid="{4CC5D128-8EA5-4970-A67C-233E433FB3DC}"/>
    <cellStyle name="Comma 3 4 2 3 3" xfId="20988" xr:uid="{16F997A1-6179-435A-8389-45B1C3E88608}"/>
    <cellStyle name="Comma 3 4 2 3 3 2" xfId="20989" xr:uid="{71FBD814-83B5-4F64-8B87-B8302C15B04C}"/>
    <cellStyle name="Comma 3 4 2 3 3 3" xfId="20990" xr:uid="{36351542-C093-499E-9BCF-A0CF947AB58F}"/>
    <cellStyle name="Comma 3 4 2 3 4" xfId="20991" xr:uid="{975BA60B-3465-4765-BA76-4D8095C9EF0E}"/>
    <cellStyle name="Comma 3 4 2 3 4 2" xfId="20992" xr:uid="{3AF8916A-F4E8-46B7-9BB1-C4C083DBA7B7}"/>
    <cellStyle name="Comma 3 4 2 3 4 3" xfId="20993" xr:uid="{B6395998-FD8E-4A68-8319-BC5B9F77C5BD}"/>
    <cellStyle name="Comma 3 4 2 3 5" xfId="20994" xr:uid="{2539223E-7A59-4A6B-B2EA-6227D7CE87A7}"/>
    <cellStyle name="Comma 3 4 2 3 6" xfId="20995" xr:uid="{382ED889-8ECC-428B-AC25-7CD1B12E3B04}"/>
    <cellStyle name="Comma 3 4 2 3 7" xfId="20996" xr:uid="{3B7F2A82-F033-4120-96BE-8CE5C66CB99C}"/>
    <cellStyle name="Comma 3 4 2 3 8" xfId="45770" xr:uid="{521EB782-EDAE-4156-9472-899D4A9B02D5}"/>
    <cellStyle name="Comma 3 4 2 4" xfId="20997" xr:uid="{80BC02F5-B99D-4231-90DC-13A2A62CF47D}"/>
    <cellStyle name="Comma 3 4 2 4 2" xfId="20998" xr:uid="{33866094-F0D8-4F67-9356-2067114D4B29}"/>
    <cellStyle name="Comma 3 4 2 4 3" xfId="20999" xr:uid="{5821536D-AB2E-422B-9C6F-361CFCFFD0CD}"/>
    <cellStyle name="Comma 3 4 2 4 4" xfId="46669" xr:uid="{5B424C51-5352-4FC1-BA39-7B7B3E9F0F15}"/>
    <cellStyle name="Comma 3 4 2 5" xfId="21000" xr:uid="{2F53B435-7E51-477B-AB50-578C40E8DDA7}"/>
    <cellStyle name="Comma 3 4 2 5 2" xfId="21001" xr:uid="{20CA60D3-F457-4DA1-8A7C-84E3364D6BBD}"/>
    <cellStyle name="Comma 3 4 2 5 3" xfId="21002" xr:uid="{C28E20F5-6ED2-4CBB-8C52-5AAC0B125E32}"/>
    <cellStyle name="Comma 3 4 2 6" xfId="21003" xr:uid="{603ADB90-E336-4C88-AD82-8E1AAF9FA66D}"/>
    <cellStyle name="Comma 3 4 2 7" xfId="21004" xr:uid="{F1E2536E-05BD-4487-AA85-3FAE997C43B6}"/>
    <cellStyle name="Comma 3 4 2 8" xfId="21005" xr:uid="{90B25338-ED1A-427D-B962-0C9417C1C99B}"/>
    <cellStyle name="Comma 3 4 2 9" xfId="20978" xr:uid="{3C2ABB8A-0C1D-417E-81C7-2A1597D8E096}"/>
    <cellStyle name="Comma 3 4 3" xfId="979" xr:uid="{31684E75-713E-4232-93CE-037D2D3FA58D}"/>
    <cellStyle name="Comma 3 4 3 2" xfId="21007" xr:uid="{F0EB05B0-F7A5-4B89-991B-C7BD962E5D37}"/>
    <cellStyle name="Comma 3 4 3 2 2" xfId="21008" xr:uid="{846EBE8C-A3A9-4B2B-A50F-9366F947A03E}"/>
    <cellStyle name="Comma 3 4 3 2 3" xfId="21009" xr:uid="{620E9587-A2AE-49EA-B716-077004C2DEB3}"/>
    <cellStyle name="Comma 3 4 3 2 4" xfId="45205" xr:uid="{7CEC13AC-4BB8-4F05-B0DA-FBC8C7FE9B2E}"/>
    <cellStyle name="Comma 3 4 3 3" xfId="21010" xr:uid="{AF92D5D2-14F9-4A0F-9142-8917B5167070}"/>
    <cellStyle name="Comma 3 4 3 3 2" xfId="45889" xr:uid="{5C964E4D-80E7-494C-84D3-3E8600E4018B}"/>
    <cellStyle name="Comma 3 4 3 4" xfId="21011" xr:uid="{19AD6A74-5723-4281-A469-0B1C85E38BB7}"/>
    <cellStyle name="Comma 3 4 3 4 2" xfId="46544" xr:uid="{9E4510FE-AAEA-4CC1-B349-1C289D332BF6}"/>
    <cellStyle name="Comma 3 4 3 5" xfId="21012" xr:uid="{BE632F7C-2953-46B8-B8CE-4EE26580F62F}"/>
    <cellStyle name="Comma 3 4 3 6" xfId="21006" xr:uid="{6C816ABC-F0F3-4B90-907D-7AD7883A9427}"/>
    <cellStyle name="Comma 3 4 3 7" xfId="44218" xr:uid="{5CDB0FF6-8F4D-46CE-B6EB-8D9EBD74A78B}"/>
    <cellStyle name="Comma 3 4 4" xfId="21013" xr:uid="{A0E362CD-7321-4A23-945A-D168393AF9EC}"/>
    <cellStyle name="Comma 3 4 4 2" xfId="46008" xr:uid="{F3C3030B-B3ED-4FAD-95D6-9BAA8733A0CF}"/>
    <cellStyle name="Comma 3 4 4 3" xfId="44371" xr:uid="{FEA22B1D-BF00-4D50-9655-CCA73141664D}"/>
    <cellStyle name="Comma 3 4 5" xfId="21014" xr:uid="{25487E8D-75AB-4BC1-9BF9-D99487BB3517}"/>
    <cellStyle name="Comma 3 4 5 2" xfId="46419" xr:uid="{3747B818-57F9-47FD-9556-BF5F000F2460}"/>
    <cellStyle name="Comma 3 4 5 3" xfId="45079" xr:uid="{4C48EE07-FEDB-46E3-A753-57FF88CD6556}"/>
    <cellStyle name="Comma 3 4 6" xfId="21015" xr:uid="{A6CAAF63-A432-4B86-A07E-8184C3886B2B}"/>
    <cellStyle name="Comma 3 4 6 2" xfId="47209" xr:uid="{EE8F952B-D6EB-4A14-829E-66497C11FF1A}"/>
    <cellStyle name="Comma 3 4 6 3" xfId="44735" xr:uid="{8598D3E6-B42B-4DFD-9A4B-47FBE202A7C8}"/>
    <cellStyle name="Comma 3 4 7" xfId="1576" xr:uid="{BF54BC17-6801-4A93-BD88-3F9873EE021D}"/>
    <cellStyle name="Comma 3 4 7 2" xfId="45644" xr:uid="{F3D4D640-C0F2-4F2A-9BDE-D7907441013A}"/>
    <cellStyle name="Comma 3 4 8" xfId="43744" xr:uid="{30BD17BD-5772-472E-B213-F9DB896B0C02}"/>
    <cellStyle name="Comma 3 4 8 2" xfId="47652" xr:uid="{171B257C-6B2D-48C1-87B2-BCF51059A09A}"/>
    <cellStyle name="Comma 3 4 9" xfId="1388" xr:uid="{41AAF3C4-0C45-4E9A-A18A-E5EDD26A7AEE}"/>
    <cellStyle name="Comma 3 5" xfId="811" xr:uid="{8CFDE58D-3D63-4B30-8EB5-65FE30E253F7}"/>
    <cellStyle name="Comma 3 5 2" xfId="21017" xr:uid="{17BF446D-425D-4C54-86CE-0457E7117B60}"/>
    <cellStyle name="Comma 3 5 3" xfId="21018" xr:uid="{7B831919-6B19-420A-80D8-F9E0FDD6E5F6}"/>
    <cellStyle name="Comma 3 5 4" xfId="21019" xr:uid="{686DA783-AEEF-4E79-A60B-369FC9DA0580}"/>
    <cellStyle name="Comma 3 5 5" xfId="21016" xr:uid="{4E1C915B-2C24-43D8-94A7-9DE0665D141B}"/>
    <cellStyle name="Comma 3 5 6" xfId="43901" xr:uid="{D3E7D9D0-44D4-487D-8C6D-BDB6404CE32F}"/>
    <cellStyle name="Comma 3 6" xfId="2007" xr:uid="{83FA498F-1915-44DB-9887-0F2A83675AA9}"/>
    <cellStyle name="Comma 3 6 10" xfId="21021" xr:uid="{BF6C2548-1D3E-47BF-AA1E-8D4586001CDC}"/>
    <cellStyle name="Comma 3 6 10 2" xfId="21022" xr:uid="{58723468-306A-4D21-8E10-78E4459A43DE}"/>
    <cellStyle name="Comma 3 6 11" xfId="21023" xr:uid="{4009C01F-C5AD-4F49-B828-C3D7DF432F89}"/>
    <cellStyle name="Comma 3 6 12" xfId="21020" xr:uid="{DDFAFCA9-BFD1-46CE-99AE-10737B38EB6D}"/>
    <cellStyle name="Comma 3 6 13" xfId="47215" xr:uid="{A00A783A-356E-454E-B16A-65FAAE17C8C4}"/>
    <cellStyle name="Comma 3 6 2" xfId="21024" xr:uid="{C821BF64-5D30-48C6-9075-81D9FD910127}"/>
    <cellStyle name="Comma 3 6 2 10" xfId="21025" xr:uid="{641C6622-6B02-4EA7-BC26-66A3F542531A}"/>
    <cellStyle name="Comma 3 6 2 2" xfId="21026" xr:uid="{716B89AC-B6D0-4EDD-B578-8FB44C8EDD18}"/>
    <cellStyle name="Comma 3 6 2 2 10" xfId="21027" xr:uid="{E9F8DE92-6042-4B21-A320-7223A38B190C}"/>
    <cellStyle name="Comma 3 6 2 2 11" xfId="21028" xr:uid="{4D7848AB-F38B-404D-9FF7-01FA69FDF77A}"/>
    <cellStyle name="Comma 3 6 2 2 2" xfId="21029" xr:uid="{934F3852-720D-42AF-9FDC-4BECB56DC107}"/>
    <cellStyle name="Comma 3 6 2 2 2 2" xfId="21030" xr:uid="{77183117-570A-4D66-9D14-6D83A2108158}"/>
    <cellStyle name="Comma 3 6 2 2 2 2 2" xfId="21031" xr:uid="{F03187FF-1932-4E82-95DD-EDDA8AA05EC7}"/>
    <cellStyle name="Comma 3 6 2 2 2 2 3" xfId="21032" xr:uid="{A7EDDD1B-9E35-46AB-9A93-645B1E27D05E}"/>
    <cellStyle name="Comma 3 6 2 2 2 3" xfId="21033" xr:uid="{DBAA5E07-E39F-4573-9F06-DFC7FBEC9BEA}"/>
    <cellStyle name="Comma 3 6 2 2 2 3 2" xfId="21034" xr:uid="{81CBCFCF-F9BD-4A57-AEBE-FE0CCF9E36B9}"/>
    <cellStyle name="Comma 3 6 2 2 2 3 2 2" xfId="21035" xr:uid="{490873B0-E549-4205-8DA7-605BDEDAAC87}"/>
    <cellStyle name="Comma 3 6 2 2 2 3 2 2 2" xfId="21036" xr:uid="{450F6603-3977-4A13-97EB-61518487E463}"/>
    <cellStyle name="Comma 3 6 2 2 2 3 2 2 2 2" xfId="21037" xr:uid="{42579786-B4F1-4324-B92D-836B1796B1F8}"/>
    <cellStyle name="Comma 3 6 2 2 2 3 2 2 3" xfId="21038" xr:uid="{AEB85EAA-6DAC-4415-91E5-111C988D85EC}"/>
    <cellStyle name="Comma 3 6 2 2 2 3 2 3" xfId="21039" xr:uid="{A1438F80-6DE5-49DC-8428-195405F1600E}"/>
    <cellStyle name="Comma 3 6 2 2 2 3 2 3 2" xfId="21040" xr:uid="{21B453F7-4681-4CB5-8B15-A784B419318C}"/>
    <cellStyle name="Comma 3 6 2 2 2 3 2 4" xfId="21041" xr:uid="{B6B68FB4-D884-4F07-A4BE-95D124F44172}"/>
    <cellStyle name="Comma 3 6 2 2 2 3 3" xfId="21042" xr:uid="{8D27766C-779C-431A-A91C-98F7E55325B2}"/>
    <cellStyle name="Comma 3 6 2 2 2 3 3 2" xfId="21043" xr:uid="{C5AF4FC8-9072-4E17-BDE6-C1C7E1156B28}"/>
    <cellStyle name="Comma 3 6 2 2 2 3 3 2 2" xfId="21044" xr:uid="{25A776FC-016F-44BF-B8C0-824200ECE272}"/>
    <cellStyle name="Comma 3 6 2 2 2 3 3 3" xfId="21045" xr:uid="{3515E250-DF7C-4DBF-9E61-D7A6410853A5}"/>
    <cellStyle name="Comma 3 6 2 2 2 3 3 3 2" xfId="21046" xr:uid="{64B31AA2-551C-45F1-82CE-DD829F5A40E0}"/>
    <cellStyle name="Comma 3 6 2 2 2 3 3 4" xfId="21047" xr:uid="{A5FBC6CD-46DF-4B0A-85C0-84389D902602}"/>
    <cellStyle name="Comma 3 6 2 2 2 3 4" xfId="21048" xr:uid="{31F305EF-6E30-4FE1-91E8-16B6B13E1BAC}"/>
    <cellStyle name="Comma 3 6 2 2 2 3 4 2" xfId="21049" xr:uid="{B093F552-AD3A-4001-B51D-4F25F33D202F}"/>
    <cellStyle name="Comma 3 6 2 2 2 3 5" xfId="21050" xr:uid="{193B248F-4987-4AFB-8FE3-A3F8A502B55E}"/>
    <cellStyle name="Comma 3 6 2 2 2 3 5 2" xfId="21051" xr:uid="{F6743158-60BA-4B7A-815E-F3C38CE058B6}"/>
    <cellStyle name="Comma 3 6 2 2 2 3 6" xfId="21052" xr:uid="{FCDECD0A-4230-4ED1-B201-8A077D4CB745}"/>
    <cellStyle name="Comma 3 6 2 2 2 4" xfId="21053" xr:uid="{7626FC57-2899-49A3-9D2A-D3568A2F20B7}"/>
    <cellStyle name="Comma 3 6 2 2 2 5" xfId="21054" xr:uid="{02550D35-7E2B-45B0-BD04-FB45AE1F6262}"/>
    <cellStyle name="Comma 3 6 2 2 2 6" xfId="21055" xr:uid="{713AD96B-64EA-449A-BCA0-397F6A0EF739}"/>
    <cellStyle name="Comma 3 6 2 2 3" xfId="21056" xr:uid="{120CA5C1-8661-40C5-985D-1A95378EF44B}"/>
    <cellStyle name="Comma 3 6 2 2 3 2" xfId="21057" xr:uid="{3F6FD64A-12CB-4D2A-89D7-134E94C617FA}"/>
    <cellStyle name="Comma 3 6 2 2 3 2 2" xfId="21058" xr:uid="{D4F6CF33-1961-4F7B-8BA1-E342306F643A}"/>
    <cellStyle name="Comma 3 6 2 2 3 2 2 2" xfId="21059" xr:uid="{478C6255-62CF-4AC5-B76A-D4AF656BA52F}"/>
    <cellStyle name="Comma 3 6 2 2 3 2 2 2 2" xfId="21060" xr:uid="{2BEDAACA-29D0-405E-8C3C-EDC6E9E0E69E}"/>
    <cellStyle name="Comma 3 6 2 2 3 2 2 2 2 2" xfId="21061" xr:uid="{FA1D7C0D-E6B2-435C-9A9D-EE0D9A47E5CE}"/>
    <cellStyle name="Comma 3 6 2 2 3 2 2 2 3" xfId="21062" xr:uid="{42A060CB-0463-48E6-B5C9-4192CABE706C}"/>
    <cellStyle name="Comma 3 6 2 2 3 2 2 3" xfId="21063" xr:uid="{E250FB08-09B3-4F2D-AC26-87E0EC1B1CCB}"/>
    <cellStyle name="Comma 3 6 2 2 3 2 2 3 2" xfId="21064" xr:uid="{6690E053-CAD1-4F25-A64E-1F6E42FCE1E5}"/>
    <cellStyle name="Comma 3 6 2 2 3 2 2 4" xfId="21065" xr:uid="{B295636A-DD42-4F29-BC75-4875A3BD8327}"/>
    <cellStyle name="Comma 3 6 2 2 3 2 3" xfId="21066" xr:uid="{603B585D-841A-4A5F-9120-27AFF75212FF}"/>
    <cellStyle name="Comma 3 6 2 2 3 2 3 2" xfId="21067" xr:uid="{B0CACEF4-E9FD-441B-A3A3-18A039A0A9C8}"/>
    <cellStyle name="Comma 3 6 2 2 3 2 3 2 2" xfId="21068" xr:uid="{36FE56FE-A2DC-40A2-B945-D228A3763C33}"/>
    <cellStyle name="Comma 3 6 2 2 3 2 3 3" xfId="21069" xr:uid="{36D84757-8DDE-4E3D-A7B4-6733865B71A6}"/>
    <cellStyle name="Comma 3 6 2 2 3 2 3 3 2" xfId="21070" xr:uid="{02DB5372-93A6-4794-89CD-E44C3D70CD0E}"/>
    <cellStyle name="Comma 3 6 2 2 3 2 3 4" xfId="21071" xr:uid="{74114317-94B3-4012-AABD-31DEBD3F5936}"/>
    <cellStyle name="Comma 3 6 2 2 3 2 4" xfId="21072" xr:uid="{F111FF88-6FED-419B-8AD3-4AE74B0DFA2F}"/>
    <cellStyle name="Comma 3 6 2 2 3 2 4 2" xfId="21073" xr:uid="{5752FC95-FCC8-4166-AD38-1484E4C34C11}"/>
    <cellStyle name="Comma 3 6 2 2 3 2 5" xfId="21074" xr:uid="{9F4CDD0D-C206-4889-9523-98D15A6F8202}"/>
    <cellStyle name="Comma 3 6 2 2 3 2 5 2" xfId="21075" xr:uid="{670404DE-2038-4956-9000-F922112CF04B}"/>
    <cellStyle name="Comma 3 6 2 2 3 2 6" xfId="21076" xr:uid="{162466D7-B8C2-4D8B-8038-095AC89B3AA8}"/>
    <cellStyle name="Comma 3 6 2 2 3 3" xfId="21077" xr:uid="{06D5CED0-5634-4A61-964F-572996F7F960}"/>
    <cellStyle name="Comma 3 6 2 2 3 3 2" xfId="21078" xr:uid="{4DE988E4-5D67-4D40-9C28-DBB67C5ECC39}"/>
    <cellStyle name="Comma 3 6 2 2 3 3 3" xfId="21079" xr:uid="{3E3D6F0F-95F6-49A3-B076-5BBD48735FA7}"/>
    <cellStyle name="Comma 3 6 2 2 3 4" xfId="21080" xr:uid="{881843D8-88A4-4980-83C2-49217637AB42}"/>
    <cellStyle name="Comma 3 6 2 2 3 4 2" xfId="21081" xr:uid="{5489384A-2801-4EC0-A2B1-CD2D7D8F9B80}"/>
    <cellStyle name="Comma 3 6 2 2 3 4 2 2" xfId="21082" xr:uid="{A8BAB7F7-4F03-4BD2-BF8B-A30183AD2350}"/>
    <cellStyle name="Comma 3 6 2 2 3 4 2 2 2" xfId="21083" xr:uid="{DE4CAB3D-694C-443C-8B7E-CFB73B5A8C89}"/>
    <cellStyle name="Comma 3 6 2 2 3 4 2 3" xfId="21084" xr:uid="{FADD3D75-2C59-4EA0-BD05-33355985289C}"/>
    <cellStyle name="Comma 3 6 2 2 3 4 3" xfId="21085" xr:uid="{F60D0F3D-997E-476A-BEAF-50148AEE19A5}"/>
    <cellStyle name="Comma 3 6 2 2 3 4 3 2" xfId="21086" xr:uid="{0CB55BC0-38CF-4177-85FB-8528F4558DFF}"/>
    <cellStyle name="Comma 3 6 2 2 3 4 4" xfId="21087" xr:uid="{F7EAE651-BFAD-4D1F-89D9-2CD68FE9DC8C}"/>
    <cellStyle name="Comma 3 6 2 2 3 5" xfId="21088" xr:uid="{B16CA418-ED64-4180-9D27-C76DF670D7B7}"/>
    <cellStyle name="Comma 3 6 2 2 3 5 2" xfId="21089" xr:uid="{8A20804D-BF55-4E03-A4B5-E1408D1EE173}"/>
    <cellStyle name="Comma 3 6 2 2 3 5 2 2" xfId="21090" xr:uid="{0E3770E8-9CC5-4A8B-AC6F-FF44D7DEA0C0}"/>
    <cellStyle name="Comma 3 6 2 2 3 5 3" xfId="21091" xr:uid="{B5EDA584-8DFF-4912-8C6F-FA78A44D1B3C}"/>
    <cellStyle name="Comma 3 6 2 2 3 5 3 2" xfId="21092" xr:uid="{CDF6020A-6F2E-4C45-8865-86E04608E80B}"/>
    <cellStyle name="Comma 3 6 2 2 3 5 4" xfId="21093" xr:uid="{9CABB5C1-BEA5-4C15-ACF1-FAE62AF7F2DA}"/>
    <cellStyle name="Comma 3 6 2 2 3 6" xfId="21094" xr:uid="{7374D055-EDF4-4899-BFCC-17FAC7C13FB7}"/>
    <cellStyle name="Comma 3 6 2 2 3 6 2" xfId="21095" xr:uid="{547A1BCA-9DA3-4CE1-81CE-A63B30A40099}"/>
    <cellStyle name="Comma 3 6 2 2 3 7" xfId="21096" xr:uid="{7F98C55B-DA01-4F51-99B2-DA7F5582E2AB}"/>
    <cellStyle name="Comma 3 6 2 2 3 7 2" xfId="21097" xr:uid="{9F451B7E-B291-40FE-B306-0E37234AD0D1}"/>
    <cellStyle name="Comma 3 6 2 2 3 8" xfId="21098" xr:uid="{95ED5CA3-3D2E-45B8-B689-DD793FB81EDD}"/>
    <cellStyle name="Comma 3 6 2 2 4" xfId="21099" xr:uid="{6DD49D90-EC3A-4E3C-832E-265222F320F4}"/>
    <cellStyle name="Comma 3 6 2 2 4 2" xfId="21100" xr:uid="{CC1AE059-2E14-45CB-949F-9787ECD9D9AA}"/>
    <cellStyle name="Comma 3 6 2 2 4 2 2" xfId="21101" xr:uid="{CEACAA07-3885-4178-878F-23877818FB08}"/>
    <cellStyle name="Comma 3 6 2 2 4 2 2 2" xfId="21102" xr:uid="{8A0CEA89-8227-4C39-81A3-653DCB532670}"/>
    <cellStyle name="Comma 3 6 2 2 4 2 2 2 2" xfId="21103" xr:uid="{1AD8B4A3-9723-4422-879A-A8F92E856BD9}"/>
    <cellStyle name="Comma 3 6 2 2 4 2 2 3" xfId="21104" xr:uid="{412855B2-FB54-4A11-A329-C123131562C7}"/>
    <cellStyle name="Comma 3 6 2 2 4 2 3" xfId="21105" xr:uid="{0C34CDEB-A834-455C-9E8F-571991B8A5C7}"/>
    <cellStyle name="Comma 3 6 2 2 4 2 3 2" xfId="21106" xr:uid="{5BEE0961-1DB9-44F5-928B-6D6E8ECAA66D}"/>
    <cellStyle name="Comma 3 6 2 2 4 2 4" xfId="21107" xr:uid="{B099CAC8-009D-4988-BAE5-73431EFD8209}"/>
    <cellStyle name="Comma 3 6 2 2 4 3" xfId="21108" xr:uid="{34332D9C-B4A9-49B9-8060-C344BBD55D11}"/>
    <cellStyle name="Comma 3 6 2 2 4 3 2" xfId="21109" xr:uid="{499E9649-8FB1-4481-85E5-16582D980C0B}"/>
    <cellStyle name="Comma 3 6 2 2 4 3 2 2" xfId="21110" xr:uid="{542A3FCC-A797-42E6-993D-69FFB2A5D18E}"/>
    <cellStyle name="Comma 3 6 2 2 4 3 3" xfId="21111" xr:uid="{188AEAA8-BF80-41F4-9BA3-B2C65D2CF850}"/>
    <cellStyle name="Comma 3 6 2 2 4 3 3 2" xfId="21112" xr:uid="{5A49DDC6-D988-486F-BA47-DE633B9FD133}"/>
    <cellStyle name="Comma 3 6 2 2 4 3 4" xfId="21113" xr:uid="{F85BCD3B-8F0E-4B5C-A94E-2971B5CE6E7A}"/>
    <cellStyle name="Comma 3 6 2 2 4 4" xfId="21114" xr:uid="{B517FC09-C62E-4679-A990-1341F6F5E45D}"/>
    <cellStyle name="Comma 3 6 2 2 4 4 2" xfId="21115" xr:uid="{CD137E07-D6AC-4122-8393-5E0BB37190BC}"/>
    <cellStyle name="Comma 3 6 2 2 4 5" xfId="21116" xr:uid="{4C758EAF-D8F3-4033-9154-00C83DCCC92B}"/>
    <cellStyle name="Comma 3 6 2 2 4 5 2" xfId="21117" xr:uid="{6AE52CC5-D3EE-4EFC-B1E0-91055F556892}"/>
    <cellStyle name="Comma 3 6 2 2 4 6" xfId="21118" xr:uid="{0F893D8A-2CBF-4C9E-A568-96BFA143321C}"/>
    <cellStyle name="Comma 3 6 2 2 5" xfId="21119" xr:uid="{E5F749C2-E516-4FB2-86B5-F5C550BDB139}"/>
    <cellStyle name="Comma 3 6 2 2 5 2" xfId="21120" xr:uid="{1A7EDE70-7C3E-43A5-A7AD-CF1580CE5B00}"/>
    <cellStyle name="Comma 3 6 2 2 5 2 2" xfId="21121" xr:uid="{B3FF6CA8-22F8-488E-A172-9605807EE6C3}"/>
    <cellStyle name="Comma 3 6 2 2 5 2 2 2" xfId="21122" xr:uid="{09BCC142-F09D-4A12-BE08-63E27787B64C}"/>
    <cellStyle name="Comma 3 6 2 2 5 2 2 2 2" xfId="21123" xr:uid="{C8A9827B-436A-4AA0-85C0-643B4FFE231B}"/>
    <cellStyle name="Comma 3 6 2 2 5 2 2 3" xfId="21124" xr:uid="{1E41CA73-77BF-49F0-977F-860D6A7237B8}"/>
    <cellStyle name="Comma 3 6 2 2 5 2 3" xfId="21125" xr:uid="{4AE5905B-3B74-44E6-805F-9212CAE9D5DE}"/>
    <cellStyle name="Comma 3 6 2 2 5 2 3 2" xfId="21126" xr:uid="{5BCD7C3E-137C-47A2-B95D-B439BEDD4CF2}"/>
    <cellStyle name="Comma 3 6 2 2 5 2 4" xfId="21127" xr:uid="{19A073D9-B0CC-48E9-8016-7F154055BFB0}"/>
    <cellStyle name="Comma 3 6 2 2 5 3" xfId="21128" xr:uid="{6FCC4B72-2172-41FD-9F5B-26675F18B54C}"/>
    <cellStyle name="Comma 3 6 2 2 5 3 2" xfId="21129" xr:uid="{D4C535F9-9ED5-41ED-9AAC-DE657DC65149}"/>
    <cellStyle name="Comma 3 6 2 2 5 3 2 2" xfId="21130" xr:uid="{0F9C98D9-6150-4D4D-937F-F69FFA0AA9A2}"/>
    <cellStyle name="Comma 3 6 2 2 5 3 3" xfId="21131" xr:uid="{D8CDE3E3-CD50-4904-BD31-B1BAC2843695}"/>
    <cellStyle name="Comma 3 6 2 2 5 4" xfId="21132" xr:uid="{1CF2EBA7-A392-41F4-BF0A-748A53EC7611}"/>
    <cellStyle name="Comma 3 6 2 2 5 4 2" xfId="21133" xr:uid="{FB53FDBB-1063-43A4-9098-68B2E57CA55B}"/>
    <cellStyle name="Comma 3 6 2 2 5 5" xfId="21134" xr:uid="{07A06BEF-4724-44B0-A738-6535C0BA0B88}"/>
    <cellStyle name="Comma 3 6 2 2 6" xfId="21135" xr:uid="{D8782A34-BE30-4B32-9EFB-7591054DD260}"/>
    <cellStyle name="Comma 3 6 2 2 6 2" xfId="21136" xr:uid="{2BC0720D-E33B-4713-87E0-3295DC53C636}"/>
    <cellStyle name="Comma 3 6 2 2 6 2 2" xfId="21137" xr:uid="{1B85A296-177F-4DB5-A6AB-161128E14236}"/>
    <cellStyle name="Comma 3 6 2 2 6 3" xfId="21138" xr:uid="{2918A0BD-3E5B-42A5-A533-0674369FA330}"/>
    <cellStyle name="Comma 3 6 2 2 7" xfId="21139" xr:uid="{B11F9520-5B77-4921-813D-FBB38D604314}"/>
    <cellStyle name="Comma 3 6 2 2 7 2" xfId="21140" xr:uid="{7C807C8C-2B2B-44C9-AEA7-69B38B970CFC}"/>
    <cellStyle name="Comma 3 6 2 2 7 2 2" xfId="21141" xr:uid="{BE4C70A1-E8D0-4F3A-B0F6-276E42A69CAB}"/>
    <cellStyle name="Comma 3 6 2 2 7 3" xfId="21142" xr:uid="{2E2B67D8-3557-453D-AF03-0DEF336CB513}"/>
    <cellStyle name="Comma 3 6 2 2 8" xfId="21143" xr:uid="{C04A832B-A022-4277-97E2-D88B687A535F}"/>
    <cellStyle name="Comma 3 6 2 2 8 2" xfId="21144" xr:uid="{BADCD752-5009-424D-8D84-6D066C963B2F}"/>
    <cellStyle name="Comma 3 6 2 2 9" xfId="21145" xr:uid="{1B94E92B-FD52-427E-BB9C-56FCBA9575D1}"/>
    <cellStyle name="Comma 3 6 2 2 9 2" xfId="21146" xr:uid="{9C60084F-D877-406A-991D-03203BAD5C39}"/>
    <cellStyle name="Comma 3 6 2 3" xfId="21147" xr:uid="{5DCDFF22-6E60-4937-9CF3-D863A7C247EC}"/>
    <cellStyle name="Comma 3 6 2 3 2" xfId="21148" xr:uid="{D5D6530E-8E03-465C-834B-B466648E66EA}"/>
    <cellStyle name="Comma 3 6 2 3 2 2" xfId="21149" xr:uid="{7223E2A3-E790-426D-B284-C3518ECC0FA9}"/>
    <cellStyle name="Comma 3 6 2 3 2 2 2" xfId="21150" xr:uid="{E6DAFDA9-84BF-4F33-905B-5D2994D2E9AB}"/>
    <cellStyle name="Comma 3 6 2 3 2 2 2 2" xfId="21151" xr:uid="{2C1048D7-ABED-471B-B93E-B69840693B74}"/>
    <cellStyle name="Comma 3 6 2 3 2 2 2 2 2" xfId="21152" xr:uid="{9FE33DB7-C47C-4B0F-B65E-5C79265B5F59}"/>
    <cellStyle name="Comma 3 6 2 3 2 2 2 3" xfId="21153" xr:uid="{7F656D78-46F8-41C6-BACF-0508C463E040}"/>
    <cellStyle name="Comma 3 6 2 3 2 2 3" xfId="21154" xr:uid="{984019D4-3B7A-4659-BF44-5B3F642F39E4}"/>
    <cellStyle name="Comma 3 6 2 3 2 2 3 2" xfId="21155" xr:uid="{D7C0F588-1276-48B5-A7B4-0D224A72CAFA}"/>
    <cellStyle name="Comma 3 6 2 3 2 2 4" xfId="21156" xr:uid="{6247054A-4F36-4FB1-8218-82D15A27CF4E}"/>
    <cellStyle name="Comma 3 6 2 3 2 3" xfId="21157" xr:uid="{EFC3374C-A361-4AAE-9D0E-9CE6F30D790E}"/>
    <cellStyle name="Comma 3 6 2 3 2 3 2" xfId="21158" xr:uid="{A3E00C62-082B-4235-B79A-83C099759E16}"/>
    <cellStyle name="Comma 3 6 2 3 2 3 2 2" xfId="21159" xr:uid="{44E8C356-B592-4689-A957-27F17653C2E1}"/>
    <cellStyle name="Comma 3 6 2 3 2 3 3" xfId="21160" xr:uid="{638B2887-F5CE-48D8-898E-71FE44787582}"/>
    <cellStyle name="Comma 3 6 2 3 2 3 3 2" xfId="21161" xr:uid="{5F7A26BC-862D-4E06-AFB2-1638E4124340}"/>
    <cellStyle name="Comma 3 6 2 3 2 3 4" xfId="21162" xr:uid="{A3486E61-1847-452C-B4BB-155932D5ED5E}"/>
    <cellStyle name="Comma 3 6 2 3 2 4" xfId="21163" xr:uid="{AAB2AB5E-2089-4FF9-83CC-2A363A5B19EF}"/>
    <cellStyle name="Comma 3 6 2 3 2 4 2" xfId="21164" xr:uid="{8E6804FF-D8BE-4FCE-B357-995038ACB04A}"/>
    <cellStyle name="Comma 3 6 2 3 2 5" xfId="21165" xr:uid="{B03D01C3-93A8-44D2-A23A-10D77E79FC7A}"/>
    <cellStyle name="Comma 3 6 2 3 2 5 2" xfId="21166" xr:uid="{98928B9D-F43C-417C-8F46-F937C81F1C4C}"/>
    <cellStyle name="Comma 3 6 2 3 2 6" xfId="21167" xr:uid="{F45F3773-7E25-4E24-AACE-3F9FE3F83659}"/>
    <cellStyle name="Comma 3 6 2 3 3" xfId="21168" xr:uid="{9FDB462C-7415-4856-93BF-4F21575FC4DD}"/>
    <cellStyle name="Comma 3 6 2 3 3 2" xfId="21169" xr:uid="{31452865-FF73-48DD-8429-0C6944D44341}"/>
    <cellStyle name="Comma 3 6 2 3 3 2 2" xfId="21170" xr:uid="{7EC3D604-2070-4956-8433-2FA9917B8276}"/>
    <cellStyle name="Comma 3 6 2 3 3 2 2 2" xfId="21171" xr:uid="{497D9C0C-3C2F-4AE7-AF3C-7C147A3F35AC}"/>
    <cellStyle name="Comma 3 6 2 3 3 2 3" xfId="21172" xr:uid="{72A19EAC-CA3B-4EEF-88B6-9D7B7D747A97}"/>
    <cellStyle name="Comma 3 6 2 3 3 3" xfId="21173" xr:uid="{AFFC593A-D30D-487D-AF2C-BF091EE62A58}"/>
    <cellStyle name="Comma 3 6 2 3 3 3 2" xfId="21174" xr:uid="{6518949F-90A7-451B-96FB-F743E80581D5}"/>
    <cellStyle name="Comma 3 6 2 3 3 4" xfId="21175" xr:uid="{E0DE6B9B-FFFB-497A-8079-7D048ACED510}"/>
    <cellStyle name="Comma 3 6 2 3 4" xfId="21176" xr:uid="{5B7D807C-388F-4A60-B4B6-501EBEA41349}"/>
    <cellStyle name="Comma 3 6 2 3 4 2" xfId="21177" xr:uid="{2FACEF78-65C4-4F71-A4AC-EED4A658799B}"/>
    <cellStyle name="Comma 3 6 2 3 4 2 2" xfId="21178" xr:uid="{CB541A5B-F36E-4FD5-BC29-2F60E2426CB4}"/>
    <cellStyle name="Comma 3 6 2 3 4 3" xfId="21179" xr:uid="{995ABE7B-A091-424B-BB35-8242650F5094}"/>
    <cellStyle name="Comma 3 6 2 3 4 3 2" xfId="21180" xr:uid="{E64D328E-2BC3-4CFC-BFEE-5CC23BCD198C}"/>
    <cellStyle name="Comma 3 6 2 3 4 4" xfId="21181" xr:uid="{6B21E759-22F0-41D5-AC8D-0640C7869CAA}"/>
    <cellStyle name="Comma 3 6 2 3 5" xfId="21182" xr:uid="{23794592-B871-4138-BE93-51041D9BC4B7}"/>
    <cellStyle name="Comma 3 6 2 3 5 2" xfId="21183" xr:uid="{B9096ED6-3C31-4579-A11D-A48CF5B75DDB}"/>
    <cellStyle name="Comma 3 6 2 3 6" xfId="21184" xr:uid="{7B635A0A-25F0-42CF-B3A1-93925F29C5FB}"/>
    <cellStyle name="Comma 3 6 2 3 6 2" xfId="21185" xr:uid="{5865DC14-8F1E-4BD1-93BA-61B981B81440}"/>
    <cellStyle name="Comma 3 6 2 3 7" xfId="21186" xr:uid="{B9BA4C49-348A-4D80-9D14-D008E8831938}"/>
    <cellStyle name="Comma 3 6 2 3 8" xfId="21187" xr:uid="{F91B173E-0189-4DEA-9EE1-2B7DA130B0E1}"/>
    <cellStyle name="Comma 3 6 2 4" xfId="21188" xr:uid="{EE9E80F3-A52E-4A95-90A2-130F05812FA8}"/>
    <cellStyle name="Comma 3 6 2 4 2" xfId="21189" xr:uid="{1EE5FB05-6C7D-4D4D-B521-11495172852A}"/>
    <cellStyle name="Comma 3 6 2 4 2 2" xfId="21190" xr:uid="{4A83B282-3463-47B7-9950-38E4328B5E3C}"/>
    <cellStyle name="Comma 3 6 2 4 2 2 2" xfId="21191" xr:uid="{96949CFE-864F-49CC-B75F-EA9E6557EF2C}"/>
    <cellStyle name="Comma 3 6 2 4 2 2 2 2" xfId="21192" xr:uid="{1EFF33AB-903D-42EB-8FE5-7AE91DD2B893}"/>
    <cellStyle name="Comma 3 6 2 4 2 2 3" xfId="21193" xr:uid="{95242DEA-DC44-4EA1-A910-B0C44C4D15DA}"/>
    <cellStyle name="Comma 3 6 2 4 2 3" xfId="21194" xr:uid="{922EF4DF-130F-478C-AA3E-B9D4428A4A74}"/>
    <cellStyle name="Comma 3 6 2 4 2 3 2" xfId="21195" xr:uid="{15B30B39-68F6-4B10-BB33-9AA7351B99E9}"/>
    <cellStyle name="Comma 3 6 2 4 2 4" xfId="21196" xr:uid="{A8F5C568-F63A-454D-AB9C-274A5562163B}"/>
    <cellStyle name="Comma 3 6 2 4 3" xfId="21197" xr:uid="{F1DA0C5A-EEE6-48CB-9CE7-EF744E287939}"/>
    <cellStyle name="Comma 3 6 2 4 3 2" xfId="21198" xr:uid="{6C5418B5-D05D-4D82-9D5E-B541172F94BE}"/>
    <cellStyle name="Comma 3 6 2 4 3 2 2" xfId="21199" xr:uid="{46658DA8-1744-4BC9-B0AF-990639A36D76}"/>
    <cellStyle name="Comma 3 6 2 4 3 3" xfId="21200" xr:uid="{2B06DC74-2236-4218-B574-1E643218A8A8}"/>
    <cellStyle name="Comma 3 6 2 4 3 3 2" xfId="21201" xr:uid="{60671992-52B2-4805-887D-F4B85E753ABF}"/>
    <cellStyle name="Comma 3 6 2 4 3 4" xfId="21202" xr:uid="{CD89F7AB-A519-4520-A0A1-94A7AA981D4F}"/>
    <cellStyle name="Comma 3 6 2 4 4" xfId="21203" xr:uid="{A80B81B7-4D17-4B3B-B823-46C6D74E48D2}"/>
    <cellStyle name="Comma 3 6 2 4 4 2" xfId="21204" xr:uid="{078112B9-3546-4CFB-9A6A-CF73BF827C75}"/>
    <cellStyle name="Comma 3 6 2 4 5" xfId="21205" xr:uid="{68D35D87-25BB-40D6-98D9-1A4944BCF9BF}"/>
    <cellStyle name="Comma 3 6 2 4 5 2" xfId="21206" xr:uid="{4962738A-797D-427E-972D-AA90772D6BB5}"/>
    <cellStyle name="Comma 3 6 2 4 6" xfId="21207" xr:uid="{714F0B8A-C792-4218-88DE-4D3F490E58A5}"/>
    <cellStyle name="Comma 3 6 2 5" xfId="21208" xr:uid="{65834B49-2A86-43DD-8DD5-8020BD908961}"/>
    <cellStyle name="Comma 3 6 2 5 2" xfId="21209" xr:uid="{426A373C-894D-4BAC-8278-FC5196839B1D}"/>
    <cellStyle name="Comma 3 6 2 5 2 2" xfId="21210" xr:uid="{95FBD83C-BE3D-425A-98CE-1EF285D6CD5E}"/>
    <cellStyle name="Comma 3 6 2 5 2 2 2" xfId="21211" xr:uid="{85E5B03C-60A4-4FE8-B233-000E40FCED4F}"/>
    <cellStyle name="Comma 3 6 2 5 2 3" xfId="21212" xr:uid="{639DDEEB-6076-4B2D-BE32-230DE8CD417F}"/>
    <cellStyle name="Comma 3 6 2 5 2 3 2" xfId="21213" xr:uid="{970423F0-EF89-46E5-BA66-4041D0CBAFCC}"/>
    <cellStyle name="Comma 3 6 2 5 2 4" xfId="21214" xr:uid="{C0279C9E-1009-407A-955B-FADE727CBC9D}"/>
    <cellStyle name="Comma 3 6 2 5 3" xfId="21215" xr:uid="{7C33D5A5-AE13-4E85-A183-1C0CC3A6DE5B}"/>
    <cellStyle name="Comma 3 6 2 5 3 2" xfId="21216" xr:uid="{9ADA3FDB-789A-42CA-973A-A752AACAFDD8}"/>
    <cellStyle name="Comma 3 6 2 5 4" xfId="21217" xr:uid="{4FAB8BE1-4D58-4518-8B98-0F70C11EE4CF}"/>
    <cellStyle name="Comma 3 6 2 5 4 2" xfId="21218" xr:uid="{F4362A42-8386-4D84-9D0F-8D1D3A63FF52}"/>
    <cellStyle name="Comma 3 6 2 5 5" xfId="21219" xr:uid="{6ACDACCC-6FA1-4C3E-866C-D6905D506C55}"/>
    <cellStyle name="Comma 3 6 2 6" xfId="21220" xr:uid="{F0826377-30CA-46FE-80DA-0BEF713757DD}"/>
    <cellStyle name="Comma 3 6 2 6 2" xfId="21221" xr:uid="{790A257E-28EA-4418-BB0D-976616009900}"/>
    <cellStyle name="Comma 3 6 2 6 2 2" xfId="21222" xr:uid="{13C57C95-9E3D-46FE-81F2-7E4FBEF3D830}"/>
    <cellStyle name="Comma 3 6 2 6 3" xfId="21223" xr:uid="{75B31ED3-CCEC-4158-A85D-32F2D2D5B113}"/>
    <cellStyle name="Comma 3 6 2 6 3 2" xfId="21224" xr:uid="{DE5FCF17-5975-4A22-AF58-E87DCC619894}"/>
    <cellStyle name="Comma 3 6 2 6 4" xfId="21225" xr:uid="{C4E1E022-2F78-44E2-B86B-FFD5FDB886CE}"/>
    <cellStyle name="Comma 3 6 2 7" xfId="21226" xr:uid="{AD1E2EB8-C595-4F41-9DA1-0306F40C6C8F}"/>
    <cellStyle name="Comma 3 6 2 7 2" xfId="21227" xr:uid="{FFE0C401-D6B3-4CD9-A611-5AE0CB9D5206}"/>
    <cellStyle name="Comma 3 6 2 8" xfId="21228" xr:uid="{76D87341-8211-4D98-AC2B-1810F94EBC21}"/>
    <cellStyle name="Comma 3 6 2 8 2" xfId="21229" xr:uid="{24EE0D02-616F-482B-8D75-7EB1840B8F23}"/>
    <cellStyle name="Comma 3 6 2 9" xfId="21230" xr:uid="{D6B435A5-C21D-461F-A4C4-EF20338201DF}"/>
    <cellStyle name="Comma 3 6 3" xfId="21231" xr:uid="{D9F1BEC3-D2DD-48E4-9BBF-AEDB21C1E82A}"/>
    <cellStyle name="Comma 3 6 3 2" xfId="21232" xr:uid="{47779C08-3933-4C01-BB50-61399B4D0485}"/>
    <cellStyle name="Comma 3 6 3 2 2" xfId="21233" xr:uid="{7F480DBA-8153-4CFD-8514-8EDFEDA07ADE}"/>
    <cellStyle name="Comma 3 6 3 2 2 2" xfId="21234" xr:uid="{B15C1217-F3E1-4A76-9B7B-D0D0590532F6}"/>
    <cellStyle name="Comma 3 6 3 2 2 2 2" xfId="21235" xr:uid="{0F37D48B-138A-4C1B-B86B-46966168A055}"/>
    <cellStyle name="Comma 3 6 3 2 2 2 2 2" xfId="21236" xr:uid="{2297F840-101B-46BC-91D6-19FD2F51192C}"/>
    <cellStyle name="Comma 3 6 3 2 2 2 2 2 2" xfId="21237" xr:uid="{1A6F4EED-8903-4ADE-96E2-FFC692AD4D33}"/>
    <cellStyle name="Comma 3 6 3 2 2 2 2 3" xfId="21238" xr:uid="{DAAA356C-58C5-46C9-B83D-43FC9AA3BCD9}"/>
    <cellStyle name="Comma 3 6 3 2 2 2 3" xfId="21239" xr:uid="{421BCDE3-771D-4B99-A81D-BB61EC6F77FA}"/>
    <cellStyle name="Comma 3 6 3 2 2 2 3 2" xfId="21240" xr:uid="{C7ACCDD8-7C44-4D28-B66C-1B4C9943F7C6}"/>
    <cellStyle name="Comma 3 6 3 2 2 2 4" xfId="21241" xr:uid="{EB713766-8266-4C9A-BAF0-D0D3D251C3C4}"/>
    <cellStyle name="Comma 3 6 3 2 2 3" xfId="21242" xr:uid="{9507799D-DA68-4729-8317-08704A87ACA5}"/>
    <cellStyle name="Comma 3 6 3 2 2 3 2" xfId="21243" xr:uid="{B0614F22-AA85-406A-A714-F8DE8556AF31}"/>
    <cellStyle name="Comma 3 6 3 2 2 3 2 2" xfId="21244" xr:uid="{DC4819D2-51F6-485D-9BA4-C36A82FE93DF}"/>
    <cellStyle name="Comma 3 6 3 2 2 3 3" xfId="21245" xr:uid="{A7E68B0C-952F-43B4-A784-20AF95E07935}"/>
    <cellStyle name="Comma 3 6 3 2 2 3 3 2" xfId="21246" xr:uid="{399EAB9F-4943-4994-A1F1-1131722C8FBE}"/>
    <cellStyle name="Comma 3 6 3 2 2 3 4" xfId="21247" xr:uid="{14125C9A-0C81-465B-96EA-F91B213425AB}"/>
    <cellStyle name="Comma 3 6 3 2 2 4" xfId="21248" xr:uid="{646828FC-F5C8-49B3-AD2A-7FF711E4AEE2}"/>
    <cellStyle name="Comma 3 6 3 2 2 4 2" xfId="21249" xr:uid="{73C86C20-B7CD-4C7C-8937-66BBE48BCE69}"/>
    <cellStyle name="Comma 3 6 3 2 2 5" xfId="21250" xr:uid="{F0D67F72-2F0A-4B16-B05D-9B3D22FE3473}"/>
    <cellStyle name="Comma 3 6 3 2 2 5 2" xfId="21251" xr:uid="{12E869BE-CE42-45D7-9515-2A74BE897280}"/>
    <cellStyle name="Comma 3 6 3 2 2 6" xfId="21252" xr:uid="{9B37D1A3-9D1E-495F-B8AC-E889A865CBC9}"/>
    <cellStyle name="Comma 3 6 3 2 3" xfId="21253" xr:uid="{06A184F0-547A-44B3-A75D-98CDE6557D5A}"/>
    <cellStyle name="Comma 3 6 3 2 3 2" xfId="21254" xr:uid="{0C69FB89-0CE1-4B4F-A04D-0F25F05BD891}"/>
    <cellStyle name="Comma 3 6 3 2 3 2 2" xfId="21255" xr:uid="{2C385CC8-5E7C-48CC-AC14-66C7E15AC715}"/>
    <cellStyle name="Comma 3 6 3 2 3 2 2 2" xfId="21256" xr:uid="{0C4B9516-375F-45D8-AE2F-197F873AB6C8}"/>
    <cellStyle name="Comma 3 6 3 2 3 2 3" xfId="21257" xr:uid="{43CA924A-7D15-41A0-B93A-D3E81B8CC0C9}"/>
    <cellStyle name="Comma 3 6 3 2 3 3" xfId="21258" xr:uid="{C6BBFB4D-1E62-480D-B53E-8262262B06E1}"/>
    <cellStyle name="Comma 3 6 3 2 3 3 2" xfId="21259" xr:uid="{D5DF6C12-0CED-474B-A1C7-D448195F68C5}"/>
    <cellStyle name="Comma 3 6 3 2 3 4" xfId="21260" xr:uid="{2769CC1E-D650-4D43-9E54-8802F9FB7878}"/>
    <cellStyle name="Comma 3 6 3 2 4" xfId="21261" xr:uid="{A7353FD2-170B-47D8-9659-B93074A2929F}"/>
    <cellStyle name="Comma 3 6 3 2 4 2" xfId="21262" xr:uid="{178ED443-2624-48D2-8DB3-4324B3197000}"/>
    <cellStyle name="Comma 3 6 3 2 4 2 2" xfId="21263" xr:uid="{8539F87A-B6F1-4E8B-B480-17D6FA822BDB}"/>
    <cellStyle name="Comma 3 6 3 2 4 3" xfId="21264" xr:uid="{82A9F365-4E9C-43DD-AC37-FB96CF1BD2EA}"/>
    <cellStyle name="Comma 3 6 3 2 4 3 2" xfId="21265" xr:uid="{54919352-95BA-41A6-A817-9D02CA524928}"/>
    <cellStyle name="Comma 3 6 3 2 4 4" xfId="21266" xr:uid="{A5785F49-8C0C-41EE-9AC0-7F56A5B2014D}"/>
    <cellStyle name="Comma 3 6 3 2 5" xfId="21267" xr:uid="{E034036A-F40B-435D-A622-CA390F94404A}"/>
    <cellStyle name="Comma 3 6 3 2 5 2" xfId="21268" xr:uid="{4996756B-ADAB-4F1B-B4C6-5B407AEC29F9}"/>
    <cellStyle name="Comma 3 6 3 2 6" xfId="21269" xr:uid="{35AD29BB-F388-4C3F-B6D9-F89A79256642}"/>
    <cellStyle name="Comma 3 6 3 2 6 2" xfId="21270" xr:uid="{FA1FF622-9C61-4239-9B41-E54A16F77470}"/>
    <cellStyle name="Comma 3 6 3 2 7" xfId="21271" xr:uid="{29443420-150F-4CFB-9A40-4449FB8D4087}"/>
    <cellStyle name="Comma 3 6 3 2 8" xfId="21272" xr:uid="{46EA52A7-CE2E-4221-9CDC-EFE9A59AF159}"/>
    <cellStyle name="Comma 3 6 3 3" xfId="21273" xr:uid="{BB580987-7EE7-4DDE-8DD6-D684D37934D7}"/>
    <cellStyle name="Comma 3 6 3 3 2" xfId="21274" xr:uid="{99C57380-E8CD-435C-9D03-0AC2D0F78DC9}"/>
    <cellStyle name="Comma 3 6 3 3 2 2" xfId="21275" xr:uid="{FEC03B4B-3DD2-448A-9F0F-493BA9BB6C27}"/>
    <cellStyle name="Comma 3 6 3 3 2 2 2" xfId="21276" xr:uid="{0AF49F56-F3AE-4952-963F-15278D99BFA3}"/>
    <cellStyle name="Comma 3 6 3 3 2 2 2 2" xfId="21277" xr:uid="{DD1F6A78-62B9-4DBA-998D-F5D16C5E65BF}"/>
    <cellStyle name="Comma 3 6 3 3 2 2 3" xfId="21278" xr:uid="{6524FBE6-89A0-45CC-8078-FCDC60C44344}"/>
    <cellStyle name="Comma 3 6 3 3 2 3" xfId="21279" xr:uid="{FD24BBFC-C466-4E19-B769-101F1611A405}"/>
    <cellStyle name="Comma 3 6 3 3 2 3 2" xfId="21280" xr:uid="{490C6D03-7494-46F9-AC2E-34FA2CEF36CD}"/>
    <cellStyle name="Comma 3 6 3 3 2 4" xfId="21281" xr:uid="{F32A6B92-A969-43D8-8A3F-6266B7888077}"/>
    <cellStyle name="Comma 3 6 3 3 3" xfId="21282" xr:uid="{47E39130-1772-4B88-9DF5-AA7EEB5FF932}"/>
    <cellStyle name="Comma 3 6 3 3 3 2" xfId="21283" xr:uid="{EF39723C-DACE-4860-8979-516484C1ABF4}"/>
    <cellStyle name="Comma 3 6 3 3 3 2 2" xfId="21284" xr:uid="{F50C091E-1100-4381-ADFA-E1D3FF5CF654}"/>
    <cellStyle name="Comma 3 6 3 3 3 3" xfId="21285" xr:uid="{8D178626-B8AA-4EE7-A2F4-C9ED773CE20F}"/>
    <cellStyle name="Comma 3 6 3 3 3 3 2" xfId="21286" xr:uid="{0FC99FA5-19D2-4B4F-BD34-5586D6BB079B}"/>
    <cellStyle name="Comma 3 6 3 3 3 4" xfId="21287" xr:uid="{B5113941-770A-4E8D-843D-13651A3DBCAA}"/>
    <cellStyle name="Comma 3 6 3 3 4" xfId="21288" xr:uid="{DF67D35A-4927-46A4-BAEA-9E0846194D07}"/>
    <cellStyle name="Comma 3 6 3 3 4 2" xfId="21289" xr:uid="{FFF077B5-1BC2-4CC9-B3EB-EE9E4FB0ABD8}"/>
    <cellStyle name="Comma 3 6 3 3 5" xfId="21290" xr:uid="{A2B9DCD6-0FE8-44D1-AD77-9E5C55FD7E05}"/>
    <cellStyle name="Comma 3 6 3 3 5 2" xfId="21291" xr:uid="{4BF3CAFF-7089-4D1F-AEB3-2AA414FAC5B5}"/>
    <cellStyle name="Comma 3 6 3 3 6" xfId="21292" xr:uid="{83175EF5-9953-4782-8A9E-17E179A51CCB}"/>
    <cellStyle name="Comma 3 6 3 4" xfId="21293" xr:uid="{81203422-5310-4EA9-B3D9-023849DC1E59}"/>
    <cellStyle name="Comma 3 6 3 4 2" xfId="21294" xr:uid="{E0EEC850-A1E2-4AAC-B948-F53C8E00A07C}"/>
    <cellStyle name="Comma 3 6 3 4 2 2" xfId="21295" xr:uid="{5ACCB3EC-5D76-43B5-9666-34F6B82E0F1B}"/>
    <cellStyle name="Comma 3 6 3 4 2 2 2" xfId="21296" xr:uid="{313AD3F1-7F5A-4F5D-A29C-21DBD330C561}"/>
    <cellStyle name="Comma 3 6 3 4 2 3" xfId="21297" xr:uid="{9FCE9D23-4252-4DA2-A1C0-EECB419D1197}"/>
    <cellStyle name="Comma 3 6 3 4 2 3 2" xfId="21298" xr:uid="{E1B834E6-D012-4C57-B817-2E1B1D6989F4}"/>
    <cellStyle name="Comma 3 6 3 4 2 4" xfId="21299" xr:uid="{D43F3A1B-D8B4-4D99-A643-AE5498C6700B}"/>
    <cellStyle name="Comma 3 6 3 4 3" xfId="21300" xr:uid="{8D85756E-4FB3-4AD9-9609-38D561318C1E}"/>
    <cellStyle name="Comma 3 6 3 4 3 2" xfId="21301" xr:uid="{BC4C33CA-403E-4D2F-9E64-1753A6680828}"/>
    <cellStyle name="Comma 3 6 3 4 4" xfId="21302" xr:uid="{FFC3AA4A-E9DC-4A8F-9BA0-B9489C836AAC}"/>
    <cellStyle name="Comma 3 6 3 4 4 2" xfId="21303" xr:uid="{E19F417F-A964-455E-80C6-9F419BFAEE4F}"/>
    <cellStyle name="Comma 3 6 3 4 5" xfId="21304" xr:uid="{877EEE86-F2F1-4D22-B43B-F91504266360}"/>
    <cellStyle name="Comma 3 6 3 5" xfId="21305" xr:uid="{3FE8C712-87B7-473D-B1BC-4F8619C5621B}"/>
    <cellStyle name="Comma 3 6 3 5 2" xfId="21306" xr:uid="{57797AF5-E17B-4B26-878A-DFCE734705BB}"/>
    <cellStyle name="Comma 3 6 3 5 2 2" xfId="21307" xr:uid="{57345151-6F40-47FB-8D18-FBAC2C86B379}"/>
    <cellStyle name="Comma 3 6 3 5 3" xfId="21308" xr:uid="{4A29E0A6-8B47-41C8-91A8-2866F9978287}"/>
    <cellStyle name="Comma 3 6 3 5 3 2" xfId="21309" xr:uid="{E7DEC545-BC55-4767-9F60-A467144CDCD8}"/>
    <cellStyle name="Comma 3 6 3 5 4" xfId="21310" xr:uid="{A14EB2F1-E24E-456D-ACD3-A6829155F09C}"/>
    <cellStyle name="Comma 3 6 3 6" xfId="21311" xr:uid="{FE14A06E-9EF6-4904-BDA4-B6F302B1974C}"/>
    <cellStyle name="Comma 3 6 3 6 2" xfId="21312" xr:uid="{E1DFCA99-A480-4618-A8EE-81C4548549E1}"/>
    <cellStyle name="Comma 3 6 3 7" xfId="21313" xr:uid="{2E802DEB-0C12-4DFB-A5EA-E1EB30327DE6}"/>
    <cellStyle name="Comma 3 6 3 7 2" xfId="21314" xr:uid="{8C9D0A74-9F09-4AEC-BF7B-C499B243C3F3}"/>
    <cellStyle name="Comma 3 6 3 8" xfId="21315" xr:uid="{19DA3B70-14F2-467D-9345-45C66F449C1B}"/>
    <cellStyle name="Comma 3 6 3 9" xfId="21316" xr:uid="{85B44AC2-DE9A-4C3D-ADFC-188874521277}"/>
    <cellStyle name="Comma 3 6 4" xfId="21317" xr:uid="{A334CC66-0B60-4686-9740-384DD77BC4B0}"/>
    <cellStyle name="Comma 3 6 4 2" xfId="21318" xr:uid="{D73CB83C-0B54-4B2E-9917-DEA64A3F9502}"/>
    <cellStyle name="Comma 3 6 4 2 2" xfId="21319" xr:uid="{99B62165-5347-4663-91B3-B37C22D4B015}"/>
    <cellStyle name="Comma 3 6 4 2 2 2" xfId="21320" xr:uid="{A920DFF5-5740-4F19-A7EF-329AA72FAB88}"/>
    <cellStyle name="Comma 3 6 4 2 2 2 2" xfId="21321" xr:uid="{4AFA63BA-BD94-4A1D-927C-F0AC3432F37D}"/>
    <cellStyle name="Comma 3 6 4 2 2 2 2 2" xfId="21322" xr:uid="{EA28D207-DE2F-4CCF-BB32-522D09C13612}"/>
    <cellStyle name="Comma 3 6 4 2 2 2 2 2 2" xfId="21323" xr:uid="{E87751AA-D8FC-4068-AB6C-838DF082E8E7}"/>
    <cellStyle name="Comma 3 6 4 2 2 2 2 3" xfId="21324" xr:uid="{181D635F-8181-41F7-BA26-33B1718434EB}"/>
    <cellStyle name="Comma 3 6 4 2 2 2 3" xfId="21325" xr:uid="{8B6D8A98-6B0C-405A-B63F-486BE03F5784}"/>
    <cellStyle name="Comma 3 6 4 2 2 2 3 2" xfId="21326" xr:uid="{90E5A045-00DE-4800-9DC6-D6B3AB9AC453}"/>
    <cellStyle name="Comma 3 6 4 2 2 2 4" xfId="21327" xr:uid="{C69D9177-AAD5-49E9-9B90-E782FE83C767}"/>
    <cellStyle name="Comma 3 6 4 2 2 3" xfId="21328" xr:uid="{AE1F433C-A51B-4EE7-AABB-FE65A95C1663}"/>
    <cellStyle name="Comma 3 6 4 2 2 3 2" xfId="21329" xr:uid="{21A5A305-E7EC-4835-8429-96B8270E916E}"/>
    <cellStyle name="Comma 3 6 4 2 2 3 2 2" xfId="21330" xr:uid="{8A014FAF-C4DE-4548-908F-01BE399D444D}"/>
    <cellStyle name="Comma 3 6 4 2 2 3 3" xfId="21331" xr:uid="{C424BF59-BA47-418B-B978-F186B781152C}"/>
    <cellStyle name="Comma 3 6 4 2 2 3 3 2" xfId="21332" xr:uid="{3095605A-1211-4CE6-939A-C9D71DE6ED3D}"/>
    <cellStyle name="Comma 3 6 4 2 2 3 4" xfId="21333" xr:uid="{55944587-D79A-45FB-A1A8-EFCD94957F65}"/>
    <cellStyle name="Comma 3 6 4 2 2 4" xfId="21334" xr:uid="{FD2E1C6F-1968-4A8B-A174-1D5A62EF46C6}"/>
    <cellStyle name="Comma 3 6 4 2 2 4 2" xfId="21335" xr:uid="{FBF2A122-7C2D-4215-9CB3-592C95D60D8A}"/>
    <cellStyle name="Comma 3 6 4 2 2 5" xfId="21336" xr:uid="{17460985-939A-4BA5-9574-B9A69A6FDD2B}"/>
    <cellStyle name="Comma 3 6 4 2 2 5 2" xfId="21337" xr:uid="{FCF85390-5AF0-4563-BF20-1973415C40E7}"/>
    <cellStyle name="Comma 3 6 4 2 2 6" xfId="21338" xr:uid="{36813EA3-9AB9-4D2A-B8DB-4C091C9E70D6}"/>
    <cellStyle name="Comma 3 6 4 2 3" xfId="21339" xr:uid="{2E72D708-3718-4C13-8254-75A518CA46C7}"/>
    <cellStyle name="Comma 3 6 4 2 3 2" xfId="21340" xr:uid="{3729751B-4566-4FD7-9444-55D6E7FF448C}"/>
    <cellStyle name="Comma 3 6 4 2 3 2 2" xfId="21341" xr:uid="{30106DEA-C97A-49AE-BCBF-593BB4D87A80}"/>
    <cellStyle name="Comma 3 6 4 2 3 2 2 2" xfId="21342" xr:uid="{03985423-4270-4FA1-B9DA-FDF134B8016B}"/>
    <cellStyle name="Comma 3 6 4 2 3 2 3" xfId="21343" xr:uid="{159244D0-8DE4-414D-8673-889F52244DBC}"/>
    <cellStyle name="Comma 3 6 4 2 3 3" xfId="21344" xr:uid="{C0D45D63-8FA8-4D9E-96EA-1EB3696D753E}"/>
    <cellStyle name="Comma 3 6 4 2 3 3 2" xfId="21345" xr:uid="{8AF1E13F-2B92-4D47-AACF-193DA17C5426}"/>
    <cellStyle name="Comma 3 6 4 2 3 4" xfId="21346" xr:uid="{A842A7D8-6E5A-48C2-88E9-C8A2910D5C9E}"/>
    <cellStyle name="Comma 3 6 4 2 4" xfId="21347" xr:uid="{01900460-CE27-4F0D-BBA3-0C04EE78E874}"/>
    <cellStyle name="Comma 3 6 4 2 4 2" xfId="21348" xr:uid="{C58423F9-A9E3-472A-BE3C-7CD2046B9725}"/>
    <cellStyle name="Comma 3 6 4 2 4 2 2" xfId="21349" xr:uid="{EEA11114-CB3C-4A94-B1F1-D66AC7526D56}"/>
    <cellStyle name="Comma 3 6 4 2 4 3" xfId="21350" xr:uid="{495BF0F1-9DE2-4011-921F-ABBCB865D8F4}"/>
    <cellStyle name="Comma 3 6 4 2 4 3 2" xfId="21351" xr:uid="{691235E5-F559-45DF-9889-4B4A3AA841FC}"/>
    <cellStyle name="Comma 3 6 4 2 4 4" xfId="21352" xr:uid="{90450CF9-88AF-4B3E-9672-DA6EF018DA89}"/>
    <cellStyle name="Comma 3 6 4 2 5" xfId="21353" xr:uid="{57745E68-2659-4ECA-912C-2BC58B8DCC0E}"/>
    <cellStyle name="Comma 3 6 4 2 5 2" xfId="21354" xr:uid="{4CDF5A53-DDA4-4E09-86A8-E68423086CA3}"/>
    <cellStyle name="Comma 3 6 4 2 6" xfId="21355" xr:uid="{2D38C850-5A38-4943-B481-B742CA48B66C}"/>
    <cellStyle name="Comma 3 6 4 2 6 2" xfId="21356" xr:uid="{C0D54768-6464-42B2-B01A-1A75102CE96B}"/>
    <cellStyle name="Comma 3 6 4 2 7" xfId="21357" xr:uid="{B55A4699-8DB5-48FF-9F8B-F2E17FDD9A7F}"/>
    <cellStyle name="Comma 3 6 4 3" xfId="21358" xr:uid="{E82B5E5F-199B-4C34-B4FB-A237F65F13E1}"/>
    <cellStyle name="Comma 3 6 4 3 2" xfId="21359" xr:uid="{EA1F8DF7-C9E2-4724-89D3-F82D49525C56}"/>
    <cellStyle name="Comma 3 6 4 3 2 2" xfId="21360" xr:uid="{6A11163C-5631-44D4-A70A-366C218BD04C}"/>
    <cellStyle name="Comma 3 6 4 3 2 2 2" xfId="21361" xr:uid="{BFD94628-F722-4634-A22D-551D54517C6D}"/>
    <cellStyle name="Comma 3 6 4 3 2 2 2 2" xfId="21362" xr:uid="{1EE0D4CA-4398-4EE4-B8C4-BAED95F8BECB}"/>
    <cellStyle name="Comma 3 6 4 3 2 2 3" xfId="21363" xr:uid="{03EC86B2-5524-4318-8036-0947170373A5}"/>
    <cellStyle name="Comma 3 6 4 3 2 3" xfId="21364" xr:uid="{2A51B67D-395F-4BA5-A96B-811F8B2FB4FE}"/>
    <cellStyle name="Comma 3 6 4 3 2 3 2" xfId="21365" xr:uid="{980DCE0B-C67F-4DD1-9296-1E07DF2C17ED}"/>
    <cellStyle name="Comma 3 6 4 3 2 4" xfId="21366" xr:uid="{B6F6CCCA-093E-43E6-A7FC-BF7C89B999EE}"/>
    <cellStyle name="Comma 3 6 4 3 3" xfId="21367" xr:uid="{670C5E1A-00A4-461B-ADD1-78964834F357}"/>
    <cellStyle name="Comma 3 6 4 3 3 2" xfId="21368" xr:uid="{8171DE3C-D252-4B88-8D5B-A79ADB8A53E7}"/>
    <cellStyle name="Comma 3 6 4 3 3 2 2" xfId="21369" xr:uid="{C9088781-FAFB-47CD-9D68-D7AD830CE27D}"/>
    <cellStyle name="Comma 3 6 4 3 3 3" xfId="21370" xr:uid="{C2365C08-3F8D-4E35-AEE2-77163F1D47FD}"/>
    <cellStyle name="Comma 3 6 4 3 3 3 2" xfId="21371" xr:uid="{F39AB609-0348-47D5-AD48-F75C46AD14FC}"/>
    <cellStyle name="Comma 3 6 4 3 3 4" xfId="21372" xr:uid="{2B57FFC7-25EF-4212-B3E5-BC758CD37A4A}"/>
    <cellStyle name="Comma 3 6 4 3 4" xfId="21373" xr:uid="{93E1D6C4-2E11-44B0-B44A-5DE725BDD70A}"/>
    <cellStyle name="Comma 3 6 4 3 4 2" xfId="21374" xr:uid="{593EF0EF-1056-4B36-8243-C75DE32E7BAA}"/>
    <cellStyle name="Comma 3 6 4 3 5" xfId="21375" xr:uid="{DB1F1D6B-A6BD-414B-A8E8-363D977D96D0}"/>
    <cellStyle name="Comma 3 6 4 3 5 2" xfId="21376" xr:uid="{AAE3E885-8D27-4FC4-9173-18EC7011E6D6}"/>
    <cellStyle name="Comma 3 6 4 3 6" xfId="21377" xr:uid="{4DE72F66-FF2F-42A2-862B-203B4CFFCBB5}"/>
    <cellStyle name="Comma 3 6 4 4" xfId="21378" xr:uid="{241F580E-DAA7-4957-B5A8-2F30460C7820}"/>
    <cellStyle name="Comma 3 6 4 4 2" xfId="21379" xr:uid="{2F84FFCB-93BE-49BA-B9F3-8E2B06294632}"/>
    <cellStyle name="Comma 3 6 4 4 2 2" xfId="21380" xr:uid="{D642450D-38F7-4BDC-AD52-40F544362B81}"/>
    <cellStyle name="Comma 3 6 4 4 2 2 2" xfId="21381" xr:uid="{E847C284-815C-4AFE-B5A1-D508AFF1D9F7}"/>
    <cellStyle name="Comma 3 6 4 4 2 3" xfId="21382" xr:uid="{D26607CD-A90F-42AD-9F0F-5CE73FBBE132}"/>
    <cellStyle name="Comma 3 6 4 4 3" xfId="21383" xr:uid="{3DB9988E-B0AC-4792-9A2A-40E43FB521B7}"/>
    <cellStyle name="Comma 3 6 4 4 3 2" xfId="21384" xr:uid="{FD68E4FB-CE70-40FA-8255-E6DFE349FD6A}"/>
    <cellStyle name="Comma 3 6 4 4 4" xfId="21385" xr:uid="{B54A0BB1-CF59-4DA3-B91A-A215C244CB26}"/>
    <cellStyle name="Comma 3 6 4 5" xfId="21386" xr:uid="{2F2DEF98-B37A-484D-A761-B7E29B71B062}"/>
    <cellStyle name="Comma 3 6 4 5 2" xfId="21387" xr:uid="{0797A691-3EDC-4CF3-86EE-AE0E1500F102}"/>
    <cellStyle name="Comma 3 6 4 5 2 2" xfId="21388" xr:uid="{1FC6D319-2C6E-4C68-AF14-3631018EEE27}"/>
    <cellStyle name="Comma 3 6 4 5 3" xfId="21389" xr:uid="{50A9B770-28E9-42DB-B2EB-7B3A304E32A1}"/>
    <cellStyle name="Comma 3 6 4 5 3 2" xfId="21390" xr:uid="{131EC1DC-8CBB-498C-8150-D0F3FD264083}"/>
    <cellStyle name="Comma 3 6 4 5 4" xfId="21391" xr:uid="{C7B25F3F-39A3-4CFC-AED9-D81F86EF9B12}"/>
    <cellStyle name="Comma 3 6 4 6" xfId="21392" xr:uid="{FF91AE2E-7241-43D0-B16C-5C42F3F8619A}"/>
    <cellStyle name="Comma 3 6 4 6 2" xfId="21393" xr:uid="{90BA3F2F-0EC0-47ED-ADA2-23B16FA0B0B2}"/>
    <cellStyle name="Comma 3 6 4 7" xfId="21394" xr:uid="{2D095CD8-9199-493E-AC2C-7CE64BF956A8}"/>
    <cellStyle name="Comma 3 6 4 7 2" xfId="21395" xr:uid="{3B88337D-27A3-4917-A24B-F4748323A1FD}"/>
    <cellStyle name="Comma 3 6 4 8" xfId="21396" xr:uid="{A1ABCA02-8E02-4A11-8AEB-DE1C933AA7CF}"/>
    <cellStyle name="Comma 3 6 4 9" xfId="21397" xr:uid="{12CA4220-C07E-4D1C-A441-54B769CC37C4}"/>
    <cellStyle name="Comma 3 6 5" xfId="21398" xr:uid="{DD14D6C9-C7AE-4280-AA86-A7847A689364}"/>
    <cellStyle name="Comma 3 6 5 2" xfId="21399" xr:uid="{056F8964-7709-40CB-B14A-30BBD94A2B20}"/>
    <cellStyle name="Comma 3 6 5 2 2" xfId="21400" xr:uid="{57144776-C078-4605-B2F4-4FAA83AED049}"/>
    <cellStyle name="Comma 3 6 5 2 2 2" xfId="21401" xr:uid="{A8CAB823-6C4F-4974-9E11-701FC3E37177}"/>
    <cellStyle name="Comma 3 6 5 2 2 2 2" xfId="21402" xr:uid="{06A46433-9342-4F55-8ADE-094FF594CBA8}"/>
    <cellStyle name="Comma 3 6 5 2 2 2 2 2" xfId="21403" xr:uid="{B73C6A3A-F71D-4197-AF10-2CC2C887A678}"/>
    <cellStyle name="Comma 3 6 5 2 2 2 3" xfId="21404" xr:uid="{C5D92797-AB03-400B-BCEA-C9D39D0BC476}"/>
    <cellStyle name="Comma 3 6 5 2 2 3" xfId="21405" xr:uid="{DDFCCD87-E6C7-4D9C-94DC-B6C17A5A3048}"/>
    <cellStyle name="Comma 3 6 5 2 2 3 2" xfId="21406" xr:uid="{7923BDD1-ED9B-4992-BD93-836AA69A4D75}"/>
    <cellStyle name="Comma 3 6 5 2 2 4" xfId="21407" xr:uid="{9AADE3BD-5906-4E6C-A7FA-11292192B242}"/>
    <cellStyle name="Comma 3 6 5 2 3" xfId="21408" xr:uid="{366DE614-661E-4D86-A5DA-376E6ED38932}"/>
    <cellStyle name="Comma 3 6 5 2 3 2" xfId="21409" xr:uid="{40AA8AF8-09A6-4815-BCB4-1C4398F169AD}"/>
    <cellStyle name="Comma 3 6 5 2 3 2 2" xfId="21410" xr:uid="{859AD3A5-511F-4B7C-97AA-3BCF0A6399CB}"/>
    <cellStyle name="Comma 3 6 5 2 3 3" xfId="21411" xr:uid="{892C2DCD-8D75-42C3-B328-9EC85E4523A0}"/>
    <cellStyle name="Comma 3 6 5 2 3 3 2" xfId="21412" xr:uid="{23BC55A9-F27E-4555-9E4A-C9E7E5C627B9}"/>
    <cellStyle name="Comma 3 6 5 2 3 4" xfId="21413" xr:uid="{9F1DCC50-57AA-4DE7-8A37-475265EE2E37}"/>
    <cellStyle name="Comma 3 6 5 2 4" xfId="21414" xr:uid="{ECB24BC6-804F-49AD-8029-29FE97CA5115}"/>
    <cellStyle name="Comma 3 6 5 2 4 2" xfId="21415" xr:uid="{7A323307-39D9-4D34-BCFE-D24B3B408EC1}"/>
    <cellStyle name="Comma 3 6 5 2 5" xfId="21416" xr:uid="{015E7FA4-B621-4528-8C14-815D3FE64664}"/>
    <cellStyle name="Comma 3 6 5 2 5 2" xfId="21417" xr:uid="{500716B3-BBF6-4388-A269-7FB8106DCB81}"/>
    <cellStyle name="Comma 3 6 5 2 6" xfId="21418" xr:uid="{AA47BE34-01F7-4A66-B025-4E31CC0F9E90}"/>
    <cellStyle name="Comma 3 6 5 3" xfId="21419" xr:uid="{4F23B426-CDB1-4F23-9EA2-AF0A75D12140}"/>
    <cellStyle name="Comma 3 6 5 3 2" xfId="21420" xr:uid="{8D397F3B-DFAD-4F81-9E23-A73EFA9CEFD9}"/>
    <cellStyle name="Comma 3 6 5 3 2 2" xfId="21421" xr:uid="{E3C44CA5-8C2E-46C9-B63F-2535BD335BC1}"/>
    <cellStyle name="Comma 3 6 5 3 2 2 2" xfId="21422" xr:uid="{CFA06995-49B3-40F7-9E3A-3DC24E358AF7}"/>
    <cellStyle name="Comma 3 6 5 3 2 3" xfId="21423" xr:uid="{04B71046-C580-48F2-8ED3-5CCC5E1D619D}"/>
    <cellStyle name="Comma 3 6 5 3 3" xfId="21424" xr:uid="{84C7E920-DA06-48A0-8120-F0AC360F19DD}"/>
    <cellStyle name="Comma 3 6 5 3 3 2" xfId="21425" xr:uid="{75F64285-203D-4FCE-8014-49173F9919C8}"/>
    <cellStyle name="Comma 3 6 5 3 4" xfId="21426" xr:uid="{89157593-5515-43EA-9D92-AF1537DE3CE3}"/>
    <cellStyle name="Comma 3 6 5 4" xfId="21427" xr:uid="{401E4365-1ED2-4096-8180-BC0EB7821024}"/>
    <cellStyle name="Comma 3 6 5 4 2" xfId="21428" xr:uid="{460BA3DE-DB6E-4698-A3DA-78EC8B3D271C}"/>
    <cellStyle name="Comma 3 6 5 4 2 2" xfId="21429" xr:uid="{D6C51CD8-E79A-4A9A-B78A-12578E8A5BC3}"/>
    <cellStyle name="Comma 3 6 5 4 3" xfId="21430" xr:uid="{CBF2AE32-9AC1-4383-AF85-5A72796D1066}"/>
    <cellStyle name="Comma 3 6 5 4 3 2" xfId="21431" xr:uid="{6047C48C-6ADE-42C5-B27A-E0FB316D3050}"/>
    <cellStyle name="Comma 3 6 5 4 4" xfId="21432" xr:uid="{03BC7DE3-CFFD-4305-9775-D092A837B7FD}"/>
    <cellStyle name="Comma 3 6 5 5" xfId="21433" xr:uid="{82AD21F1-DD68-464E-BA1F-B99818E926E1}"/>
    <cellStyle name="Comma 3 6 5 5 2" xfId="21434" xr:uid="{1BE67DC7-10D1-408A-8DC0-AFF3CB6C86DD}"/>
    <cellStyle name="Comma 3 6 5 6" xfId="21435" xr:uid="{6BB80B6F-28B8-4307-B1F5-02D1F791399A}"/>
    <cellStyle name="Comma 3 6 5 6 2" xfId="21436" xr:uid="{1DA89D05-A640-47B2-98E9-7839C5B4B40D}"/>
    <cellStyle name="Comma 3 6 5 7" xfId="21437" xr:uid="{2F9BABCB-12B6-4C38-A7F4-566C2FC5878E}"/>
    <cellStyle name="Comma 3 6 6" xfId="21438" xr:uid="{71FBD3E2-54AA-4654-B3AF-9AF05070E449}"/>
    <cellStyle name="Comma 3 6 6 2" xfId="21439" xr:uid="{B5571A0C-4B01-4BA0-9ED1-874317B1239B}"/>
    <cellStyle name="Comma 3 6 6 2 2" xfId="21440" xr:uid="{3407D830-42E8-4E9E-A4D5-BA2B1E2FDA78}"/>
    <cellStyle name="Comma 3 6 6 2 2 2" xfId="21441" xr:uid="{6D610660-FE9B-4246-9924-8A6427B8E0FC}"/>
    <cellStyle name="Comma 3 6 6 2 3" xfId="21442" xr:uid="{E389D072-D953-4FB8-9C36-4AFDD437426B}"/>
    <cellStyle name="Comma 3 6 6 2 4" xfId="21443" xr:uid="{19294994-155D-45C8-92DC-963C183149D7}"/>
    <cellStyle name="Comma 3 6 6 3" xfId="21444" xr:uid="{034750D1-B219-4688-A0A9-5A629B5B555D}"/>
    <cellStyle name="Comma 3 6 6 3 2" xfId="21445" xr:uid="{586A9C3F-10BF-4399-9727-66114E1EAE0F}"/>
    <cellStyle name="Comma 3 6 6 3 2 2" xfId="21446" xr:uid="{06E800E6-1CA0-4797-B2AF-88650D609052}"/>
    <cellStyle name="Comma 3 6 6 3 3" xfId="21447" xr:uid="{DFC71651-EE09-489E-A02E-7F11179B7DDA}"/>
    <cellStyle name="Comma 3 6 6 4" xfId="21448" xr:uid="{C1B42038-A4CF-452B-A8F4-7E485E358638}"/>
    <cellStyle name="Comma 3 6 6 4 2" xfId="21449" xr:uid="{E4698C90-DA74-4EF2-ACAE-A29D76F4F589}"/>
    <cellStyle name="Comma 3 6 6 4 2 2" xfId="21450" xr:uid="{14A615BB-FEF4-4E68-AC1B-B8994372EB2D}"/>
    <cellStyle name="Comma 3 6 6 4 3" xfId="21451" xr:uid="{A4AD8CE7-4FCA-48EC-BD83-84220490F178}"/>
    <cellStyle name="Comma 3 6 6 5" xfId="21452" xr:uid="{466A817C-8133-4510-8D75-50EF7951BD02}"/>
    <cellStyle name="Comma 3 6 6 5 2" xfId="21453" xr:uid="{338970A0-BE5C-4928-A9BC-DF837FBA81BF}"/>
    <cellStyle name="Comma 3 6 7" xfId="21454" xr:uid="{1B874E5A-8488-45EC-8972-90D3F304E3D9}"/>
    <cellStyle name="Comma 3 6 7 2" xfId="21455" xr:uid="{00F75465-1D95-4A14-8DD8-6B0DD08EB46A}"/>
    <cellStyle name="Comma 3 6 7 2 2" xfId="21456" xr:uid="{99642D1A-C3C3-4257-B4D8-1AE80E15C82D}"/>
    <cellStyle name="Comma 3 6 7 2 2 2" xfId="21457" xr:uid="{85C75887-2E35-4337-A1BD-FFF043CFD499}"/>
    <cellStyle name="Comma 3 6 7 2 3" xfId="21458" xr:uid="{80FF4844-EDC3-4591-A6D5-5B77474F5779}"/>
    <cellStyle name="Comma 3 6 7 2 3 2" xfId="21459" xr:uid="{1700B33D-3558-45B0-9061-EEE0FE061656}"/>
    <cellStyle name="Comma 3 6 7 2 4" xfId="21460" xr:uid="{66E58F8F-306E-4791-814C-CD0B05215EC7}"/>
    <cellStyle name="Comma 3 6 7 3" xfId="21461" xr:uid="{EFBCB91B-4426-448F-B782-05AF11AB667D}"/>
    <cellStyle name="Comma 3 6 7 3 2" xfId="21462" xr:uid="{9642CA9A-470B-4BEC-B103-56CAC54429B2}"/>
    <cellStyle name="Comma 3 6 7 4" xfId="21463" xr:uid="{B6FF4429-FEE8-430A-8667-DD24AB6AD5AF}"/>
    <cellStyle name="Comma 3 6 7 4 2" xfId="21464" xr:uid="{82FBB780-BBD9-4ACF-A93E-3BEA49028CB4}"/>
    <cellStyle name="Comma 3 6 7 5" xfId="21465" xr:uid="{095CBD77-80D9-4B76-8D82-0A1F665B8E06}"/>
    <cellStyle name="Comma 3 6 8" xfId="21466" xr:uid="{5DE65144-271A-495B-B217-F3349ACC5087}"/>
    <cellStyle name="Comma 3 6 8 2" xfId="21467" xr:uid="{4B08502D-C8CF-45C3-A5C8-D4F874C06B74}"/>
    <cellStyle name="Comma 3 6 8 2 2" xfId="21468" xr:uid="{686C46B9-C5BA-4B0D-9058-73FB6A5AEFE3}"/>
    <cellStyle name="Comma 3 6 8 3" xfId="21469" xr:uid="{743CD58A-10C6-475C-BC63-0B3B207FE67B}"/>
    <cellStyle name="Comma 3 6 8 3 2" xfId="21470" xr:uid="{1080C498-4899-4B2F-919F-393CC48612BD}"/>
    <cellStyle name="Comma 3 6 8 4" xfId="21471" xr:uid="{DC01A9DC-832A-400E-9D45-8A455FA1CD3A}"/>
    <cellStyle name="Comma 3 6 9" xfId="21472" xr:uid="{9155492B-CDE3-4DF4-9895-C0DFA7FBFE45}"/>
    <cellStyle name="Comma 3 6 9 2" xfId="21473" xr:uid="{333DF726-A96C-4DEC-A22B-DBD9886BEA38}"/>
    <cellStyle name="Comma 3 7" xfId="21474" xr:uid="{11588F10-E4CE-4AA5-859C-8B27A13A6418}"/>
    <cellStyle name="Comma 3 7 10" xfId="21475" xr:uid="{80BAF7EC-7BAF-4517-A8BD-FE9032381766}"/>
    <cellStyle name="Comma 3 7 10 2" xfId="21476" xr:uid="{4D8FAB8A-572C-4BEC-8DF8-E36CADBD0230}"/>
    <cellStyle name="Comma 3 7 11" xfId="21477" xr:uid="{4E11B44F-3CD6-4A90-AC17-200E7AADF8BD}"/>
    <cellStyle name="Comma 3 7 12" xfId="21478" xr:uid="{F58061F6-0DD8-45ED-8CA6-92FA9F57ED66}"/>
    <cellStyle name="Comma 3 7 2" xfId="21479" xr:uid="{F3339550-C45B-42B3-B47E-E6EDD232AACC}"/>
    <cellStyle name="Comma 3 7 2 10" xfId="21480" xr:uid="{FFC6AF7C-924B-40E8-AF93-B096F12F62C4}"/>
    <cellStyle name="Comma 3 7 2 2" xfId="21481" xr:uid="{9947FCA2-ECDF-4A17-B0B8-85416B456669}"/>
    <cellStyle name="Comma 3 7 2 2 2" xfId="21482" xr:uid="{2B5A9C02-9EC2-4CD0-8CE8-0CFB0653D842}"/>
    <cellStyle name="Comma 3 7 2 2 2 2" xfId="21483" xr:uid="{851E707E-E7D2-4479-866E-3E507A5675EC}"/>
    <cellStyle name="Comma 3 7 2 2 2 2 2" xfId="21484" xr:uid="{171A87B2-FFC3-43B2-929E-160AFCEC4943}"/>
    <cellStyle name="Comma 3 7 2 2 2 2 2 2" xfId="21485" xr:uid="{8F31A5CE-0A66-4908-9FE4-AC943025CA21}"/>
    <cellStyle name="Comma 3 7 2 2 2 2 2 2 2" xfId="21486" xr:uid="{2A6311CB-DDEE-4F0E-AAF7-C0E8DE678793}"/>
    <cellStyle name="Comma 3 7 2 2 2 2 2 2 2 2" xfId="21487" xr:uid="{2CAA27C0-4573-452B-A58F-7BB8481CCB3E}"/>
    <cellStyle name="Comma 3 7 2 2 2 2 2 2 3" xfId="21488" xr:uid="{F54DC579-A0B6-407B-BF44-58460EB9004E}"/>
    <cellStyle name="Comma 3 7 2 2 2 2 2 3" xfId="21489" xr:uid="{CF979E88-8D80-42BE-A2AE-D69A5B1A8049}"/>
    <cellStyle name="Comma 3 7 2 2 2 2 2 3 2" xfId="21490" xr:uid="{D99044BD-CC67-4DB1-9691-E922A6A84FAB}"/>
    <cellStyle name="Comma 3 7 2 2 2 2 2 4" xfId="21491" xr:uid="{25AA1D31-3240-48BC-837C-938578380089}"/>
    <cellStyle name="Comma 3 7 2 2 2 2 3" xfId="21492" xr:uid="{325BE874-09F9-4D4E-B450-5748885DF69D}"/>
    <cellStyle name="Comma 3 7 2 2 2 2 3 2" xfId="21493" xr:uid="{BA9CA39C-68C1-47F6-877D-416541A35F7D}"/>
    <cellStyle name="Comma 3 7 2 2 2 2 3 2 2" xfId="21494" xr:uid="{A8495D18-2823-4AC4-B8E4-37B5D37F66EF}"/>
    <cellStyle name="Comma 3 7 2 2 2 2 3 3" xfId="21495" xr:uid="{611755BA-E8A9-4217-95EA-B42C370C80F3}"/>
    <cellStyle name="Comma 3 7 2 2 2 2 3 3 2" xfId="21496" xr:uid="{AD251D46-03B9-4CDA-8BAC-AE2B73215CDB}"/>
    <cellStyle name="Comma 3 7 2 2 2 2 3 4" xfId="21497" xr:uid="{058F57F5-AD0E-4CB4-A470-C842141965A2}"/>
    <cellStyle name="Comma 3 7 2 2 2 2 4" xfId="21498" xr:uid="{80252206-A1DC-4216-9FF7-A4C6FE13BF52}"/>
    <cellStyle name="Comma 3 7 2 2 2 2 4 2" xfId="21499" xr:uid="{6D7B12EA-8E40-4C87-B69D-166134A3EC9C}"/>
    <cellStyle name="Comma 3 7 2 2 2 2 5" xfId="21500" xr:uid="{659A03AC-3017-49F1-BD18-2A04E1038691}"/>
    <cellStyle name="Comma 3 7 2 2 2 2 5 2" xfId="21501" xr:uid="{2F30DE86-FEB5-488B-AFA5-4CE2250EACCE}"/>
    <cellStyle name="Comma 3 7 2 2 2 2 6" xfId="21502" xr:uid="{38F56797-8A74-43EA-9B06-9C3AF10AC17F}"/>
    <cellStyle name="Comma 3 7 2 2 2 3" xfId="21503" xr:uid="{46B38941-9367-4DB6-8035-F158D4EAD3E8}"/>
    <cellStyle name="Comma 3 7 2 2 2 3 2" xfId="21504" xr:uid="{9BDC03E5-0F75-4B14-BFAD-CA2A05462321}"/>
    <cellStyle name="Comma 3 7 2 2 2 3 2 2" xfId="21505" xr:uid="{A6A61725-C8E5-4558-8390-67DC3D43519C}"/>
    <cellStyle name="Comma 3 7 2 2 2 3 2 2 2" xfId="21506" xr:uid="{0C603E30-67AC-4F89-9ECE-AEB41145E717}"/>
    <cellStyle name="Comma 3 7 2 2 2 3 2 3" xfId="21507" xr:uid="{DDE9CD77-5936-4698-9BBF-95FFCC2FE475}"/>
    <cellStyle name="Comma 3 7 2 2 2 3 3" xfId="21508" xr:uid="{847CE659-27E8-4D87-BB67-79D3D1422375}"/>
    <cellStyle name="Comma 3 7 2 2 2 3 3 2" xfId="21509" xr:uid="{B4170384-286B-4264-A54C-A8B91E01D44A}"/>
    <cellStyle name="Comma 3 7 2 2 2 3 4" xfId="21510" xr:uid="{2A8A72AC-6B1B-4AD0-85AC-D95339DA32FF}"/>
    <cellStyle name="Comma 3 7 2 2 2 4" xfId="21511" xr:uid="{57651EA3-F5F8-4A17-9233-DDF08A85F25D}"/>
    <cellStyle name="Comma 3 7 2 2 2 4 2" xfId="21512" xr:uid="{C28ACDF4-BF68-48E0-99FF-058C1C7538EA}"/>
    <cellStyle name="Comma 3 7 2 2 2 4 2 2" xfId="21513" xr:uid="{FD642414-4567-4389-B738-FDF0711C7A56}"/>
    <cellStyle name="Comma 3 7 2 2 2 4 3" xfId="21514" xr:uid="{3B6AA8E1-5841-46A9-B8A4-759F5639C31E}"/>
    <cellStyle name="Comma 3 7 2 2 2 4 3 2" xfId="21515" xr:uid="{2048641A-7EAC-423C-9017-8C00CE7D8DB0}"/>
    <cellStyle name="Comma 3 7 2 2 2 4 4" xfId="21516" xr:uid="{CC6DC0A1-10A1-494B-9D32-37E36EA07961}"/>
    <cellStyle name="Comma 3 7 2 2 2 5" xfId="21517" xr:uid="{E5840C98-B729-41D4-BB5A-67807D38F9CB}"/>
    <cellStyle name="Comma 3 7 2 2 2 5 2" xfId="21518" xr:uid="{323948E5-7F5A-4188-A2BC-33EE10941F29}"/>
    <cellStyle name="Comma 3 7 2 2 2 6" xfId="21519" xr:uid="{0C4D3498-86D5-4FD0-BA94-B31FE8CAF58C}"/>
    <cellStyle name="Comma 3 7 2 2 2 6 2" xfId="21520" xr:uid="{031DCFBF-CB50-4B4C-936D-E5FBDC97C828}"/>
    <cellStyle name="Comma 3 7 2 2 2 7" xfId="21521" xr:uid="{E3BBC639-5567-4DF9-8051-35C1CFA9FA80}"/>
    <cellStyle name="Comma 3 7 2 2 3" xfId="21522" xr:uid="{603DEE7C-058A-4088-B3F0-50FD5FCD31A9}"/>
    <cellStyle name="Comma 3 7 2 2 3 2" xfId="21523" xr:uid="{7D0ECEB2-9452-4FD6-A4E1-1FC58EF2CECF}"/>
    <cellStyle name="Comma 3 7 2 2 3 2 2" xfId="21524" xr:uid="{323AD096-CACB-4A49-9DB2-CC7C3EE1E373}"/>
    <cellStyle name="Comma 3 7 2 2 3 2 2 2" xfId="21525" xr:uid="{74A45AB4-77B5-452B-A288-CE35F3276334}"/>
    <cellStyle name="Comma 3 7 2 2 3 2 2 2 2" xfId="21526" xr:uid="{17EF0864-6E36-4A2D-ADCD-E81C4C5B76C1}"/>
    <cellStyle name="Comma 3 7 2 2 3 2 2 3" xfId="21527" xr:uid="{A5FF4571-5E23-48CB-9A6B-FCD885564610}"/>
    <cellStyle name="Comma 3 7 2 2 3 2 3" xfId="21528" xr:uid="{32BBFA05-6F3E-405D-8A65-046B5BFD29F0}"/>
    <cellStyle name="Comma 3 7 2 2 3 2 3 2" xfId="21529" xr:uid="{B3F7A36A-4A7E-4C90-B082-411A13216D61}"/>
    <cellStyle name="Comma 3 7 2 2 3 2 4" xfId="21530" xr:uid="{5BC72A30-8F05-49AC-9212-54357E379B48}"/>
    <cellStyle name="Comma 3 7 2 2 3 3" xfId="21531" xr:uid="{9370916C-67AB-4BD1-8750-929331040E48}"/>
    <cellStyle name="Comma 3 7 2 2 3 3 2" xfId="21532" xr:uid="{097697A3-395A-4601-8A1A-706383715D88}"/>
    <cellStyle name="Comma 3 7 2 2 3 3 2 2" xfId="21533" xr:uid="{86C51659-7A4A-44D0-9628-03C9B7989C05}"/>
    <cellStyle name="Comma 3 7 2 2 3 3 3" xfId="21534" xr:uid="{2EBA279E-DE8D-402B-AEAE-C9379C049A18}"/>
    <cellStyle name="Comma 3 7 2 2 3 3 3 2" xfId="21535" xr:uid="{809C1037-573D-492A-BB5D-68EFE1DA7B55}"/>
    <cellStyle name="Comma 3 7 2 2 3 3 4" xfId="21536" xr:uid="{177FE353-AD92-433D-9A9C-E84B90D6F448}"/>
    <cellStyle name="Comma 3 7 2 2 3 4" xfId="21537" xr:uid="{7B82B523-611C-4181-9621-F8EDB9CA7EB2}"/>
    <cellStyle name="Comma 3 7 2 2 3 4 2" xfId="21538" xr:uid="{96DC9548-255D-4FFC-8977-D7494C8EEC00}"/>
    <cellStyle name="Comma 3 7 2 2 3 5" xfId="21539" xr:uid="{E7DC19BF-CD61-4A02-B562-3ED944583733}"/>
    <cellStyle name="Comma 3 7 2 2 3 5 2" xfId="21540" xr:uid="{BC0A49DE-5CFE-4A72-843E-20BD85565CFF}"/>
    <cellStyle name="Comma 3 7 2 2 3 6" xfId="21541" xr:uid="{693674DA-C8EA-474F-A20C-7CDC13A3095D}"/>
    <cellStyle name="Comma 3 7 2 2 4" xfId="21542" xr:uid="{F217A8CA-E45F-4E47-8196-D16F3D392C24}"/>
    <cellStyle name="Comma 3 7 2 2 4 2" xfId="21543" xr:uid="{B2B2861B-80E3-4427-A6EE-6C4FA1BCC395}"/>
    <cellStyle name="Comma 3 7 2 2 4 2 2" xfId="21544" xr:uid="{E39BFCD1-B63F-465E-A31D-8B47467D1591}"/>
    <cellStyle name="Comma 3 7 2 2 4 2 2 2" xfId="21545" xr:uid="{80554893-C43F-43C6-8EAD-AD1AE0CEC2B1}"/>
    <cellStyle name="Comma 3 7 2 2 4 2 3" xfId="21546" xr:uid="{0771D76A-8561-4685-939E-0658B46EED75}"/>
    <cellStyle name="Comma 3 7 2 2 4 3" xfId="21547" xr:uid="{69226170-7540-43CA-814C-D89B75AC6D96}"/>
    <cellStyle name="Comma 3 7 2 2 4 3 2" xfId="21548" xr:uid="{2B02D970-A950-4391-BF86-9E07F0EC21C3}"/>
    <cellStyle name="Comma 3 7 2 2 4 4" xfId="21549" xr:uid="{E37CFC45-4A85-43E6-A5E3-2CA81493551F}"/>
    <cellStyle name="Comma 3 7 2 2 5" xfId="21550" xr:uid="{60128FAE-6D4A-479C-A019-010D4909121F}"/>
    <cellStyle name="Comma 3 7 2 2 5 2" xfId="21551" xr:uid="{240379F5-2D65-41E9-82CA-3230B0F4D321}"/>
    <cellStyle name="Comma 3 7 2 2 5 2 2" xfId="21552" xr:uid="{DCE009F9-C165-4B90-AD7C-64D057605928}"/>
    <cellStyle name="Comma 3 7 2 2 5 3" xfId="21553" xr:uid="{0C352F21-F50D-44A4-942E-E1DDE8CBC12D}"/>
    <cellStyle name="Comma 3 7 2 2 5 3 2" xfId="21554" xr:uid="{9E88058F-34CA-4DBF-9CAF-A71AEEC91E4E}"/>
    <cellStyle name="Comma 3 7 2 2 5 4" xfId="21555" xr:uid="{D82336DF-8967-41CB-AE2E-A087AC2EA710}"/>
    <cellStyle name="Comma 3 7 2 2 6" xfId="21556" xr:uid="{E9526788-761E-475F-B263-E4C363C9D8FF}"/>
    <cellStyle name="Comma 3 7 2 2 6 2" xfId="21557" xr:uid="{8834EA7D-B4A3-485A-AC6E-41150D85A6F4}"/>
    <cellStyle name="Comma 3 7 2 2 7" xfId="21558" xr:uid="{CB9D5A35-8457-43A5-B73C-552432C0A2DE}"/>
    <cellStyle name="Comma 3 7 2 2 7 2" xfId="21559" xr:uid="{209E6FA7-A72A-4A17-9E18-AF8DABBA04EB}"/>
    <cellStyle name="Comma 3 7 2 2 8" xfId="21560" xr:uid="{76609A72-3852-4907-9CEF-86C8EF04F3FB}"/>
    <cellStyle name="Comma 3 7 2 2 9" xfId="21561" xr:uid="{70F38298-C7C4-44B1-8A00-B69FE6C617E1}"/>
    <cellStyle name="Comma 3 7 2 3" xfId="21562" xr:uid="{31EC95E2-76FD-4FE0-9B89-142D11ABFD15}"/>
    <cellStyle name="Comma 3 7 2 3 2" xfId="21563" xr:uid="{B3B5251E-CEF0-42AC-91C5-C1C03A755BEE}"/>
    <cellStyle name="Comma 3 7 2 3 2 2" xfId="21564" xr:uid="{43ABB449-83DF-4941-94EB-3A40B7B9A53A}"/>
    <cellStyle name="Comma 3 7 2 3 2 2 2" xfId="21565" xr:uid="{803CAC78-D387-4DE7-A8BC-DCD651223578}"/>
    <cellStyle name="Comma 3 7 2 3 2 2 2 2" xfId="21566" xr:uid="{D7B22735-BEBA-4DA2-BE7B-17716E6736E6}"/>
    <cellStyle name="Comma 3 7 2 3 2 2 2 2 2" xfId="21567" xr:uid="{2DEF2CFA-4AB2-4386-A678-BB761E4FC5D1}"/>
    <cellStyle name="Comma 3 7 2 3 2 2 2 3" xfId="21568" xr:uid="{7AE98C3D-B94C-443F-A7BD-95C2E5083478}"/>
    <cellStyle name="Comma 3 7 2 3 2 2 3" xfId="21569" xr:uid="{4A1261ED-0C30-488A-B8A0-77BAF56ABCC4}"/>
    <cellStyle name="Comma 3 7 2 3 2 2 3 2" xfId="21570" xr:uid="{AD0B0AB0-271B-4E88-A607-B5B7DF7602DF}"/>
    <cellStyle name="Comma 3 7 2 3 2 2 4" xfId="21571" xr:uid="{07F888BD-F555-4B36-875B-B7EB1BC7FDD6}"/>
    <cellStyle name="Comma 3 7 2 3 2 3" xfId="21572" xr:uid="{B17A124E-B820-4FE2-A432-CEB5F26CBBD0}"/>
    <cellStyle name="Comma 3 7 2 3 2 3 2" xfId="21573" xr:uid="{C176E724-C941-48B4-9128-8985E8E8272F}"/>
    <cellStyle name="Comma 3 7 2 3 2 3 2 2" xfId="21574" xr:uid="{1A720D0E-D43B-4976-BECF-CB3BBEDA3330}"/>
    <cellStyle name="Comma 3 7 2 3 2 3 3" xfId="21575" xr:uid="{230721DB-C257-4332-9BBF-21CBD41AEA1F}"/>
    <cellStyle name="Comma 3 7 2 3 2 3 3 2" xfId="21576" xr:uid="{ADCFD889-85E5-4EC1-8E10-705D11FBC699}"/>
    <cellStyle name="Comma 3 7 2 3 2 3 4" xfId="21577" xr:uid="{2E82417D-1F6B-4EB3-B68B-85AA100210F5}"/>
    <cellStyle name="Comma 3 7 2 3 2 4" xfId="21578" xr:uid="{70AA75BF-5BF4-47CA-A1FA-01EAF838333E}"/>
    <cellStyle name="Comma 3 7 2 3 2 4 2" xfId="21579" xr:uid="{11C9E5E6-2371-4A17-99BE-7C917AEF7980}"/>
    <cellStyle name="Comma 3 7 2 3 2 5" xfId="21580" xr:uid="{29FF2DE8-F46C-4457-B957-F546FD993BB3}"/>
    <cellStyle name="Comma 3 7 2 3 2 5 2" xfId="21581" xr:uid="{F38CBF00-AB4B-4B94-835B-8EBD85B1D1C4}"/>
    <cellStyle name="Comma 3 7 2 3 2 6" xfId="21582" xr:uid="{4416FEC0-D4AE-462D-A61B-86138FE086D2}"/>
    <cellStyle name="Comma 3 7 2 3 3" xfId="21583" xr:uid="{D9FE4F8C-EEBD-4755-88B5-8B1E1FDF47EB}"/>
    <cellStyle name="Comma 3 7 2 3 3 2" xfId="21584" xr:uid="{381D5BC2-6FF1-4B36-A19C-12D4EAA6D06A}"/>
    <cellStyle name="Comma 3 7 2 3 3 2 2" xfId="21585" xr:uid="{56DE85A5-3124-4FCF-B2D1-DB4F6808183E}"/>
    <cellStyle name="Comma 3 7 2 3 3 2 2 2" xfId="21586" xr:uid="{6D322938-35D0-4C80-9A39-1BEFCA8A9491}"/>
    <cellStyle name="Comma 3 7 2 3 3 2 3" xfId="21587" xr:uid="{B8166F0F-9AC5-4E4E-B827-FFEA27A193C9}"/>
    <cellStyle name="Comma 3 7 2 3 3 3" xfId="21588" xr:uid="{09451F5E-1C2A-4F9A-B33C-3BC2F0166837}"/>
    <cellStyle name="Comma 3 7 2 3 3 3 2" xfId="21589" xr:uid="{E29367DA-FB0A-4EF2-B37A-A51D7DD22803}"/>
    <cellStyle name="Comma 3 7 2 3 3 4" xfId="21590" xr:uid="{0569C908-869D-485D-BE07-DB663F219277}"/>
    <cellStyle name="Comma 3 7 2 3 4" xfId="21591" xr:uid="{9B560E10-043D-4883-A3E4-B52E4AEB894A}"/>
    <cellStyle name="Comma 3 7 2 3 4 2" xfId="21592" xr:uid="{15244C99-C0BA-4CCE-96AC-0999C13339BC}"/>
    <cellStyle name="Comma 3 7 2 3 4 2 2" xfId="21593" xr:uid="{B87ED943-4986-4350-B395-E874CABAF591}"/>
    <cellStyle name="Comma 3 7 2 3 4 3" xfId="21594" xr:uid="{7CC1CD64-0076-4C8D-96EA-B947E5616DEA}"/>
    <cellStyle name="Comma 3 7 2 3 4 3 2" xfId="21595" xr:uid="{5AD88A73-126A-4F7B-A621-5FAB0215C29F}"/>
    <cellStyle name="Comma 3 7 2 3 4 4" xfId="21596" xr:uid="{B4725397-C641-4D4F-A91B-44962AB45561}"/>
    <cellStyle name="Comma 3 7 2 3 5" xfId="21597" xr:uid="{34F4C321-BDCA-457A-B4CF-CA7D32CCA049}"/>
    <cellStyle name="Comma 3 7 2 3 5 2" xfId="21598" xr:uid="{108253A0-4CEB-48AE-BE89-0EAB72C77195}"/>
    <cellStyle name="Comma 3 7 2 3 6" xfId="21599" xr:uid="{9A87588B-C669-4288-9CAA-F39806732FB9}"/>
    <cellStyle name="Comma 3 7 2 3 6 2" xfId="21600" xr:uid="{FB18CDB0-C329-4B3E-B79C-072F6EF3B7D7}"/>
    <cellStyle name="Comma 3 7 2 3 7" xfId="21601" xr:uid="{7354D20E-323A-49DD-A4D7-8F467E3E7F4F}"/>
    <cellStyle name="Comma 3 7 2 4" xfId="21602" xr:uid="{B8CCC051-F3F6-4BBF-AF09-8AAC3EFE8B44}"/>
    <cellStyle name="Comma 3 7 2 4 2" xfId="21603" xr:uid="{7F51EB90-7FB9-4A1E-B384-9E58B6CD0F45}"/>
    <cellStyle name="Comma 3 7 2 4 2 2" xfId="21604" xr:uid="{D6CE7F07-C26E-46E6-83A7-10110B2EF74A}"/>
    <cellStyle name="Comma 3 7 2 4 2 2 2" xfId="21605" xr:uid="{A3D39504-42AE-4509-A17C-A42AFC748BD3}"/>
    <cellStyle name="Comma 3 7 2 4 2 2 2 2" xfId="21606" xr:uid="{4827A02E-F20B-4C54-8995-B7BD1FB1F023}"/>
    <cellStyle name="Comma 3 7 2 4 2 2 3" xfId="21607" xr:uid="{A51B79EA-1336-46E3-B986-5F5D49BC6D6C}"/>
    <cellStyle name="Comma 3 7 2 4 2 3" xfId="21608" xr:uid="{F750920C-C1A1-4CDC-B680-E054B3EC9305}"/>
    <cellStyle name="Comma 3 7 2 4 2 3 2" xfId="21609" xr:uid="{46C652C5-AD47-45BF-A398-E75ED8A3041B}"/>
    <cellStyle name="Comma 3 7 2 4 2 4" xfId="21610" xr:uid="{FE0FB943-8E64-4AF6-8E53-52D835F5F003}"/>
    <cellStyle name="Comma 3 7 2 4 3" xfId="21611" xr:uid="{7CCB4623-B06D-4280-AC00-E7A3DF5031BC}"/>
    <cellStyle name="Comma 3 7 2 4 3 2" xfId="21612" xr:uid="{EC976CDC-319E-49FC-838D-A474732286E4}"/>
    <cellStyle name="Comma 3 7 2 4 3 2 2" xfId="21613" xr:uid="{31E23533-12CA-408A-B3FB-1A8676A1F914}"/>
    <cellStyle name="Comma 3 7 2 4 3 3" xfId="21614" xr:uid="{8728C3A8-A8F0-4002-A47C-BC46B662CD10}"/>
    <cellStyle name="Comma 3 7 2 4 3 3 2" xfId="21615" xr:uid="{D7339339-6A30-4DF5-A56E-93A613E7743C}"/>
    <cellStyle name="Comma 3 7 2 4 3 4" xfId="21616" xr:uid="{E6B2F735-045C-4991-B3A4-C36B9F0CBA95}"/>
    <cellStyle name="Comma 3 7 2 4 4" xfId="21617" xr:uid="{74035DB2-FC92-478B-818F-3C235BF6BA86}"/>
    <cellStyle name="Comma 3 7 2 4 4 2" xfId="21618" xr:uid="{F96AAAA7-85AA-41B9-B0FE-F20BF3A866A4}"/>
    <cellStyle name="Comma 3 7 2 4 5" xfId="21619" xr:uid="{BBE0FEC2-C8B3-4CD9-90D9-E8EB81AE1E03}"/>
    <cellStyle name="Comma 3 7 2 4 5 2" xfId="21620" xr:uid="{9E5D44F0-4215-406F-8841-FBECD385C2FA}"/>
    <cellStyle name="Comma 3 7 2 4 6" xfId="21621" xr:uid="{2880E25E-1CD7-43F8-8E34-EB1891CF9222}"/>
    <cellStyle name="Comma 3 7 2 5" xfId="21622" xr:uid="{ECE0182E-1AD3-4E38-A25C-42B675E8D3C9}"/>
    <cellStyle name="Comma 3 7 2 5 2" xfId="21623" xr:uid="{DEABB23D-6BD0-4740-8F3F-E2223F3C937B}"/>
    <cellStyle name="Comma 3 7 2 5 2 2" xfId="21624" xr:uid="{B5D78B10-264B-462A-9950-CEC2944C23D6}"/>
    <cellStyle name="Comma 3 7 2 5 2 2 2" xfId="21625" xr:uid="{D8ADC1D5-0EDE-46B0-B30E-D296E1E71943}"/>
    <cellStyle name="Comma 3 7 2 5 2 3" xfId="21626" xr:uid="{DBD4B631-CC56-4685-B577-5D22CC6676A6}"/>
    <cellStyle name="Comma 3 7 2 5 2 3 2" xfId="21627" xr:uid="{C432BBDF-178A-4062-BA38-097084B36B9C}"/>
    <cellStyle name="Comma 3 7 2 5 2 4" xfId="21628" xr:uid="{32DB011F-C118-4EE7-9EEA-B09AE477710D}"/>
    <cellStyle name="Comma 3 7 2 5 3" xfId="21629" xr:uid="{79CBF5F7-EE51-4FA9-B811-2734D3A56675}"/>
    <cellStyle name="Comma 3 7 2 5 3 2" xfId="21630" xr:uid="{A2775780-5781-470A-85F6-5C0B178CB2BE}"/>
    <cellStyle name="Comma 3 7 2 5 4" xfId="21631" xr:uid="{A6EECA5F-12FA-410E-9515-29E153AEF2D4}"/>
    <cellStyle name="Comma 3 7 2 5 4 2" xfId="21632" xr:uid="{640D4DA5-D16B-4022-BA59-6FF7C6CD7BF8}"/>
    <cellStyle name="Comma 3 7 2 5 5" xfId="21633" xr:uid="{B65C492C-01A6-4C01-BB96-FF33F95A7DB3}"/>
    <cellStyle name="Comma 3 7 2 6" xfId="21634" xr:uid="{1621EA39-8FB4-4359-8AF7-0316CF79BA07}"/>
    <cellStyle name="Comma 3 7 2 6 2" xfId="21635" xr:uid="{EE88AB8C-2D1A-49DF-8F76-FAC3EEE3E6BD}"/>
    <cellStyle name="Comma 3 7 2 6 2 2" xfId="21636" xr:uid="{6C4B9637-58D0-4982-BB12-027C5A531AD2}"/>
    <cellStyle name="Comma 3 7 2 6 3" xfId="21637" xr:uid="{F0D43F95-D019-4DC7-8212-8F2521D543A1}"/>
    <cellStyle name="Comma 3 7 2 6 3 2" xfId="21638" xr:uid="{064AAF39-517D-4E93-B535-B6E304B9A193}"/>
    <cellStyle name="Comma 3 7 2 6 4" xfId="21639" xr:uid="{E397A950-3197-4DE1-A969-A2BD97E38182}"/>
    <cellStyle name="Comma 3 7 2 7" xfId="21640" xr:uid="{42D1D5D2-572E-4294-A5DF-382F1997F427}"/>
    <cellStyle name="Comma 3 7 2 7 2" xfId="21641" xr:uid="{D31D974C-6E58-4C37-8947-C677D710C8BE}"/>
    <cellStyle name="Comma 3 7 2 8" xfId="21642" xr:uid="{0D3C6C01-DB22-4F52-BC2D-FEB33C60B43F}"/>
    <cellStyle name="Comma 3 7 2 8 2" xfId="21643" xr:uid="{10B0E984-5513-4603-8FFF-6B5599D220C1}"/>
    <cellStyle name="Comma 3 7 2 9" xfId="21644" xr:uid="{240BB3D5-14DC-49D3-B955-517321C42BE2}"/>
    <cellStyle name="Comma 3 7 3" xfId="21645" xr:uid="{9B3601C6-F8D8-4FD6-93F4-7FB725395E3B}"/>
    <cellStyle name="Comma 3 7 3 2" xfId="21646" xr:uid="{A81DFC8C-3E1D-4207-9926-2DDD691F1096}"/>
    <cellStyle name="Comma 3 7 3 2 2" xfId="21647" xr:uid="{6B0C4017-13AB-42AD-BF05-B12325116F4C}"/>
    <cellStyle name="Comma 3 7 3 2 2 2" xfId="21648" xr:uid="{B1A593F9-2C76-4679-BCCC-408447B9FE8B}"/>
    <cellStyle name="Comma 3 7 3 2 2 2 2" xfId="21649" xr:uid="{EEA28CE9-0170-4883-8E2C-B7990D5550EC}"/>
    <cellStyle name="Comma 3 7 3 2 2 2 2 2" xfId="21650" xr:uid="{89CB2044-E2F9-40B0-8299-A149CA5BC2F4}"/>
    <cellStyle name="Comma 3 7 3 2 2 2 2 2 2" xfId="21651" xr:uid="{36232C9A-0CED-42CA-B3A8-CCE7B422E078}"/>
    <cellStyle name="Comma 3 7 3 2 2 2 2 3" xfId="21652" xr:uid="{F20C4FF7-6645-4EC9-A66A-DF237E99127F}"/>
    <cellStyle name="Comma 3 7 3 2 2 2 3" xfId="21653" xr:uid="{EBD78216-B1CA-4A69-8BDC-103553D1C43E}"/>
    <cellStyle name="Comma 3 7 3 2 2 2 3 2" xfId="21654" xr:uid="{71C553A1-6BFC-4107-8B06-AD9AD419A775}"/>
    <cellStyle name="Comma 3 7 3 2 2 2 4" xfId="21655" xr:uid="{2F35CE0E-565A-4E93-A8BE-FC19E02527D4}"/>
    <cellStyle name="Comma 3 7 3 2 2 3" xfId="21656" xr:uid="{BEC10A3F-C376-4D9D-A5C8-D2480A5ECDA8}"/>
    <cellStyle name="Comma 3 7 3 2 2 3 2" xfId="21657" xr:uid="{8B672ADE-63B8-4501-8016-E3AA56E9112D}"/>
    <cellStyle name="Comma 3 7 3 2 2 3 2 2" xfId="21658" xr:uid="{6D8B3080-9C1F-42A6-8FB2-FC6BA13CFC28}"/>
    <cellStyle name="Comma 3 7 3 2 2 3 3" xfId="21659" xr:uid="{7BB409E8-B2C7-4C43-A297-7981ABF5538C}"/>
    <cellStyle name="Comma 3 7 3 2 2 3 3 2" xfId="21660" xr:uid="{2929B534-94B4-4D26-A647-292B6E11F2E8}"/>
    <cellStyle name="Comma 3 7 3 2 2 3 4" xfId="21661" xr:uid="{05547D72-DB9A-45AB-A31D-C5ADE798E579}"/>
    <cellStyle name="Comma 3 7 3 2 2 4" xfId="21662" xr:uid="{B31BA0BE-EEC5-4F05-A39F-B555683641FD}"/>
    <cellStyle name="Comma 3 7 3 2 2 4 2" xfId="21663" xr:uid="{F093ACFA-32F3-4B96-8B12-5CFE81732E29}"/>
    <cellStyle name="Comma 3 7 3 2 2 5" xfId="21664" xr:uid="{24220509-DD16-420E-A99D-EC9FBEA24E81}"/>
    <cellStyle name="Comma 3 7 3 2 2 5 2" xfId="21665" xr:uid="{B5D52435-F250-4EF8-807E-B14F87AFC0D8}"/>
    <cellStyle name="Comma 3 7 3 2 2 6" xfId="21666" xr:uid="{0BD63A83-4447-416E-9956-D1920ABA1FDD}"/>
    <cellStyle name="Comma 3 7 3 2 3" xfId="21667" xr:uid="{0B09848C-68B1-4B46-ABBD-06B83977796E}"/>
    <cellStyle name="Comma 3 7 3 2 3 2" xfId="21668" xr:uid="{9D2411EB-3F8E-483B-9D1A-C6E5016C5FD5}"/>
    <cellStyle name="Comma 3 7 3 2 3 2 2" xfId="21669" xr:uid="{574E1227-53A9-46F4-BAEA-CBE764410AB3}"/>
    <cellStyle name="Comma 3 7 3 2 3 2 2 2" xfId="21670" xr:uid="{4C9A9132-6221-454B-99F3-06426A467E25}"/>
    <cellStyle name="Comma 3 7 3 2 3 2 3" xfId="21671" xr:uid="{97D0FC11-68C8-4D0B-A540-E7BFCD2866E1}"/>
    <cellStyle name="Comma 3 7 3 2 3 3" xfId="21672" xr:uid="{495224E8-D2F6-4C70-94A4-2D86AF98129C}"/>
    <cellStyle name="Comma 3 7 3 2 3 3 2" xfId="21673" xr:uid="{05C18837-4D97-457A-A311-419DEDE5A5C9}"/>
    <cellStyle name="Comma 3 7 3 2 3 4" xfId="21674" xr:uid="{C598FA0E-7DBC-4590-A101-6B726FA41D75}"/>
    <cellStyle name="Comma 3 7 3 2 4" xfId="21675" xr:uid="{DC3E2184-7A3B-446A-BFAA-37CD156AE4E4}"/>
    <cellStyle name="Comma 3 7 3 2 4 2" xfId="21676" xr:uid="{C9642CFF-6A92-43D9-B53D-72FE6BDD540A}"/>
    <cellStyle name="Comma 3 7 3 2 4 2 2" xfId="21677" xr:uid="{B9FA2B71-6414-45EC-A75C-DF493ADA9E9D}"/>
    <cellStyle name="Comma 3 7 3 2 4 3" xfId="21678" xr:uid="{63336C13-4D0D-4B14-81A5-72267FCF692F}"/>
    <cellStyle name="Comma 3 7 3 2 4 3 2" xfId="21679" xr:uid="{C52FFB93-70BC-4AFB-B140-EBAE3FFE65A1}"/>
    <cellStyle name="Comma 3 7 3 2 4 4" xfId="21680" xr:uid="{C6200524-8DF1-4F04-B5B7-2644C4CA0DA4}"/>
    <cellStyle name="Comma 3 7 3 2 5" xfId="21681" xr:uid="{4C3F2485-8023-45E5-8808-6FE06636027E}"/>
    <cellStyle name="Comma 3 7 3 2 5 2" xfId="21682" xr:uid="{54859DC1-F814-4C7A-9061-406A56CE1F8F}"/>
    <cellStyle name="Comma 3 7 3 2 6" xfId="21683" xr:uid="{EC937133-C2AE-422B-977D-C21EF5C9A900}"/>
    <cellStyle name="Comma 3 7 3 2 6 2" xfId="21684" xr:uid="{4682902E-DDB8-4B17-9069-61A78F69F4AC}"/>
    <cellStyle name="Comma 3 7 3 2 7" xfId="21685" xr:uid="{D896FE70-D97C-4473-8389-FF3204B5F959}"/>
    <cellStyle name="Comma 3 7 3 3" xfId="21686" xr:uid="{CD1058BF-3124-4D1E-B713-54089D898FD1}"/>
    <cellStyle name="Comma 3 7 3 3 2" xfId="21687" xr:uid="{E3C3226F-0A18-4DD3-9703-2E8F2853DD60}"/>
    <cellStyle name="Comma 3 7 3 3 2 2" xfId="21688" xr:uid="{921D3A04-DCB2-4ADA-AC60-73BBCF401E42}"/>
    <cellStyle name="Comma 3 7 3 3 2 2 2" xfId="21689" xr:uid="{CEF4C00E-67C3-433A-82BF-080C792A82C7}"/>
    <cellStyle name="Comma 3 7 3 3 2 2 2 2" xfId="21690" xr:uid="{5F97EDC5-4B3D-4E76-B86C-15D19B0F08E7}"/>
    <cellStyle name="Comma 3 7 3 3 2 2 3" xfId="21691" xr:uid="{8C06E237-EE62-440C-8A8B-61093210284F}"/>
    <cellStyle name="Comma 3 7 3 3 2 3" xfId="21692" xr:uid="{12339C46-3253-4525-AF16-939A26910B08}"/>
    <cellStyle name="Comma 3 7 3 3 2 3 2" xfId="21693" xr:uid="{A682AD0C-13CC-4819-A843-B2EFB8DD174F}"/>
    <cellStyle name="Comma 3 7 3 3 2 4" xfId="21694" xr:uid="{B838EBA2-A7AC-4A27-B150-E10557AB688B}"/>
    <cellStyle name="Comma 3 7 3 3 3" xfId="21695" xr:uid="{7D9A6369-F037-4BED-851D-2D838A6858B7}"/>
    <cellStyle name="Comma 3 7 3 3 3 2" xfId="21696" xr:uid="{F6EA6021-AD43-456A-9EDD-C346C7AE04F8}"/>
    <cellStyle name="Comma 3 7 3 3 3 2 2" xfId="21697" xr:uid="{6B5AFDC2-C9C5-4D69-A357-DE7FC9D65233}"/>
    <cellStyle name="Comma 3 7 3 3 3 3" xfId="21698" xr:uid="{62BFDF70-B694-46C7-8CCE-6185499221C3}"/>
    <cellStyle name="Comma 3 7 3 3 3 3 2" xfId="21699" xr:uid="{EBBDBCC6-E614-4764-922C-A34836F2A28D}"/>
    <cellStyle name="Comma 3 7 3 3 3 4" xfId="21700" xr:uid="{CA19B1C2-345E-4C7D-B017-78AC2040A223}"/>
    <cellStyle name="Comma 3 7 3 3 4" xfId="21701" xr:uid="{89944D8D-115B-40D6-AD06-F04D8B8FBD04}"/>
    <cellStyle name="Comma 3 7 3 3 4 2" xfId="21702" xr:uid="{E288069B-561F-4128-9FE9-694A201622F6}"/>
    <cellStyle name="Comma 3 7 3 3 5" xfId="21703" xr:uid="{BFE9C43A-A6CB-4122-BA66-1C39DD664FEC}"/>
    <cellStyle name="Comma 3 7 3 3 5 2" xfId="21704" xr:uid="{FF325B07-3E84-43FC-925B-9383721EF242}"/>
    <cellStyle name="Comma 3 7 3 3 6" xfId="21705" xr:uid="{2C2D4D4C-E17D-4CF5-8E39-65297065354A}"/>
    <cellStyle name="Comma 3 7 3 4" xfId="21706" xr:uid="{7F7B9817-AEA5-4657-A88E-5B7805CE93AA}"/>
    <cellStyle name="Comma 3 7 3 4 2" xfId="21707" xr:uid="{162F696E-6F03-4911-9103-0BE80A858D49}"/>
    <cellStyle name="Comma 3 7 3 4 2 2" xfId="21708" xr:uid="{61560CF1-4D4C-457A-AFC3-0069C3D691CC}"/>
    <cellStyle name="Comma 3 7 3 4 2 2 2" xfId="21709" xr:uid="{A427C670-A0D3-4229-BE04-51C06932FB7D}"/>
    <cellStyle name="Comma 3 7 3 4 2 3" xfId="21710" xr:uid="{B096AE40-CA1E-4DB6-8B8D-4A50D1B87DB8}"/>
    <cellStyle name="Comma 3 7 3 4 3" xfId="21711" xr:uid="{CF499FE2-57A1-4DA4-B020-D21D9C94BF68}"/>
    <cellStyle name="Comma 3 7 3 4 3 2" xfId="21712" xr:uid="{42E11DC7-E662-4801-B4DA-D34CA9D735F6}"/>
    <cellStyle name="Comma 3 7 3 4 4" xfId="21713" xr:uid="{609DA42B-5A4F-4A76-903A-2DE030930826}"/>
    <cellStyle name="Comma 3 7 3 5" xfId="21714" xr:uid="{CFB07E72-AD81-48D4-9353-4A1E5CA549FB}"/>
    <cellStyle name="Comma 3 7 3 5 2" xfId="21715" xr:uid="{BA014B1A-23D1-483D-8A5F-E787E1A41484}"/>
    <cellStyle name="Comma 3 7 3 5 2 2" xfId="21716" xr:uid="{156A6B10-F384-40C9-AB4D-B56324071212}"/>
    <cellStyle name="Comma 3 7 3 5 3" xfId="21717" xr:uid="{5E13F5EB-C019-4CF2-98EC-C01D96472FDD}"/>
    <cellStyle name="Comma 3 7 3 5 3 2" xfId="21718" xr:uid="{9FABE3B7-9197-4247-BE2C-88524F60A3E7}"/>
    <cellStyle name="Comma 3 7 3 5 4" xfId="21719" xr:uid="{498A8CA2-4697-4B7C-80B0-C23DEE5BC8E9}"/>
    <cellStyle name="Comma 3 7 3 6" xfId="21720" xr:uid="{EBA3F481-B357-44DC-B1A6-EA5B22718124}"/>
    <cellStyle name="Comma 3 7 3 6 2" xfId="21721" xr:uid="{0294CBFD-ADF4-4CBF-9029-218B73C64ED0}"/>
    <cellStyle name="Comma 3 7 3 7" xfId="21722" xr:uid="{8132F3D1-AD7D-4844-853A-58B1F866C535}"/>
    <cellStyle name="Comma 3 7 3 7 2" xfId="21723" xr:uid="{57E624DE-1C3A-4D98-B032-1B4510FD4DCE}"/>
    <cellStyle name="Comma 3 7 3 8" xfId="21724" xr:uid="{FE78FBA2-7673-498B-AD36-A8D4C3479F67}"/>
    <cellStyle name="Comma 3 7 3 9" xfId="21725" xr:uid="{42E4E125-5E22-408A-BD70-64FE9E85E2EC}"/>
    <cellStyle name="Comma 3 7 4" xfId="21726" xr:uid="{E0570C6D-6CAC-457F-8C67-44E2D7BDFECB}"/>
    <cellStyle name="Comma 3 7 4 2" xfId="21727" xr:uid="{3DCA0406-5F84-4A3E-A77F-32892DEA0D7A}"/>
    <cellStyle name="Comma 3 7 4 2 2" xfId="21728" xr:uid="{F85FF0A2-3979-48A7-95DF-796C7B065AFB}"/>
    <cellStyle name="Comma 3 7 4 2 2 2" xfId="21729" xr:uid="{4A02C513-DC80-4C4F-B4C3-1CCF8CC427CA}"/>
    <cellStyle name="Comma 3 7 4 2 2 2 2" xfId="21730" xr:uid="{CECE2032-0A94-4B57-908E-8FAD7BC1D596}"/>
    <cellStyle name="Comma 3 7 4 2 2 2 2 2" xfId="21731" xr:uid="{7484CFD7-21C2-4454-A97F-68D487C0D891}"/>
    <cellStyle name="Comma 3 7 4 2 2 2 2 2 2" xfId="21732" xr:uid="{4EDFC663-57FB-42DA-8C68-575826A0FDFD}"/>
    <cellStyle name="Comma 3 7 4 2 2 2 2 3" xfId="21733" xr:uid="{FFC50F43-CEAD-447A-94E8-6D015DC64BA2}"/>
    <cellStyle name="Comma 3 7 4 2 2 2 3" xfId="21734" xr:uid="{10160A8B-F712-4482-A137-828CA37C3147}"/>
    <cellStyle name="Comma 3 7 4 2 2 2 3 2" xfId="21735" xr:uid="{1C2F23ED-647F-4C37-BFDB-69448CD548B2}"/>
    <cellStyle name="Comma 3 7 4 2 2 2 4" xfId="21736" xr:uid="{1B866FF5-F3AE-4553-9B3C-2FDA7B161B55}"/>
    <cellStyle name="Comma 3 7 4 2 2 3" xfId="21737" xr:uid="{50A9D37F-766B-4B27-8E86-0424ED992375}"/>
    <cellStyle name="Comma 3 7 4 2 2 3 2" xfId="21738" xr:uid="{60828F3F-7854-4476-B03F-35133651F2F8}"/>
    <cellStyle name="Comma 3 7 4 2 2 3 2 2" xfId="21739" xr:uid="{94006D70-8B9C-43C2-8C01-35D96472EE3D}"/>
    <cellStyle name="Comma 3 7 4 2 2 3 3" xfId="21740" xr:uid="{E7235F8F-4F8F-4113-9B03-93DD931E372C}"/>
    <cellStyle name="Comma 3 7 4 2 2 3 3 2" xfId="21741" xr:uid="{6D229494-B24E-4929-B950-BAA220B33748}"/>
    <cellStyle name="Comma 3 7 4 2 2 3 4" xfId="21742" xr:uid="{6DA5A4BE-C248-4EA9-A5E9-8D3AEFEF3A55}"/>
    <cellStyle name="Comma 3 7 4 2 2 4" xfId="21743" xr:uid="{9EA8B10B-043A-4362-AD84-BD790B8D1445}"/>
    <cellStyle name="Comma 3 7 4 2 2 4 2" xfId="21744" xr:uid="{8AD49A7E-4047-4DF9-94CF-FEFB2B014D9B}"/>
    <cellStyle name="Comma 3 7 4 2 2 5" xfId="21745" xr:uid="{C5D7D302-1397-41BC-AFEC-131F3E191250}"/>
    <cellStyle name="Comma 3 7 4 2 2 5 2" xfId="21746" xr:uid="{06EBD999-5CB7-4437-8776-7AF157EBFD38}"/>
    <cellStyle name="Comma 3 7 4 2 2 6" xfId="21747" xr:uid="{42178A3D-0B64-4290-A1A1-2035FA53805F}"/>
    <cellStyle name="Comma 3 7 4 2 3" xfId="21748" xr:uid="{420F5842-44A5-4901-A8DD-F85720E4EF15}"/>
    <cellStyle name="Comma 3 7 4 2 3 2" xfId="21749" xr:uid="{D2B1CA93-0F18-4A38-859A-DC9BF71C3021}"/>
    <cellStyle name="Comma 3 7 4 2 3 2 2" xfId="21750" xr:uid="{0B07C138-3767-4800-8D5C-64E18DCBADF0}"/>
    <cellStyle name="Comma 3 7 4 2 3 2 2 2" xfId="21751" xr:uid="{68FA12B4-23FE-4C2F-A0AF-09F424760258}"/>
    <cellStyle name="Comma 3 7 4 2 3 2 3" xfId="21752" xr:uid="{13B35B9E-24E4-4C26-95D5-93B2D1AA809B}"/>
    <cellStyle name="Comma 3 7 4 2 3 3" xfId="21753" xr:uid="{0897D947-53AD-43F3-B788-5CA554902D3C}"/>
    <cellStyle name="Comma 3 7 4 2 3 3 2" xfId="21754" xr:uid="{08B2657B-F2C1-4616-B274-BA56B80DE0DA}"/>
    <cellStyle name="Comma 3 7 4 2 3 4" xfId="21755" xr:uid="{B0787564-D943-41A4-A3A9-099F96EA6E86}"/>
    <cellStyle name="Comma 3 7 4 2 4" xfId="21756" xr:uid="{CFC005B4-D0BB-41C5-9D2E-0D8D79342DFB}"/>
    <cellStyle name="Comma 3 7 4 2 4 2" xfId="21757" xr:uid="{727C5AA2-4B0F-44BE-BD6F-1C83CDCD4828}"/>
    <cellStyle name="Comma 3 7 4 2 4 2 2" xfId="21758" xr:uid="{0BC7BDB0-90F6-4E3C-A1B2-ADFAC2D45ACD}"/>
    <cellStyle name="Comma 3 7 4 2 4 3" xfId="21759" xr:uid="{50775AB0-E05E-4311-8A2F-9DED1E74536A}"/>
    <cellStyle name="Comma 3 7 4 2 4 3 2" xfId="21760" xr:uid="{BC67270E-874A-41B1-80F3-502A7A970DD1}"/>
    <cellStyle name="Comma 3 7 4 2 4 4" xfId="21761" xr:uid="{A30B0580-C83C-4902-A61C-1420443EFEFC}"/>
    <cellStyle name="Comma 3 7 4 2 5" xfId="21762" xr:uid="{B6FCF60D-440A-4DB9-BAAC-1D6BAEBD74FF}"/>
    <cellStyle name="Comma 3 7 4 2 5 2" xfId="21763" xr:uid="{0821BE0A-C24E-461D-B591-1B8C671399F4}"/>
    <cellStyle name="Comma 3 7 4 2 6" xfId="21764" xr:uid="{B849D14C-DB87-421E-A0C1-808A3B8195EA}"/>
    <cellStyle name="Comma 3 7 4 2 6 2" xfId="21765" xr:uid="{DFED2F05-4A64-4ACC-B266-A896C55CD888}"/>
    <cellStyle name="Comma 3 7 4 2 7" xfId="21766" xr:uid="{26D31192-72E0-43FA-9DFB-14C2D8D4CB25}"/>
    <cellStyle name="Comma 3 7 4 3" xfId="21767" xr:uid="{D7D40E46-C3BE-41D0-93B9-2C51B01031BA}"/>
    <cellStyle name="Comma 3 7 4 3 2" xfId="21768" xr:uid="{B314AAD2-F29A-48D0-8DEA-B5DD362AF547}"/>
    <cellStyle name="Comma 3 7 4 3 2 2" xfId="21769" xr:uid="{5FD9DF1A-7CBD-462B-BF4D-80845236DC0B}"/>
    <cellStyle name="Comma 3 7 4 3 2 2 2" xfId="21770" xr:uid="{C2CA0C90-0517-4505-ABB0-08F6A1B0A9D2}"/>
    <cellStyle name="Comma 3 7 4 3 2 2 2 2" xfId="21771" xr:uid="{AC5F0179-13AD-45C4-9620-E59F41291420}"/>
    <cellStyle name="Comma 3 7 4 3 2 2 3" xfId="21772" xr:uid="{12A564E7-40A6-4D88-A742-78C91DB146BC}"/>
    <cellStyle name="Comma 3 7 4 3 2 3" xfId="21773" xr:uid="{C1DEEA67-F6E0-4ADD-8F9E-899299C92200}"/>
    <cellStyle name="Comma 3 7 4 3 2 3 2" xfId="21774" xr:uid="{7887D27A-F089-422C-9CD0-454D1DF848E2}"/>
    <cellStyle name="Comma 3 7 4 3 2 4" xfId="21775" xr:uid="{A7C64A2B-8F76-4A24-B6DB-E9879DA9E346}"/>
    <cellStyle name="Comma 3 7 4 3 3" xfId="21776" xr:uid="{9AACDFFF-42CF-4EA8-BF80-2B3F5CE84530}"/>
    <cellStyle name="Comma 3 7 4 3 3 2" xfId="21777" xr:uid="{40E68BC0-B282-4B40-8118-1C9B7F53165F}"/>
    <cellStyle name="Comma 3 7 4 3 3 2 2" xfId="21778" xr:uid="{12C11C3C-B021-41C4-BB80-A9D51D5855EB}"/>
    <cellStyle name="Comma 3 7 4 3 3 3" xfId="21779" xr:uid="{7F190346-3DDF-4DD1-BA43-B906BFE735C4}"/>
    <cellStyle name="Comma 3 7 4 3 3 3 2" xfId="21780" xr:uid="{6E02C605-5AA9-412A-9CCA-4E48D37DD0B7}"/>
    <cellStyle name="Comma 3 7 4 3 3 4" xfId="21781" xr:uid="{6A82E1CA-52A2-41BE-B1B6-35B248AABD86}"/>
    <cellStyle name="Comma 3 7 4 3 4" xfId="21782" xr:uid="{6C3E3908-1568-4958-81E3-4DBB0BADDBE3}"/>
    <cellStyle name="Comma 3 7 4 3 4 2" xfId="21783" xr:uid="{F833C761-1046-4411-945C-FA2D63DDB7EF}"/>
    <cellStyle name="Comma 3 7 4 3 5" xfId="21784" xr:uid="{3B9D9BA5-C195-4177-9594-C9805E950B67}"/>
    <cellStyle name="Comma 3 7 4 3 5 2" xfId="21785" xr:uid="{97C72AA4-7008-4260-BEAF-40EC25A88C73}"/>
    <cellStyle name="Comma 3 7 4 3 6" xfId="21786" xr:uid="{E182EBF4-301B-4D06-A539-3B9223C220C3}"/>
    <cellStyle name="Comma 3 7 4 4" xfId="21787" xr:uid="{521321EC-5D05-467B-8CEC-EB36A0C6F2D5}"/>
    <cellStyle name="Comma 3 7 4 4 2" xfId="21788" xr:uid="{AF3AF0ED-02DD-42F4-883B-2825A1052F69}"/>
    <cellStyle name="Comma 3 7 4 4 2 2" xfId="21789" xr:uid="{1CAC584D-9CCC-47CE-B675-AD1CD379996A}"/>
    <cellStyle name="Comma 3 7 4 4 2 2 2" xfId="21790" xr:uid="{B3AD1FE3-ABE0-45D6-9428-CFDF82B7796F}"/>
    <cellStyle name="Comma 3 7 4 4 2 3" xfId="21791" xr:uid="{1A346C49-6056-4D4A-912A-1C0B89834199}"/>
    <cellStyle name="Comma 3 7 4 4 3" xfId="21792" xr:uid="{A6EFFEE3-2CFC-42FC-B212-927B65630591}"/>
    <cellStyle name="Comma 3 7 4 4 3 2" xfId="21793" xr:uid="{B5B2E899-D8E0-4B36-82EA-886F539B668B}"/>
    <cellStyle name="Comma 3 7 4 4 4" xfId="21794" xr:uid="{D2A0CC6A-C7D2-4785-AB78-C1714312D9BE}"/>
    <cellStyle name="Comma 3 7 4 5" xfId="21795" xr:uid="{C1B761FA-4CC7-4F69-8885-C41EE6384648}"/>
    <cellStyle name="Comma 3 7 4 5 2" xfId="21796" xr:uid="{CC52A755-C03B-4F20-BE37-BB3DB0E150AC}"/>
    <cellStyle name="Comma 3 7 4 5 2 2" xfId="21797" xr:uid="{961D93AF-9564-499C-8C1F-607F310A2309}"/>
    <cellStyle name="Comma 3 7 4 5 3" xfId="21798" xr:uid="{24A91BAB-7A7E-4193-8F39-F8ECE6486096}"/>
    <cellStyle name="Comma 3 7 4 5 3 2" xfId="21799" xr:uid="{9B3D12B1-DB9F-4585-B340-2A5CA5E662F8}"/>
    <cellStyle name="Comma 3 7 4 5 4" xfId="21800" xr:uid="{27C8B166-290A-469F-BEDB-D5690439FD1A}"/>
    <cellStyle name="Comma 3 7 4 6" xfId="21801" xr:uid="{29A022E0-C5A3-4478-B7BB-C294880FC06A}"/>
    <cellStyle name="Comma 3 7 4 6 2" xfId="21802" xr:uid="{5303CBBC-9342-4B7B-98E1-94DFF3F4D796}"/>
    <cellStyle name="Comma 3 7 4 7" xfId="21803" xr:uid="{97840FBD-F351-4BE4-9C12-FF64A85B1799}"/>
    <cellStyle name="Comma 3 7 4 7 2" xfId="21804" xr:uid="{81E55F48-1961-42D5-A2CD-A4AA69A3CA06}"/>
    <cellStyle name="Comma 3 7 4 8" xfId="21805" xr:uid="{62E6A753-F90F-4AA4-BF57-D467F4E8F2B8}"/>
    <cellStyle name="Comma 3 7 5" xfId="21806" xr:uid="{DEFC9552-A441-44F5-A5FC-019F2B02FB84}"/>
    <cellStyle name="Comma 3 7 5 2" xfId="21807" xr:uid="{A83E7045-6BA8-4622-8A62-5E605FE11C0B}"/>
    <cellStyle name="Comma 3 7 5 2 2" xfId="21808" xr:uid="{81CF7899-1212-4910-A52C-655D0F062DE6}"/>
    <cellStyle name="Comma 3 7 5 2 2 2" xfId="21809" xr:uid="{2AB5538A-0DD7-4091-8BA4-553363CCE858}"/>
    <cellStyle name="Comma 3 7 5 2 2 2 2" xfId="21810" xr:uid="{F11D2780-66E3-4F8B-8B35-FFD36BA9C49F}"/>
    <cellStyle name="Comma 3 7 5 2 2 2 2 2" xfId="21811" xr:uid="{AFE96865-C1E5-4436-A951-75EC399E3752}"/>
    <cellStyle name="Comma 3 7 5 2 2 2 3" xfId="21812" xr:uid="{0271D0DF-09A6-4937-8BC4-31F6DEF92566}"/>
    <cellStyle name="Comma 3 7 5 2 2 3" xfId="21813" xr:uid="{8C4755DF-B3A6-49AB-93A4-073CAF02CD47}"/>
    <cellStyle name="Comma 3 7 5 2 2 3 2" xfId="21814" xr:uid="{B411293B-EFB9-421C-8043-5DC57C24B111}"/>
    <cellStyle name="Comma 3 7 5 2 2 4" xfId="21815" xr:uid="{22F5B2AB-A622-408C-ADC6-ED11CB01F08E}"/>
    <cellStyle name="Comma 3 7 5 2 3" xfId="21816" xr:uid="{524A5484-9914-4F17-BD22-C3656E4FF5AA}"/>
    <cellStyle name="Comma 3 7 5 2 3 2" xfId="21817" xr:uid="{C710D5C4-60EC-4E81-8529-7A486A978488}"/>
    <cellStyle name="Comma 3 7 5 2 3 2 2" xfId="21818" xr:uid="{36740369-EBBA-47DB-8472-05A66C76E328}"/>
    <cellStyle name="Comma 3 7 5 2 3 3" xfId="21819" xr:uid="{885C3F7D-EC16-4416-B567-EC711BAE3A1D}"/>
    <cellStyle name="Comma 3 7 5 2 3 3 2" xfId="21820" xr:uid="{1722C1DC-3911-419C-AAED-B336DCEFF53A}"/>
    <cellStyle name="Comma 3 7 5 2 3 4" xfId="21821" xr:uid="{304F5725-5174-4DCA-9A4B-51187A317B38}"/>
    <cellStyle name="Comma 3 7 5 2 4" xfId="21822" xr:uid="{39399E26-1D6D-42E8-BDF5-6B43994B26D0}"/>
    <cellStyle name="Comma 3 7 5 2 4 2" xfId="21823" xr:uid="{F51AC90E-A7EF-406E-BDAB-372F58CB21D6}"/>
    <cellStyle name="Comma 3 7 5 2 5" xfId="21824" xr:uid="{E0614C30-1FBA-41A1-BB51-9D137A10B40D}"/>
    <cellStyle name="Comma 3 7 5 2 5 2" xfId="21825" xr:uid="{42F21C22-42B6-49AC-944A-914DBC5AFA92}"/>
    <cellStyle name="Comma 3 7 5 2 6" xfId="21826" xr:uid="{9EF59E35-7971-4135-B21F-A796796D91C6}"/>
    <cellStyle name="Comma 3 7 5 3" xfId="21827" xr:uid="{918A2806-7F8D-4089-B3B6-3A9BAF631192}"/>
    <cellStyle name="Comma 3 7 5 3 2" xfId="21828" xr:uid="{2A8FCA7C-B31A-4057-8497-56012B6E28A2}"/>
    <cellStyle name="Comma 3 7 5 3 2 2" xfId="21829" xr:uid="{4FF6967A-88AF-49E7-BF89-AD2DA2F108B6}"/>
    <cellStyle name="Comma 3 7 5 3 2 2 2" xfId="21830" xr:uid="{CA332BA6-4FB8-4338-BAE1-BD913DA7F19D}"/>
    <cellStyle name="Comma 3 7 5 3 2 3" xfId="21831" xr:uid="{992960AC-6C33-4A7E-8C10-A4F82AF80905}"/>
    <cellStyle name="Comma 3 7 5 3 3" xfId="21832" xr:uid="{A17BCF08-8EEF-44F9-B5D6-45AB95B97A11}"/>
    <cellStyle name="Comma 3 7 5 3 3 2" xfId="21833" xr:uid="{150DDCE1-9024-4746-B14A-C4D5D3AB9935}"/>
    <cellStyle name="Comma 3 7 5 3 4" xfId="21834" xr:uid="{654AB726-C35A-4930-8BD7-74AEFABBABFB}"/>
    <cellStyle name="Comma 3 7 5 4" xfId="21835" xr:uid="{B8EBAF49-92E6-472D-AA71-25A979CE23A3}"/>
    <cellStyle name="Comma 3 7 5 4 2" xfId="21836" xr:uid="{5DFBC0AC-0433-48AF-A315-9D3396EACC36}"/>
    <cellStyle name="Comma 3 7 5 4 2 2" xfId="21837" xr:uid="{7DCF2016-8602-46C6-BF11-14A4416F0EBE}"/>
    <cellStyle name="Comma 3 7 5 4 3" xfId="21838" xr:uid="{BC37E59E-E14A-4F68-B0D5-956FCBCB405E}"/>
    <cellStyle name="Comma 3 7 5 4 3 2" xfId="21839" xr:uid="{759717B0-C4B3-41DC-9D5B-65524F15BDE9}"/>
    <cellStyle name="Comma 3 7 5 4 4" xfId="21840" xr:uid="{DC05249C-3D40-46EA-B90B-8301D90A9DE2}"/>
    <cellStyle name="Comma 3 7 5 5" xfId="21841" xr:uid="{7AE77D5D-C0E4-4B7D-9086-8B90783F07E5}"/>
    <cellStyle name="Comma 3 7 5 5 2" xfId="21842" xr:uid="{3B7EF934-1241-4561-936A-0F8232992100}"/>
    <cellStyle name="Comma 3 7 5 6" xfId="21843" xr:uid="{88A9A2D7-61CC-4E3A-963F-149710A9062F}"/>
    <cellStyle name="Comma 3 7 5 6 2" xfId="21844" xr:uid="{58D1D8D6-D828-4361-AE8F-8401DBD67888}"/>
    <cellStyle name="Comma 3 7 5 7" xfId="21845" xr:uid="{72918DD6-054D-4DBF-83DA-1F7C9555305B}"/>
    <cellStyle name="Comma 3 7 6" xfId="21846" xr:uid="{9D5AADED-3F7B-4957-B78F-1B098E12F5E4}"/>
    <cellStyle name="Comma 3 7 6 2" xfId="21847" xr:uid="{04855B21-0864-43C8-B9B7-C4F9C80A5BB7}"/>
    <cellStyle name="Comma 3 7 6 2 2" xfId="21848" xr:uid="{89A128BF-B689-4E69-96F1-EBBB716E93D7}"/>
    <cellStyle name="Comma 3 7 6 2 2 2" xfId="21849" xr:uid="{E42D80CB-F68B-456B-9B52-DB729AC452B5}"/>
    <cellStyle name="Comma 3 7 6 2 2 2 2" xfId="21850" xr:uid="{34E1F0AD-9543-4379-A4DC-BE0E137B7D66}"/>
    <cellStyle name="Comma 3 7 6 2 2 3" xfId="21851" xr:uid="{97159B50-941E-4A11-8500-2BBFE0B6EC30}"/>
    <cellStyle name="Comma 3 7 6 2 3" xfId="21852" xr:uid="{FEFCD863-3774-4B2A-A31F-082A49E7C845}"/>
    <cellStyle name="Comma 3 7 6 2 3 2" xfId="21853" xr:uid="{6B3A7D79-9231-4F0F-A36A-1EA6A2171363}"/>
    <cellStyle name="Comma 3 7 6 2 4" xfId="21854" xr:uid="{860C9BD3-1449-405B-9BD6-43BC41B6A9AF}"/>
    <cellStyle name="Comma 3 7 6 3" xfId="21855" xr:uid="{96DAB92B-52E9-440C-AC51-50170E083454}"/>
    <cellStyle name="Comma 3 7 6 3 2" xfId="21856" xr:uid="{58CDE2E6-2D6E-49EB-9ABD-94A332240A73}"/>
    <cellStyle name="Comma 3 7 6 3 2 2" xfId="21857" xr:uid="{5F7B11AD-4451-4366-B563-2AFDA8C9F93A}"/>
    <cellStyle name="Comma 3 7 6 3 3" xfId="21858" xr:uid="{4E98B0B3-BE0F-4E6E-883F-1B8936A10AAF}"/>
    <cellStyle name="Comma 3 7 6 3 3 2" xfId="21859" xr:uid="{B2710076-4042-4CFA-BB8D-A0A3F7B4952A}"/>
    <cellStyle name="Comma 3 7 6 3 4" xfId="21860" xr:uid="{F854C0DD-2FFA-4C3C-AE8B-CD7A256372F8}"/>
    <cellStyle name="Comma 3 7 6 4" xfId="21861" xr:uid="{2DD79B19-3324-41E1-A86B-015076EF4F49}"/>
    <cellStyle name="Comma 3 7 6 4 2" xfId="21862" xr:uid="{796DAD1A-EA30-48DA-9BB1-CF2151C0CEE0}"/>
    <cellStyle name="Comma 3 7 6 5" xfId="21863" xr:uid="{AF262A92-558D-4799-9E1E-71072A8A573D}"/>
    <cellStyle name="Comma 3 7 6 5 2" xfId="21864" xr:uid="{5D55D9C4-18FE-40A9-8035-7457A0A6E1D7}"/>
    <cellStyle name="Comma 3 7 6 6" xfId="21865" xr:uid="{A352EA92-ADCC-4D13-A64D-19CEB08A7011}"/>
    <cellStyle name="Comma 3 7 7" xfId="21866" xr:uid="{9EBE8E49-8DFD-4EC1-8FEB-B1A44CDB0E2E}"/>
    <cellStyle name="Comma 3 7 7 2" xfId="21867" xr:uid="{EE2612A0-6FD6-41B6-AA06-AAD0F273218C}"/>
    <cellStyle name="Comma 3 7 7 2 2" xfId="21868" xr:uid="{760C59CF-D3C4-460A-816E-452E046E09EA}"/>
    <cellStyle name="Comma 3 7 7 2 2 2" xfId="21869" xr:uid="{6D102DB2-98B6-4E12-9DEF-64F1B206B449}"/>
    <cellStyle name="Comma 3 7 7 2 3" xfId="21870" xr:uid="{F132412F-B370-4BE0-B37F-997D61CD80B1}"/>
    <cellStyle name="Comma 3 7 7 2 3 2" xfId="21871" xr:uid="{E2B3AC01-A6F0-4C76-BDFE-AE577959E333}"/>
    <cellStyle name="Comma 3 7 7 2 4" xfId="21872" xr:uid="{DE0623A8-DE35-4A7F-B7DB-9A9F1D65E3FA}"/>
    <cellStyle name="Comma 3 7 7 3" xfId="21873" xr:uid="{F475A6F8-F4B7-4520-AB8E-71052F55EC66}"/>
    <cellStyle name="Comma 3 7 7 3 2" xfId="21874" xr:uid="{D162CD59-22A1-45AB-A29F-72E8D4E56C08}"/>
    <cellStyle name="Comma 3 7 7 4" xfId="21875" xr:uid="{68552374-D633-4987-A495-4B1D77FA6901}"/>
    <cellStyle name="Comma 3 7 7 4 2" xfId="21876" xr:uid="{E2762061-50CF-4142-A5FB-474240E0C379}"/>
    <cellStyle name="Comma 3 7 7 5" xfId="21877" xr:uid="{589A3FDE-D6C9-4921-A1FE-F95078BD00B9}"/>
    <cellStyle name="Comma 3 7 8" xfId="21878" xr:uid="{31AA2908-B15F-4EC0-BE6B-79F3CBD623B0}"/>
    <cellStyle name="Comma 3 7 8 2" xfId="21879" xr:uid="{7681D351-36CE-4329-B501-9200CA70C71E}"/>
    <cellStyle name="Comma 3 7 8 2 2" xfId="21880" xr:uid="{BCBDC56B-044D-498D-9687-E0B5E6615AA1}"/>
    <cellStyle name="Comma 3 7 8 3" xfId="21881" xr:uid="{43F8914F-40E2-4101-A5D0-D309497A2C6A}"/>
    <cellStyle name="Comma 3 7 8 3 2" xfId="21882" xr:uid="{971C41D4-2EF4-4ACA-9B52-4773C8791CDD}"/>
    <cellStyle name="Comma 3 7 8 4" xfId="21883" xr:uid="{7A9CEA31-807D-419A-AA1A-684CAA8F5C61}"/>
    <cellStyle name="Comma 3 7 9" xfId="21884" xr:uid="{CC93EC68-6F27-4B8C-923D-74FC1029C43F}"/>
    <cellStyle name="Comma 3 7 9 2" xfId="21885" xr:uid="{5E6C3338-F73D-46B8-8BE6-A8FB4566BA33}"/>
    <cellStyle name="Comma 3 8" xfId="21886" xr:uid="{A64BF541-B18D-448C-94E3-946B2A589F4D}"/>
    <cellStyle name="Comma 3 8 2" xfId="21887" xr:uid="{9D8F9D04-D82B-4FCC-B300-E1C362BA6C3D}"/>
    <cellStyle name="Comma 3 8 2 2" xfId="21888" xr:uid="{DDF6A3CE-42CD-436B-B034-B2BA7EB0DF7C}"/>
    <cellStyle name="Comma 3 8 2 2 2" xfId="21889" xr:uid="{B7E9F19B-9579-44CF-BB0B-45218D6F0EC9}"/>
    <cellStyle name="Comma 3 8 2 2 2 2" xfId="21890" xr:uid="{22735869-E735-4731-B0DE-04E96A3B5807}"/>
    <cellStyle name="Comma 3 8 2 2 2 2 2" xfId="21891" xr:uid="{5CACA93D-ACF3-4483-8DDC-F909CA628F87}"/>
    <cellStyle name="Comma 3 8 2 2 2 2 2 2" xfId="21892" xr:uid="{E285E75F-9C39-4C20-B934-3EAFD43E5281}"/>
    <cellStyle name="Comma 3 8 2 2 2 2 3" xfId="21893" xr:uid="{6FC82018-EF2F-44AA-AC12-16037A8C0D93}"/>
    <cellStyle name="Comma 3 8 2 2 2 3" xfId="21894" xr:uid="{E8B857C5-08D1-4DA9-81A5-CF240C5971E8}"/>
    <cellStyle name="Comma 3 8 2 2 2 3 2" xfId="21895" xr:uid="{498CBC00-5CEA-4BD9-B849-EC1BC41DE686}"/>
    <cellStyle name="Comma 3 8 2 2 2 4" xfId="21896" xr:uid="{946BF8D9-6EE8-4773-8A44-B94D2118A5B0}"/>
    <cellStyle name="Comma 3 8 2 2 3" xfId="21897" xr:uid="{E56EBA35-E582-43AB-A838-96D3785E8DDE}"/>
    <cellStyle name="Comma 3 8 2 2 3 2" xfId="21898" xr:uid="{147ECE8F-99CF-4936-AD81-E87ED1B3E3F0}"/>
    <cellStyle name="Comma 3 8 2 2 3 2 2" xfId="21899" xr:uid="{8C4B0105-8E5D-4C5E-8463-B17A4EEE020A}"/>
    <cellStyle name="Comma 3 8 2 2 3 3" xfId="21900" xr:uid="{B15D3AF3-4FF7-40DF-803B-F12A51A5F2AB}"/>
    <cellStyle name="Comma 3 8 2 2 3 3 2" xfId="21901" xr:uid="{E33E5FEE-5666-4730-AF56-228B47D4CA7F}"/>
    <cellStyle name="Comma 3 8 2 2 3 4" xfId="21902" xr:uid="{DAC2C655-3FCB-4891-9181-375E2D4B7E26}"/>
    <cellStyle name="Comma 3 8 2 2 4" xfId="21903" xr:uid="{32AE4559-4CE1-466F-B926-CEA5FF05F59E}"/>
    <cellStyle name="Comma 3 8 2 2 4 2" xfId="21904" xr:uid="{FEC41669-EB5B-45D8-9E9D-2433CF120DBE}"/>
    <cellStyle name="Comma 3 8 2 2 5" xfId="21905" xr:uid="{981ACD76-25BD-4F0B-A3E3-890A984A3057}"/>
    <cellStyle name="Comma 3 8 2 2 5 2" xfId="21906" xr:uid="{ECED7648-1719-4E08-90B1-B4905CA0D5E6}"/>
    <cellStyle name="Comma 3 8 2 2 6" xfId="21907" xr:uid="{F291B58B-4414-49E4-9920-92B7D423A27C}"/>
    <cellStyle name="Comma 3 8 2 3" xfId="21908" xr:uid="{CA6267BE-24DE-47DA-9618-7C1A44D0B123}"/>
    <cellStyle name="Comma 3 8 2 3 2" xfId="21909" xr:uid="{2FB7EAD2-8C85-448E-A7AD-177E9B449092}"/>
    <cellStyle name="Comma 3 8 2 3 2 2" xfId="21910" xr:uid="{8218E665-5388-4141-A961-3D048E449533}"/>
    <cellStyle name="Comma 3 8 2 3 2 2 2" xfId="21911" xr:uid="{F9B204ED-1F7A-4943-AC41-F26673DEF024}"/>
    <cellStyle name="Comma 3 8 2 3 2 3" xfId="21912" xr:uid="{38672CBF-556F-4EBD-A207-A531DCCAD24F}"/>
    <cellStyle name="Comma 3 8 2 3 3" xfId="21913" xr:uid="{83BF6715-4F5C-4980-A432-AD30C9AD5B30}"/>
    <cellStyle name="Comma 3 8 2 3 3 2" xfId="21914" xr:uid="{0A2C84E4-E395-4456-81F6-CFB457CF2C9E}"/>
    <cellStyle name="Comma 3 8 2 3 4" xfId="21915" xr:uid="{0434B1BD-64C3-4E65-9C39-3B9C9FED2863}"/>
    <cellStyle name="Comma 3 8 2 4" xfId="21916" xr:uid="{EAFB21B0-DE84-4FE4-9D32-350FF94C19BC}"/>
    <cellStyle name="Comma 3 8 2 4 2" xfId="21917" xr:uid="{BA1AE56E-98F6-41D6-B98C-D6B216D61AA4}"/>
    <cellStyle name="Comma 3 8 2 4 2 2" xfId="21918" xr:uid="{F2FD1524-D511-423C-80A1-2538069C9508}"/>
    <cellStyle name="Comma 3 8 2 4 2 2 2" xfId="21919" xr:uid="{504244C7-6187-4584-BF30-84AC49B8B432}"/>
    <cellStyle name="Comma 3 8 2 4 2 3" xfId="21920" xr:uid="{AA5505A2-B700-4572-B275-09209605AA43}"/>
    <cellStyle name="Comma 3 8 2 4 3" xfId="21921" xr:uid="{D471B1C9-38EA-42CD-AB6F-920BC38835FA}"/>
    <cellStyle name="Comma 3 8 2 4 3 2" xfId="21922" xr:uid="{C4BE7D56-603F-4B54-B5E5-0878BA90497B}"/>
    <cellStyle name="Comma 3 8 2 4 4" xfId="21923" xr:uid="{99D36DE2-B8FC-4EDE-B4B7-843D85F92A51}"/>
    <cellStyle name="Comma 3 8 2 5" xfId="21924" xr:uid="{E355F75C-999D-4698-AB4D-CF28D089DCD3}"/>
    <cellStyle name="Comma 3 8 2 5 2" xfId="21925" xr:uid="{362C1D78-5CCD-4784-A3A9-2BDDFE942689}"/>
    <cellStyle name="Comma 3 8 2 6" xfId="21926" xr:uid="{AD6DC24F-0B91-430B-873E-8EBA901A62AB}"/>
    <cellStyle name="Comma 3 8 2 7" xfId="21927" xr:uid="{4C61E26F-5A58-4B3B-A873-A9F62570B0F4}"/>
    <cellStyle name="Comma 3 8 3" xfId="21928" xr:uid="{9369E865-BE07-43B1-9305-E42031D1C860}"/>
    <cellStyle name="Comma 3 8 3 2" xfId="21929" xr:uid="{AB1BC2A1-5A63-483D-BE2C-88EBAE7D5877}"/>
    <cellStyle name="Comma 3 8 3 2 2" xfId="21930" xr:uid="{C7795A96-01B9-4B25-A8EA-9198AB3B52F8}"/>
    <cellStyle name="Comma 3 8 3 2 2 2" xfId="21931" xr:uid="{E9EE88F8-BA8D-4F26-9155-72299A7B6F92}"/>
    <cellStyle name="Comma 3 8 3 2 2 2 2" xfId="21932" xr:uid="{BC5C21DC-A13A-48BE-81E7-D7FEDD89BD1C}"/>
    <cellStyle name="Comma 3 8 3 2 2 3" xfId="21933" xr:uid="{05453E71-1D38-406E-8F07-BC478B3FEDCE}"/>
    <cellStyle name="Comma 3 8 3 2 3" xfId="21934" xr:uid="{DEE5F9D0-D470-4B55-9943-AF107D94AFDA}"/>
    <cellStyle name="Comma 3 8 3 2 3 2" xfId="21935" xr:uid="{1FA427EC-9962-4498-80AC-9E724D8B6FA3}"/>
    <cellStyle name="Comma 3 8 3 2 4" xfId="21936" xr:uid="{21328B19-2BA6-4471-BF4D-114FFF33FBA4}"/>
    <cellStyle name="Comma 3 8 3 3" xfId="21937" xr:uid="{3EAB4532-01A2-4535-B0C7-DE1BCF07E511}"/>
    <cellStyle name="Comma 3 8 3 3 2" xfId="21938" xr:uid="{70E4ED78-60FA-4357-8294-EC8A180AF477}"/>
    <cellStyle name="Comma 3 8 3 3 2 2" xfId="21939" xr:uid="{56E60D88-E7F8-441D-87B8-03C7453D6626}"/>
    <cellStyle name="Comma 3 8 3 3 3" xfId="21940" xr:uid="{2A25BE0E-A64E-411D-925D-25DA25AFB88A}"/>
    <cellStyle name="Comma 3 8 3 3 3 2" xfId="21941" xr:uid="{F31A09E5-D460-48D0-8EB8-EE6B9047F5F3}"/>
    <cellStyle name="Comma 3 8 3 3 4" xfId="21942" xr:uid="{84EDE350-ADCD-4ACE-83E2-78457B6B60D5}"/>
    <cellStyle name="Comma 3 8 3 4" xfId="21943" xr:uid="{7638E1F8-8433-4A3C-9526-9121020F2207}"/>
    <cellStyle name="Comma 3 8 3 4 2" xfId="21944" xr:uid="{F49909F4-1C14-4C3A-B14C-809BADEE2E6C}"/>
    <cellStyle name="Comma 3 8 3 5" xfId="21945" xr:uid="{3990D7E2-F4F4-4828-BFC6-9D12FABAFD01}"/>
    <cellStyle name="Comma 3 8 3 5 2" xfId="21946" xr:uid="{62A25E3D-CCD1-42B5-BA2A-6F6ED1D05DFA}"/>
    <cellStyle name="Comma 3 8 3 6" xfId="21947" xr:uid="{A199AABF-0EE1-437A-B299-DEC135B1BF67}"/>
    <cellStyle name="Comma 3 8 4" xfId="21948" xr:uid="{5242BAE6-1B66-43AD-9A90-BBF82DF2B372}"/>
    <cellStyle name="Comma 3 8 4 2" xfId="21949" xr:uid="{A6AA2AA1-4753-460D-8D4B-972A0C276530}"/>
    <cellStyle name="Comma 3 8 4 2 2" xfId="21950" xr:uid="{E8808FBA-DE6B-4090-8467-2A65EA6806BD}"/>
    <cellStyle name="Comma 3 8 4 2 2 2" xfId="21951" xr:uid="{5E0C98C9-EE1F-4617-9C5F-55F688EC088B}"/>
    <cellStyle name="Comma 3 8 4 2 3" xfId="21952" xr:uid="{CE6AD8CA-010F-4159-9444-74B49978A997}"/>
    <cellStyle name="Comma 3 8 4 3" xfId="21953" xr:uid="{B203FC76-FEB6-4E7A-802C-E9E0E8412C05}"/>
    <cellStyle name="Comma 3 8 4 3 2" xfId="21954" xr:uid="{7937DC28-8F6D-4FB7-947D-1B91D719BB9A}"/>
    <cellStyle name="Comma 3 8 4 4" xfId="21955" xr:uid="{29B2FFC6-F0B5-4A8C-96A7-B1929DB8F9DE}"/>
    <cellStyle name="Comma 3 8 5" xfId="21956" xr:uid="{CBB69477-8CDF-47EF-AF7B-E6984A363E71}"/>
    <cellStyle name="Comma 3 8 5 2" xfId="21957" xr:uid="{6F431DD8-7015-413D-A2D6-8EE46C1B5F17}"/>
    <cellStyle name="Comma 3 8 5 2 2" xfId="21958" xr:uid="{80A4C348-C4AA-41C7-B245-3565ED0224B7}"/>
    <cellStyle name="Comma 3 8 5 2 2 2" xfId="21959" xr:uid="{A0FE0256-206D-4136-9222-FBA1DBA6FD45}"/>
    <cellStyle name="Comma 3 8 5 2 3" xfId="21960" xr:uid="{74FE2536-F035-488D-8EDF-D689246FAFC3}"/>
    <cellStyle name="Comma 3 8 5 3" xfId="21961" xr:uid="{A24D36D4-C5C0-4893-8D08-A5D01AF7CA13}"/>
    <cellStyle name="Comma 3 8 5 3 2" xfId="21962" xr:uid="{71333E66-1C3B-4623-ABD4-A885C356B69E}"/>
    <cellStyle name="Comma 3 8 5 4" xfId="21963" xr:uid="{E1A5ADCB-8405-4D6D-A85E-99AD5A9C83FE}"/>
    <cellStyle name="Comma 3 8 6" xfId="21964" xr:uid="{4820505E-E045-4118-8EEE-89820968073C}"/>
    <cellStyle name="Comma 3 8 6 2" xfId="21965" xr:uid="{D577A173-64BF-490B-8303-0BA8891BAA56}"/>
    <cellStyle name="Comma 3 8 7" xfId="21966" xr:uid="{41758C13-BE7E-4BB1-9A33-5ACC245023DD}"/>
    <cellStyle name="Comma 3 8 8" xfId="21967" xr:uid="{85FFCC30-2724-4075-8563-7B0F59B74AF8}"/>
    <cellStyle name="Comma 3 9" xfId="21968" xr:uid="{176BFA4F-B016-4E3F-AA59-357E3F7B0A8D}"/>
    <cellStyle name="Comma 3 9 2" xfId="21969" xr:uid="{463B2D8B-5C25-431E-B92A-89C49B3D04AB}"/>
    <cellStyle name="Comma 3 9 2 2" xfId="21970" xr:uid="{3D387067-5451-428C-897F-B69BC2EE7F0B}"/>
    <cellStyle name="Comma 3 9 3" xfId="21971" xr:uid="{C0C25207-5301-4FD1-803C-5A226A1ECCE2}"/>
    <cellStyle name="Comma 3 9 4" xfId="21972" xr:uid="{F4B915DB-E8A1-4671-8F77-0542F4AFDF9F}"/>
    <cellStyle name="Comma 30" xfId="21973" xr:uid="{30B662A3-006C-447E-A5AE-187D513FE591}"/>
    <cellStyle name="Comma 30 2" xfId="21974" xr:uid="{E2FF19B7-EB86-45B5-BE1A-72CAED0182B7}"/>
    <cellStyle name="Comma 30 2 2" xfId="46784" xr:uid="{6477720D-417B-49DD-BEA9-23D7BE36DBFD}"/>
    <cellStyle name="Comma 30 2 3" xfId="45445" xr:uid="{68B9708B-1871-47AC-8365-F8D5C331A905}"/>
    <cellStyle name="Comma 30 3" xfId="44837" xr:uid="{A7467BF8-A9B7-4C49-8ACE-FA231818533F}"/>
    <cellStyle name="Comma 30 3 2" xfId="46947" xr:uid="{95F11A7D-D05A-4978-82E7-9787125C0B08}"/>
    <cellStyle name="Comma 30 4" xfId="47121" xr:uid="{7279D6BC-62BE-4B4B-9EA6-36F2EE799FE9}"/>
    <cellStyle name="Comma 30 5" xfId="46219" xr:uid="{4819E1C1-CDFD-470E-AE95-5AC1BEFB2264}"/>
    <cellStyle name="Comma 30 6" xfId="44635" xr:uid="{F27892A6-3C2D-4E72-A032-FD5687D3D201}"/>
    <cellStyle name="Comma 31" xfId="21975" xr:uid="{C88C7CE0-7910-4B79-8622-0BE3A21A8358}"/>
    <cellStyle name="Comma 31 2" xfId="21976" xr:uid="{180F0B54-BE9B-4555-8FD5-5425E81DA989}"/>
    <cellStyle name="Comma 31 2 2" xfId="46785" xr:uid="{6910783C-D6C7-430F-9BD1-B5B199F49D32}"/>
    <cellStyle name="Comma 31 2 3" xfId="45446" xr:uid="{98F91230-0D19-4186-A3DB-A7A0C57F784E}"/>
    <cellStyle name="Comma 31 3" xfId="21977" xr:uid="{F84CF1E9-A0D7-4D93-A455-7664827BE953}"/>
    <cellStyle name="Comma 31 3 2" xfId="46948" xr:uid="{750E2084-420C-4E35-BEE3-9EE69C51182E}"/>
    <cellStyle name="Comma 31 3 3" xfId="44838" xr:uid="{DCD73C2E-9B77-4CE8-884D-2282C6C08A5C}"/>
    <cellStyle name="Comma 31 4" xfId="47122" xr:uid="{BD43F4B7-E2A4-4BD3-AE40-219AFBD8AF78}"/>
    <cellStyle name="Comma 31 5" xfId="46220" xr:uid="{144E918E-0B5E-4174-8211-20823137AD04}"/>
    <cellStyle name="Comma 31 6" xfId="44636" xr:uid="{7765AD26-3A10-4353-A3C9-C5983C5CB7D0}"/>
    <cellStyle name="Comma 32" xfId="43586" xr:uid="{B2096444-D594-4C09-9379-97A591B34921}"/>
    <cellStyle name="Comma 32 2" xfId="44653" xr:uid="{FCDBCF01-5B56-41B8-9C93-CA47D9CFE106}"/>
    <cellStyle name="Comma 33" xfId="43660" xr:uid="{BC27B84D-7C95-4139-A79C-6DD7F6280E92}"/>
    <cellStyle name="Comma 33 2" xfId="45409" xr:uid="{78E04812-D5F3-460D-B98C-84F5CF2A10D9}"/>
    <cellStyle name="Comma 33 2 2" xfId="46747" xr:uid="{9B2800A6-6ACC-48C2-8EB0-DBD8B62B1631}"/>
    <cellStyle name="Comma 33 3" xfId="44801" xr:uid="{798433A7-DADB-409D-9883-1ECBA9C0661C}"/>
    <cellStyle name="Comma 33 3 2" xfId="46911" xr:uid="{872A3C27-EAF1-4327-B455-55CE777D56F1}"/>
    <cellStyle name="Comma 33 4" xfId="47085" xr:uid="{BE1DAF53-EEA6-417D-9D38-A1605FA3A869}"/>
    <cellStyle name="Comma 33 5" xfId="46183" xr:uid="{93C198AF-FF72-46CE-B025-42895E75586B}"/>
    <cellStyle name="Comma 33 6" xfId="44477" xr:uid="{197DA2D0-3CA6-41BB-AC0B-C764FD6101AA}"/>
    <cellStyle name="Comma 34" xfId="1292" xr:uid="{C634AE89-3EC1-47E6-96A6-149C56BFB4F9}"/>
    <cellStyle name="Comma 34 2" xfId="43952" xr:uid="{EAA5FBE5-9E0A-40BD-B4BC-249D76681E98}"/>
    <cellStyle name="Comma 35" xfId="1210" xr:uid="{1DF54964-12EA-4236-A09B-060845400E0A}"/>
    <cellStyle name="Comma 36" xfId="43818" xr:uid="{63C82712-2EB5-4172-9450-03847AD83A7B}"/>
    <cellStyle name="Comma 37" xfId="282" xr:uid="{668E65A8-528F-4262-AE0B-8B39571D731C}"/>
    <cellStyle name="Comma 38" xfId="43937" xr:uid="{80F3D316-DBC7-49B9-9B27-FC9374548E73}"/>
    <cellStyle name="Comma 39" xfId="47875" xr:uid="{14DB15F6-F323-47FB-B721-947FF17AEAA9}"/>
    <cellStyle name="Comma 4" xfId="149" xr:uid="{194E4FD7-F066-44C9-B8BA-29A862F3E7D2}"/>
    <cellStyle name="Comma 4 10" xfId="21978" xr:uid="{B6043248-303B-4602-9143-B4455255144B}"/>
    <cellStyle name="Comma 4 10 2" xfId="21979" xr:uid="{1616F0C5-1597-4C01-A767-5B59A2D2E778}"/>
    <cellStyle name="Comma 4 10 2 2" xfId="21980" xr:uid="{76505562-44F1-4128-8110-A59895E71A43}"/>
    <cellStyle name="Comma 4 10 3" xfId="21981" xr:uid="{3C9A902B-AD5B-4358-8598-A1BB7E5E51E4}"/>
    <cellStyle name="Comma 4 10 3 2" xfId="21982" xr:uid="{1209D41A-81D4-4865-B8DB-8DF015DF5167}"/>
    <cellStyle name="Comma 4 10 4" xfId="21983" xr:uid="{010405DF-EF15-4E53-885F-AE7A6D3F8499}"/>
    <cellStyle name="Comma 4 10 5" xfId="44495" xr:uid="{BE651A1B-5E7E-4C8D-ACE3-45A11E7383DB}"/>
    <cellStyle name="Comma 4 11" xfId="21984" xr:uid="{6A67FE2A-EE8B-454C-A52B-3B7CE89D97E6}"/>
    <cellStyle name="Comma 4 11 2" xfId="21985" xr:uid="{DE636114-AF34-4EE1-967E-BAAABF428904}"/>
    <cellStyle name="Comma 4 11 2 2" xfId="21986" xr:uid="{9B9D44F9-A4BC-400D-929C-9060DD9C9B5D}"/>
    <cellStyle name="Comma 4 11 3" xfId="21987" xr:uid="{458B2A2E-5D77-4868-AEF6-16438EDB1625}"/>
    <cellStyle name="Comma 4 11 4" xfId="44496" xr:uid="{BD1800C8-D1CA-4FC5-A104-33A84FC07AAC}"/>
    <cellStyle name="Comma 4 12" xfId="21988" xr:uid="{891730BB-D436-40EC-904E-B59C1BA138C8}"/>
    <cellStyle name="Comma 4 12 2" xfId="21989" xr:uid="{D50ADDFD-5A2C-4003-AF94-DC165822D44C}"/>
    <cellStyle name="Comma 4 12 3" xfId="44497" xr:uid="{6AD47A72-99A7-43B5-96F6-5663158A8B3A}"/>
    <cellStyle name="Comma 4 13" xfId="21990" xr:uid="{6088E44E-67F7-4E7D-A329-C0011B0DD17E}"/>
    <cellStyle name="Comma 4 13 2" xfId="21991" xr:uid="{AE5293A5-B2D8-4B6B-A21C-AA2646CE40C3}"/>
    <cellStyle name="Comma 4 13 3" xfId="44498" xr:uid="{634D166C-2BB7-4B92-B9FD-89929F23B437}"/>
    <cellStyle name="Comma 4 14" xfId="21992" xr:uid="{6251CF15-7FEF-479B-B3E0-852C6FA2A1D6}"/>
    <cellStyle name="Comma 4 14 2" xfId="44499" xr:uid="{9030F1C5-682A-4DD4-94DE-2FF024D3AA6D}"/>
    <cellStyle name="Comma 4 15" xfId="1577" xr:uid="{102F9540-440F-40D0-881C-F2C1B1C6F17E}"/>
    <cellStyle name="Comma 4 15 2" xfId="44500" xr:uid="{9BE72033-7ECA-4270-9EF0-863DB4534806}"/>
    <cellStyle name="Comma 4 16" xfId="43679" xr:uid="{4050D199-0DE3-4488-B464-857727043DDA}"/>
    <cellStyle name="Comma 4 16 2" xfId="44501" xr:uid="{2313C6F3-0DC5-40DD-84F2-B6B432785403}"/>
    <cellStyle name="Comma 4 17" xfId="1247" xr:uid="{D804EC76-274D-442D-9578-DD258E99A344}"/>
    <cellStyle name="Comma 4 18" xfId="329" xr:uid="{38BA5C3B-44DB-477B-99CA-0C5C9F035E2D}"/>
    <cellStyle name="Comma 4 18 2" xfId="44502" xr:uid="{7CA54568-D8A0-459F-8C5D-ABA1E061F712}"/>
    <cellStyle name="Comma 4 19" xfId="44503" xr:uid="{3E3C9CE7-E2A1-4DDC-9F70-D1ADC584D990}"/>
    <cellStyle name="Comma 4 2" xfId="150" xr:uid="{D94CF251-14F8-45DB-B430-E65F744548C2}"/>
    <cellStyle name="Comma 4 2 10" xfId="3309" xr:uid="{F5A71192-BA72-4282-89E1-D7F3365ABBCE}"/>
    <cellStyle name="Comma 4 2 10 2" xfId="21993" xr:uid="{21A5F8F4-E04B-4DD2-8D4A-E1C0D76F99CD}"/>
    <cellStyle name="Comma 4 2 11" xfId="43619" xr:uid="{ED9AE88D-1FBA-4C87-8BA1-2C2FDC0D738C}"/>
    <cellStyle name="Comma 4 2 12" xfId="1578" xr:uid="{D9486617-6B7C-4979-81BE-86B15C9C880B}"/>
    <cellStyle name="Comma 4 2 13" xfId="1248" xr:uid="{9458E179-C1DB-483F-9DAB-8C23A5EA8E68}"/>
    <cellStyle name="Comma 4 2 14" xfId="472" xr:uid="{59674F34-45A2-45C7-AC44-B80BE5E483D1}"/>
    <cellStyle name="Comma 4 2 2" xfId="734" xr:uid="{2384D2C0-0B87-47E6-9391-B3FE8C608E0C}"/>
    <cellStyle name="Comma 4 2 2 10" xfId="21994" xr:uid="{A112AABF-739B-4FD5-A038-5B4096668716}"/>
    <cellStyle name="Comma 4 2 2 11" xfId="43626" xr:uid="{6B433EC7-F131-40B9-B9C7-CF4C9B1774DF}"/>
    <cellStyle name="Comma 4 2 2 12" xfId="1688" xr:uid="{EFAE9877-1E83-4EFA-9B52-96216E54BC4C}"/>
    <cellStyle name="Comma 4 2 2 13" xfId="43922" xr:uid="{12795CBC-EE16-4390-A787-753C3B0A1857}"/>
    <cellStyle name="Comma 4 2 2 2" xfId="1134" xr:uid="{F8548291-6529-4276-A6BD-01868B76ABA6}"/>
    <cellStyle name="Comma 4 2 2 2 10" xfId="43652" xr:uid="{5DC8C153-5026-4260-A6E5-532191DFD876}"/>
    <cellStyle name="Comma 4 2 2 2 11" xfId="1813" xr:uid="{2E4604E1-81DC-4173-99DE-2AB89BBD2D8A}"/>
    <cellStyle name="Comma 4 2 2 2 2" xfId="1934" xr:uid="{B458897C-BDA1-464B-A5E1-613F1072122C}"/>
    <cellStyle name="Comma 4 2 2 2 2 2" xfId="2532" xr:uid="{92BE6FC3-9813-4B3D-BA67-AF9C8645BBED}"/>
    <cellStyle name="Comma 4 2 2 2 2 2 2" xfId="21997" xr:uid="{C382DE73-1631-4A15-9999-49B90DDC8315}"/>
    <cellStyle name="Comma 4 2 2 2 2 2 2 2" xfId="21998" xr:uid="{6D26E2B4-612F-46C2-848A-4960244D0E3B}"/>
    <cellStyle name="Comma 4 2 2 2 2 2 3" xfId="21999" xr:uid="{211459E7-B113-4559-8F40-1398BBCD6AAC}"/>
    <cellStyle name="Comma 4 2 2 2 2 2 4" xfId="22000" xr:uid="{D6AD719A-15E4-4D36-B0E6-EFAFCB57EDAB}"/>
    <cellStyle name="Comma 4 2 2 2 2 2 5" xfId="22001" xr:uid="{9D5C9B39-972B-4768-8179-732F722638B3}"/>
    <cellStyle name="Comma 4 2 2 2 2 2 6" xfId="22002" xr:uid="{84767486-E9D7-402E-913E-91DB02632665}"/>
    <cellStyle name="Comma 4 2 2 2 2 2 7" xfId="21996" xr:uid="{2805816E-46FD-442F-96CC-0BB89B6464A2}"/>
    <cellStyle name="Comma 4 2 2 2 2 3" xfId="2766" xr:uid="{36557E1E-7614-4C84-97E4-8E040E587310}"/>
    <cellStyle name="Comma 4 2 2 2 2 3 2" xfId="22004" xr:uid="{B6BF0501-4AAB-4F49-8A04-429AD6D72843}"/>
    <cellStyle name="Comma 4 2 2 2 2 3 2 2" xfId="22005" xr:uid="{8D61105B-158E-4B38-97FE-00B97F9BBC09}"/>
    <cellStyle name="Comma 4 2 2 2 2 3 2 2 2" xfId="22006" xr:uid="{88E0691E-329B-4A68-BD25-38CC15705F5E}"/>
    <cellStyle name="Comma 4 2 2 2 2 3 2 2 2 2" xfId="22007" xr:uid="{637533DC-2428-4AFA-A01C-D7C6ABA2109F}"/>
    <cellStyle name="Comma 4 2 2 2 2 3 2 2 3" xfId="22008" xr:uid="{A97C1A43-51C8-48EB-B52A-C1FF7D3446AF}"/>
    <cellStyle name="Comma 4 2 2 2 2 3 2 3" xfId="22009" xr:uid="{B8DC8A40-C954-4238-8D16-F68F943F38C6}"/>
    <cellStyle name="Comma 4 2 2 2 2 3 2 3 2" xfId="22010" xr:uid="{79D19709-5782-4D7D-ACFC-A10A819DC120}"/>
    <cellStyle name="Comma 4 2 2 2 2 3 2 4" xfId="22011" xr:uid="{4717120F-14B7-4FF6-BD58-AE4C70A33E79}"/>
    <cellStyle name="Comma 4 2 2 2 2 3 3" xfId="22012" xr:uid="{1CF4C153-302B-4776-8891-5FDE716925B1}"/>
    <cellStyle name="Comma 4 2 2 2 2 3 3 2" xfId="22013" xr:uid="{B2EBD46A-EAE1-43FF-BE77-4B3F9042DB93}"/>
    <cellStyle name="Comma 4 2 2 2 2 3 3 2 2" xfId="22014" xr:uid="{61DAA891-337A-4783-BAFD-AF21374C4E69}"/>
    <cellStyle name="Comma 4 2 2 2 2 3 3 3" xfId="22015" xr:uid="{D953AC10-8DE5-414D-BC88-9CD52E944D33}"/>
    <cellStyle name="Comma 4 2 2 2 2 3 3 3 2" xfId="22016" xr:uid="{A10306F8-9306-4B12-B994-DAC9DAB19DE1}"/>
    <cellStyle name="Comma 4 2 2 2 2 3 3 4" xfId="22017" xr:uid="{60B36DAF-B252-4FF8-9DE7-03BF970B157F}"/>
    <cellStyle name="Comma 4 2 2 2 2 3 4" xfId="22018" xr:uid="{6D1052D8-C427-4D1E-878F-A928F4A27B76}"/>
    <cellStyle name="Comma 4 2 2 2 2 3 4 2" xfId="22019" xr:uid="{00395445-7E34-4CA4-A554-16187D8CFD53}"/>
    <cellStyle name="Comma 4 2 2 2 2 3 5" xfId="22020" xr:uid="{D70640AD-0D54-45BC-A049-EB0B665FFD5C}"/>
    <cellStyle name="Comma 4 2 2 2 2 3 5 2" xfId="22021" xr:uid="{CA65EF26-BF72-45E3-AFBF-10C25C5F3F58}"/>
    <cellStyle name="Comma 4 2 2 2 2 3 6" xfId="22022" xr:uid="{C0FD7910-FFA8-415D-8A5E-65B45084FB56}"/>
    <cellStyle name="Comma 4 2 2 2 2 3 7" xfId="22003" xr:uid="{57856726-0C1B-4999-990A-92AC8F36D7CB}"/>
    <cellStyle name="Comma 4 2 2 2 2 4" xfId="2999" xr:uid="{2FDE3BC8-F921-47D9-9C9A-6A4C11ABB0BC}"/>
    <cellStyle name="Comma 4 2 2 2 2 4 2" xfId="22024" xr:uid="{05548B23-ABEB-40E2-BAA6-F6FAE85AEB05}"/>
    <cellStyle name="Comma 4 2 2 2 2 4 2 2" xfId="22025" xr:uid="{8912808C-B75B-44BD-9B8C-EEA6B5E560DF}"/>
    <cellStyle name="Comma 4 2 2 2 2 4 2 3" xfId="22026" xr:uid="{F9B28CEC-9417-4491-A34A-CB1EACC6C9A4}"/>
    <cellStyle name="Comma 4 2 2 2 2 4 3" xfId="22027" xr:uid="{016736D7-DE07-4C85-BF64-9D4739AAB0D4}"/>
    <cellStyle name="Comma 4 2 2 2 2 4 3 2" xfId="22028" xr:uid="{450B388E-C16E-473B-9686-4BEFE7017659}"/>
    <cellStyle name="Comma 4 2 2 2 2 4 4" xfId="22029" xr:uid="{C6F01240-DFD9-45BD-9C9B-D85137B0406C}"/>
    <cellStyle name="Comma 4 2 2 2 2 4 4 2" xfId="22030" xr:uid="{7DC54C1B-A934-4815-AD3E-6C1C9F658140}"/>
    <cellStyle name="Comma 4 2 2 2 2 4 5" xfId="22031" xr:uid="{4F088E65-0FE3-4A73-8812-52B843BF4738}"/>
    <cellStyle name="Comma 4 2 2 2 2 4 6" xfId="22023" xr:uid="{71FBFAE5-7DDB-4418-8B0F-AD099E6A000C}"/>
    <cellStyle name="Comma 4 2 2 2 2 5" xfId="3232" xr:uid="{BE6CC47D-B8BA-4EA7-BD0E-DD93014EEC7A}"/>
    <cellStyle name="Comma 4 2 2 2 2 5 2" xfId="22033" xr:uid="{736878FF-2C2B-4E22-B8D3-FC2B6AF892DB}"/>
    <cellStyle name="Comma 4 2 2 2 2 5 2 2" xfId="22034" xr:uid="{C8CA6BA9-7916-4F0F-8B5F-BF82C7D59406}"/>
    <cellStyle name="Comma 4 2 2 2 2 5 3" xfId="22035" xr:uid="{51957DD7-A64D-4F7C-AB1C-02C02555C225}"/>
    <cellStyle name="Comma 4 2 2 2 2 5 4" xfId="22032" xr:uid="{09DA943C-A2F3-4023-A8A0-0FECC95B1DE2}"/>
    <cellStyle name="Comma 4 2 2 2 2 6" xfId="2298" xr:uid="{34EBE78B-8464-4823-A276-D23C8F3C3EEC}"/>
    <cellStyle name="Comma 4 2 2 2 2 6 2" xfId="22037" xr:uid="{43B24C90-B9D7-42B1-9644-5ABF63A658C4}"/>
    <cellStyle name="Comma 4 2 2 2 2 6 3" xfId="22036" xr:uid="{24659BA2-788D-42B3-8704-79B33F44DD04}"/>
    <cellStyle name="Comma 4 2 2 2 2 7" xfId="22038" xr:uid="{4D53E3E7-F948-43D4-8C8E-5573FCBA0F72}"/>
    <cellStyle name="Comma 4 2 2 2 2 8" xfId="22039" xr:uid="{D30197EF-E945-4766-A55A-FF73A56E3403}"/>
    <cellStyle name="Comma 4 2 2 2 2 9" xfId="21995" xr:uid="{600113A2-795E-4D10-A904-3283AC12D020}"/>
    <cellStyle name="Comma 4 2 2 2 3" xfId="2416" xr:uid="{C5853F06-A4F3-4626-B5D2-F812599496DB}"/>
    <cellStyle name="Comma 4 2 2 2 3 2" xfId="22041" xr:uid="{E7357487-12EE-4129-94C4-024BA032F6EE}"/>
    <cellStyle name="Comma 4 2 2 2 3 2 2" xfId="22042" xr:uid="{61680C52-819A-4A74-9AC0-102BDF2CF4BB}"/>
    <cellStyle name="Comma 4 2 2 2 3 2 2 2" xfId="22043" xr:uid="{9B44D3F1-CC43-4969-9005-D960EE3AD23D}"/>
    <cellStyle name="Comma 4 2 2 2 3 2 2 2 2" xfId="22044" xr:uid="{9724FEE4-75AD-42E3-BEDC-732F35F317A9}"/>
    <cellStyle name="Comma 4 2 2 2 3 2 2 2 2 2" xfId="22045" xr:uid="{B2BC6CA7-C89D-41D8-83FF-E1A841EB565C}"/>
    <cellStyle name="Comma 4 2 2 2 3 2 2 2 3" xfId="22046" xr:uid="{33C222FA-8BDE-4402-B074-07E00BC41078}"/>
    <cellStyle name="Comma 4 2 2 2 3 2 2 3" xfId="22047" xr:uid="{7D5F79EC-01E8-4BBA-84E1-8EE49031101D}"/>
    <cellStyle name="Comma 4 2 2 2 3 2 2 3 2" xfId="22048" xr:uid="{14A3516B-3EC6-412B-953F-C33A1FE3E635}"/>
    <cellStyle name="Comma 4 2 2 2 3 2 2 4" xfId="22049" xr:uid="{AEEAEFC9-24CA-4315-BB8B-B1CE09D57EE5}"/>
    <cellStyle name="Comma 4 2 2 2 3 2 3" xfId="22050" xr:uid="{404DF1FC-9CE6-4DBE-BBBC-D8F33C72E7AE}"/>
    <cellStyle name="Comma 4 2 2 2 3 2 3 2" xfId="22051" xr:uid="{CE6C87DF-2AE2-42CE-89B6-3F6ADA14601D}"/>
    <cellStyle name="Comma 4 2 2 2 3 2 3 2 2" xfId="22052" xr:uid="{15E6D1C6-94C1-4517-926E-9A07A2877C82}"/>
    <cellStyle name="Comma 4 2 2 2 3 2 3 3" xfId="22053" xr:uid="{A90AF433-1AB4-4EF1-899A-6606517A0D82}"/>
    <cellStyle name="Comma 4 2 2 2 3 2 3 3 2" xfId="22054" xr:uid="{366D6F37-ECC7-4AAC-8FE9-EA0AF625E6F1}"/>
    <cellStyle name="Comma 4 2 2 2 3 2 3 4" xfId="22055" xr:uid="{E12FE4BB-7877-4AA5-AA59-1E9836811ABE}"/>
    <cellStyle name="Comma 4 2 2 2 3 2 4" xfId="22056" xr:uid="{5796FE2E-73C1-41DD-B50C-29AA51D618F3}"/>
    <cellStyle name="Comma 4 2 2 2 3 2 4 2" xfId="22057" xr:uid="{1C3D8B1E-0332-4A9D-A06C-C4CE19C70BA0}"/>
    <cellStyle name="Comma 4 2 2 2 3 2 5" xfId="22058" xr:uid="{629B9CFF-1CBA-4607-9101-0CB5FA76ED19}"/>
    <cellStyle name="Comma 4 2 2 2 3 2 5 2" xfId="22059" xr:uid="{D7497A07-97D6-4FFA-B4D8-12308D5383B8}"/>
    <cellStyle name="Comma 4 2 2 2 3 2 6" xfId="22060" xr:uid="{DCB10A7D-B9F2-4775-BA8D-1038B2C8DECB}"/>
    <cellStyle name="Comma 4 2 2 2 3 3" xfId="22061" xr:uid="{6992C9F3-6FAD-4501-8995-7521868BA0B1}"/>
    <cellStyle name="Comma 4 2 2 2 3 3 2" xfId="22062" xr:uid="{7B29B499-205F-4886-AC90-7F5BB4642F9A}"/>
    <cellStyle name="Comma 4 2 2 2 3 3 2 2" xfId="22063" xr:uid="{EB5B14A8-F90D-4622-833F-86E7825CC558}"/>
    <cellStyle name="Comma 4 2 2 2 3 3 3" xfId="22064" xr:uid="{9DB37D4C-5702-423F-8E1B-3BEF4A1C95F7}"/>
    <cellStyle name="Comma 4 2 2 2 3 3 4" xfId="22065" xr:uid="{6058EE34-2760-4825-BCAF-BBB0595805BE}"/>
    <cellStyle name="Comma 4 2 2 2 3 4" xfId="22066" xr:uid="{50C8FC8D-DEE1-4445-BE4F-CEF66AA59FF7}"/>
    <cellStyle name="Comma 4 2 2 2 3 4 2" xfId="22067" xr:uid="{367405CB-03DB-4D65-9559-BBD572B4E452}"/>
    <cellStyle name="Comma 4 2 2 2 3 4 2 2" xfId="22068" xr:uid="{D2F9C456-1E97-41A2-94F2-80FA32A8FBF1}"/>
    <cellStyle name="Comma 4 2 2 2 3 4 3" xfId="22069" xr:uid="{FD4F6E45-2698-483E-A1E6-18BB73629E9E}"/>
    <cellStyle name="Comma 4 2 2 2 3 4 3 2" xfId="22070" xr:uid="{02DE8CE7-7A85-4E49-96AD-3DF378F44D21}"/>
    <cellStyle name="Comma 4 2 2 2 3 4 4" xfId="22071" xr:uid="{0F20BBFA-FD11-42AF-A628-E5E1E64CAF1D}"/>
    <cellStyle name="Comma 4 2 2 2 3 5" xfId="22072" xr:uid="{D17F18CB-D751-4FC2-A7D9-3F07CA76BC42}"/>
    <cellStyle name="Comma 4 2 2 2 3 5 2" xfId="22073" xr:uid="{25F3ED73-E48C-4450-AD00-F13DA7B0C0A4}"/>
    <cellStyle name="Comma 4 2 2 2 3 5 2 2" xfId="22074" xr:uid="{4EE13E59-0AB9-476B-ACD1-FA2C1678A076}"/>
    <cellStyle name="Comma 4 2 2 2 3 5 3" xfId="22075" xr:uid="{AA862A82-BA0F-4A59-A4DD-7A5D2D5D1CF7}"/>
    <cellStyle name="Comma 4 2 2 2 3 6" xfId="22076" xr:uid="{A99D37D9-F208-42DC-88F3-8BFA09155BA5}"/>
    <cellStyle name="Comma 4 2 2 2 3 6 2" xfId="22077" xr:uid="{83BEB8B2-22E5-4DDA-9A12-2DA9A43B09D2}"/>
    <cellStyle name="Comma 4 2 2 2 3 7" xfId="22078" xr:uid="{754C19B6-0FB6-4504-BA6F-CD4F057C81B8}"/>
    <cellStyle name="Comma 4 2 2 2 3 7 2" xfId="22079" xr:uid="{69A3A733-53D8-4535-B72E-525933DEB4BD}"/>
    <cellStyle name="Comma 4 2 2 2 3 8" xfId="22080" xr:uid="{18A42623-2721-4051-B762-758F5EDD2DA1}"/>
    <cellStyle name="Comma 4 2 2 2 3 9" xfId="22040" xr:uid="{A71575C5-5815-4F17-A725-DCF52379528D}"/>
    <cellStyle name="Comma 4 2 2 2 4" xfId="2650" xr:uid="{7BF9148A-4184-4F05-94E7-FF7B98C1A73A}"/>
    <cellStyle name="Comma 4 2 2 2 4 2" xfId="22082" xr:uid="{336FAE17-8817-48E9-AA8E-6BAF55CEF072}"/>
    <cellStyle name="Comma 4 2 2 2 4 2 2" xfId="22083" xr:uid="{F9255F8F-9C92-4F6F-8637-61E752688EBA}"/>
    <cellStyle name="Comma 4 2 2 2 4 2 2 2" xfId="22084" xr:uid="{5A64C1D3-1F8D-4D6D-8C87-0C50CE401A1F}"/>
    <cellStyle name="Comma 4 2 2 2 4 2 2 2 2" xfId="22085" xr:uid="{0A7C2138-CC7D-4BD7-B2A9-5F86206D8EB5}"/>
    <cellStyle name="Comma 4 2 2 2 4 2 2 3" xfId="22086" xr:uid="{8D110052-DFCB-4A73-A167-0CF9CA172C6B}"/>
    <cellStyle name="Comma 4 2 2 2 4 2 3" xfId="22087" xr:uid="{D3D2CB9A-A1DF-434F-96E1-AEA4A85425DD}"/>
    <cellStyle name="Comma 4 2 2 2 4 2 3 2" xfId="22088" xr:uid="{811AEF22-B2FC-4D47-A7FC-D9FE9F28AC55}"/>
    <cellStyle name="Comma 4 2 2 2 4 2 4" xfId="22089" xr:uid="{3E0156DB-0E2A-4B6A-8570-A0977B1DA759}"/>
    <cellStyle name="Comma 4 2 2 2 4 3" xfId="22090" xr:uid="{0E52FE6B-F1F9-4039-A945-852FAC1E5783}"/>
    <cellStyle name="Comma 4 2 2 2 4 3 2" xfId="22091" xr:uid="{595EDA20-DE95-4BFD-BF44-E1560C3802E1}"/>
    <cellStyle name="Comma 4 2 2 2 4 3 2 2" xfId="22092" xr:uid="{BA6802C5-D1F8-4CB6-BF7D-A49E58202F9B}"/>
    <cellStyle name="Comma 4 2 2 2 4 3 3" xfId="22093" xr:uid="{5BE3AD9F-143D-49EB-B93D-18786474B27E}"/>
    <cellStyle name="Comma 4 2 2 2 4 3 3 2" xfId="22094" xr:uid="{7C4257FC-C6C5-4442-AACF-4B34CB1D3787}"/>
    <cellStyle name="Comma 4 2 2 2 4 3 4" xfId="22095" xr:uid="{F4A6918B-8561-46D4-B6B4-C3CB1B0E0D4B}"/>
    <cellStyle name="Comma 4 2 2 2 4 4" xfId="22096" xr:uid="{7B4C5797-EF77-41C4-BF02-46F3F2F119DB}"/>
    <cellStyle name="Comma 4 2 2 2 4 4 2" xfId="22097" xr:uid="{B53E5351-7BA7-4B4B-8EEE-1E77E21F09DF}"/>
    <cellStyle name="Comma 4 2 2 2 4 5" xfId="22098" xr:uid="{D4553764-773E-4A5C-B47F-E264D8154015}"/>
    <cellStyle name="Comma 4 2 2 2 4 5 2" xfId="22099" xr:uid="{4561820E-C6F3-4797-8D75-8180A9C9E4F9}"/>
    <cellStyle name="Comma 4 2 2 2 4 6" xfId="22100" xr:uid="{68626EE8-C430-4F39-88AA-C1C896835593}"/>
    <cellStyle name="Comma 4 2 2 2 4 7" xfId="22081" xr:uid="{7221CF8F-B39C-483E-B372-044981FC7D34}"/>
    <cellStyle name="Comma 4 2 2 2 5" xfId="2883" xr:uid="{0A0E2450-058F-4A59-86C9-479ACA01F089}"/>
    <cellStyle name="Comma 4 2 2 2 5 2" xfId="22102" xr:uid="{8A0EEFF3-890E-4065-89F5-BD570EC86851}"/>
    <cellStyle name="Comma 4 2 2 2 5 2 2" xfId="22103" xr:uid="{956CFDFA-49F6-42F7-9C7D-9767770CB801}"/>
    <cellStyle name="Comma 4 2 2 2 5 3" xfId="22104" xr:uid="{AA863424-9E5C-4F35-A2B4-736BC2BD7CCE}"/>
    <cellStyle name="Comma 4 2 2 2 5 3 2" xfId="22105" xr:uid="{3EB91087-4620-4CD7-8A9E-B1C00F652655}"/>
    <cellStyle name="Comma 4 2 2 2 5 4" xfId="22106" xr:uid="{3B708F33-11C2-4555-8B61-64F7DF8BA1F2}"/>
    <cellStyle name="Comma 4 2 2 2 5 5" xfId="22101" xr:uid="{D5FB9567-0B12-4E95-AEB1-9828065595F1}"/>
    <cellStyle name="Comma 4 2 2 2 6" xfId="3116" xr:uid="{15FAACDD-38B4-4426-BD59-31F0A5F30D97}"/>
    <cellStyle name="Comma 4 2 2 2 6 2" xfId="22108" xr:uid="{14E78E95-A244-4983-A8FA-790DDA0D7E87}"/>
    <cellStyle name="Comma 4 2 2 2 6 2 2" xfId="22109" xr:uid="{2B1102A4-426B-48C0-901E-465446CFF40E}"/>
    <cellStyle name="Comma 4 2 2 2 6 3" xfId="22110" xr:uid="{FBA53F4E-559D-49C2-9CB4-520C6DD186CB}"/>
    <cellStyle name="Comma 4 2 2 2 6 4" xfId="22107" xr:uid="{9C5791D7-2886-40B6-9FD9-371DA0A5FEC9}"/>
    <cellStyle name="Comma 4 2 2 2 7" xfId="2182" xr:uid="{0EAA9826-0CE8-4F23-A78E-94DF5B859EF9}"/>
    <cellStyle name="Comma 4 2 2 2 7 2" xfId="22112" xr:uid="{44330649-B649-4A75-AB90-666E36972048}"/>
    <cellStyle name="Comma 4 2 2 2 7 3" xfId="22111" xr:uid="{805F5EA0-0CE7-4025-9D2D-45C841E9B242}"/>
    <cellStyle name="Comma 4 2 2 2 8" xfId="22113" xr:uid="{78B0835D-E8C6-40DA-87AB-31F38567C863}"/>
    <cellStyle name="Comma 4 2 2 2 8 2" xfId="22114" xr:uid="{83666D84-4181-4DB1-BACC-A72A5ECCB76E}"/>
    <cellStyle name="Comma 4 2 2 2 9" xfId="22115" xr:uid="{C9A63708-DEB4-43DE-B131-F016665946E9}"/>
    <cellStyle name="Comma 4 2 2 3" xfId="1876" xr:uid="{8FB3EC6E-7007-4857-8D4E-FA60266EA454}"/>
    <cellStyle name="Comma 4 2 2 3 2" xfId="2474" xr:uid="{5DC507FB-5ACC-4149-9BBB-9C64153EC696}"/>
    <cellStyle name="Comma 4 2 2 3 2 2" xfId="22118" xr:uid="{402BAF32-48EB-4282-8D41-4DD3274103DD}"/>
    <cellStyle name="Comma 4 2 2 3 2 2 2" xfId="22119" xr:uid="{386B3D40-5D1F-48FE-AB28-AA7482172470}"/>
    <cellStyle name="Comma 4 2 2 3 2 2 2 2" xfId="22120" xr:uid="{2878734A-4AAF-4C28-81AD-D634529A9F9C}"/>
    <cellStyle name="Comma 4 2 2 3 2 2 2 2 2" xfId="22121" xr:uid="{5B1BCA2F-17B3-428F-B966-6CD4E0DFFC06}"/>
    <cellStyle name="Comma 4 2 2 3 2 2 2 3" xfId="22122" xr:uid="{E64DBCA6-D074-4D2F-AB74-1D22D7303622}"/>
    <cellStyle name="Comma 4 2 2 3 2 2 3" xfId="22123" xr:uid="{7E5AF5DD-D57E-401C-AAB4-EE3ABB753F97}"/>
    <cellStyle name="Comma 4 2 2 3 2 2 3 2" xfId="22124" xr:uid="{4C5CAA5C-5C7E-4C00-9808-E8B3A8D1E625}"/>
    <cellStyle name="Comma 4 2 2 3 2 2 4" xfId="22125" xr:uid="{1DAAD189-C780-4519-A6DE-914595D8ECA3}"/>
    <cellStyle name="Comma 4 2 2 3 2 3" xfId="22126" xr:uid="{3F44DAD5-0965-4BC2-97EA-2FE03FB015BC}"/>
    <cellStyle name="Comma 4 2 2 3 2 3 2" xfId="22127" xr:uid="{B0246D48-6E6D-41C1-9A6C-5E7C4FF830DD}"/>
    <cellStyle name="Comma 4 2 2 3 2 3 2 2" xfId="22128" xr:uid="{2FF80871-20F8-4B6F-B608-FE24940FAB5C}"/>
    <cellStyle name="Comma 4 2 2 3 2 3 3" xfId="22129" xr:uid="{A3B7AF56-A178-49C4-8498-51B3C097BEB0}"/>
    <cellStyle name="Comma 4 2 2 3 2 3 3 2" xfId="22130" xr:uid="{80F0668C-8A2A-4911-8FE8-9241F797EDCB}"/>
    <cellStyle name="Comma 4 2 2 3 2 3 4" xfId="22131" xr:uid="{15852F0E-6238-4713-9F18-54ECE6178E3D}"/>
    <cellStyle name="Comma 4 2 2 3 2 4" xfId="22132" xr:uid="{E9FBB2BA-59C7-4D0B-9A3A-1C92409D573E}"/>
    <cellStyle name="Comma 4 2 2 3 2 4 2" xfId="22133" xr:uid="{A5DC7467-3DDA-41DC-9321-78609C7022C2}"/>
    <cellStyle name="Comma 4 2 2 3 2 5" xfId="22134" xr:uid="{642EAD35-1D06-492C-A442-5D3F69812043}"/>
    <cellStyle name="Comma 4 2 2 3 2 5 2" xfId="22135" xr:uid="{CE154323-65D1-4170-AA1C-F1994CC744D2}"/>
    <cellStyle name="Comma 4 2 2 3 2 6" xfId="22136" xr:uid="{125D1598-61A2-4974-A2AB-E2BF30ED5B03}"/>
    <cellStyle name="Comma 4 2 2 3 2 7" xfId="22137" xr:uid="{42965E7C-8C4F-4C2E-BE3D-A2CE0E47FBA1}"/>
    <cellStyle name="Comma 4 2 2 3 2 8" xfId="22117" xr:uid="{4D5DDF92-F9E2-4766-91A5-996AE5C190FE}"/>
    <cellStyle name="Comma 4 2 2 3 3" xfId="2708" xr:uid="{49EB01E5-977F-4C5B-81DA-0AE41CDB69C1}"/>
    <cellStyle name="Comma 4 2 2 3 3 2" xfId="22139" xr:uid="{C5719164-D83B-4C9E-9137-CC92B7110DD3}"/>
    <cellStyle name="Comma 4 2 2 3 3 2 2" xfId="22140" xr:uid="{882A93BF-C3A7-4203-869E-30F65F5DB020}"/>
    <cellStyle name="Comma 4 2 2 3 3 2 2 2" xfId="22141" xr:uid="{D890F727-D331-4CC9-BFB4-99CF18F581B8}"/>
    <cellStyle name="Comma 4 2 2 3 3 2 3" xfId="22142" xr:uid="{9194996A-41EC-4019-9E57-DC33D13AB01F}"/>
    <cellStyle name="Comma 4 2 2 3 3 2 3 2" xfId="22143" xr:uid="{B14C3E4E-ACF8-4673-9D9F-123A64F7E750}"/>
    <cellStyle name="Comma 4 2 2 3 3 2 4" xfId="22144" xr:uid="{EE5DECD4-B743-434F-8C15-ADC8E6394A7A}"/>
    <cellStyle name="Comma 4 2 2 3 3 3" xfId="22145" xr:uid="{1224BC14-AE9D-4CF9-91ED-9757597FDE7C}"/>
    <cellStyle name="Comma 4 2 2 3 3 3 2" xfId="22146" xr:uid="{7D1C8F97-C2B7-43E9-807D-8745083167E4}"/>
    <cellStyle name="Comma 4 2 2 3 3 4" xfId="22147" xr:uid="{9209C174-6A42-47A4-99DF-58C7403A9E91}"/>
    <cellStyle name="Comma 4 2 2 3 3 4 2" xfId="22148" xr:uid="{8ACA32CD-F338-403E-BDE5-0612BA5FBE58}"/>
    <cellStyle name="Comma 4 2 2 3 3 5" xfId="22149" xr:uid="{C850DBA0-DC1E-41E9-B618-C5DAE8E4BC71}"/>
    <cellStyle name="Comma 4 2 2 3 3 6" xfId="22138" xr:uid="{9B9DBAC7-5E95-47AE-BE61-E0FF6E4E3D53}"/>
    <cellStyle name="Comma 4 2 2 3 4" xfId="2941" xr:uid="{308E4EC1-4AD3-40F1-A060-CCA906A7B0FA}"/>
    <cellStyle name="Comma 4 2 2 3 4 2" xfId="22151" xr:uid="{F0528A38-6661-4D71-80CF-A155DD552895}"/>
    <cellStyle name="Comma 4 2 2 3 4 2 2" xfId="22152" xr:uid="{4E0A4255-8072-4454-BE11-BEDA213C7CFA}"/>
    <cellStyle name="Comma 4 2 2 3 4 3" xfId="22153" xr:uid="{2774825B-058D-4C23-8C19-4ED11F1C0AA8}"/>
    <cellStyle name="Comma 4 2 2 3 4 3 2" xfId="22154" xr:uid="{802F9D99-BBEC-449F-847D-8CBBEE33F70F}"/>
    <cellStyle name="Comma 4 2 2 3 4 4" xfId="22155" xr:uid="{C4482E04-2B99-47AE-9EEE-5425F3790102}"/>
    <cellStyle name="Comma 4 2 2 3 4 5" xfId="22150" xr:uid="{056E6466-57BE-491E-865B-796202059C08}"/>
    <cellStyle name="Comma 4 2 2 3 5" xfId="3174" xr:uid="{6B231CA7-D223-4046-852A-F8F3B77737AF}"/>
    <cellStyle name="Comma 4 2 2 3 5 2" xfId="22157" xr:uid="{0111F756-2ECA-48D1-8AA0-F89E18C835B2}"/>
    <cellStyle name="Comma 4 2 2 3 5 3" xfId="22156" xr:uid="{D3AAA683-B6F0-476C-8F4F-A18055A04478}"/>
    <cellStyle name="Comma 4 2 2 3 6" xfId="2240" xr:uid="{52FE3AAC-AD9A-40DA-9B72-33FDF57729DB}"/>
    <cellStyle name="Comma 4 2 2 3 6 2" xfId="22159" xr:uid="{7AB8ED64-CD39-4B9F-A29E-15F3BC6B7991}"/>
    <cellStyle name="Comma 4 2 2 3 6 3" xfId="22158" xr:uid="{2715454B-1CD5-4F96-98FF-974F2B000D24}"/>
    <cellStyle name="Comma 4 2 2 3 7" xfId="22160" xr:uid="{F29950C5-4D09-46DD-A47B-D997B008C366}"/>
    <cellStyle name="Comma 4 2 2 3 8" xfId="22161" xr:uid="{66EEFA20-6161-44C5-B038-00BCC405E2F8}"/>
    <cellStyle name="Comma 4 2 2 3 9" xfId="22116" xr:uid="{711B6810-933D-4178-B0F2-3B3C4D283215}"/>
    <cellStyle name="Comma 4 2 2 4" xfId="2358" xr:uid="{AAB5C11C-C9EB-41AF-B86D-30FA1420D7E4}"/>
    <cellStyle name="Comma 4 2 2 4 2" xfId="22163" xr:uid="{A639BAA3-C4ED-400C-AACF-084869298A88}"/>
    <cellStyle name="Comma 4 2 2 4 2 2" xfId="22164" xr:uid="{E288E2F7-E167-48BA-B451-E2FD40606770}"/>
    <cellStyle name="Comma 4 2 2 4 2 2 2" xfId="22165" xr:uid="{56BA03E9-B048-4B8E-9828-6AF4F8CCE0DB}"/>
    <cellStyle name="Comma 4 2 2 4 2 2 2 2" xfId="22166" xr:uid="{233B5739-B7A0-43A8-9516-2B813FCB8162}"/>
    <cellStyle name="Comma 4 2 2 4 2 2 3" xfId="22167" xr:uid="{F9A2EC54-659A-4744-92EB-342E838BBBEA}"/>
    <cellStyle name="Comma 4 2 2 4 2 3" xfId="22168" xr:uid="{3FF450D5-B081-4E78-8268-7691E190B97C}"/>
    <cellStyle name="Comma 4 2 2 4 2 3 2" xfId="22169" xr:uid="{D3826CD5-0FD1-482B-B14C-6A494F80A85B}"/>
    <cellStyle name="Comma 4 2 2 4 2 4" xfId="22170" xr:uid="{4C3E9AFD-B393-4003-8AAD-3D1641A5EFF1}"/>
    <cellStyle name="Comma 4 2 2 4 3" xfId="22171" xr:uid="{B13BA189-700C-45F3-9C2D-9E07788F4410}"/>
    <cellStyle name="Comma 4 2 2 4 3 2" xfId="22172" xr:uid="{2C34CB76-8D7B-4010-B13F-88C64BE49594}"/>
    <cellStyle name="Comma 4 2 2 4 3 2 2" xfId="22173" xr:uid="{F826AA68-20E7-44CF-885A-9B77A25012A0}"/>
    <cellStyle name="Comma 4 2 2 4 3 3" xfId="22174" xr:uid="{16B64556-DBBD-476A-AD54-12A14E1F6F54}"/>
    <cellStyle name="Comma 4 2 2 4 3 3 2" xfId="22175" xr:uid="{185AAB0D-E6A6-471E-8DD5-DBA72BDF4809}"/>
    <cellStyle name="Comma 4 2 2 4 3 4" xfId="22176" xr:uid="{9207FFAD-62A0-457E-AF62-8C39774F0906}"/>
    <cellStyle name="Comma 4 2 2 4 4" xfId="22177" xr:uid="{6706F256-4A43-4F0A-8B41-E379857CB518}"/>
    <cellStyle name="Comma 4 2 2 4 4 2" xfId="22178" xr:uid="{8011F4E2-B5FC-40BA-ACF1-AE023E7AAB76}"/>
    <cellStyle name="Comma 4 2 2 4 5" xfId="22179" xr:uid="{4CCC4DFB-3B1D-4EB0-ACE4-DC0F80084BFE}"/>
    <cellStyle name="Comma 4 2 2 4 5 2" xfId="22180" xr:uid="{8C15881D-6A13-4F0D-B0BF-9E62A82B86F3}"/>
    <cellStyle name="Comma 4 2 2 4 6" xfId="22181" xr:uid="{6D84B163-3991-40D9-8D75-F1AD2FC44E67}"/>
    <cellStyle name="Comma 4 2 2 4 7" xfId="22182" xr:uid="{53CA45BE-9554-428C-A5FC-1C5A517AA037}"/>
    <cellStyle name="Comma 4 2 2 4 8" xfId="22162" xr:uid="{36F43013-7FA6-4253-9365-EC3B76F7BD41}"/>
    <cellStyle name="Comma 4 2 2 5" xfId="2592" xr:uid="{2D75E1AD-23B9-48BD-B636-AF67BF0F730C}"/>
    <cellStyle name="Comma 4 2 2 5 2" xfId="22184" xr:uid="{ABB4BEFD-AC4D-4238-8A69-45057D7DF3D6}"/>
    <cellStyle name="Comma 4 2 2 5 2 2" xfId="22185" xr:uid="{5EE3CB2E-10AF-42DE-8336-9093CD0EE869}"/>
    <cellStyle name="Comma 4 2 2 5 2 2 2" xfId="22186" xr:uid="{E5F483A3-ABB4-4AAC-86A9-7A8CFAAFCF2A}"/>
    <cellStyle name="Comma 4 2 2 5 2 3" xfId="22187" xr:uid="{556ACBAB-1F05-4CAE-8EC0-67E100FA5312}"/>
    <cellStyle name="Comma 4 2 2 5 2 4" xfId="22188" xr:uid="{7A282851-5E8A-4FCB-BA66-E353609F5AB0}"/>
    <cellStyle name="Comma 4 2 2 5 3" xfId="22189" xr:uid="{48B71F81-E468-4990-BB34-18D35A7BE5D2}"/>
    <cellStyle name="Comma 4 2 2 5 3 2" xfId="22190" xr:uid="{DF40CCC7-B40C-4D98-BB84-303AFB6E5E2A}"/>
    <cellStyle name="Comma 4 2 2 5 3 2 2" xfId="22191" xr:uid="{6476A056-96CC-4690-A1F1-40D55399EACB}"/>
    <cellStyle name="Comma 4 2 2 5 3 2 2 2" xfId="22192" xr:uid="{23D37D12-4200-499E-B885-682D874B3D52}"/>
    <cellStyle name="Comma 4 2 2 5 3 2 2 2 2" xfId="22193" xr:uid="{8183C2FE-84B3-479A-95CC-F7DDF4286FFE}"/>
    <cellStyle name="Comma 4 2 2 5 3 2 2 3" xfId="22194" xr:uid="{7429F6A6-6366-43A9-83B9-CC02B3914AFF}"/>
    <cellStyle name="Comma 4 2 2 5 3 2 3" xfId="22195" xr:uid="{99FC45A3-A6F9-4BA0-B1B7-EE00EBC5D1D9}"/>
    <cellStyle name="Comma 4 2 2 5 3 2 3 2" xfId="22196" xr:uid="{EF27D945-196B-43E3-8D9F-85182ED59E1B}"/>
    <cellStyle name="Comma 4 2 2 5 3 2 4" xfId="22197" xr:uid="{36A68098-F8CF-47F7-A60C-0177BB09EAE3}"/>
    <cellStyle name="Comma 4 2 2 5 3 3" xfId="22198" xr:uid="{693A33B6-0D5D-4193-8FC0-920E6489A38A}"/>
    <cellStyle name="Comma 4 2 2 5 3 3 2" xfId="22199" xr:uid="{A0212595-EA57-4556-BE4A-DC80D607D742}"/>
    <cellStyle name="Comma 4 2 2 5 3 3 2 2" xfId="22200" xr:uid="{F0E4B762-2ADF-4FCD-8C6F-9DF51BC4BD0C}"/>
    <cellStyle name="Comma 4 2 2 5 3 3 3" xfId="22201" xr:uid="{06ABA284-4C2A-42DA-9A84-4B06280D0459}"/>
    <cellStyle name="Comma 4 2 2 5 3 3 3 2" xfId="22202" xr:uid="{E50F52DF-7624-408B-8EAE-EAD5FEE79CCE}"/>
    <cellStyle name="Comma 4 2 2 5 3 3 4" xfId="22203" xr:uid="{867042DF-16BA-4A6B-9EB8-18CC552F93AB}"/>
    <cellStyle name="Comma 4 2 2 5 3 4" xfId="22204" xr:uid="{A7A9F274-F028-448C-993E-285AA6F3D30C}"/>
    <cellStyle name="Comma 4 2 2 5 3 4 2" xfId="22205" xr:uid="{A41302EC-1E5C-4AAC-9CD9-EB50B8881932}"/>
    <cellStyle name="Comma 4 2 2 5 3 5" xfId="22206" xr:uid="{32B3EB83-9AD9-497E-8EC1-2FDE17122494}"/>
    <cellStyle name="Comma 4 2 2 5 3 5 2" xfId="22207" xr:uid="{CED5B4F6-A5CE-4F36-8BAD-2F521484E4D9}"/>
    <cellStyle name="Comma 4 2 2 5 3 6" xfId="22208" xr:uid="{B2F1A485-CFD4-4E82-97D5-FFB5B7B99294}"/>
    <cellStyle name="Comma 4 2 2 5 4" xfId="22209" xr:uid="{56260C11-7AB5-4E24-9375-D380F2255AD7}"/>
    <cellStyle name="Comma 4 2 2 5 4 2" xfId="22210" xr:uid="{9FFB8F36-DF70-4448-A5F8-526D3FA1DF50}"/>
    <cellStyle name="Comma 4 2 2 5 5" xfId="22211" xr:uid="{5F2F68C4-823B-43CC-B564-7EF64E1F1CD2}"/>
    <cellStyle name="Comma 4 2 2 5 6" xfId="22212" xr:uid="{9FB16B40-6E3E-4CAF-AD4F-77DEC0160F34}"/>
    <cellStyle name="Comma 4 2 2 5 7" xfId="22183" xr:uid="{E5552771-49A3-4EEB-B83F-B2833B89DBA8}"/>
    <cellStyle name="Comma 4 2 2 5 8" xfId="47287" xr:uid="{36869AAC-EEC8-49B0-A4B0-45F097E8AE2A}"/>
    <cellStyle name="Comma 4 2 2 6" xfId="2825" xr:uid="{56E62576-7C81-4FD4-97CE-434C8372AA4E}"/>
    <cellStyle name="Comma 4 2 2 6 2" xfId="22214" xr:uid="{7B64FAB8-AB98-4CFD-BFA7-5BAA5C8FD81F}"/>
    <cellStyle name="Comma 4 2 2 6 2 2" xfId="22215" xr:uid="{EB494726-69A3-4BE7-B513-4AB8070A2335}"/>
    <cellStyle name="Comma 4 2 2 6 2 2 2" xfId="22216" xr:uid="{98853CF3-2F88-49F2-A46F-AFEFB9B7494B}"/>
    <cellStyle name="Comma 4 2 2 6 2 3" xfId="22217" xr:uid="{BBA78B39-B3A8-43A8-9D11-91B5E7757ED9}"/>
    <cellStyle name="Comma 4 2 2 6 2 3 2" xfId="22218" xr:uid="{7587580D-B0EC-460B-BE77-4283CAAE4BBD}"/>
    <cellStyle name="Comma 4 2 2 6 2 4" xfId="22219" xr:uid="{B665425E-D30A-445B-BC96-493682331AEF}"/>
    <cellStyle name="Comma 4 2 2 6 3" xfId="22220" xr:uid="{61C49587-3CCC-4B3C-87E2-51B06D221FC6}"/>
    <cellStyle name="Comma 4 2 2 6 3 2" xfId="22221" xr:uid="{9F78968D-C8F1-4670-98CD-2D89E3B0A5A4}"/>
    <cellStyle name="Comma 4 2 2 6 4" xfId="22222" xr:uid="{075DF86C-71D6-4685-9997-E1DF3EB2C44E}"/>
    <cellStyle name="Comma 4 2 2 6 4 2" xfId="22223" xr:uid="{524C7C2B-49C4-42EA-871F-4E47E02CD739}"/>
    <cellStyle name="Comma 4 2 2 6 5" xfId="22224" xr:uid="{B73A0191-1B0B-4B9D-B69F-F321CD626A5C}"/>
    <cellStyle name="Comma 4 2 2 6 6" xfId="22213" xr:uid="{85494539-9AB2-4A52-88BB-5E8298FC1138}"/>
    <cellStyle name="Comma 4 2 2 7" xfId="3058" xr:uid="{23E84461-40BE-4A4B-B269-7A75D1A49B2B}"/>
    <cellStyle name="Comma 4 2 2 7 2" xfId="22226" xr:uid="{10FC3020-212F-471A-908B-3558E9598E5C}"/>
    <cellStyle name="Comma 4 2 2 7 2 2" xfId="22227" xr:uid="{D9AC9E0C-E318-4AD9-8054-6612F9966570}"/>
    <cellStyle name="Comma 4 2 2 7 3" xfId="22228" xr:uid="{4CCCBE3B-9C55-4F1B-9E37-13110E895CF1}"/>
    <cellStyle name="Comma 4 2 2 7 3 2" xfId="22229" xr:uid="{2DE6A25A-2C3C-4359-BB34-4436B2F4B17C}"/>
    <cellStyle name="Comma 4 2 2 7 4" xfId="22230" xr:uid="{781230F1-A119-4E58-B61E-FAD573C61900}"/>
    <cellStyle name="Comma 4 2 2 7 5" xfId="22225" xr:uid="{E129726D-A9A3-4095-92EB-5B440C41A2F2}"/>
    <cellStyle name="Comma 4 2 2 8" xfId="2124" xr:uid="{A12F3D9C-0517-4CD3-B9B2-64D5B5939CAE}"/>
    <cellStyle name="Comma 4 2 2 8 2" xfId="22232" xr:uid="{47D38D21-11CC-4EE3-87F2-BDCC45C64163}"/>
    <cellStyle name="Comma 4 2 2 8 3" xfId="22231" xr:uid="{1FAEDD2B-D1EA-4FBB-8F0F-049EFB0EB4FE}"/>
    <cellStyle name="Comma 4 2 2 9" xfId="22233" xr:uid="{AF2FBC0B-2D1B-4DAD-8D63-D710E7035244}"/>
    <cellStyle name="Comma 4 2 2 9 2" xfId="22234" xr:uid="{8B062BAF-CAD0-476B-9425-1D822082946F}"/>
    <cellStyle name="Comma 4 2 3" xfId="923" xr:uid="{70C6212A-8877-451C-8E49-D0C34C6D7F0E}"/>
    <cellStyle name="Comma 4 2 3 10" xfId="1780" xr:uid="{D7107FBD-5634-4A75-99BF-E91C0E7BFA3E}"/>
    <cellStyle name="Comma 4 2 3 2" xfId="1905" xr:uid="{B3780E36-E37D-4C72-A1C3-0C7287ED5866}"/>
    <cellStyle name="Comma 4 2 3 2 2" xfId="2503" xr:uid="{089A7FBD-692F-4BE3-AB78-A0188157CD94}"/>
    <cellStyle name="Comma 4 2 3 2 2 2" xfId="22237" xr:uid="{950A7D6E-224A-44A0-829A-72BA4B5D1171}"/>
    <cellStyle name="Comma 4 2 3 2 2 2 2" xfId="22238" xr:uid="{2FFD9E18-066D-4662-8B68-1B747CE676F1}"/>
    <cellStyle name="Comma 4 2 3 2 2 3" xfId="22239" xr:uid="{05A40BB2-5288-45E6-B1EC-DEDDDF393554}"/>
    <cellStyle name="Comma 4 2 3 2 2 4" xfId="22240" xr:uid="{6AC7F6FB-ED68-4353-AA84-D97331FE970F}"/>
    <cellStyle name="Comma 4 2 3 2 2 5" xfId="22236" xr:uid="{BED41EB3-C114-44B6-BC80-7845ECEA57EF}"/>
    <cellStyle name="Comma 4 2 3 2 3" xfId="2737" xr:uid="{1716B9B1-2CDE-4108-89A9-DEDE83DAD6FC}"/>
    <cellStyle name="Comma 4 2 3 2 3 2" xfId="22242" xr:uid="{9474785F-3E50-4ECF-BF34-15923339A08D}"/>
    <cellStyle name="Comma 4 2 3 2 3 2 2" xfId="22243" xr:uid="{BA8AF548-726C-40BB-8B16-A0EA6A2068B2}"/>
    <cellStyle name="Comma 4 2 3 2 3 2 2 2" xfId="22244" xr:uid="{917A21C0-C2EC-4C9C-BAED-F303FA274C69}"/>
    <cellStyle name="Comma 4 2 3 2 3 2 2 2 2" xfId="22245" xr:uid="{58CC408A-A684-4DA7-ADFF-5B131C5E7C61}"/>
    <cellStyle name="Comma 4 2 3 2 3 2 2 3" xfId="22246" xr:uid="{BCFA193A-ADBC-4772-BA48-6578239563FE}"/>
    <cellStyle name="Comma 4 2 3 2 3 2 3" xfId="22247" xr:uid="{0BC1E5F4-B8BE-49FE-9040-6A8A46845B0B}"/>
    <cellStyle name="Comma 4 2 3 2 3 2 3 2" xfId="22248" xr:uid="{FB03B817-3AD9-49D3-A2AF-87984E4A2111}"/>
    <cellStyle name="Comma 4 2 3 2 3 2 4" xfId="22249" xr:uid="{24F99043-B122-4502-B6D7-4325A5BE268F}"/>
    <cellStyle name="Comma 4 2 3 2 3 3" xfId="22250" xr:uid="{4501A646-22EE-4FB3-AA22-8F89C73B261E}"/>
    <cellStyle name="Comma 4 2 3 2 3 3 2" xfId="22251" xr:uid="{A5522DCA-69C7-47D6-A0B5-3C3B61994C04}"/>
    <cellStyle name="Comma 4 2 3 2 3 3 2 2" xfId="22252" xr:uid="{36D91A59-9A3C-4B16-A137-47098826826C}"/>
    <cellStyle name="Comma 4 2 3 2 3 3 3" xfId="22253" xr:uid="{37E3440D-13CB-429D-8DB2-C19206EBA1CE}"/>
    <cellStyle name="Comma 4 2 3 2 3 3 3 2" xfId="22254" xr:uid="{37A5A06B-25E1-422E-877F-6804549720F2}"/>
    <cellStyle name="Comma 4 2 3 2 3 3 4" xfId="22255" xr:uid="{C41AA774-44EB-4DA1-BE75-10DBC4DFA5C1}"/>
    <cellStyle name="Comma 4 2 3 2 3 4" xfId="22256" xr:uid="{01E98C63-807B-4D58-8535-45EEC5CBF407}"/>
    <cellStyle name="Comma 4 2 3 2 3 4 2" xfId="22257" xr:uid="{FD1E69F2-519A-406C-A875-E131D0F4826C}"/>
    <cellStyle name="Comma 4 2 3 2 3 5" xfId="22258" xr:uid="{1C5C9FD1-64CA-4665-8F5D-7D4336674ABD}"/>
    <cellStyle name="Comma 4 2 3 2 3 5 2" xfId="22259" xr:uid="{2797BB84-C939-4E50-AC61-EDD43B075975}"/>
    <cellStyle name="Comma 4 2 3 2 3 6" xfId="22260" xr:uid="{2859FF89-D10C-4D8A-8188-959709F3172E}"/>
    <cellStyle name="Comma 4 2 3 2 3 7" xfId="22241" xr:uid="{A51F2139-FF5F-4819-BA22-B13B584DC3AB}"/>
    <cellStyle name="Comma 4 2 3 2 4" xfId="2970" xr:uid="{F2BB14C4-FA65-4405-AFCE-271B7F5BFFD3}"/>
    <cellStyle name="Comma 4 2 3 2 4 2" xfId="22262" xr:uid="{49B28EE1-7E1D-4985-BA16-A3FE22512354}"/>
    <cellStyle name="Comma 4 2 3 2 4 2 2" xfId="22263" xr:uid="{C702B3E3-45A8-4320-8A5D-944ED5410372}"/>
    <cellStyle name="Comma 4 2 3 2 4 2 2 2" xfId="22264" xr:uid="{8D3FA41B-61B4-4510-BDBF-1C07414976A2}"/>
    <cellStyle name="Comma 4 2 3 2 4 2 2 2 2" xfId="22265" xr:uid="{B9C80629-90CC-46FB-882E-19ADF7909213}"/>
    <cellStyle name="Comma 4 2 3 2 4 2 2 3" xfId="22266" xr:uid="{33FD959D-2FB1-46F0-866C-B8CF22F2577D}"/>
    <cellStyle name="Comma 4 2 3 2 4 2 3" xfId="22267" xr:uid="{F4CA2AE7-4271-49FC-8528-778190F802BF}"/>
    <cellStyle name="Comma 4 2 3 2 4 2 3 2" xfId="22268" xr:uid="{81F92376-A898-43FE-BAB8-53F0EAFC987A}"/>
    <cellStyle name="Comma 4 2 3 2 4 2 4" xfId="22269" xr:uid="{5C49A74C-C55E-4D14-A3EB-44F8B0513B9E}"/>
    <cellStyle name="Comma 4 2 3 2 4 3" xfId="22270" xr:uid="{7F9BB70A-C421-4F76-BF5E-5101A7E078C5}"/>
    <cellStyle name="Comma 4 2 3 2 4 3 2" xfId="22271" xr:uid="{73DFA67F-72C0-4A55-8EAC-8A542F3BB89A}"/>
    <cellStyle name="Comma 4 2 3 2 4 3 2 2" xfId="22272" xr:uid="{0E8071BA-5C7D-49A3-AF62-70D83748F3B4}"/>
    <cellStyle name="Comma 4 2 3 2 4 3 3" xfId="22273" xr:uid="{41869504-3877-4153-B3F8-95B8AAE6208E}"/>
    <cellStyle name="Comma 4 2 3 2 4 3 3 2" xfId="22274" xr:uid="{31DA8B0D-4968-4F9B-BBCD-38110FF89511}"/>
    <cellStyle name="Comma 4 2 3 2 4 3 4" xfId="22275" xr:uid="{2C0B83C5-EA72-4232-9424-0287B46C76CA}"/>
    <cellStyle name="Comma 4 2 3 2 4 4" xfId="22276" xr:uid="{B1E42AE1-3B4E-4F0F-9179-087A70D3C10C}"/>
    <cellStyle name="Comma 4 2 3 2 4 4 2" xfId="22277" xr:uid="{5293EA19-0102-40D3-8C84-D4652B00F07E}"/>
    <cellStyle name="Comma 4 2 3 2 4 5" xfId="22278" xr:uid="{702BC505-C9CE-482A-949A-9779A7648FBA}"/>
    <cellStyle name="Comma 4 2 3 2 4 5 2" xfId="22279" xr:uid="{C4D2ACF9-1A49-45EA-82ED-75FF993DAFE1}"/>
    <cellStyle name="Comma 4 2 3 2 4 6" xfId="22280" xr:uid="{E2C8619F-DB22-47EE-8FAE-E98DC549B5FC}"/>
    <cellStyle name="Comma 4 2 3 2 4 7" xfId="22261" xr:uid="{29B640AF-1444-4354-910B-696797A852FD}"/>
    <cellStyle name="Comma 4 2 3 2 5" xfId="3203" xr:uid="{94C378A4-CA66-463C-B31C-BD0D645C7459}"/>
    <cellStyle name="Comma 4 2 3 2 5 2" xfId="22282" xr:uid="{111DEAFF-C997-4A5D-B8B8-2F1890489122}"/>
    <cellStyle name="Comma 4 2 3 2 5 3" xfId="22281" xr:uid="{59C8E5F8-65E6-4B3C-9965-C49D85C5BEA9}"/>
    <cellStyle name="Comma 4 2 3 2 6" xfId="2269" xr:uid="{7AABB09C-BF66-4E1B-90D1-7BAF1DE95BC8}"/>
    <cellStyle name="Comma 4 2 3 2 6 2" xfId="22283" xr:uid="{0E859D76-35FB-429F-B7A7-33E24D0DC000}"/>
    <cellStyle name="Comma 4 2 3 2 7" xfId="22284" xr:uid="{9A1DE41F-2594-426C-B34F-8253467F4D30}"/>
    <cellStyle name="Comma 4 2 3 2 8" xfId="22285" xr:uid="{9CD7BE29-4F10-4723-88FA-CBA31EABFD48}"/>
    <cellStyle name="Comma 4 2 3 2 9" xfId="22235" xr:uid="{F7C4521A-A2C8-4FE1-9928-AA7CEBEAD38D}"/>
    <cellStyle name="Comma 4 2 3 3" xfId="2387" xr:uid="{D9BB65BD-0856-4F32-8BD4-931088D9C37D}"/>
    <cellStyle name="Comma 4 2 3 3 10" xfId="22286" xr:uid="{CB823319-44CC-47FD-85F5-16CC899310FE}"/>
    <cellStyle name="Comma 4 2 3 3 2" xfId="22287" xr:uid="{755F7E0F-0E7B-4363-8313-72AC11822FAA}"/>
    <cellStyle name="Comma 4 2 3 3 2 2" xfId="22288" xr:uid="{BFA4D9E6-E142-40AB-A170-FCE6ABE515B7}"/>
    <cellStyle name="Comma 4 2 3 3 2 2 2" xfId="22289" xr:uid="{180717D4-AE43-4267-BCA7-0215971C43DF}"/>
    <cellStyle name="Comma 4 2 3 3 2 2 2 2" xfId="22290" xr:uid="{686DCAD1-DD18-4EF9-8E93-60709F4EA68C}"/>
    <cellStyle name="Comma 4 2 3 3 2 2 2 2 2" xfId="22291" xr:uid="{F889B286-39DE-4062-AF60-509FDD48A304}"/>
    <cellStyle name="Comma 4 2 3 3 2 2 2 2 2 2" xfId="22292" xr:uid="{805EB9C3-51AF-4426-97A5-EC492DD27C87}"/>
    <cellStyle name="Comma 4 2 3 3 2 2 2 2 3" xfId="22293" xr:uid="{E0FF4B1D-A6AF-4C54-97A5-0115B333D261}"/>
    <cellStyle name="Comma 4 2 3 3 2 2 2 3" xfId="22294" xr:uid="{04759DB0-0776-4D1D-8BAB-F3FB17DEDABE}"/>
    <cellStyle name="Comma 4 2 3 3 2 2 2 3 2" xfId="22295" xr:uid="{9CEA3972-4579-41DC-AA60-9D73C89BFE89}"/>
    <cellStyle name="Comma 4 2 3 3 2 2 2 4" xfId="22296" xr:uid="{27484B17-1810-4605-99F6-6BED58CAAFEA}"/>
    <cellStyle name="Comma 4 2 3 3 2 2 3" xfId="22297" xr:uid="{31E9B2A6-0570-4657-8F03-CF8DE9A7C870}"/>
    <cellStyle name="Comma 4 2 3 3 2 2 3 2" xfId="22298" xr:uid="{73186B16-E873-4D2F-B82F-3CBAE655FF43}"/>
    <cellStyle name="Comma 4 2 3 3 2 2 3 2 2" xfId="22299" xr:uid="{DA8DA4F7-08B5-4868-8EA5-8D7754106838}"/>
    <cellStyle name="Comma 4 2 3 3 2 2 3 3" xfId="22300" xr:uid="{1D82CBCC-B880-47DE-B316-DF10A7E287F1}"/>
    <cellStyle name="Comma 4 2 3 3 2 2 3 3 2" xfId="22301" xr:uid="{84414F62-E852-4C97-A464-B7357E9F628D}"/>
    <cellStyle name="Comma 4 2 3 3 2 2 3 4" xfId="22302" xr:uid="{0394E665-A4EF-4886-8020-29893B86B4C1}"/>
    <cellStyle name="Comma 4 2 3 3 2 2 4" xfId="22303" xr:uid="{E5B17525-2AC0-4B14-82F2-40381074A590}"/>
    <cellStyle name="Comma 4 2 3 3 2 2 4 2" xfId="22304" xr:uid="{ED75FCF8-5E99-428C-A860-323B5E3473BF}"/>
    <cellStyle name="Comma 4 2 3 3 2 2 5" xfId="22305" xr:uid="{AC013255-0AC9-42D8-B0AA-AD204B41304C}"/>
    <cellStyle name="Comma 4 2 3 3 2 2 5 2" xfId="22306" xr:uid="{97959C50-11A6-40E5-A8B3-082F704C6AAE}"/>
    <cellStyle name="Comma 4 2 3 3 2 2 6" xfId="22307" xr:uid="{69D17A2E-CFAA-499D-B0D0-02C13DF5C55C}"/>
    <cellStyle name="Comma 4 2 3 3 2 3" xfId="22308" xr:uid="{D224A9D5-6286-4226-BD19-E8EAC6E250B3}"/>
    <cellStyle name="Comma 4 2 3 3 2 3 2" xfId="22309" xr:uid="{BE31A850-169C-4DB3-88C6-EF9D36AC5AE4}"/>
    <cellStyle name="Comma 4 2 3 3 2 3 2 2" xfId="22310" xr:uid="{68FCD0E9-F62E-41ED-A628-386F8BF02509}"/>
    <cellStyle name="Comma 4 2 3 3 2 3 2 2 2" xfId="22311" xr:uid="{01145120-7710-4FC8-9EEC-B72D501BA03E}"/>
    <cellStyle name="Comma 4 2 3 3 2 3 2 3" xfId="22312" xr:uid="{EEAF9FC7-1C8C-469C-9FDA-51483216D01D}"/>
    <cellStyle name="Comma 4 2 3 3 2 3 3" xfId="22313" xr:uid="{460CFADC-74FD-40F3-823D-D3CE3DA2D89F}"/>
    <cellStyle name="Comma 4 2 3 3 2 3 3 2" xfId="22314" xr:uid="{C5CC91AF-0982-474E-985F-9124DE592B88}"/>
    <cellStyle name="Comma 4 2 3 3 2 3 4" xfId="22315" xr:uid="{06425745-8901-4392-ABEB-B7BCFE0A8E05}"/>
    <cellStyle name="Comma 4 2 3 3 2 4" xfId="22316" xr:uid="{C1F6F5FC-AC5C-4C0F-ABB5-BA27013F6D6B}"/>
    <cellStyle name="Comma 4 2 3 3 2 4 2" xfId="22317" xr:uid="{8EE935D8-B6F1-41D0-AFA4-FC4853AC6FB0}"/>
    <cellStyle name="Comma 4 2 3 3 2 4 2 2" xfId="22318" xr:uid="{9F456E46-4268-44B8-BFC5-3BDDF55CADB5}"/>
    <cellStyle name="Comma 4 2 3 3 2 4 3" xfId="22319" xr:uid="{82F7BC8F-274D-455F-B6D2-CEA56C1F9210}"/>
    <cellStyle name="Comma 4 2 3 3 2 4 3 2" xfId="22320" xr:uid="{4D554499-C7EF-40A4-898A-D70C3CE2DF61}"/>
    <cellStyle name="Comma 4 2 3 3 2 4 4" xfId="22321" xr:uid="{7EB579DA-A3DE-4AA4-9536-A51F97EADDF0}"/>
    <cellStyle name="Comma 4 2 3 3 2 5" xfId="22322" xr:uid="{E0B553DB-6A53-4261-974E-128D9094D312}"/>
    <cellStyle name="Comma 4 2 3 3 2 5 2" xfId="22323" xr:uid="{23852531-924B-46A2-9E23-672018D061F8}"/>
    <cellStyle name="Comma 4 2 3 3 2 6" xfId="22324" xr:uid="{CCF52BCF-F757-4CB2-B7A8-A501AAC2DA7B}"/>
    <cellStyle name="Comma 4 2 3 3 2 6 2" xfId="22325" xr:uid="{79485C60-FC35-4ECF-AE3C-53E8C1355708}"/>
    <cellStyle name="Comma 4 2 3 3 2 7" xfId="22326" xr:uid="{F6378C32-C1F3-4975-AFC1-3C12BEB77B99}"/>
    <cellStyle name="Comma 4 2 3 3 3" xfId="22327" xr:uid="{C6BDEDC0-5CDE-4943-8BD7-2DDF2AA6E221}"/>
    <cellStyle name="Comma 4 2 3 3 3 2" xfId="22328" xr:uid="{CAB7BA1C-1755-4515-AACA-933A9C564D71}"/>
    <cellStyle name="Comma 4 2 3 3 3 2 2" xfId="22329" xr:uid="{4BA46097-8426-42A4-B89E-34B4AA07725E}"/>
    <cellStyle name="Comma 4 2 3 3 3 2 2 2" xfId="22330" xr:uid="{91E1C7FB-CB55-4E3D-B9B9-19FAD60671FF}"/>
    <cellStyle name="Comma 4 2 3 3 3 2 2 2 2" xfId="22331" xr:uid="{BF3B9199-8B69-4475-BF73-0FBA859841BE}"/>
    <cellStyle name="Comma 4 2 3 3 3 2 2 3" xfId="22332" xr:uid="{7912D4D2-9324-4BB1-9023-B77B940A493F}"/>
    <cellStyle name="Comma 4 2 3 3 3 2 3" xfId="22333" xr:uid="{D7E40D57-51DD-48CB-9A5D-16373E6CD4E1}"/>
    <cellStyle name="Comma 4 2 3 3 3 2 3 2" xfId="22334" xr:uid="{0AE7F0DA-5A0B-42FB-865E-619D2D19498D}"/>
    <cellStyle name="Comma 4 2 3 3 3 2 4" xfId="22335" xr:uid="{4A309641-2F83-46F2-B236-A2E5E5208B10}"/>
    <cellStyle name="Comma 4 2 3 3 3 3" xfId="22336" xr:uid="{069028FD-126A-4F79-8EB8-3BAB08A1C2F6}"/>
    <cellStyle name="Comma 4 2 3 3 3 3 2" xfId="22337" xr:uid="{464AE166-6776-48EE-BBC1-DA6589B9C542}"/>
    <cellStyle name="Comma 4 2 3 3 3 3 2 2" xfId="22338" xr:uid="{F38A056F-4CA3-4AA7-BCD6-EEE21CEB70B5}"/>
    <cellStyle name="Comma 4 2 3 3 3 3 3" xfId="22339" xr:uid="{FAAB2495-3909-4E3C-8CCD-444784B11434}"/>
    <cellStyle name="Comma 4 2 3 3 3 3 3 2" xfId="22340" xr:uid="{B7667C66-A4A7-41B9-9F0A-3B4854B27AE6}"/>
    <cellStyle name="Comma 4 2 3 3 3 3 4" xfId="22341" xr:uid="{CB67123A-9A64-4AE2-AB6C-EA29288E16D9}"/>
    <cellStyle name="Comma 4 2 3 3 3 4" xfId="22342" xr:uid="{1566F5F1-374C-4A94-979F-2465086044E1}"/>
    <cellStyle name="Comma 4 2 3 3 3 4 2" xfId="22343" xr:uid="{A55BD52A-A122-43C9-9974-9F97FC0F8DC3}"/>
    <cellStyle name="Comma 4 2 3 3 3 5" xfId="22344" xr:uid="{443BDE72-A279-413C-A771-84DCF67F692D}"/>
    <cellStyle name="Comma 4 2 3 3 3 5 2" xfId="22345" xr:uid="{E2643C11-7302-40C4-8220-95C44F94924A}"/>
    <cellStyle name="Comma 4 2 3 3 3 6" xfId="22346" xr:uid="{BB585DE7-7571-4BE2-98D4-C689DD8CBE81}"/>
    <cellStyle name="Comma 4 2 3 3 4" xfId="22347" xr:uid="{F1300F0C-E4A2-43FA-845B-B3164251AAAB}"/>
    <cellStyle name="Comma 4 2 3 3 4 2" xfId="22348" xr:uid="{CB78CF1B-D3A0-4959-90DD-B45F25E3FC60}"/>
    <cellStyle name="Comma 4 2 3 3 4 2 2" xfId="22349" xr:uid="{1F9A438C-43A8-4652-A938-613C4160226D}"/>
    <cellStyle name="Comma 4 2 3 3 4 2 2 2" xfId="22350" xr:uid="{002F5FCD-6E31-4AC5-B158-19FDEAC0D05F}"/>
    <cellStyle name="Comma 4 2 3 3 4 2 3" xfId="22351" xr:uid="{0758D1DE-463F-45B0-806E-E6B916706B64}"/>
    <cellStyle name="Comma 4 2 3 3 4 3" xfId="22352" xr:uid="{09A865C7-D333-457C-8875-93FD88D8F4EF}"/>
    <cellStyle name="Comma 4 2 3 3 4 3 2" xfId="22353" xr:uid="{3C14A56A-6D08-4D26-86D7-F5E30038A4FE}"/>
    <cellStyle name="Comma 4 2 3 3 4 4" xfId="22354" xr:uid="{8348FF61-EABD-47FD-BD59-9D30190413C8}"/>
    <cellStyle name="Comma 4 2 3 3 5" xfId="22355" xr:uid="{A2A9CCDB-6013-42F1-A07D-07081D7BE928}"/>
    <cellStyle name="Comma 4 2 3 3 5 2" xfId="22356" xr:uid="{C0C3E48A-B08A-44E5-A919-915E754937F4}"/>
    <cellStyle name="Comma 4 2 3 3 5 2 2" xfId="22357" xr:uid="{549EECAD-196F-4CA7-BB71-4FB806188A6A}"/>
    <cellStyle name="Comma 4 2 3 3 5 3" xfId="22358" xr:uid="{D8B36CBE-AED5-45AF-8635-47CAACE1B2A6}"/>
    <cellStyle name="Comma 4 2 3 3 5 3 2" xfId="22359" xr:uid="{59434EAA-5E69-4977-97BB-85BCF67E41C3}"/>
    <cellStyle name="Comma 4 2 3 3 5 4" xfId="22360" xr:uid="{C4B849D4-A2D5-4985-A1FB-A710D845A253}"/>
    <cellStyle name="Comma 4 2 3 3 6" xfId="22361" xr:uid="{929A6A8A-0C99-408E-B410-D0F8D2DB9204}"/>
    <cellStyle name="Comma 4 2 3 3 6 2" xfId="22362" xr:uid="{B6399FE9-332A-4A1A-8190-C3438F46DDD8}"/>
    <cellStyle name="Comma 4 2 3 3 7" xfId="22363" xr:uid="{DD808720-F487-4CCD-A817-F31C621D00A9}"/>
    <cellStyle name="Comma 4 2 3 3 7 2" xfId="22364" xr:uid="{F82778E9-CC3C-4D25-AC9B-79F864372484}"/>
    <cellStyle name="Comma 4 2 3 3 8" xfId="22365" xr:uid="{1C40C33E-0273-493D-9469-CBFBCD17D854}"/>
    <cellStyle name="Comma 4 2 3 3 9" xfId="22366" xr:uid="{73DBA8F3-10E4-4512-9565-E8FE399409E0}"/>
    <cellStyle name="Comma 4 2 3 4" xfId="2621" xr:uid="{73161EC0-F585-4BF6-8F94-DBAD7809B7F1}"/>
    <cellStyle name="Comma 4 2 3 4 2" xfId="22368" xr:uid="{EC34F5C7-77FF-4B1F-BE39-551E0537520A}"/>
    <cellStyle name="Comma 4 2 3 4 2 2" xfId="22369" xr:uid="{B7C63E4B-57B7-4C86-9D2F-D76F75BF179A}"/>
    <cellStyle name="Comma 4 2 3 4 2 2 2" xfId="22370" xr:uid="{9012DF09-FE8B-4C17-A946-5E05F11A5CA9}"/>
    <cellStyle name="Comma 4 2 3 4 2 3" xfId="22371" xr:uid="{E3544CC2-0F36-4D04-A325-6888540B94C1}"/>
    <cellStyle name="Comma 4 2 3 4 3" xfId="22372" xr:uid="{3D763109-62A5-4284-8188-82F0DDD45E8A}"/>
    <cellStyle name="Comma 4 2 3 4 3 2" xfId="22373" xr:uid="{B42F4483-F82C-4860-A6F4-0D8B95C78633}"/>
    <cellStyle name="Comma 4 2 3 4 4" xfId="22374" xr:uid="{58B0FBF5-5EF8-4108-A16F-EDA24849E9E9}"/>
    <cellStyle name="Comma 4 2 3 4 5" xfId="22367" xr:uid="{B7649273-E0BB-4AC1-A7FC-464A49705358}"/>
    <cellStyle name="Comma 4 2 3 5" xfId="2854" xr:uid="{D2C95469-8AFA-438E-84BD-ECE3150A1FF5}"/>
    <cellStyle name="Comma 4 2 3 5 2" xfId="22376" xr:uid="{BEE189D0-5D70-47F3-9FDD-3958DBD3A0B7}"/>
    <cellStyle name="Comma 4 2 3 5 3" xfId="22375" xr:uid="{414A3593-5296-4B76-9D23-6370C31050E9}"/>
    <cellStyle name="Comma 4 2 3 6" xfId="3087" xr:uid="{00F8272F-EECC-43F9-8509-BC205D80D541}"/>
    <cellStyle name="Comma 4 2 3 6 2" xfId="22377" xr:uid="{BB28B646-D20D-4515-AE0B-0E4F04CCBF36}"/>
    <cellStyle name="Comma 4 2 3 7" xfId="2153" xr:uid="{D8ECC63D-CBF1-496C-A88F-277DEB9AB950}"/>
    <cellStyle name="Comma 4 2 3 7 2" xfId="22378" xr:uid="{597C83E6-858F-40BC-A187-31E86662CF9F}"/>
    <cellStyle name="Comma 4 2 3 8" xfId="22379" xr:uid="{00967934-C4DC-4FB2-9E45-0275238D036B}"/>
    <cellStyle name="Comma 4 2 3 9" xfId="43648" xr:uid="{E09CAF61-586C-4311-947F-AAE704AFCAE7}"/>
    <cellStyle name="Comma 4 2 4" xfId="1847" xr:uid="{A86FC02D-E2D4-4FEA-91EB-EB9B2E84F5AA}"/>
    <cellStyle name="Comma 4 2 4 10" xfId="22381" xr:uid="{7C4EC88C-55B6-4FE3-B7EE-49D13E5B4AF9}"/>
    <cellStyle name="Comma 4 2 4 11" xfId="22382" xr:uid="{C9426932-538A-4204-A5F9-CF7D1150041B}"/>
    <cellStyle name="Comma 4 2 4 12" xfId="22380" xr:uid="{D28DF653-E972-40B0-BAAB-2078A9BD54FC}"/>
    <cellStyle name="Comma 4 2 4 2" xfId="2445" xr:uid="{9C70B655-4236-4E5E-9C37-22995F1D06C3}"/>
    <cellStyle name="Comma 4 2 4 2 10" xfId="22383" xr:uid="{C49B0823-B92C-4818-9650-640E692EBDD7}"/>
    <cellStyle name="Comma 4 2 4 2 2" xfId="22384" xr:uid="{A5FD7B84-3B3E-432C-8812-1875487D1836}"/>
    <cellStyle name="Comma 4 2 4 2 2 2" xfId="22385" xr:uid="{B19C4A53-022D-43E2-A1FC-B8349B6A9CF1}"/>
    <cellStyle name="Comma 4 2 4 2 2 2 2" xfId="22386" xr:uid="{AAFF5D07-AA85-4DA9-8435-78527B5DA2E0}"/>
    <cellStyle name="Comma 4 2 4 2 2 2 2 2" xfId="22387" xr:uid="{3CB7D730-190B-4B3C-83C5-828BA35ECEDF}"/>
    <cellStyle name="Comma 4 2 4 2 2 2 2 2 2" xfId="22388" xr:uid="{E6BADE2D-BC27-4677-8184-ECD2180FAB54}"/>
    <cellStyle name="Comma 4 2 4 2 2 2 2 2 2 2" xfId="22389" xr:uid="{F7AC1403-2AC4-444B-8D74-5EF23DE77466}"/>
    <cellStyle name="Comma 4 2 4 2 2 2 2 2 3" xfId="22390" xr:uid="{130A776D-5895-48DE-9CC3-87F03E56603C}"/>
    <cellStyle name="Comma 4 2 4 2 2 2 2 3" xfId="22391" xr:uid="{9EE3952E-A250-4F07-B128-1E8BCC22AFB4}"/>
    <cellStyle name="Comma 4 2 4 2 2 2 2 3 2" xfId="22392" xr:uid="{A60E22EF-7601-431B-93DE-CE3D4D033AE1}"/>
    <cellStyle name="Comma 4 2 4 2 2 2 2 4" xfId="22393" xr:uid="{DC16864B-5B96-41FD-A180-2BA06160CE3C}"/>
    <cellStyle name="Comma 4 2 4 2 2 2 3" xfId="22394" xr:uid="{04C98595-5BA9-4884-B4A2-982927715EAF}"/>
    <cellStyle name="Comma 4 2 4 2 2 2 3 2" xfId="22395" xr:uid="{F50C4288-840E-4F81-B670-256670574718}"/>
    <cellStyle name="Comma 4 2 4 2 2 2 3 2 2" xfId="22396" xr:uid="{F2E2EE0C-5208-4718-BC09-858832794865}"/>
    <cellStyle name="Comma 4 2 4 2 2 2 3 3" xfId="22397" xr:uid="{F2CD9213-14AB-40D3-BCB2-0875E512F232}"/>
    <cellStyle name="Comma 4 2 4 2 2 2 3 3 2" xfId="22398" xr:uid="{3B9506DC-03D5-4A76-828E-D4954D369D34}"/>
    <cellStyle name="Comma 4 2 4 2 2 2 3 4" xfId="22399" xr:uid="{BA6EEAE8-DE6A-4C2F-9268-862A92C1C215}"/>
    <cellStyle name="Comma 4 2 4 2 2 2 4" xfId="22400" xr:uid="{7A385A12-7447-4F01-A31B-4D701ED93539}"/>
    <cellStyle name="Comma 4 2 4 2 2 2 4 2" xfId="22401" xr:uid="{DA391129-A014-48EA-8938-457CC9A038DD}"/>
    <cellStyle name="Comma 4 2 4 2 2 2 5" xfId="22402" xr:uid="{91DB308D-1DAF-4B6F-ADD2-226FF912D3CA}"/>
    <cellStyle name="Comma 4 2 4 2 2 2 5 2" xfId="22403" xr:uid="{900C9C82-C4ED-4273-9E6C-2834A12D9DAB}"/>
    <cellStyle name="Comma 4 2 4 2 2 2 6" xfId="22404" xr:uid="{1DF363E6-617B-4F5E-8B7A-BE30907594B2}"/>
    <cellStyle name="Comma 4 2 4 2 2 3" xfId="22405" xr:uid="{A4A04757-7FC7-412B-A5FF-170D28F18DC6}"/>
    <cellStyle name="Comma 4 2 4 2 2 3 2" xfId="22406" xr:uid="{19059672-0BDC-4F3D-A819-73BF3676BADC}"/>
    <cellStyle name="Comma 4 2 4 2 2 3 2 2" xfId="22407" xr:uid="{80CCA9B0-FD6F-4249-83F5-796E6832755F}"/>
    <cellStyle name="Comma 4 2 4 2 2 3 2 2 2" xfId="22408" xr:uid="{192CA70F-B2E2-4C43-813C-E4309FD16244}"/>
    <cellStyle name="Comma 4 2 4 2 2 3 2 3" xfId="22409" xr:uid="{A4B9CD19-0F2E-4975-B3E4-09F7FEAB459D}"/>
    <cellStyle name="Comma 4 2 4 2 2 3 3" xfId="22410" xr:uid="{59299CC5-8B75-47B6-BA7B-63C5A5AF50DE}"/>
    <cellStyle name="Comma 4 2 4 2 2 3 3 2" xfId="22411" xr:uid="{42B06309-EE79-4029-A641-442EE7E8AB72}"/>
    <cellStyle name="Comma 4 2 4 2 2 3 4" xfId="22412" xr:uid="{B47B7B30-E646-4162-AFA4-DFA24856214E}"/>
    <cellStyle name="Comma 4 2 4 2 2 4" xfId="22413" xr:uid="{890F3FBD-C988-48EA-9E50-31D913480786}"/>
    <cellStyle name="Comma 4 2 4 2 2 4 2" xfId="22414" xr:uid="{A2EFCDEC-C85A-4E6E-92B0-DC51839E675E}"/>
    <cellStyle name="Comma 4 2 4 2 2 4 2 2" xfId="22415" xr:uid="{B325438A-5690-4F90-8EEE-85E82394EBAD}"/>
    <cellStyle name="Comma 4 2 4 2 2 4 3" xfId="22416" xr:uid="{1FFF9259-4448-48D7-BA71-3659A4D3F932}"/>
    <cellStyle name="Comma 4 2 4 2 2 4 3 2" xfId="22417" xr:uid="{B3D9100C-8B75-47C0-A7CB-39DFDC6CAE1A}"/>
    <cellStyle name="Comma 4 2 4 2 2 4 4" xfId="22418" xr:uid="{9FDF6DCA-0F46-4162-B3AD-EADE056A12A6}"/>
    <cellStyle name="Comma 4 2 4 2 2 5" xfId="22419" xr:uid="{28BD196E-4058-4988-98FA-FC2AF3D17F04}"/>
    <cellStyle name="Comma 4 2 4 2 2 5 2" xfId="22420" xr:uid="{E67093C1-5414-4166-95A1-2489B677DEEC}"/>
    <cellStyle name="Comma 4 2 4 2 2 6" xfId="22421" xr:uid="{D4CE71D6-2268-4C6D-8A3F-321FC40FD398}"/>
    <cellStyle name="Comma 4 2 4 2 2 6 2" xfId="22422" xr:uid="{4D9BC88F-88BE-4619-A655-26E4A04598EB}"/>
    <cellStyle name="Comma 4 2 4 2 2 7" xfId="22423" xr:uid="{A048BB29-72EF-40FF-BD9C-9FA9599BFBBE}"/>
    <cellStyle name="Comma 4 2 4 2 3" xfId="22424" xr:uid="{9DB5F9A7-3C4B-43A6-B467-F9A3054BFEE8}"/>
    <cellStyle name="Comma 4 2 4 2 3 2" xfId="22425" xr:uid="{250105BF-3860-4CA2-97A0-7DF6809150BE}"/>
    <cellStyle name="Comma 4 2 4 2 3 2 2" xfId="22426" xr:uid="{45E7FDD0-D4B7-4D47-BDFF-D9AC83018692}"/>
    <cellStyle name="Comma 4 2 4 2 3 2 2 2" xfId="22427" xr:uid="{8072B63F-EA48-4614-A631-CFA956BDAA36}"/>
    <cellStyle name="Comma 4 2 4 2 3 2 2 2 2" xfId="22428" xr:uid="{57C38B7C-1F60-41AF-BA3C-5F9E7CFF6F5C}"/>
    <cellStyle name="Comma 4 2 4 2 3 2 2 3" xfId="22429" xr:uid="{182BC328-00CB-42CF-99E3-27CE71DC9A97}"/>
    <cellStyle name="Comma 4 2 4 2 3 2 3" xfId="22430" xr:uid="{FACEF840-C92A-41C8-85A9-941B97EB85CB}"/>
    <cellStyle name="Comma 4 2 4 2 3 2 3 2" xfId="22431" xr:uid="{95C5B94A-108B-4507-AC5F-76ED8302C5BB}"/>
    <cellStyle name="Comma 4 2 4 2 3 2 4" xfId="22432" xr:uid="{C89B4E3E-E960-4D70-8CEE-8D1DDB4B9688}"/>
    <cellStyle name="Comma 4 2 4 2 3 3" xfId="22433" xr:uid="{A1405ABC-ABB5-47CC-8066-3C5FDB661BCC}"/>
    <cellStyle name="Comma 4 2 4 2 3 3 2" xfId="22434" xr:uid="{57A006ED-F622-4E71-8819-DB32DAC7B9DE}"/>
    <cellStyle name="Comma 4 2 4 2 3 3 2 2" xfId="22435" xr:uid="{BD4D96B7-A5B7-4E3B-BC24-9A04E2335DE1}"/>
    <cellStyle name="Comma 4 2 4 2 3 3 3" xfId="22436" xr:uid="{87A7D9B4-5CB0-4717-A272-D4F582152F80}"/>
    <cellStyle name="Comma 4 2 4 2 3 3 3 2" xfId="22437" xr:uid="{F4152453-352D-4F94-92A6-EDC7C57F5611}"/>
    <cellStyle name="Comma 4 2 4 2 3 3 4" xfId="22438" xr:uid="{DBF0BCF8-2C19-4B02-B791-A71E1E20C06A}"/>
    <cellStyle name="Comma 4 2 4 2 3 4" xfId="22439" xr:uid="{ABFF2A2B-0B66-4BD4-A186-8F8FBD6649D2}"/>
    <cellStyle name="Comma 4 2 4 2 3 4 2" xfId="22440" xr:uid="{80142759-8849-410B-8EBA-40ECF2202D62}"/>
    <cellStyle name="Comma 4 2 4 2 3 5" xfId="22441" xr:uid="{FA2305B4-B1E0-4BEB-9DD5-8A3AA652D2CA}"/>
    <cellStyle name="Comma 4 2 4 2 3 5 2" xfId="22442" xr:uid="{69A574F3-D9CF-4CDF-9D10-413AFB1A474C}"/>
    <cellStyle name="Comma 4 2 4 2 3 6" xfId="22443" xr:uid="{626384C1-1316-4D3D-B144-6BB4DC6633BE}"/>
    <cellStyle name="Comma 4 2 4 2 4" xfId="22444" xr:uid="{B36C7B90-2BCC-4E79-9731-E5EA45AE7842}"/>
    <cellStyle name="Comma 4 2 4 2 4 2" xfId="22445" xr:uid="{121CB092-ADC7-452F-92E1-D15E828D4E6D}"/>
    <cellStyle name="Comma 4 2 4 2 4 2 2" xfId="22446" xr:uid="{0B2BA930-12BC-47A0-99E1-DCBA8ADD06D7}"/>
    <cellStyle name="Comma 4 2 4 2 4 2 2 2" xfId="22447" xr:uid="{DD1AEFE6-5C48-4AD7-A92B-710E04546273}"/>
    <cellStyle name="Comma 4 2 4 2 4 2 3" xfId="22448" xr:uid="{104AFB14-3656-4D44-86D7-10A03A35E70D}"/>
    <cellStyle name="Comma 4 2 4 2 4 3" xfId="22449" xr:uid="{E6B05B5E-9CC9-4FD1-926D-3CCD3A4AD9DF}"/>
    <cellStyle name="Comma 4 2 4 2 4 3 2" xfId="22450" xr:uid="{B1ABDE32-0945-46AB-BE89-BCF24CBC9658}"/>
    <cellStyle name="Comma 4 2 4 2 4 4" xfId="22451" xr:uid="{F01C9216-ECA6-409F-A903-5214BAC6D0F9}"/>
    <cellStyle name="Comma 4 2 4 2 5" xfId="22452" xr:uid="{41648D85-6671-40BA-980D-4FC9F0F897EE}"/>
    <cellStyle name="Comma 4 2 4 2 5 2" xfId="22453" xr:uid="{5DC7FCCE-BF33-451C-8C13-C6E09385763A}"/>
    <cellStyle name="Comma 4 2 4 2 5 2 2" xfId="22454" xr:uid="{C1B69346-FF11-4B9B-BE48-FD5FD79621B0}"/>
    <cellStyle name="Comma 4 2 4 2 5 3" xfId="22455" xr:uid="{7F189F63-69CA-4672-B9DA-7CAF787CA4B1}"/>
    <cellStyle name="Comma 4 2 4 2 5 3 2" xfId="22456" xr:uid="{0D0651B5-65E5-4696-87F8-9D2F2D0FDEDF}"/>
    <cellStyle name="Comma 4 2 4 2 5 4" xfId="22457" xr:uid="{4C1A18B7-7C8A-4CC2-B2D8-452ACF832854}"/>
    <cellStyle name="Comma 4 2 4 2 6" xfId="22458" xr:uid="{0BA54DA2-39B3-4494-AE70-5542C1A75097}"/>
    <cellStyle name="Comma 4 2 4 2 6 2" xfId="22459" xr:uid="{657F043C-FD24-4B70-A0E3-736F2984A10B}"/>
    <cellStyle name="Comma 4 2 4 2 7" xfId="22460" xr:uid="{7C82023D-5196-4476-BC98-86AECFE6AA2B}"/>
    <cellStyle name="Comma 4 2 4 2 7 2" xfId="22461" xr:uid="{42522E9C-028B-4BA9-93F6-5F00B24EF2D9}"/>
    <cellStyle name="Comma 4 2 4 2 8" xfId="22462" xr:uid="{96089CFA-F7FE-42D6-A6B3-73F0DD766077}"/>
    <cellStyle name="Comma 4 2 4 2 9" xfId="22463" xr:uid="{A84CAE17-3DB5-4FF4-AD0C-A96FC7B2F0BC}"/>
    <cellStyle name="Comma 4 2 4 3" xfId="2679" xr:uid="{8BAAA2E4-F75E-4C3A-B4A3-79D8CE72B353}"/>
    <cellStyle name="Comma 4 2 4 3 2" xfId="22465" xr:uid="{69C1A112-2207-4FF7-8809-5E7993F58D22}"/>
    <cellStyle name="Comma 4 2 4 3 2 2" xfId="22466" xr:uid="{6787D82B-F1AD-430D-B43E-B16709BAF184}"/>
    <cellStyle name="Comma 4 2 4 3 2 2 2" xfId="22467" xr:uid="{E0043815-F7A3-4263-9006-B01A5E14A957}"/>
    <cellStyle name="Comma 4 2 4 3 2 2 2 2" xfId="22468" xr:uid="{6B82E486-FE36-4145-89C5-0004F7A661B8}"/>
    <cellStyle name="Comma 4 2 4 3 2 2 2 2 2" xfId="22469" xr:uid="{A64EA103-DE18-4598-8661-8EB979CD2FE5}"/>
    <cellStyle name="Comma 4 2 4 3 2 2 2 3" xfId="22470" xr:uid="{ECFD710F-C8A0-48DA-9122-3AB2E656D460}"/>
    <cellStyle name="Comma 4 2 4 3 2 2 3" xfId="22471" xr:uid="{CB8A3039-B5DB-4129-858C-F22849178A5F}"/>
    <cellStyle name="Comma 4 2 4 3 2 2 3 2" xfId="22472" xr:uid="{62FB3EC4-9C17-464D-BFED-EFC329072A35}"/>
    <cellStyle name="Comma 4 2 4 3 2 2 4" xfId="22473" xr:uid="{4DC02868-FDDC-4D13-8193-C27ACD73B4EA}"/>
    <cellStyle name="Comma 4 2 4 3 2 3" xfId="22474" xr:uid="{1AB6488A-DC40-49E1-AB21-11E340028357}"/>
    <cellStyle name="Comma 4 2 4 3 2 3 2" xfId="22475" xr:uid="{A1E1B785-FCCC-4CD2-AD2F-977E8F3CD9C1}"/>
    <cellStyle name="Comma 4 2 4 3 2 3 2 2" xfId="22476" xr:uid="{CA72D18D-4B32-41CB-9858-2CD170B9B445}"/>
    <cellStyle name="Comma 4 2 4 3 2 3 3" xfId="22477" xr:uid="{63E52442-2229-4B3D-BF20-C9AD0D665A01}"/>
    <cellStyle name="Comma 4 2 4 3 2 3 3 2" xfId="22478" xr:uid="{D4FBF455-E4BB-4E9A-9A59-ECC6A70E9120}"/>
    <cellStyle name="Comma 4 2 4 3 2 3 4" xfId="22479" xr:uid="{61C9B69A-650E-4F72-B882-7D2886A1979E}"/>
    <cellStyle name="Comma 4 2 4 3 2 4" xfId="22480" xr:uid="{9E3C1EBB-CA17-4FF3-9E5A-5800035E9A3C}"/>
    <cellStyle name="Comma 4 2 4 3 2 4 2" xfId="22481" xr:uid="{80E6A652-501B-4331-868A-393A7EF4AEA0}"/>
    <cellStyle name="Comma 4 2 4 3 2 5" xfId="22482" xr:uid="{35940AF8-2267-44D7-BE7D-BB47195ADA06}"/>
    <cellStyle name="Comma 4 2 4 3 2 5 2" xfId="22483" xr:uid="{9BF87BF9-2BA9-4D96-AD57-4DED53B92FBC}"/>
    <cellStyle name="Comma 4 2 4 3 2 6" xfId="22484" xr:uid="{C9E18488-812A-4724-9AC2-A60BD9211A85}"/>
    <cellStyle name="Comma 4 2 4 3 3" xfId="22485" xr:uid="{9FBA1076-249F-4BE5-9EAD-8D976C4704E8}"/>
    <cellStyle name="Comma 4 2 4 3 3 2" xfId="22486" xr:uid="{A94C6D62-0EFD-4066-A600-A58BC73812B0}"/>
    <cellStyle name="Comma 4 2 4 3 3 2 2" xfId="22487" xr:uid="{055C04A8-AC18-4DB7-B6A0-2E961B1A7899}"/>
    <cellStyle name="Comma 4 2 4 3 3 3" xfId="22488" xr:uid="{65CDEA61-4B9C-4F76-B196-650287059746}"/>
    <cellStyle name="Comma 4 2 4 3 3 4" xfId="22489" xr:uid="{53B11FEE-1427-4CFE-8337-F887B7E9F0B3}"/>
    <cellStyle name="Comma 4 2 4 3 4" xfId="22490" xr:uid="{38CC5952-A887-49D9-BC0C-AA30144B2CEE}"/>
    <cellStyle name="Comma 4 2 4 3 4 2" xfId="22491" xr:uid="{04932A6B-9389-4F28-AA44-F686C3CAA50E}"/>
    <cellStyle name="Comma 4 2 4 3 4 2 2" xfId="22492" xr:uid="{252D8927-4E07-4B3E-ACBD-6C56ABE629CE}"/>
    <cellStyle name="Comma 4 2 4 3 4 2 2 2" xfId="22493" xr:uid="{EE936611-E8F6-404D-A684-C977122A2E72}"/>
    <cellStyle name="Comma 4 2 4 3 4 2 3" xfId="22494" xr:uid="{AEAF454F-4662-4488-A2AF-5CF825786D28}"/>
    <cellStyle name="Comma 4 2 4 3 4 3" xfId="22495" xr:uid="{D144B0C6-520E-4606-AEAD-45003A21D7D4}"/>
    <cellStyle name="Comma 4 2 4 3 4 3 2" xfId="22496" xr:uid="{716D03F2-B353-4510-8017-99F4BD166930}"/>
    <cellStyle name="Comma 4 2 4 3 4 4" xfId="22497" xr:uid="{7BA6463E-BC09-4162-B54E-57887D784D46}"/>
    <cellStyle name="Comma 4 2 4 3 5" xfId="22498" xr:uid="{42E774A9-97DE-46B5-ACEA-3B94E9FB5790}"/>
    <cellStyle name="Comma 4 2 4 3 5 2" xfId="22499" xr:uid="{5E199AB5-608B-4427-AA89-0ADA5268DD92}"/>
    <cellStyle name="Comma 4 2 4 3 5 2 2" xfId="22500" xr:uid="{8A27B7F7-247B-44FB-872B-4BDAD2F5CAAD}"/>
    <cellStyle name="Comma 4 2 4 3 5 3" xfId="22501" xr:uid="{D7FF6652-EB68-4152-B2CE-B11A176E12A1}"/>
    <cellStyle name="Comma 4 2 4 3 5 3 2" xfId="22502" xr:uid="{EB1F2A07-1CAF-4102-A937-DB28DC6DA5D1}"/>
    <cellStyle name="Comma 4 2 4 3 5 4" xfId="22503" xr:uid="{939D1C02-0591-4CC8-89BC-75843B021B39}"/>
    <cellStyle name="Comma 4 2 4 3 6" xfId="22504" xr:uid="{F15EC12D-CBAE-4FFE-AFAE-B23E89F54CEE}"/>
    <cellStyle name="Comma 4 2 4 3 6 2" xfId="22505" xr:uid="{8AC901FA-4C6D-4860-9283-CC3A2213251F}"/>
    <cellStyle name="Comma 4 2 4 3 7" xfId="22506" xr:uid="{4BFBAA72-21F8-4781-A251-F487B433D8CF}"/>
    <cellStyle name="Comma 4 2 4 3 7 2" xfId="22507" xr:uid="{7715BDAF-F73D-4663-A190-4251042970A4}"/>
    <cellStyle name="Comma 4 2 4 3 8" xfId="22508" xr:uid="{EC54F6D5-693B-4E7B-A3B9-7ECE412E4AAE}"/>
    <cellStyle name="Comma 4 2 4 3 9" xfId="22464" xr:uid="{9BC06264-7463-4977-A39B-26E875CFC4C3}"/>
    <cellStyle name="Comma 4 2 4 4" xfId="2912" xr:uid="{58551C49-D3F8-4946-B689-094C55469BF5}"/>
    <cellStyle name="Comma 4 2 4 4 2" xfId="22510" xr:uid="{CB449F8D-F988-4450-8EDF-7B830DC37D97}"/>
    <cellStyle name="Comma 4 2 4 4 2 2" xfId="22511" xr:uid="{97222923-99AA-4DE9-A4D2-F4E2FE606F03}"/>
    <cellStyle name="Comma 4 2 4 4 2 2 2" xfId="22512" xr:uid="{E3F3E47B-391F-4E6B-A5CE-11B871323698}"/>
    <cellStyle name="Comma 4 2 4 4 2 2 2 2" xfId="22513" xr:uid="{79762CC7-0BC4-461F-BBE4-15144D4FF668}"/>
    <cellStyle name="Comma 4 2 4 4 2 2 2 2 2" xfId="22514" xr:uid="{78272FAA-67F8-4B85-B3C0-9D8E5C2BCE97}"/>
    <cellStyle name="Comma 4 2 4 4 2 2 2 3" xfId="22515" xr:uid="{5691AA76-6899-49E7-8A00-9CC1E77625BB}"/>
    <cellStyle name="Comma 4 2 4 4 2 2 3" xfId="22516" xr:uid="{45989837-0E3A-411D-98C8-265116D2280C}"/>
    <cellStyle name="Comma 4 2 4 4 2 2 3 2" xfId="22517" xr:uid="{2D8F2C44-458D-426B-9768-5B34CEC61C3F}"/>
    <cellStyle name="Comma 4 2 4 4 2 2 4" xfId="22518" xr:uid="{75310C00-4303-4412-B606-6110891300F2}"/>
    <cellStyle name="Comma 4 2 4 4 2 3" xfId="22519" xr:uid="{7CA50C69-F161-430B-AB49-B94CDD83C6AF}"/>
    <cellStyle name="Comma 4 2 4 4 2 3 2" xfId="22520" xr:uid="{CAC5EBCB-C95E-494D-B681-8AFBE3418C87}"/>
    <cellStyle name="Comma 4 2 4 4 2 3 2 2" xfId="22521" xr:uid="{6D65CCF5-17B9-406D-9552-D9620A3F70AC}"/>
    <cellStyle name="Comma 4 2 4 4 2 3 3" xfId="22522" xr:uid="{DB7C60C5-2744-4333-8806-1FF09684ECCA}"/>
    <cellStyle name="Comma 4 2 4 4 2 3 3 2" xfId="22523" xr:uid="{40B666BC-F131-49C6-AB27-0B71DDCE4BEE}"/>
    <cellStyle name="Comma 4 2 4 4 2 3 4" xfId="22524" xr:uid="{EBC4B7BC-27B4-4B45-A725-67B0F538F281}"/>
    <cellStyle name="Comma 4 2 4 4 2 4" xfId="22525" xr:uid="{A50028F6-E5AE-42FC-A42F-A16EC76657EB}"/>
    <cellStyle name="Comma 4 2 4 4 2 4 2" xfId="22526" xr:uid="{B9CE0CE8-95C1-4F38-B546-993A735F5814}"/>
    <cellStyle name="Comma 4 2 4 4 2 5" xfId="22527" xr:uid="{0C52D12E-78C2-4CF7-B549-8D30DD237B2A}"/>
    <cellStyle name="Comma 4 2 4 4 2 5 2" xfId="22528" xr:uid="{4543BB3D-92D6-456C-9615-0B581F2B0F1E}"/>
    <cellStyle name="Comma 4 2 4 4 2 6" xfId="22529" xr:uid="{0C5CABC7-0575-446B-8E7F-F390B4345AF7}"/>
    <cellStyle name="Comma 4 2 4 4 3" xfId="22530" xr:uid="{1AFC01E9-FDC9-4A02-93FB-E43FA9F1FE33}"/>
    <cellStyle name="Comma 4 2 4 4 3 2" xfId="22531" xr:uid="{ED7B1C23-4762-4CA6-BE4A-213695BB6B54}"/>
    <cellStyle name="Comma 4 2 4 4 3 2 2" xfId="22532" xr:uid="{F2A2FFC2-B357-477B-8B7B-A3957E21D956}"/>
    <cellStyle name="Comma 4 2 4 4 3 2 2 2" xfId="22533" xr:uid="{CDD3A952-70B9-4827-AF2B-635E19594014}"/>
    <cellStyle name="Comma 4 2 4 4 3 2 3" xfId="22534" xr:uid="{A7CE2574-9AD9-4457-97AF-95E3EFC54DA2}"/>
    <cellStyle name="Comma 4 2 4 4 3 3" xfId="22535" xr:uid="{BB70AF84-59E4-44C8-A6B4-09AADE60C982}"/>
    <cellStyle name="Comma 4 2 4 4 3 3 2" xfId="22536" xr:uid="{AE544F45-04A6-45F3-8D7F-77D239B46685}"/>
    <cellStyle name="Comma 4 2 4 4 3 4" xfId="22537" xr:uid="{15F2A02B-179D-4CD6-9223-6D02ED558949}"/>
    <cellStyle name="Comma 4 2 4 4 4" xfId="22538" xr:uid="{1FB41634-FC75-4F2F-8758-6AC49D9655FF}"/>
    <cellStyle name="Comma 4 2 4 4 4 2" xfId="22539" xr:uid="{79529B14-82DA-4DF2-917D-4D8C83969A1C}"/>
    <cellStyle name="Comma 4 2 4 4 4 2 2" xfId="22540" xr:uid="{C5B1116E-9C44-4105-A0A4-2422BB032AD8}"/>
    <cellStyle name="Comma 4 2 4 4 4 3" xfId="22541" xr:uid="{B0C50361-086E-4FAD-9F60-77BBC6D53C9F}"/>
    <cellStyle name="Comma 4 2 4 4 4 3 2" xfId="22542" xr:uid="{628F2BBD-A169-4395-A3D4-3AB616909AFC}"/>
    <cellStyle name="Comma 4 2 4 4 4 4" xfId="22543" xr:uid="{0B044F95-D175-4A8A-8AB6-274E8AC2DFF1}"/>
    <cellStyle name="Comma 4 2 4 4 5" xfId="22544" xr:uid="{36672F78-94EA-40F4-8ED3-A34E9F50592F}"/>
    <cellStyle name="Comma 4 2 4 4 5 2" xfId="22545" xr:uid="{B1F7E1F8-15BD-45BD-8ADE-1A383A818E12}"/>
    <cellStyle name="Comma 4 2 4 4 6" xfId="22546" xr:uid="{4AE9A3C1-ECAF-4242-9513-D201B9DD539F}"/>
    <cellStyle name="Comma 4 2 4 4 6 2" xfId="22547" xr:uid="{35BF7C88-C336-4EA9-A763-9EAA396BB9E2}"/>
    <cellStyle name="Comma 4 2 4 4 7" xfId="22548" xr:uid="{4EA866C6-E8EA-42B0-A043-0CF11A2B4E79}"/>
    <cellStyle name="Comma 4 2 4 4 8" xfId="22509" xr:uid="{4EE0FCE4-6532-4F15-AD3D-C762DE520C02}"/>
    <cellStyle name="Comma 4 2 4 5" xfId="3145" xr:uid="{54722B9C-8E04-4F37-8872-D5CB4372CF31}"/>
    <cellStyle name="Comma 4 2 4 5 2" xfId="22550" xr:uid="{D5B031C1-F06B-42B3-81C9-5AD3D2D26443}"/>
    <cellStyle name="Comma 4 2 4 5 2 2" xfId="22551" xr:uid="{5801B85D-862C-4113-8547-8A477105ED60}"/>
    <cellStyle name="Comma 4 2 4 5 2 2 2" xfId="22552" xr:uid="{47CFE49F-A8A8-442A-ABEE-D6A3CDD06154}"/>
    <cellStyle name="Comma 4 2 4 5 2 2 2 2" xfId="22553" xr:uid="{2E8ACE1D-ACBD-4232-B2E2-40C013D600E7}"/>
    <cellStyle name="Comma 4 2 4 5 2 2 3" xfId="22554" xr:uid="{BCC2743D-D18C-4212-B4A6-16631BCC907F}"/>
    <cellStyle name="Comma 4 2 4 5 2 3" xfId="22555" xr:uid="{A5495F5E-17A1-4D49-863B-6F9C7775CC39}"/>
    <cellStyle name="Comma 4 2 4 5 2 3 2" xfId="22556" xr:uid="{3CE00435-AE8B-41E9-AFA9-A33F839BE956}"/>
    <cellStyle name="Comma 4 2 4 5 2 4" xfId="22557" xr:uid="{E35DF948-F562-4892-A5D5-28A80CEC8025}"/>
    <cellStyle name="Comma 4 2 4 5 3" xfId="22558" xr:uid="{91812258-C38A-4487-940D-40FBF56CF296}"/>
    <cellStyle name="Comma 4 2 4 5 3 2" xfId="22559" xr:uid="{0BD5D21E-1B42-4818-A9D2-3474C44FC0E4}"/>
    <cellStyle name="Comma 4 2 4 5 3 2 2" xfId="22560" xr:uid="{FEC67614-C5AB-4CEC-992D-7C37B4138D1C}"/>
    <cellStyle name="Comma 4 2 4 5 3 3" xfId="22561" xr:uid="{AF4E4225-E717-43DF-95D5-833C301B2C93}"/>
    <cellStyle name="Comma 4 2 4 5 3 3 2" xfId="22562" xr:uid="{2BDF2A5E-F999-47E6-B76C-4A8AB5C03B8D}"/>
    <cellStyle name="Comma 4 2 4 5 3 4" xfId="22563" xr:uid="{D984AC56-19FE-40A7-84E3-7C9DC79FF1DE}"/>
    <cellStyle name="Comma 4 2 4 5 4" xfId="22564" xr:uid="{E6A3B8AC-C458-4BED-831E-815FBCC323CC}"/>
    <cellStyle name="Comma 4 2 4 5 4 2" xfId="22565" xr:uid="{D3EFA242-94BE-43F3-9742-18B0588A036C}"/>
    <cellStyle name="Comma 4 2 4 5 5" xfId="22566" xr:uid="{D628C919-4C78-42F1-8456-6E0A2DDC1C4B}"/>
    <cellStyle name="Comma 4 2 4 5 5 2" xfId="22567" xr:uid="{98267A69-D80C-4074-94E9-CED42A87BCD6}"/>
    <cellStyle name="Comma 4 2 4 5 6" xfId="22568" xr:uid="{E93E750F-8D79-4217-9065-9ED27C0A624B}"/>
    <cellStyle name="Comma 4 2 4 5 7" xfId="22549" xr:uid="{6F4743DB-D565-4B02-B785-758B56B5FB7F}"/>
    <cellStyle name="Comma 4 2 4 6" xfId="2211" xr:uid="{E147FEE2-3BAA-4EAB-A6D8-99F38D8E9B3B}"/>
    <cellStyle name="Comma 4 2 4 6 2" xfId="22570" xr:uid="{127E3CEE-BB57-4D69-8812-302812FA43A1}"/>
    <cellStyle name="Comma 4 2 4 6 2 2" xfId="22571" xr:uid="{85DD7581-B6A6-4092-BBA9-213054E15166}"/>
    <cellStyle name="Comma 4 2 4 6 2 2 2" xfId="22572" xr:uid="{14281290-3911-4402-86C4-C218C4CE8D4A}"/>
    <cellStyle name="Comma 4 2 4 6 2 3" xfId="22573" xr:uid="{CC157061-BBBC-4326-BF5E-369AF43D715B}"/>
    <cellStyle name="Comma 4 2 4 6 2 3 2" xfId="22574" xr:uid="{22C8F48E-401A-4B85-B362-59E2C97C0F1C}"/>
    <cellStyle name="Comma 4 2 4 6 2 4" xfId="22575" xr:uid="{62E876D5-22E7-4480-A06D-B5F72342D0EE}"/>
    <cellStyle name="Comma 4 2 4 6 3" xfId="22576" xr:uid="{679C4A45-A372-4E5C-B841-1AF378A5FCBF}"/>
    <cellStyle name="Comma 4 2 4 6 3 2" xfId="22577" xr:uid="{42566743-3DD4-495B-ADD9-D7367BF938B2}"/>
    <cellStyle name="Comma 4 2 4 6 4" xfId="22578" xr:uid="{45A67206-ACAB-4154-A621-922CF9D175E3}"/>
    <cellStyle name="Comma 4 2 4 6 4 2" xfId="22579" xr:uid="{E556679C-FC38-467B-8827-FD714F27F7E6}"/>
    <cellStyle name="Comma 4 2 4 6 5" xfId="22580" xr:uid="{DA3C1C21-94CE-47BE-B3C3-EA43A1A3A50D}"/>
    <cellStyle name="Comma 4 2 4 6 6" xfId="22569" xr:uid="{4409F513-D968-4EA9-B7AF-90D0653BBAFC}"/>
    <cellStyle name="Comma 4 2 4 7" xfId="22581" xr:uid="{BEF57802-0779-48DE-BCA9-204262246CCC}"/>
    <cellStyle name="Comma 4 2 4 7 2" xfId="22582" xr:uid="{A4668506-0373-4D35-ADEF-A16AD745467F}"/>
    <cellStyle name="Comma 4 2 4 7 2 2" xfId="22583" xr:uid="{92867597-B609-48AF-AEE8-40B3FFB88DA8}"/>
    <cellStyle name="Comma 4 2 4 7 3" xfId="22584" xr:uid="{AC1C4760-E53F-4B75-9F62-58AA260C6B3D}"/>
    <cellStyle name="Comma 4 2 4 7 3 2" xfId="22585" xr:uid="{D52B5372-9E25-46D8-A249-9ADADACC2667}"/>
    <cellStyle name="Comma 4 2 4 7 4" xfId="22586" xr:uid="{B8F98BBE-9D5A-4ADF-9A05-B46A5CF02C9F}"/>
    <cellStyle name="Comma 4 2 4 8" xfId="22587" xr:uid="{8BFE0B24-0383-4C32-8467-03152C80D977}"/>
    <cellStyle name="Comma 4 2 4 8 2" xfId="22588" xr:uid="{83C44E89-15F9-4AC5-A792-F0BA505FA906}"/>
    <cellStyle name="Comma 4 2 4 9" xfId="22589" xr:uid="{90661730-1D4C-4BD2-A494-43007C324678}"/>
    <cellStyle name="Comma 4 2 4 9 2" xfId="22590" xr:uid="{62EACD75-7F03-43EE-9AE3-E1B2E48F381C}"/>
    <cellStyle name="Comma 4 2 5" xfId="2329" xr:uid="{AF8CA047-F06C-48D5-9F14-CDABC5E24E45}"/>
    <cellStyle name="Comma 4 2 5 10" xfId="22591" xr:uid="{62B1413A-C671-4FCA-AD0C-455D1FB67DAD}"/>
    <cellStyle name="Comma 4 2 5 2" xfId="22592" xr:uid="{88BB5DEE-BC8A-4FCA-BC39-057D3D756B28}"/>
    <cellStyle name="Comma 4 2 5 2 2" xfId="22593" xr:uid="{602D1033-B74B-4A08-B93D-8DBF1CFF3B16}"/>
    <cellStyle name="Comma 4 2 5 2 2 2" xfId="22594" xr:uid="{3B9CE56F-33B0-4942-AF49-888F4CA29E78}"/>
    <cellStyle name="Comma 4 2 5 2 2 2 2" xfId="22595" xr:uid="{3A6E8FF1-102A-4228-A0C6-A81F64D8D3C5}"/>
    <cellStyle name="Comma 4 2 5 2 2 2 2 2" xfId="22596" xr:uid="{C4C024FC-790C-4EFB-930A-C278FE6AF7C7}"/>
    <cellStyle name="Comma 4 2 5 2 2 2 2 2 2" xfId="22597" xr:uid="{CD9B9AF4-F9A2-4FBA-A6F6-F248EDA54973}"/>
    <cellStyle name="Comma 4 2 5 2 2 2 2 3" xfId="22598" xr:uid="{D3CA8A11-80F3-4DB3-9540-6C6B690FFF45}"/>
    <cellStyle name="Comma 4 2 5 2 2 2 3" xfId="22599" xr:uid="{448B2FA8-439F-4790-8C49-584F360ED732}"/>
    <cellStyle name="Comma 4 2 5 2 2 2 3 2" xfId="22600" xr:uid="{B33DC47E-9996-4757-9AD3-A61BBD5E1859}"/>
    <cellStyle name="Comma 4 2 5 2 2 2 4" xfId="22601" xr:uid="{87A92B4A-7C68-4CCD-AAA3-45A0E547C9C5}"/>
    <cellStyle name="Comma 4 2 5 2 2 3" xfId="22602" xr:uid="{14A736CD-ADC5-4CC1-9AA5-415A246C3D78}"/>
    <cellStyle name="Comma 4 2 5 2 2 3 2" xfId="22603" xr:uid="{B9DEC5A0-0CEA-4313-BC97-479B2F37B630}"/>
    <cellStyle name="Comma 4 2 5 2 2 3 2 2" xfId="22604" xr:uid="{A9A08591-0BC3-4F4D-948E-0E7F62A1B3E0}"/>
    <cellStyle name="Comma 4 2 5 2 2 3 3" xfId="22605" xr:uid="{F511DF46-DAA8-4178-B04E-4ACAC3A045A7}"/>
    <cellStyle name="Comma 4 2 5 2 2 3 3 2" xfId="22606" xr:uid="{82104D46-623D-49C5-80FD-0144974330E9}"/>
    <cellStyle name="Comma 4 2 5 2 2 3 4" xfId="22607" xr:uid="{C77D88F1-E5E7-40F7-BC4B-B32319BDF41D}"/>
    <cellStyle name="Comma 4 2 5 2 2 4" xfId="22608" xr:uid="{BE699882-0C7B-4BD1-ACB8-EB974F67E445}"/>
    <cellStyle name="Comma 4 2 5 2 2 4 2" xfId="22609" xr:uid="{A89AA671-3494-4354-88EB-C0683EA68BDF}"/>
    <cellStyle name="Comma 4 2 5 2 2 5" xfId="22610" xr:uid="{A874394C-EDFA-430B-A9CC-126F9E646C76}"/>
    <cellStyle name="Comma 4 2 5 2 2 5 2" xfId="22611" xr:uid="{E9FD769F-F902-4AF7-9ABB-A821781FBBF3}"/>
    <cellStyle name="Comma 4 2 5 2 2 6" xfId="22612" xr:uid="{3484D369-1CD3-472E-99FD-DFAE7AE348F4}"/>
    <cellStyle name="Comma 4 2 5 2 3" xfId="22613" xr:uid="{E85A0D86-684E-4164-BC5C-D37774CAED49}"/>
    <cellStyle name="Comma 4 2 5 2 3 2" xfId="22614" xr:uid="{24077168-5248-4FAE-AA8E-60F7DFAD78F0}"/>
    <cellStyle name="Comma 4 2 5 2 3 2 2" xfId="22615" xr:uid="{A478BDE4-D7DC-4C67-BC26-ABBABC7A2DFF}"/>
    <cellStyle name="Comma 4 2 5 2 3 2 2 2" xfId="22616" xr:uid="{68CD76F6-59F8-44B9-AFED-7F7CEDBA3FF6}"/>
    <cellStyle name="Comma 4 2 5 2 3 2 3" xfId="22617" xr:uid="{C8AAF725-889E-4597-8A67-4AE11FA8A095}"/>
    <cellStyle name="Comma 4 2 5 2 3 3" xfId="22618" xr:uid="{2AD9D30A-5C64-467D-A94F-79851185C35F}"/>
    <cellStyle name="Comma 4 2 5 2 3 3 2" xfId="22619" xr:uid="{B27402AD-B70D-43B8-BA0C-34606B644447}"/>
    <cellStyle name="Comma 4 2 5 2 3 4" xfId="22620" xr:uid="{9882B024-BCD3-470F-9603-1A84E1F93818}"/>
    <cellStyle name="Comma 4 2 5 2 4" xfId="22621" xr:uid="{65459BDA-7511-498E-B08A-EDA099FD173B}"/>
    <cellStyle name="Comma 4 2 5 2 4 2" xfId="22622" xr:uid="{7AED51F2-6FD7-4F2F-AB73-44135AF6E1AA}"/>
    <cellStyle name="Comma 4 2 5 2 4 2 2" xfId="22623" xr:uid="{CB381514-CCE7-440C-9E6E-21C131B7D8A4}"/>
    <cellStyle name="Comma 4 2 5 2 4 3" xfId="22624" xr:uid="{A0E86C3F-371C-4863-890C-445F5E3ACC0B}"/>
    <cellStyle name="Comma 4 2 5 2 4 3 2" xfId="22625" xr:uid="{87AEEF30-5351-463D-A111-948EF7FE35CB}"/>
    <cellStyle name="Comma 4 2 5 2 4 4" xfId="22626" xr:uid="{F7FAB99E-8347-438D-B3B8-26469342291F}"/>
    <cellStyle name="Comma 4 2 5 2 5" xfId="22627" xr:uid="{E1E654F5-B294-4C74-BA14-1F1026E0CDBC}"/>
    <cellStyle name="Comma 4 2 5 2 5 2" xfId="22628" xr:uid="{2EEA661C-5B5C-4150-B8A0-485AAB09366A}"/>
    <cellStyle name="Comma 4 2 5 2 6" xfId="22629" xr:uid="{47415A82-33EF-47A0-9B2C-3C0C46554B1D}"/>
    <cellStyle name="Comma 4 2 5 2 6 2" xfId="22630" xr:uid="{1EEC8D0D-CDC4-4A81-B4C1-29D2A93DD9A5}"/>
    <cellStyle name="Comma 4 2 5 2 7" xfId="22631" xr:uid="{4EEBA8A4-1A9C-43EE-8ED5-8BD9461A768E}"/>
    <cellStyle name="Comma 4 2 5 2 8" xfId="22632" xr:uid="{CA50DDEA-F57E-4037-82C9-828C77312722}"/>
    <cellStyle name="Comma 4 2 5 3" xfId="22633" xr:uid="{1228EDDE-377D-4050-8B1A-84FAEBB534A3}"/>
    <cellStyle name="Comma 4 2 5 3 2" xfId="22634" xr:uid="{106B8AD4-5F52-4B67-AA49-60D2602223FC}"/>
    <cellStyle name="Comma 4 2 5 3 2 2" xfId="22635" xr:uid="{33B2BD78-652D-4911-A65D-5913B20A4324}"/>
    <cellStyle name="Comma 4 2 5 3 2 2 2" xfId="22636" xr:uid="{7B41D264-9365-45C2-A3DE-FED6568B42FD}"/>
    <cellStyle name="Comma 4 2 5 3 2 2 2 2" xfId="22637" xr:uid="{A1F7B369-B8CF-4599-B7D7-5D009B0061A2}"/>
    <cellStyle name="Comma 4 2 5 3 2 2 3" xfId="22638" xr:uid="{309D57A5-83CC-409B-8619-07614B8AB35F}"/>
    <cellStyle name="Comma 4 2 5 3 2 3" xfId="22639" xr:uid="{35D95FA9-C175-4888-8ACB-8AF53538E85A}"/>
    <cellStyle name="Comma 4 2 5 3 2 3 2" xfId="22640" xr:uid="{88E6937C-B1CF-4E2B-AE46-AD769CC78F36}"/>
    <cellStyle name="Comma 4 2 5 3 2 4" xfId="22641" xr:uid="{B72B7007-0E52-40D3-B953-E4E69EED2133}"/>
    <cellStyle name="Comma 4 2 5 3 3" xfId="22642" xr:uid="{75B4401B-74E5-4013-99E0-462CA8AEF8FF}"/>
    <cellStyle name="Comma 4 2 5 3 3 2" xfId="22643" xr:uid="{795CD334-B23D-492D-957B-CA5F6D9C7C23}"/>
    <cellStyle name="Comma 4 2 5 3 3 2 2" xfId="22644" xr:uid="{9DA8814A-DB0A-49A4-8AF7-CA341CCF6E01}"/>
    <cellStyle name="Comma 4 2 5 3 3 3" xfId="22645" xr:uid="{C0C58B22-F181-462A-BA15-A91A30019457}"/>
    <cellStyle name="Comma 4 2 5 3 3 3 2" xfId="22646" xr:uid="{9F3C5FFB-2EFE-4968-8C6B-0E31D54105E2}"/>
    <cellStyle name="Comma 4 2 5 3 3 4" xfId="22647" xr:uid="{66DD7ACE-3E79-4374-B042-1531B6E82DF0}"/>
    <cellStyle name="Comma 4 2 5 3 4" xfId="22648" xr:uid="{35FFE458-61F0-4BB2-B7FD-5022D980A5D1}"/>
    <cellStyle name="Comma 4 2 5 3 4 2" xfId="22649" xr:uid="{9FC5D802-B801-4C43-8490-A3E1166DE617}"/>
    <cellStyle name="Comma 4 2 5 3 5" xfId="22650" xr:uid="{5DF2F7EB-F1EA-4DC3-B512-57114FA0875A}"/>
    <cellStyle name="Comma 4 2 5 3 5 2" xfId="22651" xr:uid="{6B2BE4F3-E6A4-4AB9-AAF6-D2F8B400CF64}"/>
    <cellStyle name="Comma 4 2 5 3 6" xfId="22652" xr:uid="{4D24FBCC-E68F-420D-B0D0-23274DC87C39}"/>
    <cellStyle name="Comma 4 2 5 4" xfId="22653" xr:uid="{F27E8A12-A242-41C2-AD8C-4237F9900997}"/>
    <cellStyle name="Comma 4 2 5 4 2" xfId="22654" xr:uid="{784CE0A9-DAF4-4ECA-8C75-B2F2E24111D9}"/>
    <cellStyle name="Comma 4 2 5 4 2 2" xfId="22655" xr:uid="{883363FD-0B0A-40CB-81D1-5BEB797DFE07}"/>
    <cellStyle name="Comma 4 2 5 4 2 2 2" xfId="22656" xr:uid="{4AD9365D-9603-4518-A2B0-B52FA70E7089}"/>
    <cellStyle name="Comma 4 2 5 4 2 3" xfId="22657" xr:uid="{9A228425-0C68-4AEC-A90E-22654EDB33B2}"/>
    <cellStyle name="Comma 4 2 5 4 2 3 2" xfId="22658" xr:uid="{5F31E473-52A6-4E05-B11E-AB6A1E81B7A9}"/>
    <cellStyle name="Comma 4 2 5 4 2 4" xfId="22659" xr:uid="{B761AEFA-96E3-47D2-A359-4AB7AE105243}"/>
    <cellStyle name="Comma 4 2 5 4 3" xfId="22660" xr:uid="{89A116EB-1E7B-4C5C-83A8-04D1CA90CA96}"/>
    <cellStyle name="Comma 4 2 5 4 3 2" xfId="22661" xr:uid="{A80D44ED-F325-4CE9-A4CE-8EAE78AADB1F}"/>
    <cellStyle name="Comma 4 2 5 4 4" xfId="22662" xr:uid="{E1097A45-FE2B-4E41-AC74-9889DC931383}"/>
    <cellStyle name="Comma 4 2 5 4 4 2" xfId="22663" xr:uid="{EE2DD8F2-8B47-4D5F-968F-A6E9139E547C}"/>
    <cellStyle name="Comma 4 2 5 4 5" xfId="22664" xr:uid="{BCA266CC-3798-4672-BA4D-B85D04A2B582}"/>
    <cellStyle name="Comma 4 2 5 5" xfId="22665" xr:uid="{FCECD277-B66B-4D78-A9EB-B7DFB83BFADB}"/>
    <cellStyle name="Comma 4 2 5 5 2" xfId="22666" xr:uid="{EA29377A-5AFE-460F-A35F-780B4D665D54}"/>
    <cellStyle name="Comma 4 2 5 5 2 2" xfId="22667" xr:uid="{E6BDEFBB-0844-41E8-9781-CA1F32A2B2AD}"/>
    <cellStyle name="Comma 4 2 5 5 3" xfId="22668" xr:uid="{85B3F3F0-F21F-4C75-9E6B-E829E8B2F549}"/>
    <cellStyle name="Comma 4 2 5 5 3 2" xfId="22669" xr:uid="{84440F58-603D-4450-9738-2EE9E5305529}"/>
    <cellStyle name="Comma 4 2 5 5 4" xfId="22670" xr:uid="{3913BB42-1147-4E45-92F2-E08FF7B47ED9}"/>
    <cellStyle name="Comma 4 2 5 6" xfId="22671" xr:uid="{B57A76CE-F085-427D-87D4-443163D18A58}"/>
    <cellStyle name="Comma 4 2 5 6 2" xfId="22672" xr:uid="{1FA61238-B390-4A66-9A53-EBD6189A871A}"/>
    <cellStyle name="Comma 4 2 5 7" xfId="22673" xr:uid="{E3C5E628-5ED8-4CCE-9469-53CB496C1B08}"/>
    <cellStyle name="Comma 4 2 5 7 2" xfId="22674" xr:uid="{86169A2C-AE49-4AAC-A338-296F6B899FB3}"/>
    <cellStyle name="Comma 4 2 5 8" xfId="22675" xr:uid="{8F94235C-88DF-42A7-BF45-83563C3B95E5}"/>
    <cellStyle name="Comma 4 2 5 9" xfId="22676" xr:uid="{43189D1A-F305-4873-8C15-9C1D7B54117F}"/>
    <cellStyle name="Comma 4 2 6" xfId="2563" xr:uid="{A2272CD4-C09A-44A9-AC75-0C20A628F149}"/>
    <cellStyle name="Comma 4 2 6 10" xfId="22678" xr:uid="{3ADA1F19-2BF5-456D-B1FE-1F511BCA2F85}"/>
    <cellStyle name="Comma 4 2 6 11" xfId="22679" xr:uid="{850E182F-B94E-463E-A346-6C4402A52A05}"/>
    <cellStyle name="Comma 4 2 6 12" xfId="22677" xr:uid="{2C2F8335-B794-4E1C-9515-ED43DD0AC684}"/>
    <cellStyle name="Comma 4 2 6 2" xfId="22680" xr:uid="{199C9E45-5990-4193-BF18-5458B7E78D86}"/>
    <cellStyle name="Comma 4 2 6 2 2" xfId="22681" xr:uid="{9A745487-D337-4C83-9C5E-B6D8E1DDBC0C}"/>
    <cellStyle name="Comma 4 2 6 2 2 2" xfId="22682" xr:uid="{8A728A66-6AD8-4E13-A578-14DFBEEABFFE}"/>
    <cellStyle name="Comma 4 2 6 2 2 2 2" xfId="22683" xr:uid="{882438B6-16E8-4E6F-892B-3CA6CDE9E3E3}"/>
    <cellStyle name="Comma 4 2 6 2 2 2 2 2" xfId="22684" xr:uid="{A7DA5F2C-ACAD-4F78-A199-7F7B84FF284B}"/>
    <cellStyle name="Comma 4 2 6 2 2 2 2 2 2" xfId="22685" xr:uid="{BE839319-2C13-4800-BBFC-601F21291B7C}"/>
    <cellStyle name="Comma 4 2 6 2 2 2 2 3" xfId="22686" xr:uid="{BD1C2811-A872-4C23-95B4-19A9A20BA6D0}"/>
    <cellStyle name="Comma 4 2 6 2 2 2 3" xfId="22687" xr:uid="{4DB8C278-53C1-430D-905C-CC6A4E08EDEA}"/>
    <cellStyle name="Comma 4 2 6 2 2 2 3 2" xfId="22688" xr:uid="{7994CB28-4459-4377-AD38-B2AB14B6D4B6}"/>
    <cellStyle name="Comma 4 2 6 2 2 2 4" xfId="22689" xr:uid="{85DB16CE-2E97-4D39-BF24-0E62C65AD986}"/>
    <cellStyle name="Comma 4 2 6 2 2 3" xfId="22690" xr:uid="{1E1A6D65-C9EF-4ED7-A53C-3153F691336F}"/>
    <cellStyle name="Comma 4 2 6 2 2 3 2" xfId="22691" xr:uid="{B09AAAD3-030E-468F-B58F-83144D534F76}"/>
    <cellStyle name="Comma 4 2 6 2 2 3 2 2" xfId="22692" xr:uid="{C6FBDE6B-2716-4C54-AE6C-B7A2F53CF790}"/>
    <cellStyle name="Comma 4 2 6 2 2 3 3" xfId="22693" xr:uid="{499E6F9E-F31B-44A8-BBC7-C868BF5FE65F}"/>
    <cellStyle name="Comma 4 2 6 2 2 3 3 2" xfId="22694" xr:uid="{214B5397-6FB7-4A65-8FD2-D00B0F69772D}"/>
    <cellStyle name="Comma 4 2 6 2 2 3 4" xfId="22695" xr:uid="{C8C2EF6D-C090-4B63-8423-F5E75FF59DE6}"/>
    <cellStyle name="Comma 4 2 6 2 2 4" xfId="22696" xr:uid="{2F45110E-75E8-46B3-AEF9-3190CB8AED31}"/>
    <cellStyle name="Comma 4 2 6 2 2 4 2" xfId="22697" xr:uid="{7A8DB6C7-1E29-4C7C-A04E-EE1D4DF96BAB}"/>
    <cellStyle name="Comma 4 2 6 2 2 5" xfId="22698" xr:uid="{A2670589-F3C1-4EE8-B2CD-7CBA66272128}"/>
    <cellStyle name="Comma 4 2 6 2 2 5 2" xfId="22699" xr:uid="{2EE94022-D455-408C-924E-B88CED4CD071}"/>
    <cellStyle name="Comma 4 2 6 2 2 6" xfId="22700" xr:uid="{2EA1A841-8462-4456-95B2-FC3D7544D8A3}"/>
    <cellStyle name="Comma 4 2 6 2 3" xfId="22701" xr:uid="{367A2962-8BF1-4FB3-81EA-C02284AD8D57}"/>
    <cellStyle name="Comma 4 2 6 2 3 2" xfId="22702" xr:uid="{A047B72E-9D60-4327-AB6A-4DEA9D5B3818}"/>
    <cellStyle name="Comma 4 2 6 2 3 2 2" xfId="22703" xr:uid="{8007F662-52F2-4DC9-AFDC-748A714601E9}"/>
    <cellStyle name="Comma 4 2 6 2 3 2 2 2" xfId="22704" xr:uid="{56646708-17B0-4C62-BEC2-7E0C6EF4A62C}"/>
    <cellStyle name="Comma 4 2 6 2 3 2 3" xfId="22705" xr:uid="{A590B135-99C4-4110-995A-24EC7C12D4D3}"/>
    <cellStyle name="Comma 4 2 6 2 3 3" xfId="22706" xr:uid="{EC76918D-B783-471B-862E-C2553EC33946}"/>
    <cellStyle name="Comma 4 2 6 2 3 3 2" xfId="22707" xr:uid="{C52AA5E9-1A25-4FB7-BCF5-0ABCBB7C95C2}"/>
    <cellStyle name="Comma 4 2 6 2 3 4" xfId="22708" xr:uid="{127E692B-F974-440B-979A-D525EE346961}"/>
    <cellStyle name="Comma 4 2 6 2 4" xfId="22709" xr:uid="{0C172BD8-3D32-42BD-9B5D-66052E79DB0F}"/>
    <cellStyle name="Comma 4 2 6 2 4 2" xfId="22710" xr:uid="{149E4E07-F3AF-4059-A5DA-C428E6A9C75F}"/>
    <cellStyle name="Comma 4 2 6 2 4 2 2" xfId="22711" xr:uid="{29356B6A-99EE-40B6-9472-EE562B0960B5}"/>
    <cellStyle name="Comma 4 2 6 2 4 3" xfId="22712" xr:uid="{425B8A3B-629D-4987-9964-7905B7A9DE4C}"/>
    <cellStyle name="Comma 4 2 6 2 4 3 2" xfId="22713" xr:uid="{468512CA-1EAB-471D-B948-CF9298532DF5}"/>
    <cellStyle name="Comma 4 2 6 2 4 4" xfId="22714" xr:uid="{FA99B011-7D31-4FAD-AC94-F101CD2A0C27}"/>
    <cellStyle name="Comma 4 2 6 2 5" xfId="22715" xr:uid="{DE6D3297-73EB-4B8F-9BE2-AD71C68A8328}"/>
    <cellStyle name="Comma 4 2 6 2 5 2" xfId="22716" xr:uid="{0BAD6731-DD9B-49B6-8678-0E17310DD399}"/>
    <cellStyle name="Comma 4 2 6 2 6" xfId="22717" xr:uid="{E14A2C71-C747-4A82-83BF-ABD413256FE1}"/>
    <cellStyle name="Comma 4 2 6 2 6 2" xfId="22718" xr:uid="{A1367D9B-D581-48BC-9578-9E07DCFC4918}"/>
    <cellStyle name="Comma 4 2 6 2 7" xfId="22719" xr:uid="{B12F6003-A99B-49D2-B6F8-D7E1EE189845}"/>
    <cellStyle name="Comma 4 2 6 3" xfId="22720" xr:uid="{70983E17-A843-4AE0-9364-4228732BFEDC}"/>
    <cellStyle name="Comma 4 2 6 3 2" xfId="22721" xr:uid="{1DB98CCE-AA2D-4224-ADB7-F518A42AF078}"/>
    <cellStyle name="Comma 4 2 6 3 2 2" xfId="22722" xr:uid="{6A1AD795-F4F2-43DB-BF4E-958EBC9848F9}"/>
    <cellStyle name="Comma 4 2 6 3 2 2 2" xfId="22723" xr:uid="{B2948C0D-EB1F-4CF2-B656-2D48EB8B885B}"/>
    <cellStyle name="Comma 4 2 6 3 2 3" xfId="22724" xr:uid="{F012F375-7A23-4A0C-B068-7A859BB2A78A}"/>
    <cellStyle name="Comma 4 2 6 3 2 4" xfId="22725" xr:uid="{6198E6D4-30C2-46E4-8F25-70F18A5AD2E6}"/>
    <cellStyle name="Comma 4 2 6 3 3" xfId="22726" xr:uid="{A2121122-F5F4-4ABA-A7DA-51E73CF8C03F}"/>
    <cellStyle name="Comma 4 2 6 3 3 2" xfId="22727" xr:uid="{A3DD6991-AC9D-40C1-8CDD-C8C0ACDBCF76}"/>
    <cellStyle name="Comma 4 2 6 3 3 2 2" xfId="22728" xr:uid="{08AE76C7-4940-4636-AEE0-8C1F6D7BBF13}"/>
    <cellStyle name="Comma 4 2 6 3 3 2 2 2" xfId="22729" xr:uid="{1EB48B3E-D670-4CE9-A2B1-0CD7854E1251}"/>
    <cellStyle name="Comma 4 2 6 3 3 2 3" xfId="22730" xr:uid="{46A661F5-D162-4E4D-A7F3-A5E28E7CE634}"/>
    <cellStyle name="Comma 4 2 6 3 3 3" xfId="22731" xr:uid="{D5AD438C-A4E3-4933-A27F-0BF85CE9D49F}"/>
    <cellStyle name="Comma 4 2 6 3 3 3 2" xfId="22732" xr:uid="{64BCCBA4-442C-4B32-B791-573ED145936E}"/>
    <cellStyle name="Comma 4 2 6 3 3 4" xfId="22733" xr:uid="{A0438D62-6AF2-493F-A6CA-48FAA6610E91}"/>
    <cellStyle name="Comma 4 2 6 3 4" xfId="22734" xr:uid="{3EFB183D-3F64-4D1A-9D67-75C0BBE1B1A9}"/>
    <cellStyle name="Comma 4 2 6 3 4 2" xfId="22735" xr:uid="{B7D89A8A-AAC5-4A89-B9F5-DEF8808BA418}"/>
    <cellStyle name="Comma 4 2 6 3 4 2 2" xfId="22736" xr:uid="{88A9F7B7-3BF9-42C7-BF35-765F9AD7522E}"/>
    <cellStyle name="Comma 4 2 6 3 4 3" xfId="22737" xr:uid="{EF79F085-7589-4692-83ED-898A4930B83E}"/>
    <cellStyle name="Comma 4 2 6 3 4 3 2" xfId="22738" xr:uid="{69DC8CBA-8117-4A49-A064-718A8AF0922C}"/>
    <cellStyle name="Comma 4 2 6 3 4 4" xfId="22739" xr:uid="{1653276D-5457-4499-87A6-8EBE8606FA82}"/>
    <cellStyle name="Comma 4 2 6 3 5" xfId="22740" xr:uid="{27F5EB4F-FA42-497B-9EDF-AC90C0A09027}"/>
    <cellStyle name="Comma 4 2 6 3 5 2" xfId="22741" xr:uid="{F6FCA506-96B7-4C39-8AE7-2266E8449D20}"/>
    <cellStyle name="Comma 4 2 6 3 6" xfId="22742" xr:uid="{B10388CE-F5B3-49BC-8351-E4D9EA15DD67}"/>
    <cellStyle name="Comma 4 2 6 3 6 2" xfId="22743" xr:uid="{4F08E2AD-8D77-4CE5-A9AC-065F20FCD3ED}"/>
    <cellStyle name="Comma 4 2 6 3 7" xfId="22744" xr:uid="{77F65CF5-D07D-482C-9E8F-CAE20E3EDD9A}"/>
    <cellStyle name="Comma 4 2 6 4" xfId="22745" xr:uid="{FBB453B8-BCF9-434C-BA6B-58FA1A21AA45}"/>
    <cellStyle name="Comma 4 2 6 4 2" xfId="22746" xr:uid="{3C7FD156-CFCA-40FD-ABFD-AD0B75091429}"/>
    <cellStyle name="Comma 4 2 6 4 2 2" xfId="22747" xr:uid="{CBE18E8B-46FD-482B-8332-AAD64C300B3B}"/>
    <cellStyle name="Comma 4 2 6 4 2 2 2" xfId="22748" xr:uid="{52825CE1-9FE8-4259-802D-C5CE2A7B63C0}"/>
    <cellStyle name="Comma 4 2 6 4 2 2 2 2" xfId="22749" xr:uid="{5E166A6D-009B-431C-81A6-D17AB1FD3D9C}"/>
    <cellStyle name="Comma 4 2 6 4 2 2 3" xfId="22750" xr:uid="{C4EFB174-EA26-41D4-A3EC-E1DA8803F3CE}"/>
    <cellStyle name="Comma 4 2 6 4 2 3" xfId="22751" xr:uid="{7BFBAF71-CEB1-4D33-ABA5-8713965DAB95}"/>
    <cellStyle name="Comma 4 2 6 4 2 3 2" xfId="22752" xr:uid="{AB15E8B5-5EFE-46AE-B649-BD5286B2F2A6}"/>
    <cellStyle name="Comma 4 2 6 4 2 4" xfId="22753" xr:uid="{E8799159-E080-417B-8142-5AFE37D33B20}"/>
    <cellStyle name="Comma 4 2 6 4 3" xfId="22754" xr:uid="{0D38C30F-B035-44F0-B86B-DDEC371F9EBF}"/>
    <cellStyle name="Comma 4 2 6 4 3 2" xfId="22755" xr:uid="{3A6A112C-AE35-4359-94F5-3E9D54F9FC9B}"/>
    <cellStyle name="Comma 4 2 6 4 3 2 2" xfId="22756" xr:uid="{61D2D164-7430-4E53-B550-3C82DC1C5FFE}"/>
    <cellStyle name="Comma 4 2 6 4 3 3" xfId="22757" xr:uid="{4C78A50D-BDFD-4A3F-BB7F-B6B129DAADB2}"/>
    <cellStyle name="Comma 4 2 6 4 3 3 2" xfId="22758" xr:uid="{D1AAAB9F-4FE3-418E-8877-6E397925AAC8}"/>
    <cellStyle name="Comma 4 2 6 4 3 4" xfId="22759" xr:uid="{1DCEB197-6BBA-457B-B6C5-C22ABD4F0DAB}"/>
    <cellStyle name="Comma 4 2 6 4 4" xfId="22760" xr:uid="{A470FB12-C517-4DFD-A66C-CEFF5B768649}"/>
    <cellStyle name="Comma 4 2 6 4 4 2" xfId="22761" xr:uid="{3CBADC01-0732-4E7F-8AB3-A183C228BC5E}"/>
    <cellStyle name="Comma 4 2 6 4 5" xfId="22762" xr:uid="{EDFD0C17-E734-404F-A851-D62AB0490125}"/>
    <cellStyle name="Comma 4 2 6 4 5 2" xfId="22763" xr:uid="{AEDE4B86-78AA-46CD-B86F-F6F99C8364C7}"/>
    <cellStyle name="Comma 4 2 6 4 6" xfId="22764" xr:uid="{B491D511-A096-48B9-BDD2-37F03ECBCFC6}"/>
    <cellStyle name="Comma 4 2 6 5" xfId="22765" xr:uid="{ACD6FA06-97C9-4360-BE53-3949044DAAA2}"/>
    <cellStyle name="Comma 4 2 6 5 2" xfId="22766" xr:uid="{67699CD7-BD6B-405E-910B-CB4634331B85}"/>
    <cellStyle name="Comma 4 2 6 5 2 2" xfId="22767" xr:uid="{CDC89883-29A2-4AA3-9E7B-40EFFF84CCFA}"/>
    <cellStyle name="Comma 4 2 6 5 3" xfId="22768" xr:uid="{910979D7-2135-4EFF-B9CF-314D0EC09D17}"/>
    <cellStyle name="Comma 4 2 6 5 4" xfId="22769" xr:uid="{8975DB46-2581-4368-9CD6-BF9F5FA2B210}"/>
    <cellStyle name="Comma 4 2 6 6" xfId="22770" xr:uid="{0841C1AC-FE3A-4400-86E3-9AA9C6B4B093}"/>
    <cellStyle name="Comma 4 2 6 6 2" xfId="22771" xr:uid="{B071A67D-80BD-43C0-A705-09B07774EEBD}"/>
    <cellStyle name="Comma 4 2 6 6 2 2" xfId="22772" xr:uid="{8C21F207-4C99-4917-9C83-D0A8A99FE1D8}"/>
    <cellStyle name="Comma 4 2 6 6 2 2 2" xfId="22773" xr:uid="{8EDB063A-AF5B-4F27-876D-C75652CD50C9}"/>
    <cellStyle name="Comma 4 2 6 6 2 3" xfId="22774" xr:uid="{DA3255BF-6166-4C20-BA19-5D174C3C70D6}"/>
    <cellStyle name="Comma 4 2 6 6 3" xfId="22775" xr:uid="{0B99D772-B522-4C3D-8383-209271DA24A4}"/>
    <cellStyle name="Comma 4 2 6 6 3 2" xfId="22776" xr:uid="{6560043F-55EE-4C53-A3EF-D8E852EF3048}"/>
    <cellStyle name="Comma 4 2 6 6 4" xfId="22777" xr:uid="{6B44A8D8-DC6A-4935-8073-B36EA92C78FE}"/>
    <cellStyle name="Comma 4 2 6 7" xfId="22778" xr:uid="{64C58579-CB00-4A9A-87D2-7A86EE12F742}"/>
    <cellStyle name="Comma 4 2 6 7 2" xfId="22779" xr:uid="{12D0E5A1-F003-47E0-84A3-0F7D173747D3}"/>
    <cellStyle name="Comma 4 2 6 7 2 2" xfId="22780" xr:uid="{E02ECEA3-9BB3-4C40-A1B2-83834CEDDF3F}"/>
    <cellStyle name="Comma 4 2 6 7 3" xfId="22781" xr:uid="{45A9D02A-7399-4421-9EC0-DF882C0BBE0A}"/>
    <cellStyle name="Comma 4 2 6 7 3 2" xfId="22782" xr:uid="{8CE06FF3-934D-4A61-8890-6CF0F3BF25D0}"/>
    <cellStyle name="Comma 4 2 6 7 4" xfId="22783" xr:uid="{0F05536B-E463-4C55-8DF3-DAF7E3EB2F09}"/>
    <cellStyle name="Comma 4 2 6 8" xfId="22784" xr:uid="{E6FD52CF-BB09-49A4-971F-097FE15B915D}"/>
    <cellStyle name="Comma 4 2 6 8 2" xfId="22785" xr:uid="{F215223D-5332-4F68-927D-AFB28CC37DBA}"/>
    <cellStyle name="Comma 4 2 6 9" xfId="22786" xr:uid="{1E984CB3-7421-46C0-A6B6-E7AEDE0FF4EB}"/>
    <cellStyle name="Comma 4 2 6 9 2" xfId="22787" xr:uid="{BA80743C-A35F-46CB-BB78-E76E95D4B9FB}"/>
    <cellStyle name="Comma 4 2 7" xfId="2796" xr:uid="{BDE15B77-5581-499E-B722-DDFE2CA0167A}"/>
    <cellStyle name="Comma 4 2 7 2" xfId="22789" xr:uid="{187E01CC-B633-4D8B-A896-F3235DD1C8A7}"/>
    <cellStyle name="Comma 4 2 7 2 2" xfId="22790" xr:uid="{2390FE2C-6ED5-42BC-A59E-3437A08BE81C}"/>
    <cellStyle name="Comma 4 2 7 3" xfId="22791" xr:uid="{4BB8B952-73B1-4928-B157-8EDF0A350ED5}"/>
    <cellStyle name="Comma 4 2 7 4" xfId="22792" xr:uid="{1CCBC975-D850-4887-A76D-74C3887D265C}"/>
    <cellStyle name="Comma 4 2 7 5" xfId="22788" xr:uid="{CC1109EC-50C8-43E6-B9A1-A22A47909DB3}"/>
    <cellStyle name="Comma 4 2 8" xfId="3029" xr:uid="{C3D9360C-F2FF-458F-BEA9-09369580AC82}"/>
    <cellStyle name="Comma 4 2 8 2" xfId="22794" xr:uid="{C1E49D9D-F7CB-4ECF-851A-EFACABD4FEA1}"/>
    <cellStyle name="Comma 4 2 8 2 2" xfId="22795" xr:uid="{7ED8A228-F4C6-4D4B-87F1-1A92E7AFB23E}"/>
    <cellStyle name="Comma 4 2 8 3" xfId="22796" xr:uid="{2710755E-17CB-4105-9914-9AADEC892A8E}"/>
    <cellStyle name="Comma 4 2 8 4" xfId="22793" xr:uid="{72912AEE-5300-47F1-A44E-455EEB1CEF0A}"/>
    <cellStyle name="Comma 4 2 9" xfId="2095" xr:uid="{2BC1E884-61B4-4230-8A03-A98CBB9B0AD4}"/>
    <cellStyle name="Comma 4 2 9 2" xfId="22798" xr:uid="{A37A38E0-1977-4FAF-B684-B545C6491754}"/>
    <cellStyle name="Comma 4 2 9 3" xfId="22797" xr:uid="{E4E96978-B328-4724-9724-0C77BAD66B69}"/>
    <cellStyle name="Comma 4 20" xfId="44504" xr:uid="{463E7D8B-8CB4-4293-8413-A669DD4A5ABB}"/>
    <cellStyle name="Comma 4 21" xfId="44505" xr:uid="{6C4B2EF8-59DC-402E-99DA-2A9FE19E0D75}"/>
    <cellStyle name="Comma 4 22" xfId="44506" xr:uid="{63F0B0CB-2194-4B61-98A5-0548486D6998}"/>
    <cellStyle name="Comma 4 23" xfId="44507" xr:uid="{81C1C961-33D3-49A0-B575-5C982FEFEEB6}"/>
    <cellStyle name="Comma 4 24" xfId="44665" xr:uid="{EE25BDF6-626E-4ADE-A18B-7F8E73830A4E}"/>
    <cellStyle name="Comma 4 25" xfId="44494" xr:uid="{E8DAEAA1-6CA8-42F6-91E5-862BE393E9FB}"/>
    <cellStyle name="Comma 4 26" xfId="44356" xr:uid="{401E25FB-FE32-4E53-9BFF-C6BFBEE0E7C2}"/>
    <cellStyle name="Comma 4 27" xfId="47776" xr:uid="{0FF1C59E-14F3-4A9D-9632-44F33795B821}"/>
    <cellStyle name="Comma 4 3" xfId="151" xr:uid="{79D8E134-38E4-4F2A-9F18-F9D262E32FF7}"/>
    <cellStyle name="Comma 4 3 10" xfId="22799" xr:uid="{D3F598AA-9A75-459B-9DB2-677E0FA3A599}"/>
    <cellStyle name="Comma 4 3 11" xfId="43618" xr:uid="{1989FA81-5A9A-4BAF-B0D8-190F25A3A5DC}"/>
    <cellStyle name="Comma 4 3 12" xfId="1736" xr:uid="{FCB60555-782E-4E6A-8749-024D2D5DF1BB}"/>
    <cellStyle name="Comma 4 3 13" xfId="1249" xr:uid="{136BF938-BF7D-4F24-84D2-18EEF079F827}"/>
    <cellStyle name="Comma 4 3 14" xfId="612" xr:uid="{50280A32-86F8-4BBE-B6BE-D833F5E879E9}"/>
    <cellStyle name="Comma 4 3 2" xfId="1023" xr:uid="{A958B839-F2A9-4938-AF42-31F1253E813A}"/>
    <cellStyle name="Comma 4 3 2 10" xfId="22801" xr:uid="{84468D88-84BF-4D72-A168-B2614DBFAAA8}"/>
    <cellStyle name="Comma 4 3 2 11" xfId="22802" xr:uid="{BCAAC7AC-B645-48B2-8161-9BEE325AABDC}"/>
    <cellStyle name="Comma 4 3 2 12" xfId="22800" xr:uid="{08711658-7741-46A0-9AB6-AE7978846542}"/>
    <cellStyle name="Comma 4 3 2 13" xfId="3340" xr:uid="{D46206AB-9C64-47E3-AEC9-A6976728B35D}"/>
    <cellStyle name="Comma 4 3 2 2" xfId="22803" xr:uid="{2FDFB57C-F1D7-4822-A65C-5435A478A362}"/>
    <cellStyle name="Comma 4 3 2 2 10" xfId="44404" xr:uid="{FA392BF6-1605-446B-BCC8-329534D575D3}"/>
    <cellStyle name="Comma 4 3 2 2 2" xfId="22804" xr:uid="{0022B675-E7DE-4CF9-8CC7-73E4094E821C}"/>
    <cellStyle name="Comma 4 3 2 2 2 2" xfId="22805" xr:uid="{85E9F5DB-488E-482B-B37B-12326D854833}"/>
    <cellStyle name="Comma 4 3 2 2 2 2 2" xfId="22806" xr:uid="{86CCF5D6-AF96-477B-A630-0203B974B0A5}"/>
    <cellStyle name="Comma 4 3 2 2 2 2 2 2" xfId="22807" xr:uid="{D18EAD1D-D90C-4DEA-AE58-CCAB56655864}"/>
    <cellStyle name="Comma 4 3 2 2 2 2 2 2 2" xfId="22808" xr:uid="{BDCB9063-A62D-4C43-8C5E-3B5BD5982E20}"/>
    <cellStyle name="Comma 4 3 2 2 2 2 2 2 2 2" xfId="22809" xr:uid="{B67F2F86-237A-4A31-9A8B-6ECFC22EBD1D}"/>
    <cellStyle name="Comma 4 3 2 2 2 2 2 2 3" xfId="22810" xr:uid="{0D6F91CE-947F-4D2F-8415-CF3801223299}"/>
    <cellStyle name="Comma 4 3 2 2 2 2 2 3" xfId="22811" xr:uid="{9CB0F33B-2E16-405B-9BAE-07F3FE84A2D2}"/>
    <cellStyle name="Comma 4 3 2 2 2 2 2 3 2" xfId="22812" xr:uid="{90DA6EDD-36C4-4CCF-9357-A7A2025ABD57}"/>
    <cellStyle name="Comma 4 3 2 2 2 2 2 4" xfId="22813" xr:uid="{D5A83490-3783-44EE-B07D-79F7DEDF8BA6}"/>
    <cellStyle name="Comma 4 3 2 2 2 2 3" xfId="22814" xr:uid="{B07A75F2-4D2B-4CDA-A2A1-8DBD48C4905E}"/>
    <cellStyle name="Comma 4 3 2 2 2 2 3 2" xfId="22815" xr:uid="{8B9A3583-C821-4DDC-9084-18A2FAC2E825}"/>
    <cellStyle name="Comma 4 3 2 2 2 2 3 2 2" xfId="22816" xr:uid="{AD5DE4D6-0301-484A-87DB-85940AFA633F}"/>
    <cellStyle name="Comma 4 3 2 2 2 2 3 3" xfId="22817" xr:uid="{CB8F1C46-4542-4424-A2CC-3BF07197C7C9}"/>
    <cellStyle name="Comma 4 3 2 2 2 2 3 3 2" xfId="22818" xr:uid="{7B319072-1D80-4945-B217-BA03C915E78B}"/>
    <cellStyle name="Comma 4 3 2 2 2 2 3 4" xfId="22819" xr:uid="{F3A484DC-2982-40C2-A065-186CC37209F8}"/>
    <cellStyle name="Comma 4 3 2 2 2 2 4" xfId="22820" xr:uid="{F77EAF04-FDD7-4C20-AFDD-8C449A9D0E4D}"/>
    <cellStyle name="Comma 4 3 2 2 2 2 4 2" xfId="22821" xr:uid="{20475FBE-8B4B-4817-A230-4C5C974BA58D}"/>
    <cellStyle name="Comma 4 3 2 2 2 2 5" xfId="22822" xr:uid="{B6C33527-E806-4B0D-923F-596DF55B2341}"/>
    <cellStyle name="Comma 4 3 2 2 2 2 5 2" xfId="22823" xr:uid="{37ACD9B3-C416-4844-A772-AAF4BB773201}"/>
    <cellStyle name="Comma 4 3 2 2 2 2 6" xfId="22824" xr:uid="{775F0141-875C-4BD4-BF07-336F515B3B91}"/>
    <cellStyle name="Comma 4 3 2 2 2 3" xfId="22825" xr:uid="{1C921FA0-58E9-4DD0-9D94-7B2AC7950AA1}"/>
    <cellStyle name="Comma 4 3 2 2 2 3 2" xfId="22826" xr:uid="{C699BD5C-E90D-443C-94AE-2DD0FA1D488B}"/>
    <cellStyle name="Comma 4 3 2 2 2 3 2 2" xfId="22827" xr:uid="{BEE06392-DA73-47A0-981D-1EFE14F6FFFF}"/>
    <cellStyle name="Comma 4 3 2 2 2 3 2 2 2" xfId="22828" xr:uid="{B12D135A-A22D-46A6-AC7C-0EC6916C916B}"/>
    <cellStyle name="Comma 4 3 2 2 2 3 2 3" xfId="22829" xr:uid="{0C471CE5-F89A-4E9A-A22A-3088D4768D9E}"/>
    <cellStyle name="Comma 4 3 2 2 2 3 3" xfId="22830" xr:uid="{9B5D4B3D-C28C-48E5-BF70-D4DCDEA18147}"/>
    <cellStyle name="Comma 4 3 2 2 2 3 3 2" xfId="22831" xr:uid="{943ADD77-83EB-4521-9685-BB0DD5A8E1AA}"/>
    <cellStyle name="Comma 4 3 2 2 2 3 4" xfId="22832" xr:uid="{AE77011C-64EF-4F5A-90E5-CBE8CB0FEC13}"/>
    <cellStyle name="Comma 4 3 2 2 2 4" xfId="22833" xr:uid="{E1FA4858-7FC3-468D-8168-A64CE9045415}"/>
    <cellStyle name="Comma 4 3 2 2 2 4 2" xfId="22834" xr:uid="{D246E1A0-9C18-4D03-9C62-2058D72343E9}"/>
    <cellStyle name="Comma 4 3 2 2 2 4 2 2" xfId="22835" xr:uid="{50CAD071-734F-4EBD-8CD4-939A3568ED73}"/>
    <cellStyle name="Comma 4 3 2 2 2 4 3" xfId="22836" xr:uid="{8140BAD2-0886-4323-B9F3-AFD3687999C5}"/>
    <cellStyle name="Comma 4 3 2 2 2 4 3 2" xfId="22837" xr:uid="{720FD7F0-A278-4114-A3B1-50384A0D2B06}"/>
    <cellStyle name="Comma 4 3 2 2 2 4 4" xfId="22838" xr:uid="{E9235414-5D8D-4CFC-9025-AEAA84AE9C92}"/>
    <cellStyle name="Comma 4 3 2 2 2 5" xfId="22839" xr:uid="{F4935BD0-4E80-4214-AE56-E356A0F99EB8}"/>
    <cellStyle name="Comma 4 3 2 2 2 5 2" xfId="22840" xr:uid="{35807C87-4E2D-4F29-BAA5-1CBB5E2B0B2F}"/>
    <cellStyle name="Comma 4 3 2 2 2 6" xfId="22841" xr:uid="{B16EAF37-BD46-4171-BDE6-14002503AAA8}"/>
    <cellStyle name="Comma 4 3 2 2 2 6 2" xfId="22842" xr:uid="{CE6C5B69-BCCA-4B21-B5F5-025EF49D9818}"/>
    <cellStyle name="Comma 4 3 2 2 2 7" xfId="22843" xr:uid="{190D84C6-E672-412C-ACB7-3DC23F98CCEB}"/>
    <cellStyle name="Comma 4 3 2 2 2 8" xfId="22844" xr:uid="{24B935C2-76F6-4C46-A343-04A20452BE90}"/>
    <cellStyle name="Comma 4 3 2 2 3" xfId="22845" xr:uid="{FD743EC4-377D-48A4-B423-7085588A8648}"/>
    <cellStyle name="Comma 4 3 2 2 3 2" xfId="22846" xr:uid="{C8971AB2-B95B-4DAC-A678-C99132416DAF}"/>
    <cellStyle name="Comma 4 3 2 2 3 2 2" xfId="22847" xr:uid="{DF2CB477-C214-41B6-B840-3F7435C1889A}"/>
    <cellStyle name="Comma 4 3 2 2 3 2 2 2" xfId="22848" xr:uid="{614A5570-9754-496A-9378-1D59DE510E42}"/>
    <cellStyle name="Comma 4 3 2 2 3 2 2 2 2" xfId="22849" xr:uid="{2257E20F-7A78-47D3-9D0A-74648DC54A08}"/>
    <cellStyle name="Comma 4 3 2 2 3 2 2 3" xfId="22850" xr:uid="{EB7AAFE0-9164-4DA0-9FC2-04BBCECCB806}"/>
    <cellStyle name="Comma 4 3 2 2 3 2 3" xfId="22851" xr:uid="{7AB37E24-FFB1-4032-AB27-4EF1F7E2B358}"/>
    <cellStyle name="Comma 4 3 2 2 3 2 3 2" xfId="22852" xr:uid="{986CB545-4419-43BE-ADA1-1609EFAC4616}"/>
    <cellStyle name="Comma 4 3 2 2 3 2 4" xfId="22853" xr:uid="{7D303ABE-6578-41FE-ADBE-76FEAF60161A}"/>
    <cellStyle name="Comma 4 3 2 2 3 3" xfId="22854" xr:uid="{677E0EAC-8FED-4A7F-AC73-C10D28C66142}"/>
    <cellStyle name="Comma 4 3 2 2 3 3 2" xfId="22855" xr:uid="{C95738F7-1579-4A8E-8880-5A594638F2F9}"/>
    <cellStyle name="Comma 4 3 2 2 3 3 2 2" xfId="22856" xr:uid="{3D806FFA-10BA-4079-AB25-46B9B78834B9}"/>
    <cellStyle name="Comma 4 3 2 2 3 3 3" xfId="22857" xr:uid="{715228E6-A3E3-4BE1-86E8-95D90991A94A}"/>
    <cellStyle name="Comma 4 3 2 2 3 3 3 2" xfId="22858" xr:uid="{126B5D97-881A-449D-A7E1-B7B71AF62C52}"/>
    <cellStyle name="Comma 4 3 2 2 3 3 4" xfId="22859" xr:uid="{9DB55D1A-CE44-4F44-BED0-D03021565430}"/>
    <cellStyle name="Comma 4 3 2 2 3 4" xfId="22860" xr:uid="{8D0D6925-FD6F-4D9D-90B4-248122A70D20}"/>
    <cellStyle name="Comma 4 3 2 2 3 4 2" xfId="22861" xr:uid="{F773A822-889D-4E80-A1F5-F3C30C5D1D3D}"/>
    <cellStyle name="Comma 4 3 2 2 3 5" xfId="22862" xr:uid="{1515CBDC-D459-4562-B633-E6B6FB819C3A}"/>
    <cellStyle name="Comma 4 3 2 2 3 5 2" xfId="22863" xr:uid="{E7315673-5FE3-4E43-942D-BDEC8D9C35BF}"/>
    <cellStyle name="Comma 4 3 2 2 3 6" xfId="22864" xr:uid="{996483DA-EB0F-4E7B-B444-3636EB685E52}"/>
    <cellStyle name="Comma 4 3 2 2 4" xfId="22865" xr:uid="{71C2494F-30FD-4E33-9DFE-78742346A8CD}"/>
    <cellStyle name="Comma 4 3 2 2 4 2" xfId="22866" xr:uid="{1E84F801-4203-485F-AAC2-5349443E788F}"/>
    <cellStyle name="Comma 4 3 2 2 4 2 2" xfId="22867" xr:uid="{ED363434-C32A-40D2-A960-6A2CEE2F8CAA}"/>
    <cellStyle name="Comma 4 3 2 2 4 2 2 2" xfId="22868" xr:uid="{74606BE5-B907-49CD-8EB9-01D193DED2E1}"/>
    <cellStyle name="Comma 4 3 2 2 4 2 3" xfId="22869" xr:uid="{3BCB9853-FF8B-4E65-B175-B0C4F6C02D82}"/>
    <cellStyle name="Comma 4 3 2 2 4 2 3 2" xfId="22870" xr:uid="{1F27488A-1B86-47AC-B347-30A2CDC682D2}"/>
    <cellStyle name="Comma 4 3 2 2 4 2 4" xfId="22871" xr:uid="{4900B39C-BAA2-4D8F-B194-7A4F4E9F2EE1}"/>
    <cellStyle name="Comma 4 3 2 2 4 3" xfId="22872" xr:uid="{587C5420-AE84-4811-8B49-0625EECDB287}"/>
    <cellStyle name="Comma 4 3 2 2 4 3 2" xfId="22873" xr:uid="{D173F6AF-CEDE-4688-9F24-D6354434759C}"/>
    <cellStyle name="Comma 4 3 2 2 4 4" xfId="22874" xr:uid="{9B735299-4387-43FD-B1D6-AF3BEF10B5EA}"/>
    <cellStyle name="Comma 4 3 2 2 4 4 2" xfId="22875" xr:uid="{517C3F69-ED44-46C1-811B-25853D3D84A8}"/>
    <cellStyle name="Comma 4 3 2 2 4 5" xfId="22876" xr:uid="{55AF359E-C9EE-4270-A10B-44A102BF4182}"/>
    <cellStyle name="Comma 4 3 2 2 5" xfId="22877" xr:uid="{03736026-1595-4BBF-B92B-2A182C81303F}"/>
    <cellStyle name="Comma 4 3 2 2 5 2" xfId="22878" xr:uid="{3BCE486B-10CB-41ED-B105-A9CAADA96D70}"/>
    <cellStyle name="Comma 4 3 2 2 5 2 2" xfId="22879" xr:uid="{68271CEC-45B5-4912-B539-927AD1709D86}"/>
    <cellStyle name="Comma 4 3 2 2 5 3" xfId="22880" xr:uid="{AB50A95E-D36F-421E-866B-5E1CB1F5C5D9}"/>
    <cellStyle name="Comma 4 3 2 2 5 3 2" xfId="22881" xr:uid="{2318D497-C41A-474C-A3D1-6C5E43D24579}"/>
    <cellStyle name="Comma 4 3 2 2 5 4" xfId="22882" xr:uid="{0FFA2DAF-1DC7-4A20-A9F6-323876E25F0D}"/>
    <cellStyle name="Comma 4 3 2 2 6" xfId="22883" xr:uid="{1B3ADD51-9270-4C17-9895-AEBB6565FE5C}"/>
    <cellStyle name="Comma 4 3 2 2 6 2" xfId="22884" xr:uid="{B03686B9-3BCF-4655-A2D1-842E0C2C3FB7}"/>
    <cellStyle name="Comma 4 3 2 2 7" xfId="22885" xr:uid="{ED99541B-7740-42D8-BB50-E748F6C4E52D}"/>
    <cellStyle name="Comma 4 3 2 2 7 2" xfId="22886" xr:uid="{B828A368-6E8C-49BD-B089-8E345671445C}"/>
    <cellStyle name="Comma 4 3 2 2 8" xfId="22887" xr:uid="{560A7B2D-BE37-4456-818F-B3D4A2AD851E}"/>
    <cellStyle name="Comma 4 3 2 2 9" xfId="22888" xr:uid="{27A3FEDD-C65A-4CCF-8ACD-9E3E5BEADC9C}"/>
    <cellStyle name="Comma 4 3 2 3" xfId="22889" xr:uid="{7418B775-8C5F-4554-A28A-B22926EA5E17}"/>
    <cellStyle name="Comma 4 3 2 3 2" xfId="22890" xr:uid="{3E4E281A-EBAA-4837-98D0-35E2688A8013}"/>
    <cellStyle name="Comma 4 3 2 3 2 2" xfId="22891" xr:uid="{EDCE3970-65CA-41E2-A8AD-3F50E0D01803}"/>
    <cellStyle name="Comma 4 3 2 3 2 2 2" xfId="22892" xr:uid="{1EFBBB6E-35E1-423B-8A8C-96DFD5C3E159}"/>
    <cellStyle name="Comma 4 3 2 3 2 2 2 2" xfId="22893" xr:uid="{FF182880-D53E-4B61-9956-C3B13650E6E9}"/>
    <cellStyle name="Comma 4 3 2 3 2 2 2 2 2" xfId="22894" xr:uid="{C1CB96E4-754F-418F-930F-030DC50A4019}"/>
    <cellStyle name="Comma 4 3 2 3 2 2 2 3" xfId="22895" xr:uid="{1AAA1723-BF56-4D24-A378-7E535B88A413}"/>
    <cellStyle name="Comma 4 3 2 3 2 2 2 3 2" xfId="22896" xr:uid="{EC7EE446-B50E-4486-8FDE-134B589F4E91}"/>
    <cellStyle name="Comma 4 3 2 3 2 2 2 4" xfId="22897" xr:uid="{A3FCD4E2-ABFE-4B9E-AD3C-9A814916B3F4}"/>
    <cellStyle name="Comma 4 3 2 3 2 2 3" xfId="22898" xr:uid="{F61573B7-5778-4002-B05F-0EB569833FA5}"/>
    <cellStyle name="Comma 4 3 2 3 2 2 3 2" xfId="22899" xr:uid="{33A392F6-AE07-41D2-98C6-5084750F3054}"/>
    <cellStyle name="Comma 4 3 2 3 2 2 4" xfId="22900" xr:uid="{57FEDC20-7564-40CC-BD75-78583132BC75}"/>
    <cellStyle name="Comma 4 3 2 3 2 2 4 2" xfId="22901" xr:uid="{92B3B595-73BF-416A-9531-2ED25F6738C2}"/>
    <cellStyle name="Comma 4 3 2 3 2 2 5" xfId="22902" xr:uid="{AC805EB1-D680-4FBA-ACC3-C77A42B840E9}"/>
    <cellStyle name="Comma 4 3 2 3 2 3" xfId="22903" xr:uid="{5BCDEAEB-CECE-46BD-9C17-6190D4B03730}"/>
    <cellStyle name="Comma 4 3 2 3 2 3 2" xfId="22904" xr:uid="{F6795EE4-866C-40CF-AAE7-366D81ACCC94}"/>
    <cellStyle name="Comma 4 3 2 3 2 3 2 2" xfId="22905" xr:uid="{65520ADF-523F-4B43-86F8-2491AB62F8E8}"/>
    <cellStyle name="Comma 4 3 2 3 2 3 2 2 2" xfId="22906" xr:uid="{A22F0A8F-E5AD-4918-888A-7A0BDC91DF50}"/>
    <cellStyle name="Comma 4 3 2 3 2 3 2 3" xfId="22907" xr:uid="{0E295653-E511-41F7-BFAD-A67EDEA2DEBB}"/>
    <cellStyle name="Comma 4 3 2 3 2 3 3" xfId="22908" xr:uid="{AB9FA4C7-A6E4-4915-8756-133BD70D8FFF}"/>
    <cellStyle name="Comma 4 3 2 3 2 3 3 2" xfId="22909" xr:uid="{C3D5F407-9719-46C0-8FE5-AB904CC5CB06}"/>
    <cellStyle name="Comma 4 3 2 3 2 3 4" xfId="22910" xr:uid="{7C17FAB6-1987-485B-9ABB-C837229E4BEA}"/>
    <cellStyle name="Comma 4 3 2 3 2 4" xfId="22911" xr:uid="{BB5E3F68-A7DD-4B2C-9A8E-DEB15B24C63D}"/>
    <cellStyle name="Comma 4 3 2 3 2 4 2" xfId="22912" xr:uid="{C60E6328-EEC1-4202-99B6-01378AC35316}"/>
    <cellStyle name="Comma 4 3 2 3 2 4 2 2" xfId="22913" xr:uid="{FF2D4AA1-045A-4531-A646-18EE65DE2603}"/>
    <cellStyle name="Comma 4 3 2 3 2 4 3" xfId="22914" xr:uid="{B8782FAD-4F00-4DA3-81F2-C2C776E50119}"/>
    <cellStyle name="Comma 4 3 2 3 2 4 3 2" xfId="22915" xr:uid="{C18C3BC7-2BFC-4315-BBB8-8D566AC44D22}"/>
    <cellStyle name="Comma 4 3 2 3 2 4 4" xfId="22916" xr:uid="{85235D85-3869-461E-AE92-B7628408AAD5}"/>
    <cellStyle name="Comma 4 3 2 3 2 5" xfId="22917" xr:uid="{CC6E94E9-524D-476E-B17A-D965997641AD}"/>
    <cellStyle name="Comma 4 3 2 3 2 6" xfId="22918" xr:uid="{07BCB364-AB46-4720-A754-F2323D5640CD}"/>
    <cellStyle name="Comma 4 3 2 3 2 7" xfId="22919" xr:uid="{1134CB9D-4404-461C-9151-7DD77718012A}"/>
    <cellStyle name="Comma 4 3 2 3 3" xfId="22920" xr:uid="{053D11D6-D38D-40AC-ACC7-E24BD796BF7B}"/>
    <cellStyle name="Comma 4 3 2 3 3 2" xfId="22921" xr:uid="{C173EA1D-8972-4AE6-BCC6-C5F728BB10B6}"/>
    <cellStyle name="Comma 4 3 2 3 3 2 2" xfId="22922" xr:uid="{B7782FA6-FBA3-4E14-B3A2-C0E2FED9E51E}"/>
    <cellStyle name="Comma 4 3 2 3 3 2 2 2" xfId="22923" xr:uid="{59ED75DE-E417-4D6D-9785-5B3D8E448FD1}"/>
    <cellStyle name="Comma 4 3 2 3 3 2 2 2 2" xfId="22924" xr:uid="{180E1552-7D27-4C09-B697-862570981C66}"/>
    <cellStyle name="Comma 4 3 2 3 3 2 2 3" xfId="22925" xr:uid="{34604A20-711A-4C63-9721-DE8037A0DA9A}"/>
    <cellStyle name="Comma 4 3 2 3 3 2 3" xfId="22926" xr:uid="{F6A698A2-3A24-427D-9736-DD98623B6CC2}"/>
    <cellStyle name="Comma 4 3 2 3 3 2 3 2" xfId="22927" xr:uid="{C660A008-FE7D-48CA-B7C6-9ABFBC41891F}"/>
    <cellStyle name="Comma 4 3 2 3 3 2 4" xfId="22928" xr:uid="{F9A4D79A-634E-4604-B1C7-68D122A0DB98}"/>
    <cellStyle name="Comma 4 3 2 3 3 3" xfId="22929" xr:uid="{09F527A1-43CD-434D-A82A-59B9A68E9FD9}"/>
    <cellStyle name="Comma 4 3 2 3 3 3 2" xfId="22930" xr:uid="{0F1C601B-66EE-458F-9211-1EAE5513D921}"/>
    <cellStyle name="Comma 4 3 2 3 3 3 2 2" xfId="22931" xr:uid="{5E50F146-B237-49BB-B28A-5E0D395BA68A}"/>
    <cellStyle name="Comma 4 3 2 3 3 3 3" xfId="22932" xr:uid="{4E5DCCF5-16CD-4620-AAF8-75034B6282AB}"/>
    <cellStyle name="Comma 4 3 2 3 3 3 3 2" xfId="22933" xr:uid="{61B12FC1-DEFA-4BB7-8307-51A39C010936}"/>
    <cellStyle name="Comma 4 3 2 3 3 3 4" xfId="22934" xr:uid="{4CAFDD79-028B-4996-B75F-32ABE6951668}"/>
    <cellStyle name="Comma 4 3 2 3 3 4" xfId="22935" xr:uid="{661AF5B0-9CD8-45F3-9CF6-1D2A42B65DA3}"/>
    <cellStyle name="Comma 4 3 2 3 3 4 2" xfId="22936" xr:uid="{EB5AB7B4-DA67-413F-9344-E84551F01C8A}"/>
    <cellStyle name="Comma 4 3 2 3 3 5" xfId="22937" xr:uid="{1B79F878-E84D-456E-A407-6CF8893765CC}"/>
    <cellStyle name="Comma 4 3 2 3 3 5 2" xfId="22938" xr:uid="{31C5FC4C-3BC7-4D63-B7D3-E5C4FE8E9ACC}"/>
    <cellStyle name="Comma 4 3 2 3 3 6" xfId="22939" xr:uid="{F82DAEEF-146D-4C89-BD58-B0596BA893C9}"/>
    <cellStyle name="Comma 4 3 2 3 4" xfId="22940" xr:uid="{99AE4B56-85CE-4290-8418-A30F9DB395BB}"/>
    <cellStyle name="Comma 4 3 2 3 4 2" xfId="22941" xr:uid="{BE54246B-92EA-41A5-8F44-F9EC1FEC82A2}"/>
    <cellStyle name="Comma 4 3 2 3 5" xfId="22942" xr:uid="{92A07736-5C94-4B04-876F-9CF59EC2B8F1}"/>
    <cellStyle name="Comma 4 3 2 3 6" xfId="22943" xr:uid="{B7FAD94F-9E2C-4804-8E9B-7B3EF1B599AF}"/>
    <cellStyle name="Comma 4 3 2 3 7" xfId="22944" xr:uid="{517C5D4F-1DA6-41DE-AD47-9E0BA28C742D}"/>
    <cellStyle name="Comma 4 3 2 4" xfId="22945" xr:uid="{DCD0500E-726B-440C-904E-45BF09F39A62}"/>
    <cellStyle name="Comma 4 3 2 4 2" xfId="22946" xr:uid="{6C5CAAD1-891A-43D0-B215-6EB49DA9468D}"/>
    <cellStyle name="Comma 4 3 2 4 2 2" xfId="22947" xr:uid="{87BA39EB-B3EE-4A3E-96DD-05929FA8E5BD}"/>
    <cellStyle name="Comma 4 3 2 4 2 2 2" xfId="22948" xr:uid="{A6355235-955F-44C5-8FAE-E4BB52010DB6}"/>
    <cellStyle name="Comma 4 3 2 4 2 2 2 2" xfId="22949" xr:uid="{84E87A05-7694-498F-B4F0-E464BC6F871B}"/>
    <cellStyle name="Comma 4 3 2 4 2 2 2 2 2" xfId="22950" xr:uid="{87178FC5-AF2E-48B2-80F8-C14F4853E53F}"/>
    <cellStyle name="Comma 4 3 2 4 2 2 2 3" xfId="22951" xr:uid="{53A950CC-663E-4022-A617-0B275CAE35A5}"/>
    <cellStyle name="Comma 4 3 2 4 2 2 3" xfId="22952" xr:uid="{38E0581B-0B90-45EB-AE34-7857FB8A8FB5}"/>
    <cellStyle name="Comma 4 3 2 4 2 2 3 2" xfId="22953" xr:uid="{C1A70BCB-AFFA-45E2-9080-7C44D05B9916}"/>
    <cellStyle name="Comma 4 3 2 4 2 2 4" xfId="22954" xr:uid="{98A4906B-E53A-4777-9920-E1B705DE5774}"/>
    <cellStyle name="Comma 4 3 2 4 2 3" xfId="22955" xr:uid="{7EEE5A19-79C6-487B-A6BB-FBDC5D2F4C4F}"/>
    <cellStyle name="Comma 4 3 2 4 2 3 2" xfId="22956" xr:uid="{27345543-5532-48BC-9CC1-E98B3060F029}"/>
    <cellStyle name="Comma 4 3 2 4 2 3 2 2" xfId="22957" xr:uid="{E564A3A1-CD81-4B89-A81D-FEDA09894758}"/>
    <cellStyle name="Comma 4 3 2 4 2 3 2 2 2" xfId="22958" xr:uid="{489B7E6F-A34B-47C2-9331-2A04EDD527D2}"/>
    <cellStyle name="Comma 4 3 2 4 2 3 2 3" xfId="22959" xr:uid="{3F5B6C59-58C3-4866-B8FD-DE5F46A44C97}"/>
    <cellStyle name="Comma 4 3 2 4 2 3 3" xfId="22960" xr:uid="{AC46C12F-5809-47B9-966C-5BE3AEA6987F}"/>
    <cellStyle name="Comma 4 3 2 4 2 3 3 2" xfId="22961" xr:uid="{FF40E636-429F-4257-9E94-F25D5E0DD08B}"/>
    <cellStyle name="Comma 4 3 2 4 2 3 4" xfId="22962" xr:uid="{9EAA5C67-F7DD-43DC-B146-5FF89961F0ED}"/>
    <cellStyle name="Comma 4 3 2 4 2 4" xfId="22963" xr:uid="{2500FE7D-49CD-4560-AF7F-2CCEB2F78817}"/>
    <cellStyle name="Comma 4 3 2 4 2 4 2" xfId="22964" xr:uid="{0001A677-B60E-40F0-8E11-03B77139BBB2}"/>
    <cellStyle name="Comma 4 3 2 4 2 4 2 2" xfId="22965" xr:uid="{2BCD4FEA-DB60-4C6A-9623-D5CFFF040AC2}"/>
    <cellStyle name="Comma 4 3 2 4 2 4 3" xfId="22966" xr:uid="{3D517F66-F8C0-4133-86B6-9D2C98B12648}"/>
    <cellStyle name="Comma 4 3 2 4 2 5" xfId="22967" xr:uid="{E079E0AE-08AB-48E5-9E45-38BF262B4ECD}"/>
    <cellStyle name="Comma 4 3 2 4 2 5 2" xfId="22968" xr:uid="{08C92613-CA6B-48E5-BA37-6708A30AE75A}"/>
    <cellStyle name="Comma 4 3 2 4 2 6" xfId="22969" xr:uid="{08C1C2F5-7F34-49D2-BD45-826899B6BE6B}"/>
    <cellStyle name="Comma 4 3 2 4 3" xfId="22970" xr:uid="{91E6D316-E4F4-4C6F-8684-4EABD9829954}"/>
    <cellStyle name="Comma 4 3 2 4 3 2" xfId="22971" xr:uid="{6BDAE76D-5E5F-439F-9E1B-891273D88E82}"/>
    <cellStyle name="Comma 4 3 2 4 3 2 2" xfId="22972" xr:uid="{F8B10173-AA81-41C0-A529-185100453317}"/>
    <cellStyle name="Comma 4 3 2 4 3 3" xfId="22973" xr:uid="{42ECB2D7-1DDE-4575-BBF1-0D31CB69EE25}"/>
    <cellStyle name="Comma 4 3 2 4 3 4" xfId="22974" xr:uid="{B6AF2192-5A33-4ABC-B010-1AFAEC74E73F}"/>
    <cellStyle name="Comma 4 3 2 4 4" xfId="22975" xr:uid="{D90B3C76-FF65-4025-BA79-8F7197CB2969}"/>
    <cellStyle name="Comma 4 3 2 4 4 2" xfId="22976" xr:uid="{1A0C0BA2-8D75-4008-8D1B-080839FAFEC4}"/>
    <cellStyle name="Comma 4 3 2 4 4 2 2" xfId="22977" xr:uid="{060EA791-F533-41DA-97AC-B92DF165F215}"/>
    <cellStyle name="Comma 4 3 2 4 4 2 2 2" xfId="22978" xr:uid="{D0FC3FFB-1A9C-4A13-B507-2C8A1AB9824B}"/>
    <cellStyle name="Comma 4 3 2 4 4 2 3" xfId="22979" xr:uid="{C383A9F8-20D5-4D53-A37B-994EB3AA24A3}"/>
    <cellStyle name="Comma 4 3 2 4 4 3" xfId="22980" xr:uid="{B659062E-4737-475B-9379-C264372F02D2}"/>
    <cellStyle name="Comma 4 3 2 4 4 3 2" xfId="22981" xr:uid="{5691C5B6-C3D8-4FF3-9CD9-C94031EF9515}"/>
    <cellStyle name="Comma 4 3 2 4 4 4" xfId="22982" xr:uid="{0BBEF9D5-5D24-4404-8CB4-1ED58D03819B}"/>
    <cellStyle name="Comma 4 3 2 4 5" xfId="22983" xr:uid="{68040DC3-586D-482E-92EE-358B892EE6FB}"/>
    <cellStyle name="Comma 4 3 2 4 5 2" xfId="22984" xr:uid="{59625FE1-1466-44A8-90D5-09B563D700F4}"/>
    <cellStyle name="Comma 4 3 2 4 5 2 2" xfId="22985" xr:uid="{3A4A6588-FF8F-4A85-A41F-4B75BEA46710}"/>
    <cellStyle name="Comma 4 3 2 4 5 3" xfId="22986" xr:uid="{09B23E9C-2405-4A4D-8389-C97E9FD472C5}"/>
    <cellStyle name="Comma 4 3 2 4 5 3 2" xfId="22987" xr:uid="{411AC364-0464-4FEF-8B06-8C9BF9FC6B96}"/>
    <cellStyle name="Comma 4 3 2 4 5 4" xfId="22988" xr:uid="{F0E8E192-871C-4242-8EC8-53E2E9233658}"/>
    <cellStyle name="Comma 4 3 2 4 6" xfId="22989" xr:uid="{C72C8A2F-75D7-4711-8AFB-5918242C13BF}"/>
    <cellStyle name="Comma 4 3 2 4 6 2" xfId="22990" xr:uid="{3E58374A-A936-4936-AD76-8F54BE8DC801}"/>
    <cellStyle name="Comma 4 3 2 4 7" xfId="22991" xr:uid="{A50F71A5-DEEC-480C-9240-101961527B19}"/>
    <cellStyle name="Comma 4 3 2 4 7 2" xfId="22992" xr:uid="{0F205741-9BD0-442C-95BB-EB778BE97553}"/>
    <cellStyle name="Comma 4 3 2 4 8" xfId="22993" xr:uid="{2FED3D51-BE15-40E4-98B7-A4625FBBFBBA}"/>
    <cellStyle name="Comma 4 3 2 4 9" xfId="22994" xr:uid="{01175F44-168B-4028-B5E4-A14B9C0CBA68}"/>
    <cellStyle name="Comma 4 3 2 5" xfId="22995" xr:uid="{4FD2A77B-86D4-4545-83CF-D34C5C42188E}"/>
    <cellStyle name="Comma 4 3 2 5 2" xfId="22996" xr:uid="{704EA990-0A89-4D63-A124-E12CAC686F91}"/>
    <cellStyle name="Comma 4 3 2 5 2 2" xfId="22997" xr:uid="{9EF3E43F-8ACD-4D12-9180-DD221127206B}"/>
    <cellStyle name="Comma 4 3 2 5 2 2 2" xfId="22998" xr:uid="{81E2B005-16E6-4F0B-84D8-527FBA557B1A}"/>
    <cellStyle name="Comma 4 3 2 5 2 2 2 2" xfId="22999" xr:uid="{E945CC4F-DA27-409A-A020-4E06430E18A8}"/>
    <cellStyle name="Comma 4 3 2 5 2 2 3" xfId="23000" xr:uid="{480E5BD8-3C0D-459C-A648-97D554AEAD4B}"/>
    <cellStyle name="Comma 4 3 2 5 2 3" xfId="23001" xr:uid="{1338D7A2-9F4B-450D-8AD7-6FFC31B43EEF}"/>
    <cellStyle name="Comma 4 3 2 5 2 3 2" xfId="23002" xr:uid="{7752BFD3-148A-42BD-B232-1C4A671CA877}"/>
    <cellStyle name="Comma 4 3 2 5 2 4" xfId="23003" xr:uid="{4D50CB06-8F28-4B6D-84A8-82404EC4B43B}"/>
    <cellStyle name="Comma 4 3 2 5 3" xfId="23004" xr:uid="{7F632005-7C0E-44D2-8318-B9D872ADC98C}"/>
    <cellStyle name="Comma 4 3 2 5 3 2" xfId="23005" xr:uid="{C563F26A-3310-49BF-8E53-64E8AA5C3E74}"/>
    <cellStyle name="Comma 4 3 2 5 3 2 2" xfId="23006" xr:uid="{D5AF15BB-B875-47BD-8143-C7A48E3904D2}"/>
    <cellStyle name="Comma 4 3 2 5 3 3" xfId="23007" xr:uid="{A23E7622-C333-4812-AF74-2AC89333F1F3}"/>
    <cellStyle name="Comma 4 3 2 5 3 3 2" xfId="23008" xr:uid="{9C70F2E7-8618-4BD6-BA9C-E73355C16FDB}"/>
    <cellStyle name="Comma 4 3 2 5 3 4" xfId="23009" xr:uid="{263C1AA2-B21A-4416-8921-46B49303ECDC}"/>
    <cellStyle name="Comma 4 3 2 5 4" xfId="23010" xr:uid="{9C71AA7D-F1EE-40D7-B386-3DA2969E90B7}"/>
    <cellStyle name="Comma 4 3 2 5 4 2" xfId="23011" xr:uid="{1157A602-6343-44A3-BD09-07CEED0CB35A}"/>
    <cellStyle name="Comma 4 3 2 5 5" xfId="23012" xr:uid="{2C781BF4-1AA6-471A-8005-553AD7FFFDDD}"/>
    <cellStyle name="Comma 4 3 2 5 5 2" xfId="23013" xr:uid="{8EA431F6-0B96-4BA6-86F0-143BE7C3EFAD}"/>
    <cellStyle name="Comma 4 3 2 5 6" xfId="23014" xr:uid="{160C0379-1C4F-4653-991B-8BBDB7D0E63F}"/>
    <cellStyle name="Comma 4 3 2 6" xfId="23015" xr:uid="{FA67305D-4F80-492E-BB2D-882B4A6241BC}"/>
    <cellStyle name="Comma 4 3 2 6 2" xfId="23016" xr:uid="{2BC967A8-FE67-4865-B6EA-3F44AE010204}"/>
    <cellStyle name="Comma 4 3 2 6 2 2" xfId="23017" xr:uid="{518FEBB3-3E54-4FC6-8929-4E93F8831DA9}"/>
    <cellStyle name="Comma 4 3 2 6 3" xfId="23018" xr:uid="{1E3BEBB6-621E-4798-BFDE-0A405B4462B7}"/>
    <cellStyle name="Comma 4 3 2 6 3 2" xfId="23019" xr:uid="{F8A08DAF-7681-4ECF-BFCB-6179FF7DA1A0}"/>
    <cellStyle name="Comma 4 3 2 6 4" xfId="23020" xr:uid="{EC57164A-E16E-45B8-8D76-7A71BE98CFDD}"/>
    <cellStyle name="Comma 4 3 2 7" xfId="23021" xr:uid="{7D5D9A07-05F2-4B3D-B6D0-D937D9393A46}"/>
    <cellStyle name="Comma 4 3 2 7 2" xfId="23022" xr:uid="{3E6678F0-6450-4C57-96BA-25C896BDE95A}"/>
    <cellStyle name="Comma 4 3 2 7 2 2" xfId="23023" xr:uid="{58C9EFCF-EBDE-4D98-A403-C0EAD0D41ECC}"/>
    <cellStyle name="Comma 4 3 2 7 3" xfId="23024" xr:uid="{B4399D50-6A13-44E6-9CC8-4C02CA186C0F}"/>
    <cellStyle name="Comma 4 3 2 8" xfId="23025" xr:uid="{E5E025B7-37C8-43C8-89E4-EB2BBC6285C8}"/>
    <cellStyle name="Comma 4 3 2 8 2" xfId="23026" xr:uid="{B8AA3956-6B22-41F6-B7EC-5CC2DE5313ED}"/>
    <cellStyle name="Comma 4 3 2 9" xfId="23027" xr:uid="{CF614A27-4663-4E6D-9CB6-63E0B5443392}"/>
    <cellStyle name="Comma 4 3 2 9 2" xfId="23028" xr:uid="{A05C514D-0D3C-4FCC-8750-7DB6B355A2BE}"/>
    <cellStyle name="Comma 4 3 3" xfId="23029" xr:uid="{47CDBCAE-C1CD-49E3-8E07-093B7B366513}"/>
    <cellStyle name="Comma 4 3 3 2" xfId="23030" xr:uid="{1126D386-A2AC-4462-8044-5C0CA2755BF6}"/>
    <cellStyle name="Comma 4 3 3 2 2" xfId="23031" xr:uid="{3FF1DA5E-2D4B-4F68-93D4-AFA64DD3EE95}"/>
    <cellStyle name="Comma 4 3 3 2 2 2" xfId="23032" xr:uid="{05C984DA-1901-48BC-A691-8224C7813AE0}"/>
    <cellStyle name="Comma 4 3 3 2 2 2 2" xfId="23033" xr:uid="{E8FD0E12-D75D-49E8-AAC1-81A528291B33}"/>
    <cellStyle name="Comma 4 3 3 2 2 3" xfId="23034" xr:uid="{7E395806-521A-4A91-9686-C949B4F10C5C}"/>
    <cellStyle name="Comma 4 3 3 2 2 4" xfId="23035" xr:uid="{37EEF955-B279-4A78-A1F7-B8FD7E71A7A7}"/>
    <cellStyle name="Comma 4 3 3 2 3" xfId="23036" xr:uid="{AE03F659-D0C1-4DB9-ADAD-7FDE4CD3CF45}"/>
    <cellStyle name="Comma 4 3 3 2 3 2" xfId="23037" xr:uid="{55D1B7E3-8C11-4776-9D62-6CA7945D24EF}"/>
    <cellStyle name="Comma 4 3 3 2 3 2 2" xfId="23038" xr:uid="{FDD2655D-4FF6-40A1-B987-F556EB38E628}"/>
    <cellStyle name="Comma 4 3 3 2 3 2 2 2" xfId="23039" xr:uid="{76FADA36-4A36-4DAF-A99B-4EAE5A8AADAA}"/>
    <cellStyle name="Comma 4 3 3 2 3 2 2 2 2" xfId="23040" xr:uid="{4D401E5B-FE2D-47D4-8765-1500EF9CCA4C}"/>
    <cellStyle name="Comma 4 3 3 2 3 2 2 3" xfId="23041" xr:uid="{675D25CD-2938-4E2B-A397-1DF8B54A7B4C}"/>
    <cellStyle name="Comma 4 3 3 2 3 2 2 3 2" xfId="23042" xr:uid="{599117B5-C741-40DF-A1C2-7AE711FA810D}"/>
    <cellStyle name="Comma 4 3 3 2 3 2 2 4" xfId="23043" xr:uid="{FC195EAD-BED2-4B57-9889-D1E0D5093036}"/>
    <cellStyle name="Comma 4 3 3 2 3 2 3" xfId="23044" xr:uid="{7DFEBB5E-0D4F-40C0-ABA0-BD3EA0039C2B}"/>
    <cellStyle name="Comma 4 3 3 2 3 2 3 2" xfId="23045" xr:uid="{2B054FF1-ED9A-4D04-916B-D3ED0031B0B0}"/>
    <cellStyle name="Comma 4 3 3 2 3 2 4" xfId="23046" xr:uid="{D3940697-83FA-459B-B8B2-7B57DBA1ABB0}"/>
    <cellStyle name="Comma 4 3 3 2 3 2 4 2" xfId="23047" xr:uid="{8CE6C55D-F1E0-49B8-917A-EF6089561D93}"/>
    <cellStyle name="Comma 4 3 3 2 3 2 5" xfId="23048" xr:uid="{37AC63C6-E6DE-499C-85F0-C7AD447801D8}"/>
    <cellStyle name="Comma 4 3 3 2 3 3" xfId="23049" xr:uid="{6F8A86CB-C8E5-4F1D-B8AF-8A33D93B0669}"/>
    <cellStyle name="Comma 4 3 3 2 3 3 2" xfId="23050" xr:uid="{419661DA-06B3-4707-AE2D-D61E1FF0B1BA}"/>
    <cellStyle name="Comma 4 3 3 2 3 3 2 2" xfId="23051" xr:uid="{B0F415A9-A197-4A11-9A95-2CEBF50E51B9}"/>
    <cellStyle name="Comma 4 3 3 2 3 3 2 2 2" xfId="23052" xr:uid="{D5F057E8-6125-434B-9B80-8EBFACDAD0B0}"/>
    <cellStyle name="Comma 4 3 3 2 3 3 2 3" xfId="23053" xr:uid="{6CEB84EC-7E17-4247-BB02-95D167766A9B}"/>
    <cellStyle name="Comma 4 3 3 2 3 3 3" xfId="23054" xr:uid="{76DC9208-1FF7-416F-A5BB-937F3242E93C}"/>
    <cellStyle name="Comma 4 3 3 2 3 3 3 2" xfId="23055" xr:uid="{54D6A9E7-72A6-4FB1-9FD6-4E4E3E78B20B}"/>
    <cellStyle name="Comma 4 3 3 2 3 3 4" xfId="23056" xr:uid="{FDE01D81-6380-4305-9EC0-F6C96ED68739}"/>
    <cellStyle name="Comma 4 3 3 2 3 4" xfId="23057" xr:uid="{D008DAE7-2C46-4656-AAB0-9761A5D3AECB}"/>
    <cellStyle name="Comma 4 3 3 2 3 4 2" xfId="23058" xr:uid="{09F343A6-1C91-47BE-930F-C92AD0B93E60}"/>
    <cellStyle name="Comma 4 3 3 2 3 4 2 2" xfId="23059" xr:uid="{6DDC7EFD-6ECB-4059-8323-69CF215ABD3E}"/>
    <cellStyle name="Comma 4 3 3 2 3 4 3" xfId="23060" xr:uid="{96237B13-3D1D-4A84-8F10-6BFDDB5DFF79}"/>
    <cellStyle name="Comma 4 3 3 2 3 4 3 2" xfId="23061" xr:uid="{3208CA44-243E-42DB-9DBA-C4C498A82E1B}"/>
    <cellStyle name="Comma 4 3 3 2 3 4 4" xfId="23062" xr:uid="{94EF22B4-B240-487E-99F2-F16C414F2C75}"/>
    <cellStyle name="Comma 4 3 3 2 3 5" xfId="23063" xr:uid="{CBDFB440-20D2-4504-BAA5-DA1F582A0332}"/>
    <cellStyle name="Comma 4 3 3 2 3 6" xfId="23064" xr:uid="{C53299DC-D70E-4ED8-807C-478D46C72239}"/>
    <cellStyle name="Comma 4 3 3 2 4" xfId="23065" xr:uid="{5B4370AB-1972-41D3-B3A5-D8752E509BA2}"/>
    <cellStyle name="Comma 4 3 3 2 4 2" xfId="23066" xr:uid="{7856990F-10D9-486C-8D1C-A02BFF5A2CC6}"/>
    <cellStyle name="Comma 4 3 3 2 4 2 2" xfId="23067" xr:uid="{0FABBD1F-C63C-4600-83D2-5F054CFDC219}"/>
    <cellStyle name="Comma 4 3 3 2 4 3" xfId="23068" xr:uid="{766BC783-3968-4D45-B6EE-9A12069EE51B}"/>
    <cellStyle name="Comma 4 3 3 2 4 4" xfId="23069" xr:uid="{C5FFC728-D0C3-485F-B03C-784686738F5D}"/>
    <cellStyle name="Comma 4 3 3 2 5" xfId="23070" xr:uid="{8347A08F-D4AB-4987-93DD-72CD5D53E73E}"/>
    <cellStyle name="Comma 4 3 3 2 5 2" xfId="23071" xr:uid="{E2B7E556-B0FF-428C-AF4E-E6E55BEB25CA}"/>
    <cellStyle name="Comma 4 3 3 2 5 2 2" xfId="23072" xr:uid="{2D4705CA-E6FA-4AD3-83F6-726386A8CC00}"/>
    <cellStyle name="Comma 4 3 3 2 5 3" xfId="23073" xr:uid="{F1BDB3FE-6260-49D7-93C2-560FFF33B560}"/>
    <cellStyle name="Comma 4 3 3 2 5 4" xfId="23074" xr:uid="{46238214-F3DB-491D-9DCD-E93CCAA4C307}"/>
    <cellStyle name="Comma 4 3 3 2 6" xfId="23075" xr:uid="{E480C709-8398-4DFF-8D04-E8F55A45B374}"/>
    <cellStyle name="Comma 4 3 3 2 6 2" xfId="23076" xr:uid="{108F9CC9-8916-4D90-8A03-75BDA821EBFF}"/>
    <cellStyle name="Comma 4 3 3 2 7" xfId="23077" xr:uid="{02CA3695-BBFA-424D-9F8F-FF1A8226EF82}"/>
    <cellStyle name="Comma 4 3 3 2 8" xfId="23078" xr:uid="{EEFA07F4-5A4F-4307-869F-1694200D7617}"/>
    <cellStyle name="Comma 4 3 3 2 9" xfId="23079" xr:uid="{CDDF0CB0-912F-4205-8880-5ECB0D0C686B}"/>
    <cellStyle name="Comma 4 3 3 3" xfId="23080" xr:uid="{AC61297A-85FF-48BA-B22F-02D949DF70F8}"/>
    <cellStyle name="Comma 4 3 3 3 2" xfId="23081" xr:uid="{81907E88-47BD-4155-9483-8ACA1017D9E6}"/>
    <cellStyle name="Comma 4 3 3 3 2 2" xfId="23082" xr:uid="{82D1C713-DE25-4922-AA91-10CA4F3E8C2A}"/>
    <cellStyle name="Comma 4 3 3 3 2 2 2" xfId="23083" xr:uid="{DC23AC9A-AF7C-415B-A88C-73FC5FBC670F}"/>
    <cellStyle name="Comma 4 3 3 3 2 2 2 2" xfId="23084" xr:uid="{4F20F884-80C0-481B-880B-2C22AAF1C981}"/>
    <cellStyle name="Comma 4 3 3 3 2 2 2 2 2" xfId="23085" xr:uid="{EB5F9F9A-B3EF-41B6-83D7-9EC03D738A00}"/>
    <cellStyle name="Comma 4 3 3 3 2 2 2 2 2 2" xfId="23086" xr:uid="{E565FAC2-42AD-4A05-94E6-43EEF6B84A53}"/>
    <cellStyle name="Comma 4 3 3 3 2 2 2 2 3" xfId="23087" xr:uid="{021783EF-F54D-43D8-B1F7-4F4F9D4B6271}"/>
    <cellStyle name="Comma 4 3 3 3 2 2 2 3" xfId="23088" xr:uid="{57DFF90B-69D4-42B7-A877-2A333085D3C4}"/>
    <cellStyle name="Comma 4 3 3 3 2 2 2 3 2" xfId="23089" xr:uid="{607C3CEC-62A3-4CDF-8220-3F147FCB3167}"/>
    <cellStyle name="Comma 4 3 3 3 2 2 2 4" xfId="23090" xr:uid="{07D6A954-E474-4905-A4CA-296B5D953F99}"/>
    <cellStyle name="Comma 4 3 3 3 2 2 3" xfId="23091" xr:uid="{2BEE6FB0-A0B4-4C99-8C8A-39B6C6573144}"/>
    <cellStyle name="Comma 4 3 3 3 2 2 3 2" xfId="23092" xr:uid="{014388BA-F712-4D81-A996-7D7D91674FA0}"/>
    <cellStyle name="Comma 4 3 3 3 2 2 3 2 2" xfId="23093" xr:uid="{019C7A29-B121-4864-A864-5C106B0D6D28}"/>
    <cellStyle name="Comma 4 3 3 3 2 2 3 3" xfId="23094" xr:uid="{B12DFE47-30FD-4AD2-BC5B-990275880E32}"/>
    <cellStyle name="Comma 4 3 3 3 2 2 3 3 2" xfId="23095" xr:uid="{9829EAC5-DD76-453B-BFF0-E423246128E3}"/>
    <cellStyle name="Comma 4 3 3 3 2 2 3 4" xfId="23096" xr:uid="{FAEE9FE4-0D29-4314-9CEB-B64A6E1E4ECD}"/>
    <cellStyle name="Comma 4 3 3 3 2 2 4" xfId="23097" xr:uid="{AD18DD1A-90C0-4E2F-9992-E94CA0759DFA}"/>
    <cellStyle name="Comma 4 3 3 3 2 2 4 2" xfId="23098" xr:uid="{366FA16D-58CD-4201-AEE0-DA0FC74E7BB0}"/>
    <cellStyle name="Comma 4 3 3 3 2 2 5" xfId="23099" xr:uid="{FB315DF9-A74D-4D49-B958-CBA33BB1A6AB}"/>
    <cellStyle name="Comma 4 3 3 3 2 2 5 2" xfId="23100" xr:uid="{AC4402CB-B57C-455C-B256-8C73258F8906}"/>
    <cellStyle name="Comma 4 3 3 3 2 2 6" xfId="23101" xr:uid="{009A4EC9-7A05-42C4-9A4E-4C83D9AEEE7C}"/>
    <cellStyle name="Comma 4 3 3 3 2 3" xfId="23102" xr:uid="{282EE1F3-6A5F-448F-AA62-264CC291031F}"/>
    <cellStyle name="Comma 4 3 3 3 2 3 2" xfId="23103" xr:uid="{532B6DBC-1891-4B67-BDBF-E0B596C9F6D6}"/>
    <cellStyle name="Comma 4 3 3 3 2 3 2 2" xfId="23104" xr:uid="{6DFAFCC2-759C-4D92-9599-F248A16F393D}"/>
    <cellStyle name="Comma 4 3 3 3 2 3 2 2 2" xfId="23105" xr:uid="{49C23458-9902-48BA-A64F-33C6B1200A6F}"/>
    <cellStyle name="Comma 4 3 3 3 2 3 2 3" xfId="23106" xr:uid="{2FD50529-3D0F-4C2D-ADBB-4798B319556F}"/>
    <cellStyle name="Comma 4 3 3 3 2 3 3" xfId="23107" xr:uid="{08F78C10-9A62-467C-BFB9-2F08761E9D0A}"/>
    <cellStyle name="Comma 4 3 3 3 2 3 3 2" xfId="23108" xr:uid="{F956A1B6-867F-4B16-B091-1521A74F7209}"/>
    <cellStyle name="Comma 4 3 3 3 2 3 4" xfId="23109" xr:uid="{D35B3A65-89FC-41D3-8FF6-FEC7B8EC5C17}"/>
    <cellStyle name="Comma 4 3 3 3 2 4" xfId="23110" xr:uid="{20472AA5-FFDF-436D-A393-5FDA33E0A548}"/>
    <cellStyle name="Comma 4 3 3 3 2 4 2" xfId="23111" xr:uid="{2EBA3B5B-0992-4453-AE60-46D7482EB014}"/>
    <cellStyle name="Comma 4 3 3 3 2 4 2 2" xfId="23112" xr:uid="{9C095D84-1D13-4A69-A390-A145B5D0A69E}"/>
    <cellStyle name="Comma 4 3 3 3 2 4 3" xfId="23113" xr:uid="{DCBD980E-445F-465F-9000-26D2B3A6B26A}"/>
    <cellStyle name="Comma 4 3 3 3 2 4 3 2" xfId="23114" xr:uid="{147FAC2D-93AE-4BAE-8119-DE161B0910DD}"/>
    <cellStyle name="Comma 4 3 3 3 2 4 4" xfId="23115" xr:uid="{32864B89-2C19-47AB-950B-06C7CED21160}"/>
    <cellStyle name="Comma 4 3 3 3 2 5" xfId="23116" xr:uid="{023040CE-0B11-41EE-B0CC-1FD60542C62B}"/>
    <cellStyle name="Comma 4 3 3 3 2 5 2" xfId="23117" xr:uid="{F55C5A9B-7817-483F-AD18-040FCD036A9F}"/>
    <cellStyle name="Comma 4 3 3 3 2 6" xfId="23118" xr:uid="{A3FA25AE-63CF-4EC9-B2A4-61CD53595633}"/>
    <cellStyle name="Comma 4 3 3 3 2 6 2" xfId="23119" xr:uid="{4F606FEE-FCEF-4A82-B40E-0BFD3C9A23B8}"/>
    <cellStyle name="Comma 4 3 3 3 2 7" xfId="23120" xr:uid="{5CD234D7-DDDD-44A2-BA0B-0A1D92BAFD85}"/>
    <cellStyle name="Comma 4 3 3 3 3" xfId="23121" xr:uid="{ED6F7759-F389-459C-A58D-0CEABC368DCD}"/>
    <cellStyle name="Comma 4 3 3 3 3 2" xfId="23122" xr:uid="{7826A390-4499-4343-91A1-ABB651024D20}"/>
    <cellStyle name="Comma 4 3 3 3 3 2 2" xfId="23123" xr:uid="{08CD4C4F-7FB9-48E9-A20E-E7748BD88DB3}"/>
    <cellStyle name="Comma 4 3 3 3 3 2 2 2" xfId="23124" xr:uid="{DF153CF0-9A38-4E14-9684-844EEFB2977B}"/>
    <cellStyle name="Comma 4 3 3 3 3 2 2 2 2" xfId="23125" xr:uid="{DCE68C71-5AA4-4991-919A-BD3B24B52CB1}"/>
    <cellStyle name="Comma 4 3 3 3 3 2 2 3" xfId="23126" xr:uid="{0AF5B23A-7D47-43D8-B186-DBBDA33FEC44}"/>
    <cellStyle name="Comma 4 3 3 3 3 2 3" xfId="23127" xr:uid="{F0A52710-F59D-4363-8A76-1C94891C8557}"/>
    <cellStyle name="Comma 4 3 3 3 3 2 3 2" xfId="23128" xr:uid="{4852FFD1-7F55-40A3-8E8C-857DE27F64F1}"/>
    <cellStyle name="Comma 4 3 3 3 3 2 4" xfId="23129" xr:uid="{93965891-9B79-4980-9708-B49E6C41A0E1}"/>
    <cellStyle name="Comma 4 3 3 3 3 3" xfId="23130" xr:uid="{D4145303-CF9F-4737-9437-C13E1B03EDA2}"/>
    <cellStyle name="Comma 4 3 3 3 3 3 2" xfId="23131" xr:uid="{65B6B416-2FED-4F28-8FA8-70EF522442EC}"/>
    <cellStyle name="Comma 4 3 3 3 3 3 2 2" xfId="23132" xr:uid="{9D740BAC-3303-4E24-B4E6-08DB35D56105}"/>
    <cellStyle name="Comma 4 3 3 3 3 3 3" xfId="23133" xr:uid="{4DE7FD5F-FC80-45BF-8FC2-DE0DEEA8596F}"/>
    <cellStyle name="Comma 4 3 3 3 3 3 3 2" xfId="23134" xr:uid="{A49C52B6-8C40-4269-8309-CDDB8CE8C684}"/>
    <cellStyle name="Comma 4 3 3 3 3 3 4" xfId="23135" xr:uid="{8E410567-2307-475C-A376-8270A3E0AACB}"/>
    <cellStyle name="Comma 4 3 3 3 3 4" xfId="23136" xr:uid="{3FF87B8D-50CC-4F7A-A3B1-A3609EECC74A}"/>
    <cellStyle name="Comma 4 3 3 3 3 4 2" xfId="23137" xr:uid="{42ACE2D9-48C1-40B5-81F1-C7DCFDBA50AD}"/>
    <cellStyle name="Comma 4 3 3 3 3 5" xfId="23138" xr:uid="{7524F41F-2D48-4E52-8E31-F1EC9A059A77}"/>
    <cellStyle name="Comma 4 3 3 3 3 5 2" xfId="23139" xr:uid="{FAC93FBE-2B5D-448C-8DF2-FC88A71E5DD4}"/>
    <cellStyle name="Comma 4 3 3 3 3 6" xfId="23140" xr:uid="{251940F1-A355-4B32-A1E0-57C0A5C55482}"/>
    <cellStyle name="Comma 4 3 3 3 4" xfId="23141" xr:uid="{0D67D5CF-60A8-4B2E-B473-7F8FB20E3887}"/>
    <cellStyle name="Comma 4 3 3 3 4 2" xfId="23142" xr:uid="{4867B604-39D0-4C37-A76F-98A80FABC703}"/>
    <cellStyle name="Comma 4 3 3 3 4 2 2" xfId="23143" xr:uid="{597ADB8B-A6A9-49B6-B00A-67D50028DB84}"/>
    <cellStyle name="Comma 4 3 3 3 4 2 2 2" xfId="23144" xr:uid="{F639FADD-83BA-4403-B68E-3A084CB65321}"/>
    <cellStyle name="Comma 4 3 3 3 4 2 3" xfId="23145" xr:uid="{4C3B7F88-EA60-4A73-8165-97BDF097DF5B}"/>
    <cellStyle name="Comma 4 3 3 3 4 3" xfId="23146" xr:uid="{F6C15CC4-0D97-4C27-B58C-6B3409118747}"/>
    <cellStyle name="Comma 4 3 3 3 4 3 2" xfId="23147" xr:uid="{270E7910-E8A3-495F-98CB-24BEA3A1BA63}"/>
    <cellStyle name="Comma 4 3 3 3 4 4" xfId="23148" xr:uid="{450D6446-A830-4BA7-923B-656EB54A9069}"/>
    <cellStyle name="Comma 4 3 3 3 5" xfId="23149" xr:uid="{53C31BDF-0BC2-433B-BE8C-1A68186BECFA}"/>
    <cellStyle name="Comma 4 3 3 3 5 2" xfId="23150" xr:uid="{055737A8-55FA-46D1-9A0B-2A4C0F995FE5}"/>
    <cellStyle name="Comma 4 3 3 3 5 2 2" xfId="23151" xr:uid="{6DB20090-C733-4A3E-B3FA-98B71420877B}"/>
    <cellStyle name="Comma 4 3 3 3 5 3" xfId="23152" xr:uid="{E7ACA9CD-CDCC-4472-85B4-AAA0B122946B}"/>
    <cellStyle name="Comma 4 3 3 3 5 3 2" xfId="23153" xr:uid="{89881E59-3B6C-40A2-9454-7658B66F5DAC}"/>
    <cellStyle name="Comma 4 3 3 3 5 4" xfId="23154" xr:uid="{D7703A81-0FE7-49A3-97FF-BFC557DABA19}"/>
    <cellStyle name="Comma 4 3 3 3 6" xfId="23155" xr:uid="{C11083D7-041C-43BD-9215-7977F816D4D2}"/>
    <cellStyle name="Comma 4 3 3 3 6 2" xfId="23156" xr:uid="{15D36E7C-9BE3-40D5-A854-3CC1C8EB3433}"/>
    <cellStyle name="Comma 4 3 3 3 7" xfId="23157" xr:uid="{2FC41935-F9B0-43CB-A022-86B7F05FA76E}"/>
    <cellStyle name="Comma 4 3 3 3 7 2" xfId="23158" xr:uid="{FAFFF6DF-CC5A-4CE6-B6BB-A045DC919D85}"/>
    <cellStyle name="Comma 4 3 3 3 8" xfId="23159" xr:uid="{85ED53CF-4D67-47A6-9AC2-4C1439B2EDBC}"/>
    <cellStyle name="Comma 4 3 3 3 9" xfId="23160" xr:uid="{9A524355-4616-4DBE-9C78-0B587C9D3BC6}"/>
    <cellStyle name="Comma 4 3 3 4" xfId="23161" xr:uid="{99230773-298F-487F-947A-82104B23D2BD}"/>
    <cellStyle name="Comma 4 3 3 4 2" xfId="23162" xr:uid="{8BDAFECF-1348-4645-99B3-513B07CE3C56}"/>
    <cellStyle name="Comma 4 3 3 4 2 2" xfId="23163" xr:uid="{14350E4A-D948-4336-9795-0B2C79A67CF7}"/>
    <cellStyle name="Comma 4 3 3 4 2 2 2" xfId="23164" xr:uid="{7EC3B91F-7E82-4F86-A6CD-C00FB61CF3FE}"/>
    <cellStyle name="Comma 4 3 3 4 2 3" xfId="23165" xr:uid="{907D9417-68A2-4092-989B-44386A49D200}"/>
    <cellStyle name="Comma 4 3 3 4 3" xfId="23166" xr:uid="{4A933F57-69FF-4B89-BA6F-6E37E457C878}"/>
    <cellStyle name="Comma 4 3 3 4 3 2" xfId="23167" xr:uid="{3317A2F6-C69B-4922-8CAF-2EDF39958DCE}"/>
    <cellStyle name="Comma 4 3 3 4 4" xfId="23168" xr:uid="{47469A8D-9A58-45D8-9D76-F18E5D7FCAFD}"/>
    <cellStyle name="Comma 4 3 3 5" xfId="23169" xr:uid="{1EA6838F-89CA-4E49-80C7-CFB4DAF983CD}"/>
    <cellStyle name="Comma 4 3 3 5 2" xfId="23170" xr:uid="{21463373-12FC-489A-835C-92324FF5BDAD}"/>
    <cellStyle name="Comma 4 3 3 6" xfId="23171" xr:uid="{EB2FCEDE-856B-4725-8D9A-2F84F1D62D15}"/>
    <cellStyle name="Comma 4 3 3 7" xfId="23172" xr:uid="{C4CD57BD-5EF7-42A3-8EE9-30EA34BDEEB3}"/>
    <cellStyle name="Comma 4 3 3 8" xfId="23173" xr:uid="{17013AF7-33B7-4723-9F7C-52CEAB47123C}"/>
    <cellStyle name="Comma 4 3 3 9" xfId="44392" xr:uid="{DA6EFAAA-7980-4BED-B5C7-67DD44E09F6B}"/>
    <cellStyle name="Comma 4 3 4" xfId="23174" xr:uid="{A2FA0C12-5140-4335-A277-D27F9C649C77}"/>
    <cellStyle name="Comma 4 3 4 10" xfId="44669" xr:uid="{A510E94A-1226-4BC4-889C-F5FEE0E3AF70}"/>
    <cellStyle name="Comma 4 3 4 2" xfId="23175" xr:uid="{707AABD7-792B-47B8-9BDC-597F09467CC7}"/>
    <cellStyle name="Comma 4 3 4 2 2" xfId="23176" xr:uid="{E27C076F-9E3C-47C2-A0F0-48A0A3D94104}"/>
    <cellStyle name="Comma 4 3 4 2 2 2" xfId="23177" xr:uid="{0895E4DF-B7C8-44D2-8E1D-592BC306D235}"/>
    <cellStyle name="Comma 4 3 4 2 2 2 2" xfId="23178" xr:uid="{2E0E91F8-9199-413D-A450-EA57CC6D4A7D}"/>
    <cellStyle name="Comma 4 3 4 2 2 2 2 2" xfId="23179" xr:uid="{F635393A-0D70-41C7-A9BC-CBE23E871515}"/>
    <cellStyle name="Comma 4 3 4 2 2 2 2 2 2" xfId="23180" xr:uid="{70F00EFE-6F75-4AD7-B793-E7157C27407B}"/>
    <cellStyle name="Comma 4 3 4 2 2 2 2 3" xfId="23181" xr:uid="{0D51056C-4A15-469D-9612-42B0DC3041EE}"/>
    <cellStyle name="Comma 4 3 4 2 2 2 3" xfId="23182" xr:uid="{F8DC2C0D-E6DE-4619-B7BD-9F65B5EDB0EF}"/>
    <cellStyle name="Comma 4 3 4 2 2 2 3 2" xfId="23183" xr:uid="{4B1F79C7-744F-4B45-A2F0-AF031F7AB97B}"/>
    <cellStyle name="Comma 4 3 4 2 2 2 4" xfId="23184" xr:uid="{84A59E70-449B-4046-B5D6-6F4F6E3F5B77}"/>
    <cellStyle name="Comma 4 3 4 2 2 3" xfId="23185" xr:uid="{C938B3F4-D24B-4603-B112-BF4B5D7DBBBA}"/>
    <cellStyle name="Comma 4 3 4 2 2 3 2" xfId="23186" xr:uid="{A221BD95-A44E-4BF0-A28C-7BA44F67D290}"/>
    <cellStyle name="Comma 4 3 4 2 2 3 2 2" xfId="23187" xr:uid="{2DF9A7AE-275E-4F1A-A600-5A94D701FA83}"/>
    <cellStyle name="Comma 4 3 4 2 2 3 3" xfId="23188" xr:uid="{1300E20B-6B87-42ED-A098-1261A35FCC60}"/>
    <cellStyle name="Comma 4 3 4 2 2 3 3 2" xfId="23189" xr:uid="{4A2A84D3-55FC-4700-B0DB-0C2B3E9D94E0}"/>
    <cellStyle name="Comma 4 3 4 2 2 3 4" xfId="23190" xr:uid="{78B3A10C-5C6A-4CA4-840E-A1F0A95A579B}"/>
    <cellStyle name="Comma 4 3 4 2 2 4" xfId="23191" xr:uid="{071DEDFC-946C-4B2E-A918-898B95CC271E}"/>
    <cellStyle name="Comma 4 3 4 2 2 4 2" xfId="23192" xr:uid="{C537BB10-2223-478E-9FC0-4A7D966B07D4}"/>
    <cellStyle name="Comma 4 3 4 2 2 5" xfId="23193" xr:uid="{970FA4E4-FFD7-4404-AA92-AFB0BBAE7DBB}"/>
    <cellStyle name="Comma 4 3 4 2 2 5 2" xfId="23194" xr:uid="{6E3B2BE6-D407-46F0-AF4F-6DCC46F12DF5}"/>
    <cellStyle name="Comma 4 3 4 2 2 6" xfId="23195" xr:uid="{8C797028-E49C-4E0F-8622-2310CA0D2C9B}"/>
    <cellStyle name="Comma 4 3 4 2 3" xfId="23196" xr:uid="{9D6A56F0-1D2F-4315-BD40-0564203019F6}"/>
    <cellStyle name="Comma 4 3 4 2 3 2" xfId="23197" xr:uid="{97E822FC-EB41-4B96-A22D-00561703ABF7}"/>
    <cellStyle name="Comma 4 3 4 2 3 2 2" xfId="23198" xr:uid="{E7967038-B2C4-4C6D-B7CB-CA6F660DC1A8}"/>
    <cellStyle name="Comma 4 3 4 2 3 2 2 2" xfId="23199" xr:uid="{9F0A790B-0951-4915-A8D3-B7C5566F57EF}"/>
    <cellStyle name="Comma 4 3 4 2 3 2 3" xfId="23200" xr:uid="{A4B31A76-F064-4480-BCF9-FB1659FD3F48}"/>
    <cellStyle name="Comma 4 3 4 2 3 3" xfId="23201" xr:uid="{F5AC0741-0EE8-465E-A2DD-28D9BED63CAB}"/>
    <cellStyle name="Comma 4 3 4 2 3 3 2" xfId="23202" xr:uid="{F4849CDE-4B80-400E-9407-597EF365230E}"/>
    <cellStyle name="Comma 4 3 4 2 3 4" xfId="23203" xr:uid="{0670E33D-3C50-4262-95ED-1B6044BD1360}"/>
    <cellStyle name="Comma 4 3 4 2 4" xfId="23204" xr:uid="{24544661-C12E-491C-A215-CF42953BA7ED}"/>
    <cellStyle name="Comma 4 3 4 2 4 2" xfId="23205" xr:uid="{370C9497-FDDF-408F-B63F-6BB00B000FAA}"/>
    <cellStyle name="Comma 4 3 4 2 4 2 2" xfId="23206" xr:uid="{4EEA8017-787D-4377-8021-902034102C2D}"/>
    <cellStyle name="Comma 4 3 4 2 4 3" xfId="23207" xr:uid="{5F5E486E-8905-4925-84FF-09AFBFC4F18B}"/>
    <cellStyle name="Comma 4 3 4 2 4 3 2" xfId="23208" xr:uid="{EBBC6213-0B21-405E-A4C4-FA0FA004FA83}"/>
    <cellStyle name="Comma 4 3 4 2 4 4" xfId="23209" xr:uid="{B9C7859B-2C15-4A86-86BF-3A2741E55AAD}"/>
    <cellStyle name="Comma 4 3 4 2 5" xfId="23210" xr:uid="{92AA0252-7520-41D2-8FB0-2C772AB08D46}"/>
    <cellStyle name="Comma 4 3 4 2 5 2" xfId="23211" xr:uid="{29901B34-D1F9-4BB1-9324-0FF4E89B6801}"/>
    <cellStyle name="Comma 4 3 4 2 6" xfId="23212" xr:uid="{2D7CE3B6-60D7-4611-A48A-BBE6C94FF867}"/>
    <cellStyle name="Comma 4 3 4 2 6 2" xfId="23213" xr:uid="{6AAED3B9-6B0C-4CCC-9F3A-C55E4DF4030F}"/>
    <cellStyle name="Comma 4 3 4 2 7" xfId="23214" xr:uid="{9F9D29EF-B9AE-435C-A9CE-DC3BB73AF184}"/>
    <cellStyle name="Comma 4 3 4 2 8" xfId="23215" xr:uid="{384E44F0-3CEE-4F84-ABCC-A5E67C562B91}"/>
    <cellStyle name="Comma 4 3 4 3" xfId="23216" xr:uid="{2E75602A-741C-4AED-8640-EEAC02ACFD66}"/>
    <cellStyle name="Comma 4 3 4 3 2" xfId="23217" xr:uid="{04180219-A30B-4E0E-938F-4141F3D7CA0D}"/>
    <cellStyle name="Comma 4 3 4 3 2 2" xfId="23218" xr:uid="{1E9B013F-32B5-405C-8F60-0274FCD579EF}"/>
    <cellStyle name="Comma 4 3 4 3 2 2 2" xfId="23219" xr:uid="{78A475BF-033B-4DE6-86E3-E0F579B03510}"/>
    <cellStyle name="Comma 4 3 4 3 2 3" xfId="23220" xr:uid="{0C582A49-D2F3-4517-9A22-3D7E289003F9}"/>
    <cellStyle name="Comma 4 3 4 3 2 4" xfId="23221" xr:uid="{2BEA708B-6407-49CB-93DC-0CA06818E3A4}"/>
    <cellStyle name="Comma 4 3 4 3 3" xfId="23222" xr:uid="{420C2D99-15E4-4C43-939C-216173E59042}"/>
    <cellStyle name="Comma 4 3 4 3 3 2" xfId="23223" xr:uid="{27896216-B2A6-4649-8FEF-FF64EE478274}"/>
    <cellStyle name="Comma 4 3 4 3 3 2 2" xfId="23224" xr:uid="{47A03AB4-A27B-4E26-BCA7-383C1C1532FB}"/>
    <cellStyle name="Comma 4 3 4 3 3 3" xfId="23225" xr:uid="{47187226-4203-4742-BB99-1062EEA2FB3F}"/>
    <cellStyle name="Comma 4 3 4 3 4" xfId="23226" xr:uid="{5A0B71BE-24D6-485A-8532-1FEEBA3A7EE5}"/>
    <cellStyle name="Comma 4 3 4 3 4 2" xfId="23227" xr:uid="{378931C4-9B21-466A-B3B9-A72A095A3C4F}"/>
    <cellStyle name="Comma 4 3 4 3 4 2 2" xfId="23228" xr:uid="{0FE74F3D-2F6E-4C21-BDF7-8E57071992A8}"/>
    <cellStyle name="Comma 4 3 4 3 4 3" xfId="23229" xr:uid="{0018DFCB-248C-44FF-85EB-0FAE91468351}"/>
    <cellStyle name="Comma 4 3 4 3 5" xfId="23230" xr:uid="{D5A02F93-2CCB-4E24-90BD-B7B302EEF050}"/>
    <cellStyle name="Comma 4 3 4 3 5 2" xfId="23231" xr:uid="{766A0881-1A4B-4EEA-8E4D-B62A1C837EE6}"/>
    <cellStyle name="Comma 4 3 4 4" xfId="23232" xr:uid="{6F116884-4959-4844-B3A4-F1856C497582}"/>
    <cellStyle name="Comma 4 3 4 4 2" xfId="23233" xr:uid="{DA49F953-38C4-46A0-AD38-DCC8E2EA9068}"/>
    <cellStyle name="Comma 4 3 4 4 2 2" xfId="23234" xr:uid="{6CBE61F1-6461-4E5A-BE2E-F7C52DD63297}"/>
    <cellStyle name="Comma 4 3 4 4 3" xfId="23235" xr:uid="{725D715A-50D8-4C1F-A7FD-642A1A7D163C}"/>
    <cellStyle name="Comma 4 3 4 4 4" xfId="23236" xr:uid="{BDFD890E-31C1-4736-A194-2BDD3C957B62}"/>
    <cellStyle name="Comma 4 3 4 5" xfId="23237" xr:uid="{FDCE2BC9-B55F-43EB-9865-7F5B68571E77}"/>
    <cellStyle name="Comma 4 3 4 5 2" xfId="23238" xr:uid="{B3551CBD-5F53-400F-920C-BC7574D66D0E}"/>
    <cellStyle name="Comma 4 3 4 5 2 2" xfId="23239" xr:uid="{1085B32F-8478-4D16-9C79-76B00EB5F867}"/>
    <cellStyle name="Comma 4 3 4 5 2 2 2" xfId="23240" xr:uid="{1C28F647-295F-4FAA-8DB2-1F3882159969}"/>
    <cellStyle name="Comma 4 3 4 5 2 3" xfId="23241" xr:uid="{7B7C8592-3D01-4FD0-AEFE-6E581DA8636A}"/>
    <cellStyle name="Comma 4 3 4 5 2 3 2" xfId="23242" xr:uid="{300B4E38-0403-432A-8161-BD31AAE0171B}"/>
    <cellStyle name="Comma 4 3 4 5 2 4" xfId="23243" xr:uid="{4AED8893-0BFE-46BD-A5D8-15282F18DBD9}"/>
    <cellStyle name="Comma 4 3 4 5 3" xfId="23244" xr:uid="{61B9EE8A-7003-4B77-9BC7-F12091EC81B4}"/>
    <cellStyle name="Comma 4 3 4 5 3 2" xfId="23245" xr:uid="{23F7D8E6-076F-429F-9858-DA8B89303CAB}"/>
    <cellStyle name="Comma 4 3 4 5 4" xfId="23246" xr:uid="{22539889-7056-4E9C-9A70-C82BC1CB8E4D}"/>
    <cellStyle name="Comma 4 3 4 5 4 2" xfId="23247" xr:uid="{513E036E-5575-4945-BC79-5487E8E0742D}"/>
    <cellStyle name="Comma 4 3 4 5 5" xfId="23248" xr:uid="{97B0583F-2438-404F-8112-2D32000BFBBC}"/>
    <cellStyle name="Comma 4 3 4 6" xfId="23249" xr:uid="{F4C08A75-5FDB-416F-BDFB-2F78C27982D6}"/>
    <cellStyle name="Comma 4 3 4 6 2" xfId="23250" xr:uid="{135C6D24-30ED-4814-A6CD-26C82560B4DD}"/>
    <cellStyle name="Comma 4 3 4 6 2 2" xfId="23251" xr:uid="{D6051150-1B5A-4B80-B9FF-3FD682B5C10C}"/>
    <cellStyle name="Comma 4 3 4 6 3" xfId="23252" xr:uid="{BD5DD009-2A98-4CF1-A9E4-EECC03EBCD1E}"/>
    <cellStyle name="Comma 4 3 4 6 3 2" xfId="23253" xr:uid="{E715D70F-9B50-40A3-9C34-35E756149FFD}"/>
    <cellStyle name="Comma 4 3 4 6 4" xfId="23254" xr:uid="{CEF37EDE-E708-4E5C-ABE0-6EAF9CAD806D}"/>
    <cellStyle name="Comma 4 3 4 7" xfId="23255" xr:uid="{A3A64483-C668-49A9-875C-D7C9FE68BBBA}"/>
    <cellStyle name="Comma 4 3 4 7 2" xfId="23256" xr:uid="{68330904-F6BF-403F-B125-CF37A5659C61}"/>
    <cellStyle name="Comma 4 3 4 8" xfId="23257" xr:uid="{F206959E-EE25-43B7-8456-9150413745C5}"/>
    <cellStyle name="Comma 4 3 4 8 2" xfId="23258" xr:uid="{864D5540-3B78-40F3-B154-E3E7231DBA6C}"/>
    <cellStyle name="Comma 4 3 4 9" xfId="23259" xr:uid="{DAA02AC9-D83B-403B-AFC5-603CAA2E495B}"/>
    <cellStyle name="Comma 4 3 5" xfId="23260" xr:uid="{41CF7901-9CA2-42E0-ADC6-784BF21EE1DA}"/>
    <cellStyle name="Comma 4 3 5 2" xfId="23261" xr:uid="{AF5869E5-EA4B-46DC-BFDF-DC7138FC913C}"/>
    <cellStyle name="Comma 4 3 5 2 2" xfId="23262" xr:uid="{0D16013C-C58C-4757-BABE-FAE2CFD7CDCD}"/>
    <cellStyle name="Comma 4 3 5 2 2 2" xfId="23263" xr:uid="{2FED4EF0-FDB5-4E50-9406-800DE8685A3C}"/>
    <cellStyle name="Comma 4 3 5 2 2 2 2" xfId="23264" xr:uid="{F0DB2E65-B9B0-4212-A4A3-80360B1C9B80}"/>
    <cellStyle name="Comma 4 3 5 2 2 2 2 2" xfId="23265" xr:uid="{28C73FBE-DAEC-4CB8-A824-5D8D5324B6F0}"/>
    <cellStyle name="Comma 4 3 5 2 2 2 2 2 2" xfId="23266" xr:uid="{CD52CAF8-EF70-4C98-8095-F4D40F3C13A0}"/>
    <cellStyle name="Comma 4 3 5 2 2 2 2 3" xfId="23267" xr:uid="{777F4A60-D101-47C2-ADF0-2A2331D0A662}"/>
    <cellStyle name="Comma 4 3 5 2 2 2 3" xfId="23268" xr:uid="{57E7005F-2765-45F7-BD3E-CB67C02770C6}"/>
    <cellStyle name="Comma 4 3 5 2 2 2 3 2" xfId="23269" xr:uid="{700C0245-4630-45E5-9344-A688BA1311C0}"/>
    <cellStyle name="Comma 4 3 5 2 2 2 4" xfId="23270" xr:uid="{825DECE9-5BE7-4904-8AE2-B84A4017BE6B}"/>
    <cellStyle name="Comma 4 3 5 2 2 3" xfId="23271" xr:uid="{3FC96345-67B4-43EC-A715-6515FB00242E}"/>
    <cellStyle name="Comma 4 3 5 2 2 3 2" xfId="23272" xr:uid="{C96C2DC7-4077-42C5-A4DB-138A5E04037D}"/>
    <cellStyle name="Comma 4 3 5 2 2 3 2 2" xfId="23273" xr:uid="{AA729913-C6CB-449C-8BD5-33FC0983B3CE}"/>
    <cellStyle name="Comma 4 3 5 2 2 3 3" xfId="23274" xr:uid="{004D8FBD-B26E-4241-A3F7-1E747579BDF6}"/>
    <cellStyle name="Comma 4 3 5 2 2 3 3 2" xfId="23275" xr:uid="{B86CBBFA-9F8B-4C12-9CD8-94595AE399D9}"/>
    <cellStyle name="Comma 4 3 5 2 2 3 4" xfId="23276" xr:uid="{BFB59BBA-522A-40B2-8F29-EAA543A943B4}"/>
    <cellStyle name="Comma 4 3 5 2 2 4" xfId="23277" xr:uid="{99BDDB3A-2C84-47A9-A4B1-0C12C2441395}"/>
    <cellStyle name="Comma 4 3 5 2 2 4 2" xfId="23278" xr:uid="{13A2815D-56D3-4805-92AA-5539AE4CEF5C}"/>
    <cellStyle name="Comma 4 3 5 2 2 5" xfId="23279" xr:uid="{3064D33D-DE1D-42E4-9441-3822093CB448}"/>
    <cellStyle name="Comma 4 3 5 2 2 5 2" xfId="23280" xr:uid="{91C83675-83CA-4B34-A8B1-794AD778BE22}"/>
    <cellStyle name="Comma 4 3 5 2 2 6" xfId="23281" xr:uid="{9230F04A-AAE3-416E-9A4C-A2BE828DC87C}"/>
    <cellStyle name="Comma 4 3 5 2 3" xfId="23282" xr:uid="{CC63A2C1-D493-44DA-86C6-C2E0995B58B1}"/>
    <cellStyle name="Comma 4 3 5 2 3 2" xfId="23283" xr:uid="{86FAB502-CD05-4642-A47C-65D392A6E304}"/>
    <cellStyle name="Comma 4 3 5 2 3 2 2" xfId="23284" xr:uid="{7304E506-CBD8-45D9-BC1E-6F00383738FA}"/>
    <cellStyle name="Comma 4 3 5 2 3 2 2 2" xfId="23285" xr:uid="{C780F71F-5BD2-4D3F-9184-0CDF3A21CCA4}"/>
    <cellStyle name="Comma 4 3 5 2 3 2 3" xfId="23286" xr:uid="{C9CA7CAC-70B8-466C-B954-0F3E96C1E492}"/>
    <cellStyle name="Comma 4 3 5 2 3 3" xfId="23287" xr:uid="{9EA436D9-7502-43D6-86FF-F468E34088FF}"/>
    <cellStyle name="Comma 4 3 5 2 3 3 2" xfId="23288" xr:uid="{2EB18467-915B-4F02-A5AF-8763F402A276}"/>
    <cellStyle name="Comma 4 3 5 2 3 4" xfId="23289" xr:uid="{34BC4917-DEE9-4D8C-9885-A28142FB5E53}"/>
    <cellStyle name="Comma 4 3 5 2 4" xfId="23290" xr:uid="{FB18D34C-CF86-4661-8D83-EC43CA244C5B}"/>
    <cellStyle name="Comma 4 3 5 2 4 2" xfId="23291" xr:uid="{295709F5-39D1-4288-98CB-BB32785824BD}"/>
    <cellStyle name="Comma 4 3 5 2 4 2 2" xfId="23292" xr:uid="{ADB58E37-7BD9-4DEF-8972-2815937B9106}"/>
    <cellStyle name="Comma 4 3 5 2 4 3" xfId="23293" xr:uid="{28A8B324-BD0D-4431-8319-006EBEABF011}"/>
    <cellStyle name="Comma 4 3 5 2 4 3 2" xfId="23294" xr:uid="{B1013AFD-B7AD-4450-B275-9099035F25AF}"/>
    <cellStyle name="Comma 4 3 5 2 4 4" xfId="23295" xr:uid="{BA12E390-E62C-4B9E-9982-C215D542CADE}"/>
    <cellStyle name="Comma 4 3 5 2 5" xfId="23296" xr:uid="{81706980-613D-4C76-92B1-6A88D6DB180B}"/>
    <cellStyle name="Comma 4 3 5 2 5 2" xfId="23297" xr:uid="{52993A31-839E-44A2-B607-25EEBCF8C4EB}"/>
    <cellStyle name="Comma 4 3 5 2 6" xfId="23298" xr:uid="{939ADA8C-A0C9-4363-9DAB-577E4EF35064}"/>
    <cellStyle name="Comma 4 3 5 2 6 2" xfId="23299" xr:uid="{E12B4B6C-373D-4C6E-918A-AB868CC63C7D}"/>
    <cellStyle name="Comma 4 3 5 2 7" xfId="23300" xr:uid="{BB9580FC-4B23-4388-B6BA-2E3D530A7495}"/>
    <cellStyle name="Comma 4 3 5 2 8" xfId="23301" xr:uid="{E27D52B6-E09C-44E8-96DF-4A8347E9EAF2}"/>
    <cellStyle name="Comma 4 3 5 3" xfId="23302" xr:uid="{D92C4BEE-CEB9-4030-ABE1-1A20A21693BE}"/>
    <cellStyle name="Comma 4 3 5 3 2" xfId="23303" xr:uid="{2EAD7201-55E9-4E9A-9554-7D9486374E8A}"/>
    <cellStyle name="Comma 4 3 5 3 2 2" xfId="23304" xr:uid="{05B4CBBF-6F9E-49DC-AD70-C01265A455FC}"/>
    <cellStyle name="Comma 4 3 5 3 2 2 2" xfId="23305" xr:uid="{727D9D66-F337-410A-8D8B-02772DC8CF6D}"/>
    <cellStyle name="Comma 4 3 5 3 2 3" xfId="23306" xr:uid="{3FD0FA80-D67E-457D-AEF9-FA96C70EA356}"/>
    <cellStyle name="Comma 4 3 5 3 2 4" xfId="23307" xr:uid="{037A6947-C5FB-43C1-BC10-19F5A3F786FA}"/>
    <cellStyle name="Comma 4 3 5 3 3" xfId="23308" xr:uid="{528EC643-952D-4014-A174-B8EF2769835D}"/>
    <cellStyle name="Comma 4 3 5 3 3 2" xfId="23309" xr:uid="{A008D3C9-F2FD-4CC0-A9F6-14853E52E648}"/>
    <cellStyle name="Comma 4 3 5 3 3 2 2" xfId="23310" xr:uid="{DF943011-7FA5-4268-A5B1-BD9DBA03D457}"/>
    <cellStyle name="Comma 4 3 5 3 3 2 2 2" xfId="23311" xr:uid="{59F1321F-5D1A-4370-B606-D11E5CC6A6F5}"/>
    <cellStyle name="Comma 4 3 5 3 3 2 3" xfId="23312" xr:uid="{16352D68-2926-48B3-873F-C4CD9E020954}"/>
    <cellStyle name="Comma 4 3 5 3 3 3" xfId="23313" xr:uid="{87ECAB8F-9E60-45F3-B1D6-5145FD2BB6C5}"/>
    <cellStyle name="Comma 4 3 5 3 3 3 2" xfId="23314" xr:uid="{0EE2EAFB-3702-4F1F-B49D-8E2CB89F13F2}"/>
    <cellStyle name="Comma 4 3 5 3 3 4" xfId="23315" xr:uid="{900BC0BB-A5D7-4F7A-9C09-E1A223E1AC74}"/>
    <cellStyle name="Comma 4 3 5 3 4" xfId="23316" xr:uid="{B0A2A05C-CE46-48BA-B66C-18F364783A7E}"/>
    <cellStyle name="Comma 4 3 5 3 4 2" xfId="23317" xr:uid="{69F76275-6440-453C-8667-7F2649554B08}"/>
    <cellStyle name="Comma 4 3 5 3 4 2 2" xfId="23318" xr:uid="{ACB13974-6250-4064-839E-78C3EB9AE51F}"/>
    <cellStyle name="Comma 4 3 5 3 4 3" xfId="23319" xr:uid="{C6BCEB2B-5F11-4992-9269-3BE986844353}"/>
    <cellStyle name="Comma 4 3 5 3 4 3 2" xfId="23320" xr:uid="{C6D3EB46-9C33-4A20-B108-D51AAF3314F2}"/>
    <cellStyle name="Comma 4 3 5 3 4 4" xfId="23321" xr:uid="{EF1DA1CF-6F68-41FF-98EF-4A30A5969C4A}"/>
    <cellStyle name="Comma 4 3 5 3 5" xfId="23322" xr:uid="{D9AB7D02-AC43-4E0B-8B87-CB3599BAA138}"/>
    <cellStyle name="Comma 4 3 5 3 5 2" xfId="23323" xr:uid="{CC708186-7CB8-431E-9E8B-B8E78336E1F4}"/>
    <cellStyle name="Comma 4 3 5 3 6" xfId="23324" xr:uid="{6967F1EE-1CF6-4068-80AD-B18327DDAAC5}"/>
    <cellStyle name="Comma 4 3 5 3 6 2" xfId="23325" xr:uid="{2DFA88B8-9B5C-45CB-AFC8-7CBC1145F19A}"/>
    <cellStyle name="Comma 4 3 5 3 7" xfId="23326" xr:uid="{85367410-DA6D-4C8F-89AF-0ABA42BAFF4B}"/>
    <cellStyle name="Comma 4 3 5 4" xfId="23327" xr:uid="{2C9EB596-1F10-4FD4-AE13-A209446D845A}"/>
    <cellStyle name="Comma 4 3 5 4 2" xfId="23328" xr:uid="{0A0273E0-8EAA-416A-AC8E-F5E587D98FCE}"/>
    <cellStyle name="Comma 4 3 5 4 2 2" xfId="23329" xr:uid="{D6A5A52F-3E55-4856-A9FF-7AC1E85B50CC}"/>
    <cellStyle name="Comma 4 3 5 4 2 2 2" xfId="23330" xr:uid="{03232F92-E35E-45F7-B92F-7D51C9ABA480}"/>
    <cellStyle name="Comma 4 3 5 4 2 3" xfId="23331" xr:uid="{AE379779-F28E-447C-A4B7-8811088FB3A6}"/>
    <cellStyle name="Comma 4 3 5 4 2 3 2" xfId="23332" xr:uid="{09960DDD-6E89-4E74-86D0-1F105D209A96}"/>
    <cellStyle name="Comma 4 3 5 4 2 4" xfId="23333" xr:uid="{FF86665C-1E70-46A7-B104-01A38D62808C}"/>
    <cellStyle name="Comma 4 3 5 4 3" xfId="23334" xr:uid="{346E8518-CDF0-436E-ABAE-6E9A8F75D2A6}"/>
    <cellStyle name="Comma 4 3 5 4 3 2" xfId="23335" xr:uid="{BA1DCD79-9360-4240-86BB-83E6F070BA26}"/>
    <cellStyle name="Comma 4 3 5 4 4" xfId="23336" xr:uid="{244ECDF5-A8A0-4BDA-A078-5BD14C34EC8C}"/>
    <cellStyle name="Comma 4 3 5 4 4 2" xfId="23337" xr:uid="{27F54576-62E5-4B57-9895-C76861498415}"/>
    <cellStyle name="Comma 4 3 5 4 5" xfId="23338" xr:uid="{53E49FA8-569A-4146-BDAD-34A1967296E4}"/>
    <cellStyle name="Comma 4 3 5 5" xfId="23339" xr:uid="{EAAE11E1-0053-4789-A0B0-76EA15B192F8}"/>
    <cellStyle name="Comma 4 3 5 5 2" xfId="23340" xr:uid="{7E683DB5-E2D4-41F3-A652-5B82774B1042}"/>
    <cellStyle name="Comma 4 3 5 5 2 2" xfId="23341" xr:uid="{79FF71B1-6152-41BD-82A6-93D787D1ED1D}"/>
    <cellStyle name="Comma 4 3 5 5 3" xfId="23342" xr:uid="{DAB8339D-AF5D-4530-BE4C-975AF0662FCC}"/>
    <cellStyle name="Comma 4 3 5 5 3 2" xfId="23343" xr:uid="{150F9FB1-CFA8-43E2-AAD5-B21D43C97FB7}"/>
    <cellStyle name="Comma 4 3 5 5 4" xfId="23344" xr:uid="{5A33EC26-5361-479C-AC36-DFA69C58E68A}"/>
    <cellStyle name="Comma 4 3 5 6" xfId="23345" xr:uid="{B9BB8093-EB34-4EF0-8E93-F2859E1E57E9}"/>
    <cellStyle name="Comma 4 3 5 6 2" xfId="23346" xr:uid="{6F7540AC-0E11-40FB-99E0-142F2B04BEDD}"/>
    <cellStyle name="Comma 4 3 5 7" xfId="23347" xr:uid="{5A1449BA-A540-4F32-8F74-5012481794EB}"/>
    <cellStyle name="Comma 4 3 5 7 2" xfId="23348" xr:uid="{81182EE0-BC79-4A97-8D66-F34A841BF00F}"/>
    <cellStyle name="Comma 4 3 5 8" xfId="23349" xr:uid="{E6EEBA68-9414-4C70-AEE8-87FF7252E5B0}"/>
    <cellStyle name="Comma 4 3 5 9" xfId="23350" xr:uid="{C3D4ADE6-61A7-48D2-81F1-EC03D329200D}"/>
    <cellStyle name="Comma 4 3 6" xfId="23351" xr:uid="{1F39E5EF-8BC2-43ED-9E90-30CF26002161}"/>
    <cellStyle name="Comma 4 3 6 2" xfId="23352" xr:uid="{153998E8-0932-48E1-BD53-9416F19D3739}"/>
    <cellStyle name="Comma 4 3 6 2 2" xfId="23353" xr:uid="{A13A0395-E95F-4E62-9108-E556159ECD78}"/>
    <cellStyle name="Comma 4 3 6 2 2 2" xfId="23354" xr:uid="{73F15284-6B4B-4855-A32F-273BD69274CE}"/>
    <cellStyle name="Comma 4 3 6 2 3" xfId="23355" xr:uid="{8C16B031-1E8B-4216-81D2-57B8B15647F6}"/>
    <cellStyle name="Comma 4 3 6 2 4" xfId="23356" xr:uid="{22FA7D97-6181-4398-B009-82517D56C6CB}"/>
    <cellStyle name="Comma 4 3 6 3" xfId="23357" xr:uid="{6F20B143-06A3-491F-8176-56A7FBB094AF}"/>
    <cellStyle name="Comma 4 3 6 3 2" xfId="23358" xr:uid="{8A1310A1-24D4-4D7A-BBB4-B32825319E0D}"/>
    <cellStyle name="Comma 4 3 6 4" xfId="23359" xr:uid="{EBF39ACD-2798-4B95-B291-AA373211683F}"/>
    <cellStyle name="Comma 4 3 6 5" xfId="23360" xr:uid="{D12F7058-347A-44DB-B918-175252B51732}"/>
    <cellStyle name="Comma 4 3 6 6" xfId="47796" xr:uid="{885BD8BD-E48E-4121-A6D2-9A5CEDBBB8A9}"/>
    <cellStyle name="Comma 4 3 7" xfId="23361" xr:uid="{C0203291-D3A3-4615-9F16-940BB478B37D}"/>
    <cellStyle name="Comma 4 3 7 2" xfId="23362" xr:uid="{1717EB38-2131-4084-899C-6B042DCB69DB}"/>
    <cellStyle name="Comma 4 3 7 2 2" xfId="23363" xr:uid="{69F0DC84-B527-49AD-861A-1240DB104436}"/>
    <cellStyle name="Comma 4 3 7 2 2 2" xfId="23364" xr:uid="{C37ADD84-42A9-4B0B-B9A1-7D7629594F94}"/>
    <cellStyle name="Comma 4 3 7 2 2 2 2" xfId="23365" xr:uid="{BFDFD54C-C89D-489F-9DDE-A8CBB86C036F}"/>
    <cellStyle name="Comma 4 3 7 2 2 2 2 2" xfId="23366" xr:uid="{9F824999-B96C-479A-BA62-AFDD9EBFA842}"/>
    <cellStyle name="Comma 4 3 7 2 2 2 3" xfId="23367" xr:uid="{7E792FAC-6E68-4571-BE9A-87F5875A1186}"/>
    <cellStyle name="Comma 4 3 7 2 2 3" xfId="23368" xr:uid="{67B8C893-70FC-4887-B003-1DE3C5D05BFC}"/>
    <cellStyle name="Comma 4 3 7 2 2 3 2" xfId="23369" xr:uid="{AD699591-6279-4DE6-AF4C-6577706E7034}"/>
    <cellStyle name="Comma 4 3 7 2 2 4" xfId="23370" xr:uid="{8EC4A4DE-043B-411E-A26B-ABAAC69648EF}"/>
    <cellStyle name="Comma 4 3 7 2 3" xfId="23371" xr:uid="{99C60FFC-CC01-4A99-8065-A0D5A8611806}"/>
    <cellStyle name="Comma 4 3 7 2 3 2" xfId="23372" xr:uid="{5ADE0E3C-FB7E-413B-94C7-0CDE0E10A914}"/>
    <cellStyle name="Comma 4 3 7 2 3 2 2" xfId="23373" xr:uid="{507EADAB-24F4-4C03-A4C7-68D9BC52C68A}"/>
    <cellStyle name="Comma 4 3 7 2 3 3" xfId="23374" xr:uid="{D313CC80-DB7E-4E55-9DD4-1C3F6D215326}"/>
    <cellStyle name="Comma 4 3 7 2 3 3 2" xfId="23375" xr:uid="{1D8DDF98-3EC3-4549-BD28-0B270892BB5D}"/>
    <cellStyle name="Comma 4 3 7 2 3 4" xfId="23376" xr:uid="{79501362-DBCE-4401-9A6E-61A1DF1AEA6B}"/>
    <cellStyle name="Comma 4 3 7 2 4" xfId="23377" xr:uid="{E243DE05-6CF6-4609-93AE-77017A8BEBE5}"/>
    <cellStyle name="Comma 4 3 7 2 4 2" xfId="23378" xr:uid="{37F4C72E-9F51-43DE-AF78-1E040E5A4405}"/>
    <cellStyle name="Comma 4 3 7 2 5" xfId="23379" xr:uid="{113786AB-BC35-4890-A341-14AFD8DF789B}"/>
    <cellStyle name="Comma 4 3 7 2 5 2" xfId="23380" xr:uid="{8580BB42-924B-42A6-86EE-2566521D7F4D}"/>
    <cellStyle name="Comma 4 3 7 2 6" xfId="23381" xr:uid="{52334D53-2628-4BE9-AE0D-29626550C1C7}"/>
    <cellStyle name="Comma 4 3 7 3" xfId="23382" xr:uid="{C2EDA2B0-E6C9-4755-BA61-9E23DD1AE76D}"/>
    <cellStyle name="Comma 4 3 7 3 2" xfId="23383" xr:uid="{12107159-7127-4640-BB92-0C8D0077C80C}"/>
    <cellStyle name="Comma 4 3 7 3 2 2" xfId="23384" xr:uid="{50174573-AD48-4098-AF4A-C4B323445F63}"/>
    <cellStyle name="Comma 4 3 7 3 2 2 2" xfId="23385" xr:uid="{9B8B0F73-18C3-4420-9668-E0AABDAF4E87}"/>
    <cellStyle name="Comma 4 3 7 3 2 3" xfId="23386" xr:uid="{EF27C5AA-8860-4041-88EF-D130BD88BA96}"/>
    <cellStyle name="Comma 4 3 7 3 3" xfId="23387" xr:uid="{522E25C0-C186-46ED-98D4-D7066FF15B8E}"/>
    <cellStyle name="Comma 4 3 7 3 3 2" xfId="23388" xr:uid="{6422636E-B616-44B3-927B-89789D43F049}"/>
    <cellStyle name="Comma 4 3 7 3 4" xfId="23389" xr:uid="{6A01467A-4775-4EEA-BDCB-625E361A8DC9}"/>
    <cellStyle name="Comma 4 3 7 4" xfId="23390" xr:uid="{DBCF51A7-224C-44C8-B60E-C8355BA8830C}"/>
    <cellStyle name="Comma 4 3 7 4 2" xfId="23391" xr:uid="{C32D1397-F49B-4785-A7D5-687A4559303F}"/>
    <cellStyle name="Comma 4 3 7 4 2 2" xfId="23392" xr:uid="{015B8CC6-4B9A-4074-B570-5B1EBCB50F40}"/>
    <cellStyle name="Comma 4 3 7 4 3" xfId="23393" xr:uid="{7FFD049C-6DD5-42E5-80B8-C638169F62D0}"/>
    <cellStyle name="Comma 4 3 7 4 3 2" xfId="23394" xr:uid="{99B532D9-9CCC-4E2D-8CC3-11F677521BAF}"/>
    <cellStyle name="Comma 4 3 7 4 4" xfId="23395" xr:uid="{D21F14B8-EE1F-441D-A109-7024AFA939C5}"/>
    <cellStyle name="Comma 4 3 7 5" xfId="23396" xr:uid="{E908BBCA-2B20-4140-887B-C3BB836FB03E}"/>
    <cellStyle name="Comma 4 3 7 5 2" xfId="23397" xr:uid="{91FDF8DB-28F1-4333-A147-9CEF6F4842A5}"/>
    <cellStyle name="Comma 4 3 7 6" xfId="23398" xr:uid="{D6029A04-8479-459E-896F-17D3D0E5F7C0}"/>
    <cellStyle name="Comma 4 3 7 6 2" xfId="23399" xr:uid="{0B172A0F-4A9F-48C8-AE73-7EABCA5BF178}"/>
    <cellStyle name="Comma 4 3 7 7" xfId="23400" xr:uid="{F7D84168-4855-488B-BA01-6AE0C84D85C6}"/>
    <cellStyle name="Comma 4 3 8" xfId="23401" xr:uid="{E020631E-AEF2-42AA-B1A9-E32A1F855003}"/>
    <cellStyle name="Comma 4 3 8 2" xfId="23402" xr:uid="{E1592F00-EF61-4366-9EB4-8B7B18E1B229}"/>
    <cellStyle name="Comma 4 3 8 2 2" xfId="23403" xr:uid="{FDFA3D73-A380-4FF4-8CB7-34850F7E3FDF}"/>
    <cellStyle name="Comma 4 3 8 3" xfId="23404" xr:uid="{6066D25B-4A02-4C05-B698-A995879CDB3D}"/>
    <cellStyle name="Comma 4 3 9" xfId="23405" xr:uid="{A4BFFF75-269E-4586-BB64-31F53D6C150A}"/>
    <cellStyle name="Comma 4 3 9 2" xfId="23406" xr:uid="{F563DBCE-BC98-4AE9-BB77-D0AD31A62C16}"/>
    <cellStyle name="Comma 4 4" xfId="673" xr:uid="{20773534-BE87-47DE-975C-C27FB00A2D04}"/>
    <cellStyle name="Comma 4 4 10" xfId="23407" xr:uid="{2D6F2882-6436-4D9E-96F1-77F0C1D4B8B3}"/>
    <cellStyle name="Comma 4 4 11" xfId="1751" xr:uid="{066A56BB-A9B2-4586-B1DC-D45D18000782}"/>
    <cellStyle name="Comma 4 4 12" xfId="44374" xr:uid="{BA0CB2F7-7D3C-4085-BC08-3AAEF15FD026}"/>
    <cellStyle name="Comma 4 4 2" xfId="1080" xr:uid="{5B3E1594-BA34-4EB2-B5FF-E466C9E2B73C}"/>
    <cellStyle name="Comma 4 4 2 10" xfId="23408" xr:uid="{FF8151DE-279F-4159-A13E-503CCEDAFD73}"/>
    <cellStyle name="Comma 4 4 2 11" xfId="44397" xr:uid="{ECEE8F00-FC03-4EFE-AC31-118FD6B3B7F0}"/>
    <cellStyle name="Comma 4 4 2 2" xfId="23409" xr:uid="{762DEA29-0206-4D27-A785-C223BFAC1D9A}"/>
    <cellStyle name="Comma 4 4 2 2 2" xfId="23410" xr:uid="{0DF0139F-9266-4AED-94BA-636E82B0C9EE}"/>
    <cellStyle name="Comma 4 4 2 2 2 2" xfId="23411" xr:uid="{EBF600E1-3C2D-43D6-A6F4-C4A260664B1E}"/>
    <cellStyle name="Comma 4 4 2 2 2 3" xfId="23412" xr:uid="{9B54BE14-9DE9-4C0E-BCF3-89F1C5AA266F}"/>
    <cellStyle name="Comma 4 4 2 2 3" xfId="23413" xr:uid="{6D664B43-0F14-419F-A8B4-BB9B1A073C70}"/>
    <cellStyle name="Comma 4 4 2 2 4" xfId="23414" xr:uid="{EBB62EEC-37D4-4BCE-BC97-3047A8BE4643}"/>
    <cellStyle name="Comma 4 4 2 2 5" xfId="23415" xr:uid="{8D3C2B79-D7BE-42E6-A20B-9367F0F90134}"/>
    <cellStyle name="Comma 4 4 2 3" xfId="23416" xr:uid="{A39D480C-B505-4E07-80ED-72638A02CDBF}"/>
    <cellStyle name="Comma 4 4 2 3 2" xfId="23417" xr:uid="{D5269528-0975-4B21-8935-363995277B49}"/>
    <cellStyle name="Comma 4 4 2 3 2 2" xfId="23418" xr:uid="{169D290F-0335-42AF-A36B-BC579A4BD6A8}"/>
    <cellStyle name="Comma 4 4 2 3 2 2 2" xfId="23419" xr:uid="{77434DF9-70AA-41E3-A4DA-1BDCBDA5AB38}"/>
    <cellStyle name="Comma 4 4 2 3 2 3" xfId="23420" xr:uid="{E571EE4F-81A1-461A-903B-2881C2EC701A}"/>
    <cellStyle name="Comma 4 4 2 3 2 4" xfId="23421" xr:uid="{C9D4FAF6-DA1E-4365-81D6-DBAAA46A9A5E}"/>
    <cellStyle name="Comma 4 4 2 3 3" xfId="23422" xr:uid="{C8AB0239-F33A-4B0E-990B-E56667C8160F}"/>
    <cellStyle name="Comma 4 4 2 3 3 2" xfId="23423" xr:uid="{E218A2C4-14AF-47E5-8B67-0A79CDA2974F}"/>
    <cellStyle name="Comma 4 4 2 3 4" xfId="23424" xr:uid="{70D99A3B-8E12-4E8B-B699-C8F122451B40}"/>
    <cellStyle name="Comma 4 4 2 3 5" xfId="23425" xr:uid="{65D52211-5430-4263-820F-8246FCE6C7E7}"/>
    <cellStyle name="Comma 4 4 2 4" xfId="23426" xr:uid="{89426134-E9F0-42E5-8FC0-B53CA3D65EFD}"/>
    <cellStyle name="Comma 4 4 2 4 2" xfId="23427" xr:uid="{1BEE329E-9AB8-4276-B802-425436E241C0}"/>
    <cellStyle name="Comma 4 4 2 4 2 2" xfId="23428" xr:uid="{BD3B84E8-EE15-481D-9E93-DEE38ED7A6E4}"/>
    <cellStyle name="Comma 4 4 2 4 2 2 2" xfId="23429" xr:uid="{788D38CF-1C79-465A-933B-A2A9BF4DFD79}"/>
    <cellStyle name="Comma 4 4 2 4 2 3" xfId="23430" xr:uid="{9B14DB8C-B50E-4FCE-BAD5-68FEC7B3D2A3}"/>
    <cellStyle name="Comma 4 4 2 4 2 4" xfId="23431" xr:uid="{A0A513A1-E539-4F33-AE1E-71FB3C2B5F9B}"/>
    <cellStyle name="Comma 4 4 2 4 3" xfId="23432" xr:uid="{BA46E71B-7290-4B5E-871C-CB7F07D62E7E}"/>
    <cellStyle name="Comma 4 4 2 4 3 2" xfId="23433" xr:uid="{B46419BD-1AE8-4B8C-AD43-AB1CDCC4A7B3}"/>
    <cellStyle name="Comma 4 4 2 4 3 2 2" xfId="23434" xr:uid="{1911FC99-ECE5-4921-A33B-22F9BF52261F}"/>
    <cellStyle name="Comma 4 4 2 4 3 3" xfId="23435" xr:uid="{B9BEC997-1439-477A-A3F9-6FCE162CF55D}"/>
    <cellStyle name="Comma 4 4 2 4 3 4" xfId="23436" xr:uid="{2EC61E5E-EB31-4353-8544-546EE2BA8E14}"/>
    <cellStyle name="Comma 4 4 2 4 4" xfId="23437" xr:uid="{77C4677C-9677-4EB6-A0AE-5B585AF76B55}"/>
    <cellStyle name="Comma 4 4 2 4 4 2" xfId="23438" xr:uid="{BB48B575-B0C9-49CD-A47B-C774B3E8DF10}"/>
    <cellStyle name="Comma 4 4 2 4 5" xfId="23439" xr:uid="{17C61360-5439-49C9-98B3-38DDCDE3A60B}"/>
    <cellStyle name="Comma 4 4 2 4 6" xfId="23440" xr:uid="{BFE38F4E-15BE-44BA-A095-276CBBA46109}"/>
    <cellStyle name="Comma 4 4 2 5" xfId="23441" xr:uid="{D7DF2B92-1D7E-4839-9E14-520ABF461124}"/>
    <cellStyle name="Comma 4 4 2 5 2" xfId="23442" xr:uid="{D960BB96-8E95-4B43-BB34-05E445B13327}"/>
    <cellStyle name="Comma 4 4 2 5 2 2" xfId="23443" xr:uid="{F0026C64-00C7-450B-9FF0-A50C49AD162F}"/>
    <cellStyle name="Comma 4 4 2 5 3" xfId="23444" xr:uid="{FB9288D2-E3D3-484F-B44F-4EE636B4F1C3}"/>
    <cellStyle name="Comma 4 4 2 5 4" xfId="23445" xr:uid="{D0612977-AE16-46C5-B8E4-FE50AFF31BB9}"/>
    <cellStyle name="Comma 4 4 2 6" xfId="23446" xr:uid="{44E00827-F96B-4131-8FE1-31E99670A428}"/>
    <cellStyle name="Comma 4 4 2 6 2" xfId="23447" xr:uid="{D1B64DEB-C244-4D10-A632-B7FA45E536F8}"/>
    <cellStyle name="Comma 4 4 2 7" xfId="23448" xr:uid="{D9826882-716F-4468-AA36-E77FC949E42E}"/>
    <cellStyle name="Comma 4 4 2 8" xfId="23449" xr:uid="{9D5ACBCE-C8C3-47C3-91F8-3239827E970A}"/>
    <cellStyle name="Comma 4 4 2 9" xfId="23450" xr:uid="{74F71EAB-6C09-4E30-A8A4-1990A40782F3}"/>
    <cellStyle name="Comma 4 4 3" xfId="23451" xr:uid="{151A77DC-AA32-46B6-96B2-74AED484D08F}"/>
    <cellStyle name="Comma 4 4 3 10" xfId="23452" xr:uid="{1B5DAA42-10E4-46CC-8B5C-B369DC7F3E17}"/>
    <cellStyle name="Comma 4 4 3 11" xfId="44508" xr:uid="{0114BC03-C850-47D9-B2D6-7C039462B581}"/>
    <cellStyle name="Comma 4 4 3 2" xfId="23453" xr:uid="{CA80E9C9-358F-4C02-8A96-A0B9CFEAC637}"/>
    <cellStyle name="Comma 4 4 3 2 2" xfId="23454" xr:uid="{D44A3D49-DE2B-4B6B-982D-BAD088034006}"/>
    <cellStyle name="Comma 4 4 3 2 2 2" xfId="23455" xr:uid="{BD45D4BA-9CB7-49AA-88FF-18BA29A7341F}"/>
    <cellStyle name="Comma 4 4 3 2 2 2 2" xfId="23456" xr:uid="{7AACE590-3C13-4326-8B33-5EE9B1379FA9}"/>
    <cellStyle name="Comma 4 4 3 2 2 2 2 2" xfId="23457" xr:uid="{DFB0BB75-B6CC-495C-8A84-EB199C7DDB96}"/>
    <cellStyle name="Comma 4 4 3 2 2 2 2 2 2" xfId="23458" xr:uid="{08DDA9AD-013A-4C28-A15F-1DB153A980FA}"/>
    <cellStyle name="Comma 4 4 3 2 2 2 2 2 2 2" xfId="23459" xr:uid="{641AA284-A706-4DFE-B967-808E93093478}"/>
    <cellStyle name="Comma 4 4 3 2 2 2 2 2 3" xfId="23460" xr:uid="{EF06D96C-6394-40AF-BB57-2C677F206096}"/>
    <cellStyle name="Comma 4 4 3 2 2 2 2 3" xfId="23461" xr:uid="{3A76E82E-D9C5-433C-BCBC-7479993DC038}"/>
    <cellStyle name="Comma 4 4 3 2 2 2 2 3 2" xfId="23462" xr:uid="{03A01C65-B417-43FA-9351-6C13E74EA9EE}"/>
    <cellStyle name="Comma 4 4 3 2 2 2 2 4" xfId="23463" xr:uid="{518F1442-1106-4FA8-B291-017031D76696}"/>
    <cellStyle name="Comma 4 4 3 2 2 2 3" xfId="23464" xr:uid="{8DB9CF9F-857F-417F-B9FF-FA4540DAFDEA}"/>
    <cellStyle name="Comma 4 4 3 2 2 2 3 2" xfId="23465" xr:uid="{57429E5A-D357-4E2F-A188-8DB8385532F8}"/>
    <cellStyle name="Comma 4 4 3 2 2 2 3 2 2" xfId="23466" xr:uid="{EF917FE6-4E94-4EA9-979C-5E01858B7FE1}"/>
    <cellStyle name="Comma 4 4 3 2 2 2 3 3" xfId="23467" xr:uid="{DA26F6A1-87C1-4428-89B3-B9A53AC5C51B}"/>
    <cellStyle name="Comma 4 4 3 2 2 2 3 3 2" xfId="23468" xr:uid="{D1F9E848-6A13-43DE-95B3-0299ADD31D70}"/>
    <cellStyle name="Comma 4 4 3 2 2 2 3 4" xfId="23469" xr:uid="{E8BDC078-2BFA-4E24-BF70-76ACDE527F46}"/>
    <cellStyle name="Comma 4 4 3 2 2 2 4" xfId="23470" xr:uid="{E5F24326-FDF9-45E0-AAB2-41A6B70497E5}"/>
    <cellStyle name="Comma 4 4 3 2 2 2 4 2" xfId="23471" xr:uid="{5635129D-076A-4BF2-9A01-D0F8150122C3}"/>
    <cellStyle name="Comma 4 4 3 2 2 2 5" xfId="23472" xr:uid="{3AE723C8-B6ED-4939-821E-43EB1C758A6C}"/>
    <cellStyle name="Comma 4 4 3 2 2 2 5 2" xfId="23473" xr:uid="{2D9913A9-0466-458A-81A4-411F7DBCEBAC}"/>
    <cellStyle name="Comma 4 4 3 2 2 2 6" xfId="23474" xr:uid="{5B9B0B3B-617B-49D1-864A-93167A5A10C8}"/>
    <cellStyle name="Comma 4 4 3 2 2 3" xfId="23475" xr:uid="{C29E4CED-7964-4853-9211-DB283DD790FE}"/>
    <cellStyle name="Comma 4 4 3 2 2 3 2" xfId="23476" xr:uid="{5140140B-5AEA-44FC-B9C9-A33D059A2940}"/>
    <cellStyle name="Comma 4 4 3 2 2 3 2 2" xfId="23477" xr:uid="{36E98341-1363-4E15-BB52-8E8DBE5F65F7}"/>
    <cellStyle name="Comma 4 4 3 2 2 3 2 2 2" xfId="23478" xr:uid="{2E3ECAFC-870B-4C2A-BE98-7E3AAF7E731D}"/>
    <cellStyle name="Comma 4 4 3 2 2 3 2 3" xfId="23479" xr:uid="{58824185-D332-4E0E-80E7-062E7DBC9672}"/>
    <cellStyle name="Comma 4 4 3 2 2 3 3" xfId="23480" xr:uid="{224B7AD7-3ED7-4C3B-AC25-83E7F0EA909B}"/>
    <cellStyle name="Comma 4 4 3 2 2 3 3 2" xfId="23481" xr:uid="{65BBE2E8-3831-41CD-912F-F8B3234A2265}"/>
    <cellStyle name="Comma 4 4 3 2 2 3 4" xfId="23482" xr:uid="{9689ED15-FB03-452F-9357-9B8B2FD734F0}"/>
    <cellStyle name="Comma 4 4 3 2 2 4" xfId="23483" xr:uid="{B18EA818-9A66-4A87-A6AB-DEE519FD46F1}"/>
    <cellStyle name="Comma 4 4 3 2 2 4 2" xfId="23484" xr:uid="{F50FC0EF-35FE-4773-A2F0-52F8C699551D}"/>
    <cellStyle name="Comma 4 4 3 2 2 4 2 2" xfId="23485" xr:uid="{920D4A75-CA6C-4C15-9262-BA650D7D7B8B}"/>
    <cellStyle name="Comma 4 4 3 2 2 4 3" xfId="23486" xr:uid="{1EE79419-E236-41DC-9AE3-3A99F1F4AA6E}"/>
    <cellStyle name="Comma 4 4 3 2 2 4 3 2" xfId="23487" xr:uid="{046641A7-7E46-4446-8F80-288448ED377B}"/>
    <cellStyle name="Comma 4 4 3 2 2 4 4" xfId="23488" xr:uid="{816FE0F0-6D40-4F0D-8F8F-A626FEBEEBE6}"/>
    <cellStyle name="Comma 4 4 3 2 2 5" xfId="23489" xr:uid="{7E8F9ED3-5677-42F1-BEE2-5DEF1FF7193E}"/>
    <cellStyle name="Comma 4 4 3 2 2 5 2" xfId="23490" xr:uid="{E61720A4-621A-448C-863B-DA7776014125}"/>
    <cellStyle name="Comma 4 4 3 2 2 6" xfId="23491" xr:uid="{E9E9DA80-800D-4D05-B18F-EBD69AE01EBA}"/>
    <cellStyle name="Comma 4 4 3 2 2 6 2" xfId="23492" xr:uid="{5A130E15-55FF-4964-A501-FA8DB7809826}"/>
    <cellStyle name="Comma 4 4 3 2 2 7" xfId="23493" xr:uid="{DF36B9BB-A81D-4EE1-9088-3CD98200FC2A}"/>
    <cellStyle name="Comma 4 4 3 2 3" xfId="23494" xr:uid="{2722A59A-AFCC-41D3-8D8E-CD1A9C273A9D}"/>
    <cellStyle name="Comma 4 4 3 2 3 2" xfId="23495" xr:uid="{96CB2104-3C8A-4E52-8705-8778DECD7D96}"/>
    <cellStyle name="Comma 4 4 3 2 3 2 2" xfId="23496" xr:uid="{4C096588-3B65-4691-BD43-354634BA2ADB}"/>
    <cellStyle name="Comma 4 4 3 2 3 2 2 2" xfId="23497" xr:uid="{4F50EDCA-5A96-43AD-B98F-D814A4B0C4D6}"/>
    <cellStyle name="Comma 4 4 3 2 3 2 2 2 2" xfId="23498" xr:uid="{9CD3816F-9570-492E-A52A-FE7D6C120D0F}"/>
    <cellStyle name="Comma 4 4 3 2 3 2 2 3" xfId="23499" xr:uid="{16824888-7E37-4458-9105-11B9656CEFED}"/>
    <cellStyle name="Comma 4 4 3 2 3 2 3" xfId="23500" xr:uid="{216B71E7-6F67-4968-8DE7-86ADCD437A23}"/>
    <cellStyle name="Comma 4 4 3 2 3 2 3 2" xfId="23501" xr:uid="{DE9A1DA7-6C15-4E6F-8EC5-D4BBF01448A4}"/>
    <cellStyle name="Comma 4 4 3 2 3 2 4" xfId="23502" xr:uid="{D380CB0F-26FF-413D-8DE3-FBC6A0C67068}"/>
    <cellStyle name="Comma 4 4 3 2 3 3" xfId="23503" xr:uid="{A2A5F8EB-F7E1-4D14-9CFD-ED5AA7CD9DBA}"/>
    <cellStyle name="Comma 4 4 3 2 3 3 2" xfId="23504" xr:uid="{591A2959-A796-4C3F-9106-EB8023B6C4FC}"/>
    <cellStyle name="Comma 4 4 3 2 3 3 2 2" xfId="23505" xr:uid="{4327330C-F7B2-445B-8036-196D30BC4377}"/>
    <cellStyle name="Comma 4 4 3 2 3 3 3" xfId="23506" xr:uid="{0BFE3B8F-0530-47CA-AD65-6246350F9F45}"/>
    <cellStyle name="Comma 4 4 3 2 3 3 3 2" xfId="23507" xr:uid="{F3085961-D4B6-42E6-B898-FAA218BC3E6E}"/>
    <cellStyle name="Comma 4 4 3 2 3 3 4" xfId="23508" xr:uid="{15A6E322-240D-4740-80C4-00FA30AB805A}"/>
    <cellStyle name="Comma 4 4 3 2 3 4" xfId="23509" xr:uid="{A80B040A-1914-4BCC-A702-F0937EE4EB52}"/>
    <cellStyle name="Comma 4 4 3 2 3 4 2" xfId="23510" xr:uid="{56B4B405-326B-4C93-9663-431C9EAD5AB6}"/>
    <cellStyle name="Comma 4 4 3 2 3 5" xfId="23511" xr:uid="{FCA07B9A-9C66-4EBC-B77D-8D4B52B42C15}"/>
    <cellStyle name="Comma 4 4 3 2 3 5 2" xfId="23512" xr:uid="{E8D0AB5F-3D56-44EA-B493-7076A893D4B5}"/>
    <cellStyle name="Comma 4 4 3 2 3 6" xfId="23513" xr:uid="{B32CFEAC-A11E-4D64-8024-B8A2FAF88BFF}"/>
    <cellStyle name="Comma 4 4 3 2 4" xfId="23514" xr:uid="{AC16F909-C4C1-43C6-96BD-F2A06961B6FB}"/>
    <cellStyle name="Comma 4 4 3 2 4 2" xfId="23515" xr:uid="{C2C3BD1C-BB08-4ACA-A3F9-6C661D0E5CA8}"/>
    <cellStyle name="Comma 4 4 3 2 4 2 2" xfId="23516" xr:uid="{EFD05984-1300-41D7-A98C-985C184F9D4C}"/>
    <cellStyle name="Comma 4 4 3 2 4 2 2 2" xfId="23517" xr:uid="{D182DEF3-42C0-4A2D-B756-7ED8E080CBC5}"/>
    <cellStyle name="Comma 4 4 3 2 4 2 3" xfId="23518" xr:uid="{500A96D0-26DA-44E7-B279-FA6E3BE61B91}"/>
    <cellStyle name="Comma 4 4 3 2 4 3" xfId="23519" xr:uid="{727D21A0-F033-4707-9CA9-987899C2DF73}"/>
    <cellStyle name="Comma 4 4 3 2 4 3 2" xfId="23520" xr:uid="{7085BEC0-222E-426F-BA8B-9E4ED9355F44}"/>
    <cellStyle name="Comma 4 4 3 2 4 4" xfId="23521" xr:uid="{53A881B1-6E58-4F1A-A961-F7F19ED27B16}"/>
    <cellStyle name="Comma 4 4 3 2 5" xfId="23522" xr:uid="{A556F838-A0ED-470B-A7E8-5B3F60D5C5F8}"/>
    <cellStyle name="Comma 4 4 3 2 5 2" xfId="23523" xr:uid="{EEB3A5F8-3386-4F03-8458-9810ABFFC339}"/>
    <cellStyle name="Comma 4 4 3 2 5 2 2" xfId="23524" xr:uid="{284AD820-7FBE-459F-9B08-6285A77F842D}"/>
    <cellStyle name="Comma 4 4 3 2 5 3" xfId="23525" xr:uid="{6D2CCEC7-8660-4C20-91B6-E11A9893B617}"/>
    <cellStyle name="Comma 4 4 3 2 5 3 2" xfId="23526" xr:uid="{CAC81F76-C00D-4B7D-87AA-59C89949836C}"/>
    <cellStyle name="Comma 4 4 3 2 5 4" xfId="23527" xr:uid="{08B7CCFB-AA9A-4FE6-B8A5-A62D2F738137}"/>
    <cellStyle name="Comma 4 4 3 2 6" xfId="23528" xr:uid="{82D28C6C-73FB-43C8-B093-848EB1FC573B}"/>
    <cellStyle name="Comma 4 4 3 2 6 2" xfId="23529" xr:uid="{C218B8D5-6411-4EC9-9AC3-1D8CAB65945A}"/>
    <cellStyle name="Comma 4 4 3 2 7" xfId="23530" xr:uid="{D46D286B-0008-472F-8937-8F0E20A85C12}"/>
    <cellStyle name="Comma 4 4 3 2 7 2" xfId="23531" xr:uid="{C1C19DF1-D918-4EE3-868E-08CE34B6211A}"/>
    <cellStyle name="Comma 4 4 3 2 8" xfId="23532" xr:uid="{C090F8AE-D919-4B48-97BF-6FC36AF1C192}"/>
    <cellStyle name="Comma 4 4 3 2 9" xfId="23533" xr:uid="{7C7F9970-0852-40E2-8844-9B5FDA3386E1}"/>
    <cellStyle name="Comma 4 4 3 3" xfId="23534" xr:uid="{F2B428E8-3410-449E-9674-6B082CA42253}"/>
    <cellStyle name="Comma 4 4 3 3 2" xfId="23535" xr:uid="{977F8B44-3663-41A6-92FE-4942E34BD80B}"/>
    <cellStyle name="Comma 4 4 3 3 2 2" xfId="23536" xr:uid="{8F70E411-AFBE-4E43-A74C-CA38D94351F5}"/>
    <cellStyle name="Comma 4 4 3 3 2 2 2" xfId="23537" xr:uid="{B941A9B2-A820-4A75-B332-0CBA0F8509E4}"/>
    <cellStyle name="Comma 4 4 3 3 2 2 2 2" xfId="23538" xr:uid="{32D29672-BFA5-451A-B549-BFBC5D944822}"/>
    <cellStyle name="Comma 4 4 3 3 2 2 2 2 2" xfId="23539" xr:uid="{BAB227E5-2115-4003-B662-BE0CBBE6EB80}"/>
    <cellStyle name="Comma 4 4 3 3 2 2 2 3" xfId="23540" xr:uid="{029271C8-3B43-450D-A549-3340B1EDFFC9}"/>
    <cellStyle name="Comma 4 4 3 3 2 2 3" xfId="23541" xr:uid="{4B0E8C7B-7E51-4B53-B339-033C92E25C52}"/>
    <cellStyle name="Comma 4 4 3 3 2 2 3 2" xfId="23542" xr:uid="{CEB0640A-6C5A-437D-9523-492715EB257E}"/>
    <cellStyle name="Comma 4 4 3 3 2 2 4" xfId="23543" xr:uid="{1728CEF8-BEAB-4CD6-A076-F424743F2231}"/>
    <cellStyle name="Comma 4 4 3 3 2 3" xfId="23544" xr:uid="{B9929CDD-14F0-452F-B141-5E427D554206}"/>
    <cellStyle name="Comma 4 4 3 3 2 3 2" xfId="23545" xr:uid="{AE36BBE0-9A1E-4E78-AEDA-1CECFCBA726F}"/>
    <cellStyle name="Comma 4 4 3 3 2 3 2 2" xfId="23546" xr:uid="{DCED3EB0-32D7-4C02-B874-6FDBD91028C4}"/>
    <cellStyle name="Comma 4 4 3 3 2 3 3" xfId="23547" xr:uid="{46DBBA17-0805-47B9-88FD-81F5B6923F36}"/>
    <cellStyle name="Comma 4 4 3 3 2 3 3 2" xfId="23548" xr:uid="{6D9F1AA9-CA76-41E7-A4E5-C9E2DF418800}"/>
    <cellStyle name="Comma 4 4 3 3 2 3 4" xfId="23549" xr:uid="{41A47959-ADD0-4CB7-83A9-E0EBBA9E5B11}"/>
    <cellStyle name="Comma 4 4 3 3 2 4" xfId="23550" xr:uid="{AE3E8030-5840-40A4-B836-ED15FE8283ED}"/>
    <cellStyle name="Comma 4 4 3 3 2 4 2" xfId="23551" xr:uid="{60F738F5-D5D3-4985-84CA-6E1F4B5A90E8}"/>
    <cellStyle name="Comma 4 4 3 3 2 5" xfId="23552" xr:uid="{0B4A9F4F-C1AD-47EA-AE0F-B23961D98032}"/>
    <cellStyle name="Comma 4 4 3 3 2 5 2" xfId="23553" xr:uid="{EE1AC92E-AAE2-46D2-83CE-8B447C0AA25D}"/>
    <cellStyle name="Comma 4 4 3 3 2 6" xfId="23554" xr:uid="{752E2ACE-8A0C-44CF-B2B9-B8264F6E50CD}"/>
    <cellStyle name="Comma 4 4 3 3 3" xfId="23555" xr:uid="{14185A09-0856-47EE-9C87-885ED0ADF8DA}"/>
    <cellStyle name="Comma 4 4 3 3 3 2" xfId="23556" xr:uid="{24C81705-2212-43FA-8AC5-A7376011183C}"/>
    <cellStyle name="Comma 4 4 3 3 3 2 2" xfId="23557" xr:uid="{43A66D29-4B77-4DAE-8041-6366E443EA49}"/>
    <cellStyle name="Comma 4 4 3 3 3 3" xfId="23558" xr:uid="{BA95394E-457C-4693-B785-99E4B086883A}"/>
    <cellStyle name="Comma 4 4 3 3 3 4" xfId="23559" xr:uid="{613E69E3-0EDB-4323-A5B5-9EE082252650}"/>
    <cellStyle name="Comma 4 4 3 3 4" xfId="23560" xr:uid="{B5AAB0A1-A47C-41AD-BAD4-F584B2D9E1DB}"/>
    <cellStyle name="Comma 4 4 3 3 4 2" xfId="23561" xr:uid="{DAE8FE46-9DEE-4333-87BE-836C75B3010B}"/>
    <cellStyle name="Comma 4 4 3 3 4 2 2" xfId="23562" xr:uid="{9E1AA2E2-C4BE-4DEE-8510-C41CEEEF2C0E}"/>
    <cellStyle name="Comma 4 4 3 3 4 3" xfId="23563" xr:uid="{8E023919-1FE7-4317-BD7B-45FC47067962}"/>
    <cellStyle name="Comma 4 4 3 3 4 3 2" xfId="23564" xr:uid="{8EE09621-6A21-4375-BBA4-E11E4C55EAE9}"/>
    <cellStyle name="Comma 4 4 3 3 4 4" xfId="23565" xr:uid="{27669529-31E0-40E9-AD9B-47A16010FCCE}"/>
    <cellStyle name="Comma 4 4 3 3 5" xfId="23566" xr:uid="{7A4383A3-C4BB-4FB9-989A-8197B81EAD50}"/>
    <cellStyle name="Comma 4 4 3 3 5 2" xfId="23567" xr:uid="{AA962A2A-F42B-451D-B90F-08279A4BFBED}"/>
    <cellStyle name="Comma 4 4 3 3 5 2 2" xfId="23568" xr:uid="{9F082B8D-A9A6-426D-BD08-A98C1A77D407}"/>
    <cellStyle name="Comma 4 4 3 3 5 3" xfId="23569" xr:uid="{08509BCB-120A-4337-9AEF-0F17C92A953D}"/>
    <cellStyle name="Comma 4 4 3 3 6" xfId="23570" xr:uid="{E651B0FD-7970-47AB-AC3D-D19A0E0B1ED9}"/>
    <cellStyle name="Comma 4 4 3 3 6 2" xfId="23571" xr:uid="{992AB570-56DB-41D0-B67E-D3840C8BCE84}"/>
    <cellStyle name="Comma 4 4 3 3 7" xfId="23572" xr:uid="{32B78C39-015E-4CE6-8137-0B5242CA9BA3}"/>
    <cellStyle name="Comma 4 4 3 3 7 2" xfId="23573" xr:uid="{B507ADA2-CEDB-4235-A7FA-EFB8F8424B97}"/>
    <cellStyle name="Comma 4 4 3 3 8" xfId="23574" xr:uid="{D5C05BAC-EB14-46D6-9962-5B30D80DFBC2}"/>
    <cellStyle name="Comma 4 4 3 4" xfId="23575" xr:uid="{6E1A9C0E-25CB-4603-9C00-CA7461DEC818}"/>
    <cellStyle name="Comma 4 4 3 4 2" xfId="23576" xr:uid="{BA2DC0E3-E45D-4E20-A65A-CA657808C937}"/>
    <cellStyle name="Comma 4 4 3 4 2 2" xfId="23577" xr:uid="{4F6DA84E-61D9-446E-B64A-97EA3B0E04D1}"/>
    <cellStyle name="Comma 4 4 3 4 2 2 2" xfId="23578" xr:uid="{220895ED-8F3E-46C3-A55B-14994B0005CB}"/>
    <cellStyle name="Comma 4 4 3 4 2 3" xfId="23579" xr:uid="{3EA09D77-A8C1-42FB-97B5-B6019D6DFCBF}"/>
    <cellStyle name="Comma 4 4 3 4 2 4" xfId="23580" xr:uid="{0EB2BF06-4326-4C62-B56D-87995C993842}"/>
    <cellStyle name="Comma 4 4 3 4 3" xfId="23581" xr:uid="{F13EEA60-5692-4D02-BF79-C663DD74EF0F}"/>
    <cellStyle name="Comma 4 4 3 4 3 2" xfId="23582" xr:uid="{3B52A5BC-7477-4FFC-B7B9-2012D33D750D}"/>
    <cellStyle name="Comma 4 4 3 4 3 2 2" xfId="23583" xr:uid="{B0EAEC46-D30B-4143-ACBB-7D5C8353D34D}"/>
    <cellStyle name="Comma 4 4 3 4 3 2 2 2" xfId="23584" xr:uid="{080B1250-7131-4B81-A746-670D6CCE7559}"/>
    <cellStyle name="Comma 4 4 3 4 3 2 3" xfId="23585" xr:uid="{0DF152DB-BF82-4E54-9859-84E95C5D64BB}"/>
    <cellStyle name="Comma 4 4 3 4 3 3" xfId="23586" xr:uid="{8647C6D8-CA05-4FE7-941E-075D48746801}"/>
    <cellStyle name="Comma 4 4 3 4 3 3 2" xfId="23587" xr:uid="{554DD1DC-1E0A-4327-B9CA-1933D8455BA5}"/>
    <cellStyle name="Comma 4 4 3 4 3 4" xfId="23588" xr:uid="{8618A01E-FE0B-4165-AEE9-BC9617DF15AB}"/>
    <cellStyle name="Comma 4 4 3 4 4" xfId="23589" xr:uid="{C3DE389E-58AB-4501-A3BE-72615147ED6B}"/>
    <cellStyle name="Comma 4 4 3 4 4 2" xfId="23590" xr:uid="{489E857C-B1A0-4A95-93F1-445303E02FAB}"/>
    <cellStyle name="Comma 4 4 3 4 4 2 2" xfId="23591" xr:uid="{C250F617-E5A0-44E5-A252-55D8768986E4}"/>
    <cellStyle name="Comma 4 4 3 4 4 3" xfId="23592" xr:uid="{0027CFE3-BDC1-4F35-B6F7-1EAD864A0FAE}"/>
    <cellStyle name="Comma 4 4 3 4 4 3 2" xfId="23593" xr:uid="{F5B34EA6-F4B9-4825-94B7-31D28984DA42}"/>
    <cellStyle name="Comma 4 4 3 4 4 4" xfId="23594" xr:uid="{60F55491-CD6B-4384-9931-22BEFE611669}"/>
    <cellStyle name="Comma 4 4 3 4 5" xfId="23595" xr:uid="{F791EBB4-F771-4139-BDC2-F1495882FC2F}"/>
    <cellStyle name="Comma 4 4 3 4 5 2" xfId="23596" xr:uid="{AE0AFCFC-7E48-4D96-8E14-22B474090C83}"/>
    <cellStyle name="Comma 4 4 3 4 6" xfId="23597" xr:uid="{86A36536-E56B-45BA-A765-BE57D082BBF8}"/>
    <cellStyle name="Comma 4 4 3 4 6 2" xfId="23598" xr:uid="{82D5B6A5-CE90-4C46-B31E-496A066E1EE6}"/>
    <cellStyle name="Comma 4 4 3 4 7" xfId="23599" xr:uid="{22C39B91-87A8-49B1-A664-42D86EB3BA65}"/>
    <cellStyle name="Comma 4 4 3 5" xfId="23600" xr:uid="{8706716F-CC6D-4FE8-B934-2DDE21F0553B}"/>
    <cellStyle name="Comma 4 4 3 5 2" xfId="23601" xr:uid="{9CC7A663-5570-45C0-9AEF-0411D1CD2866}"/>
    <cellStyle name="Comma 4 4 3 5 2 2" xfId="23602" xr:uid="{EA7F902A-AA9D-4F19-A9C7-ADE712797693}"/>
    <cellStyle name="Comma 4 4 3 5 2 2 2" xfId="23603" xr:uid="{D237D0EE-BEED-4608-8B54-1A07FE0BF797}"/>
    <cellStyle name="Comma 4 4 3 5 2 3" xfId="23604" xr:uid="{5E3C44B1-253C-4C32-B0A6-01CE129EFC87}"/>
    <cellStyle name="Comma 4 4 3 5 2 3 2" xfId="23605" xr:uid="{9CE99472-DDC1-4112-A26E-2C30448BBB45}"/>
    <cellStyle name="Comma 4 4 3 5 2 4" xfId="23606" xr:uid="{2B4A2159-1C41-4F05-A357-A8147B09571E}"/>
    <cellStyle name="Comma 4 4 3 5 3" xfId="23607" xr:uid="{0FB11D0A-6F28-4D9E-9FCC-93C868C03F48}"/>
    <cellStyle name="Comma 4 4 3 5 3 2" xfId="23608" xr:uid="{C30E8796-9E6E-4916-93A0-69639714CF77}"/>
    <cellStyle name="Comma 4 4 3 5 4" xfId="23609" xr:uid="{23244BA5-E595-43F6-A711-BC771F4A82BF}"/>
    <cellStyle name="Comma 4 4 3 5 4 2" xfId="23610" xr:uid="{D5BF7C19-3859-4720-90D3-62073A50792C}"/>
    <cellStyle name="Comma 4 4 3 5 5" xfId="23611" xr:uid="{20DE3328-5590-4840-AB74-6EC2B71676D6}"/>
    <cellStyle name="Comma 4 4 3 6" xfId="23612" xr:uid="{D57389D6-EF70-458B-898F-18F5DAB51B3C}"/>
    <cellStyle name="Comma 4 4 3 6 2" xfId="23613" xr:uid="{65504EA4-7443-42A9-AB09-DB17245FF42B}"/>
    <cellStyle name="Comma 4 4 3 6 2 2" xfId="23614" xr:uid="{2B8CC609-9E49-4A48-9D4F-3DB3917A1A94}"/>
    <cellStyle name="Comma 4 4 3 6 3" xfId="23615" xr:uid="{A34C50CC-C6BC-4974-B741-3133C63F6084}"/>
    <cellStyle name="Comma 4 4 3 6 3 2" xfId="23616" xr:uid="{576C6169-F392-4680-801A-565C4914138F}"/>
    <cellStyle name="Comma 4 4 3 6 4" xfId="23617" xr:uid="{6A4A3E21-D1FE-4062-B727-AB2C0920E7B8}"/>
    <cellStyle name="Comma 4 4 3 7" xfId="23618" xr:uid="{C32F5974-ABF1-4604-A9D7-32FF14D93A14}"/>
    <cellStyle name="Comma 4 4 3 7 2" xfId="23619" xr:uid="{078C5652-45E3-4682-B99C-92E9A3128E38}"/>
    <cellStyle name="Comma 4 4 3 8" xfId="23620" xr:uid="{E98F1867-54B3-4693-ADB2-66FFE83A9F88}"/>
    <cellStyle name="Comma 4 4 3 8 2" xfId="23621" xr:uid="{55FAEA51-4D5C-42B2-8F52-B8A9FC2D6EB3}"/>
    <cellStyle name="Comma 4 4 3 9" xfId="23622" xr:uid="{3266C4CB-7E1A-47E9-86FC-17CF1534D1C2}"/>
    <cellStyle name="Comma 4 4 4" xfId="23623" xr:uid="{967FF0D0-66F7-49AA-B890-102C9CB173D2}"/>
    <cellStyle name="Comma 4 4 4 10" xfId="23624" xr:uid="{B4DE4D91-6C20-4D9F-8BAE-131D048A22C8}"/>
    <cellStyle name="Comma 4 4 4 11" xfId="23625" xr:uid="{C9AD178A-15DA-4AF6-9C4E-47B00A54AB44}"/>
    <cellStyle name="Comma 4 4 4 12" xfId="23626" xr:uid="{728287B3-273F-44E5-A1A4-910C9D0A468B}"/>
    <cellStyle name="Comma 4 4 4 2" xfId="23627" xr:uid="{0C270480-476D-4754-969B-9BFBA8BE61D5}"/>
    <cellStyle name="Comma 4 4 4 2 2" xfId="23628" xr:uid="{BE4291C6-3918-4BBE-B78E-46F0A27A1168}"/>
    <cellStyle name="Comma 4 4 4 2 2 2" xfId="23629" xr:uid="{B04224DF-521D-43EF-99EF-A16B53BEF1B7}"/>
    <cellStyle name="Comma 4 4 4 2 2 2 2" xfId="23630" xr:uid="{9EE239BA-709B-4F3A-98DC-17C9A76BCF6D}"/>
    <cellStyle name="Comma 4 4 4 2 2 2 2 2" xfId="23631" xr:uid="{95473E15-03D0-4EE4-87CD-F21A41822593}"/>
    <cellStyle name="Comma 4 4 4 2 2 2 3" xfId="23632" xr:uid="{1AA45596-1D3D-48E0-8353-269737961798}"/>
    <cellStyle name="Comma 4 4 4 2 2 2 4" xfId="23633" xr:uid="{D6B23680-D757-44BB-964D-B1A0F52A16CB}"/>
    <cellStyle name="Comma 4 4 4 2 2 3" xfId="23634" xr:uid="{50A6F2D7-ED09-46EE-95B0-9DC8BAC5A7AD}"/>
    <cellStyle name="Comma 4 4 4 2 2 3 2" xfId="23635" xr:uid="{2C0239AA-F2B9-4B01-9C70-3B5E6EE71DB4}"/>
    <cellStyle name="Comma 4 4 4 2 2 4" xfId="23636" xr:uid="{F56A5229-FF17-4797-84F7-84C03AA260E1}"/>
    <cellStyle name="Comma 4 4 4 2 2 5" xfId="23637" xr:uid="{C9D658C9-4CA2-4856-9489-A18A60F75C39}"/>
    <cellStyle name="Comma 4 4 4 2 3" xfId="23638" xr:uid="{282FB102-E13A-4DE8-AAD9-21F56BF8CD86}"/>
    <cellStyle name="Comma 4 4 4 2 3 2" xfId="23639" xr:uid="{8BAE891D-33DA-4042-8138-275659D62DD4}"/>
    <cellStyle name="Comma 4 4 4 2 3 2 2" xfId="23640" xr:uid="{F23C9302-24EA-4DF5-B5F9-741664FA3AF3}"/>
    <cellStyle name="Comma 4 4 4 2 3 3" xfId="23641" xr:uid="{55C4AA68-38DA-471B-80DE-E76D410426C0}"/>
    <cellStyle name="Comma 4 4 4 2 3 4" xfId="23642" xr:uid="{2BEECEB1-E23A-469D-BDC0-F8368ADAD47E}"/>
    <cellStyle name="Comma 4 4 4 2 4" xfId="23643" xr:uid="{670DF499-E9BA-4728-95A2-6756BB5FD43B}"/>
    <cellStyle name="Comma 4 4 4 2 4 2" xfId="23644" xr:uid="{81F02F70-0C3D-4F5C-B1E2-D593A4FB55A0}"/>
    <cellStyle name="Comma 4 4 4 2 5" xfId="23645" xr:uid="{E75A4963-9105-4052-B1E2-6503693529A9}"/>
    <cellStyle name="Comma 4 4 4 2 6" xfId="23646" xr:uid="{C93DCC63-F533-411E-87A9-0B99B6C4D620}"/>
    <cellStyle name="Comma 4 4 4 2 7" xfId="23647" xr:uid="{459EAB23-55EB-42F0-B916-1E85E555AC44}"/>
    <cellStyle name="Comma 4 4 4 2 8" xfId="23648" xr:uid="{C0FF396F-F6CB-4121-BFEF-F2B48E17318E}"/>
    <cellStyle name="Comma 4 4 4 3" xfId="23649" xr:uid="{B1FD8A13-2461-456B-B8B6-B2AFAB6A475F}"/>
    <cellStyle name="Comma 4 4 4 3 2" xfId="23650" xr:uid="{44DC9CEF-3CF8-4853-9699-D7EEA7C074CA}"/>
    <cellStyle name="Comma 4 4 4 3 2 2" xfId="23651" xr:uid="{BCBA5377-E760-4FD2-BFF5-23264E0F6891}"/>
    <cellStyle name="Comma 4 4 4 3 2 2 2" xfId="23652" xr:uid="{C506B624-B398-4F1B-BB76-54B0C2CD2BEC}"/>
    <cellStyle name="Comma 4 4 4 3 2 3" xfId="23653" xr:uid="{4798EC2B-04BD-40D9-A71D-2AE3C6C681D6}"/>
    <cellStyle name="Comma 4 4 4 3 2 4" xfId="23654" xr:uid="{6F5AFBE4-C78D-4D11-A808-F272C26EEF5D}"/>
    <cellStyle name="Comma 4 4 4 3 3" xfId="23655" xr:uid="{2D12A8C7-A496-4483-B453-93AA1376C504}"/>
    <cellStyle name="Comma 4 4 4 3 3 2" xfId="23656" xr:uid="{BB1F4E28-BA0A-427F-A649-3F61647F3734}"/>
    <cellStyle name="Comma 4 4 4 3 4" xfId="23657" xr:uid="{EC031831-9C70-4BB5-B198-481A72C60A7B}"/>
    <cellStyle name="Comma 4 4 4 3 5" xfId="23658" xr:uid="{9012A17E-D5C5-412C-BA40-4E8BFBFE1319}"/>
    <cellStyle name="Comma 4 4 4 3 6" xfId="23659" xr:uid="{1E811296-F921-47B1-BD7D-D43237994E06}"/>
    <cellStyle name="Comma 4 4 4 4" xfId="23660" xr:uid="{1E221A4E-C0B7-4501-AEBC-77C60DD4280C}"/>
    <cellStyle name="Comma 4 4 4 4 2" xfId="23661" xr:uid="{CA896564-FEFD-4E20-AFFD-ADE9E4FEDD9E}"/>
    <cellStyle name="Comma 4 4 4 4 2 2" xfId="23662" xr:uid="{1104DBCB-E43A-4564-BF29-2AC82B257038}"/>
    <cellStyle name="Comma 4 4 4 4 2 2 2" xfId="23663" xr:uid="{3EE4E17A-FF2B-4E87-AAE8-F80266B01860}"/>
    <cellStyle name="Comma 4 4 4 4 2 3" xfId="23664" xr:uid="{8AB294D5-A7B2-4225-B35A-7C752E3BA12E}"/>
    <cellStyle name="Comma 4 4 4 4 2 4" xfId="23665" xr:uid="{889ED461-620D-41F8-8F7F-33DCDEA35983}"/>
    <cellStyle name="Comma 4 4 4 4 3" xfId="23666" xr:uid="{2E905E82-8557-4F59-90C8-CC0F952E3D7A}"/>
    <cellStyle name="Comma 4 4 4 4 3 2" xfId="23667" xr:uid="{F9613113-2700-4561-AF52-57E12DC13273}"/>
    <cellStyle name="Comma 4 4 4 4 4" xfId="23668" xr:uid="{C3AB763A-3F6C-480D-8AC7-1981212EB5EE}"/>
    <cellStyle name="Comma 4 4 4 4 5" xfId="23669" xr:uid="{A52EA942-27E5-4482-AE78-FA2AD26A8757}"/>
    <cellStyle name="Comma 4 4 4 5" xfId="23670" xr:uid="{2747ACEA-E284-497C-936A-5E873965589B}"/>
    <cellStyle name="Comma 4 4 4 5 2" xfId="23671" xr:uid="{A67D03F1-D3F9-4562-8D5E-52C8FFEF0A96}"/>
    <cellStyle name="Comma 4 4 4 5 2 2" xfId="23672" xr:uid="{7D60889C-EBCF-45C6-8B59-25830BC9982F}"/>
    <cellStyle name="Comma 4 4 4 5 2 2 2" xfId="23673" xr:uid="{81D9CBB2-211F-43CC-B358-5674F154165A}"/>
    <cellStyle name="Comma 4 4 4 5 2 2 2 2" xfId="23674" xr:uid="{015C66D0-6F9E-4B62-8764-84E00C61F125}"/>
    <cellStyle name="Comma 4 4 4 5 2 2 3" xfId="23675" xr:uid="{4469A799-5D9D-42E6-9480-F92FDD177E80}"/>
    <cellStyle name="Comma 4 4 4 5 2 3" xfId="23676" xr:uid="{3EF62E6B-1A38-4B28-9628-F4C9E80F4A61}"/>
    <cellStyle name="Comma 4 4 4 5 2 3 2" xfId="23677" xr:uid="{8C9FD1AF-1786-4570-BE3E-3CCAF554538E}"/>
    <cellStyle name="Comma 4 4 4 5 2 4" xfId="23678" xr:uid="{E5873E21-A543-4C85-AB58-467BDDFD2E0C}"/>
    <cellStyle name="Comma 4 4 4 5 3" xfId="23679" xr:uid="{CB0B949E-14AB-4630-8580-613450C0F9DF}"/>
    <cellStyle name="Comma 4 4 4 5 3 2" xfId="23680" xr:uid="{970885EC-9506-485D-8C17-BE1FBF7A40F7}"/>
    <cellStyle name="Comma 4 4 4 5 3 2 2" xfId="23681" xr:uid="{593CCD5D-4637-46A5-B04E-D62642D6CA01}"/>
    <cellStyle name="Comma 4 4 4 5 3 3" xfId="23682" xr:uid="{9D0E930F-A30C-423E-848A-C809E536FCE8}"/>
    <cellStyle name="Comma 4 4 4 5 3 3 2" xfId="23683" xr:uid="{43E3CB72-8056-4C64-B194-648ED9CE91EE}"/>
    <cellStyle name="Comma 4 4 4 5 3 4" xfId="23684" xr:uid="{98BF75DB-1B43-47CC-B2FA-3D58CAFE350E}"/>
    <cellStyle name="Comma 4 4 4 5 4" xfId="23685" xr:uid="{B86AA690-4640-4018-A0A5-2AAB433D880A}"/>
    <cellStyle name="Comma 4 4 4 5 4 2" xfId="23686" xr:uid="{699DBA86-44E3-40D7-BFA1-58762CB049B8}"/>
    <cellStyle name="Comma 4 4 4 5 5" xfId="23687" xr:uid="{96F5E00B-2A12-4F09-A602-06854029FDD7}"/>
    <cellStyle name="Comma 4 4 4 5 5 2" xfId="23688" xr:uid="{F3C72265-975C-44FA-BC97-FBF849A7DB4C}"/>
    <cellStyle name="Comma 4 4 4 5 6" xfId="23689" xr:uid="{4FA12522-6AF3-425B-A1C4-E2DD301828C8}"/>
    <cellStyle name="Comma 4 4 4 6" xfId="23690" xr:uid="{B2F37D86-AEAB-476B-84E9-F8BC3FBA293D}"/>
    <cellStyle name="Comma 4 4 4 6 2" xfId="23691" xr:uid="{CC5E5C91-77E0-4E83-9B82-37226028C70B}"/>
    <cellStyle name="Comma 4 4 4 6 2 2" xfId="23692" xr:uid="{4CD49BF3-F941-4CC3-BAED-CFE84B7745E6}"/>
    <cellStyle name="Comma 4 4 4 6 3" xfId="23693" xr:uid="{3FDACBA1-C621-4807-A7B7-49EEEFFC9695}"/>
    <cellStyle name="Comma 4 4 4 6 4" xfId="23694" xr:uid="{5B9DA604-C53A-4E8A-A02E-CB799CB438B9}"/>
    <cellStyle name="Comma 4 4 4 7" xfId="23695" xr:uid="{39C390D7-3F1C-41D3-94D5-379B8A7870CD}"/>
    <cellStyle name="Comma 4 4 4 7 2" xfId="23696" xr:uid="{571A11E9-B6FE-4545-A38D-F01FC9B308BF}"/>
    <cellStyle name="Comma 4 4 4 7 2 2" xfId="23697" xr:uid="{ADCE1BAF-0ED0-4832-AB62-328331F2ACC1}"/>
    <cellStyle name="Comma 4 4 4 7 2 3" xfId="23698" xr:uid="{F7988F91-4041-4AB6-9CE3-5EE81B82CE8C}"/>
    <cellStyle name="Comma 4 4 4 7 3" xfId="23699" xr:uid="{235195E4-D4B0-49F9-B097-A39C15D591F5}"/>
    <cellStyle name="Comma 4 4 4 7 3 2" xfId="23700" xr:uid="{47CF03C2-9681-4535-B511-BA2D6BB30CCE}"/>
    <cellStyle name="Comma 4 4 4 7 4" xfId="23701" xr:uid="{B921A4BC-5936-48B5-9471-07777EEEC97B}"/>
    <cellStyle name="Comma 4 4 4 7 4 2" xfId="23702" xr:uid="{48EC54D1-0BDF-49C3-A6B9-8322A3B28740}"/>
    <cellStyle name="Comma 4 4 4 7 5" xfId="23703" xr:uid="{88B4CCA1-97C7-4DBA-A6AA-E941E42CCB55}"/>
    <cellStyle name="Comma 4 4 4 8" xfId="23704" xr:uid="{CDFEA736-0FEC-46FA-AF6E-7B866FD5B0D6}"/>
    <cellStyle name="Comma 4 4 4 8 2" xfId="23705" xr:uid="{671F65A7-43A5-4F6D-9410-984612C6246D}"/>
    <cellStyle name="Comma 4 4 4 8 2 2" xfId="23706" xr:uid="{A997E158-5FD2-48F6-9C3C-D6977702F923}"/>
    <cellStyle name="Comma 4 4 4 8 2 2 2" xfId="23707" xr:uid="{4F2FBAAA-8D2E-4D73-96FA-A28B76AB8608}"/>
    <cellStyle name="Comma 4 4 4 8 2 3" xfId="23708" xr:uid="{A4909FE2-F5A7-4EAE-92FF-0461BD7E87E2}"/>
    <cellStyle name="Comma 4 4 4 8 3" xfId="23709" xr:uid="{3F406DB4-B00E-454D-9C58-7E3ED1BE4A78}"/>
    <cellStyle name="Comma 4 4 4 8 3 2" xfId="23710" xr:uid="{5ACF960B-5BA7-4ED7-9C50-38DD8692B465}"/>
    <cellStyle name="Comma 4 4 4 8 4" xfId="23711" xr:uid="{DEA41AA4-C4C6-4C58-99F1-47A10E035217}"/>
    <cellStyle name="Comma 4 4 4 9" xfId="23712" xr:uid="{F3CC84B9-E2EE-496B-A10D-D373C4AC6F9C}"/>
    <cellStyle name="Comma 4 4 4 9 2" xfId="23713" xr:uid="{1A6864E1-3D57-43FC-8B1A-96E7E59C3854}"/>
    <cellStyle name="Comma 4 4 4 9 2 2" xfId="23714" xr:uid="{A967342D-4AF5-4585-8656-D28CC550D4B1}"/>
    <cellStyle name="Comma 4 4 4 9 3" xfId="23715" xr:uid="{9BCCF468-EFBB-4B10-A53D-8683211C2284}"/>
    <cellStyle name="Comma 4 4 4 9 3 2" xfId="23716" xr:uid="{63419B1F-1AE1-48B3-9387-D38DFC648527}"/>
    <cellStyle name="Comma 4 4 4 9 4" xfId="23717" xr:uid="{652F8037-0F26-422F-B72E-C4328DAD941C}"/>
    <cellStyle name="Comma 4 4 5" xfId="23718" xr:uid="{BA0605A3-9FF6-47BF-B56A-76ECF0421690}"/>
    <cellStyle name="Comma 4 4 5 2" xfId="23719" xr:uid="{8A561BA8-6E6F-43E5-A386-DDC74567BBFE}"/>
    <cellStyle name="Comma 4 4 5 2 2" xfId="23720" xr:uid="{BAFF7AFD-2660-42B2-BB4B-B2CA8D08045E}"/>
    <cellStyle name="Comma 4 4 5 2 2 2" xfId="23721" xr:uid="{909F5A10-1472-4233-B1FC-FF173ABA45F8}"/>
    <cellStyle name="Comma 4 4 5 2 2 2 2" xfId="23722" xr:uid="{F761AEE2-D399-48B5-B8B2-33E881D6F708}"/>
    <cellStyle name="Comma 4 4 5 2 2 3" xfId="23723" xr:uid="{115338BC-E3BE-422E-97BF-486F7E714B64}"/>
    <cellStyle name="Comma 4 4 5 2 2 4" xfId="23724" xr:uid="{643DEAB3-F3A9-49E9-8282-F5E27E5F7A4B}"/>
    <cellStyle name="Comma 4 4 5 2 3" xfId="23725" xr:uid="{B002D118-2050-4B63-B543-B5A2FE9F1CA5}"/>
    <cellStyle name="Comma 4 4 5 2 3 2" xfId="23726" xr:uid="{66863FF9-2F5C-4255-8B6E-4E6B50F1AE9D}"/>
    <cellStyle name="Comma 4 4 5 2 4" xfId="23727" xr:uid="{60DD7767-AD46-4F4D-ADE1-4BB44BD719C0}"/>
    <cellStyle name="Comma 4 4 5 2 5" xfId="23728" xr:uid="{55FCCA03-37BD-47DC-814E-1EC38A4C139B}"/>
    <cellStyle name="Comma 4 4 5 3" xfId="23729" xr:uid="{8318049E-0B63-4B15-AA2F-B034D5A6B9C3}"/>
    <cellStyle name="Comma 4 4 5 3 2" xfId="23730" xr:uid="{D341F87D-F36B-46D0-8679-3FE4A4C24C15}"/>
    <cellStyle name="Comma 4 4 5 3 2 2" xfId="23731" xr:uid="{5946783E-3C54-47D5-A3C6-124CA16BF586}"/>
    <cellStyle name="Comma 4 4 5 3 2 2 2" xfId="23732" xr:uid="{C06A3B30-8E92-4EE0-9EBC-8055933EE47D}"/>
    <cellStyle name="Comma 4 4 5 3 2 2 2 2" xfId="23733" xr:uid="{50F1F729-936D-4264-BA8D-81D03095BE57}"/>
    <cellStyle name="Comma 4 4 5 3 2 2 3" xfId="23734" xr:uid="{C2A17A62-8E06-4F2C-912C-684448EBE0A2}"/>
    <cellStyle name="Comma 4 4 5 3 2 3" xfId="23735" xr:uid="{A33CA9D8-28B4-46ED-8FC7-5114F8996DCF}"/>
    <cellStyle name="Comma 4 4 5 3 2 3 2" xfId="23736" xr:uid="{100CF7D3-C057-4EE4-A7D8-268C035EEE85}"/>
    <cellStyle name="Comma 4 4 5 3 2 4" xfId="23737" xr:uid="{105E5649-9906-47C4-A9A9-2A6D5F670881}"/>
    <cellStyle name="Comma 4 4 5 3 2 4 2" xfId="23738" xr:uid="{1AE54AC8-E330-4356-9522-9210B96B2C5F}"/>
    <cellStyle name="Comma 4 4 5 3 2 5" xfId="23739" xr:uid="{1481991E-5B34-4C90-85B1-479215506298}"/>
    <cellStyle name="Comma 4 4 5 3 3" xfId="23740" xr:uid="{4205EF4E-B1FF-49C8-988D-28568A50D24F}"/>
    <cellStyle name="Comma 4 4 5 3 3 2" xfId="23741" xr:uid="{35F2B8A5-F6BA-4891-8BAC-A00F42C93D75}"/>
    <cellStyle name="Comma 4 4 5 3 3 2 2" xfId="23742" xr:uid="{FCDA7412-C103-4215-A112-1F01D711AA0F}"/>
    <cellStyle name="Comma 4 4 5 3 3 3" xfId="23743" xr:uid="{0ECC28EC-FBCA-4913-9140-E353D5798080}"/>
    <cellStyle name="Comma 4 4 5 3 4" xfId="23744" xr:uid="{D1DAFD7A-9CB3-41AB-A882-A0B4475650C6}"/>
    <cellStyle name="Comma 4 4 5 3 4 2" xfId="23745" xr:uid="{931DC39E-6C6A-40DA-97C1-E3C2307C603A}"/>
    <cellStyle name="Comma 4 4 5 3 4 2 2" xfId="23746" xr:uid="{33500917-EB5D-4341-AA0D-4E6CA24F33ED}"/>
    <cellStyle name="Comma 4 4 5 3 4 3" xfId="23747" xr:uid="{F2538D09-9DB7-41D9-AA8F-0E02822C5867}"/>
    <cellStyle name="Comma 4 4 5 3 5" xfId="23748" xr:uid="{B4DBD4DC-1C4E-400F-9589-6E76AC9200D2}"/>
    <cellStyle name="Comma 4 4 5 3 6" xfId="23749" xr:uid="{08C94E65-DBFF-411A-9DE6-3B3C67672F01}"/>
    <cellStyle name="Comma 4 4 5 4" xfId="23750" xr:uid="{AAB11A97-B96C-475D-BE80-00E3D5A8376D}"/>
    <cellStyle name="Comma 4 4 5 4 2" xfId="23751" xr:uid="{82FE019E-F7BC-4945-A8C8-D435123D2624}"/>
    <cellStyle name="Comma 4 4 5 4 2 2" xfId="23752" xr:uid="{756D53F1-43F1-496A-A16A-F2833380886B}"/>
    <cellStyle name="Comma 4 4 5 4 3" xfId="23753" xr:uid="{3267EC26-27D7-4793-BF26-ACE88AAB1095}"/>
    <cellStyle name="Comma 4 4 5 5" xfId="23754" xr:uid="{C1526F22-C0AB-4079-A636-26AEE179683F}"/>
    <cellStyle name="Comma 4 4 5 5 2" xfId="23755" xr:uid="{6F0FE479-E534-442C-8FA2-3028A251911E}"/>
    <cellStyle name="Comma 4 4 5 6" xfId="23756" xr:uid="{1756256F-55A4-433C-A202-A8FC9A3E3461}"/>
    <cellStyle name="Comma 4 4 5 7" xfId="23757" xr:uid="{BA9E017F-C31F-42F4-983F-B592C044D554}"/>
    <cellStyle name="Comma 4 4 6" xfId="23758" xr:uid="{FE0A0E04-4EB0-4096-AECA-30BFFC717E07}"/>
    <cellStyle name="Comma 4 4 6 2" xfId="23759" xr:uid="{BEF36637-9F04-4041-BE97-5430787E4A29}"/>
    <cellStyle name="Comma 4 4 6 2 2" xfId="23760" xr:uid="{7B567003-0EBF-4EAA-86FD-9782598FD35C}"/>
    <cellStyle name="Comma 4 4 6 3" xfId="23761" xr:uid="{6E4EE6D7-3D2C-477B-8AD5-3D0768EB4759}"/>
    <cellStyle name="Comma 4 4 6 4" xfId="23762" xr:uid="{0E9A6468-23FA-4C4E-B110-4C6921E6E677}"/>
    <cellStyle name="Comma 4 4 6 5" xfId="23763" xr:uid="{4EACF471-11F6-4831-BC8C-09A79EF56312}"/>
    <cellStyle name="Comma 4 4 7" xfId="23764" xr:uid="{268BAA21-F844-4AE3-B5FC-3A801CF7BF64}"/>
    <cellStyle name="Comma 4 4 7 2" xfId="23765" xr:uid="{B95268B3-C9C8-4C28-862D-16DAF0958B9E}"/>
    <cellStyle name="Comma 4 4 7 2 2" xfId="23766" xr:uid="{116B8DB4-89A5-423E-8D25-8F253B768AD3}"/>
    <cellStyle name="Comma 4 4 7 2 2 2" xfId="23767" xr:uid="{E4BC91F0-1EF5-43DB-92FF-A5D4D9290D51}"/>
    <cellStyle name="Comma 4 4 7 2 3" xfId="23768" xr:uid="{017D9FFD-EEDC-4B96-BD79-D7DD36505BD5}"/>
    <cellStyle name="Comma 4 4 7 3" xfId="23769" xr:uid="{E6360112-A079-4B7D-AEAC-B85B4B60B8B3}"/>
    <cellStyle name="Comma 4 4 7 3 2" xfId="23770" xr:uid="{DF047068-3E61-4386-829C-2671FA618516}"/>
    <cellStyle name="Comma 4 4 7 4" xfId="23771" xr:uid="{4B7B3873-6682-4CF4-87F2-DF2082534137}"/>
    <cellStyle name="Comma 4 4 8" xfId="23772" xr:uid="{03E81C3E-F69D-401A-9917-2FFA66BE7B19}"/>
    <cellStyle name="Comma 4 4 8 2" xfId="23773" xr:uid="{62559448-633B-4260-96F1-8D61F3403357}"/>
    <cellStyle name="Comma 4 4 9" xfId="23774" xr:uid="{B0C9E1C7-970B-4F3A-9B12-7145C2558918}"/>
    <cellStyle name="Comma 4 5" xfId="814" xr:uid="{57E6F14F-5AE6-4585-B55F-2E075F8A1F0B}"/>
    <cellStyle name="Comma 4 5 10" xfId="23776" xr:uid="{7E385C00-152F-4E41-A40C-9ACC9C090AA6}"/>
    <cellStyle name="Comma 4 5 11" xfId="23777" xr:uid="{33587D96-4D2E-4D2A-BFD4-F8A9BBFCCE97}"/>
    <cellStyle name="Comma 4 5 12" xfId="23775" xr:uid="{C94C8F3A-8940-44C6-BE21-4270D256E704}"/>
    <cellStyle name="Comma 4 5 13" xfId="1719" xr:uid="{B24DA217-FD11-49F8-BFD9-799A204116F9}"/>
    <cellStyle name="Comma 4 5 14" xfId="44384" xr:uid="{807BE940-3268-483C-85F0-FB70092B6550}"/>
    <cellStyle name="Comma 4 5 2" xfId="23778" xr:uid="{5B9F6511-E23E-45E4-B9EF-57D2588EF970}"/>
    <cellStyle name="Comma 4 5 2 2" xfId="23779" xr:uid="{54FBCD18-6468-4B53-A754-239B04BB226D}"/>
    <cellStyle name="Comma 4 5 2 2 2" xfId="23780" xr:uid="{73C38E0F-9AEC-4CCE-A7F0-120938E76482}"/>
    <cellStyle name="Comma 4 5 2 3" xfId="23781" xr:uid="{F75BDD70-ADC6-4BD6-9B73-D9B704988A30}"/>
    <cellStyle name="Comma 4 5 2 4" xfId="23782" xr:uid="{6DBB4229-F2C2-4CEC-856D-56C24FF1CA81}"/>
    <cellStyle name="Comma 4 5 2 5" xfId="23783" xr:uid="{24201EC3-A36E-47AA-883B-80044E0F34F7}"/>
    <cellStyle name="Comma 4 5 2 6" xfId="44670" xr:uid="{0EE9E6FC-9735-4FD6-9050-01A0CCFF7ECF}"/>
    <cellStyle name="Comma 4 5 3" xfId="23784" xr:uid="{649290EE-E964-4A83-A116-5FC3CAE13C31}"/>
    <cellStyle name="Comma 4 5 3 2" xfId="23785" xr:uid="{42AA7F33-C00F-44A2-9411-B7AB87D2F84B}"/>
    <cellStyle name="Comma 4 5 3 2 2" xfId="23786" xr:uid="{173D4A5C-1C8A-4CB4-A307-3386412EFC45}"/>
    <cellStyle name="Comma 4 5 3 2 2 2" xfId="23787" xr:uid="{5A88267B-18C9-4AA6-A532-CEF51A7E509B}"/>
    <cellStyle name="Comma 4 5 3 2 2 2 2" xfId="23788" xr:uid="{264F870B-5C0F-49D8-857F-5C8E7F7AEA5F}"/>
    <cellStyle name="Comma 4 5 3 2 2 3" xfId="23789" xr:uid="{ABEC9550-DA03-40D7-9A41-377E066B07DD}"/>
    <cellStyle name="Comma 4 5 3 2 2 4" xfId="23790" xr:uid="{39A4EB41-95E9-4646-8936-B81B2B39546D}"/>
    <cellStyle name="Comma 4 5 3 2 3" xfId="23791" xr:uid="{E7824228-BF3B-4D97-AF21-F44765EB672F}"/>
    <cellStyle name="Comma 4 5 3 2 3 2" xfId="23792" xr:uid="{9034F9D9-9F27-4F20-89D9-9D237AA377CB}"/>
    <cellStyle name="Comma 4 5 3 2 3 2 2" xfId="23793" xr:uid="{1CF4CDD3-EB82-4B7C-AF1F-DDCE9AE76365}"/>
    <cellStyle name="Comma 4 5 3 2 3 3" xfId="23794" xr:uid="{D057FB00-7319-4DF6-BE10-1F89D1A4FCA0}"/>
    <cellStyle name="Comma 4 5 3 2 4" xfId="23795" xr:uid="{5FA07AFF-9BB4-4CD5-B408-63996FE85255}"/>
    <cellStyle name="Comma 4 5 3 2 4 2" xfId="23796" xr:uid="{7F05449B-853E-40E2-ABF5-F64831BF6A4A}"/>
    <cellStyle name="Comma 4 5 3 2 5" xfId="23797" xr:uid="{78EF8552-009E-4516-9B93-0EC3A79B0D1B}"/>
    <cellStyle name="Comma 4 5 3 3" xfId="23798" xr:uid="{A64D1277-2B08-4160-8280-A81A756679F3}"/>
    <cellStyle name="Comma 4 5 3 3 2" xfId="23799" xr:uid="{748AEFCB-924F-4493-8393-322C5A8DF127}"/>
    <cellStyle name="Comma 4 5 3 4" xfId="23800" xr:uid="{1F1E25D3-38E1-45CA-9C5B-3589A43A28C2}"/>
    <cellStyle name="Comma 4 5 3 5" xfId="23801" xr:uid="{131B05F3-7F2D-4142-AE6A-E79171719DE5}"/>
    <cellStyle name="Comma 4 5 3 6" xfId="44509" xr:uid="{B3C93CB0-3F99-4A04-901B-E1C5D9FBAAAD}"/>
    <cellStyle name="Comma 4 5 4" xfId="23802" xr:uid="{D843ED58-2F31-47D0-B0C3-A91A36C64414}"/>
    <cellStyle name="Comma 4 5 4 2" xfId="23803" xr:uid="{0932B617-C2F2-4C2F-9A7F-05F59626C949}"/>
    <cellStyle name="Comma 4 5 4 2 2" xfId="23804" xr:uid="{EA2B52D5-D0BE-4E52-8603-AD95E871C8C9}"/>
    <cellStyle name="Comma 4 5 4 3" xfId="23805" xr:uid="{310B3E89-8F98-4692-83CE-A8F8EB043DD5}"/>
    <cellStyle name="Comma 4 5 4 4" xfId="23806" xr:uid="{61F62A72-9E6C-4C53-92CF-9B0D0FA3A941}"/>
    <cellStyle name="Comma 4 5 4 5" xfId="23807" xr:uid="{ADFD3196-63DE-40A3-9A26-710F9F96A27E}"/>
    <cellStyle name="Comma 4 5 5" xfId="23808" xr:uid="{ACE1049E-1A07-4962-9643-B4BB6F4D46F9}"/>
    <cellStyle name="Comma 4 5 5 2" xfId="23809" xr:uid="{55AD6BCF-01FB-4E52-9001-D34A1DADCCEC}"/>
    <cellStyle name="Comma 4 5 5 2 2" xfId="23810" xr:uid="{CFF50F60-3285-4283-A254-81A2C6FF063F}"/>
    <cellStyle name="Comma 4 5 5 2 2 2" xfId="23811" xr:uid="{B8D5C56A-8924-4EE5-88A0-43A03F8E3187}"/>
    <cellStyle name="Comma 4 5 5 2 3" xfId="23812" xr:uid="{D9557B29-A959-4B04-963E-A83C8C403359}"/>
    <cellStyle name="Comma 4 5 5 2 4" xfId="23813" xr:uid="{FD33D003-6ACD-4BBF-BCA1-2A93AB85867B}"/>
    <cellStyle name="Comma 4 5 5 3" xfId="23814" xr:uid="{E4BAD4AD-C568-4A35-8B3D-C60708B7918B}"/>
    <cellStyle name="Comma 4 5 5 3 2" xfId="23815" xr:uid="{02163619-C302-420B-9117-766A553E2833}"/>
    <cellStyle name="Comma 4 5 5 4" xfId="23816" xr:uid="{93901EDA-5AD6-410D-AA1B-8872BBC1DB92}"/>
    <cellStyle name="Comma 4 5 5 5" xfId="23817" xr:uid="{6BBA95FB-4BEF-477D-B840-B60F0D58734B}"/>
    <cellStyle name="Comma 4 5 5 6" xfId="23818" xr:uid="{778242BA-62F1-4AC5-A8FC-45E1B5FE12C0}"/>
    <cellStyle name="Comma 4 5 6" xfId="23819" xr:uid="{B5E197D8-4720-4493-9C97-8C86C49C9727}"/>
    <cellStyle name="Comma 4 5 6 2" xfId="23820" xr:uid="{C556ACBC-CBF9-4407-A2AF-BAD0C6A78CB0}"/>
    <cellStyle name="Comma 4 5 6 2 2" xfId="23821" xr:uid="{735E92F1-DD43-40A1-B63B-66EB399CB48C}"/>
    <cellStyle name="Comma 4 5 6 3" xfId="23822" xr:uid="{086F7E9A-C80A-43ED-A6CF-6874E0BDB9F0}"/>
    <cellStyle name="Comma 4 5 6 4" xfId="23823" xr:uid="{F72150D7-BCD7-4552-9D30-2D9493477F17}"/>
    <cellStyle name="Comma 4 5 7" xfId="23824" xr:uid="{98A3480D-6F9D-4376-ABFF-E0125EA1F0B0}"/>
    <cellStyle name="Comma 4 5 7 2" xfId="23825" xr:uid="{6116D7E8-A54C-4914-A7A6-667732390167}"/>
    <cellStyle name="Comma 4 5 7 2 2" xfId="23826" xr:uid="{89D5518B-5CC5-4EF0-84EF-14CB9A64FD5C}"/>
    <cellStyle name="Comma 4 5 7 2 2 2" xfId="23827" xr:uid="{7BD1952B-E7F2-438B-B029-7107EA5DE230}"/>
    <cellStyle name="Comma 4 5 7 2 3" xfId="23828" xr:uid="{3CDF526C-6AD4-40C1-996D-06066E23CD2D}"/>
    <cellStyle name="Comma 4 5 7 2 3 2" xfId="23829" xr:uid="{9F02145D-4494-4B95-A117-D25E3AAB90F3}"/>
    <cellStyle name="Comma 4 5 7 2 4" xfId="23830" xr:uid="{88B302C2-7C3F-4D7A-AB4F-47CCFB0C4F0C}"/>
    <cellStyle name="Comma 4 5 7 3" xfId="23831" xr:uid="{D3D6D731-D043-467E-BCEC-526853296E8C}"/>
    <cellStyle name="Comma 4 5 7 3 2" xfId="23832" xr:uid="{A391C11B-4141-466C-88BC-065B2264F10E}"/>
    <cellStyle name="Comma 4 5 7 3 2 2" xfId="23833" xr:uid="{74B3F6A4-EAAF-4317-9EFA-E12E059DF789}"/>
    <cellStyle name="Comma 4 5 7 3 3" xfId="23834" xr:uid="{474AECC4-E7E8-409E-A121-ABBDA297734B}"/>
    <cellStyle name="Comma 4 5 7 4" xfId="23835" xr:uid="{FA1B6CEB-A602-4662-982F-1833E9492A59}"/>
    <cellStyle name="Comma 4 5 7 4 2" xfId="23836" xr:uid="{7DBCBF7B-09A0-4F5F-BDF2-CF45EC41561A}"/>
    <cellStyle name="Comma 4 5 7 5" xfId="23837" xr:uid="{D4A68C91-6E4B-443D-A655-8056A6AD5B6E}"/>
    <cellStyle name="Comma 4 5 7 5 2" xfId="23838" xr:uid="{E3E11C68-19FE-4B6D-96D0-4B6DD3D78B25}"/>
    <cellStyle name="Comma 4 5 7 6" xfId="23839" xr:uid="{8FCE0162-EEBE-4121-B58A-936129AE0416}"/>
    <cellStyle name="Comma 4 5 8" xfId="23840" xr:uid="{ABE28866-E557-4035-B021-9409DBA4CE86}"/>
    <cellStyle name="Comma 4 5 8 2" xfId="23841" xr:uid="{9A327CB5-FB17-4A6E-986A-B4815E50D297}"/>
    <cellStyle name="Comma 4 5 8 2 2" xfId="23842" xr:uid="{A65CDAA0-72FD-4753-AD94-64A1F760AD1E}"/>
    <cellStyle name="Comma 4 5 8 3" xfId="23843" xr:uid="{0E4FABA4-D875-47DC-8E44-6541E2FBF08B}"/>
    <cellStyle name="Comma 4 5 8 4" xfId="23844" xr:uid="{85095083-16F8-4051-9E5A-D659D986421D}"/>
    <cellStyle name="Comma 4 5 9" xfId="23845" xr:uid="{62A0CAFD-2D8F-4F0F-A58F-98920049CA55}"/>
    <cellStyle name="Comma 4 5 9 2" xfId="23846" xr:uid="{50EB4E39-C1B7-407E-AFDF-0C4E3A17290A}"/>
    <cellStyle name="Comma 4 6" xfId="868" xr:uid="{F90741C9-45A9-4E48-A615-AFAA5E0CC234}"/>
    <cellStyle name="Comma 4 6 10" xfId="23847" xr:uid="{1D7A6217-6FCB-4D49-9F5B-701F2BB2BD0F}"/>
    <cellStyle name="Comma 4 6 11" xfId="1696" xr:uid="{2EE32E9F-CCB6-4513-88DF-1C1803753E48}"/>
    <cellStyle name="Comma 4 6 2" xfId="23848" xr:uid="{59B21E02-A6A0-4DCC-8525-035DC98AE897}"/>
    <cellStyle name="Comma 4 6 2 2" xfId="23849" xr:uid="{321D5413-59CC-406A-9F87-A2E6363B33CA}"/>
    <cellStyle name="Comma 4 6 2 2 2" xfId="23850" xr:uid="{9876B5C7-CDCE-41CB-AAE2-2ED205E3CD54}"/>
    <cellStyle name="Comma 4 6 2 2 2 2" xfId="23851" xr:uid="{451245F9-562D-425E-9F20-3F38B2C466CB}"/>
    <cellStyle name="Comma 4 6 2 2 3" xfId="23852" xr:uid="{90C17150-16B9-4191-B691-C9390E6CBD5E}"/>
    <cellStyle name="Comma 4 6 2 2 4" xfId="23853" xr:uid="{290946AE-C6BE-46F7-8AD8-4BC668B3A0E5}"/>
    <cellStyle name="Comma 4 6 2 2 5" xfId="23854" xr:uid="{745B1C80-D5AC-4202-AA4B-C2113DB5F8AD}"/>
    <cellStyle name="Comma 4 6 2 2 6" xfId="23855" xr:uid="{158AFDEF-1435-474F-BBE3-A62905C7C13E}"/>
    <cellStyle name="Comma 4 6 2 3" xfId="23856" xr:uid="{3F0728BA-B38F-46D2-A007-637A75BEA770}"/>
    <cellStyle name="Comma 4 6 2 3 2" xfId="23857" xr:uid="{3E7426BE-C940-4A6C-90CD-9E53AA6DE891}"/>
    <cellStyle name="Comma 4 6 2 3 2 2" xfId="23858" xr:uid="{61950C79-001C-462E-886C-DB225E9B21B2}"/>
    <cellStyle name="Comma 4 6 2 3 2 2 2" xfId="23859" xr:uid="{9F2A72F2-3758-442D-A916-F4D7717F2D8A}"/>
    <cellStyle name="Comma 4 6 2 3 2 2 2 2" xfId="23860" xr:uid="{F048A0B4-CE4D-46F8-BC3C-1CF2E4DC925E}"/>
    <cellStyle name="Comma 4 6 2 3 2 2 3" xfId="23861" xr:uid="{88A8DE10-7BFC-45D4-A2C3-B70CAAE001E1}"/>
    <cellStyle name="Comma 4 6 2 3 2 3" xfId="23862" xr:uid="{F82EDFAA-548C-41DF-BF93-A61561FCAAD8}"/>
    <cellStyle name="Comma 4 6 2 3 2 3 2" xfId="23863" xr:uid="{4E48FB33-F550-45DF-BE16-BED9F767F3D5}"/>
    <cellStyle name="Comma 4 6 2 3 2 4" xfId="23864" xr:uid="{25CBD0DB-D5A8-4FCE-A494-AB2AEBEF532D}"/>
    <cellStyle name="Comma 4 6 2 3 3" xfId="23865" xr:uid="{C6C3BD2A-00B4-4FCA-89A1-A30A2B14C05B}"/>
    <cellStyle name="Comma 4 6 2 3 3 2" xfId="23866" xr:uid="{F45283F5-9844-48FE-BE92-B0910FB9C4EB}"/>
    <cellStyle name="Comma 4 6 2 3 3 2 2" xfId="23867" xr:uid="{283125CC-2544-4716-A603-B152DD09ED4C}"/>
    <cellStyle name="Comma 4 6 2 3 3 3" xfId="23868" xr:uid="{47B147F7-7AFB-43A0-8EFD-DB96C839B70A}"/>
    <cellStyle name="Comma 4 6 2 3 3 3 2" xfId="23869" xr:uid="{DED372D9-90D3-495F-AE84-F670CE4D6664}"/>
    <cellStyle name="Comma 4 6 2 3 3 4" xfId="23870" xr:uid="{E4DF9FF4-08DB-45CD-A60B-92991D8CE03F}"/>
    <cellStyle name="Comma 4 6 2 3 4" xfId="23871" xr:uid="{9E5ED3E1-CB5C-4C21-911D-B30B224CE058}"/>
    <cellStyle name="Comma 4 6 2 3 4 2" xfId="23872" xr:uid="{5AB2BCAF-8FDF-47C5-9579-BDAFCBD64E85}"/>
    <cellStyle name="Comma 4 6 2 3 5" xfId="23873" xr:uid="{F9B14334-2468-4570-8643-63BF8F02C9D5}"/>
    <cellStyle name="Comma 4 6 2 3 5 2" xfId="23874" xr:uid="{8CD6D633-73FF-45DD-9062-EE4BF48F1660}"/>
    <cellStyle name="Comma 4 6 2 3 6" xfId="23875" xr:uid="{94FAEF3C-8935-4E12-B147-DE4D4C58F465}"/>
    <cellStyle name="Comma 4 6 2 4" xfId="23876" xr:uid="{804C99F6-F843-4D80-B805-EE771A14A708}"/>
    <cellStyle name="Comma 4 6 2 4 2" xfId="23877" xr:uid="{9EA9D7CF-7DCC-474E-BB43-53AF35E5EE26}"/>
    <cellStyle name="Comma 4 6 2 4 2 2" xfId="23878" xr:uid="{E7B6B648-F176-4618-A9B5-AC9350312300}"/>
    <cellStyle name="Comma 4 6 2 4 2 3" xfId="23879" xr:uid="{9FBBFE9C-AB45-427B-A9FE-36E9304348C1}"/>
    <cellStyle name="Comma 4 6 2 4 3" xfId="23880" xr:uid="{9D51F817-D3CD-4997-832C-F94ADC386B24}"/>
    <cellStyle name="Comma 4 6 2 4 3 2" xfId="23881" xr:uid="{063688B0-B4CD-444D-8DE0-72572E9AAC1D}"/>
    <cellStyle name="Comma 4 6 2 4 4" xfId="23882" xr:uid="{6A4B29E5-1F8B-4766-A3DC-0F9C5EEB0474}"/>
    <cellStyle name="Comma 4 6 2 4 4 2" xfId="23883" xr:uid="{547ABA87-FFF8-445E-8C24-F4500CA301D3}"/>
    <cellStyle name="Comma 4 6 2 4 5" xfId="23884" xr:uid="{6D3E29A8-8850-4C14-A01D-E1A16456BC90}"/>
    <cellStyle name="Comma 4 6 2 5" xfId="23885" xr:uid="{C7AD20F1-EEE2-4ECB-82CB-1C06ADFB7432}"/>
    <cellStyle name="Comma 4 6 2 5 2" xfId="23886" xr:uid="{BB2B207E-D501-4474-9445-40DE5C22B4F8}"/>
    <cellStyle name="Comma 4 6 2 5 2 2" xfId="23887" xr:uid="{9D57E7C9-7638-4580-9DED-FE89817F5522}"/>
    <cellStyle name="Comma 4 6 2 5 3" xfId="23888" xr:uid="{F2708CE0-FB34-4725-A50A-D18B3F7287C2}"/>
    <cellStyle name="Comma 4 6 2 6" xfId="23889" xr:uid="{D7840995-44AC-4427-99B0-47CACE914F93}"/>
    <cellStyle name="Comma 4 6 2 6 2" xfId="23890" xr:uid="{55C3CFC6-090B-43BF-987B-D090338756CB}"/>
    <cellStyle name="Comma 4 6 2 7" xfId="23891" xr:uid="{355B8FDE-DA8F-4492-A6DB-D847B2DC7819}"/>
    <cellStyle name="Comma 4 6 2 8" xfId="23892" xr:uid="{109971EE-6CC7-40B5-8852-31C4AFE6C6BB}"/>
    <cellStyle name="Comma 4 6 3" xfId="23893" xr:uid="{3083786E-B2EC-4213-90AD-C4638D85A800}"/>
    <cellStyle name="Comma 4 6 3 2" xfId="23894" xr:uid="{FA2FF130-BB28-4EB0-AC02-40DBC6322407}"/>
    <cellStyle name="Comma 4 6 3 2 2" xfId="23895" xr:uid="{30EFECF2-C4DF-422B-ADD2-D132BE9D7F71}"/>
    <cellStyle name="Comma 4 6 3 2 2 2" xfId="23896" xr:uid="{77493A95-4207-4F17-BF1B-3EB53594FBBE}"/>
    <cellStyle name="Comma 4 6 3 2 2 2 2" xfId="23897" xr:uid="{1EC4C200-2942-48DF-A6B8-68F2553ECCEB}"/>
    <cellStyle name="Comma 4 6 3 2 2 2 2 2" xfId="23898" xr:uid="{ACE9D5D3-3FFE-43FF-AC56-90C3615A05E4}"/>
    <cellStyle name="Comma 4 6 3 2 2 2 3" xfId="23899" xr:uid="{D24D4499-03E6-4CC6-A674-DB1BC96FFD36}"/>
    <cellStyle name="Comma 4 6 3 2 2 3" xfId="23900" xr:uid="{D75AD308-2123-4C30-95E7-3CBCD3223F70}"/>
    <cellStyle name="Comma 4 6 3 2 2 3 2" xfId="23901" xr:uid="{A6E82911-E7B4-4920-B33C-AF8DB4CFFBE5}"/>
    <cellStyle name="Comma 4 6 3 2 2 4" xfId="23902" xr:uid="{69CADA08-BD88-4379-B5EA-690D1AEEF555}"/>
    <cellStyle name="Comma 4 6 3 2 3" xfId="23903" xr:uid="{87D02C1B-A8DA-4B3B-B2A9-EBFB8385D6C9}"/>
    <cellStyle name="Comma 4 6 3 2 3 2" xfId="23904" xr:uid="{AABBD407-4196-47C8-A09C-681AD83C0ED0}"/>
    <cellStyle name="Comma 4 6 3 2 3 2 2" xfId="23905" xr:uid="{F90CBBAC-4BE2-47AC-BA6F-6C6A8745B8F0}"/>
    <cellStyle name="Comma 4 6 3 2 3 3" xfId="23906" xr:uid="{F697EF29-5B95-4CDD-AACB-5C593715BDBD}"/>
    <cellStyle name="Comma 4 6 3 2 3 3 2" xfId="23907" xr:uid="{1E9DEF0E-96E5-46A8-816B-EA654175A12F}"/>
    <cellStyle name="Comma 4 6 3 2 3 4" xfId="23908" xr:uid="{AC722FDF-022E-4E55-B8FD-5663250F5089}"/>
    <cellStyle name="Comma 4 6 3 2 4" xfId="23909" xr:uid="{976F53B3-F657-4536-A06D-F236473C3A55}"/>
    <cellStyle name="Comma 4 6 3 2 4 2" xfId="23910" xr:uid="{5C6E5940-8B97-465A-8391-60AE51B32C44}"/>
    <cellStyle name="Comma 4 6 3 2 5" xfId="23911" xr:uid="{139C7D5A-C577-4DF6-976A-1AA2BA726D8F}"/>
    <cellStyle name="Comma 4 6 3 2 5 2" xfId="23912" xr:uid="{09453872-6A0A-4CA8-B3A0-6F57C731A9F0}"/>
    <cellStyle name="Comma 4 6 3 2 6" xfId="23913" xr:uid="{069B192C-9513-4C05-8E26-C818D06C6762}"/>
    <cellStyle name="Comma 4 6 3 3" xfId="23914" xr:uid="{BADF8007-4E0C-4F69-925B-4F32B2DC3FD5}"/>
    <cellStyle name="Comma 4 6 3 3 2" xfId="23915" xr:uid="{F53E916D-6596-4867-AF5E-8AE2F1102525}"/>
    <cellStyle name="Comma 4 6 3 3 2 2" xfId="23916" xr:uid="{A01F38BA-4C98-467C-96E5-019E62B78A8B}"/>
    <cellStyle name="Comma 4 6 3 3 3" xfId="23917" xr:uid="{B005CE85-DE82-43C1-ACC0-B6BB5C299879}"/>
    <cellStyle name="Comma 4 6 3 3 4" xfId="23918" xr:uid="{04421DF0-3352-41A4-83E6-4F992DF0C858}"/>
    <cellStyle name="Comma 4 6 3 4" xfId="23919" xr:uid="{27035F29-4FD2-4460-B863-07002BC159BD}"/>
    <cellStyle name="Comma 4 6 3 4 2" xfId="23920" xr:uid="{136C37DE-E2F8-4C7F-9916-4574C620E983}"/>
    <cellStyle name="Comma 4 6 3 4 2 2" xfId="23921" xr:uid="{1F2958F0-C76C-4743-A01F-F08265834357}"/>
    <cellStyle name="Comma 4 6 3 4 3" xfId="23922" xr:uid="{AA1574D2-BE1A-4B99-963C-D4C8728D147E}"/>
    <cellStyle name="Comma 4 6 3 4 3 2" xfId="23923" xr:uid="{E62FFCAA-41D6-4B08-BA77-1AA72CA041C5}"/>
    <cellStyle name="Comma 4 6 3 4 4" xfId="23924" xr:uid="{2F51B4F6-224D-4416-9E10-38690C936791}"/>
    <cellStyle name="Comma 4 6 3 5" xfId="23925" xr:uid="{5EBE91E6-C0D8-4676-8C37-447A74CCF859}"/>
    <cellStyle name="Comma 4 6 3 5 2" xfId="23926" xr:uid="{24DBEDB5-DAD7-4933-8008-C66909BA9A0D}"/>
    <cellStyle name="Comma 4 6 3 5 2 2" xfId="23927" xr:uid="{14A7393E-45BA-452A-9FBA-80CFC33BA668}"/>
    <cellStyle name="Comma 4 6 3 5 3" xfId="23928" xr:uid="{5F5E5D64-93CA-4EC5-BB3E-05650F58E828}"/>
    <cellStyle name="Comma 4 6 3 6" xfId="23929" xr:uid="{AB5478C3-84E4-453D-ABFE-671727E1B3AA}"/>
    <cellStyle name="Comma 4 6 3 6 2" xfId="23930" xr:uid="{E19A2F19-1000-43D5-9EDD-245F89CCC108}"/>
    <cellStyle name="Comma 4 6 3 7" xfId="23931" xr:uid="{B943E9A5-D708-466E-8CC4-2ADD364F2FEA}"/>
    <cellStyle name="Comma 4 6 3 7 2" xfId="23932" xr:uid="{94E6BE33-3965-4A0B-AA34-E6A2CCE0C464}"/>
    <cellStyle name="Comma 4 6 3 8" xfId="23933" xr:uid="{AAA62B58-C98E-4451-95F6-3CFA1703B2B0}"/>
    <cellStyle name="Comma 4 6 4" xfId="23934" xr:uid="{02236CA4-6E56-4B1B-A469-DFBD48AB2151}"/>
    <cellStyle name="Comma 4 6 4 2" xfId="23935" xr:uid="{26A3577D-9A06-4AAE-9B9C-CA7A59DAFD2A}"/>
    <cellStyle name="Comma 4 6 4 2 2" xfId="23936" xr:uid="{C3ECBCBB-9F05-418C-B7ED-B74BE76A41B6}"/>
    <cellStyle name="Comma 4 6 4 2 2 2" xfId="23937" xr:uid="{ED033006-E7E2-474D-9FCC-0395DF1B2017}"/>
    <cellStyle name="Comma 4 6 4 2 2 2 2" xfId="23938" xr:uid="{CA310A6F-DB20-4B2B-9286-06AF9ABA7BE1}"/>
    <cellStyle name="Comma 4 6 4 2 2 3" xfId="23939" xr:uid="{D2214CE0-DA91-4D9C-99F5-27951CF76639}"/>
    <cellStyle name="Comma 4 6 4 2 3" xfId="23940" xr:uid="{47CFDB57-E955-4B21-B411-2A6C86BBC6A2}"/>
    <cellStyle name="Comma 4 6 4 2 3 2" xfId="23941" xr:uid="{02C83198-F0EF-476C-A357-628CBFB43DB7}"/>
    <cellStyle name="Comma 4 6 4 2 4" xfId="23942" xr:uid="{F6F02C67-5B7B-4094-B9DC-E245E2B0C3AF}"/>
    <cellStyle name="Comma 4 6 4 3" xfId="23943" xr:uid="{BA2C6617-4DF2-42ED-AECB-B16312F3462F}"/>
    <cellStyle name="Comma 4 6 4 3 2" xfId="23944" xr:uid="{DF1DECA9-DF9A-40CD-A27C-C1E829A69285}"/>
    <cellStyle name="Comma 4 6 4 3 2 2" xfId="23945" xr:uid="{FBCC93FC-8A9B-4172-804E-A583284D9D04}"/>
    <cellStyle name="Comma 4 6 4 3 3" xfId="23946" xr:uid="{90568DA8-F4A9-4999-8FA4-A427096EEA3A}"/>
    <cellStyle name="Comma 4 6 4 3 3 2" xfId="23947" xr:uid="{455E68F6-0016-45DB-B7DC-4B3CD67CF36B}"/>
    <cellStyle name="Comma 4 6 4 3 4" xfId="23948" xr:uid="{E2D83C27-5609-4A19-95F8-26E7C61370FA}"/>
    <cellStyle name="Comma 4 6 4 4" xfId="23949" xr:uid="{B022B67D-4BD2-4FDE-9C6C-A5ED1730D394}"/>
    <cellStyle name="Comma 4 6 4 4 2" xfId="23950" xr:uid="{9B0E79D9-BAA0-4BD1-A8F9-501C8EDC90F6}"/>
    <cellStyle name="Comma 4 6 4 5" xfId="23951" xr:uid="{033234BA-BA3F-4E17-8F3D-D4AE98D7F6FE}"/>
    <cellStyle name="Comma 4 6 4 5 2" xfId="23952" xr:uid="{82FC24E3-D6A9-4C30-882B-B9E93023588E}"/>
    <cellStyle name="Comma 4 6 4 6" xfId="23953" xr:uid="{7BD237BB-7C40-4182-A101-537E7500AC71}"/>
    <cellStyle name="Comma 4 6 5" xfId="23954" xr:uid="{F63D5B0B-3C2E-4B5A-B7FD-B16B9DFEC7DB}"/>
    <cellStyle name="Comma 4 6 5 2" xfId="23955" xr:uid="{7B9A5037-964F-4646-B8AC-45DEC20DC0FF}"/>
    <cellStyle name="Comma 4 6 5 2 2" xfId="23956" xr:uid="{6B21393B-647A-4F49-B207-9F5580A33007}"/>
    <cellStyle name="Comma 4 6 5 3" xfId="23957" xr:uid="{AB4F5395-CE6B-41A8-BB1A-793DED24CEC6}"/>
    <cellStyle name="Comma 4 6 5 3 2" xfId="23958" xr:uid="{E807849B-E55E-4827-8968-B182E7191D0C}"/>
    <cellStyle name="Comma 4 6 5 4" xfId="23959" xr:uid="{02AFD4FB-E578-4ADA-8B00-15F27C48346C}"/>
    <cellStyle name="Comma 4 6 6" xfId="23960" xr:uid="{5145B5E2-D7BD-4715-BB7B-C4DEAEEF2769}"/>
    <cellStyle name="Comma 4 6 6 2" xfId="23961" xr:uid="{4E716888-0164-416F-BF2D-6E75E252DB2F}"/>
    <cellStyle name="Comma 4 6 6 2 2" xfId="23962" xr:uid="{E664F25F-D214-462B-A5CD-36886C0DCA2A}"/>
    <cellStyle name="Comma 4 6 6 3" xfId="23963" xr:uid="{5F913998-6555-470E-90AD-E1975309C551}"/>
    <cellStyle name="Comma 4 6 7" xfId="23964" xr:uid="{4C3666AD-BE0F-40BA-88F0-E3026A6623EC}"/>
    <cellStyle name="Comma 4 6 7 2" xfId="23965" xr:uid="{73FBAAA8-D9BF-4AAF-8D4C-8E5B7F3F3629}"/>
    <cellStyle name="Comma 4 6 8" xfId="23966" xr:uid="{9CCE6FE2-8520-4D3D-B532-2CAAD337E563}"/>
    <cellStyle name="Comma 4 6 8 2" xfId="23967" xr:uid="{9BB8D534-F817-4D12-87EF-FAB8C46EB1B6}"/>
    <cellStyle name="Comma 4 6 9" xfId="23968" xr:uid="{3ED7642C-0413-49A4-AED5-B85C383D1118}"/>
    <cellStyle name="Comma 4 7" xfId="23969" xr:uid="{03B944E0-72C6-4BAB-97B6-1091E937F524}"/>
    <cellStyle name="Comma 4 7 10" xfId="23970" xr:uid="{5F584170-672C-42CF-9C23-AE15588C09F8}"/>
    <cellStyle name="Comma 4 7 11" xfId="44510" xr:uid="{4C37E23D-4C4D-434A-A9CE-68989F4E6692}"/>
    <cellStyle name="Comma 4 7 2" xfId="23971" xr:uid="{844F9C68-CD04-4340-A936-D42D30C70AC6}"/>
    <cellStyle name="Comma 4 7 2 2" xfId="23972" xr:uid="{35C8971C-2EA1-4149-9502-D8A4698F843F}"/>
    <cellStyle name="Comma 4 7 2 2 2" xfId="23973" xr:uid="{93F17A2C-71E4-4F26-875F-0FA150B418AA}"/>
    <cellStyle name="Comma 4 7 2 2 2 2" xfId="23974" xr:uid="{FE487A73-EBAD-49DF-8924-3E3E93A971EB}"/>
    <cellStyle name="Comma 4 7 2 2 2 2 2" xfId="23975" xr:uid="{B9559DC7-6763-4672-9CF5-835714E1BD07}"/>
    <cellStyle name="Comma 4 7 2 2 2 3" xfId="23976" xr:uid="{503CD78F-CD63-41F7-A181-BCC5DD23911B}"/>
    <cellStyle name="Comma 4 7 2 2 2 4" xfId="23977" xr:uid="{4A14DEF3-17F6-47A3-9B1C-547FFC018CA4}"/>
    <cellStyle name="Comma 4 7 2 2 3" xfId="23978" xr:uid="{64B7D6F9-84DD-4C1F-B87E-E8EC43962BA8}"/>
    <cellStyle name="Comma 4 7 2 2 3 2" xfId="23979" xr:uid="{14BD1A67-6AE5-4502-BB82-77AAD240CE56}"/>
    <cellStyle name="Comma 4 7 2 2 3 2 2" xfId="23980" xr:uid="{70C1165D-706C-49EE-8760-D848748331AD}"/>
    <cellStyle name="Comma 4 7 2 2 3 2 2 2" xfId="23981" xr:uid="{44D4B3B8-CD51-4A67-9D1D-30BC5B3DB12E}"/>
    <cellStyle name="Comma 4 7 2 2 3 2 3" xfId="23982" xr:uid="{698E34B5-377F-4B13-872D-9F8945B776E7}"/>
    <cellStyle name="Comma 4 7 2 2 3 3" xfId="23983" xr:uid="{83129E05-5909-4F26-BBFB-2983BB0568FD}"/>
    <cellStyle name="Comma 4 7 2 2 3 3 2" xfId="23984" xr:uid="{684846E8-2033-4443-A485-FF8D9494594B}"/>
    <cellStyle name="Comma 4 7 2 2 3 4" xfId="23985" xr:uid="{383E2EC0-F341-4D88-9020-C8046FBE1F43}"/>
    <cellStyle name="Comma 4 7 2 2 4" xfId="23986" xr:uid="{10E53DD1-ECF2-4F14-9C1A-ED7961DAEC0B}"/>
    <cellStyle name="Comma 4 7 2 2 4 2" xfId="23987" xr:uid="{EFDEAD5F-036E-4571-8D84-FB44105EDD6E}"/>
    <cellStyle name="Comma 4 7 2 2 4 2 2" xfId="23988" xr:uid="{EBA07CEE-E878-4784-B59A-53C219E9D1BB}"/>
    <cellStyle name="Comma 4 7 2 2 4 3" xfId="23989" xr:uid="{0C1EEA3C-B0B4-48C5-B7BA-EC95894A5845}"/>
    <cellStyle name="Comma 4 7 2 2 4 3 2" xfId="23990" xr:uid="{147BC25E-55D2-41C9-9201-017D3262EAEF}"/>
    <cellStyle name="Comma 4 7 2 2 4 4" xfId="23991" xr:uid="{2978CC6C-2CC3-4579-AADA-746E743B15CC}"/>
    <cellStyle name="Comma 4 7 2 2 5" xfId="23992" xr:uid="{56826F90-7525-49A8-B3F7-FD6985F31073}"/>
    <cellStyle name="Comma 4 7 2 2 5 2" xfId="23993" xr:uid="{EF906202-9C27-43ED-97E5-CA2F1876A152}"/>
    <cellStyle name="Comma 4 7 2 2 6" xfId="23994" xr:uid="{A2DD058E-1A1F-41CD-9159-616686420155}"/>
    <cellStyle name="Comma 4 7 2 2 6 2" xfId="23995" xr:uid="{1945AD4D-40CB-4979-A9B6-6EF017FC34D5}"/>
    <cellStyle name="Comma 4 7 2 2 7" xfId="23996" xr:uid="{415F812E-CF5D-4B45-A8E1-69BF79E6EA5B}"/>
    <cellStyle name="Comma 4 7 2 3" xfId="23997" xr:uid="{F235B227-7BBE-4FB6-A228-43E8BB452AED}"/>
    <cellStyle name="Comma 4 7 2 3 2" xfId="23998" xr:uid="{3C9F36B7-C45A-460C-BFDB-0992C025FE69}"/>
    <cellStyle name="Comma 4 7 2 3 2 2" xfId="23999" xr:uid="{B989C206-EFF4-45E3-BE5B-DBA18B7CB2A4}"/>
    <cellStyle name="Comma 4 7 2 3 2 2 2" xfId="24000" xr:uid="{E227042A-2A63-472F-895B-3566B2FC80B8}"/>
    <cellStyle name="Comma 4 7 2 3 2 2 2 2" xfId="24001" xr:uid="{C6790ED0-2F4B-4AFE-8520-751BDE4B5A51}"/>
    <cellStyle name="Comma 4 7 2 3 2 2 3" xfId="24002" xr:uid="{3566D37F-8B1C-4D87-8B7F-943A7BB21171}"/>
    <cellStyle name="Comma 4 7 2 3 2 3" xfId="24003" xr:uid="{730AA02A-06D1-485C-8D12-CDF7606528DE}"/>
    <cellStyle name="Comma 4 7 2 3 2 3 2" xfId="24004" xr:uid="{4BA3CBDC-35EF-4F4A-A421-DA9A6BC07CF4}"/>
    <cellStyle name="Comma 4 7 2 3 2 4" xfId="24005" xr:uid="{72726386-43A6-4A27-BD2A-8A11D94C3601}"/>
    <cellStyle name="Comma 4 7 2 3 3" xfId="24006" xr:uid="{2892E001-13A5-4DAA-B320-CAA32F79D57F}"/>
    <cellStyle name="Comma 4 7 2 3 3 2" xfId="24007" xr:uid="{EFD46713-2CA9-44B0-9AE9-4A05E1379622}"/>
    <cellStyle name="Comma 4 7 2 3 3 2 2" xfId="24008" xr:uid="{41859826-21A4-4E29-9D03-A86EF9AC03DB}"/>
    <cellStyle name="Comma 4 7 2 3 3 3" xfId="24009" xr:uid="{66BEF4CB-0268-4A90-ACE5-6168E7773860}"/>
    <cellStyle name="Comma 4 7 2 3 3 3 2" xfId="24010" xr:uid="{7E3B86DF-DCC5-47E2-87C3-AB48BC682E78}"/>
    <cellStyle name="Comma 4 7 2 3 3 4" xfId="24011" xr:uid="{596FACFB-5998-44D5-9BE8-7817F01D6750}"/>
    <cellStyle name="Comma 4 7 2 3 4" xfId="24012" xr:uid="{57BDFF69-7682-413E-B788-3A461656C98A}"/>
    <cellStyle name="Comma 4 7 2 3 4 2" xfId="24013" xr:uid="{FF660567-4B59-4B36-9086-3FF13F1DCDB6}"/>
    <cellStyle name="Comma 4 7 2 3 5" xfId="24014" xr:uid="{5CD15FA6-1C91-4450-9F18-486956EC1FB6}"/>
    <cellStyle name="Comma 4 7 2 3 5 2" xfId="24015" xr:uid="{8E2F2071-1977-4708-B53D-E5C4DD8D40B2}"/>
    <cellStyle name="Comma 4 7 2 3 6" xfId="24016" xr:uid="{9E18FE9B-0FBD-465E-911A-F7AA0B9A62BD}"/>
    <cellStyle name="Comma 4 7 2 4" xfId="24017" xr:uid="{B9D5886D-BEA5-48CE-AADE-129B79BB35E8}"/>
    <cellStyle name="Comma 4 7 2 4 2" xfId="24018" xr:uid="{16ACCCEC-6CF9-43B1-B9B0-9A08033CC100}"/>
    <cellStyle name="Comma 4 7 2 4 2 2" xfId="24019" xr:uid="{0B8B642E-FC27-4E52-99C7-F37BA41D56B9}"/>
    <cellStyle name="Comma 4 7 2 4 3" xfId="24020" xr:uid="{AC042886-27D6-44F5-8063-63B6EECF1FAA}"/>
    <cellStyle name="Comma 4 7 2 4 4" xfId="24021" xr:uid="{A7BA392E-D17B-4C36-87E2-60CA6EB7722F}"/>
    <cellStyle name="Comma 4 7 2 5" xfId="24022" xr:uid="{0C3C9F6C-FFC5-4B1A-B7DB-AE2203D629CF}"/>
    <cellStyle name="Comma 4 7 2 5 2" xfId="24023" xr:uid="{29C9E955-4BE1-48CF-A841-9F5C2DF7F699}"/>
    <cellStyle name="Comma 4 7 2 5 2 2" xfId="24024" xr:uid="{8D1DD33C-EC4D-45BB-89A0-77ACBEF6A12A}"/>
    <cellStyle name="Comma 4 7 2 5 2 2 2" xfId="24025" xr:uid="{3644DE41-4965-4E6B-B341-AA4AD76C8528}"/>
    <cellStyle name="Comma 4 7 2 5 2 3" xfId="24026" xr:uid="{6A5708A1-E05F-4CEF-B30B-2DE02155F1F1}"/>
    <cellStyle name="Comma 4 7 2 5 3" xfId="24027" xr:uid="{89171CC3-08E1-4A48-AF13-042A15279D6A}"/>
    <cellStyle name="Comma 4 7 2 5 3 2" xfId="24028" xr:uid="{3E005934-FF97-47BD-880B-D5E3AA10783B}"/>
    <cellStyle name="Comma 4 7 2 5 4" xfId="24029" xr:uid="{5EFA9956-BFDC-4151-8DCD-41321AC193C6}"/>
    <cellStyle name="Comma 4 7 2 6" xfId="24030" xr:uid="{3B38483E-E73C-44EC-B396-1D69EB0A7CD1}"/>
    <cellStyle name="Comma 4 7 2 6 2" xfId="24031" xr:uid="{C4DEB902-F926-4CF7-B0ED-153E4FEB47E0}"/>
    <cellStyle name="Comma 4 7 2 6 2 2" xfId="24032" xr:uid="{5D00CC7A-8C56-465C-B06C-E94694C15DD1}"/>
    <cellStyle name="Comma 4 7 2 6 3" xfId="24033" xr:uid="{B4542D61-8FD6-4DC2-86FE-3EE45CFEF1D5}"/>
    <cellStyle name="Comma 4 7 2 6 3 2" xfId="24034" xr:uid="{FD5190B8-D231-4CD9-AB3B-91DBCB6DA54C}"/>
    <cellStyle name="Comma 4 7 2 6 4" xfId="24035" xr:uid="{E7C0B68E-F6AF-4AAE-B9B9-000B741021DE}"/>
    <cellStyle name="Comma 4 7 2 7" xfId="24036" xr:uid="{B9B6CD62-AD15-47F1-9BE6-8AE1F49FEC8A}"/>
    <cellStyle name="Comma 4 7 2 7 2" xfId="24037" xr:uid="{20E5A230-BDA2-494E-9D30-AE1C5E94D3E8}"/>
    <cellStyle name="Comma 4 7 2 8" xfId="24038" xr:uid="{9CF6E9C7-4F19-47B0-B7F0-676EFA942BF0}"/>
    <cellStyle name="Comma 4 7 2 8 2" xfId="24039" xr:uid="{6FE1A723-54D6-40DE-B52A-6A47350069BB}"/>
    <cellStyle name="Comma 4 7 2 9" xfId="24040" xr:uid="{8C5590E7-E6E6-4C24-ADAF-B39E51DD7F8A}"/>
    <cellStyle name="Comma 4 7 3" xfId="24041" xr:uid="{09D8B975-505A-41F5-95B5-655BA5293191}"/>
    <cellStyle name="Comma 4 7 3 2" xfId="24042" xr:uid="{DE9325A4-6C82-4D7D-A2EA-B77603BAB725}"/>
    <cellStyle name="Comma 4 7 3 2 2" xfId="24043" xr:uid="{03DCB83B-56D1-42D4-90E7-0DB3FC2D4AFD}"/>
    <cellStyle name="Comma 4 7 3 2 2 2" xfId="24044" xr:uid="{5ABC3E85-AFF2-4BF1-BE63-443602E30A59}"/>
    <cellStyle name="Comma 4 7 3 2 2 2 2" xfId="24045" xr:uid="{13B4B9FB-B18A-4940-926D-E0DF861357CC}"/>
    <cellStyle name="Comma 4 7 3 2 2 2 2 2" xfId="24046" xr:uid="{DB496F9D-1188-4373-8357-14B84650FD88}"/>
    <cellStyle name="Comma 4 7 3 2 2 2 3" xfId="24047" xr:uid="{7EE07BE9-3ED3-4A5C-A5C1-AAEC72FFE5BA}"/>
    <cellStyle name="Comma 4 7 3 2 2 3" xfId="24048" xr:uid="{5936EBDD-CB06-4842-9D4A-C3C8D815BA8A}"/>
    <cellStyle name="Comma 4 7 3 2 2 3 2" xfId="24049" xr:uid="{9D6DEA55-019B-4565-AE83-7EA9EE7AFEE1}"/>
    <cellStyle name="Comma 4 7 3 2 2 4" xfId="24050" xr:uid="{492D8AFD-D482-429B-9323-3021B157E530}"/>
    <cellStyle name="Comma 4 7 3 2 3" xfId="24051" xr:uid="{BBB9CB7D-05CE-4D2D-8F66-3810519F9AF5}"/>
    <cellStyle name="Comma 4 7 3 2 3 2" xfId="24052" xr:uid="{D473EBFC-4542-454B-AF7C-7AC9A675D24E}"/>
    <cellStyle name="Comma 4 7 3 2 3 2 2" xfId="24053" xr:uid="{451CA75D-87DA-41F7-9D84-62B91F0CE05D}"/>
    <cellStyle name="Comma 4 7 3 2 3 3" xfId="24054" xr:uid="{739A1F20-0906-4A52-B54E-BF54EC0D0B48}"/>
    <cellStyle name="Comma 4 7 3 2 3 3 2" xfId="24055" xr:uid="{4CB8E8F8-B1F3-438E-AF6B-8E309F028BF8}"/>
    <cellStyle name="Comma 4 7 3 2 3 4" xfId="24056" xr:uid="{438E6B09-6D85-4634-BA86-8FB336651E7E}"/>
    <cellStyle name="Comma 4 7 3 2 4" xfId="24057" xr:uid="{60C5E384-8792-42AD-90A9-02AEFEAF9AA2}"/>
    <cellStyle name="Comma 4 7 3 2 4 2" xfId="24058" xr:uid="{D2494651-36C6-47A0-95AD-03046EE42737}"/>
    <cellStyle name="Comma 4 7 3 2 5" xfId="24059" xr:uid="{359E1A45-895A-462B-B4F4-19D4E3F23994}"/>
    <cellStyle name="Comma 4 7 3 2 5 2" xfId="24060" xr:uid="{31973437-14E5-4FDA-B498-87D585C0119F}"/>
    <cellStyle name="Comma 4 7 3 2 6" xfId="24061" xr:uid="{3DF013AC-4630-465B-9B12-11DB72BACE5F}"/>
    <cellStyle name="Comma 4 7 3 3" xfId="24062" xr:uid="{1D7E67B1-BF74-4004-B5E3-9AE0AA80B5CB}"/>
    <cellStyle name="Comma 4 7 3 3 2" xfId="24063" xr:uid="{F3267E9C-01FF-4FDB-A52F-8C4E175EA2EC}"/>
    <cellStyle name="Comma 4 7 3 3 2 2" xfId="24064" xr:uid="{7FBF2C38-A64C-4ED0-B67D-D969D2F39032}"/>
    <cellStyle name="Comma 4 7 3 3 3" xfId="24065" xr:uid="{5A036E60-0EBB-445B-B5D2-9A7C7F86EE94}"/>
    <cellStyle name="Comma 4 7 3 3 4" xfId="24066" xr:uid="{8E1E856A-0A8E-45EF-890C-223CBAD1B28E}"/>
    <cellStyle name="Comma 4 7 3 4" xfId="24067" xr:uid="{5E9AA570-5561-4664-A614-07781BB99E79}"/>
    <cellStyle name="Comma 4 7 3 4 2" xfId="24068" xr:uid="{09D25B41-A428-4B72-BA31-E7C96226C676}"/>
    <cellStyle name="Comma 4 7 3 4 2 2" xfId="24069" xr:uid="{BEAAAAF1-844A-4CFA-8B5C-1BE5CD31EBB5}"/>
    <cellStyle name="Comma 4 7 3 4 2 2 2" xfId="24070" xr:uid="{7F07A1CE-1D19-4AC6-AA84-1D73AA85719A}"/>
    <cellStyle name="Comma 4 7 3 4 2 3" xfId="24071" xr:uid="{2A33EAE8-F9DB-4777-80AE-F1ECE3D1DB90}"/>
    <cellStyle name="Comma 4 7 3 4 3" xfId="24072" xr:uid="{A6F2BA12-007E-456F-820B-124C521FD8E2}"/>
    <cellStyle name="Comma 4 7 3 4 3 2" xfId="24073" xr:uid="{E1692CED-0BC0-4C2F-AD48-22AFAAE06871}"/>
    <cellStyle name="Comma 4 7 3 4 4" xfId="24074" xr:uid="{8656FA32-5FEF-45D6-812B-685615AB5515}"/>
    <cellStyle name="Comma 4 7 3 5" xfId="24075" xr:uid="{C0CF8046-4F3B-4C70-B5C0-AF0C8365756F}"/>
    <cellStyle name="Comma 4 7 3 5 2" xfId="24076" xr:uid="{86976DF8-DE27-46AD-BCDC-88BEBB9A70B8}"/>
    <cellStyle name="Comma 4 7 3 5 2 2" xfId="24077" xr:uid="{68F7CAF3-887B-4B11-9C4E-F21737E3FEBB}"/>
    <cellStyle name="Comma 4 7 3 5 3" xfId="24078" xr:uid="{EA3BA977-D301-49AF-8AC0-267F2A4FC2E9}"/>
    <cellStyle name="Comma 4 7 3 5 3 2" xfId="24079" xr:uid="{753F9273-4D6A-4692-A210-B3145704F53D}"/>
    <cellStyle name="Comma 4 7 3 5 4" xfId="24080" xr:uid="{704BEE75-CC57-4A12-82B8-21F1C29C4152}"/>
    <cellStyle name="Comma 4 7 3 6" xfId="24081" xr:uid="{5874D9CE-B42F-4C17-B62E-73D1E6FCC160}"/>
    <cellStyle name="Comma 4 7 3 6 2" xfId="24082" xr:uid="{EA01AAB3-B650-4474-9544-579E37C30F1E}"/>
    <cellStyle name="Comma 4 7 3 7" xfId="24083" xr:uid="{3D1DCC6D-1D7D-4310-ABF9-FCC70813C536}"/>
    <cellStyle name="Comma 4 7 3 7 2" xfId="24084" xr:uid="{59AE5D48-E8E0-4344-A8D6-0C48950E78BB}"/>
    <cellStyle name="Comma 4 7 3 8" xfId="24085" xr:uid="{508402FC-D54A-4E17-A328-6A3256901F34}"/>
    <cellStyle name="Comma 4 7 4" xfId="24086" xr:uid="{7B4D3695-8F41-4160-B999-9C4F19CE28FF}"/>
    <cellStyle name="Comma 4 7 4 2" xfId="24087" xr:uid="{5A1172F4-56CB-4CB9-B7A3-DF5970824C2B}"/>
    <cellStyle name="Comma 4 7 4 2 2" xfId="24088" xr:uid="{849D8A84-C723-4241-93A8-EEB351481835}"/>
    <cellStyle name="Comma 4 7 4 3" xfId="24089" xr:uid="{E68E52A4-0564-4979-B167-D5306928366A}"/>
    <cellStyle name="Comma 4 7 4 4" xfId="24090" xr:uid="{F9E983F7-720C-4949-8F94-40373AFC3395}"/>
    <cellStyle name="Comma 4 7 5" xfId="24091" xr:uid="{D20BBD83-1DE5-4A8A-8288-A97D8A444E9A}"/>
    <cellStyle name="Comma 4 7 5 2" xfId="24092" xr:uid="{4BDEE23C-335C-4972-9E98-8565FC6D805A}"/>
    <cellStyle name="Comma 4 7 5 2 2" xfId="24093" xr:uid="{A6000B0F-C68C-447D-ACD2-2B677D10C2C0}"/>
    <cellStyle name="Comma 4 7 5 2 2 2" xfId="24094" xr:uid="{506DC0F6-D553-4632-B2BF-517C6A449368}"/>
    <cellStyle name="Comma 4 7 5 2 3" xfId="24095" xr:uid="{EE943910-1676-4C80-93C4-8ECF711873D7}"/>
    <cellStyle name="Comma 4 7 5 3" xfId="24096" xr:uid="{C0E33E4B-8997-462D-8A2E-F7845651F483}"/>
    <cellStyle name="Comma 4 7 5 3 2" xfId="24097" xr:uid="{8320C683-EE1B-46D2-92B3-D738CD430392}"/>
    <cellStyle name="Comma 4 7 5 4" xfId="24098" xr:uid="{1DE91713-0044-46E6-A3EE-67053B524C35}"/>
    <cellStyle name="Comma 4 7 6" xfId="24099" xr:uid="{21FDD626-7446-4870-8BB2-78576D63BBD2}"/>
    <cellStyle name="Comma 4 7 6 2" xfId="24100" xr:uid="{8B244AEA-1F98-49FB-ABE5-A7509EB3A0EC}"/>
    <cellStyle name="Comma 4 7 6 2 2" xfId="24101" xr:uid="{4CCECDEE-841C-4138-A5D5-BD84E4A350CC}"/>
    <cellStyle name="Comma 4 7 6 3" xfId="24102" xr:uid="{6C182755-B37A-4FAD-8319-1C47A082A147}"/>
    <cellStyle name="Comma 4 7 6 3 2" xfId="24103" xr:uid="{D2026E3D-0B7D-4C0C-B3D8-B899834FB21C}"/>
    <cellStyle name="Comma 4 7 6 4" xfId="24104" xr:uid="{C55A35A6-189A-4CB3-AE71-71672E499A59}"/>
    <cellStyle name="Comma 4 7 7" xfId="24105" xr:uid="{D1A46EB7-7632-43EA-93CD-2D02EA216AB9}"/>
    <cellStyle name="Comma 4 7 7 2" xfId="24106" xr:uid="{147FFE7C-658D-41F6-B7DD-F50CD969EEB2}"/>
    <cellStyle name="Comma 4 7 8" xfId="24107" xr:uid="{6A9704F7-3154-456F-B906-762321DBD271}"/>
    <cellStyle name="Comma 4 7 8 2" xfId="24108" xr:uid="{C9B452EF-4A9C-4235-969D-0C6079853A12}"/>
    <cellStyle name="Comma 4 7 9" xfId="24109" xr:uid="{6F0ABF3A-5F21-4DA7-98FA-5277640A0FA4}"/>
    <cellStyle name="Comma 4 8" xfId="24110" xr:uid="{471A2ECD-8EA4-451B-AD69-32B2B292A92C}"/>
    <cellStyle name="Comma 4 8 10" xfId="44511" xr:uid="{479402A1-2CD6-4421-8E21-7EB76611707D}"/>
    <cellStyle name="Comma 4 8 2" xfId="24111" xr:uid="{495CFF5D-78C9-40F7-BFD4-CFD09377C4AD}"/>
    <cellStyle name="Comma 4 8 2 2" xfId="24112" xr:uid="{FC778E0A-39B6-48C4-884B-E6EFD9C25831}"/>
    <cellStyle name="Comma 4 8 2 2 2" xfId="24113" xr:uid="{9114ED18-9728-4094-A9D3-68E785AC8A47}"/>
    <cellStyle name="Comma 4 8 2 2 2 2" xfId="24114" xr:uid="{982FF9E0-5027-46A9-A2FC-6B6264DA65AA}"/>
    <cellStyle name="Comma 4 8 2 2 3" xfId="24115" xr:uid="{4C7FC853-F6D7-4D61-8DE4-DFEEB3377598}"/>
    <cellStyle name="Comma 4 8 2 2 4" xfId="24116" xr:uid="{63F63522-314A-4834-A9F1-2C991334E4CF}"/>
    <cellStyle name="Comma 4 8 2 3" xfId="24117" xr:uid="{C41A045E-E1A9-40D1-9BCE-EACEDB7407ED}"/>
    <cellStyle name="Comma 4 8 2 3 2" xfId="24118" xr:uid="{6F67B6B4-1743-452C-A16A-6F7A3DC8E1C8}"/>
    <cellStyle name="Comma 4 8 2 3 2 2" xfId="24119" xr:uid="{34846DE0-12B8-4B13-9F73-EB0C09F7D435}"/>
    <cellStyle name="Comma 4 8 2 3 2 2 2" xfId="24120" xr:uid="{F03AF26E-8E73-4F24-A8DB-AEBAF075603C}"/>
    <cellStyle name="Comma 4 8 2 3 2 2 2 2" xfId="24121" xr:uid="{1A321472-F8A0-4A04-8645-BAD215CE09B4}"/>
    <cellStyle name="Comma 4 8 2 3 2 2 3" xfId="24122" xr:uid="{C74F4853-39B8-4692-AD5D-CC9A8AA591F8}"/>
    <cellStyle name="Comma 4 8 2 3 2 3" xfId="24123" xr:uid="{C92D3CF4-46A3-473B-98F0-8944F13C700C}"/>
    <cellStyle name="Comma 4 8 2 3 2 3 2" xfId="24124" xr:uid="{590D9C24-6D84-4BD7-BF5A-F2D3894E5B1F}"/>
    <cellStyle name="Comma 4 8 2 3 2 4" xfId="24125" xr:uid="{3A4F5CC2-E59D-41BF-8BF4-6B7329A5AEC9}"/>
    <cellStyle name="Comma 4 8 2 3 3" xfId="24126" xr:uid="{D35CFD2A-D965-43FE-8BD4-4F6F48371AB5}"/>
    <cellStyle name="Comma 4 8 2 3 3 2" xfId="24127" xr:uid="{FA35784E-78C0-422C-A89E-68F293630D05}"/>
    <cellStyle name="Comma 4 8 2 3 3 2 2" xfId="24128" xr:uid="{65C0AD45-7ED7-45AC-BB92-FD3EAA46A895}"/>
    <cellStyle name="Comma 4 8 2 3 3 3" xfId="24129" xr:uid="{10FAA264-78AF-4B63-8DFC-F0CE226CEDC2}"/>
    <cellStyle name="Comma 4 8 2 3 3 3 2" xfId="24130" xr:uid="{C12100E9-7B53-4E8D-BC43-C2CEDC751B12}"/>
    <cellStyle name="Comma 4 8 2 3 3 4" xfId="24131" xr:uid="{927BC306-4BBE-49BB-85D6-234DB4AB4C7A}"/>
    <cellStyle name="Comma 4 8 2 3 4" xfId="24132" xr:uid="{4FD0F6CA-6DDF-45DD-B5B8-0CE6544F14EC}"/>
    <cellStyle name="Comma 4 8 2 3 4 2" xfId="24133" xr:uid="{2653621E-8AC7-4041-A10F-4A8EF1F17D86}"/>
    <cellStyle name="Comma 4 8 2 3 5" xfId="24134" xr:uid="{EC6203A0-7512-4F6B-89D3-324582400741}"/>
    <cellStyle name="Comma 4 8 2 3 5 2" xfId="24135" xr:uid="{BC7DC8A9-DA58-4349-BC58-DE85FC0089B1}"/>
    <cellStyle name="Comma 4 8 2 3 6" xfId="24136" xr:uid="{DA9FC73E-F96E-47E8-9C3A-5EB50D95D370}"/>
    <cellStyle name="Comma 4 8 2 4" xfId="24137" xr:uid="{51123AC5-94F5-4193-8E3B-94EAFFA9F5D5}"/>
    <cellStyle name="Comma 4 8 2 4 2" xfId="24138" xr:uid="{04872C61-7EC8-482D-950C-A5D8F7A85092}"/>
    <cellStyle name="Comma 4 8 2 4 2 2" xfId="24139" xr:uid="{E704DD7E-72A3-4DCB-832C-2051452DC6A5}"/>
    <cellStyle name="Comma 4 8 2 4 3" xfId="24140" xr:uid="{445A476A-313F-4DE4-823D-683BEEF2B937}"/>
    <cellStyle name="Comma 4 8 2 4 4" xfId="24141" xr:uid="{B60D3F90-9D59-4193-8E37-BDEBF954A219}"/>
    <cellStyle name="Comma 4 8 2 5" xfId="24142" xr:uid="{67695704-4579-4D58-AC37-7BAC998DB586}"/>
    <cellStyle name="Comma 4 8 2 5 2" xfId="24143" xr:uid="{CA3FF9E1-58FD-4A9C-9F03-C39EDB443E67}"/>
    <cellStyle name="Comma 4 8 2 5 2 2" xfId="24144" xr:uid="{541414CF-FB18-4107-8985-A3A48F4A4A29}"/>
    <cellStyle name="Comma 4 8 2 5 2 2 2" xfId="24145" xr:uid="{D81D1120-A1B7-42E8-BEA7-3EE1265AB632}"/>
    <cellStyle name="Comma 4 8 2 5 2 3" xfId="24146" xr:uid="{EACDBC50-098A-4948-8E23-76CF1FE07C9C}"/>
    <cellStyle name="Comma 4 8 2 5 3" xfId="24147" xr:uid="{11AF7762-503E-4201-98A4-9A804374FAAF}"/>
    <cellStyle name="Comma 4 8 2 5 3 2" xfId="24148" xr:uid="{08E78B69-1761-4151-9816-54F380E4BC29}"/>
    <cellStyle name="Comma 4 8 2 5 4" xfId="24149" xr:uid="{4ADED9A2-D445-4610-86C7-CE8541284778}"/>
    <cellStyle name="Comma 4 8 2 6" xfId="24150" xr:uid="{5A8FC6CB-7F8B-4417-9107-8BA9907A331F}"/>
    <cellStyle name="Comma 4 8 2 6 2" xfId="24151" xr:uid="{43C59400-B2F9-4555-A44F-0AA3592ED991}"/>
    <cellStyle name="Comma 4 8 2 6 2 2" xfId="24152" xr:uid="{997295C6-1847-4015-AAD7-0375D03E63FB}"/>
    <cellStyle name="Comma 4 8 2 6 3" xfId="24153" xr:uid="{2B1E6BDC-E151-4E69-8FF5-5E703C3EC647}"/>
    <cellStyle name="Comma 4 8 2 6 3 2" xfId="24154" xr:uid="{55722310-404A-4725-B065-914C8AB14198}"/>
    <cellStyle name="Comma 4 8 2 6 4" xfId="24155" xr:uid="{86EFFADE-E400-4B86-8391-A920DD184F05}"/>
    <cellStyle name="Comma 4 8 2 7" xfId="24156" xr:uid="{0D868A40-41E6-4B1C-9133-D7B1FAAD94F5}"/>
    <cellStyle name="Comma 4 8 2 7 2" xfId="24157" xr:uid="{D78951AF-8E75-4375-984C-42D4BD14F0AE}"/>
    <cellStyle name="Comma 4 8 2 8" xfId="24158" xr:uid="{B1896C00-E173-470B-87FD-F12E07967D11}"/>
    <cellStyle name="Comma 4 8 2 8 2" xfId="24159" xr:uid="{F1A01BA6-81E7-42D7-871D-B6F0FB6FFEF6}"/>
    <cellStyle name="Comma 4 8 2 9" xfId="24160" xr:uid="{78D17246-9F0C-4105-9C26-E3B13E00E0D2}"/>
    <cellStyle name="Comma 4 8 3" xfId="24161" xr:uid="{A6B490C6-D6CF-4AF1-B3B3-B8D66FB36695}"/>
    <cellStyle name="Comma 4 8 3 2" xfId="24162" xr:uid="{CD0707D0-CBB6-4781-A882-98B0E7058A97}"/>
    <cellStyle name="Comma 4 8 3 2 2" xfId="24163" xr:uid="{3251E337-7BDA-4CBA-8296-96979DEB3BAC}"/>
    <cellStyle name="Comma 4 8 3 3" xfId="24164" xr:uid="{8668B52C-19A0-40B0-B0A7-3ED4F82D54BB}"/>
    <cellStyle name="Comma 4 8 3 4" xfId="24165" xr:uid="{0FAB1188-C670-4C8B-9692-AEE0FC68606A}"/>
    <cellStyle name="Comma 4 8 4" xfId="24166" xr:uid="{759F54A2-40AF-4C9D-9436-F9D0ECA880CE}"/>
    <cellStyle name="Comma 4 8 4 2" xfId="24167" xr:uid="{C1F8C553-F4A2-4812-AFC3-E4995ED2342C}"/>
    <cellStyle name="Comma 4 8 4 2 2" xfId="24168" xr:uid="{D6905349-A87A-4444-AE57-D63AF294017C}"/>
    <cellStyle name="Comma 4 8 4 3" xfId="24169" xr:uid="{F2CC14C7-69E2-4FF1-9859-4700DB6FEB24}"/>
    <cellStyle name="Comma 4 8 4 4" xfId="24170" xr:uid="{6032FF1F-2B1F-426A-A3B3-B921C1D30397}"/>
    <cellStyle name="Comma 4 8 5" xfId="24171" xr:uid="{ED1F4CB3-AF53-46FF-8D5D-9D268E9F1DF9}"/>
    <cellStyle name="Comma 4 8 5 2" xfId="24172" xr:uid="{A1C33A2C-CEC2-4562-B3C4-B5756987B321}"/>
    <cellStyle name="Comma 4 8 5 2 2" xfId="24173" xr:uid="{49E54153-51EA-4D61-B6C0-8D7209F638A3}"/>
    <cellStyle name="Comma 4 8 5 2 2 2" xfId="24174" xr:uid="{0668CD5B-CBB6-421F-AD36-9F7A60933B64}"/>
    <cellStyle name="Comma 4 8 5 2 3" xfId="24175" xr:uid="{846D1295-5F66-4AB0-8680-20D6C581DD9B}"/>
    <cellStyle name="Comma 4 8 5 3" xfId="24176" xr:uid="{B7460A34-911D-43CB-AC87-3FD8E748350B}"/>
    <cellStyle name="Comma 4 8 5 3 2" xfId="24177" xr:uid="{EA6CDA70-CB53-4C49-A5F4-3F4DCCA5B30C}"/>
    <cellStyle name="Comma 4 8 5 4" xfId="24178" xr:uid="{6DAE7402-8422-42F8-99C9-08FB71BAC8F2}"/>
    <cellStyle name="Comma 4 8 6" xfId="24179" xr:uid="{0FE0A07C-F134-499B-A666-FA010833DD61}"/>
    <cellStyle name="Comma 4 8 6 2" xfId="24180" xr:uid="{1B7B7A9D-2183-47D7-B628-DA2E4A17B7BB}"/>
    <cellStyle name="Comma 4 8 6 2 2" xfId="24181" xr:uid="{36A13646-FF22-4A28-A9C6-1BB1EF52C9B5}"/>
    <cellStyle name="Comma 4 8 6 3" xfId="24182" xr:uid="{BB4C4C96-55F1-4A96-9882-E72F97265AD2}"/>
    <cellStyle name="Comma 4 8 6 3 2" xfId="24183" xr:uid="{7A17569C-F01A-484C-86F5-0497E0B451BB}"/>
    <cellStyle name="Comma 4 8 6 4" xfId="24184" xr:uid="{69067A76-9CF7-4355-A7E4-40702CCC56D0}"/>
    <cellStyle name="Comma 4 8 7" xfId="24185" xr:uid="{62E7E4DE-B1EE-4E76-8E1A-876D547E262D}"/>
    <cellStyle name="Comma 4 8 7 2" xfId="24186" xr:uid="{3CD514DA-115D-47D2-A9E1-835D5A2A3617}"/>
    <cellStyle name="Comma 4 8 8" xfId="24187" xr:uid="{B20178D6-F062-4501-99F5-3DCCB051F92D}"/>
    <cellStyle name="Comma 4 8 8 2" xfId="24188" xr:uid="{8FE12221-DAE8-4C48-A610-7FE696139E94}"/>
    <cellStyle name="Comma 4 8 9" xfId="24189" xr:uid="{C3BE7E13-2A55-493E-874F-52AB392E9481}"/>
    <cellStyle name="Comma 4 9" xfId="24190" xr:uid="{892561CE-5823-4B62-ABE9-A2DE2CB14997}"/>
    <cellStyle name="Comma 4 9 2" xfId="24191" xr:uid="{F46761C9-429A-422E-B0A1-56867E25F599}"/>
    <cellStyle name="Comma 4 9 2 2" xfId="24192" xr:uid="{4213841D-9D58-4F7B-8C7E-5D3AA507A8FE}"/>
    <cellStyle name="Comma 4 9 2 2 2" xfId="24193" xr:uid="{208A9C72-06D5-4E91-A103-798311873925}"/>
    <cellStyle name="Comma 4 9 2 3" xfId="24194" xr:uid="{A99E5016-B0FC-443D-B0AC-F36392667FC8}"/>
    <cellStyle name="Comma 4 9 2 4" xfId="24195" xr:uid="{2DF04632-A49C-4172-AA72-F0AB67B66C73}"/>
    <cellStyle name="Comma 4 9 3" xfId="24196" xr:uid="{309FDF7E-7457-4633-9800-836122669056}"/>
    <cellStyle name="Comma 4 9 3 2" xfId="24197" xr:uid="{81A6B2D5-32BB-44F6-B169-E290CDE62D6F}"/>
    <cellStyle name="Comma 4 9 3 2 2" xfId="24198" xr:uid="{9F592169-E07F-4696-A936-A4A767396C00}"/>
    <cellStyle name="Comma 4 9 3 2 2 2" xfId="24199" xr:uid="{E05D3DB1-798F-4AD0-99C6-F1910B5DFA0A}"/>
    <cellStyle name="Comma 4 9 3 2 2 2 2" xfId="24200" xr:uid="{430BA2DB-6669-4DAC-930B-485ACAA8BEC5}"/>
    <cellStyle name="Comma 4 9 3 2 2 3" xfId="24201" xr:uid="{555AC36B-226A-4E43-985B-C967424961EF}"/>
    <cellStyle name="Comma 4 9 3 2 3" xfId="24202" xr:uid="{4583271B-B435-40F1-93D8-81FB602662EC}"/>
    <cellStyle name="Comma 4 9 3 2 3 2" xfId="24203" xr:uid="{E5D56A27-BC48-43B0-8B75-E3CAA742D9EE}"/>
    <cellStyle name="Comma 4 9 3 2 4" xfId="24204" xr:uid="{3FE278C5-9949-4CE0-AD76-D7D6E444A564}"/>
    <cellStyle name="Comma 4 9 3 3" xfId="24205" xr:uid="{499D763B-998D-4FF9-974E-451D11F6BCDC}"/>
    <cellStyle name="Comma 4 9 3 3 2" xfId="24206" xr:uid="{186F0319-FAC3-4AC2-80D5-508DD43C3DEA}"/>
    <cellStyle name="Comma 4 9 3 3 2 2" xfId="24207" xr:uid="{08B64C6C-E880-4F57-B8C7-A88A42ECB2AA}"/>
    <cellStyle name="Comma 4 9 3 3 3" xfId="24208" xr:uid="{ADB59C68-4FA1-4153-81AC-45140601B3FA}"/>
    <cellStyle name="Comma 4 9 3 3 3 2" xfId="24209" xr:uid="{C504C05B-AF0B-46FE-9908-25CF8A151C09}"/>
    <cellStyle name="Comma 4 9 3 3 4" xfId="24210" xr:uid="{F267A5E1-B5F9-49F0-8551-5DF30CA53108}"/>
    <cellStyle name="Comma 4 9 3 4" xfId="24211" xr:uid="{827E10C9-6C57-4078-8C56-4FCA6499859F}"/>
    <cellStyle name="Comma 4 9 3 4 2" xfId="24212" xr:uid="{F85D65EE-5A9F-4A28-95DC-B6F15132C61D}"/>
    <cellStyle name="Comma 4 9 3 5" xfId="24213" xr:uid="{71F3F461-AEEE-41C8-8924-B60724A2657D}"/>
    <cellStyle name="Comma 4 9 3 5 2" xfId="24214" xr:uid="{A4DE6BC3-D36A-442F-87EB-3EC5FD3FF0E0}"/>
    <cellStyle name="Comma 4 9 3 6" xfId="24215" xr:uid="{08FB6850-1924-4E54-9FB6-A7A25C732312}"/>
    <cellStyle name="Comma 4 9 4" xfId="24216" xr:uid="{8AF440BD-85E7-4EAB-AB23-2982A08BD696}"/>
    <cellStyle name="Comma 4 9 4 2" xfId="24217" xr:uid="{D2F04536-1556-4B75-9DA0-17AA3DD8D744}"/>
    <cellStyle name="Comma 4 9 5" xfId="24218" xr:uid="{E50949AF-6946-40F4-A085-2D7A6B3C5257}"/>
    <cellStyle name="Comma 4 9 6" xfId="24219" xr:uid="{2DA05D25-5718-4A00-BB44-DA891C4C85E0}"/>
    <cellStyle name="Comma 4 9 7" xfId="44512" xr:uid="{3C8F5750-C4C9-45EE-B3DD-524F3E094935}"/>
    <cellStyle name="Comma 40" xfId="66" xr:uid="{FEA3CDB0-42AC-4857-8B00-EFA5D55846A0}"/>
    <cellStyle name="Comma 5" xfId="152" xr:uid="{107CBFF2-71BE-4D0A-A5D4-37635B9410C3}"/>
    <cellStyle name="Comma 5 10" xfId="24220" xr:uid="{D42C36C7-D855-4F88-A939-E79ACF1F3C9A}"/>
    <cellStyle name="Comma 5 10 2" xfId="24221" xr:uid="{26741EE9-008A-4BDE-88D8-24709D94F30C}"/>
    <cellStyle name="Comma 5 10 2 2" xfId="24222" xr:uid="{052F219C-DE60-4565-AA13-790E38EB802C}"/>
    <cellStyle name="Comma 5 10 2 2 2" xfId="24223" xr:uid="{D0E2E3F7-F70F-4396-83C4-F21B25E4A48A}"/>
    <cellStyle name="Comma 5 10 2 2 2 2" xfId="24224" xr:uid="{5FA3B2BB-96B7-4DF8-B46E-16E7759DA565}"/>
    <cellStyle name="Comma 5 10 2 2 3" xfId="24225" xr:uid="{7B17AB72-72F3-4299-8664-E2C55F77E19B}"/>
    <cellStyle name="Comma 5 10 2 3" xfId="24226" xr:uid="{6A2E8F82-5074-4600-891D-4D6C78E8D5B3}"/>
    <cellStyle name="Comma 5 10 2 3 2" xfId="24227" xr:uid="{9E53AD37-3205-443E-8062-A5C70EE8C0BD}"/>
    <cellStyle name="Comma 5 10 2 4" xfId="24228" xr:uid="{3EC439BA-E52D-4E8B-9A4C-1409F759DA32}"/>
    <cellStyle name="Comma 5 10 3" xfId="24229" xr:uid="{DF07F87F-E87C-45A5-B7F9-58C269EFB8D5}"/>
    <cellStyle name="Comma 5 10 3 2" xfId="24230" xr:uid="{1F28AD18-43C8-4C6B-B8F9-F6E2D451B2CD}"/>
    <cellStyle name="Comma 5 10 3 2 2" xfId="24231" xr:uid="{37AE118C-8FED-4D2B-AAB0-6DBA9494C8B2}"/>
    <cellStyle name="Comma 5 10 3 3" xfId="24232" xr:uid="{05037133-08F7-48DE-A5D1-0A1B44603B30}"/>
    <cellStyle name="Comma 5 10 3 3 2" xfId="24233" xr:uid="{71F4B2D6-FA4C-4BBB-AEC4-F18398D28EC2}"/>
    <cellStyle name="Comma 5 10 3 4" xfId="24234" xr:uid="{3008E9BB-CBF1-4569-B6B4-80258E5C6140}"/>
    <cellStyle name="Comma 5 10 4" xfId="24235" xr:uid="{D0762F6E-7D0F-4A1A-9220-05C9297E110B}"/>
    <cellStyle name="Comma 5 10 4 2" xfId="24236" xr:uid="{F5F485A1-BA43-4864-801E-CB0B4115F725}"/>
    <cellStyle name="Comma 5 10 5" xfId="24237" xr:uid="{94082FFE-A1D0-4644-85DD-42FA7858A253}"/>
    <cellStyle name="Comma 5 10 5 2" xfId="24238" xr:uid="{E99AA3B0-36CD-4F9C-96DF-DBD6D464DEFC}"/>
    <cellStyle name="Comma 5 10 6" xfId="24239" xr:uid="{46E73595-7CFC-45E6-AFFD-7892FB9E908B}"/>
    <cellStyle name="Comma 5 10 7" xfId="47590" xr:uid="{177654FC-CEF8-4583-A409-063334449AF9}"/>
    <cellStyle name="Comma 5 11" xfId="24240" xr:uid="{C5B839FE-6916-4B2E-963D-5715895865F3}"/>
    <cellStyle name="Comma 5 11 2" xfId="24241" xr:uid="{EDCEB379-FE73-44BE-8D72-7BF7AC4A87A7}"/>
    <cellStyle name="Comma 5 11 2 2" xfId="24242" xr:uid="{B82CC685-F32E-4C83-85CE-B8F8D089D257}"/>
    <cellStyle name="Comma 5 11 3" xfId="24243" xr:uid="{38C41168-3B12-41C5-B6F3-C4BAC4DFD90D}"/>
    <cellStyle name="Comma 5 11 4" xfId="24244" xr:uid="{353CB829-C2B5-4488-8C25-6C32861A96F5}"/>
    <cellStyle name="Comma 5 11 5" xfId="47777" xr:uid="{3F80B086-7F02-4349-9AF8-264EB47FF4A5}"/>
    <cellStyle name="Comma 5 12" xfId="24245" xr:uid="{D284FB22-D7AC-47C6-9D23-F46CF729F1E2}"/>
    <cellStyle name="Comma 5 12 2" xfId="24246" xr:uid="{7FFDAA25-58F1-48FF-BFFE-D40ECA864676}"/>
    <cellStyle name="Comma 5 12 2 2" xfId="24247" xr:uid="{53C035B7-79C0-4ACA-BE7E-162A54826663}"/>
    <cellStyle name="Comma 5 12 2 2 2" xfId="24248" xr:uid="{33597710-7FC6-4289-8527-78B2E770C0AB}"/>
    <cellStyle name="Comma 5 12 2 3" xfId="24249" xr:uid="{93A803FD-E35A-4CB1-88D3-CF9F4D0DF11D}"/>
    <cellStyle name="Comma 5 12 3" xfId="24250" xr:uid="{148B1E45-6FFF-472C-BE41-20F299834D37}"/>
    <cellStyle name="Comma 5 12 3 2" xfId="24251" xr:uid="{95CD280B-0324-406C-B7F1-94D9698D0F82}"/>
    <cellStyle name="Comma 5 12 4" xfId="24252" xr:uid="{6D710928-309F-4E67-BF1C-3142B1673EE1}"/>
    <cellStyle name="Comma 5 13" xfId="24253" xr:uid="{BC38B6CF-7E74-431A-A4B4-86B635002EB0}"/>
    <cellStyle name="Comma 5 13 2" xfId="24254" xr:uid="{DBB56A07-FD1F-4C42-833D-059BFC2A12C2}"/>
    <cellStyle name="Comma 5 13 2 2" xfId="24255" xr:uid="{AC680624-C323-4508-9809-746646D5810F}"/>
    <cellStyle name="Comma 5 13 3" xfId="24256" xr:uid="{D65FE6CB-1D0E-403E-B393-59AE28530574}"/>
    <cellStyle name="Comma 5 13 3 2" xfId="24257" xr:uid="{3AD331DB-EEBB-471B-A51F-CEE3FA42EC7D}"/>
    <cellStyle name="Comma 5 13 4" xfId="24258" xr:uid="{0A552E8E-C8E3-4CCC-9D3D-6BA2F01B69B6}"/>
    <cellStyle name="Comma 5 14" xfId="24259" xr:uid="{3E0845EC-6B6F-4096-89F6-5A625CB41C2D}"/>
    <cellStyle name="Comma 5 14 2" xfId="24260" xr:uid="{8626B076-2347-43D3-BB51-17E24C6D419B}"/>
    <cellStyle name="Comma 5 15" xfId="24261" xr:uid="{8A75C01E-8230-4C39-B805-D32736EC5C7D}"/>
    <cellStyle name="Comma 5 15 2" xfId="24262" xr:uid="{2E5C466A-562D-4D31-BA65-B9EB4D02EDA9}"/>
    <cellStyle name="Comma 5 16" xfId="24263" xr:uid="{3FCACD74-7EB8-43ED-ACA5-A163AADC8AD4}"/>
    <cellStyle name="Comma 5 17" xfId="1579" xr:uid="{E02AE795-B1E1-406F-BAC4-8CA7D0D37EF8}"/>
    <cellStyle name="Comma 5 18" xfId="1344" xr:uid="{D4967701-C876-4562-9AFE-CD16BBA86DC7}"/>
    <cellStyle name="Comma 5 19" xfId="1250" xr:uid="{BF753B07-07C8-4898-BD64-6E5C1D322D48}"/>
    <cellStyle name="Comma 5 2" xfId="153" xr:uid="{DDBF1A25-2B02-4655-ADB2-BF68D2325B15}"/>
    <cellStyle name="Comma 5 2 10" xfId="24264" xr:uid="{80A0F2D2-BE13-4753-8E62-9EBDF438240C}"/>
    <cellStyle name="Comma 5 2 10 2" xfId="24265" xr:uid="{22E0ABD0-D89F-46DF-A3E4-A969F751205F}"/>
    <cellStyle name="Comma 5 2 11" xfId="24266" xr:uid="{5074BEAD-BA93-46CD-9EBF-B2BB70410DCF}"/>
    <cellStyle name="Comma 5 2 12" xfId="24267" xr:uid="{967F4C13-1C4F-4EC6-BBE7-53D3AD31F4A5}"/>
    <cellStyle name="Comma 5 2 13" xfId="1580" xr:uid="{117B96E4-18EB-4690-819F-A60259301C31}"/>
    <cellStyle name="Comma 5 2 14" xfId="43663" xr:uid="{AAE137DE-5B9E-40EF-BE33-91001028F19A}"/>
    <cellStyle name="Comma 5 2 15" xfId="1370" xr:uid="{EFA710CB-0583-4937-89B3-7072D414F7BB}"/>
    <cellStyle name="Comma 5 2 16" xfId="1251" xr:uid="{BD99B99D-13F6-47DA-A894-D14F6B192E1F}"/>
    <cellStyle name="Comma 5 2 2" xfId="1441" xr:uid="{002CEB31-6BED-4471-AE5B-7E072EB162BA}"/>
    <cellStyle name="Comma 5 2 2 10" xfId="24269" xr:uid="{A82FF689-633E-423D-8474-9AB8934A8595}"/>
    <cellStyle name="Comma 5 2 2 11" xfId="24268" xr:uid="{3FD1E1F3-0F72-45BD-ADC6-6364C1DB77DB}"/>
    <cellStyle name="Comma 5 2 2 2" xfId="24270" xr:uid="{93531C2B-94CC-40C8-A50C-8319F6FF9DC5}"/>
    <cellStyle name="Comma 5 2 2 2 10" xfId="47852" xr:uid="{B7D59650-F297-453A-8029-643B27135DB0}"/>
    <cellStyle name="Comma 5 2 2 2 2" xfId="24271" xr:uid="{AC750936-AC4C-4CBD-8A90-F5CD7D5A2FA5}"/>
    <cellStyle name="Comma 5 2 2 2 2 2" xfId="24272" xr:uid="{D7056814-0816-49DD-9BBB-164A33767253}"/>
    <cellStyle name="Comma 5 2 2 2 2 2 2" xfId="24273" xr:uid="{F0516CA5-60E7-49FE-9AAD-256DCDE20199}"/>
    <cellStyle name="Comma 5 2 2 2 2 2 2 2" xfId="24274" xr:uid="{1A3EEDF1-B9F8-4A35-90FA-4AA58DE20368}"/>
    <cellStyle name="Comma 5 2 2 2 2 2 2 2 2" xfId="24275" xr:uid="{B8B453C4-044B-4A3C-B40C-E77E60C4F0BA}"/>
    <cellStyle name="Comma 5 2 2 2 2 2 2 2 2 2" xfId="24276" xr:uid="{125BA454-5789-46DB-8CC8-0EF7BBDE0C58}"/>
    <cellStyle name="Comma 5 2 2 2 2 2 2 2 3" xfId="24277" xr:uid="{150BCDBA-FCA9-48F0-8B8B-3BD9E30CC7D7}"/>
    <cellStyle name="Comma 5 2 2 2 2 2 2 3" xfId="24278" xr:uid="{0CDB5613-E483-418F-BA08-8BEE0A5D4601}"/>
    <cellStyle name="Comma 5 2 2 2 2 2 2 3 2" xfId="24279" xr:uid="{1DEA1440-7FC6-4105-A6AC-468A247F2470}"/>
    <cellStyle name="Comma 5 2 2 2 2 2 2 4" xfId="24280" xr:uid="{2566FA87-9BFD-47A5-89EA-39469F48379A}"/>
    <cellStyle name="Comma 5 2 2 2 2 2 3" xfId="24281" xr:uid="{1038283B-CC2E-469A-8CBF-5C811AE1CA5F}"/>
    <cellStyle name="Comma 5 2 2 2 2 2 3 2" xfId="24282" xr:uid="{B7CDC7B5-BC5C-4516-B327-39E275D21370}"/>
    <cellStyle name="Comma 5 2 2 2 2 2 3 2 2" xfId="24283" xr:uid="{8C4E214F-DFEA-497F-BB49-8B02124D97B0}"/>
    <cellStyle name="Comma 5 2 2 2 2 2 3 3" xfId="24284" xr:uid="{1467C6CA-3098-474F-84DB-0A2D919FF393}"/>
    <cellStyle name="Comma 5 2 2 2 2 2 3 3 2" xfId="24285" xr:uid="{722119B5-DAB7-4403-A1C4-AFE68E4AAA34}"/>
    <cellStyle name="Comma 5 2 2 2 2 2 3 4" xfId="24286" xr:uid="{031625E3-FEDB-44BB-A3AB-38A3405890BA}"/>
    <cellStyle name="Comma 5 2 2 2 2 2 4" xfId="24287" xr:uid="{19347EA8-208A-4CBF-BB0F-0AA65C8CFE90}"/>
    <cellStyle name="Comma 5 2 2 2 2 2 4 2" xfId="24288" xr:uid="{8051E601-67FE-4D51-A237-2E3CC9037E4C}"/>
    <cellStyle name="Comma 5 2 2 2 2 2 5" xfId="24289" xr:uid="{0E99E70E-B7D8-49E9-AC5A-DE37E5B5656F}"/>
    <cellStyle name="Comma 5 2 2 2 2 2 5 2" xfId="24290" xr:uid="{FBD05065-9456-481F-96AC-121A3474C14C}"/>
    <cellStyle name="Comma 5 2 2 2 2 2 6" xfId="24291" xr:uid="{ACB2CB68-73D9-4DAC-95A4-36C989DD33B2}"/>
    <cellStyle name="Comma 5 2 2 2 2 3" xfId="24292" xr:uid="{38F4FA9B-8B01-41FF-B4F7-25A4AA574EDE}"/>
    <cellStyle name="Comma 5 2 2 2 2 3 2" xfId="24293" xr:uid="{4CA5FC46-60C5-4108-8E82-46B72C59DDCB}"/>
    <cellStyle name="Comma 5 2 2 2 2 3 2 2" xfId="24294" xr:uid="{A3A97BC6-7351-4FD0-84A8-EF1264172C23}"/>
    <cellStyle name="Comma 5 2 2 2 2 3 2 2 2" xfId="24295" xr:uid="{7B35E68F-F1EA-47C5-86EC-C9007467576A}"/>
    <cellStyle name="Comma 5 2 2 2 2 3 2 3" xfId="24296" xr:uid="{A73BC9FB-B584-4790-BE64-7704B8530B53}"/>
    <cellStyle name="Comma 5 2 2 2 2 3 3" xfId="24297" xr:uid="{E5198DEA-928F-4C67-BCB4-7DE85D86E156}"/>
    <cellStyle name="Comma 5 2 2 2 2 3 3 2" xfId="24298" xr:uid="{478F2362-1212-4C5B-896C-5B2AA1E159EE}"/>
    <cellStyle name="Comma 5 2 2 2 2 3 4" xfId="24299" xr:uid="{58C37F10-089C-444D-86BF-6C8C16FA3395}"/>
    <cellStyle name="Comma 5 2 2 2 2 4" xfId="24300" xr:uid="{9E8D8CD4-5FEB-4B53-9066-39EAFCD6A344}"/>
    <cellStyle name="Comma 5 2 2 2 2 4 2" xfId="24301" xr:uid="{D9C9EDEB-1F7A-4575-920E-E3AE7E6442D5}"/>
    <cellStyle name="Comma 5 2 2 2 2 4 2 2" xfId="24302" xr:uid="{27473C41-5842-4CB8-A6D7-2D51AA9D5D30}"/>
    <cellStyle name="Comma 5 2 2 2 2 4 3" xfId="24303" xr:uid="{6174049E-3DA3-4575-A957-B1E49A1A2173}"/>
    <cellStyle name="Comma 5 2 2 2 2 4 3 2" xfId="24304" xr:uid="{E8ED1F98-C1D2-43EF-A651-B8682FE3DE89}"/>
    <cellStyle name="Comma 5 2 2 2 2 4 4" xfId="24305" xr:uid="{AD4EDFA0-08B0-40AC-8A99-91B018909F65}"/>
    <cellStyle name="Comma 5 2 2 2 2 5" xfId="24306" xr:uid="{2298141F-FEC5-4A3E-89E5-91EA9908D165}"/>
    <cellStyle name="Comma 5 2 2 2 2 5 2" xfId="24307" xr:uid="{9301CBD8-4AD6-436F-889C-A48B29FDD2E5}"/>
    <cellStyle name="Comma 5 2 2 2 2 6" xfId="24308" xr:uid="{5A117C67-3E24-4C11-85D5-BA21CDB17FDF}"/>
    <cellStyle name="Comma 5 2 2 2 2 6 2" xfId="24309" xr:uid="{B28080FF-D648-4B40-8C5E-5ACF9F42CDB7}"/>
    <cellStyle name="Comma 5 2 2 2 2 7" xfId="24310" xr:uid="{17F90169-A179-4E4E-8693-C715728085F0}"/>
    <cellStyle name="Comma 5 2 2 2 3" xfId="24311" xr:uid="{54FE7FC7-5453-4CA0-BA2A-1FDDD585E707}"/>
    <cellStyle name="Comma 5 2 2 2 3 2" xfId="24312" xr:uid="{5DD446F5-B902-4398-9461-79CC2383103D}"/>
    <cellStyle name="Comma 5 2 2 2 3 2 2" xfId="24313" xr:uid="{DCFC3C5F-9F4C-462D-A7BD-8F18C4E4D239}"/>
    <cellStyle name="Comma 5 2 2 2 3 2 2 2" xfId="24314" xr:uid="{30FC4488-C98E-4EC5-BBD4-E569B56E3AF8}"/>
    <cellStyle name="Comma 5 2 2 2 3 2 2 2 2" xfId="24315" xr:uid="{6A61CE97-2813-4F99-8762-2734F83CAE89}"/>
    <cellStyle name="Comma 5 2 2 2 3 2 2 3" xfId="24316" xr:uid="{2DCC32C3-0754-42E1-9201-B6CF0769543C}"/>
    <cellStyle name="Comma 5 2 2 2 3 2 3" xfId="24317" xr:uid="{431C7F75-EA0B-4C2F-A387-66C1FFFD4432}"/>
    <cellStyle name="Comma 5 2 2 2 3 2 3 2" xfId="24318" xr:uid="{D3BCB325-9F0F-40CD-95F5-5E3FDE1B1226}"/>
    <cellStyle name="Comma 5 2 2 2 3 2 4" xfId="24319" xr:uid="{B9573765-5CB3-4FCE-AA88-556B94CCCD4F}"/>
    <cellStyle name="Comma 5 2 2 2 3 3" xfId="24320" xr:uid="{43B6B193-290C-46DC-A69F-74C2D45C01E7}"/>
    <cellStyle name="Comma 5 2 2 2 3 3 2" xfId="24321" xr:uid="{B848A854-143A-4BD3-9430-4722274898B9}"/>
    <cellStyle name="Comma 5 2 2 2 3 3 2 2" xfId="24322" xr:uid="{0734AF5F-15DC-4708-9528-95864A54DA09}"/>
    <cellStyle name="Comma 5 2 2 2 3 3 3" xfId="24323" xr:uid="{259C4DB3-D116-4616-AB8E-54D9DB6965AA}"/>
    <cellStyle name="Comma 5 2 2 2 3 3 3 2" xfId="24324" xr:uid="{1C497B80-D590-47BF-9A87-07C3C5A2200D}"/>
    <cellStyle name="Comma 5 2 2 2 3 3 4" xfId="24325" xr:uid="{8EF706A6-5895-431E-B4C0-8486EA846F64}"/>
    <cellStyle name="Comma 5 2 2 2 3 4" xfId="24326" xr:uid="{34D44913-57A9-4458-8917-2C2FB2DD54F6}"/>
    <cellStyle name="Comma 5 2 2 2 3 4 2" xfId="24327" xr:uid="{1A3851E1-44B1-4EA2-ADAF-DDAB02362EA1}"/>
    <cellStyle name="Comma 5 2 2 2 3 5" xfId="24328" xr:uid="{5302BE7C-DBD3-4464-90B2-90FB8562A680}"/>
    <cellStyle name="Comma 5 2 2 2 3 5 2" xfId="24329" xr:uid="{53B86460-0707-4A81-95D0-5E4BB8C413DE}"/>
    <cellStyle name="Comma 5 2 2 2 3 6" xfId="24330" xr:uid="{E92D20AB-F774-495D-9559-52AE83B4191C}"/>
    <cellStyle name="Comma 5 2 2 2 4" xfId="24331" xr:uid="{933F35A8-D52F-4B9D-89B7-07534C6816E4}"/>
    <cellStyle name="Comma 5 2 2 2 4 2" xfId="24332" xr:uid="{58980993-1BDE-435F-B1C1-CB11A3184EBD}"/>
    <cellStyle name="Comma 5 2 2 2 4 2 2" xfId="24333" xr:uid="{55DE47B0-12B3-4EE1-B6E7-C60DCF23C73C}"/>
    <cellStyle name="Comma 5 2 2 2 4 2 2 2" xfId="24334" xr:uid="{9C989440-B33B-485A-A465-5097A2930666}"/>
    <cellStyle name="Comma 5 2 2 2 4 2 3" xfId="24335" xr:uid="{6E2AD4B3-9EED-40A9-8288-40EAE59A674D}"/>
    <cellStyle name="Comma 5 2 2 2 4 3" xfId="24336" xr:uid="{F667F023-41FC-4997-927C-A9E9892D5BCF}"/>
    <cellStyle name="Comma 5 2 2 2 4 3 2" xfId="24337" xr:uid="{BF994682-7DB5-4C55-BB2F-1A03A46D703C}"/>
    <cellStyle name="Comma 5 2 2 2 4 4" xfId="24338" xr:uid="{A0703F64-D12D-4FE3-B41F-9181687B5D47}"/>
    <cellStyle name="Comma 5 2 2 2 5" xfId="24339" xr:uid="{ABBD832B-6CEF-40B8-AD4D-49382535563F}"/>
    <cellStyle name="Comma 5 2 2 2 5 2" xfId="24340" xr:uid="{A5E5B877-76D2-43D4-BBB2-C361303D0466}"/>
    <cellStyle name="Comma 5 2 2 2 5 2 2" xfId="24341" xr:uid="{E259DBB7-D268-43E7-9A52-898E100ECCBF}"/>
    <cellStyle name="Comma 5 2 2 2 5 3" xfId="24342" xr:uid="{CA59F1A4-2F05-4656-9961-F02B13B51D8C}"/>
    <cellStyle name="Comma 5 2 2 2 5 3 2" xfId="24343" xr:uid="{42C45D62-5509-43D0-8EE3-09ED220B1B28}"/>
    <cellStyle name="Comma 5 2 2 2 5 4" xfId="24344" xr:uid="{990AE2FB-07F5-46B2-A892-5697C6FE60AE}"/>
    <cellStyle name="Comma 5 2 2 2 6" xfId="24345" xr:uid="{CCF7A950-018B-4200-B020-D05529C3926E}"/>
    <cellStyle name="Comma 5 2 2 2 6 2" xfId="24346" xr:uid="{B11B02DC-1D4C-404B-993F-0FDF18F4CA19}"/>
    <cellStyle name="Comma 5 2 2 2 7" xfId="24347" xr:uid="{279C381A-4E86-4E40-880A-FB6642B5D560}"/>
    <cellStyle name="Comma 5 2 2 2 7 2" xfId="24348" xr:uid="{AA82E21B-B498-4AAD-AD31-890ACD982639}"/>
    <cellStyle name="Comma 5 2 2 2 8" xfId="24349" xr:uid="{09D61991-2487-4A2F-9CB1-8430533D5555}"/>
    <cellStyle name="Comma 5 2 2 2 9" xfId="24350" xr:uid="{C891E686-2FDD-46B0-8E14-1337F5BEA622}"/>
    <cellStyle name="Comma 5 2 2 3" xfId="24351" xr:uid="{388FE457-5448-4DF5-A880-B359B3B8DCA8}"/>
    <cellStyle name="Comma 5 2 2 3 2" xfId="24352" xr:uid="{533DF9DE-D277-4D7A-A56A-DFB9E2D558A1}"/>
    <cellStyle name="Comma 5 2 2 3 2 2" xfId="24353" xr:uid="{CD291BB4-AD91-4B6B-A08E-B8F2A3B5D3CD}"/>
    <cellStyle name="Comma 5 2 2 3 2 2 2" xfId="24354" xr:uid="{BE7DF8E4-F2F1-4EAC-A9CC-DB25EAC3965D}"/>
    <cellStyle name="Comma 5 2 2 3 2 2 2 2" xfId="24355" xr:uid="{6EA01388-EC7C-4191-88AD-7ECBCB779060}"/>
    <cellStyle name="Comma 5 2 2 3 2 2 2 2 2" xfId="24356" xr:uid="{4522B64E-E814-49A9-8A63-357C38AA3B1F}"/>
    <cellStyle name="Comma 5 2 2 3 2 2 2 3" xfId="24357" xr:uid="{BE505D8A-6AEC-47DB-B45E-3B13C2731E51}"/>
    <cellStyle name="Comma 5 2 2 3 2 2 3" xfId="24358" xr:uid="{1306F52B-1713-4E6E-B6EE-94AA3C7D3F68}"/>
    <cellStyle name="Comma 5 2 2 3 2 2 3 2" xfId="24359" xr:uid="{F43325FB-0595-43C3-A009-3B6E582217BF}"/>
    <cellStyle name="Comma 5 2 2 3 2 2 4" xfId="24360" xr:uid="{451CC680-7246-481E-81C9-0D8FEE26EEE0}"/>
    <cellStyle name="Comma 5 2 2 3 2 3" xfId="24361" xr:uid="{2D1BE47D-0613-4C29-9233-F6ECF44590C8}"/>
    <cellStyle name="Comma 5 2 2 3 2 3 2" xfId="24362" xr:uid="{69A9119F-6821-4830-B5DE-AA2E014A5606}"/>
    <cellStyle name="Comma 5 2 2 3 2 3 2 2" xfId="24363" xr:uid="{0F235517-D94D-4A20-90BB-1928518CE1CF}"/>
    <cellStyle name="Comma 5 2 2 3 2 3 3" xfId="24364" xr:uid="{4BDD0878-7DAE-48F6-B1D2-0ACA3A1CC78C}"/>
    <cellStyle name="Comma 5 2 2 3 2 3 3 2" xfId="24365" xr:uid="{F22EA86C-0693-43C1-AF6F-4A6F4D4E4C50}"/>
    <cellStyle name="Comma 5 2 2 3 2 3 4" xfId="24366" xr:uid="{FFCCD315-AAAC-44EA-AF17-5712B776CDDF}"/>
    <cellStyle name="Comma 5 2 2 3 2 4" xfId="24367" xr:uid="{4462CFD8-18EA-4E3A-B511-99C5C0D98A25}"/>
    <cellStyle name="Comma 5 2 2 3 2 4 2" xfId="24368" xr:uid="{EDFF382F-B661-481C-BACC-B4F1F36FBA7A}"/>
    <cellStyle name="Comma 5 2 2 3 2 5" xfId="24369" xr:uid="{BA144531-298B-488D-8315-63E780877EF1}"/>
    <cellStyle name="Comma 5 2 2 3 2 5 2" xfId="24370" xr:uid="{F5B35D32-B1EB-4B38-A690-40672E303845}"/>
    <cellStyle name="Comma 5 2 2 3 2 6" xfId="24371" xr:uid="{E1EEA78D-7653-443F-AEFE-339372787F80}"/>
    <cellStyle name="Comma 5 2 2 3 3" xfId="24372" xr:uid="{D503F51F-45A4-450A-AC8C-49268EB6BA5C}"/>
    <cellStyle name="Comma 5 2 2 3 3 2" xfId="24373" xr:uid="{D50A87CB-B54F-4158-947E-7E3C4AD26C66}"/>
    <cellStyle name="Comma 5 2 2 3 3 2 2" xfId="24374" xr:uid="{67281BD1-4EC2-4BC8-8AE6-DB37481D4E23}"/>
    <cellStyle name="Comma 5 2 2 3 3 3" xfId="24375" xr:uid="{85D06818-F5B5-4E5E-B033-34722095EB19}"/>
    <cellStyle name="Comma 5 2 2 3 3 4" xfId="24376" xr:uid="{D92385D9-0C13-4A1C-96E5-98258B8BDEAF}"/>
    <cellStyle name="Comma 5 2 2 3 4" xfId="24377" xr:uid="{E116DB86-A251-49EF-8160-B56D6AA1A838}"/>
    <cellStyle name="Comma 5 2 2 3 4 2" xfId="24378" xr:uid="{137C6EC0-2739-4483-98B6-1E583F871998}"/>
    <cellStyle name="Comma 5 2 2 3 4 2 2" xfId="24379" xr:uid="{F783B522-1DCB-4D3C-8B86-C78CFB916880}"/>
    <cellStyle name="Comma 5 2 2 3 4 2 2 2" xfId="24380" xr:uid="{85B78179-9C06-4E8D-B1A5-DB8C9FF95EEB}"/>
    <cellStyle name="Comma 5 2 2 3 4 2 3" xfId="24381" xr:uid="{F5BC7C55-5500-4842-9F3B-59DD476C990B}"/>
    <cellStyle name="Comma 5 2 2 3 4 3" xfId="24382" xr:uid="{3A4ED309-EF53-49E7-B595-B9FD45C5984A}"/>
    <cellStyle name="Comma 5 2 2 3 4 3 2" xfId="24383" xr:uid="{66DCBE97-892F-494E-BDD9-FE5A6CC6EC59}"/>
    <cellStyle name="Comma 5 2 2 3 4 4" xfId="24384" xr:uid="{B4A35A62-A491-47CF-93B0-E86DD0C0DE04}"/>
    <cellStyle name="Comma 5 2 2 3 5" xfId="24385" xr:uid="{B071B7CE-09CA-410D-A895-6B2058B01D37}"/>
    <cellStyle name="Comma 5 2 2 3 5 2" xfId="24386" xr:uid="{033BCEC3-B5B0-4096-B038-BDF962C8C4B2}"/>
    <cellStyle name="Comma 5 2 2 3 5 2 2" xfId="24387" xr:uid="{4A0EDD46-9A94-4363-92B2-BED1290D8808}"/>
    <cellStyle name="Comma 5 2 2 3 5 3" xfId="24388" xr:uid="{49EA529D-D07B-4AEE-921F-F8C0BCE2E7BB}"/>
    <cellStyle name="Comma 5 2 2 3 5 3 2" xfId="24389" xr:uid="{57EAC7E5-6124-4486-A48A-51102B4B6F2C}"/>
    <cellStyle name="Comma 5 2 2 3 5 4" xfId="24390" xr:uid="{CECD2F44-B63C-47E3-8B10-03FD248EE93B}"/>
    <cellStyle name="Comma 5 2 2 3 6" xfId="24391" xr:uid="{90C2519B-AE31-4FA2-95EE-82160960E376}"/>
    <cellStyle name="Comma 5 2 2 3 6 2" xfId="24392" xr:uid="{E10FAB67-0E9D-47B2-804F-05988739FBB9}"/>
    <cellStyle name="Comma 5 2 2 3 7" xfId="24393" xr:uid="{14C3D747-FE35-4787-BC57-9CFD5EBD5A75}"/>
    <cellStyle name="Comma 5 2 2 3 7 2" xfId="24394" xr:uid="{E1CB2F29-79A2-4049-9C9B-92ABDF88B3C4}"/>
    <cellStyle name="Comma 5 2 2 3 8" xfId="24395" xr:uid="{E20D2D3B-0722-45F6-94A4-08CFC4D0D5D0}"/>
    <cellStyle name="Comma 5 2 2 4" xfId="24396" xr:uid="{A7C7227E-85D4-471C-90DE-F220E4383F51}"/>
    <cellStyle name="Comma 5 2 2 4 2" xfId="24397" xr:uid="{111B9D95-7151-4C3F-9024-3E5C410653AA}"/>
    <cellStyle name="Comma 5 2 2 4 2 2" xfId="24398" xr:uid="{CE37BB98-1639-4519-9A11-09F493C13477}"/>
    <cellStyle name="Comma 5 2 2 4 2 2 2" xfId="24399" xr:uid="{8678F676-1509-4B1F-BBE5-4BF25FE7E32F}"/>
    <cellStyle name="Comma 5 2 2 4 2 2 2 2" xfId="24400" xr:uid="{FAB74EA4-3625-4047-AA1D-9E0CDBADF1BF}"/>
    <cellStyle name="Comma 5 2 2 4 2 2 3" xfId="24401" xr:uid="{09C732D1-DE47-4012-B5AD-638C3DFE4E73}"/>
    <cellStyle name="Comma 5 2 2 4 2 3" xfId="24402" xr:uid="{B8E82EEC-458E-4B04-9AAB-63F6A73763F4}"/>
    <cellStyle name="Comma 5 2 2 4 2 3 2" xfId="24403" xr:uid="{BF307D58-5631-41BD-BF7F-82E431C7ABE1}"/>
    <cellStyle name="Comma 5 2 2 4 2 4" xfId="24404" xr:uid="{B8017C13-FDC1-40D6-AEE1-1C2450D43B02}"/>
    <cellStyle name="Comma 5 2 2 4 3" xfId="24405" xr:uid="{F08B3433-3EC3-4A1F-8809-8ADE0BCD1CC7}"/>
    <cellStyle name="Comma 5 2 2 4 3 2" xfId="24406" xr:uid="{70F25815-3C38-4DB1-B4C5-47B54B362E90}"/>
    <cellStyle name="Comma 5 2 2 4 3 2 2" xfId="24407" xr:uid="{09EBC1DD-AD05-447B-8F65-FA72DB4E8C86}"/>
    <cellStyle name="Comma 5 2 2 4 3 3" xfId="24408" xr:uid="{B3AEB0FF-FB9A-4CE5-A5AB-A737339EDCC7}"/>
    <cellStyle name="Comma 5 2 2 4 3 3 2" xfId="24409" xr:uid="{3E689348-19FB-443B-A37D-A85E6B9517DC}"/>
    <cellStyle name="Comma 5 2 2 4 3 4" xfId="24410" xr:uid="{8B82A428-5035-42E4-9B85-F3C7E6FD82D9}"/>
    <cellStyle name="Comma 5 2 2 4 4" xfId="24411" xr:uid="{5ECC0918-E55D-4E40-903B-FD17658F8B68}"/>
    <cellStyle name="Comma 5 2 2 4 4 2" xfId="24412" xr:uid="{CB673EDE-329B-4522-AF55-6E656D457F26}"/>
    <cellStyle name="Comma 5 2 2 4 5" xfId="24413" xr:uid="{D159A841-7BA9-43FF-9627-423961F5942E}"/>
    <cellStyle name="Comma 5 2 2 4 5 2" xfId="24414" xr:uid="{F741CE56-8F21-4FB5-B780-B0C61AB0EC62}"/>
    <cellStyle name="Comma 5 2 2 4 6" xfId="24415" xr:uid="{AF27E757-A07E-4988-863D-4E8C3B568F02}"/>
    <cellStyle name="Comma 5 2 2 5" xfId="24416" xr:uid="{7DD5196F-1008-4516-9959-9DAE99848242}"/>
    <cellStyle name="Comma 5 2 2 5 2" xfId="24417" xr:uid="{5DEB9C56-D132-417C-A856-48E3F16CF2B8}"/>
    <cellStyle name="Comma 5 2 2 5 2 2" xfId="24418" xr:uid="{E029415D-8308-4CB9-A86A-DEB9D54D16B3}"/>
    <cellStyle name="Comma 5 2 2 5 2 2 2" xfId="24419" xr:uid="{4528F35E-649F-4483-84CC-99C8E5EEA2B0}"/>
    <cellStyle name="Comma 5 2 2 5 2 3" xfId="24420" xr:uid="{34C85930-C1F0-4F9E-B879-9026FE6F8C12}"/>
    <cellStyle name="Comma 5 2 2 5 2 3 2" xfId="24421" xr:uid="{70466170-8F7C-4E84-9838-FB76358025F5}"/>
    <cellStyle name="Comma 5 2 2 5 2 4" xfId="24422" xr:uid="{E4850972-A95F-4040-9EA4-3D65F2BEF905}"/>
    <cellStyle name="Comma 5 2 2 5 3" xfId="24423" xr:uid="{2A49BF5D-C5F7-44AD-969D-25C4872B776B}"/>
    <cellStyle name="Comma 5 2 2 5 3 2" xfId="24424" xr:uid="{64746FA0-37BE-4354-9517-C0A1CA72D53E}"/>
    <cellStyle name="Comma 5 2 2 5 4" xfId="24425" xr:uid="{6ECE4BAC-8DEB-474D-99FA-3EB557BE5FFA}"/>
    <cellStyle name="Comma 5 2 2 5 4 2" xfId="24426" xr:uid="{413CB3DC-003C-4EEF-88C9-57156CB1ECDD}"/>
    <cellStyle name="Comma 5 2 2 5 5" xfId="24427" xr:uid="{B9CE211C-DB6E-48A2-BF35-6F92E4209B4B}"/>
    <cellStyle name="Comma 5 2 2 6" xfId="24428" xr:uid="{62E98B04-5AE6-4FFD-8E46-19D5699E06E7}"/>
    <cellStyle name="Comma 5 2 2 6 2" xfId="24429" xr:uid="{09AE42C4-A31B-47A6-804D-90113B59D9AB}"/>
    <cellStyle name="Comma 5 2 2 6 2 2" xfId="24430" xr:uid="{8EA0F324-DB0C-4E23-93DB-2F44D81BBC8A}"/>
    <cellStyle name="Comma 5 2 2 6 3" xfId="24431" xr:uid="{D53F3A24-9174-47E7-A474-5577BEA5395B}"/>
    <cellStyle name="Comma 5 2 2 6 3 2" xfId="24432" xr:uid="{714C8A1D-73ED-4A14-9818-784B0997EE9F}"/>
    <cellStyle name="Comma 5 2 2 6 4" xfId="24433" xr:uid="{71D65928-7974-4E62-9DD3-CD10644770AB}"/>
    <cellStyle name="Comma 5 2 2 7" xfId="24434" xr:uid="{8758AFB6-D3C0-4247-BAD2-446709DF2FED}"/>
    <cellStyle name="Comma 5 2 2 7 2" xfId="24435" xr:uid="{EEC35C5C-C641-43AA-8F6A-3D2AC8628AE8}"/>
    <cellStyle name="Comma 5 2 2 8" xfId="24436" xr:uid="{E098603A-DA60-46AF-81FB-2F8499E86C32}"/>
    <cellStyle name="Comma 5 2 2 8 2" xfId="24437" xr:uid="{489CF78B-593A-41D8-92E4-8271B9290C0E}"/>
    <cellStyle name="Comma 5 2 2 9" xfId="24438" xr:uid="{D7429478-AAF8-4BEB-BCD4-175096CEF444}"/>
    <cellStyle name="Comma 5 2 3" xfId="3284" xr:uid="{6D9F45E0-F39D-4E47-BA89-F5365BF354F4}"/>
    <cellStyle name="Comma 5 2 3 10" xfId="24439" xr:uid="{8BC26174-66A7-482F-A2E2-26D064488DCC}"/>
    <cellStyle name="Comma 5 2 3 11" xfId="44949" xr:uid="{D680CAD2-A0D7-4FEF-977E-C6D902CDA919}"/>
    <cellStyle name="Comma 5 2 3 2" xfId="24440" xr:uid="{2A74F6B9-6B01-4FC2-A6A5-B0B7FE0DE596}"/>
    <cellStyle name="Comma 5 2 3 2 2" xfId="24441" xr:uid="{801E2E56-16AE-4AFF-9B65-B53BAAE72AC8}"/>
    <cellStyle name="Comma 5 2 3 2 2 2" xfId="24442" xr:uid="{D97EE097-EC66-4E95-887D-75E283EBBABF}"/>
    <cellStyle name="Comma 5 2 3 2 2 2 2" xfId="24443" xr:uid="{AC8BDB4A-4068-40AD-8B55-BFF0E1DE20E2}"/>
    <cellStyle name="Comma 5 2 3 2 2 2 2 2" xfId="24444" xr:uid="{DF1BA3A0-96C3-4D2C-AF9C-83A1EA770ED9}"/>
    <cellStyle name="Comma 5 2 3 2 2 2 2 2 2" xfId="24445" xr:uid="{AC015003-6957-4386-BE13-E80C05FF5ADD}"/>
    <cellStyle name="Comma 5 2 3 2 2 2 2 3" xfId="24446" xr:uid="{04DF6A5E-0238-4BA0-95F4-F4B862376F75}"/>
    <cellStyle name="Comma 5 2 3 2 2 2 3" xfId="24447" xr:uid="{1DF31F73-DB2B-4E81-9761-4BEA40F2B9E5}"/>
    <cellStyle name="Comma 5 2 3 2 2 2 3 2" xfId="24448" xr:uid="{7F7A9339-F401-4A20-9604-A822BB0099ED}"/>
    <cellStyle name="Comma 5 2 3 2 2 2 4" xfId="24449" xr:uid="{FF6C4CA3-252E-4D3A-8602-DC10E5C10A0F}"/>
    <cellStyle name="Comma 5 2 3 2 2 3" xfId="24450" xr:uid="{1D9050CD-BCF8-4306-B6F7-5DEF3173571A}"/>
    <cellStyle name="Comma 5 2 3 2 2 3 2" xfId="24451" xr:uid="{28CFF122-BD4A-44E4-B4F1-48B1BFBDC72D}"/>
    <cellStyle name="Comma 5 2 3 2 2 3 2 2" xfId="24452" xr:uid="{2AB8071B-BE67-4161-A7BF-E604AC4EAAAC}"/>
    <cellStyle name="Comma 5 2 3 2 2 3 3" xfId="24453" xr:uid="{0A425E59-EC7A-4F69-B330-0BFA13CB7D63}"/>
    <cellStyle name="Comma 5 2 3 2 2 3 3 2" xfId="24454" xr:uid="{1E6EC98E-9E61-43A3-9F4B-B5FFF38F4760}"/>
    <cellStyle name="Comma 5 2 3 2 2 3 4" xfId="24455" xr:uid="{CFBE3CC8-617B-41B4-BBB1-3835E60F7FBF}"/>
    <cellStyle name="Comma 5 2 3 2 2 4" xfId="24456" xr:uid="{838BBB8B-8DF8-4888-ACD3-17C28FEFE630}"/>
    <cellStyle name="Comma 5 2 3 2 2 4 2" xfId="24457" xr:uid="{7F1BBD59-505F-4CC8-B99A-5834A36FB458}"/>
    <cellStyle name="Comma 5 2 3 2 2 5" xfId="24458" xr:uid="{23FDB561-DA87-4EAE-8774-CAD50FCC53DC}"/>
    <cellStyle name="Comma 5 2 3 2 2 5 2" xfId="24459" xr:uid="{028DD99C-911B-4BC5-83EF-DE3A5B33E42E}"/>
    <cellStyle name="Comma 5 2 3 2 2 6" xfId="24460" xr:uid="{6A626468-E94C-4F19-9198-92DA26644458}"/>
    <cellStyle name="Comma 5 2 3 2 3" xfId="24461" xr:uid="{393679ED-8F36-4477-8495-E007D8530BA9}"/>
    <cellStyle name="Comma 5 2 3 2 3 2" xfId="24462" xr:uid="{C87C3F8B-6F1C-4088-BE06-38A429376E5F}"/>
    <cellStyle name="Comma 5 2 3 2 3 2 2" xfId="24463" xr:uid="{832D0952-F89E-4899-9312-A861A6B73DB1}"/>
    <cellStyle name="Comma 5 2 3 2 3 2 2 2" xfId="24464" xr:uid="{8A21FE83-167F-4B79-B8B7-E24D0FE0BF41}"/>
    <cellStyle name="Comma 5 2 3 2 3 2 3" xfId="24465" xr:uid="{2A9EBDC9-20CF-4547-8F8F-AAF5CE94DE29}"/>
    <cellStyle name="Comma 5 2 3 2 3 3" xfId="24466" xr:uid="{21D9960D-3EB6-4CE9-9E10-28630C04BFDD}"/>
    <cellStyle name="Comma 5 2 3 2 3 3 2" xfId="24467" xr:uid="{A9EFDE4C-7768-4B5F-BA01-6DE1EF468C26}"/>
    <cellStyle name="Comma 5 2 3 2 3 4" xfId="24468" xr:uid="{FE50CD37-4605-49D5-AA9E-B8FE76E2DE31}"/>
    <cellStyle name="Comma 5 2 3 2 4" xfId="24469" xr:uid="{7600F151-3044-46D0-BCD4-C9CD55894031}"/>
    <cellStyle name="Comma 5 2 3 2 4 2" xfId="24470" xr:uid="{EE8C2FA4-866E-4F29-BD47-E3A051EC5E1B}"/>
    <cellStyle name="Comma 5 2 3 2 4 2 2" xfId="24471" xr:uid="{6C91DE9B-7218-443D-8097-4DE8D9373234}"/>
    <cellStyle name="Comma 5 2 3 2 4 3" xfId="24472" xr:uid="{82B130D0-66B2-445C-B978-8DF270700BBB}"/>
    <cellStyle name="Comma 5 2 3 2 4 3 2" xfId="24473" xr:uid="{D35A566E-3B41-4B4F-AB36-4518B4AB4003}"/>
    <cellStyle name="Comma 5 2 3 2 4 4" xfId="24474" xr:uid="{7FB7C0B3-81B7-4DCE-A38A-23F94A1358A2}"/>
    <cellStyle name="Comma 5 2 3 2 5" xfId="24475" xr:uid="{B59687F1-546F-4154-B935-A9A997E4B2EA}"/>
    <cellStyle name="Comma 5 2 3 2 5 2" xfId="24476" xr:uid="{5F52B669-B59E-403D-8E33-2B4FD85346BB}"/>
    <cellStyle name="Comma 5 2 3 2 6" xfId="24477" xr:uid="{C4F45971-8366-4380-8BB1-9550ACF5DDCB}"/>
    <cellStyle name="Comma 5 2 3 2 6 2" xfId="24478" xr:uid="{2CB5DA41-3BD3-41B3-9613-5BD132637216}"/>
    <cellStyle name="Comma 5 2 3 2 7" xfId="24479" xr:uid="{88454F9E-188F-49D9-B255-C80C888474AE}"/>
    <cellStyle name="Comma 5 2 3 2 8" xfId="24480" xr:uid="{8EBEA49A-AC4D-46A2-83F6-A81F8748D584}"/>
    <cellStyle name="Comma 5 2 3 3" xfId="24481" xr:uid="{712F940D-A16D-4454-9A23-3A6E8B433ADC}"/>
    <cellStyle name="Comma 5 2 3 3 2" xfId="24482" xr:uid="{7833CCB9-5D98-4261-8FE6-FC005F09E6B0}"/>
    <cellStyle name="Comma 5 2 3 3 2 2" xfId="24483" xr:uid="{E9385376-C818-4851-861D-ECEFAB0E6BC4}"/>
    <cellStyle name="Comma 5 2 3 3 2 2 2" xfId="24484" xr:uid="{D349EE81-4B0E-42C4-8AE3-429546CCB0DE}"/>
    <cellStyle name="Comma 5 2 3 3 2 2 2 2" xfId="24485" xr:uid="{FAAB8880-F22E-42AA-83A6-D8EAFC8CBC1E}"/>
    <cellStyle name="Comma 5 2 3 3 2 2 3" xfId="24486" xr:uid="{AD947CC4-72A4-40AA-8553-EA2424AFDBA6}"/>
    <cellStyle name="Comma 5 2 3 3 2 3" xfId="24487" xr:uid="{764598F9-F73C-4B9A-89F0-3F0985DC23AE}"/>
    <cellStyle name="Comma 5 2 3 3 2 3 2" xfId="24488" xr:uid="{FED965AF-EF30-4EB2-BB62-5324FFEAAA86}"/>
    <cellStyle name="Comma 5 2 3 3 2 4" xfId="24489" xr:uid="{C4DCAAF1-E9B6-4F23-A3F7-208EF9DA6394}"/>
    <cellStyle name="Comma 5 2 3 3 3" xfId="24490" xr:uid="{759E9246-EF17-4A05-91B1-5D7204DC6195}"/>
    <cellStyle name="Comma 5 2 3 3 3 2" xfId="24491" xr:uid="{283A631C-DDE5-4D9D-BC9C-8FCC1D55B440}"/>
    <cellStyle name="Comma 5 2 3 3 3 2 2" xfId="24492" xr:uid="{B38B8D70-DAD9-4D7B-8D55-AE31575C288E}"/>
    <cellStyle name="Comma 5 2 3 3 3 3" xfId="24493" xr:uid="{51843AFF-B454-4171-951C-36CAC25BA6D4}"/>
    <cellStyle name="Comma 5 2 3 3 3 3 2" xfId="24494" xr:uid="{834E9E5C-A42F-4D44-B5E5-A353E59D1BB9}"/>
    <cellStyle name="Comma 5 2 3 3 3 4" xfId="24495" xr:uid="{A5616D05-7B13-460D-BF38-2B66F44E841C}"/>
    <cellStyle name="Comma 5 2 3 3 4" xfId="24496" xr:uid="{E1E61F14-8CA5-4836-9745-832F66FE03A0}"/>
    <cellStyle name="Comma 5 2 3 3 4 2" xfId="24497" xr:uid="{E5664ED4-828E-46A4-A0CB-F722D5E6FD60}"/>
    <cellStyle name="Comma 5 2 3 3 5" xfId="24498" xr:uid="{B4E903BE-E0EF-4C02-BD2E-56CFED054781}"/>
    <cellStyle name="Comma 5 2 3 3 5 2" xfId="24499" xr:uid="{B623EB13-6525-4C65-9EA1-5BD270FBB72F}"/>
    <cellStyle name="Comma 5 2 3 3 6" xfId="24500" xr:uid="{B3310C8A-FD2F-4CF9-A798-E6D0705FFF4A}"/>
    <cellStyle name="Comma 5 2 3 4" xfId="24501" xr:uid="{F8E7905C-805E-45B1-BA51-BCE8417FA588}"/>
    <cellStyle name="Comma 5 2 3 4 2" xfId="24502" xr:uid="{5B3BBC88-CCC5-4794-AE37-DC9A6EB4A108}"/>
    <cellStyle name="Comma 5 2 3 4 2 2" xfId="24503" xr:uid="{4700B5DE-4321-4CE3-92FA-61837F362D55}"/>
    <cellStyle name="Comma 5 2 3 4 2 2 2" xfId="24504" xr:uid="{D28665AF-24F8-47D1-B2CE-23E01BF0D8E4}"/>
    <cellStyle name="Comma 5 2 3 4 2 3" xfId="24505" xr:uid="{FDC67542-508C-4E86-B8B6-7B83EA329738}"/>
    <cellStyle name="Comma 5 2 3 4 2 3 2" xfId="24506" xr:uid="{F9D9619A-66B4-489C-8A7D-44C20936F624}"/>
    <cellStyle name="Comma 5 2 3 4 2 4" xfId="24507" xr:uid="{25BB098E-03CD-4F7E-A25E-C3C5CA3D3C2F}"/>
    <cellStyle name="Comma 5 2 3 4 3" xfId="24508" xr:uid="{07D11641-F33B-4513-8505-A74BAC1910E5}"/>
    <cellStyle name="Comma 5 2 3 4 3 2" xfId="24509" xr:uid="{69F7844D-C29A-4FE2-A46A-EE7862C7FE40}"/>
    <cellStyle name="Comma 5 2 3 4 4" xfId="24510" xr:uid="{BA59BA99-35B5-44DC-97DE-03F51BED135E}"/>
    <cellStyle name="Comma 5 2 3 4 4 2" xfId="24511" xr:uid="{98841A21-00AA-4BE9-A787-4D6CF4371C79}"/>
    <cellStyle name="Comma 5 2 3 4 5" xfId="24512" xr:uid="{61F53B1A-6236-4634-A62C-0FD8C8C14D20}"/>
    <cellStyle name="Comma 5 2 3 5" xfId="24513" xr:uid="{BD7EB382-21EE-449A-BEAA-9618FED92AD4}"/>
    <cellStyle name="Comma 5 2 3 5 2" xfId="24514" xr:uid="{46196372-B66E-478A-BDD6-6C9A008E424E}"/>
    <cellStyle name="Comma 5 2 3 5 2 2" xfId="24515" xr:uid="{1C8ECFBF-C43A-4047-AD72-4593934A62DF}"/>
    <cellStyle name="Comma 5 2 3 5 3" xfId="24516" xr:uid="{1AB5481A-2D2C-4309-80DA-9538F8BF1B19}"/>
    <cellStyle name="Comma 5 2 3 5 3 2" xfId="24517" xr:uid="{E998679C-00CE-43B7-94E1-AE601E6DCA01}"/>
    <cellStyle name="Comma 5 2 3 5 4" xfId="24518" xr:uid="{CF851827-DBA9-4654-B2C9-1C55AC699948}"/>
    <cellStyle name="Comma 5 2 3 6" xfId="24519" xr:uid="{9899F9E7-907F-48B5-901A-1CC33106CE8F}"/>
    <cellStyle name="Comma 5 2 3 6 2" xfId="24520" xr:uid="{5F5F55ED-473C-4197-8D09-30502EED11A4}"/>
    <cellStyle name="Comma 5 2 3 7" xfId="24521" xr:uid="{00E08705-6323-45B5-A619-9CFB29385CDD}"/>
    <cellStyle name="Comma 5 2 3 7 2" xfId="24522" xr:uid="{F3463D4C-9743-425A-9F3F-8F48EF42A2A8}"/>
    <cellStyle name="Comma 5 2 3 8" xfId="24523" xr:uid="{DE865846-0856-4245-8702-D2C59865666D}"/>
    <cellStyle name="Comma 5 2 3 9" xfId="24524" xr:uid="{3EBD9308-A378-4288-ACBB-195E690CEC2E}"/>
    <cellStyle name="Comma 5 2 4" xfId="24525" xr:uid="{417ED5A4-B64C-4C81-A0F4-E5222AC22BB8}"/>
    <cellStyle name="Comma 5 2 4 10" xfId="47603" xr:uid="{3ED71546-359D-4405-9EDC-EE91B9FBBD29}"/>
    <cellStyle name="Comma 5 2 4 2" xfId="24526" xr:uid="{F38619B5-6E82-41E6-91CC-C2148EFDCB5D}"/>
    <cellStyle name="Comma 5 2 4 2 2" xfId="24527" xr:uid="{818DDABB-94A1-4235-B7D0-5016F91A0750}"/>
    <cellStyle name="Comma 5 2 4 2 2 2" xfId="24528" xr:uid="{F4EDF356-571D-4F3B-A131-4506E0C56698}"/>
    <cellStyle name="Comma 5 2 4 2 2 2 2" xfId="24529" xr:uid="{1C960322-32C2-4253-A5DD-3B1A304D0FF0}"/>
    <cellStyle name="Comma 5 2 4 2 2 2 2 2" xfId="24530" xr:uid="{99E8D6B2-3D89-4466-980A-989BB2978857}"/>
    <cellStyle name="Comma 5 2 4 2 2 2 2 2 2" xfId="24531" xr:uid="{FAE58024-300E-48C2-8210-5CF28F93F829}"/>
    <cellStyle name="Comma 5 2 4 2 2 2 2 3" xfId="24532" xr:uid="{1A0F832E-FB7A-4146-AC38-5535E85E2F25}"/>
    <cellStyle name="Comma 5 2 4 2 2 2 3" xfId="24533" xr:uid="{92C0ABC1-9DC8-4271-869F-BF9101FC11FC}"/>
    <cellStyle name="Comma 5 2 4 2 2 2 3 2" xfId="24534" xr:uid="{3127A363-8E89-4756-A872-CDD8044C18D3}"/>
    <cellStyle name="Comma 5 2 4 2 2 2 4" xfId="24535" xr:uid="{37D3E160-BDAE-4235-A91D-F3A15EFD19B7}"/>
    <cellStyle name="Comma 5 2 4 2 2 3" xfId="24536" xr:uid="{BE54729B-604A-4B10-90AF-0405D8C7D200}"/>
    <cellStyle name="Comma 5 2 4 2 2 3 2" xfId="24537" xr:uid="{8F9799B6-D02D-483C-8B23-70D2E5894C04}"/>
    <cellStyle name="Comma 5 2 4 2 2 3 2 2" xfId="24538" xr:uid="{BF137BA1-E68B-4308-ADB4-A7F29D2FCCA1}"/>
    <cellStyle name="Comma 5 2 4 2 2 3 3" xfId="24539" xr:uid="{E9F6E7D7-7C2E-459E-9836-C020A3119F0B}"/>
    <cellStyle name="Comma 5 2 4 2 2 3 3 2" xfId="24540" xr:uid="{0A4C4416-9811-4414-B449-72125482E5DC}"/>
    <cellStyle name="Comma 5 2 4 2 2 3 4" xfId="24541" xr:uid="{E8C70F02-8480-4A9A-8270-EA6362049672}"/>
    <cellStyle name="Comma 5 2 4 2 2 4" xfId="24542" xr:uid="{FEDC7D26-E0C8-4DC9-95C0-76D135757B3E}"/>
    <cellStyle name="Comma 5 2 4 2 2 4 2" xfId="24543" xr:uid="{9BBA58DF-0C1B-4A02-A945-633C5406A25E}"/>
    <cellStyle name="Comma 5 2 4 2 2 5" xfId="24544" xr:uid="{491E2085-0249-4A40-9BD0-090AA431DBF1}"/>
    <cellStyle name="Comma 5 2 4 2 2 5 2" xfId="24545" xr:uid="{7FA38BAC-62C5-4668-95C9-AAEC63BC124E}"/>
    <cellStyle name="Comma 5 2 4 2 2 6" xfId="24546" xr:uid="{96F65A0B-D7FC-446C-AB17-FA1B0655242F}"/>
    <cellStyle name="Comma 5 2 4 2 3" xfId="24547" xr:uid="{23DE319A-DE92-4FBF-A820-DED4C76CDADF}"/>
    <cellStyle name="Comma 5 2 4 2 3 2" xfId="24548" xr:uid="{5F890E41-0DBD-4E9E-827E-03A2E7FE3451}"/>
    <cellStyle name="Comma 5 2 4 2 3 2 2" xfId="24549" xr:uid="{36471FC7-D3DD-4A44-87D9-5406D0E9A83C}"/>
    <cellStyle name="Comma 5 2 4 2 3 2 2 2" xfId="24550" xr:uid="{B6254C80-A61E-4D4A-AB9D-AAB36DC80321}"/>
    <cellStyle name="Comma 5 2 4 2 3 2 3" xfId="24551" xr:uid="{12441AF9-34B1-4C6F-9867-91D957C41E2F}"/>
    <cellStyle name="Comma 5 2 4 2 3 3" xfId="24552" xr:uid="{2C6D207A-3D52-475A-83EE-CC0235FD78BA}"/>
    <cellStyle name="Comma 5 2 4 2 3 3 2" xfId="24553" xr:uid="{1A6C6221-9C4D-42B0-A170-CC5CCC06FBCF}"/>
    <cellStyle name="Comma 5 2 4 2 3 4" xfId="24554" xr:uid="{5678B357-073E-4809-BB11-6AC4CDEAF4BF}"/>
    <cellStyle name="Comma 5 2 4 2 4" xfId="24555" xr:uid="{E0223345-AD9C-4863-AE2D-B436950A5B25}"/>
    <cellStyle name="Comma 5 2 4 2 4 2" xfId="24556" xr:uid="{909371F2-FCA1-4F2E-8AF1-9344BD1F2EF0}"/>
    <cellStyle name="Comma 5 2 4 2 4 2 2" xfId="24557" xr:uid="{A613528E-90FF-4F2C-A562-6E1B4780546D}"/>
    <cellStyle name="Comma 5 2 4 2 4 3" xfId="24558" xr:uid="{0EB30F70-1141-412E-A4F2-1EF08A8B9996}"/>
    <cellStyle name="Comma 5 2 4 2 4 3 2" xfId="24559" xr:uid="{590C5A39-66DB-40CB-AA78-4D6AFEB6A707}"/>
    <cellStyle name="Comma 5 2 4 2 4 4" xfId="24560" xr:uid="{A11C9919-241B-4BD4-9566-08E76E463FE2}"/>
    <cellStyle name="Comma 5 2 4 2 5" xfId="24561" xr:uid="{E7A95E32-2B1F-4704-89BE-75B27224B59F}"/>
    <cellStyle name="Comma 5 2 4 2 5 2" xfId="24562" xr:uid="{B3EBF3BE-1A40-4348-B925-DF6AE5298DC1}"/>
    <cellStyle name="Comma 5 2 4 2 6" xfId="24563" xr:uid="{020C55F4-99DB-4F41-A755-2ADFD64C2443}"/>
    <cellStyle name="Comma 5 2 4 2 6 2" xfId="24564" xr:uid="{EE2B41D9-ED6B-4A91-9EAC-D75BD4A4DB45}"/>
    <cellStyle name="Comma 5 2 4 2 7" xfId="24565" xr:uid="{917B66F4-A44A-4192-9DD8-C5775ABC1268}"/>
    <cellStyle name="Comma 5 2 4 3" xfId="24566" xr:uid="{C0D9870F-444E-4931-AEF8-0BA9E2F9DC8D}"/>
    <cellStyle name="Comma 5 2 4 3 2" xfId="24567" xr:uid="{2CC01864-9379-44E8-A030-70E5CC0A1176}"/>
    <cellStyle name="Comma 5 2 4 3 2 2" xfId="24568" xr:uid="{70A954CB-88EC-4039-B3B6-08A6FBA4503A}"/>
    <cellStyle name="Comma 5 2 4 3 2 2 2" xfId="24569" xr:uid="{C4C9CA69-521C-4EB1-886E-A028F53DDC56}"/>
    <cellStyle name="Comma 5 2 4 3 2 2 2 2" xfId="24570" xr:uid="{ACC97857-5169-4A80-A517-85972255E534}"/>
    <cellStyle name="Comma 5 2 4 3 2 2 3" xfId="24571" xr:uid="{96B546A9-A240-4CF4-A82D-FD78FEB9A9A3}"/>
    <cellStyle name="Comma 5 2 4 3 2 3" xfId="24572" xr:uid="{A6E42A36-91AA-4FEE-A6EA-6A78B5DE243D}"/>
    <cellStyle name="Comma 5 2 4 3 2 3 2" xfId="24573" xr:uid="{033C4904-B33D-44E7-A4F3-5E4943024ECD}"/>
    <cellStyle name="Comma 5 2 4 3 2 4" xfId="24574" xr:uid="{110CDD08-F964-4EDD-8007-8EEB1576D32C}"/>
    <cellStyle name="Comma 5 2 4 3 3" xfId="24575" xr:uid="{FF523E15-CEC4-4C72-A6C2-6673DEA0DB5B}"/>
    <cellStyle name="Comma 5 2 4 3 3 2" xfId="24576" xr:uid="{7F456BAC-CEC4-4012-8493-C09112FE8730}"/>
    <cellStyle name="Comma 5 2 4 3 3 2 2" xfId="24577" xr:uid="{A9DDF699-0BF5-4AD9-B294-3FAE2D1D65F4}"/>
    <cellStyle name="Comma 5 2 4 3 3 3" xfId="24578" xr:uid="{CB5B1914-3137-4113-99B7-69FCFE3E075E}"/>
    <cellStyle name="Comma 5 2 4 3 3 3 2" xfId="24579" xr:uid="{51F5EDBE-8BA6-469A-8249-78995BAC6E7F}"/>
    <cellStyle name="Comma 5 2 4 3 3 4" xfId="24580" xr:uid="{3AF0200C-9763-41AD-8588-B021C098871B}"/>
    <cellStyle name="Comma 5 2 4 3 4" xfId="24581" xr:uid="{2F0DE97F-1AA5-4FD5-9837-3D3A361E863B}"/>
    <cellStyle name="Comma 5 2 4 3 4 2" xfId="24582" xr:uid="{B4E7DBB8-7AD9-408B-8F61-BD5790E7C5CB}"/>
    <cellStyle name="Comma 5 2 4 3 5" xfId="24583" xr:uid="{37A03D05-5708-4A84-A813-F1C63C70923A}"/>
    <cellStyle name="Comma 5 2 4 3 5 2" xfId="24584" xr:uid="{091E37CB-B90A-4A9B-8C8A-0317A643C575}"/>
    <cellStyle name="Comma 5 2 4 3 6" xfId="24585" xr:uid="{DCD3A864-434E-4D75-A01A-1C9A44217B1D}"/>
    <cellStyle name="Comma 5 2 4 4" xfId="24586" xr:uid="{A8EF28FB-E9AF-439C-B7BA-861499776026}"/>
    <cellStyle name="Comma 5 2 4 4 2" xfId="24587" xr:uid="{A2E26AB8-B618-4F14-A63A-A77670FF892D}"/>
    <cellStyle name="Comma 5 2 4 4 2 2" xfId="24588" xr:uid="{6D002827-8DE6-4899-85D6-66B14FB7C5B6}"/>
    <cellStyle name="Comma 5 2 4 4 2 2 2" xfId="24589" xr:uid="{C3E0087A-1367-468B-9637-5BCA8168A152}"/>
    <cellStyle name="Comma 5 2 4 4 2 3" xfId="24590" xr:uid="{FEA35525-919F-4D45-8780-1C3ABE769422}"/>
    <cellStyle name="Comma 5 2 4 4 3" xfId="24591" xr:uid="{14F4E08F-BCCF-4B5F-81EC-3EEC420893F0}"/>
    <cellStyle name="Comma 5 2 4 4 3 2" xfId="24592" xr:uid="{8B309EDD-0324-4750-A35E-4A1A1C9A0A4B}"/>
    <cellStyle name="Comma 5 2 4 4 4" xfId="24593" xr:uid="{3CE32E03-12D2-4B7B-B8A8-AB07C96271B3}"/>
    <cellStyle name="Comma 5 2 4 5" xfId="24594" xr:uid="{6016A425-C52E-4A90-BE24-4A54D3D3BC9B}"/>
    <cellStyle name="Comma 5 2 4 5 2" xfId="24595" xr:uid="{A96DF796-FE25-46EC-843A-668EBFA55A98}"/>
    <cellStyle name="Comma 5 2 4 5 2 2" xfId="24596" xr:uid="{3294F8B8-1779-477F-ADAA-C4017A25E393}"/>
    <cellStyle name="Comma 5 2 4 5 3" xfId="24597" xr:uid="{66565DAC-E7CD-40CF-9AD9-58C3F3917D2F}"/>
    <cellStyle name="Comma 5 2 4 5 3 2" xfId="24598" xr:uid="{2D56B57C-24DE-4391-A557-FB8DFA3FC9F9}"/>
    <cellStyle name="Comma 5 2 4 5 4" xfId="24599" xr:uid="{A0C725E8-A072-442F-B76E-2597708FDB46}"/>
    <cellStyle name="Comma 5 2 4 6" xfId="24600" xr:uid="{792D3EEC-C55A-44C2-915B-B52434F6B83D}"/>
    <cellStyle name="Comma 5 2 4 6 2" xfId="24601" xr:uid="{350321CB-A2FC-49CF-9474-606BACAE07ED}"/>
    <cellStyle name="Comma 5 2 4 7" xfId="24602" xr:uid="{C217513E-0DF6-4C71-B4E0-01B40C2530D1}"/>
    <cellStyle name="Comma 5 2 4 7 2" xfId="24603" xr:uid="{4FE539E6-9502-42D2-96DD-7D224757881B}"/>
    <cellStyle name="Comma 5 2 4 8" xfId="24604" xr:uid="{DA0A5427-2651-46E2-991C-B61EFC2511A3}"/>
    <cellStyle name="Comma 5 2 4 9" xfId="24605" xr:uid="{DABD8C85-A8C8-4E7A-9F44-0ED5FD872F41}"/>
    <cellStyle name="Comma 5 2 5" xfId="24606" xr:uid="{92718528-7F84-40BE-9CD0-7F0381E4A571}"/>
    <cellStyle name="Comma 5 2 5 2" xfId="24607" xr:uid="{0C773751-5836-49FC-BDA6-22CEB3596D2E}"/>
    <cellStyle name="Comma 5 2 5 2 2" xfId="24608" xr:uid="{BF4B2A62-7756-4FAF-81FA-52120234B38A}"/>
    <cellStyle name="Comma 5 2 5 2 2 2" xfId="24609" xr:uid="{09EE63CB-5E69-49A9-9BC4-1418CA9350D1}"/>
    <cellStyle name="Comma 5 2 5 2 2 2 2" xfId="24610" xr:uid="{802E6445-5779-43B7-90F3-6FE8276B4663}"/>
    <cellStyle name="Comma 5 2 5 2 2 2 2 2" xfId="24611" xr:uid="{0F2C0540-3AED-437A-AD4B-6B8A02975A5D}"/>
    <cellStyle name="Comma 5 2 5 2 2 2 3" xfId="24612" xr:uid="{9E7CC301-E383-435F-B696-EAA641330B71}"/>
    <cellStyle name="Comma 5 2 5 2 2 3" xfId="24613" xr:uid="{04AD0B25-8500-4F28-977A-5541216AE571}"/>
    <cellStyle name="Comma 5 2 5 2 2 3 2" xfId="24614" xr:uid="{98B989AF-D076-4119-868E-360A51F01D55}"/>
    <cellStyle name="Comma 5 2 5 2 2 4" xfId="24615" xr:uid="{2DFD1EE2-9B91-467A-B3F0-500629BF454A}"/>
    <cellStyle name="Comma 5 2 5 2 3" xfId="24616" xr:uid="{F299AD63-EE6E-4237-99BC-8442B290404F}"/>
    <cellStyle name="Comma 5 2 5 2 3 2" xfId="24617" xr:uid="{889C86B1-C71E-42AC-80AB-90DA2A750F78}"/>
    <cellStyle name="Comma 5 2 5 2 3 2 2" xfId="24618" xr:uid="{42E0BD02-E9CB-4CC8-BE1B-11FB7EBA53AB}"/>
    <cellStyle name="Comma 5 2 5 2 3 3" xfId="24619" xr:uid="{87FB9E5B-2B44-4F6C-8162-2BD24815A5A0}"/>
    <cellStyle name="Comma 5 2 5 2 3 3 2" xfId="24620" xr:uid="{5E28A5AA-368E-49F1-AB93-439771639489}"/>
    <cellStyle name="Comma 5 2 5 2 3 4" xfId="24621" xr:uid="{26B1AFB0-4512-4F36-A145-1B9921012D96}"/>
    <cellStyle name="Comma 5 2 5 2 4" xfId="24622" xr:uid="{5E084700-09CC-471F-BB1A-A661C42B3952}"/>
    <cellStyle name="Comma 5 2 5 2 4 2" xfId="24623" xr:uid="{E1A67A56-9875-4E48-84B0-B86361B68F69}"/>
    <cellStyle name="Comma 5 2 5 2 5" xfId="24624" xr:uid="{72F654A7-6463-4842-8B5A-91CE38BDC31A}"/>
    <cellStyle name="Comma 5 2 5 2 5 2" xfId="24625" xr:uid="{D02C8090-7374-49DC-AC9A-AB1B1D8D220F}"/>
    <cellStyle name="Comma 5 2 5 2 6" xfId="24626" xr:uid="{379B497E-C7F5-4E41-9BEC-A5995BF0513F}"/>
    <cellStyle name="Comma 5 2 5 3" xfId="24627" xr:uid="{4FA4C0C1-7466-410B-84D0-605ACC88A77F}"/>
    <cellStyle name="Comma 5 2 5 3 2" xfId="24628" xr:uid="{4D7C828A-3AA3-408A-9B22-E52126DB4121}"/>
    <cellStyle name="Comma 5 2 5 3 2 2" xfId="24629" xr:uid="{B1C115A2-FCA6-4053-BD83-044C99069470}"/>
    <cellStyle name="Comma 5 2 5 3 2 2 2" xfId="24630" xr:uid="{DF3A3E85-8BB8-42AE-A05C-28672B672526}"/>
    <cellStyle name="Comma 5 2 5 3 2 3" xfId="24631" xr:uid="{E93C8EC7-A761-4D12-9EEA-CCA62136A77D}"/>
    <cellStyle name="Comma 5 2 5 3 3" xfId="24632" xr:uid="{57805300-160E-43D7-859F-DE8BC5D54AB2}"/>
    <cellStyle name="Comma 5 2 5 3 3 2" xfId="24633" xr:uid="{C2925204-898C-46D4-B3EC-71EB0CFD79F6}"/>
    <cellStyle name="Comma 5 2 5 3 4" xfId="24634" xr:uid="{357F10E0-7E3D-461E-A62F-B8AE18F72496}"/>
    <cellStyle name="Comma 5 2 5 4" xfId="24635" xr:uid="{4640EF61-CBDB-4D2E-80F6-B393B9391DCA}"/>
    <cellStyle name="Comma 5 2 5 4 2" xfId="24636" xr:uid="{B6B79B29-6744-4077-8C99-414DC8382171}"/>
    <cellStyle name="Comma 5 2 5 4 2 2" xfId="24637" xr:uid="{FC806043-FC9A-492A-B5DF-30363B0311F4}"/>
    <cellStyle name="Comma 5 2 5 4 3" xfId="24638" xr:uid="{67068B0E-85B9-466F-BB41-308CFF02C541}"/>
    <cellStyle name="Comma 5 2 5 4 3 2" xfId="24639" xr:uid="{29AD3914-8691-4933-9DCB-5F63C20788C0}"/>
    <cellStyle name="Comma 5 2 5 4 4" xfId="24640" xr:uid="{14563B53-F883-4803-834F-68D8BD22FA1E}"/>
    <cellStyle name="Comma 5 2 5 5" xfId="24641" xr:uid="{C439E404-85AF-4E05-A77D-20522250C1B6}"/>
    <cellStyle name="Comma 5 2 5 5 2" xfId="24642" xr:uid="{E36A4A38-73AD-4A18-A379-26E521B04923}"/>
    <cellStyle name="Comma 5 2 5 6" xfId="24643" xr:uid="{39FFA15C-6FA1-40DD-A2A5-4BD8FED20B12}"/>
    <cellStyle name="Comma 5 2 5 6 2" xfId="24644" xr:uid="{3D5A1BD7-C041-4776-BB5B-C0F3F15BF58F}"/>
    <cellStyle name="Comma 5 2 5 7" xfId="24645" xr:uid="{262D670D-C07B-42BE-824F-1571ED7E8316}"/>
    <cellStyle name="Comma 5 2 5 8" xfId="47373" xr:uid="{E5BABFFA-DC53-4169-8CA2-BD3D95F8056E}"/>
    <cellStyle name="Comma 5 2 6" xfId="24646" xr:uid="{AEAC3352-8D6B-40A4-905E-1FEB109777DA}"/>
    <cellStyle name="Comma 5 2 6 2" xfId="24647" xr:uid="{AEE0D1AC-4532-432A-A8FB-CBF72E9D19E2}"/>
    <cellStyle name="Comma 5 2 6 2 2" xfId="24648" xr:uid="{90664CE0-213D-4C8E-AF67-DC5C2739BAB8}"/>
    <cellStyle name="Comma 5 2 6 2 2 2" xfId="24649" xr:uid="{C0B55948-8F7F-4A3C-8861-F5ED3D17B724}"/>
    <cellStyle name="Comma 5 2 6 2 2 2 2" xfId="24650" xr:uid="{CB1228DC-5753-4593-BD11-9482E160423C}"/>
    <cellStyle name="Comma 5 2 6 2 2 3" xfId="24651" xr:uid="{9337EC8A-9879-46AE-812B-2680066E754A}"/>
    <cellStyle name="Comma 5 2 6 2 3" xfId="24652" xr:uid="{0148BF8E-B730-472F-9569-8F22D9685E77}"/>
    <cellStyle name="Comma 5 2 6 2 3 2" xfId="24653" xr:uid="{B6D1A3E6-E684-48A6-B106-AFB7106486DE}"/>
    <cellStyle name="Comma 5 2 6 2 4" xfId="24654" xr:uid="{507742E3-0431-44F4-9DF8-CCB5A154384B}"/>
    <cellStyle name="Comma 5 2 6 3" xfId="24655" xr:uid="{704AB8BC-0167-4340-AE96-5BA56D6EEBFA}"/>
    <cellStyle name="Comma 5 2 6 3 2" xfId="24656" xr:uid="{C4CFE777-2F77-427A-8B30-DAECEC3A1B10}"/>
    <cellStyle name="Comma 5 2 6 3 2 2" xfId="24657" xr:uid="{AFB8387C-722F-4787-812D-6537DE354B15}"/>
    <cellStyle name="Comma 5 2 6 3 3" xfId="24658" xr:uid="{7A9B4FEC-98E2-48D7-9C00-EAD0E18B838E}"/>
    <cellStyle name="Comma 5 2 6 3 3 2" xfId="24659" xr:uid="{73494E00-3B8E-40DB-AF13-55ABD304A5F1}"/>
    <cellStyle name="Comma 5 2 6 3 4" xfId="24660" xr:uid="{3168E0AB-1FD0-47FA-AF71-C16A640EB34A}"/>
    <cellStyle name="Comma 5 2 6 4" xfId="24661" xr:uid="{7846EBE4-C653-4170-A80F-AC2949280521}"/>
    <cellStyle name="Comma 5 2 6 4 2" xfId="24662" xr:uid="{5D29B82E-84C2-4AE9-9AFE-7192F79AD05C}"/>
    <cellStyle name="Comma 5 2 6 5" xfId="24663" xr:uid="{05D7447C-40AE-4290-B8CB-6DBCDDA23109}"/>
    <cellStyle name="Comma 5 2 6 5 2" xfId="24664" xr:uid="{7223D858-4D43-4A79-8670-53A392972C5B}"/>
    <cellStyle name="Comma 5 2 6 6" xfId="24665" xr:uid="{C3968BD2-44B9-4DEE-8089-AD5F8DF00FF4}"/>
    <cellStyle name="Comma 5 2 7" xfId="24666" xr:uid="{4F1AFDCA-82F2-4C08-AD54-B231C607FBF0}"/>
    <cellStyle name="Comma 5 2 7 2" xfId="24667" xr:uid="{FDBE2518-842C-4E1B-AE5B-E09F2F2013C6}"/>
    <cellStyle name="Comma 5 2 7 2 2" xfId="24668" xr:uid="{250210ED-BE2E-4BB9-B681-7DE7A8FDDEEC}"/>
    <cellStyle name="Comma 5 2 7 2 2 2" xfId="24669" xr:uid="{7467C88D-E1DE-4E9B-AF2F-27776B0C5740}"/>
    <cellStyle name="Comma 5 2 7 2 3" xfId="24670" xr:uid="{33129FB2-E348-4D92-8793-28A18A7632A8}"/>
    <cellStyle name="Comma 5 2 7 2 3 2" xfId="24671" xr:uid="{78833A28-1619-44D7-88A8-FE4351B8A27F}"/>
    <cellStyle name="Comma 5 2 7 2 4" xfId="24672" xr:uid="{D6968369-73BA-4FB8-A711-5088F8DE08ED}"/>
    <cellStyle name="Comma 5 2 7 3" xfId="24673" xr:uid="{26A71AC3-1F53-4DEC-8DCC-8E6FF1E46568}"/>
    <cellStyle name="Comma 5 2 7 3 2" xfId="24674" xr:uid="{0B913007-DD2A-45E7-BC31-6DF0EAFAB2B9}"/>
    <cellStyle name="Comma 5 2 7 4" xfId="24675" xr:uid="{2F8C5E64-81CF-413F-9391-3FA5E1E83237}"/>
    <cellStyle name="Comma 5 2 7 4 2" xfId="24676" xr:uid="{FB71F248-EF77-4AC1-8AC1-C3EEB7D79677}"/>
    <cellStyle name="Comma 5 2 7 5" xfId="24677" xr:uid="{5EF2556E-F6DF-4561-A7FA-47146751D1F8}"/>
    <cellStyle name="Comma 5 2 8" xfId="24678" xr:uid="{80F9BB2E-908E-4341-B337-ACFDF05EFF05}"/>
    <cellStyle name="Comma 5 2 8 2" xfId="24679" xr:uid="{91C635C2-83A7-4545-9A6C-88A5B50B367B}"/>
    <cellStyle name="Comma 5 2 8 2 2" xfId="24680" xr:uid="{3D497B09-DC85-463F-95F9-8B926A5300F8}"/>
    <cellStyle name="Comma 5 2 8 3" xfId="24681" xr:uid="{58EF6E57-44DB-44B6-B07E-B13588AACF53}"/>
    <cellStyle name="Comma 5 2 8 3 2" xfId="24682" xr:uid="{F46F22EE-6832-44FF-9F21-D99B8E28D19C}"/>
    <cellStyle name="Comma 5 2 8 4" xfId="24683" xr:uid="{6E92C8F0-5EFA-417D-A18B-FF66363563C8}"/>
    <cellStyle name="Comma 5 2 9" xfId="24684" xr:uid="{7CBA7C97-512E-4B48-9DA4-71C5EBE44BC1}"/>
    <cellStyle name="Comma 5 2 9 2" xfId="24685" xr:uid="{5588006E-A9F0-49DE-80A7-3A9CC782E1F3}"/>
    <cellStyle name="Comma 5 20" xfId="43802" xr:uid="{08015B09-529B-4C8A-B4E1-EDA13AE02253}"/>
    <cellStyle name="Comma 5 21" xfId="43826" xr:uid="{81E1F466-ECDF-486D-AF5C-7FAE59B76F34}"/>
    <cellStyle name="Comma 5 22" xfId="330" xr:uid="{4F35B931-3BAB-4D9F-A4C4-46F7C00E62E1}"/>
    <cellStyle name="Comma 5 23" xfId="43953" xr:uid="{31425C2C-69ED-4B1C-AE8E-35594FC7EE80}"/>
    <cellStyle name="Comma 5 24" xfId="47910" xr:uid="{DB265505-8B65-41D2-A43D-20A15D3B37DC}"/>
    <cellStyle name="Comma 5 3" xfId="154" xr:uid="{8BD43E45-9AB6-4EFD-8440-08AA5456C4CA}"/>
    <cellStyle name="Comma 5 3 10" xfId="24686" xr:uid="{1965CB13-06FA-45A9-A6FE-3B4099D57BF6}"/>
    <cellStyle name="Comma 5 3 10 2" xfId="24687" xr:uid="{8E094EC8-4D6A-47F1-A442-3ABFAE780396}"/>
    <cellStyle name="Comma 5 3 11" xfId="24688" xr:uid="{777D389B-5779-4FAD-8F92-DC52C18B807B}"/>
    <cellStyle name="Comma 5 3 11 2" xfId="24689" xr:uid="{9520882B-AC08-45DD-AD31-A8096ED5DA2A}"/>
    <cellStyle name="Comma 5 3 12" xfId="24690" xr:uid="{C9C197E3-1465-42BC-9A21-6E9B1FD3573C}"/>
    <cellStyle name="Comma 5 3 13" xfId="1737" xr:uid="{1B787C11-BB16-4F2B-9D5F-6CD9C43755EE}"/>
    <cellStyle name="Comma 5 3 14" xfId="1376" xr:uid="{5FA592E9-AF46-4572-B1FF-74D37D9AD803}"/>
    <cellStyle name="Comma 5 3 15" xfId="1252" xr:uid="{2A885799-E854-4555-89E6-7926CB59DC46}"/>
    <cellStyle name="Comma 5 3 16" xfId="44031" xr:uid="{C0523822-1B8B-4509-97F7-5C9A53644D6B}"/>
    <cellStyle name="Comma 5 3 2" xfId="1447" xr:uid="{822EFE34-F0B5-4FEA-9673-F5A12AA587AA}"/>
    <cellStyle name="Comma 5 3 2 10" xfId="24692" xr:uid="{B0271381-5401-49C8-B325-7E9F6D92BE92}"/>
    <cellStyle name="Comma 5 3 2 11" xfId="24691" xr:uid="{2137BE1A-5466-4F07-A605-62520A0B97F8}"/>
    <cellStyle name="Comma 5 3 2 2" xfId="24693" xr:uid="{F92ABFF2-88D0-4A31-8848-BAE1311CADE7}"/>
    <cellStyle name="Comma 5 3 2 2 10" xfId="24694" xr:uid="{F894C9C5-68AC-4CC3-BA2E-43788A8A10B5}"/>
    <cellStyle name="Comma 5 3 2 2 11" xfId="24695" xr:uid="{0D034EAC-CDF6-437F-A10C-BAB1B65C6FF8}"/>
    <cellStyle name="Comma 5 3 2 2 2" xfId="24696" xr:uid="{F60CF80A-9204-4F2B-8C27-1E43669C13F9}"/>
    <cellStyle name="Comma 5 3 2 2 2 2" xfId="24697" xr:uid="{199A8EB8-8E78-420D-9D33-B397BD711376}"/>
    <cellStyle name="Comma 5 3 2 2 2 2 2" xfId="24698" xr:uid="{336F41CB-F6F3-4AB7-A135-EBD8EA667D0A}"/>
    <cellStyle name="Comma 5 3 2 2 2 2 2 2" xfId="24699" xr:uid="{E3FA0049-4848-4ABC-A700-516AFA52478F}"/>
    <cellStyle name="Comma 5 3 2 2 2 2 3" xfId="24700" xr:uid="{FC7C8CB0-E23B-45DE-A7B6-1792FE8592C0}"/>
    <cellStyle name="Comma 5 3 2 2 2 2 4" xfId="24701" xr:uid="{3576FB08-0861-4EB5-B537-D47334F84EE9}"/>
    <cellStyle name="Comma 5 3 2 2 2 3" xfId="24702" xr:uid="{00D6C2B1-6777-4F0F-BAE4-B34AB803A17D}"/>
    <cellStyle name="Comma 5 3 2 2 2 3 2" xfId="24703" xr:uid="{B1BA2BB3-5ECA-4E59-8A0A-848A17D13642}"/>
    <cellStyle name="Comma 5 3 2 2 2 3 2 2" xfId="24704" xr:uid="{40CA373A-6823-4908-BCE2-343556F0A0BD}"/>
    <cellStyle name="Comma 5 3 2 2 2 3 2 2 2" xfId="24705" xr:uid="{E68A5CF4-06B9-4A84-9A88-F29F624EF7DF}"/>
    <cellStyle name="Comma 5 3 2 2 2 3 2 2 2 2" xfId="24706" xr:uid="{2CC12776-46FE-40D5-9EBB-C55A1D45BA48}"/>
    <cellStyle name="Comma 5 3 2 2 2 3 2 2 3" xfId="24707" xr:uid="{35660E4B-B8BF-435C-A7DC-998873602C01}"/>
    <cellStyle name="Comma 5 3 2 2 2 3 2 3" xfId="24708" xr:uid="{7080B301-93B0-4DA1-B927-886CA3D99C26}"/>
    <cellStyle name="Comma 5 3 2 2 2 3 2 3 2" xfId="24709" xr:uid="{C069CC55-5665-4B8C-8B61-361BED197061}"/>
    <cellStyle name="Comma 5 3 2 2 2 3 2 4" xfId="24710" xr:uid="{9F3319DB-8ACA-4A23-A7F7-1EEAD100DC96}"/>
    <cellStyle name="Comma 5 3 2 2 2 3 3" xfId="24711" xr:uid="{C3A65191-5083-41A8-827A-256A087A5E84}"/>
    <cellStyle name="Comma 5 3 2 2 2 3 3 2" xfId="24712" xr:uid="{C9EAED06-6ACB-48D9-A8E1-16D70DCC5222}"/>
    <cellStyle name="Comma 5 3 2 2 2 3 3 2 2" xfId="24713" xr:uid="{D78E487A-2B70-4B81-A1D7-C6386A8BB351}"/>
    <cellStyle name="Comma 5 3 2 2 2 3 3 3" xfId="24714" xr:uid="{2E8BCA9A-0CCA-4FDA-9E83-32CF4D63F8E9}"/>
    <cellStyle name="Comma 5 3 2 2 2 3 3 3 2" xfId="24715" xr:uid="{2DF01934-F383-46D8-A1AF-C1597CF38074}"/>
    <cellStyle name="Comma 5 3 2 2 2 3 3 4" xfId="24716" xr:uid="{DEA9F364-7F46-4FD5-A288-1E5A33D8E619}"/>
    <cellStyle name="Comma 5 3 2 2 2 3 4" xfId="24717" xr:uid="{64EB4D5C-2FA3-4054-971C-4EC0757CDFBD}"/>
    <cellStyle name="Comma 5 3 2 2 2 3 4 2" xfId="24718" xr:uid="{FCAA2557-E6CB-49EE-9011-177CBABBBE93}"/>
    <cellStyle name="Comma 5 3 2 2 2 3 5" xfId="24719" xr:uid="{B7320042-D392-4643-AEC0-C59D45A0A386}"/>
    <cellStyle name="Comma 5 3 2 2 2 3 5 2" xfId="24720" xr:uid="{F5E23F72-FE9F-43C5-A2C1-DA193C8AC6C9}"/>
    <cellStyle name="Comma 5 3 2 2 2 3 6" xfId="24721" xr:uid="{79418656-BA30-4A0A-95A8-6E4B3469F0E6}"/>
    <cellStyle name="Comma 5 3 2 2 2 4" xfId="24722" xr:uid="{1670D7B1-076C-413F-AA5C-418C73BC968B}"/>
    <cellStyle name="Comma 5 3 2 2 2 4 2" xfId="24723" xr:uid="{705DBFAA-3BFD-4EEC-928B-4C1FF0842054}"/>
    <cellStyle name="Comma 5 3 2 2 2 5" xfId="24724" xr:uid="{71924CCD-7081-44D0-B69E-AED178D35FDE}"/>
    <cellStyle name="Comma 5 3 2 2 2 6" xfId="24725" xr:uid="{C0AE0A1D-226D-4524-9404-AB95E9B9392B}"/>
    <cellStyle name="Comma 5 3 2 2 3" xfId="24726" xr:uid="{10A31047-39D0-40E0-8F5F-C2E8750E5C48}"/>
    <cellStyle name="Comma 5 3 2 2 3 2" xfId="24727" xr:uid="{4D2F78E4-FBC7-46DC-969C-F03A5749959C}"/>
    <cellStyle name="Comma 5 3 2 2 3 2 2" xfId="24728" xr:uid="{32974B30-618D-4B42-8EB5-FA39A8454EC7}"/>
    <cellStyle name="Comma 5 3 2 2 3 2 2 2" xfId="24729" xr:uid="{BEB4E8A5-6182-4418-A6AA-168CB7266FF6}"/>
    <cellStyle name="Comma 5 3 2 2 3 2 2 2 2" xfId="24730" xr:uid="{CF515E04-407D-4099-A166-C8CCA2488B99}"/>
    <cellStyle name="Comma 5 3 2 2 3 2 2 2 2 2" xfId="24731" xr:uid="{8DEB672D-ADEE-41E0-8648-B9833D094537}"/>
    <cellStyle name="Comma 5 3 2 2 3 2 2 2 3" xfId="24732" xr:uid="{A32048E7-3B31-4944-8833-BFDCBF173B2E}"/>
    <cellStyle name="Comma 5 3 2 2 3 2 2 3" xfId="24733" xr:uid="{D0E789BC-A5A0-4329-8ADF-A3A11B5ED7D4}"/>
    <cellStyle name="Comma 5 3 2 2 3 2 2 3 2" xfId="24734" xr:uid="{19605EB3-7939-45D4-9135-1FE6D21C4029}"/>
    <cellStyle name="Comma 5 3 2 2 3 2 2 4" xfId="24735" xr:uid="{BBA5C378-7B14-4058-9BDE-000AE7B2B553}"/>
    <cellStyle name="Comma 5 3 2 2 3 2 3" xfId="24736" xr:uid="{9BE96595-9DC4-48F3-9824-F6D10CA92FAC}"/>
    <cellStyle name="Comma 5 3 2 2 3 2 3 2" xfId="24737" xr:uid="{B9A58326-21F0-41DD-9281-99A037A866E8}"/>
    <cellStyle name="Comma 5 3 2 2 3 2 3 2 2" xfId="24738" xr:uid="{959BBA62-4ACB-4113-9CAE-70BE2655A5DA}"/>
    <cellStyle name="Comma 5 3 2 2 3 2 3 3" xfId="24739" xr:uid="{DDC883F7-E591-46F0-BE96-10E480394BAA}"/>
    <cellStyle name="Comma 5 3 2 2 3 2 3 3 2" xfId="24740" xr:uid="{B03B2ED6-ACAC-48A8-85C6-B37418343873}"/>
    <cellStyle name="Comma 5 3 2 2 3 2 3 4" xfId="24741" xr:uid="{0EDC714E-1592-4BFE-8C11-813EC1E6E1B9}"/>
    <cellStyle name="Comma 5 3 2 2 3 2 4" xfId="24742" xr:uid="{386A9067-D12F-47D4-9EF8-F8D18515A15E}"/>
    <cellStyle name="Comma 5 3 2 2 3 2 4 2" xfId="24743" xr:uid="{223D235B-8AC8-44B8-913F-8307E98CE00A}"/>
    <cellStyle name="Comma 5 3 2 2 3 2 5" xfId="24744" xr:uid="{22062F72-7C84-4D69-A540-A2F844AC1EE6}"/>
    <cellStyle name="Comma 5 3 2 2 3 2 5 2" xfId="24745" xr:uid="{653B5FB1-B6BC-431D-AF52-8E6A07AA4CDC}"/>
    <cellStyle name="Comma 5 3 2 2 3 2 6" xfId="24746" xr:uid="{9A648734-9F2C-465A-B644-1B11C9DF80AF}"/>
    <cellStyle name="Comma 5 3 2 2 3 3" xfId="24747" xr:uid="{46FA914B-9E2D-4EDB-930D-1E7276A64A1F}"/>
    <cellStyle name="Comma 5 3 2 2 3 3 2" xfId="24748" xr:uid="{255C0E3D-A521-47D6-8FCF-E77D0948C03F}"/>
    <cellStyle name="Comma 5 3 2 2 3 3 2 2" xfId="24749" xr:uid="{36730546-66F9-4424-AD4F-24E39378165B}"/>
    <cellStyle name="Comma 5 3 2 2 3 3 3" xfId="24750" xr:uid="{0BB7AEEB-693D-4DF5-9507-EB0AAA991669}"/>
    <cellStyle name="Comma 5 3 2 2 3 3 4" xfId="24751" xr:uid="{D5807CA5-0A0D-4EF5-B26B-5F05901047E1}"/>
    <cellStyle name="Comma 5 3 2 2 3 4" xfId="24752" xr:uid="{B7FDCD9B-6B16-4850-91AA-A8C2906F3E44}"/>
    <cellStyle name="Comma 5 3 2 2 3 4 2" xfId="24753" xr:uid="{9A3D6890-577D-44A5-8079-616DFB1F77E7}"/>
    <cellStyle name="Comma 5 3 2 2 3 4 2 2" xfId="24754" xr:uid="{132E5D2C-29B6-44E1-9861-FF97DE59EE22}"/>
    <cellStyle name="Comma 5 3 2 2 3 4 2 2 2" xfId="24755" xr:uid="{830F0881-9C1E-4063-AD10-58C6B8C173EA}"/>
    <cellStyle name="Comma 5 3 2 2 3 4 2 3" xfId="24756" xr:uid="{FF0625BC-701F-4C4F-9B9F-43A52EA92AC7}"/>
    <cellStyle name="Comma 5 3 2 2 3 4 3" xfId="24757" xr:uid="{501943E3-7220-458C-91E0-A04F87E5D59C}"/>
    <cellStyle name="Comma 5 3 2 2 3 4 3 2" xfId="24758" xr:uid="{003AA00A-78AE-4194-89B3-D014DD72A9E7}"/>
    <cellStyle name="Comma 5 3 2 2 3 4 4" xfId="24759" xr:uid="{A482CA5B-4483-48C8-BE55-F4F418B13DE1}"/>
    <cellStyle name="Comma 5 3 2 2 3 5" xfId="24760" xr:uid="{1DA2DEFF-AE54-4218-9F38-6B529B5AF795}"/>
    <cellStyle name="Comma 5 3 2 2 3 5 2" xfId="24761" xr:uid="{D7B38EDA-C70D-49D6-AD4B-E114D0D2405B}"/>
    <cellStyle name="Comma 5 3 2 2 3 5 2 2" xfId="24762" xr:uid="{D639C22D-C3C6-4FEA-8CDE-7F04E7C190E0}"/>
    <cellStyle name="Comma 5 3 2 2 3 5 3" xfId="24763" xr:uid="{C4412F25-0386-4AC1-A0B6-1CD7395AD556}"/>
    <cellStyle name="Comma 5 3 2 2 3 5 3 2" xfId="24764" xr:uid="{1D90EE28-24C0-4A4B-935B-D0B4D26F4855}"/>
    <cellStyle name="Comma 5 3 2 2 3 5 4" xfId="24765" xr:uid="{5B86D223-3841-476B-9110-778F966D9499}"/>
    <cellStyle name="Comma 5 3 2 2 3 6" xfId="24766" xr:uid="{4E15FE09-395F-4D1D-9348-0412877FF16F}"/>
    <cellStyle name="Comma 5 3 2 2 3 6 2" xfId="24767" xr:uid="{9759F8DC-CE90-491F-8CA7-2F5CE689F2F9}"/>
    <cellStyle name="Comma 5 3 2 2 3 7" xfId="24768" xr:uid="{9CD7DB23-E1BB-4F48-B0E2-BD78B8ABD6DF}"/>
    <cellStyle name="Comma 5 3 2 2 3 7 2" xfId="24769" xr:uid="{7AC5B1DE-33A6-4564-8C07-18831E3DC3F1}"/>
    <cellStyle name="Comma 5 3 2 2 3 8" xfId="24770" xr:uid="{25A5E335-E888-4A39-BD2C-A0BDDE0B6C0B}"/>
    <cellStyle name="Comma 5 3 2 2 4" xfId="24771" xr:uid="{1FAD5072-BA8A-4B63-A64C-AB0F76C9D461}"/>
    <cellStyle name="Comma 5 3 2 2 4 2" xfId="24772" xr:uid="{150202DC-A4AE-49AF-B80D-4720C55AC198}"/>
    <cellStyle name="Comma 5 3 2 2 4 2 2" xfId="24773" xr:uid="{39DC5363-BECD-4AB8-A12A-8DA1F895AC88}"/>
    <cellStyle name="Comma 5 3 2 2 4 2 2 2" xfId="24774" xr:uid="{D5859949-3E8F-4C37-AEE3-DA4B088D904C}"/>
    <cellStyle name="Comma 5 3 2 2 4 2 2 2 2" xfId="24775" xr:uid="{4725BF49-3123-48F6-B13A-C0DAF970C9B9}"/>
    <cellStyle name="Comma 5 3 2 2 4 2 2 3" xfId="24776" xr:uid="{BC027687-378E-4713-B530-22A110131CF5}"/>
    <cellStyle name="Comma 5 3 2 2 4 2 3" xfId="24777" xr:uid="{BBD268F8-B4D1-4EAB-8CAB-71551BC356EF}"/>
    <cellStyle name="Comma 5 3 2 2 4 2 3 2" xfId="24778" xr:uid="{A08B3AD1-3041-48F4-BD86-661FEE58E3E4}"/>
    <cellStyle name="Comma 5 3 2 2 4 2 4" xfId="24779" xr:uid="{155B2092-8CC7-481C-8FE4-E3ED524A0C7E}"/>
    <cellStyle name="Comma 5 3 2 2 4 3" xfId="24780" xr:uid="{9A411A9A-EA29-4426-BE2E-4E6DE60FFBF1}"/>
    <cellStyle name="Comma 5 3 2 2 4 3 2" xfId="24781" xr:uid="{C5473F94-7AAE-43D0-A61F-A759A762583F}"/>
    <cellStyle name="Comma 5 3 2 2 4 3 2 2" xfId="24782" xr:uid="{B8098832-E9B3-4AF8-B6D5-26B6F3485D2B}"/>
    <cellStyle name="Comma 5 3 2 2 4 3 3" xfId="24783" xr:uid="{C71C9ADD-7E8D-4D98-9530-C5C2F6273153}"/>
    <cellStyle name="Comma 5 3 2 2 4 3 3 2" xfId="24784" xr:uid="{5C46D2D4-5D11-4C3B-9FAC-19FAABAB3AB6}"/>
    <cellStyle name="Comma 5 3 2 2 4 3 4" xfId="24785" xr:uid="{C29CE9C5-3B0E-4EEC-8CB5-28957069164A}"/>
    <cellStyle name="Comma 5 3 2 2 4 4" xfId="24786" xr:uid="{1DBD2AF0-7F28-47FC-B722-2CCADD0431A6}"/>
    <cellStyle name="Comma 5 3 2 2 4 4 2" xfId="24787" xr:uid="{ADBDD99C-0C2C-40E6-BBE4-918F2A944A0E}"/>
    <cellStyle name="Comma 5 3 2 2 4 5" xfId="24788" xr:uid="{1D8CA3D0-C37C-4A78-8DC5-F7185B94BD95}"/>
    <cellStyle name="Comma 5 3 2 2 4 5 2" xfId="24789" xr:uid="{FC765A07-C270-414C-BA19-0065F21FC148}"/>
    <cellStyle name="Comma 5 3 2 2 4 6" xfId="24790" xr:uid="{FF96A0FF-C705-41DB-B612-52A958DED622}"/>
    <cellStyle name="Comma 5 3 2 2 5" xfId="24791" xr:uid="{4D3F2F60-6CDC-475C-B5B9-7AD72CB40F0C}"/>
    <cellStyle name="Comma 5 3 2 2 5 2" xfId="24792" xr:uid="{94D63D09-309F-4FA2-A3D6-EB2FD7802DA1}"/>
    <cellStyle name="Comma 5 3 2 2 5 2 2" xfId="24793" xr:uid="{F95BEF41-7948-4E54-A25F-6E8D777E1B3E}"/>
    <cellStyle name="Comma 5 3 2 2 5 2 2 2" xfId="24794" xr:uid="{8F77990F-03C9-44D1-95B6-E99FF1FF7DF7}"/>
    <cellStyle name="Comma 5 3 2 2 5 2 2 2 2" xfId="24795" xr:uid="{CE828015-40D6-4108-AEC5-BC5D2A814DEC}"/>
    <cellStyle name="Comma 5 3 2 2 5 2 2 3" xfId="24796" xr:uid="{AC9F68F7-CADA-43C8-8136-FDC934614A17}"/>
    <cellStyle name="Comma 5 3 2 2 5 2 3" xfId="24797" xr:uid="{DACAA0E6-CD8B-429E-B819-B638C40CA330}"/>
    <cellStyle name="Comma 5 3 2 2 5 2 3 2" xfId="24798" xr:uid="{B1DA3381-864C-48B4-9C7A-ED23B08D78C4}"/>
    <cellStyle name="Comma 5 3 2 2 5 2 4" xfId="24799" xr:uid="{A4BAA4A7-0D87-4D63-9EBE-D87EDB0C7B72}"/>
    <cellStyle name="Comma 5 3 2 2 5 3" xfId="24800" xr:uid="{851991AE-64E4-45D6-BFE6-643E21450B61}"/>
    <cellStyle name="Comma 5 3 2 2 5 3 2" xfId="24801" xr:uid="{49790AF1-7130-45CE-83F2-5BCD9FE5E9AB}"/>
    <cellStyle name="Comma 5 3 2 2 5 3 2 2" xfId="24802" xr:uid="{1D78255D-8740-4B93-BB17-BE0385F63945}"/>
    <cellStyle name="Comma 5 3 2 2 5 3 3" xfId="24803" xr:uid="{FB9C5E57-82D1-4180-8AA6-F0F753E175F9}"/>
    <cellStyle name="Comma 5 3 2 2 5 4" xfId="24804" xr:uid="{6C85FC0F-3F23-4406-9209-185EA5236A8B}"/>
    <cellStyle name="Comma 5 3 2 2 5 4 2" xfId="24805" xr:uid="{5054ED21-62D7-41A3-B07A-78AA090D3DEF}"/>
    <cellStyle name="Comma 5 3 2 2 5 5" xfId="24806" xr:uid="{8B454C69-2487-41B2-ABB3-71F76BEBD625}"/>
    <cellStyle name="Comma 5 3 2 2 6" xfId="24807" xr:uid="{8EF7CFE9-6A1E-4C5C-ACF0-B00A450E6C2E}"/>
    <cellStyle name="Comma 5 3 2 2 6 2" xfId="24808" xr:uid="{C7F441A4-8159-4227-8B1A-FA5A11A885B6}"/>
    <cellStyle name="Comma 5 3 2 2 6 2 2" xfId="24809" xr:uid="{7693A887-14EE-413A-B0A6-AA25ABBC65F9}"/>
    <cellStyle name="Comma 5 3 2 2 6 3" xfId="24810" xr:uid="{1738CB55-A708-46F6-8A47-440E493CD08C}"/>
    <cellStyle name="Comma 5 3 2 2 6 3 2" xfId="24811" xr:uid="{598952E7-38DD-4BEF-A132-BAA0B41A2D53}"/>
    <cellStyle name="Comma 5 3 2 2 6 4" xfId="24812" xr:uid="{F9EBF6CA-1C83-4E1E-9765-C8C9E0AAD41F}"/>
    <cellStyle name="Comma 5 3 2 2 7" xfId="24813" xr:uid="{4DB05E2D-FDC7-4369-974A-FD8CB36C3B4E}"/>
    <cellStyle name="Comma 5 3 2 2 7 2" xfId="24814" xr:uid="{7561E65A-E0D1-4EBA-87C4-C64312549483}"/>
    <cellStyle name="Comma 5 3 2 2 7 2 2" xfId="24815" xr:uid="{51CE2837-E3CE-4318-B5E4-24EB018DB6B6}"/>
    <cellStyle name="Comma 5 3 2 2 7 3" xfId="24816" xr:uid="{F032E126-E8A0-4BD5-BC2E-B981AEE780BD}"/>
    <cellStyle name="Comma 5 3 2 2 8" xfId="24817" xr:uid="{A698D2B9-E620-400E-B167-A9D2EB688A85}"/>
    <cellStyle name="Comma 5 3 2 2 8 2" xfId="24818" xr:uid="{BAD434A8-7BF2-4F86-BD25-3A70C41EF8BB}"/>
    <cellStyle name="Comma 5 3 2 2 9" xfId="24819" xr:uid="{3B1C15DF-BFCA-4EBB-B860-9474C40C0ABE}"/>
    <cellStyle name="Comma 5 3 2 2 9 2" xfId="24820" xr:uid="{9FD66220-4F14-4CC0-8906-4D13CD116FE6}"/>
    <cellStyle name="Comma 5 3 2 3" xfId="24821" xr:uid="{817F9EBF-7FB0-43FA-A801-F2949C25ACC9}"/>
    <cellStyle name="Comma 5 3 2 3 2" xfId="24822" xr:uid="{C2235CC9-AFD2-458B-BEA8-0229DAECDDD3}"/>
    <cellStyle name="Comma 5 3 2 3 2 2" xfId="24823" xr:uid="{A6F55F4B-D114-49C0-A795-B0BA9B19CECB}"/>
    <cellStyle name="Comma 5 3 2 3 2 2 2" xfId="24824" xr:uid="{0122BBF8-DB4E-4AA3-8FE4-F4CA7920B62C}"/>
    <cellStyle name="Comma 5 3 2 3 2 2 2 2" xfId="24825" xr:uid="{FA0E4E24-49FC-4CF2-A7CE-4769D76F7C0E}"/>
    <cellStyle name="Comma 5 3 2 3 2 2 2 2 2" xfId="24826" xr:uid="{6E924F52-71C4-4CE2-A162-A0CFE43EBDAC}"/>
    <cellStyle name="Comma 5 3 2 3 2 2 2 3" xfId="24827" xr:uid="{41D4A781-C63D-4E5B-A8A3-0F13462078CA}"/>
    <cellStyle name="Comma 5 3 2 3 2 2 3" xfId="24828" xr:uid="{39177319-D32A-40B9-B60F-526B1CDF502A}"/>
    <cellStyle name="Comma 5 3 2 3 2 2 3 2" xfId="24829" xr:uid="{D8EA28A6-4728-40CB-8B76-74D5FEC4E664}"/>
    <cellStyle name="Comma 5 3 2 3 2 2 4" xfId="24830" xr:uid="{CC6121C4-05BA-4F85-8B4C-FD9A9C513715}"/>
    <cellStyle name="Comma 5 3 2 3 2 3" xfId="24831" xr:uid="{CAD1ED81-8152-4843-803F-231BC16367DE}"/>
    <cellStyle name="Comma 5 3 2 3 2 3 2" xfId="24832" xr:uid="{F7302C07-AB40-4B13-8E4B-2EEECF455C56}"/>
    <cellStyle name="Comma 5 3 2 3 2 3 2 2" xfId="24833" xr:uid="{44A8C871-8339-493F-9F0A-E3EC30C76622}"/>
    <cellStyle name="Comma 5 3 2 3 2 3 3" xfId="24834" xr:uid="{CA429A96-8F5F-460B-A374-53CE05DE389B}"/>
    <cellStyle name="Comma 5 3 2 3 2 3 3 2" xfId="24835" xr:uid="{C15992FD-4281-454C-95CC-137A66C63981}"/>
    <cellStyle name="Comma 5 3 2 3 2 3 4" xfId="24836" xr:uid="{1D91F605-7831-4A27-B58C-0D2557DD7010}"/>
    <cellStyle name="Comma 5 3 2 3 2 4" xfId="24837" xr:uid="{8B62A28A-D3FA-444B-833C-D7EEBE415810}"/>
    <cellStyle name="Comma 5 3 2 3 2 4 2" xfId="24838" xr:uid="{9DB028D2-4E3D-4263-B15C-04410ADBEB8E}"/>
    <cellStyle name="Comma 5 3 2 3 2 5" xfId="24839" xr:uid="{AC643A32-D436-4457-940A-0B0143EF1F0C}"/>
    <cellStyle name="Comma 5 3 2 3 2 5 2" xfId="24840" xr:uid="{162236B1-8B9D-4B5E-97D1-1DA5E19978FD}"/>
    <cellStyle name="Comma 5 3 2 3 2 6" xfId="24841" xr:uid="{46CC4A64-9F41-4A09-9EE2-B75A117F519B}"/>
    <cellStyle name="Comma 5 3 2 3 3" xfId="24842" xr:uid="{727932E6-6386-4F67-9BB9-ACC417DCA7CB}"/>
    <cellStyle name="Comma 5 3 2 3 3 2" xfId="24843" xr:uid="{AA6C3652-6DA8-4F17-863E-BAD8AFA93C3D}"/>
    <cellStyle name="Comma 5 3 2 3 3 2 2" xfId="24844" xr:uid="{09809C24-3BB3-4A25-8A6C-823197D8C62D}"/>
    <cellStyle name="Comma 5 3 2 3 3 2 2 2" xfId="24845" xr:uid="{6EFFCEAD-FA48-44AE-9F25-A68267E3816C}"/>
    <cellStyle name="Comma 5 3 2 3 3 2 3" xfId="24846" xr:uid="{26A979BC-E9EC-485D-A0B2-18E4FB1B3BFF}"/>
    <cellStyle name="Comma 5 3 2 3 3 3" xfId="24847" xr:uid="{32FDEFC7-EBB7-404D-893D-72003114B2BD}"/>
    <cellStyle name="Comma 5 3 2 3 3 3 2" xfId="24848" xr:uid="{CF0FE310-71A1-43EF-8E7A-84226F6C254C}"/>
    <cellStyle name="Comma 5 3 2 3 3 4" xfId="24849" xr:uid="{25E5BDE9-FEBA-4097-B5A7-B61D11C5ECBA}"/>
    <cellStyle name="Comma 5 3 2 3 4" xfId="24850" xr:uid="{E2851393-A272-41A6-9BDD-F17D26D18234}"/>
    <cellStyle name="Comma 5 3 2 3 4 2" xfId="24851" xr:uid="{A6CF8782-88DC-497D-841F-65E6B1B4DDB4}"/>
    <cellStyle name="Comma 5 3 2 3 4 2 2" xfId="24852" xr:uid="{723D5D37-C93F-4A9D-B382-9A7F1614386E}"/>
    <cellStyle name="Comma 5 3 2 3 4 3" xfId="24853" xr:uid="{23658252-2CBD-422B-AA4E-5232FC9C75F4}"/>
    <cellStyle name="Comma 5 3 2 3 4 3 2" xfId="24854" xr:uid="{8D15F815-B0E6-492A-8584-DF918595AC62}"/>
    <cellStyle name="Comma 5 3 2 3 4 4" xfId="24855" xr:uid="{7C8A50D3-69A4-425A-A382-BB4FF352334E}"/>
    <cellStyle name="Comma 5 3 2 3 5" xfId="24856" xr:uid="{1C9F949E-E253-42C6-A33A-1DD5853A6DD5}"/>
    <cellStyle name="Comma 5 3 2 3 5 2" xfId="24857" xr:uid="{1EBC4FC9-0154-474C-9398-188E505A8711}"/>
    <cellStyle name="Comma 5 3 2 3 6" xfId="24858" xr:uid="{E0BF879E-74BD-460B-A3A4-080A20584268}"/>
    <cellStyle name="Comma 5 3 2 3 6 2" xfId="24859" xr:uid="{6BB2A5FD-7454-427F-8A95-DED052DA5D08}"/>
    <cellStyle name="Comma 5 3 2 3 7" xfId="24860" xr:uid="{143526A4-D781-43C3-AA89-A1E4DB2FDFF0}"/>
    <cellStyle name="Comma 5 3 2 3 8" xfId="24861" xr:uid="{A162ABB1-7F85-4B67-B2F3-AE16C3FAE830}"/>
    <cellStyle name="Comma 5 3 2 4" xfId="24862" xr:uid="{5303623F-EAE4-4F40-895E-2077D7D75232}"/>
    <cellStyle name="Comma 5 3 2 4 2" xfId="24863" xr:uid="{43D99AB9-23C9-4A96-A855-9E49DC890156}"/>
    <cellStyle name="Comma 5 3 2 4 2 2" xfId="24864" xr:uid="{FFCBD084-6CF9-46FE-9CAD-EBC004145205}"/>
    <cellStyle name="Comma 5 3 2 4 2 2 2" xfId="24865" xr:uid="{E2115570-7A42-4722-88AF-066BBAF09832}"/>
    <cellStyle name="Comma 5 3 2 4 2 2 2 2" xfId="24866" xr:uid="{A712A4E3-1D19-410A-8F0E-B7DF1EAD5105}"/>
    <cellStyle name="Comma 5 3 2 4 2 2 3" xfId="24867" xr:uid="{9AE413DE-CBC5-40A1-85F9-5DA26BE4C875}"/>
    <cellStyle name="Comma 5 3 2 4 2 3" xfId="24868" xr:uid="{5089DB30-A027-4386-89D4-6011C0E22C36}"/>
    <cellStyle name="Comma 5 3 2 4 2 3 2" xfId="24869" xr:uid="{85CAB020-E442-46F0-AC93-4666FD3B8911}"/>
    <cellStyle name="Comma 5 3 2 4 2 4" xfId="24870" xr:uid="{395B89C2-B0D0-4DC6-8F8C-A50CF7866CFD}"/>
    <cellStyle name="Comma 5 3 2 4 3" xfId="24871" xr:uid="{B3D81376-91AC-49A1-B5AC-8487A63E005C}"/>
    <cellStyle name="Comma 5 3 2 4 3 2" xfId="24872" xr:uid="{2E34E9C5-FB05-490B-A0CD-A6E35FF37E4E}"/>
    <cellStyle name="Comma 5 3 2 4 3 2 2" xfId="24873" xr:uid="{31594128-D733-44F1-B850-E76ED5048DCF}"/>
    <cellStyle name="Comma 5 3 2 4 3 3" xfId="24874" xr:uid="{3ACC3C52-D23F-4D3B-87B8-C0A5C35CD11E}"/>
    <cellStyle name="Comma 5 3 2 4 3 3 2" xfId="24875" xr:uid="{E35FFBB7-DB03-4626-B790-D142151B85D6}"/>
    <cellStyle name="Comma 5 3 2 4 3 4" xfId="24876" xr:uid="{B152AF5F-8F87-40FE-8ACC-C97B02F73A6B}"/>
    <cellStyle name="Comma 5 3 2 4 4" xfId="24877" xr:uid="{3E11A487-ACAB-49DF-A31B-49F67A3DF1D2}"/>
    <cellStyle name="Comma 5 3 2 4 4 2" xfId="24878" xr:uid="{ED498830-6B13-4A2C-BC91-0D0EB968EF71}"/>
    <cellStyle name="Comma 5 3 2 4 5" xfId="24879" xr:uid="{57575699-F804-4E7F-80C4-0CF61E3A2FA2}"/>
    <cellStyle name="Comma 5 3 2 4 5 2" xfId="24880" xr:uid="{C5BC5572-72B9-499D-95B3-112285B51F4A}"/>
    <cellStyle name="Comma 5 3 2 4 6" xfId="24881" xr:uid="{D898E124-8360-4926-BE14-7E2626BA7B42}"/>
    <cellStyle name="Comma 5 3 2 5" xfId="24882" xr:uid="{22539590-9448-48F9-B92D-7B326F3DC323}"/>
    <cellStyle name="Comma 5 3 2 5 2" xfId="24883" xr:uid="{E570EC1E-4CB1-4715-9CAD-615B4EF3D7E0}"/>
    <cellStyle name="Comma 5 3 2 5 2 2" xfId="24884" xr:uid="{241E9039-8938-4C3C-9593-F10F84EB985C}"/>
    <cellStyle name="Comma 5 3 2 5 2 2 2" xfId="24885" xr:uid="{ABF238FA-E8E5-406E-9FA8-6E2297B41072}"/>
    <cellStyle name="Comma 5 3 2 5 2 3" xfId="24886" xr:uid="{09827993-D2D3-4D11-AF9C-F18AC9D0209D}"/>
    <cellStyle name="Comma 5 3 2 5 2 3 2" xfId="24887" xr:uid="{E22F4F13-C9E5-409C-A76B-CE6832FA4747}"/>
    <cellStyle name="Comma 5 3 2 5 2 4" xfId="24888" xr:uid="{09A6CED6-D97F-40A6-B53C-650598573AA4}"/>
    <cellStyle name="Comma 5 3 2 5 3" xfId="24889" xr:uid="{8F5C8216-A8B8-403A-9A77-C471ACCEADA4}"/>
    <cellStyle name="Comma 5 3 2 5 3 2" xfId="24890" xr:uid="{AE77F09B-9E33-454C-94CA-D689C77C6951}"/>
    <cellStyle name="Comma 5 3 2 5 4" xfId="24891" xr:uid="{209B59CE-359B-4A7E-A309-1A56493619C0}"/>
    <cellStyle name="Comma 5 3 2 5 4 2" xfId="24892" xr:uid="{C4617CCA-5130-4444-BB48-ACE59F1E006E}"/>
    <cellStyle name="Comma 5 3 2 5 5" xfId="24893" xr:uid="{1FCC3063-C871-49A5-90A1-020A3A6A1B4B}"/>
    <cellStyle name="Comma 5 3 2 6" xfId="24894" xr:uid="{13416416-3CB8-4FED-AD6A-C235299BD8E5}"/>
    <cellStyle name="Comma 5 3 2 6 2" xfId="24895" xr:uid="{22A7EEF4-EC59-4A87-B9EE-C97EA8EB9B94}"/>
    <cellStyle name="Comma 5 3 2 6 2 2" xfId="24896" xr:uid="{6F271D0A-CD6E-449F-A6F0-3039D17A0B24}"/>
    <cellStyle name="Comma 5 3 2 6 3" xfId="24897" xr:uid="{84A41B83-6A4F-4963-8018-8211E9469FDF}"/>
    <cellStyle name="Comma 5 3 2 6 3 2" xfId="24898" xr:uid="{DDE777C4-869F-4D92-B480-5EFEA351C158}"/>
    <cellStyle name="Comma 5 3 2 6 4" xfId="24899" xr:uid="{A0BFAC6B-6455-45CD-943D-D1CE2945EE40}"/>
    <cellStyle name="Comma 5 3 2 7" xfId="24900" xr:uid="{15E58B75-4166-4651-AB6F-544560431542}"/>
    <cellStyle name="Comma 5 3 2 7 2" xfId="24901" xr:uid="{1FF5E165-16B5-45B4-804F-61C4799C273C}"/>
    <cellStyle name="Comma 5 3 2 8" xfId="24902" xr:uid="{432A6A27-7C8C-4D74-8225-8D94A343D84B}"/>
    <cellStyle name="Comma 5 3 2 8 2" xfId="24903" xr:uid="{2571E8A1-DD47-4416-A986-92A15E515AC9}"/>
    <cellStyle name="Comma 5 3 2 9" xfId="24904" xr:uid="{A42C8882-3AD9-4BEA-8A87-ABEB8985CF36}"/>
    <cellStyle name="Comma 5 3 3" xfId="3289" xr:uid="{4DC4A0DC-A516-4AA5-95B8-81409E403C36}"/>
    <cellStyle name="Comma 5 3 3 10" xfId="24906" xr:uid="{5BE2290D-30E9-4C17-B6D3-7842EFBA3A5E}"/>
    <cellStyle name="Comma 5 3 3 11" xfId="24905" xr:uid="{DD3B463E-6C38-402B-A154-869053C58EA8}"/>
    <cellStyle name="Comma 5 3 3 12" xfId="45016" xr:uid="{D169D90B-F7BA-467B-8C4A-4619DA0A50FC}"/>
    <cellStyle name="Comma 5 3 3 2" xfId="24907" xr:uid="{5E0061EC-3962-4F18-A770-A133A7CE4845}"/>
    <cellStyle name="Comma 5 3 3 2 2" xfId="24908" xr:uid="{8DB442EE-E0CA-4302-8DB7-2768DA14A2B4}"/>
    <cellStyle name="Comma 5 3 3 2 2 2" xfId="24909" xr:uid="{E3791C4B-8BA5-4488-B31F-A9C1B7ED810D}"/>
    <cellStyle name="Comma 5 3 3 2 2 2 2" xfId="24910" xr:uid="{A5858ADE-C20C-4347-9F29-9A2E3759DF43}"/>
    <cellStyle name="Comma 5 3 3 2 2 2 2 2" xfId="24911" xr:uid="{B646F7CB-05E4-45AB-B6A7-18A4A4059FA4}"/>
    <cellStyle name="Comma 5 3 3 2 2 2 2 2 2" xfId="24912" xr:uid="{55004821-4100-406B-A251-99B84D76984F}"/>
    <cellStyle name="Comma 5 3 3 2 2 2 2 2 2 2" xfId="24913" xr:uid="{9002CB91-CF80-4949-8B5B-CBB5BBF6437A}"/>
    <cellStyle name="Comma 5 3 3 2 2 2 2 2 3" xfId="24914" xr:uid="{9CFD2175-B48D-4411-AF49-A46CEEDE0570}"/>
    <cellStyle name="Comma 5 3 3 2 2 2 2 3" xfId="24915" xr:uid="{3DC24332-B237-4864-99E5-BC8F4EDEC34C}"/>
    <cellStyle name="Comma 5 3 3 2 2 2 2 3 2" xfId="24916" xr:uid="{1E12DACC-9C29-4991-8511-F7B63561297F}"/>
    <cellStyle name="Comma 5 3 3 2 2 2 2 4" xfId="24917" xr:uid="{EC91E31F-8D44-4B37-9816-61B60931A7BE}"/>
    <cellStyle name="Comma 5 3 3 2 2 2 3" xfId="24918" xr:uid="{AEA16A8A-FEB2-40BB-A6D2-4D8E9C03458F}"/>
    <cellStyle name="Comma 5 3 3 2 2 2 3 2" xfId="24919" xr:uid="{FDC4EB75-BAE1-4ACC-9FB3-F171020D0F1E}"/>
    <cellStyle name="Comma 5 3 3 2 2 2 3 2 2" xfId="24920" xr:uid="{4292358B-2ED5-4A34-BC8A-F3924E12A9C9}"/>
    <cellStyle name="Comma 5 3 3 2 2 2 3 3" xfId="24921" xr:uid="{649A0453-8EB2-4B85-8A0A-7839C2FBB42E}"/>
    <cellStyle name="Comma 5 3 3 2 2 2 3 3 2" xfId="24922" xr:uid="{12FF3F04-D957-42FA-822C-FA22705D1CBE}"/>
    <cellStyle name="Comma 5 3 3 2 2 2 3 4" xfId="24923" xr:uid="{B7B8BB36-1CD5-43DD-93E1-1A5143E0D760}"/>
    <cellStyle name="Comma 5 3 3 2 2 2 4" xfId="24924" xr:uid="{E5DE7237-558B-49C8-8A7A-430815A4F74D}"/>
    <cellStyle name="Comma 5 3 3 2 2 2 4 2" xfId="24925" xr:uid="{5B69E44E-DF4C-43B4-81F2-96DEF6CCDD50}"/>
    <cellStyle name="Comma 5 3 3 2 2 2 5" xfId="24926" xr:uid="{AA7A80F8-8828-4FE0-A5C6-FF363A59292F}"/>
    <cellStyle name="Comma 5 3 3 2 2 2 5 2" xfId="24927" xr:uid="{5F5493CD-EA9D-4FF9-82EB-61036EDC29ED}"/>
    <cellStyle name="Comma 5 3 3 2 2 2 6" xfId="24928" xr:uid="{C1FD351C-9AF5-4173-B08D-96972DEF64F6}"/>
    <cellStyle name="Comma 5 3 3 2 2 3" xfId="24929" xr:uid="{6E038462-A796-4164-95BB-4F7D0DE23038}"/>
    <cellStyle name="Comma 5 3 3 2 2 3 2" xfId="24930" xr:uid="{178DF4DA-8FB8-491C-8778-3CE307865716}"/>
    <cellStyle name="Comma 5 3 3 2 2 3 2 2" xfId="24931" xr:uid="{DD5BA02F-3D5C-47E2-899A-31C4282EA6D1}"/>
    <cellStyle name="Comma 5 3 3 2 2 3 2 2 2" xfId="24932" xr:uid="{40ABAF40-DD99-48C4-A98F-B563E8D31DD4}"/>
    <cellStyle name="Comma 5 3 3 2 2 3 2 3" xfId="24933" xr:uid="{EFEB3727-0747-4103-BE80-8ADC80C215EE}"/>
    <cellStyle name="Comma 5 3 3 2 2 3 3" xfId="24934" xr:uid="{190625D3-0089-4F95-A80B-BE5959B88FD5}"/>
    <cellStyle name="Comma 5 3 3 2 2 3 3 2" xfId="24935" xr:uid="{D24CD90C-96D7-42D5-9343-9DF1CF0BE07F}"/>
    <cellStyle name="Comma 5 3 3 2 2 3 4" xfId="24936" xr:uid="{4C7D6D61-5AD0-496C-A0E5-5C91140DFEA4}"/>
    <cellStyle name="Comma 5 3 3 2 2 4" xfId="24937" xr:uid="{A7EB6289-8431-4524-A6BA-C938C04E6BB7}"/>
    <cellStyle name="Comma 5 3 3 2 2 4 2" xfId="24938" xr:uid="{F0D6C7F3-1E0A-45A1-92A7-1DFE706A8DC4}"/>
    <cellStyle name="Comma 5 3 3 2 2 4 2 2" xfId="24939" xr:uid="{0C22E080-5F1F-42E0-AE6A-D786B7FCF28B}"/>
    <cellStyle name="Comma 5 3 3 2 2 4 3" xfId="24940" xr:uid="{C2C2466B-CDBD-45E8-BCBB-8E89FA2CD9BF}"/>
    <cellStyle name="Comma 5 3 3 2 2 4 3 2" xfId="24941" xr:uid="{D9B10963-4574-49B4-B8D3-B6FB18B3D047}"/>
    <cellStyle name="Comma 5 3 3 2 2 4 4" xfId="24942" xr:uid="{A9260096-EC9A-4E18-B2B5-889A8FC9B3B7}"/>
    <cellStyle name="Comma 5 3 3 2 2 5" xfId="24943" xr:uid="{CE811059-ACE4-4CED-8954-69DCBFE47297}"/>
    <cellStyle name="Comma 5 3 3 2 2 5 2" xfId="24944" xr:uid="{F222A56E-6F80-4D04-9927-8BB46E1A1E1E}"/>
    <cellStyle name="Comma 5 3 3 2 2 6" xfId="24945" xr:uid="{FEC0AF75-3F1E-49B6-AE55-F550BEA15BF8}"/>
    <cellStyle name="Comma 5 3 3 2 2 6 2" xfId="24946" xr:uid="{A4A0696F-DE56-441F-8FBA-F9EE203017AF}"/>
    <cellStyle name="Comma 5 3 3 2 2 7" xfId="24947" xr:uid="{2B2E8948-E79A-4024-9C70-A04FC2F381B5}"/>
    <cellStyle name="Comma 5 3 3 2 3" xfId="24948" xr:uid="{B3F7D38B-5EA0-46F3-B3C4-0750A0CA406A}"/>
    <cellStyle name="Comma 5 3 3 2 3 2" xfId="24949" xr:uid="{6C7BDDB4-218D-4D15-A813-17D0921DC17F}"/>
    <cellStyle name="Comma 5 3 3 2 3 2 2" xfId="24950" xr:uid="{B9B57738-2CC9-456F-AEE9-5981FF1F957E}"/>
    <cellStyle name="Comma 5 3 3 2 3 2 2 2" xfId="24951" xr:uid="{F8205871-3432-4165-9951-783B4BBE5D90}"/>
    <cellStyle name="Comma 5 3 3 2 3 2 2 2 2" xfId="24952" xr:uid="{0B640FA8-6FEF-47DE-8868-7C41DDD712F5}"/>
    <cellStyle name="Comma 5 3 3 2 3 2 2 3" xfId="24953" xr:uid="{7F64AAB8-5793-429B-8923-27CCCF511DE9}"/>
    <cellStyle name="Comma 5 3 3 2 3 2 3" xfId="24954" xr:uid="{DEBE0D03-1BAC-49B3-95B9-F1ADDDE732E6}"/>
    <cellStyle name="Comma 5 3 3 2 3 2 3 2" xfId="24955" xr:uid="{984EF951-00F3-4A92-8974-E903FCB2B7DC}"/>
    <cellStyle name="Comma 5 3 3 2 3 2 4" xfId="24956" xr:uid="{27264846-4306-4CAE-AD57-B5C704758AAD}"/>
    <cellStyle name="Comma 5 3 3 2 3 3" xfId="24957" xr:uid="{D4BCB68E-1A47-43B9-AB7F-AF1BA6AA2EEE}"/>
    <cellStyle name="Comma 5 3 3 2 3 3 2" xfId="24958" xr:uid="{6DE19E7D-D4BD-4ECD-B495-6F0B33B6146C}"/>
    <cellStyle name="Comma 5 3 3 2 3 3 2 2" xfId="24959" xr:uid="{C88D17E2-ED07-4358-92CE-84B08685CC76}"/>
    <cellStyle name="Comma 5 3 3 2 3 3 3" xfId="24960" xr:uid="{D2609016-8256-4FE5-BA83-2BBA3734E05A}"/>
    <cellStyle name="Comma 5 3 3 2 3 3 3 2" xfId="24961" xr:uid="{F4D67771-5D0B-4324-913A-028785126090}"/>
    <cellStyle name="Comma 5 3 3 2 3 3 4" xfId="24962" xr:uid="{E95B451E-D944-4009-8C38-6D40B99BD4A9}"/>
    <cellStyle name="Comma 5 3 3 2 3 4" xfId="24963" xr:uid="{E9B67B11-911E-4D1A-9340-0962BB5C6734}"/>
    <cellStyle name="Comma 5 3 3 2 3 4 2" xfId="24964" xr:uid="{F0130399-270D-41FA-8642-33CD2001B720}"/>
    <cellStyle name="Comma 5 3 3 2 3 5" xfId="24965" xr:uid="{61480656-0978-4171-A3D7-B3FF2EF88B66}"/>
    <cellStyle name="Comma 5 3 3 2 3 5 2" xfId="24966" xr:uid="{3F3B483C-05DC-4110-86B1-0E839D3DFA28}"/>
    <cellStyle name="Comma 5 3 3 2 3 6" xfId="24967" xr:uid="{04BD0A11-6009-4DB0-A0A4-F3897DAE6EB0}"/>
    <cellStyle name="Comma 5 3 3 2 4" xfId="24968" xr:uid="{EC25D2E3-4340-4B14-9AD4-28BB37708CA9}"/>
    <cellStyle name="Comma 5 3 3 2 4 2" xfId="24969" xr:uid="{09AE93CF-E48F-4488-9223-DB10C06B674F}"/>
    <cellStyle name="Comma 5 3 3 2 4 2 2" xfId="24970" xr:uid="{CB566628-7EF0-482D-9DE7-0A02AB518869}"/>
    <cellStyle name="Comma 5 3 3 2 4 2 2 2" xfId="24971" xr:uid="{4665AE97-56CC-485E-9268-AC0089302115}"/>
    <cellStyle name="Comma 5 3 3 2 4 2 3" xfId="24972" xr:uid="{A30D7F28-D738-417A-A161-A33D4740B910}"/>
    <cellStyle name="Comma 5 3 3 2 4 3" xfId="24973" xr:uid="{48DB2A8B-FE0C-4349-BAF6-F987F485197B}"/>
    <cellStyle name="Comma 5 3 3 2 4 3 2" xfId="24974" xr:uid="{BF7818CC-FD32-40DC-BB96-B29256E71FAA}"/>
    <cellStyle name="Comma 5 3 3 2 4 4" xfId="24975" xr:uid="{6E4264A2-AA5B-4037-8CFF-2BB23AEA81FE}"/>
    <cellStyle name="Comma 5 3 3 2 5" xfId="24976" xr:uid="{BF7B4A42-CC68-4571-B374-EEB6B5FC3C42}"/>
    <cellStyle name="Comma 5 3 3 2 5 2" xfId="24977" xr:uid="{960B5037-FCE0-49EA-9712-3A77585E042F}"/>
    <cellStyle name="Comma 5 3 3 2 5 2 2" xfId="24978" xr:uid="{FDF2FD26-4E60-449E-BF9A-B37B27EA822B}"/>
    <cellStyle name="Comma 5 3 3 2 5 3" xfId="24979" xr:uid="{EB5D6C24-ECFC-4698-A8E1-92DDD0A77C62}"/>
    <cellStyle name="Comma 5 3 3 2 5 3 2" xfId="24980" xr:uid="{6552A127-5857-4F2B-985B-6ABDF123A973}"/>
    <cellStyle name="Comma 5 3 3 2 5 4" xfId="24981" xr:uid="{4581A5B7-FDFD-448B-9936-EA572ACD1512}"/>
    <cellStyle name="Comma 5 3 3 2 6" xfId="24982" xr:uid="{5F879B08-3BF7-48BC-B66F-0C49D8799447}"/>
    <cellStyle name="Comma 5 3 3 2 6 2" xfId="24983" xr:uid="{BC7F90D8-DCFB-4274-B391-4777ED3056D0}"/>
    <cellStyle name="Comma 5 3 3 2 7" xfId="24984" xr:uid="{B832F08F-93F5-4AD4-81D5-FCAD76277044}"/>
    <cellStyle name="Comma 5 3 3 2 7 2" xfId="24985" xr:uid="{E99A688F-5E56-41E3-BC1C-B6BFF53FCD0F}"/>
    <cellStyle name="Comma 5 3 3 2 8" xfId="24986" xr:uid="{62DA92D2-6F1E-4CE2-8AA4-2FB259AD9537}"/>
    <cellStyle name="Comma 5 3 3 2 9" xfId="24987" xr:uid="{B9D008AB-7722-4461-B098-711796195A48}"/>
    <cellStyle name="Comma 5 3 3 3" xfId="24988" xr:uid="{8D3B4985-466C-4B6E-9E47-C0EF28C4710F}"/>
    <cellStyle name="Comma 5 3 3 3 2" xfId="24989" xr:uid="{D37D4CB9-7C18-4B92-88D1-5A49558C272A}"/>
    <cellStyle name="Comma 5 3 3 3 2 2" xfId="24990" xr:uid="{CE0534E4-9926-4A94-9023-09C3551892AC}"/>
    <cellStyle name="Comma 5 3 3 3 2 2 2" xfId="24991" xr:uid="{6910D1C9-85FD-439C-A79A-3D1F1A37813E}"/>
    <cellStyle name="Comma 5 3 3 3 2 2 2 2" xfId="24992" xr:uid="{387C068A-C2C0-43AF-B9F2-FB6C14CC6E17}"/>
    <cellStyle name="Comma 5 3 3 3 2 2 2 2 2" xfId="24993" xr:uid="{0F640377-1A29-4475-B801-A0F464DDD05D}"/>
    <cellStyle name="Comma 5 3 3 3 2 2 2 3" xfId="24994" xr:uid="{FAD404F2-B6C5-4DF4-953B-A3C4411EC874}"/>
    <cellStyle name="Comma 5 3 3 3 2 2 3" xfId="24995" xr:uid="{6BCB51F8-9AAA-4758-8985-FDED240EC986}"/>
    <cellStyle name="Comma 5 3 3 3 2 2 3 2" xfId="24996" xr:uid="{8168905F-E88C-4E1B-BB05-1C82FA867616}"/>
    <cellStyle name="Comma 5 3 3 3 2 2 4" xfId="24997" xr:uid="{1D06508F-676C-4E7B-87BE-472A00F80576}"/>
    <cellStyle name="Comma 5 3 3 3 2 3" xfId="24998" xr:uid="{8ECA3732-F177-457C-AD7A-5104C86B3A84}"/>
    <cellStyle name="Comma 5 3 3 3 2 3 2" xfId="24999" xr:uid="{47D5F87C-2256-4D6D-9911-5DCF04A1DF17}"/>
    <cellStyle name="Comma 5 3 3 3 2 3 2 2" xfId="25000" xr:uid="{BC08ADEA-AC61-4400-A1C2-14A6399F1929}"/>
    <cellStyle name="Comma 5 3 3 3 2 3 3" xfId="25001" xr:uid="{04CEC875-C9FD-49CA-BE3A-58C4831FF376}"/>
    <cellStyle name="Comma 5 3 3 3 2 3 3 2" xfId="25002" xr:uid="{FAA4903D-C32B-45A1-A68F-FB54D83C87AC}"/>
    <cellStyle name="Comma 5 3 3 3 2 3 4" xfId="25003" xr:uid="{5201754E-C1D5-4965-9692-B4BAC40A254B}"/>
    <cellStyle name="Comma 5 3 3 3 2 4" xfId="25004" xr:uid="{A94E375D-A9D7-4BD7-8269-8FD59700D495}"/>
    <cellStyle name="Comma 5 3 3 3 2 4 2" xfId="25005" xr:uid="{470A1278-5174-4064-A3BC-4E95CF12CC92}"/>
    <cellStyle name="Comma 5 3 3 3 2 5" xfId="25006" xr:uid="{CE8D1F5A-041F-45F5-8501-C5A88C14949C}"/>
    <cellStyle name="Comma 5 3 3 3 2 5 2" xfId="25007" xr:uid="{EA93A125-CBE8-4404-9416-81A91B462D0C}"/>
    <cellStyle name="Comma 5 3 3 3 2 6" xfId="25008" xr:uid="{69D96890-8FD6-49AA-990E-5884E13F76CD}"/>
    <cellStyle name="Comma 5 3 3 3 3" xfId="25009" xr:uid="{9CE3D862-0B8D-4832-91C2-1444319F0657}"/>
    <cellStyle name="Comma 5 3 3 3 3 2" xfId="25010" xr:uid="{1E0F7D24-F1BF-42CA-820E-898FD80F8E47}"/>
    <cellStyle name="Comma 5 3 3 3 3 2 2" xfId="25011" xr:uid="{AD6D8C80-C2CB-48B7-988F-7A74716661A0}"/>
    <cellStyle name="Comma 5 3 3 3 3 2 2 2" xfId="25012" xr:uid="{3E19F28F-00B5-4BA6-9EDC-7DD8C279C8EC}"/>
    <cellStyle name="Comma 5 3 3 3 3 2 3" xfId="25013" xr:uid="{C842CB40-912A-42A4-AAC4-A3D762499062}"/>
    <cellStyle name="Comma 5 3 3 3 3 3" xfId="25014" xr:uid="{214CD1CB-E573-4E25-ACCA-A370A67FE132}"/>
    <cellStyle name="Comma 5 3 3 3 3 3 2" xfId="25015" xr:uid="{EE6524CC-AD0C-4DB6-A723-E690A2EE0086}"/>
    <cellStyle name="Comma 5 3 3 3 3 4" xfId="25016" xr:uid="{30A608D0-EFC1-4E85-B9A9-F167AE3B46CD}"/>
    <cellStyle name="Comma 5 3 3 3 4" xfId="25017" xr:uid="{D60C9731-37C9-4475-898A-17DE0DFB7958}"/>
    <cellStyle name="Comma 5 3 3 3 4 2" xfId="25018" xr:uid="{20E33BD2-F06F-45A0-8398-855F95F172D1}"/>
    <cellStyle name="Comma 5 3 3 3 4 2 2" xfId="25019" xr:uid="{FAD420BD-05C6-451E-A74C-63FA54844216}"/>
    <cellStyle name="Comma 5 3 3 3 4 3" xfId="25020" xr:uid="{0AE1D7DA-2D6C-4C30-8F4B-79356EC919C8}"/>
    <cellStyle name="Comma 5 3 3 3 4 3 2" xfId="25021" xr:uid="{1DFB1319-978F-46B6-8EE9-3DB87B57611D}"/>
    <cellStyle name="Comma 5 3 3 3 4 4" xfId="25022" xr:uid="{E848FDFD-BF1B-4BAB-AFBE-A7112FB13937}"/>
    <cellStyle name="Comma 5 3 3 3 5" xfId="25023" xr:uid="{95861456-F0BE-4CAF-8A90-5D00DFB48D9C}"/>
    <cellStyle name="Comma 5 3 3 3 5 2" xfId="25024" xr:uid="{1E25BFF4-8F84-4C76-B327-F24E17D058CF}"/>
    <cellStyle name="Comma 5 3 3 3 6" xfId="25025" xr:uid="{4A49C84B-5B6D-41B5-86EA-AA127DF3F542}"/>
    <cellStyle name="Comma 5 3 3 3 6 2" xfId="25026" xr:uid="{FB01CBC8-F30B-49BD-BFB6-2D3A1C5274BB}"/>
    <cellStyle name="Comma 5 3 3 3 7" xfId="25027" xr:uid="{8E519C08-7EC9-41E1-96B5-6CE2777A193D}"/>
    <cellStyle name="Comma 5 3 3 4" xfId="25028" xr:uid="{6D4D5141-0F34-45BA-A28B-8540788BC215}"/>
    <cellStyle name="Comma 5 3 3 4 2" xfId="25029" xr:uid="{4F01CECB-3375-4DDA-8D8C-05BDEA127541}"/>
    <cellStyle name="Comma 5 3 3 4 2 2" xfId="25030" xr:uid="{709C070C-1754-45B2-97B8-F1181F9635B8}"/>
    <cellStyle name="Comma 5 3 3 4 2 2 2" xfId="25031" xr:uid="{52299658-491C-41BB-86CC-26E26E6FD575}"/>
    <cellStyle name="Comma 5 3 3 4 2 2 2 2" xfId="25032" xr:uid="{AC01FA4A-B0A5-4196-BD60-D8A199E232EE}"/>
    <cellStyle name="Comma 5 3 3 4 2 2 3" xfId="25033" xr:uid="{2C6E6A04-ABF9-4A1C-846D-E257AACC30FD}"/>
    <cellStyle name="Comma 5 3 3 4 2 3" xfId="25034" xr:uid="{FEDD4C79-CCD0-4D4B-8D6D-2ACC934BFF88}"/>
    <cellStyle name="Comma 5 3 3 4 2 3 2" xfId="25035" xr:uid="{93E928DE-B230-4819-A348-C54BFC332E1C}"/>
    <cellStyle name="Comma 5 3 3 4 2 4" xfId="25036" xr:uid="{7404439A-A7D5-4DBD-9B61-FB7AEE0D1580}"/>
    <cellStyle name="Comma 5 3 3 4 3" xfId="25037" xr:uid="{3701A4A4-446B-4853-B123-EBEEE5AF2F6B}"/>
    <cellStyle name="Comma 5 3 3 4 3 2" xfId="25038" xr:uid="{3C6D4054-2546-48D1-BCAF-7A3DC6D806B0}"/>
    <cellStyle name="Comma 5 3 3 4 3 2 2" xfId="25039" xr:uid="{A56C1AA1-D7D9-48A6-9B73-216AC5B23E9D}"/>
    <cellStyle name="Comma 5 3 3 4 3 3" xfId="25040" xr:uid="{B8F662BC-6BA3-4188-A46D-B3DA273BDD01}"/>
    <cellStyle name="Comma 5 3 3 4 3 3 2" xfId="25041" xr:uid="{3330D300-E9A1-42AA-8E61-182D02CA92D3}"/>
    <cellStyle name="Comma 5 3 3 4 3 4" xfId="25042" xr:uid="{16D7AF3F-D33C-42EE-B7EE-6B9FF426B4BF}"/>
    <cellStyle name="Comma 5 3 3 4 4" xfId="25043" xr:uid="{C7BF5502-E0E6-4FFB-ABD4-0D991249F41D}"/>
    <cellStyle name="Comma 5 3 3 4 4 2" xfId="25044" xr:uid="{3CD16DBB-031E-4C28-82B2-B00F4E47F183}"/>
    <cellStyle name="Comma 5 3 3 4 5" xfId="25045" xr:uid="{A92D7EFB-5D6D-423E-8008-F6E42D7A7E00}"/>
    <cellStyle name="Comma 5 3 3 4 5 2" xfId="25046" xr:uid="{1865910C-265D-4FC6-998F-C50958592078}"/>
    <cellStyle name="Comma 5 3 3 4 6" xfId="25047" xr:uid="{8D246DE2-4CD9-4A5B-BCE0-5603E5BDF523}"/>
    <cellStyle name="Comma 5 3 3 5" xfId="25048" xr:uid="{A1EEA42A-4700-4C63-AADF-4D3B9063D21A}"/>
    <cellStyle name="Comma 5 3 3 5 2" xfId="25049" xr:uid="{4C83D0C7-4327-4F89-BEED-5ED31A80B716}"/>
    <cellStyle name="Comma 5 3 3 5 2 2" xfId="25050" xr:uid="{A1540D03-987E-4724-9D52-B711B30A5AC2}"/>
    <cellStyle name="Comma 5 3 3 5 2 2 2" xfId="25051" xr:uid="{DD6DCAD0-F87C-4B45-B36B-E8A083572AA1}"/>
    <cellStyle name="Comma 5 3 3 5 2 3" xfId="25052" xr:uid="{8321299D-1E60-434C-B258-45693654E8AE}"/>
    <cellStyle name="Comma 5 3 3 5 2 3 2" xfId="25053" xr:uid="{83598226-427F-4DE9-A02F-FCBCA181AFAA}"/>
    <cellStyle name="Comma 5 3 3 5 2 4" xfId="25054" xr:uid="{492E1BA5-0430-46EF-A3D8-8FEC4D20061E}"/>
    <cellStyle name="Comma 5 3 3 5 3" xfId="25055" xr:uid="{2AC249AA-78A7-4DEF-BCBA-1D3D3A9A4DD1}"/>
    <cellStyle name="Comma 5 3 3 5 3 2" xfId="25056" xr:uid="{A0AF4F0A-B3C1-492E-AFA5-4496F190F796}"/>
    <cellStyle name="Comma 5 3 3 5 4" xfId="25057" xr:uid="{61D0F5F8-DBA8-4818-B373-FAEFF0F27DFA}"/>
    <cellStyle name="Comma 5 3 3 5 4 2" xfId="25058" xr:uid="{01E8BA2A-CAC4-4BF9-B742-8BB23C53A068}"/>
    <cellStyle name="Comma 5 3 3 5 5" xfId="25059" xr:uid="{AEEFF1D5-B616-4AF4-B5AA-EA49A363E46A}"/>
    <cellStyle name="Comma 5 3 3 6" xfId="25060" xr:uid="{86351A65-C587-4298-AC01-2AF531F3179E}"/>
    <cellStyle name="Comma 5 3 3 6 2" xfId="25061" xr:uid="{EA4F447C-4DA3-4650-86CD-A899900AEB23}"/>
    <cellStyle name="Comma 5 3 3 6 2 2" xfId="25062" xr:uid="{E02E231D-041F-4D17-AC85-43A277F5E099}"/>
    <cellStyle name="Comma 5 3 3 6 3" xfId="25063" xr:uid="{BBE6E189-2EFD-4005-BC8B-3C0349BC62D7}"/>
    <cellStyle name="Comma 5 3 3 6 3 2" xfId="25064" xr:uid="{913FFD9D-6FF4-489D-8D43-9C4115EF6A39}"/>
    <cellStyle name="Comma 5 3 3 6 4" xfId="25065" xr:uid="{0A66B997-47C2-48EC-A7E4-796AB44238F8}"/>
    <cellStyle name="Comma 5 3 3 7" xfId="25066" xr:uid="{9BDC9CB2-C128-4F29-ABAB-E765EFFB9B20}"/>
    <cellStyle name="Comma 5 3 3 7 2" xfId="25067" xr:uid="{C77B32FB-23E4-47C1-B14D-3516ECB1E4CE}"/>
    <cellStyle name="Comma 5 3 3 8" xfId="25068" xr:uid="{4FF3BA55-3EFB-4648-999D-F3CEF9240D1C}"/>
    <cellStyle name="Comma 5 3 3 8 2" xfId="25069" xr:uid="{CD50F709-A1FF-44A3-A5E7-FE9235C68761}"/>
    <cellStyle name="Comma 5 3 3 9" xfId="25070" xr:uid="{C55D632A-7ECB-422E-B1BF-51C21FEEBCB5}"/>
    <cellStyle name="Comma 5 3 4" xfId="25071" xr:uid="{2DF6077B-B63B-49CC-98CA-29CCE88BE42C}"/>
    <cellStyle name="Comma 5 3 4 10" xfId="47651" xr:uid="{6DA7EBE2-7687-40A0-B962-04EAE4E1B8E3}"/>
    <cellStyle name="Comma 5 3 4 2" xfId="25072" xr:uid="{EA0F487D-AECA-41A7-ACEB-9C5588F41425}"/>
    <cellStyle name="Comma 5 3 4 2 2" xfId="25073" xr:uid="{34A580CE-1A3D-48CA-AEF4-5334EBA200F1}"/>
    <cellStyle name="Comma 5 3 4 2 2 2" xfId="25074" xr:uid="{26F9CE83-B40C-4360-BF74-B956E0D73556}"/>
    <cellStyle name="Comma 5 3 4 2 2 2 2" xfId="25075" xr:uid="{AD6B043C-5BC7-4E14-8C96-B8597E16E91D}"/>
    <cellStyle name="Comma 5 3 4 2 2 2 2 2" xfId="25076" xr:uid="{822E561B-5148-4A5F-9C65-FFDE04908478}"/>
    <cellStyle name="Comma 5 3 4 2 2 2 2 2 2" xfId="25077" xr:uid="{4A04176E-5E02-46C5-B1C0-AEA472D6E332}"/>
    <cellStyle name="Comma 5 3 4 2 2 2 2 3" xfId="25078" xr:uid="{FD105972-C20A-4063-B493-D8E9BBF8DC98}"/>
    <cellStyle name="Comma 5 3 4 2 2 2 3" xfId="25079" xr:uid="{9D158CF4-6D86-4644-82F4-CF8F0C4D5385}"/>
    <cellStyle name="Comma 5 3 4 2 2 2 3 2" xfId="25080" xr:uid="{E37C0983-C064-4651-BCA3-7C7FEFE7AC25}"/>
    <cellStyle name="Comma 5 3 4 2 2 2 4" xfId="25081" xr:uid="{713E2864-3308-40A6-9CD7-BAF30EFD4D61}"/>
    <cellStyle name="Comma 5 3 4 2 2 3" xfId="25082" xr:uid="{5BBCD2B1-04FD-4181-A77D-5DA2398E8773}"/>
    <cellStyle name="Comma 5 3 4 2 2 3 2" xfId="25083" xr:uid="{9DD50A89-A0CE-40BE-9061-6BB2EF4EF854}"/>
    <cellStyle name="Comma 5 3 4 2 2 3 2 2" xfId="25084" xr:uid="{133E0A43-2430-4C90-B3EB-3B70F78E0A92}"/>
    <cellStyle name="Comma 5 3 4 2 2 3 3" xfId="25085" xr:uid="{E9782436-B8F9-4908-826C-3932F43D4911}"/>
    <cellStyle name="Comma 5 3 4 2 2 3 3 2" xfId="25086" xr:uid="{0026F871-8ED5-4038-B66B-B8895DED5078}"/>
    <cellStyle name="Comma 5 3 4 2 2 3 4" xfId="25087" xr:uid="{39709B66-CBA5-496D-9D18-B3DE027E4629}"/>
    <cellStyle name="Comma 5 3 4 2 2 4" xfId="25088" xr:uid="{B1E9A325-FC3F-4D84-8908-16BE632ADAD9}"/>
    <cellStyle name="Comma 5 3 4 2 2 4 2" xfId="25089" xr:uid="{13A5DF9D-8060-491F-B157-D7EB30F383FC}"/>
    <cellStyle name="Comma 5 3 4 2 2 5" xfId="25090" xr:uid="{FF7EE383-EAEA-4BA0-A235-080DF711E704}"/>
    <cellStyle name="Comma 5 3 4 2 2 5 2" xfId="25091" xr:uid="{AAFEB368-EB11-47B4-9E11-4C34AA30CFC1}"/>
    <cellStyle name="Comma 5 3 4 2 2 6" xfId="25092" xr:uid="{1F8795BB-5D0A-4166-B354-39EBE5DF8849}"/>
    <cellStyle name="Comma 5 3 4 2 3" xfId="25093" xr:uid="{FFBCD4C5-E5A6-4DD6-8575-C2E501FDF88C}"/>
    <cellStyle name="Comma 5 3 4 2 3 2" xfId="25094" xr:uid="{94FDFF4B-869F-40C1-A333-20DE0BE8310A}"/>
    <cellStyle name="Comma 5 3 4 2 3 2 2" xfId="25095" xr:uid="{67216D9C-4F21-4A71-874D-B3FD79E41CD5}"/>
    <cellStyle name="Comma 5 3 4 2 3 2 2 2" xfId="25096" xr:uid="{683996F0-326F-4BA3-BB3A-8D9339C1CFE6}"/>
    <cellStyle name="Comma 5 3 4 2 3 2 3" xfId="25097" xr:uid="{63DC45F5-6BEE-45C1-AD27-B2B689C774AB}"/>
    <cellStyle name="Comma 5 3 4 2 3 3" xfId="25098" xr:uid="{3B73EAB1-4B87-4F2E-B4E9-C3ABA1E585B5}"/>
    <cellStyle name="Comma 5 3 4 2 3 3 2" xfId="25099" xr:uid="{5388E714-ADA5-4077-9B2C-0ECD789E58EF}"/>
    <cellStyle name="Comma 5 3 4 2 3 4" xfId="25100" xr:uid="{0CD7E8BC-3C68-439E-B48D-CB510F905121}"/>
    <cellStyle name="Comma 5 3 4 2 4" xfId="25101" xr:uid="{EA534496-3161-4352-8F0E-D07ACCDF44D6}"/>
    <cellStyle name="Comma 5 3 4 2 4 2" xfId="25102" xr:uid="{34C751B0-6AFB-429D-AD67-8FAE907FB933}"/>
    <cellStyle name="Comma 5 3 4 2 4 2 2" xfId="25103" xr:uid="{B60384D0-4314-4964-A2E8-09E51C71945E}"/>
    <cellStyle name="Comma 5 3 4 2 4 3" xfId="25104" xr:uid="{8DBB93C6-9150-4CC5-8449-172946943598}"/>
    <cellStyle name="Comma 5 3 4 2 4 3 2" xfId="25105" xr:uid="{4A0F61B7-5B2B-4F2C-A9E3-066ED1A34EEC}"/>
    <cellStyle name="Comma 5 3 4 2 4 4" xfId="25106" xr:uid="{39535994-5E88-49E2-AF58-689BC03487DF}"/>
    <cellStyle name="Comma 5 3 4 2 5" xfId="25107" xr:uid="{4F34A2E2-0DE8-42E3-A2AA-431E6E271B50}"/>
    <cellStyle name="Comma 5 3 4 2 5 2" xfId="25108" xr:uid="{991BA9B4-834F-42F0-A075-284DEDE2C1DB}"/>
    <cellStyle name="Comma 5 3 4 2 6" xfId="25109" xr:uid="{CBF8330A-4CFA-43ED-921C-10BED1B4744F}"/>
    <cellStyle name="Comma 5 3 4 2 6 2" xfId="25110" xr:uid="{8D167A3C-ADEC-47C9-91BA-5E11A77602A3}"/>
    <cellStyle name="Comma 5 3 4 2 7" xfId="25111" xr:uid="{BF90E531-5EB8-4EEB-828E-63DAA02E23CC}"/>
    <cellStyle name="Comma 5 3 4 2 8" xfId="25112" xr:uid="{FDD50348-BEB7-4548-ACF3-22172DFE3D70}"/>
    <cellStyle name="Comma 5 3 4 3" xfId="25113" xr:uid="{636F0E65-83D0-4917-9F74-87A224916DB9}"/>
    <cellStyle name="Comma 5 3 4 3 2" xfId="25114" xr:uid="{DBBB482F-3493-41BE-84C2-6CA7F694C70A}"/>
    <cellStyle name="Comma 5 3 4 3 2 2" xfId="25115" xr:uid="{9F4EC8EC-9D15-4160-9635-D3C82DB7252C}"/>
    <cellStyle name="Comma 5 3 4 3 2 2 2" xfId="25116" xr:uid="{85A26020-159A-4AA6-9AAE-6265E2AC7C73}"/>
    <cellStyle name="Comma 5 3 4 3 2 3" xfId="25117" xr:uid="{3DBCE3D1-C351-4849-906F-601CF2D09359}"/>
    <cellStyle name="Comma 5 3 4 3 2 4" xfId="25118" xr:uid="{FE6E0B50-B2EC-4A91-AD8B-AB76A76A702E}"/>
    <cellStyle name="Comma 5 3 4 3 3" xfId="25119" xr:uid="{F3ED799E-623A-4643-8377-075B55D64DEC}"/>
    <cellStyle name="Comma 5 3 4 3 3 2" xfId="25120" xr:uid="{C51FA43C-AAF0-43DC-9EF1-687C6DEC5F65}"/>
    <cellStyle name="Comma 5 3 4 3 3 2 2" xfId="25121" xr:uid="{3B50C7A8-17CB-4183-901D-4E9C56645BD2}"/>
    <cellStyle name="Comma 5 3 4 3 3 3" xfId="25122" xr:uid="{58F629DA-A6EE-4D36-9200-714DEEDE8E41}"/>
    <cellStyle name="Comma 5 3 4 3 4" xfId="25123" xr:uid="{A8517C09-F1DE-454D-A58E-3D9BB28E21FA}"/>
    <cellStyle name="Comma 5 3 4 3 4 2" xfId="25124" xr:uid="{1514F126-26B7-4C1F-8C4B-B95F52DB7C03}"/>
    <cellStyle name="Comma 5 3 4 3 4 2 2" xfId="25125" xr:uid="{7BE920FC-A7C2-486E-AC70-0142667E9C8C}"/>
    <cellStyle name="Comma 5 3 4 3 4 3" xfId="25126" xr:uid="{3B1DFDB6-466C-4578-88A0-D43911CD6988}"/>
    <cellStyle name="Comma 5 3 4 3 5" xfId="25127" xr:uid="{C26F7DCC-8764-4278-BC85-3EA56261F809}"/>
    <cellStyle name="Comma 5 3 4 3 5 2" xfId="25128" xr:uid="{C062E5FF-AB64-4328-98F0-ED6124F7CC70}"/>
    <cellStyle name="Comma 5 3 4 4" xfId="25129" xr:uid="{13603745-378E-434C-BFBE-366FB433ADCE}"/>
    <cellStyle name="Comma 5 3 4 4 2" xfId="25130" xr:uid="{C36E04F4-C029-48D7-AD58-4EA1B712C7C0}"/>
    <cellStyle name="Comma 5 3 4 4 2 2" xfId="25131" xr:uid="{6E5CAEB8-98E1-4DFD-AF48-9FD72E21EBB4}"/>
    <cellStyle name="Comma 5 3 4 4 2 2 2" xfId="25132" xr:uid="{18409D17-CD92-4AE1-9393-18C94AC64792}"/>
    <cellStyle name="Comma 5 3 4 4 2 2 2 2" xfId="25133" xr:uid="{B2853F29-3DA9-4CDD-84E1-AACA75DB081C}"/>
    <cellStyle name="Comma 5 3 4 4 2 2 3" xfId="25134" xr:uid="{57708716-69AD-4D7C-9FAF-A30B9172F981}"/>
    <cellStyle name="Comma 5 3 4 4 2 3" xfId="25135" xr:uid="{7527454C-6BD6-4DDC-989D-A051BC118A4E}"/>
    <cellStyle name="Comma 5 3 4 4 2 3 2" xfId="25136" xr:uid="{6A45670F-2321-4BC2-A1D1-FE30031F57C9}"/>
    <cellStyle name="Comma 5 3 4 4 2 4" xfId="25137" xr:uid="{3A89FCAB-AB7F-4BED-AD24-4CDD73CBEDAE}"/>
    <cellStyle name="Comma 5 3 4 4 3" xfId="25138" xr:uid="{4074FC69-6E2A-4805-9F77-921E648EF345}"/>
    <cellStyle name="Comma 5 3 4 4 3 2" xfId="25139" xr:uid="{2014813C-0FC2-43DD-BBAA-23F8306AE5E8}"/>
    <cellStyle name="Comma 5 3 4 4 3 2 2" xfId="25140" xr:uid="{8C241767-46A1-4C6F-A1E3-D4B1DAC60CC4}"/>
    <cellStyle name="Comma 5 3 4 4 3 3" xfId="25141" xr:uid="{F4F35558-3044-4B81-BADF-15CFDF69922C}"/>
    <cellStyle name="Comma 5 3 4 4 4" xfId="25142" xr:uid="{B5F08DF6-B695-412D-9DD5-302B1E57161F}"/>
    <cellStyle name="Comma 5 3 4 4 4 2" xfId="25143" xr:uid="{5D3269B1-ECAD-401B-9B03-2A875B5EDD69}"/>
    <cellStyle name="Comma 5 3 4 4 5" xfId="25144" xr:uid="{4A807639-D980-4D81-8F6F-E5934B0DF8BC}"/>
    <cellStyle name="Comma 5 3 4 5" xfId="25145" xr:uid="{B165DA54-1E86-432F-A3AE-75EFC164CE5F}"/>
    <cellStyle name="Comma 5 3 4 5 2" xfId="25146" xr:uid="{8BE09182-6295-4938-B63B-9705FEE330AE}"/>
    <cellStyle name="Comma 5 3 4 5 2 2" xfId="25147" xr:uid="{1B177803-2EB2-4F6A-B697-6FBB90051D4D}"/>
    <cellStyle name="Comma 5 3 4 5 2 2 2" xfId="25148" xr:uid="{1214E967-03DF-48B5-959C-39CD87A7EDAA}"/>
    <cellStyle name="Comma 5 3 4 5 2 3" xfId="25149" xr:uid="{16D73BA6-E402-42F1-9AE5-6BB9471985B6}"/>
    <cellStyle name="Comma 5 3 4 5 3" xfId="25150" xr:uid="{176D5F7C-810B-4375-B999-E0B30FCFB7B2}"/>
    <cellStyle name="Comma 5 3 4 5 3 2" xfId="25151" xr:uid="{2B1A838A-1FE2-4B91-95A2-32E38A0C0600}"/>
    <cellStyle name="Comma 5 3 4 5 4" xfId="25152" xr:uid="{773BEDA4-AAC7-4A55-8B9C-5B6B3C6ACB64}"/>
    <cellStyle name="Comma 5 3 4 6" xfId="25153" xr:uid="{006380F9-C8EC-4854-A3CD-350AC007FD61}"/>
    <cellStyle name="Comma 5 3 4 6 2" xfId="25154" xr:uid="{8E8EF17B-9B59-40AC-9984-79C4D4AFF78C}"/>
    <cellStyle name="Comma 5 3 4 6 2 2" xfId="25155" xr:uid="{3EE97E43-713F-469C-949F-02C569BD4311}"/>
    <cellStyle name="Comma 5 3 4 6 3" xfId="25156" xr:uid="{E8C924AF-587F-47A8-8A9B-7524E752B0FD}"/>
    <cellStyle name="Comma 5 3 4 6 3 2" xfId="25157" xr:uid="{81D15F37-E223-4F4A-B31C-97959F05FA14}"/>
    <cellStyle name="Comma 5 3 4 6 4" xfId="25158" xr:uid="{4CFF12A6-340C-400B-936E-7179041B1CDF}"/>
    <cellStyle name="Comma 5 3 4 7" xfId="25159" xr:uid="{4C2CA2A4-12AC-4E2C-BA8F-6FD67B6871F8}"/>
    <cellStyle name="Comma 5 3 4 7 2" xfId="25160" xr:uid="{2D7EE992-4E9A-4CA2-9098-7DC9EE9C7136}"/>
    <cellStyle name="Comma 5 3 4 8" xfId="25161" xr:uid="{6DB95F67-8BA4-4AFF-ADFE-6B305D351785}"/>
    <cellStyle name="Comma 5 3 4 8 2" xfId="25162" xr:uid="{314A0154-6AB3-4941-B910-2C7EDFACEC7A}"/>
    <cellStyle name="Comma 5 3 4 9" xfId="25163" xr:uid="{EC46CF2E-EAA2-482A-854E-C3FF031B46C3}"/>
    <cellStyle name="Comma 5 3 5" xfId="25164" xr:uid="{7430EF1C-9135-4C80-BA1B-FC09A29BDC94}"/>
    <cellStyle name="Comma 5 3 5 10" xfId="47296" xr:uid="{07806DE8-9FCF-4572-9FAA-F45637569193}"/>
    <cellStyle name="Comma 5 3 5 2" xfId="25165" xr:uid="{AF858F27-E701-4809-B443-070D6148A293}"/>
    <cellStyle name="Comma 5 3 5 2 2" xfId="25166" xr:uid="{310AA606-7CD1-4695-90CC-30D534054B00}"/>
    <cellStyle name="Comma 5 3 5 2 2 2" xfId="25167" xr:uid="{8A5740B4-CF69-4785-B716-697EC7B9DCC5}"/>
    <cellStyle name="Comma 5 3 5 2 2 2 2" xfId="25168" xr:uid="{651AA2E0-C05E-4B59-82C7-7F5A339623F3}"/>
    <cellStyle name="Comma 5 3 5 2 2 2 2 2" xfId="25169" xr:uid="{E2A587F3-6B48-448C-8D66-69A04F70037F}"/>
    <cellStyle name="Comma 5 3 5 2 2 2 2 2 2" xfId="25170" xr:uid="{06DF6C38-32EC-4CCE-85FF-21A6F71F06BD}"/>
    <cellStyle name="Comma 5 3 5 2 2 2 2 3" xfId="25171" xr:uid="{99958E2E-CC1D-4594-86E3-4B60EDDE6997}"/>
    <cellStyle name="Comma 5 3 5 2 2 2 3" xfId="25172" xr:uid="{98322CFB-BC43-4219-9334-FC9B027F2E9A}"/>
    <cellStyle name="Comma 5 3 5 2 2 2 3 2" xfId="25173" xr:uid="{BB78E90D-C425-4EEC-8B61-D72F91E2825D}"/>
    <cellStyle name="Comma 5 3 5 2 2 2 4" xfId="25174" xr:uid="{896C116C-4B61-4FE8-A0FE-6078C7F20FE4}"/>
    <cellStyle name="Comma 5 3 5 2 2 3" xfId="25175" xr:uid="{57478EE5-234D-4533-A38C-F33BE2B60D6E}"/>
    <cellStyle name="Comma 5 3 5 2 2 3 2" xfId="25176" xr:uid="{ECD9A092-86B7-4955-BEB9-7F2D73604B87}"/>
    <cellStyle name="Comma 5 3 5 2 2 3 2 2" xfId="25177" xr:uid="{F85AE907-DCEC-48C3-87EC-94AE843591F5}"/>
    <cellStyle name="Comma 5 3 5 2 2 3 3" xfId="25178" xr:uid="{4BEB49D6-1192-49B2-8AD7-ACA91C05734D}"/>
    <cellStyle name="Comma 5 3 5 2 2 3 3 2" xfId="25179" xr:uid="{56F1280A-D401-4030-9478-A11FDD4B5BEF}"/>
    <cellStyle name="Comma 5 3 5 2 2 3 4" xfId="25180" xr:uid="{CB9E0C56-07B3-4B6D-A5B8-AA965E02F3DF}"/>
    <cellStyle name="Comma 5 3 5 2 2 4" xfId="25181" xr:uid="{CC831E58-AE13-4A52-B568-AEEE82B1E84A}"/>
    <cellStyle name="Comma 5 3 5 2 2 4 2" xfId="25182" xr:uid="{3E431235-F14B-4FDF-84D6-42DFC83B4A09}"/>
    <cellStyle name="Comma 5 3 5 2 2 5" xfId="25183" xr:uid="{FCD9A670-DCB2-49DF-8718-5BA40EB9BF16}"/>
    <cellStyle name="Comma 5 3 5 2 2 5 2" xfId="25184" xr:uid="{1B3F3D76-6716-4638-8FD3-7A654EDB9ADD}"/>
    <cellStyle name="Comma 5 3 5 2 2 6" xfId="25185" xr:uid="{A0611E5B-A367-4D3B-B636-856FD585CF04}"/>
    <cellStyle name="Comma 5 3 5 2 3" xfId="25186" xr:uid="{D4A9ACF3-7576-4C9D-9E18-C0B9715C752E}"/>
    <cellStyle name="Comma 5 3 5 2 3 2" xfId="25187" xr:uid="{183692A5-9FA9-4CA1-93E7-61350EFDFC15}"/>
    <cellStyle name="Comma 5 3 5 2 3 2 2" xfId="25188" xr:uid="{6C9D57B4-14D3-40FF-84BD-ECF853A71ABC}"/>
    <cellStyle name="Comma 5 3 5 2 3 2 2 2" xfId="25189" xr:uid="{02F44B0B-5DD8-4F08-B909-9818F93CB5FE}"/>
    <cellStyle name="Comma 5 3 5 2 3 2 3" xfId="25190" xr:uid="{4ECFAE99-F629-455F-9B29-5035A85E112A}"/>
    <cellStyle name="Comma 5 3 5 2 3 3" xfId="25191" xr:uid="{B416E6BD-9CC2-4760-BC10-6906AA513C04}"/>
    <cellStyle name="Comma 5 3 5 2 3 3 2" xfId="25192" xr:uid="{3C63EB02-2ABC-4D40-8DD7-E9B24FCE8614}"/>
    <cellStyle name="Comma 5 3 5 2 3 4" xfId="25193" xr:uid="{4D8B5846-B437-42E7-B6C2-4678B6291E13}"/>
    <cellStyle name="Comma 5 3 5 2 4" xfId="25194" xr:uid="{40899EB4-7DD5-44FF-8F1A-FCBD959DA247}"/>
    <cellStyle name="Comma 5 3 5 2 4 2" xfId="25195" xr:uid="{A4E78E5B-E954-429C-B4D9-ABE460248DD5}"/>
    <cellStyle name="Comma 5 3 5 2 4 2 2" xfId="25196" xr:uid="{E4217A22-A67F-4AE8-A437-59D2900AE004}"/>
    <cellStyle name="Comma 5 3 5 2 4 3" xfId="25197" xr:uid="{7B21B5E4-A84D-4022-9661-D86FBBDC3F36}"/>
    <cellStyle name="Comma 5 3 5 2 4 3 2" xfId="25198" xr:uid="{47637CDF-1E27-4BA0-9833-774D3CDFF5E9}"/>
    <cellStyle name="Comma 5 3 5 2 4 4" xfId="25199" xr:uid="{C65D09F2-EEFD-47C9-9F21-D731D12D6368}"/>
    <cellStyle name="Comma 5 3 5 2 5" xfId="25200" xr:uid="{96649803-166B-4337-BA47-311AA08CAE09}"/>
    <cellStyle name="Comma 5 3 5 2 5 2" xfId="25201" xr:uid="{A49BCDCF-A7A4-480A-9D53-128B9F352E9B}"/>
    <cellStyle name="Comma 5 3 5 2 6" xfId="25202" xr:uid="{E322BC51-644A-4FCF-A0F8-5047CCE477BA}"/>
    <cellStyle name="Comma 5 3 5 2 6 2" xfId="25203" xr:uid="{50CA40B7-8B50-420D-86C1-C4906C0AC063}"/>
    <cellStyle name="Comma 5 3 5 2 7" xfId="25204" xr:uid="{6B31C0CB-AB56-44C6-AB64-E5E0E3A8D7E4}"/>
    <cellStyle name="Comma 5 3 5 3" xfId="25205" xr:uid="{C8021628-49C5-4D67-8599-C926FCE63D7A}"/>
    <cellStyle name="Comma 5 3 5 3 2" xfId="25206" xr:uid="{04339A9D-39FB-4B53-92F9-772DCB0223B2}"/>
    <cellStyle name="Comma 5 3 5 3 2 2" xfId="25207" xr:uid="{4D9075FD-6B76-4ABB-8A9D-A399F49E2291}"/>
    <cellStyle name="Comma 5 3 5 3 2 2 2" xfId="25208" xr:uid="{8B17635E-5A50-4AD8-9065-52C59708FED1}"/>
    <cellStyle name="Comma 5 3 5 3 2 3" xfId="25209" xr:uid="{3CCF3FBF-E4E8-4938-B482-405B36278EE8}"/>
    <cellStyle name="Comma 5 3 5 3 2 4" xfId="25210" xr:uid="{93C1024D-043B-488B-A988-ABC12F3F0DD1}"/>
    <cellStyle name="Comma 5 3 5 3 3" xfId="25211" xr:uid="{CC2B57E8-8A69-4A1C-8D0A-6FC9D517943E}"/>
    <cellStyle name="Comma 5 3 5 3 3 2" xfId="25212" xr:uid="{44F9B2A9-7D5F-48B8-9623-616DDF40C295}"/>
    <cellStyle name="Comma 5 3 5 3 3 2 2" xfId="25213" xr:uid="{F2564E15-BD79-4EDA-B1AA-627A4F792397}"/>
    <cellStyle name="Comma 5 3 5 3 3 2 2 2" xfId="25214" xr:uid="{0084070B-0311-4532-821B-DFE3FB8F41D6}"/>
    <cellStyle name="Comma 5 3 5 3 3 2 3" xfId="25215" xr:uid="{DDD82919-A30C-4E03-8F19-1F41F8A4D083}"/>
    <cellStyle name="Comma 5 3 5 3 3 3" xfId="25216" xr:uid="{832ED086-2319-4276-BB55-1FCEDD70FAED}"/>
    <cellStyle name="Comma 5 3 5 3 3 3 2" xfId="25217" xr:uid="{7FBC9CBC-FA5A-4F96-8A82-A67CC47C8302}"/>
    <cellStyle name="Comma 5 3 5 3 3 4" xfId="25218" xr:uid="{DC1BAAED-483E-4614-B18B-F1608689DFEC}"/>
    <cellStyle name="Comma 5 3 5 3 4" xfId="25219" xr:uid="{4C9ECD98-7EF0-482F-9967-4D935388CD56}"/>
    <cellStyle name="Comma 5 3 5 3 4 2" xfId="25220" xr:uid="{5A71662A-439F-4A02-ACEA-166A1A2BD4F6}"/>
    <cellStyle name="Comma 5 3 5 3 4 2 2" xfId="25221" xr:uid="{8B8DD45B-3A52-4DE8-9181-DBB2F07D5776}"/>
    <cellStyle name="Comma 5 3 5 3 4 3" xfId="25222" xr:uid="{693F4E4A-ACC7-4889-8AF8-403742959BC1}"/>
    <cellStyle name="Comma 5 3 5 3 4 3 2" xfId="25223" xr:uid="{911B28A5-0D2E-4AFF-ABA6-E395059E23C8}"/>
    <cellStyle name="Comma 5 3 5 3 4 4" xfId="25224" xr:uid="{C8A9D01E-783B-41DB-901A-85621EE5A982}"/>
    <cellStyle name="Comma 5 3 5 3 5" xfId="25225" xr:uid="{AE0EB86C-C0EB-4F47-BD40-4705969BC485}"/>
    <cellStyle name="Comma 5 3 5 3 5 2" xfId="25226" xr:uid="{30759D08-DA8A-439D-99C8-9BB8C02B6AEE}"/>
    <cellStyle name="Comma 5 3 5 3 6" xfId="25227" xr:uid="{3BE34023-BB54-4F57-B988-CA72AF28116E}"/>
    <cellStyle name="Comma 5 3 5 3 6 2" xfId="25228" xr:uid="{2CD6ADC0-0B80-4767-99CF-5AF8F4D2A63D}"/>
    <cellStyle name="Comma 5 3 5 3 7" xfId="25229" xr:uid="{FA422C59-88E0-4F8F-8B19-8C667DCB9F3F}"/>
    <cellStyle name="Comma 5 3 5 4" xfId="25230" xr:uid="{29415472-767F-4CDA-9AD0-9EC460031EAD}"/>
    <cellStyle name="Comma 5 3 5 4 2" xfId="25231" xr:uid="{8C210889-C64C-4A80-935B-ADAF73C0A813}"/>
    <cellStyle name="Comma 5 3 5 4 2 2" xfId="25232" xr:uid="{510B7869-E8A4-4B41-8858-C95BAC09C8E4}"/>
    <cellStyle name="Comma 5 3 5 4 2 2 2" xfId="25233" xr:uid="{0AF8C309-808B-454F-B542-53674A14BA57}"/>
    <cellStyle name="Comma 5 3 5 4 2 3" xfId="25234" xr:uid="{6065357C-5C89-4983-ABB3-31D41E3AB2AD}"/>
    <cellStyle name="Comma 5 3 5 4 3" xfId="25235" xr:uid="{DB90AF84-F211-46D0-82CE-EAAEA0035288}"/>
    <cellStyle name="Comma 5 3 5 4 3 2" xfId="25236" xr:uid="{CE846EE1-33F4-4B15-B0C8-34EF8150F3E4}"/>
    <cellStyle name="Comma 5 3 5 4 4" xfId="25237" xr:uid="{1E82D07D-24DC-4476-914E-AAFA170543FD}"/>
    <cellStyle name="Comma 5 3 5 5" xfId="25238" xr:uid="{88627204-EF5E-47C1-A63F-9B9803B2D0EE}"/>
    <cellStyle name="Comma 5 3 5 5 2" xfId="25239" xr:uid="{0FD2E08D-F63F-4551-95D7-B7FF4C83F8A6}"/>
    <cellStyle name="Comma 5 3 5 5 2 2" xfId="25240" xr:uid="{D94122DC-D442-47F6-90AA-D55255CFB297}"/>
    <cellStyle name="Comma 5 3 5 5 3" xfId="25241" xr:uid="{EA090167-8814-488F-BFF1-5CEDA9ACF3E5}"/>
    <cellStyle name="Comma 5 3 5 5 3 2" xfId="25242" xr:uid="{FD5F2569-BC13-442E-8FFA-8A3643F175B5}"/>
    <cellStyle name="Comma 5 3 5 5 4" xfId="25243" xr:uid="{9463C7F3-3506-45C1-A8D5-BFC75D3E87DC}"/>
    <cellStyle name="Comma 5 3 5 6" xfId="25244" xr:uid="{C37FFC42-44FC-4B84-9EA6-34C5A1F84E27}"/>
    <cellStyle name="Comma 5 3 5 6 2" xfId="25245" xr:uid="{05902BFA-7B0B-497E-A76A-D90C272E0F87}"/>
    <cellStyle name="Comma 5 3 5 7" xfId="25246" xr:uid="{5D9FB3A8-3354-4F70-803A-CCB7A775B0CF}"/>
    <cellStyle name="Comma 5 3 5 7 2" xfId="25247" xr:uid="{D5CD75BB-1F98-4BA6-8743-93EBC7A5F275}"/>
    <cellStyle name="Comma 5 3 5 8" xfId="25248" xr:uid="{FB6D4582-0500-4ED3-8B23-9D3D94025790}"/>
    <cellStyle name="Comma 5 3 5 9" xfId="25249" xr:uid="{462DD179-D5D5-413D-8E78-CB6B0F42535B}"/>
    <cellStyle name="Comma 5 3 6" xfId="25250" xr:uid="{B8CE6F01-5B79-42CE-99A8-6DEEF66E2731}"/>
    <cellStyle name="Comma 5 3 6 2" xfId="25251" xr:uid="{C7F7D3C0-4001-4A88-B9A5-F750F1EB4F67}"/>
    <cellStyle name="Comma 5 3 6 2 2" xfId="25252" xr:uid="{1D92E22F-5D20-4F9A-BDF8-2646CAB94F36}"/>
    <cellStyle name="Comma 5 3 6 2 2 2" xfId="25253" xr:uid="{96CED272-6C36-4E3C-9127-E4CC59FE38C4}"/>
    <cellStyle name="Comma 5 3 6 2 2 2 2" xfId="25254" xr:uid="{7620D079-F31C-4BE6-8657-98DB34B90E81}"/>
    <cellStyle name="Comma 5 3 6 2 2 2 2 2" xfId="25255" xr:uid="{9FE7A729-8D40-4B7C-8E21-CD8679EF1060}"/>
    <cellStyle name="Comma 5 3 6 2 2 2 3" xfId="25256" xr:uid="{89FC702B-EEFC-4709-920E-BF5C933756B8}"/>
    <cellStyle name="Comma 5 3 6 2 2 3" xfId="25257" xr:uid="{A434B6CC-BB6A-495E-8E21-E19DA17F5F50}"/>
    <cellStyle name="Comma 5 3 6 2 2 3 2" xfId="25258" xr:uid="{D5E03732-94EC-45C7-A769-85AE94FD7BB0}"/>
    <cellStyle name="Comma 5 3 6 2 2 4" xfId="25259" xr:uid="{AEB0FD2D-BB0E-4D3F-9E09-12C8165CE6E8}"/>
    <cellStyle name="Comma 5 3 6 2 3" xfId="25260" xr:uid="{DDFF8C5B-03F7-4E2F-B10D-4B078F59AFD2}"/>
    <cellStyle name="Comma 5 3 6 2 3 2" xfId="25261" xr:uid="{D804BF32-9E81-46B2-8514-52C7461A630D}"/>
    <cellStyle name="Comma 5 3 6 2 3 2 2" xfId="25262" xr:uid="{0B69B73D-D672-4604-BDE6-04C3178A2CA3}"/>
    <cellStyle name="Comma 5 3 6 2 3 3" xfId="25263" xr:uid="{64E7BE60-8C0B-4C8D-BA22-C22B44DD1F43}"/>
    <cellStyle name="Comma 5 3 6 2 3 3 2" xfId="25264" xr:uid="{6C185139-C5C7-4900-86C7-BDE108B5B22F}"/>
    <cellStyle name="Comma 5 3 6 2 3 4" xfId="25265" xr:uid="{7EF6608B-E464-4FF3-993D-6C3E8ED17DFE}"/>
    <cellStyle name="Comma 5 3 6 2 4" xfId="25266" xr:uid="{327FA79F-B24E-4E49-8AA1-4833A5D825D2}"/>
    <cellStyle name="Comma 5 3 6 2 4 2" xfId="25267" xr:uid="{D66D95E5-616F-41CE-9CB1-8EC057D56C30}"/>
    <cellStyle name="Comma 5 3 6 2 5" xfId="25268" xr:uid="{DA0A83D3-0C11-49DF-8173-AE7374977C1F}"/>
    <cellStyle name="Comma 5 3 6 2 5 2" xfId="25269" xr:uid="{A2F3995A-CA9E-42B2-AB40-CF6F44BAA644}"/>
    <cellStyle name="Comma 5 3 6 2 6" xfId="25270" xr:uid="{AE13B21E-CF26-4DB7-8BA5-05CC3CEE4B1C}"/>
    <cellStyle name="Comma 5 3 6 3" xfId="25271" xr:uid="{6E8B088C-D598-47D2-B3E1-F6E5367EA275}"/>
    <cellStyle name="Comma 5 3 6 3 2" xfId="25272" xr:uid="{8C7767F6-C323-4C66-AC86-8FA02068EDA6}"/>
    <cellStyle name="Comma 5 3 6 3 2 2" xfId="25273" xr:uid="{36FA6B9F-4D4C-42D9-9BF4-8D316D1A68C5}"/>
    <cellStyle name="Comma 5 3 6 3 2 2 2" xfId="25274" xr:uid="{C8F8389E-62C5-46C6-A308-DF9FCBAC6B85}"/>
    <cellStyle name="Comma 5 3 6 3 2 3" xfId="25275" xr:uid="{7650CF14-93E7-4D47-9C08-E6084DE3484E}"/>
    <cellStyle name="Comma 5 3 6 3 3" xfId="25276" xr:uid="{BE45B677-7F03-4066-8FC4-4057A05F8A6C}"/>
    <cellStyle name="Comma 5 3 6 3 3 2" xfId="25277" xr:uid="{22061DB0-DD5E-4DFA-9CF2-EFBC786711D4}"/>
    <cellStyle name="Comma 5 3 6 3 4" xfId="25278" xr:uid="{CCB6D4E5-C463-474F-9C09-7AC81A14CEFD}"/>
    <cellStyle name="Comma 5 3 6 4" xfId="25279" xr:uid="{EA0A52A0-2871-4E57-B3D9-72244D467FE2}"/>
    <cellStyle name="Comma 5 3 6 4 2" xfId="25280" xr:uid="{40A4CE80-E24C-425C-B850-8901CB33471D}"/>
    <cellStyle name="Comma 5 3 6 4 2 2" xfId="25281" xr:uid="{DA527B33-A3D9-403A-8D0A-C7216534356A}"/>
    <cellStyle name="Comma 5 3 6 4 3" xfId="25282" xr:uid="{1C8C3C7E-4840-4C76-B552-348B9C71316F}"/>
    <cellStyle name="Comma 5 3 6 4 3 2" xfId="25283" xr:uid="{9D0F5F18-A294-427F-946D-58C0C3720CC2}"/>
    <cellStyle name="Comma 5 3 6 4 4" xfId="25284" xr:uid="{9D8C01CB-DBCE-489F-AD36-E02FDE0484B8}"/>
    <cellStyle name="Comma 5 3 6 5" xfId="25285" xr:uid="{45036548-8439-4B12-9C6B-0B03A97D72A4}"/>
    <cellStyle name="Comma 5 3 6 5 2" xfId="25286" xr:uid="{61B90B65-8AF0-44DA-BFDA-CE0075182846}"/>
    <cellStyle name="Comma 5 3 6 6" xfId="25287" xr:uid="{4D40DDF9-144D-4A46-A320-BDDD4A31CCAB}"/>
    <cellStyle name="Comma 5 3 6 6 2" xfId="25288" xr:uid="{065A816B-34A9-4D23-BF85-6A8BB0E9FCA7}"/>
    <cellStyle name="Comma 5 3 6 7" xfId="25289" xr:uid="{287DF5F0-CD18-4CDE-B7E5-87CD93FD0E54}"/>
    <cellStyle name="Comma 5 3 7" xfId="25290" xr:uid="{852DA4D6-E30E-43F0-BD9F-FC9522238364}"/>
    <cellStyle name="Comma 5 3 7 2" xfId="25291" xr:uid="{5A5BB874-4514-4323-8453-030AAC0C36EC}"/>
    <cellStyle name="Comma 5 3 7 2 2" xfId="25292" xr:uid="{82C5F89D-38F3-4AC3-96A0-60C4BE5C37A0}"/>
    <cellStyle name="Comma 5 3 7 2 2 2" xfId="25293" xr:uid="{4F7CE21E-6338-4EDB-993E-9C906F13F558}"/>
    <cellStyle name="Comma 5 3 7 2 2 2 2" xfId="25294" xr:uid="{BC3EB357-5117-459D-99A6-C26C8CCA2398}"/>
    <cellStyle name="Comma 5 3 7 2 2 3" xfId="25295" xr:uid="{25451A73-47E5-4FEE-A65B-DBA75CD662A2}"/>
    <cellStyle name="Comma 5 3 7 2 3" xfId="25296" xr:uid="{D3ED312E-01F8-47AD-85D7-F2FA299765D8}"/>
    <cellStyle name="Comma 5 3 7 2 3 2" xfId="25297" xr:uid="{880194B5-B93A-41AD-A89B-49555CFD694F}"/>
    <cellStyle name="Comma 5 3 7 2 4" xfId="25298" xr:uid="{6C6E7B19-7B51-4F70-881D-3EBD0EA1526B}"/>
    <cellStyle name="Comma 5 3 7 3" xfId="25299" xr:uid="{E171E0A2-2037-4DE5-8383-B89DF6658364}"/>
    <cellStyle name="Comma 5 3 7 3 2" xfId="25300" xr:uid="{B0487BEA-780D-4E90-AAD7-2428ACE016A6}"/>
    <cellStyle name="Comma 5 3 7 3 2 2" xfId="25301" xr:uid="{8BD6C30C-0FD7-4A98-B6E2-56D49BF0F650}"/>
    <cellStyle name="Comma 5 3 7 3 3" xfId="25302" xr:uid="{58726AFE-D834-4417-B00D-B06EDDA48065}"/>
    <cellStyle name="Comma 5 3 7 3 3 2" xfId="25303" xr:uid="{86F3BBE9-3E51-41F4-AB3D-BD2ED0852E93}"/>
    <cellStyle name="Comma 5 3 7 3 4" xfId="25304" xr:uid="{ACE9DF98-D157-4B5D-A915-68B2AC4A9D32}"/>
    <cellStyle name="Comma 5 3 7 4" xfId="25305" xr:uid="{EEC63523-DD49-4F4F-886C-C42B0C9B2610}"/>
    <cellStyle name="Comma 5 3 7 4 2" xfId="25306" xr:uid="{F156DC0B-F942-4E84-A85B-07807E0247A8}"/>
    <cellStyle name="Comma 5 3 7 5" xfId="25307" xr:uid="{2D90133C-C77F-4456-A81C-A5F5B3976E7A}"/>
    <cellStyle name="Comma 5 3 7 5 2" xfId="25308" xr:uid="{C5FCF67D-6D1D-44F7-A94B-7FE36C06192A}"/>
    <cellStyle name="Comma 5 3 7 6" xfId="25309" xr:uid="{175D2498-98E0-4D26-BC31-842AD9705B21}"/>
    <cellStyle name="Comma 5 3 8" xfId="25310" xr:uid="{6331A433-D592-43C6-A1FA-539B529FBA68}"/>
    <cellStyle name="Comma 5 3 8 2" xfId="25311" xr:uid="{D2DF62B7-716F-475C-9634-D200FBFDE7B6}"/>
    <cellStyle name="Comma 5 3 8 2 2" xfId="25312" xr:uid="{89981EF6-FA0B-4A77-8C40-1D5EB7C5E2FB}"/>
    <cellStyle name="Comma 5 3 8 2 2 2" xfId="25313" xr:uid="{3269959E-B708-4D55-9E04-6653C7AFA211}"/>
    <cellStyle name="Comma 5 3 8 2 3" xfId="25314" xr:uid="{606E67A8-05FB-4196-8CBD-8151E1CBE03B}"/>
    <cellStyle name="Comma 5 3 8 2 3 2" xfId="25315" xr:uid="{D2F34F62-E163-474F-8B3C-FFA54E13E669}"/>
    <cellStyle name="Comma 5 3 8 2 4" xfId="25316" xr:uid="{0D22DAB5-044F-4C41-AB23-4376BB5878C3}"/>
    <cellStyle name="Comma 5 3 8 3" xfId="25317" xr:uid="{9D4E4EAB-2C24-461F-B70C-75B180281A0E}"/>
    <cellStyle name="Comma 5 3 8 3 2" xfId="25318" xr:uid="{A830220C-6A72-45FA-ACFB-31A660653F4C}"/>
    <cellStyle name="Comma 5 3 8 4" xfId="25319" xr:uid="{235B31C0-19ED-404B-9DA2-7AC6375D23B6}"/>
    <cellStyle name="Comma 5 3 8 4 2" xfId="25320" xr:uid="{6BB2E70C-334A-40BB-A898-2DDF9E51612B}"/>
    <cellStyle name="Comma 5 3 8 5" xfId="25321" xr:uid="{04D57F75-9984-4960-A40A-C52F9796EF95}"/>
    <cellStyle name="Comma 5 3 9" xfId="25322" xr:uid="{965890F2-5AE5-47EE-893C-157DD063070B}"/>
    <cellStyle name="Comma 5 3 9 2" xfId="25323" xr:uid="{F1CB2983-4B29-49D3-B265-26E421681026}"/>
    <cellStyle name="Comma 5 3 9 2 2" xfId="25324" xr:uid="{FEA0FC1E-2994-4D63-92C0-F7ACE09788AD}"/>
    <cellStyle name="Comma 5 3 9 3" xfId="25325" xr:uid="{1369EB29-CC95-497D-88AC-7FD6B76D8B96}"/>
    <cellStyle name="Comma 5 3 9 3 2" xfId="25326" xr:uid="{C027B344-AB71-4A90-B73C-974A2BC0D814}"/>
    <cellStyle name="Comma 5 3 9 4" xfId="25327" xr:uid="{3A60E316-6354-4A0E-9FDE-17573A9688F4}"/>
    <cellStyle name="Comma 5 4" xfId="1432" xr:uid="{6618BEB2-B0A9-4726-A93D-7FB3B23F17E7}"/>
    <cellStyle name="Comma 5 4 10" xfId="1781" xr:uid="{F3FC8189-704A-464C-80E6-3DAC12F1D0D4}"/>
    <cellStyle name="Comma 5 4 11" xfId="44513" xr:uid="{FF6A4AAF-0819-4D89-A664-7B824DB7F779}"/>
    <cellStyle name="Comma 5 4 12" xfId="47913" xr:uid="{E2A80686-94E8-43C3-84DC-DA32120A1DCA}"/>
    <cellStyle name="Comma 5 4 2" xfId="2008" xr:uid="{A23BE707-81C1-42A2-A37B-3944B543B247}"/>
    <cellStyle name="Comma 5 4 2 10" xfId="25328" xr:uid="{29A3DB4B-9272-4FC3-902D-D50FE922BB51}"/>
    <cellStyle name="Comma 5 4 2 11" xfId="47687" xr:uid="{5C7F8E5F-CDA6-4E42-BE5B-1D0174E67227}"/>
    <cellStyle name="Comma 5 4 2 2" xfId="2009" xr:uid="{6F77D2EF-0A79-4104-9446-D9CF7BA37F6E}"/>
    <cellStyle name="Comma 5 4 2 2 2" xfId="25330" xr:uid="{F322978B-E017-46E8-ACC2-575EAB518896}"/>
    <cellStyle name="Comma 5 4 2 2 2 2" xfId="25331" xr:uid="{30B490D6-7C38-4460-B4C0-CB948B329953}"/>
    <cellStyle name="Comma 5 4 2 2 2 2 2" xfId="25332" xr:uid="{510DABB4-9888-4991-8D00-7CA40C248E41}"/>
    <cellStyle name="Comma 5 4 2 2 2 2 2 2" xfId="25333" xr:uid="{BA40ABCB-699F-49E9-86AD-CA0C2F350173}"/>
    <cellStyle name="Comma 5 4 2 2 2 2 2 2 2" xfId="25334" xr:uid="{04E0B1B5-8BBA-4512-9126-20BBCD588B08}"/>
    <cellStyle name="Comma 5 4 2 2 2 2 2 3" xfId="25335" xr:uid="{0F572F4C-AEE1-439B-83D6-7063E24E70E3}"/>
    <cellStyle name="Comma 5 4 2 2 2 2 3" xfId="25336" xr:uid="{2B65D388-8E18-4230-A146-29E0DE0BD2B4}"/>
    <cellStyle name="Comma 5 4 2 2 2 2 3 2" xfId="25337" xr:uid="{DCC4E5CB-FFA3-462F-9429-2D7EB34E3932}"/>
    <cellStyle name="Comma 5 4 2 2 2 2 4" xfId="25338" xr:uid="{F82C4E59-3507-4CA9-B2B1-D0409EAE69B5}"/>
    <cellStyle name="Comma 5 4 2 2 2 3" xfId="25339" xr:uid="{4B1294CC-85B4-4C22-A74A-B48C2B9947C8}"/>
    <cellStyle name="Comma 5 4 2 2 2 3 2" xfId="25340" xr:uid="{F5407006-BEE4-4B37-A39E-4D04A7526488}"/>
    <cellStyle name="Comma 5 4 2 2 2 3 2 2" xfId="25341" xr:uid="{87E2C862-663D-4408-A806-2D2627563512}"/>
    <cellStyle name="Comma 5 4 2 2 2 3 3" xfId="25342" xr:uid="{62A9EA68-C570-4C4B-86F4-88B6F4B73858}"/>
    <cellStyle name="Comma 5 4 2 2 2 3 3 2" xfId="25343" xr:uid="{1EA6F65A-DA1E-46A1-97B7-4046FFD9F7AB}"/>
    <cellStyle name="Comma 5 4 2 2 2 3 4" xfId="25344" xr:uid="{6C6D520F-2AEA-4506-A55B-39637A4F8FDD}"/>
    <cellStyle name="Comma 5 4 2 2 2 4" xfId="25345" xr:uid="{7E38D065-FBE1-4C90-86A5-482A87F4210A}"/>
    <cellStyle name="Comma 5 4 2 2 2 4 2" xfId="25346" xr:uid="{D13727E3-4A4A-4470-B633-7AAE1E5222AA}"/>
    <cellStyle name="Comma 5 4 2 2 2 5" xfId="25347" xr:uid="{C284081A-320C-4CD0-8625-59F7595EFF9F}"/>
    <cellStyle name="Comma 5 4 2 2 2 5 2" xfId="25348" xr:uid="{5E62B478-3E08-4840-B155-8A52CCC126DF}"/>
    <cellStyle name="Comma 5 4 2 2 2 6" xfId="25349" xr:uid="{3841A594-158A-4200-B746-FB313CAEFDA3}"/>
    <cellStyle name="Comma 5 4 2 2 3" xfId="25350" xr:uid="{1A51E95A-51CA-467F-AD2F-C5034147049B}"/>
    <cellStyle name="Comma 5 4 2 2 3 2" xfId="25351" xr:uid="{677F5302-20C5-47BC-8816-57EEEC2AB17D}"/>
    <cellStyle name="Comma 5 4 2 2 3 2 2" xfId="25352" xr:uid="{7E9E999C-0B80-4DBB-9E76-7F2C5F55D5F5}"/>
    <cellStyle name="Comma 5 4 2 2 3 2 2 2" xfId="25353" xr:uid="{AC2DC39F-EEEF-4DF9-91E3-83B0071B257B}"/>
    <cellStyle name="Comma 5 4 2 2 3 2 3" xfId="25354" xr:uid="{03355AE7-D397-4CBD-BE7A-0EAF261577DB}"/>
    <cellStyle name="Comma 5 4 2 2 3 3" xfId="25355" xr:uid="{4A2C93A6-1804-489D-A4F2-A5363ED8A5E2}"/>
    <cellStyle name="Comma 5 4 2 2 3 3 2" xfId="25356" xr:uid="{5B1DBC28-311A-4BAC-8C57-2AEEBBB16FA4}"/>
    <cellStyle name="Comma 5 4 2 2 3 4" xfId="25357" xr:uid="{9B75DE8C-4E20-44A1-BD39-B54D8B5B8FAA}"/>
    <cellStyle name="Comma 5 4 2 2 4" xfId="25358" xr:uid="{1B5F3CDA-9B71-44B9-A636-E6C3DA92D0C0}"/>
    <cellStyle name="Comma 5 4 2 2 4 2" xfId="25359" xr:uid="{9F03D255-6654-4833-ABDC-72B12B67E57D}"/>
    <cellStyle name="Comma 5 4 2 2 4 2 2" xfId="25360" xr:uid="{1A9A675C-B49E-4692-89AE-80D422E5B5CB}"/>
    <cellStyle name="Comma 5 4 2 2 4 3" xfId="25361" xr:uid="{5C654174-4271-4657-A501-1E62146B15BA}"/>
    <cellStyle name="Comma 5 4 2 2 4 3 2" xfId="25362" xr:uid="{A5EDBA60-0D8D-4751-8AB8-9D9D85E1073B}"/>
    <cellStyle name="Comma 5 4 2 2 4 4" xfId="25363" xr:uid="{B2038487-DCBE-45DE-AE99-5BE53C23BC09}"/>
    <cellStyle name="Comma 5 4 2 2 5" xfId="25364" xr:uid="{0B32877D-C8C6-4B38-980F-762529FDB52F}"/>
    <cellStyle name="Comma 5 4 2 2 5 2" xfId="25365" xr:uid="{EE161FB3-B0F2-427A-BAFC-95EC892A3514}"/>
    <cellStyle name="Comma 5 4 2 2 6" xfId="25366" xr:uid="{2004C127-389C-42AD-B083-8CD4E5421795}"/>
    <cellStyle name="Comma 5 4 2 2 6 2" xfId="25367" xr:uid="{46ACC8B2-C9D2-44BD-BDC3-D30D96ED5DE0}"/>
    <cellStyle name="Comma 5 4 2 2 7" xfId="25368" xr:uid="{7F23D4A5-5AA7-483D-B999-106A2497A664}"/>
    <cellStyle name="Comma 5 4 2 2 8" xfId="25369" xr:uid="{3AE64B8C-AC02-405A-B0C7-E0ABD534D9B4}"/>
    <cellStyle name="Comma 5 4 2 2 9" xfId="25329" xr:uid="{D121A2C6-3845-4E9D-9F1C-7B9A5E65C703}"/>
    <cellStyle name="Comma 5 4 2 3" xfId="25370" xr:uid="{25269872-07AD-435C-9FCA-8264991E1823}"/>
    <cellStyle name="Comma 5 4 2 3 2" xfId="25371" xr:uid="{773D7684-60F1-4763-9B08-2A7158C49D2A}"/>
    <cellStyle name="Comma 5 4 2 3 2 2" xfId="25372" xr:uid="{419FC181-E84B-4547-8653-1A4AEDE527B3}"/>
    <cellStyle name="Comma 5 4 2 3 2 2 2" xfId="25373" xr:uid="{693F688B-CD76-4325-BC51-9BFF6EEAA772}"/>
    <cellStyle name="Comma 5 4 2 3 2 2 2 2" xfId="25374" xr:uid="{604B5487-C03D-483B-83EF-AD1C06246334}"/>
    <cellStyle name="Comma 5 4 2 3 2 2 3" xfId="25375" xr:uid="{18782714-2D2E-4A28-8B74-D6B1BB1BB4A6}"/>
    <cellStyle name="Comma 5 4 2 3 2 3" xfId="25376" xr:uid="{EA8319BC-D1B0-4DF4-AECF-C80597BB3CEC}"/>
    <cellStyle name="Comma 5 4 2 3 2 3 2" xfId="25377" xr:uid="{A4846A0E-12DB-49C9-871D-46C62D74AC71}"/>
    <cellStyle name="Comma 5 4 2 3 2 4" xfId="25378" xr:uid="{6F73F3C7-557C-4364-B6C7-5AE1CA51961A}"/>
    <cellStyle name="Comma 5 4 2 3 3" xfId="25379" xr:uid="{2B70C0A6-B754-4EA8-936C-0E73B9C5A173}"/>
    <cellStyle name="Comma 5 4 2 3 3 2" xfId="25380" xr:uid="{0EC126C7-47DA-4904-9604-2758EEA99213}"/>
    <cellStyle name="Comma 5 4 2 3 3 2 2" xfId="25381" xr:uid="{16792387-2863-4BC9-9772-68314F65DB4B}"/>
    <cellStyle name="Comma 5 4 2 3 3 3" xfId="25382" xr:uid="{0BEFC816-FD70-4E9E-8D7B-F1A1BA8115C2}"/>
    <cellStyle name="Comma 5 4 2 3 3 3 2" xfId="25383" xr:uid="{0CB49958-C262-4D54-BF29-77C5E56ECF06}"/>
    <cellStyle name="Comma 5 4 2 3 3 4" xfId="25384" xr:uid="{9D63DD27-899D-424F-AEB1-1E79594B0FED}"/>
    <cellStyle name="Comma 5 4 2 3 4" xfId="25385" xr:uid="{C4207C88-E7A8-4658-BF3E-53BAA892B268}"/>
    <cellStyle name="Comma 5 4 2 3 4 2" xfId="25386" xr:uid="{56BA1866-EE73-4681-A6A0-E7A9C032882F}"/>
    <cellStyle name="Comma 5 4 2 3 5" xfId="25387" xr:uid="{34250E69-AEBB-46AB-A3D8-4AC98865DFDB}"/>
    <cellStyle name="Comma 5 4 2 3 5 2" xfId="25388" xr:uid="{18229BAB-3781-4926-96B9-2EE7EF426D6C}"/>
    <cellStyle name="Comma 5 4 2 3 6" xfId="25389" xr:uid="{1FEB3302-993B-4339-BCC0-876D9F66641C}"/>
    <cellStyle name="Comma 5 4 2 4" xfId="25390" xr:uid="{B8420BF4-87FB-4991-B688-A22DAA9A7ACC}"/>
    <cellStyle name="Comma 5 4 2 4 2" xfId="25391" xr:uid="{31B063FC-0F2F-449A-8D75-DF4E121892F6}"/>
    <cellStyle name="Comma 5 4 2 4 2 2" xfId="25392" xr:uid="{BB4B0663-7FEF-4840-B66E-E7F2CE34B084}"/>
    <cellStyle name="Comma 5 4 2 4 2 2 2" xfId="25393" xr:uid="{B12DA75A-C3D4-4D00-BD57-CDEA0E86EB9F}"/>
    <cellStyle name="Comma 5 4 2 4 2 3" xfId="25394" xr:uid="{21B947F4-8720-4573-9932-5D9E1375BDE3}"/>
    <cellStyle name="Comma 5 4 2 4 2 3 2" xfId="25395" xr:uid="{D6D4A33C-BF63-4D86-A45C-A77C49B839A1}"/>
    <cellStyle name="Comma 5 4 2 4 2 4" xfId="25396" xr:uid="{AABA26CA-8445-430D-ABD4-146208219DD0}"/>
    <cellStyle name="Comma 5 4 2 4 3" xfId="25397" xr:uid="{BD5B5184-3E8C-497C-93F3-EFDAA5DAE11F}"/>
    <cellStyle name="Comma 5 4 2 4 3 2" xfId="25398" xr:uid="{77890C70-B355-4CBE-AE19-4ABEAA3E572B}"/>
    <cellStyle name="Comma 5 4 2 4 4" xfId="25399" xr:uid="{CECE21B2-707D-4ACE-AC83-BD08D40F4D15}"/>
    <cellStyle name="Comma 5 4 2 4 4 2" xfId="25400" xr:uid="{D358CE3D-41BE-4D11-B043-7B561D6807E0}"/>
    <cellStyle name="Comma 5 4 2 4 5" xfId="25401" xr:uid="{419A56FD-7078-4873-804F-AE434E88F636}"/>
    <cellStyle name="Comma 5 4 2 5" xfId="25402" xr:uid="{D4A95094-D3F8-4E4E-98C1-4BB7230B12DE}"/>
    <cellStyle name="Comma 5 4 2 5 2" xfId="25403" xr:uid="{EFDBAECD-5A82-4676-A0FB-338788237E4E}"/>
    <cellStyle name="Comma 5 4 2 5 2 2" xfId="25404" xr:uid="{5287F362-9A63-4524-84CB-B93AC65EC622}"/>
    <cellStyle name="Comma 5 4 2 5 3" xfId="25405" xr:uid="{3A01915E-F794-4C76-86BA-AA46C0B4EB0B}"/>
    <cellStyle name="Comma 5 4 2 5 3 2" xfId="25406" xr:uid="{2F28B80A-42EB-4A4A-A035-2E607A560C65}"/>
    <cellStyle name="Comma 5 4 2 5 4" xfId="25407" xr:uid="{B9F37DA5-C9E3-4F25-871F-FCE9F3DD2193}"/>
    <cellStyle name="Comma 5 4 2 6" xfId="25408" xr:uid="{CE651093-78BA-41BA-BABE-4CA59DE71156}"/>
    <cellStyle name="Comma 5 4 2 6 2" xfId="25409" xr:uid="{D72D9637-7555-4DB1-BB8D-B568BCBFF942}"/>
    <cellStyle name="Comma 5 4 2 7" xfId="25410" xr:uid="{01D0BC2E-559F-41E4-BD48-FD68BAA95527}"/>
    <cellStyle name="Comma 5 4 2 7 2" xfId="25411" xr:uid="{2AADE4EA-F52B-4BB8-A2F5-A5C4FFAA95B4}"/>
    <cellStyle name="Comma 5 4 2 8" xfId="25412" xr:uid="{28D582AB-F0D1-462E-9ADE-518F07DEC469}"/>
    <cellStyle name="Comma 5 4 2 9" xfId="25413" xr:uid="{3ACBA8F5-C64A-4D4B-A6C2-6EECE5785CB4}"/>
    <cellStyle name="Comma 5 4 3" xfId="3351" xr:uid="{80193B97-BE92-480B-834B-46DB09047CB8}"/>
    <cellStyle name="Comma 5 4 3 2" xfId="25415" xr:uid="{DC22A97B-6D4C-4ED3-8B23-6D0D1F5C6C45}"/>
    <cellStyle name="Comma 5 4 3 2 2" xfId="25416" xr:uid="{636E535A-FCD9-4EF3-A362-73DB0A509BF3}"/>
    <cellStyle name="Comma 5 4 3 2 2 2" xfId="25417" xr:uid="{E22ACBF9-E87A-4794-B787-8E283B76AC00}"/>
    <cellStyle name="Comma 5 4 3 2 3" xfId="25418" xr:uid="{04CE3EB8-38E1-4E56-8F14-783DBF4C3464}"/>
    <cellStyle name="Comma 5 4 3 2 4" xfId="25419" xr:uid="{BFE7AD08-27D2-4D30-9854-4C31D17CE14F}"/>
    <cellStyle name="Comma 5 4 3 3" xfId="25420" xr:uid="{0B49B338-BAA8-4606-8C16-8A8254B7D6AD}"/>
    <cellStyle name="Comma 5 4 3 3 2" xfId="25421" xr:uid="{80C836BF-A379-4BE3-98C3-F596EE39AC3A}"/>
    <cellStyle name="Comma 5 4 3 3 2 2" xfId="25422" xr:uid="{97264BD4-FC53-404B-AD56-B62BC38DD567}"/>
    <cellStyle name="Comma 5 4 3 3 2 2 2" xfId="25423" xr:uid="{C46E1A75-500C-4C1E-9A3B-403F396598DF}"/>
    <cellStyle name="Comma 5 4 3 3 2 2 2 2" xfId="25424" xr:uid="{1FDE6A7D-BBE4-495B-8856-6556F0354E64}"/>
    <cellStyle name="Comma 5 4 3 3 2 2 3" xfId="25425" xr:uid="{F41A0336-16C5-4B8F-844A-A321E81F57B0}"/>
    <cellStyle name="Comma 5 4 3 3 2 3" xfId="25426" xr:uid="{26316775-1697-478E-931A-18BE08FBE1E5}"/>
    <cellStyle name="Comma 5 4 3 3 2 3 2" xfId="25427" xr:uid="{A7691549-CC7B-4030-9A21-8ADFEE4C66CB}"/>
    <cellStyle name="Comma 5 4 3 3 2 4" xfId="25428" xr:uid="{CB400150-F5AF-489D-B6B3-55227846CD58}"/>
    <cellStyle name="Comma 5 4 3 3 3" xfId="25429" xr:uid="{387717D2-9E51-45A3-BCAA-30270573016A}"/>
    <cellStyle name="Comma 5 4 3 3 3 2" xfId="25430" xr:uid="{B374C75D-1AB3-4A52-BFC0-318B65641560}"/>
    <cellStyle name="Comma 5 4 3 3 3 2 2" xfId="25431" xr:uid="{48F4BACB-6B54-453D-B5A0-8DA4FAB84E1B}"/>
    <cellStyle name="Comma 5 4 3 3 3 3" xfId="25432" xr:uid="{3191BAFE-06FB-4851-AE58-BDE49E1ADFF1}"/>
    <cellStyle name="Comma 5 4 3 3 3 3 2" xfId="25433" xr:uid="{B5CA5E7F-D78F-4AFB-822F-7F58216E3A01}"/>
    <cellStyle name="Comma 5 4 3 3 3 4" xfId="25434" xr:uid="{CB210272-89A7-44C5-A71A-3E66ABD06E9B}"/>
    <cellStyle name="Comma 5 4 3 3 4" xfId="25435" xr:uid="{81AF27D2-6A29-4722-BCF0-C713B701CF40}"/>
    <cellStyle name="Comma 5 4 3 3 4 2" xfId="25436" xr:uid="{B248C1E0-C6F7-4E12-BAE5-6D3F81A9C913}"/>
    <cellStyle name="Comma 5 4 3 3 5" xfId="25437" xr:uid="{535E9F47-2190-41ED-9532-66A4694B4A13}"/>
    <cellStyle name="Comma 5 4 3 3 5 2" xfId="25438" xr:uid="{73486B3A-83CD-4886-ACDA-B3FBE1F59D08}"/>
    <cellStyle name="Comma 5 4 3 3 6" xfId="25439" xr:uid="{30698991-A864-486A-BEB2-E917DE496EC9}"/>
    <cellStyle name="Comma 5 4 3 4" xfId="25440" xr:uid="{742AF514-717E-4B43-BDAD-8851978EF294}"/>
    <cellStyle name="Comma 5 4 3 4 2" xfId="25441" xr:uid="{F2171424-7075-43BE-A0A0-F44122CD2FB1}"/>
    <cellStyle name="Comma 5 4 3 4 2 2" xfId="25442" xr:uid="{DB05B490-1B58-4184-9220-FDAA60D8A63B}"/>
    <cellStyle name="Comma 5 4 3 4 3" xfId="25443" xr:uid="{CF2C0D0D-55EB-4158-A615-8E3162D60C77}"/>
    <cellStyle name="Comma 5 4 3 5" xfId="25444" xr:uid="{72BEF918-AC9C-4AAA-836A-B2CBD515E295}"/>
    <cellStyle name="Comma 5 4 3 5 2" xfId="25445" xr:uid="{DD5AF867-9C1E-49B8-AA81-46A0E88E4B5E}"/>
    <cellStyle name="Comma 5 4 3 6" xfId="25446" xr:uid="{063485B5-CB12-4115-8E6F-B2C0C82418BD}"/>
    <cellStyle name="Comma 5 4 3 7" xfId="25447" xr:uid="{7B042565-13D6-4839-9FDC-BE1A9E81C7D7}"/>
    <cellStyle name="Comma 5 4 3 8" xfId="25414" xr:uid="{9F946134-4D4B-4140-82D7-160D5E80C1F9}"/>
    <cellStyle name="Comma 5 4 3 9" xfId="47269" xr:uid="{71252C4E-949D-437D-84B5-52629CCBDB9C}"/>
    <cellStyle name="Comma 5 4 4" xfId="25448" xr:uid="{3891CCEB-BA1D-4303-ABDB-2A0C12B5356A}"/>
    <cellStyle name="Comma 5 4 4 2" xfId="25449" xr:uid="{FFD5726C-6825-460E-A574-7D6ADB4BB46D}"/>
    <cellStyle name="Comma 5 4 4 2 2" xfId="25450" xr:uid="{EC6D763B-D870-43DF-AD40-F2FC7FD6C15B}"/>
    <cellStyle name="Comma 5 4 4 2 2 2" xfId="25451" xr:uid="{25AF23FF-59B7-46A5-A7D8-F74B6414EA48}"/>
    <cellStyle name="Comma 5 4 4 2 2 2 2" xfId="25452" xr:uid="{E3187F2C-F4FB-4BE1-8928-1CC7D950C4D9}"/>
    <cellStyle name="Comma 5 4 4 2 2 2 2 2" xfId="25453" xr:uid="{F652E3A8-11D6-4AE4-B342-A0DA7ED571CE}"/>
    <cellStyle name="Comma 5 4 4 2 2 2 3" xfId="25454" xr:uid="{97FC4815-DE4D-4F79-A72E-282FAD6C15CE}"/>
    <cellStyle name="Comma 5 4 4 2 2 3" xfId="25455" xr:uid="{5713C9A2-B1DC-498B-BED0-728AE9796475}"/>
    <cellStyle name="Comma 5 4 4 2 2 3 2" xfId="25456" xr:uid="{1A3A4467-1FE3-4743-8EFE-AE9D72379CDC}"/>
    <cellStyle name="Comma 5 4 4 2 2 4" xfId="25457" xr:uid="{764AE08E-2C41-43FC-991E-5AEFB2011897}"/>
    <cellStyle name="Comma 5 4 4 2 3" xfId="25458" xr:uid="{84119710-CC9B-4CD2-989D-C858571A6CA8}"/>
    <cellStyle name="Comma 5 4 4 2 3 2" xfId="25459" xr:uid="{815C98A6-EDF3-48D4-9844-A532750F45D0}"/>
    <cellStyle name="Comma 5 4 4 2 3 2 2" xfId="25460" xr:uid="{10528B4E-4888-4EBE-BBF8-83883FA4D1BC}"/>
    <cellStyle name="Comma 5 4 4 2 3 3" xfId="25461" xr:uid="{5A81AC67-72E5-4678-9667-7886785D5FDB}"/>
    <cellStyle name="Comma 5 4 4 2 3 3 2" xfId="25462" xr:uid="{4929C56A-B948-4E92-915F-979E21346930}"/>
    <cellStyle name="Comma 5 4 4 2 3 4" xfId="25463" xr:uid="{7B20C227-D3DF-4940-9377-0483318EA402}"/>
    <cellStyle name="Comma 5 4 4 2 4" xfId="25464" xr:uid="{9C6C1416-198C-4CEA-8639-718CF28F8DBE}"/>
    <cellStyle name="Comma 5 4 4 2 4 2" xfId="25465" xr:uid="{907C6E75-6268-4A29-A974-7D7F9B877502}"/>
    <cellStyle name="Comma 5 4 4 2 5" xfId="25466" xr:uid="{196A3F1C-AAA2-4C2E-82F3-B7F26A3CD715}"/>
    <cellStyle name="Comma 5 4 4 2 5 2" xfId="25467" xr:uid="{CAAFF673-8F9F-4B64-9662-16BC8410B954}"/>
    <cellStyle name="Comma 5 4 4 2 6" xfId="25468" xr:uid="{66238C57-B04F-463D-9A85-7D0A20D42967}"/>
    <cellStyle name="Comma 5 4 4 3" xfId="25469" xr:uid="{951CCFC7-A1DB-42C4-857D-8D2AA44E0461}"/>
    <cellStyle name="Comma 5 4 4 3 2" xfId="25470" xr:uid="{10B54AAA-62F4-4046-8911-920F9BB63633}"/>
    <cellStyle name="Comma 5 4 4 3 2 2" xfId="25471" xr:uid="{68017D60-6807-457C-9596-F3BBD7A2E2EF}"/>
    <cellStyle name="Comma 5 4 4 3 2 2 2" xfId="25472" xr:uid="{6B31CBF0-EDF8-4679-917F-3525ACDCB24A}"/>
    <cellStyle name="Comma 5 4 4 3 2 3" xfId="25473" xr:uid="{892F16FD-C359-4B19-8271-13D91F80740F}"/>
    <cellStyle name="Comma 5 4 4 3 3" xfId="25474" xr:uid="{3DEC4731-1E6F-4801-A115-179D7CA0865E}"/>
    <cellStyle name="Comma 5 4 4 3 3 2" xfId="25475" xr:uid="{21AE2796-D17B-4B66-B4B7-6215DFDA4468}"/>
    <cellStyle name="Comma 5 4 4 3 4" xfId="25476" xr:uid="{6EA0DBBE-5432-428D-80A9-C90A0FF81333}"/>
    <cellStyle name="Comma 5 4 4 4" xfId="25477" xr:uid="{658EF565-B8DC-4A90-A142-45224CA55508}"/>
    <cellStyle name="Comma 5 4 4 4 2" xfId="25478" xr:uid="{1784FBFA-C107-4DF2-8520-DE3D91490706}"/>
    <cellStyle name="Comma 5 4 4 4 2 2" xfId="25479" xr:uid="{67ED2A04-4215-4843-8DF9-68AE624FA8C8}"/>
    <cellStyle name="Comma 5 4 4 4 3" xfId="25480" xr:uid="{93C205C9-28C5-4908-A731-4E3A984EF34B}"/>
    <cellStyle name="Comma 5 4 4 4 3 2" xfId="25481" xr:uid="{5B7B3825-3105-4673-9F59-DAF940F9F702}"/>
    <cellStyle name="Comma 5 4 4 4 4" xfId="25482" xr:uid="{B3479DE5-D324-4CF2-A888-47FE04E87546}"/>
    <cellStyle name="Comma 5 4 4 5" xfId="25483" xr:uid="{6011E832-88C9-4C88-BA1B-2DE7B901379B}"/>
    <cellStyle name="Comma 5 4 4 5 2" xfId="25484" xr:uid="{199CA872-EC73-4258-92C6-5C6474856C91}"/>
    <cellStyle name="Comma 5 4 4 6" xfId="25485" xr:uid="{79C49905-D00B-4205-B36B-F82CA1FC9B24}"/>
    <cellStyle name="Comma 5 4 4 6 2" xfId="25486" xr:uid="{C9F9FA79-3EAD-45C0-8D16-5ECC2BEAADFC}"/>
    <cellStyle name="Comma 5 4 4 7" xfId="25487" xr:uid="{70407F45-7289-45B9-909C-8064AD2A4ECE}"/>
    <cellStyle name="Comma 5 4 5" xfId="25488" xr:uid="{790C78D6-7BB4-4D02-A98F-5C19A29A574E}"/>
    <cellStyle name="Comma 5 4 5 2" xfId="25489" xr:uid="{5DB48BA1-A494-46E1-90EC-EF3686AE31DD}"/>
    <cellStyle name="Comma 5 4 5 2 2" xfId="25490" xr:uid="{46C63D0C-533C-4BE6-889D-E9AEB8900E05}"/>
    <cellStyle name="Comma 5 4 5 3" xfId="25491" xr:uid="{80F4A58A-90D9-4461-8563-BC1C231D74EF}"/>
    <cellStyle name="Comma 5 4 5 3 2" xfId="25492" xr:uid="{430CD134-A3F1-4BCB-954E-1720799F51D0}"/>
    <cellStyle name="Comma 5 4 5 4" xfId="25493" xr:uid="{728BDB9F-6A05-46C6-BB48-79CCF1CC0798}"/>
    <cellStyle name="Comma 5 4 6" xfId="25494" xr:uid="{93D59EBB-789F-48E5-93F3-BDC96D69309E}"/>
    <cellStyle name="Comma 5 4 6 2" xfId="25495" xr:uid="{2E062E20-405C-48BE-9128-6A7D3E202963}"/>
    <cellStyle name="Comma 5 4 6 2 2" xfId="25496" xr:uid="{08953984-7456-4B91-84F3-B8D2C3B4B6DE}"/>
    <cellStyle name="Comma 5 4 6 3" xfId="25497" xr:uid="{3ACB4239-8F67-498F-B70B-A68B47851CA2}"/>
    <cellStyle name="Comma 5 4 7" xfId="25498" xr:uid="{14B1A3F8-A847-49DC-80CC-B91757358BA0}"/>
    <cellStyle name="Comma 5 4 7 2" xfId="25499" xr:uid="{328A44D7-61DE-45B1-8F26-874BEC3850D7}"/>
    <cellStyle name="Comma 5 4 8" xfId="25500" xr:uid="{707C29F1-C80E-4EA6-94D8-3343776FE92A}"/>
    <cellStyle name="Comma 5 4 8 2" xfId="25501" xr:uid="{9AE299CA-1DD8-4B7D-971B-E6B1AFA7A9D3}"/>
    <cellStyle name="Comma 5 4 9" xfId="25502" xr:uid="{957E7248-8B0B-434E-84D5-63F8483A4460}"/>
    <cellStyle name="Comma 5 5" xfId="1721" xr:uid="{300A366C-AC80-40A7-991C-47DF900AE43C}"/>
    <cellStyle name="Comma 5 5 10" xfId="25503" xr:uid="{B881A161-3806-4AB8-BC4C-512CCD9DDE54}"/>
    <cellStyle name="Comma 5 5 11" xfId="44514" xr:uid="{59FD1D6B-121C-4420-8A54-059FC7D20F4C}"/>
    <cellStyle name="Comma 5 5 2" xfId="25504" xr:uid="{83EFE114-4245-4480-B7F3-CF172AB7FF1B}"/>
    <cellStyle name="Comma 5 5 2 2" xfId="25505" xr:uid="{013147C6-F117-42E5-B213-1FC322BBF7AE}"/>
    <cellStyle name="Comma 5 5 2 2 2" xfId="25506" xr:uid="{D381230F-E0C0-40DA-993F-516EA2602125}"/>
    <cellStyle name="Comma 5 5 2 2 2 2" xfId="25507" xr:uid="{C5FA6853-392D-4669-AB00-89B059C57D50}"/>
    <cellStyle name="Comma 5 5 2 2 2 2 2" xfId="25508" xr:uid="{97CE59C7-6937-4196-A33A-EEAC4D1942B0}"/>
    <cellStyle name="Comma 5 5 2 2 2 2 2 2" xfId="25509" xr:uid="{5C10F9EA-B468-4944-BF8D-7D9D2A581624}"/>
    <cellStyle name="Comma 5 5 2 2 2 2 3" xfId="25510" xr:uid="{85E81BBF-A1D3-4CBD-9846-8BAEBCDAD439}"/>
    <cellStyle name="Comma 5 5 2 2 2 3" xfId="25511" xr:uid="{C0E88C51-E7B0-47B7-821C-17ACE8A9C2EC}"/>
    <cellStyle name="Comma 5 5 2 2 2 3 2" xfId="25512" xr:uid="{B3CD9315-5DAD-4207-85BD-5CC5F0031871}"/>
    <cellStyle name="Comma 5 5 2 2 2 4" xfId="25513" xr:uid="{FC23E314-79CE-4843-B4A9-2557E1BCFAD4}"/>
    <cellStyle name="Comma 5 5 2 2 3" xfId="25514" xr:uid="{1FA4DFEB-7320-4903-8DBA-32CB6633502A}"/>
    <cellStyle name="Comma 5 5 2 2 3 2" xfId="25515" xr:uid="{16C1068F-B907-4C83-8557-0671A4D7DA79}"/>
    <cellStyle name="Comma 5 5 2 2 3 2 2" xfId="25516" xr:uid="{4EB4158F-ACE6-4C77-9BA3-93D947673056}"/>
    <cellStyle name="Comma 5 5 2 2 3 3" xfId="25517" xr:uid="{9F870762-1C34-4C35-A6C6-49DDD177D48E}"/>
    <cellStyle name="Comma 5 5 2 2 3 3 2" xfId="25518" xr:uid="{1E81A9CC-D582-4B35-A87B-AE8B64C1A730}"/>
    <cellStyle name="Comma 5 5 2 2 3 4" xfId="25519" xr:uid="{4EF9D07C-BCAA-4B5A-9D8D-D62424249D0F}"/>
    <cellStyle name="Comma 5 5 2 2 4" xfId="25520" xr:uid="{696FEB51-BA04-4763-90DA-0E401D745E76}"/>
    <cellStyle name="Comma 5 5 2 2 4 2" xfId="25521" xr:uid="{7C853A56-4BC1-47E0-87E9-32095F74D965}"/>
    <cellStyle name="Comma 5 5 2 2 5" xfId="25522" xr:uid="{C55BD8B7-BA41-4BEC-8B62-A5BD4CC696A2}"/>
    <cellStyle name="Comma 5 5 2 2 5 2" xfId="25523" xr:uid="{F25D4A18-2182-498B-8C86-BDBEA1E528D0}"/>
    <cellStyle name="Comma 5 5 2 2 6" xfId="25524" xr:uid="{EE683187-0321-4016-A541-0CDAF4B4E43B}"/>
    <cellStyle name="Comma 5 5 2 3" xfId="25525" xr:uid="{3C8A2594-900A-4390-88E7-5C607E6952BC}"/>
    <cellStyle name="Comma 5 5 2 3 2" xfId="25526" xr:uid="{0F8CA60E-E132-4720-BA48-91B5AA6A9E56}"/>
    <cellStyle name="Comma 5 5 2 3 2 2" xfId="25527" xr:uid="{38DD7F8C-48C2-49D4-A46E-C897EC7DB519}"/>
    <cellStyle name="Comma 5 5 2 3 2 2 2" xfId="25528" xr:uid="{2942BB91-D3BA-4811-A19B-D8F1EFD5F559}"/>
    <cellStyle name="Comma 5 5 2 3 2 3" xfId="25529" xr:uid="{D0C7ED2C-2056-439F-9EF9-C5997E1E74AA}"/>
    <cellStyle name="Comma 5 5 2 3 3" xfId="25530" xr:uid="{2C37623D-9F1C-4A05-9C65-5DF8F9C3E283}"/>
    <cellStyle name="Comma 5 5 2 3 3 2" xfId="25531" xr:uid="{931A145C-8C7B-4E7D-AF72-4F79845BD79A}"/>
    <cellStyle name="Comma 5 5 2 3 4" xfId="25532" xr:uid="{EC52EE7A-C9BA-4150-8CAA-99968790B3BB}"/>
    <cellStyle name="Comma 5 5 2 4" xfId="25533" xr:uid="{8543FDF8-A3CE-4D55-821D-96218BA1574E}"/>
    <cellStyle name="Comma 5 5 2 4 2" xfId="25534" xr:uid="{DF6A924E-6CF6-4C1B-B066-1E8C958775F9}"/>
    <cellStyle name="Comma 5 5 2 4 2 2" xfId="25535" xr:uid="{C111EB3C-0193-43B4-A9C8-F03D9302271F}"/>
    <cellStyle name="Comma 5 5 2 4 3" xfId="25536" xr:uid="{75FCCC9C-04C0-44F7-9E80-9BCA46CF18B2}"/>
    <cellStyle name="Comma 5 5 2 4 3 2" xfId="25537" xr:uid="{8161533A-1ED4-4864-B69B-062DD4CDE670}"/>
    <cellStyle name="Comma 5 5 2 4 4" xfId="25538" xr:uid="{72BBB624-3AAF-4609-AE5E-675457878262}"/>
    <cellStyle name="Comma 5 5 2 5" xfId="25539" xr:uid="{F0C0707F-05E4-4FE9-9331-464EF36AA6AF}"/>
    <cellStyle name="Comma 5 5 2 5 2" xfId="25540" xr:uid="{AE2F1125-94F0-4FAC-B5EE-3B391DFF4A30}"/>
    <cellStyle name="Comma 5 5 2 6" xfId="25541" xr:uid="{FAC08AE8-BCD9-47A6-A2E8-7AC4C4CCE76F}"/>
    <cellStyle name="Comma 5 5 2 6 2" xfId="25542" xr:uid="{5836F7F3-FFE5-48BE-B2AA-D1A2D86AEA31}"/>
    <cellStyle name="Comma 5 5 2 7" xfId="25543" xr:uid="{E4B6F4D6-A93B-4016-8963-1450116163C5}"/>
    <cellStyle name="Comma 5 5 2 8" xfId="25544" xr:uid="{9DE0673B-CA41-4D7C-9690-639D2C8B0F21}"/>
    <cellStyle name="Comma 5 5 3" xfId="25545" xr:uid="{2C7F027B-19EF-4362-8460-BF84CE57CA50}"/>
    <cellStyle name="Comma 5 5 3 2" xfId="25546" xr:uid="{2853E48F-88A8-476D-BDA0-414878D36B90}"/>
    <cellStyle name="Comma 5 5 3 2 2" xfId="25547" xr:uid="{9109D560-D299-44FD-B90C-C7D217352A13}"/>
    <cellStyle name="Comma 5 5 3 2 2 2" xfId="25548" xr:uid="{483CBA80-ED3A-42E0-B458-36890CADFE22}"/>
    <cellStyle name="Comma 5 5 3 2 2 2 2" xfId="25549" xr:uid="{DFCFA7B6-A910-4111-89BF-15DA0CF83370}"/>
    <cellStyle name="Comma 5 5 3 2 2 3" xfId="25550" xr:uid="{C02FC2A7-D73C-4509-A643-D309E4760163}"/>
    <cellStyle name="Comma 5 5 3 2 3" xfId="25551" xr:uid="{94ECF832-7C92-4374-8892-BA85D978E9F2}"/>
    <cellStyle name="Comma 5 5 3 2 3 2" xfId="25552" xr:uid="{64BEF470-080E-42D4-9F11-7FCBB17C4986}"/>
    <cellStyle name="Comma 5 5 3 2 4" xfId="25553" xr:uid="{9663C61E-CB8D-4AAE-9115-C2E5BA243583}"/>
    <cellStyle name="Comma 5 5 3 3" xfId="25554" xr:uid="{94EDD3C8-D8BD-4B29-B75A-132D01AF25A9}"/>
    <cellStyle name="Comma 5 5 3 3 2" xfId="25555" xr:uid="{E39343BD-C44E-4009-811E-0385ACFFABED}"/>
    <cellStyle name="Comma 5 5 3 3 2 2" xfId="25556" xr:uid="{4EFAA2AF-3AEA-4E81-99D8-FDC58EC33FD7}"/>
    <cellStyle name="Comma 5 5 3 3 3" xfId="25557" xr:uid="{4743EF35-547D-468A-A7B0-B0C1F0D8BE3A}"/>
    <cellStyle name="Comma 5 5 3 3 3 2" xfId="25558" xr:uid="{649B1A71-463D-493A-AF03-2E21A5F29D8B}"/>
    <cellStyle name="Comma 5 5 3 3 4" xfId="25559" xr:uid="{77A73D5E-4859-43F8-8A70-01DB3A8A534E}"/>
    <cellStyle name="Comma 5 5 3 4" xfId="25560" xr:uid="{D5D2E9FC-21B2-4798-B183-63B6B766DDD4}"/>
    <cellStyle name="Comma 5 5 3 4 2" xfId="25561" xr:uid="{B5BA8289-100F-4FDA-AD46-CA7FC4702C96}"/>
    <cellStyle name="Comma 5 5 3 5" xfId="25562" xr:uid="{80DDB12D-E7F4-4FDD-9C45-818871D884AD}"/>
    <cellStyle name="Comma 5 5 3 5 2" xfId="25563" xr:uid="{7200CF2F-24B2-4455-A65A-09C763EFAEC6}"/>
    <cellStyle name="Comma 5 5 3 6" xfId="25564" xr:uid="{43CD8C61-D0F6-4CEB-8CFA-6DBB58D4ED8D}"/>
    <cellStyle name="Comma 5 5 4" xfId="25565" xr:uid="{A2C032DB-B6EA-43CA-AB84-5B414E01C0AC}"/>
    <cellStyle name="Comma 5 5 4 2" xfId="25566" xr:uid="{8D1051C0-045E-4F05-B0C4-DBC0A361D18D}"/>
    <cellStyle name="Comma 5 5 4 2 2" xfId="25567" xr:uid="{0A098617-8D91-41F6-B8C0-2DBC5DC1CEF4}"/>
    <cellStyle name="Comma 5 5 4 2 2 2" xfId="25568" xr:uid="{43B8843B-F391-49E1-8637-75D301033039}"/>
    <cellStyle name="Comma 5 5 4 2 3" xfId="25569" xr:uid="{324B41C5-7306-40D9-B19B-7A355D534759}"/>
    <cellStyle name="Comma 5 5 4 2 3 2" xfId="25570" xr:uid="{9228A9B4-E965-47F3-A154-98F21B2AC6FB}"/>
    <cellStyle name="Comma 5 5 4 2 4" xfId="25571" xr:uid="{C00D73CE-FF9F-40EF-81A9-3B0440C90D2D}"/>
    <cellStyle name="Comma 5 5 4 3" xfId="25572" xr:uid="{CE2F43D9-F770-46F9-9014-A563972739A8}"/>
    <cellStyle name="Comma 5 5 4 3 2" xfId="25573" xr:uid="{12E02048-62E7-4566-9E85-AFFAF9DF1B15}"/>
    <cellStyle name="Comma 5 5 4 4" xfId="25574" xr:uid="{A9C70399-8434-4807-9861-8D39643ADDEA}"/>
    <cellStyle name="Comma 5 5 4 4 2" xfId="25575" xr:uid="{1A0194F3-EB8F-4A8A-B0AA-2AD6688CE791}"/>
    <cellStyle name="Comma 5 5 4 5" xfId="25576" xr:uid="{B8822C25-1C8B-4438-89F5-9D1350331DCC}"/>
    <cellStyle name="Comma 5 5 5" xfId="25577" xr:uid="{B97F8A6E-6E1D-4EE4-BFFE-FCCFC5F0484B}"/>
    <cellStyle name="Comma 5 5 5 2" xfId="25578" xr:uid="{DCBCEC92-D1F4-4B42-B31A-06BC99EFD177}"/>
    <cellStyle name="Comma 5 5 5 2 2" xfId="25579" xr:uid="{6B381EFA-FF9E-4468-9F16-F3C4DBFA1476}"/>
    <cellStyle name="Comma 5 5 5 3" xfId="25580" xr:uid="{38DF835E-EF74-4DFE-8FEA-68D01D25DCA3}"/>
    <cellStyle name="Comma 5 5 5 3 2" xfId="25581" xr:uid="{8552D569-01B5-4D03-95BE-DAEE1DF3B16F}"/>
    <cellStyle name="Comma 5 5 5 4" xfId="25582" xr:uid="{D4ADDB8E-A68A-49AA-A082-11A76A37D37E}"/>
    <cellStyle name="Comma 5 5 6" xfId="25583" xr:uid="{A5F6B55C-CB1D-4A10-9772-A02B7B1C442C}"/>
    <cellStyle name="Comma 5 5 6 2" xfId="25584" xr:uid="{AC544ADE-7947-40A4-9705-399945ADE113}"/>
    <cellStyle name="Comma 5 5 7" xfId="25585" xr:uid="{C568C2BD-5526-4607-8844-A4C11B99FDA9}"/>
    <cellStyle name="Comma 5 5 7 2" xfId="25586" xr:uid="{12F08602-5707-4993-AB6F-B7DD6333D710}"/>
    <cellStyle name="Comma 5 5 8" xfId="25587" xr:uid="{BD0D643F-CFDF-4959-9D43-A702F5CD4C49}"/>
    <cellStyle name="Comma 5 5 9" xfId="25588" xr:uid="{77596E3B-2E64-4CEA-9CA7-44C2E7B281B4}"/>
    <cellStyle name="Comma 5 6" xfId="3250" xr:uid="{3B614B9B-A39B-4DEE-B412-FF7E0938514E}"/>
    <cellStyle name="Comma 5 6 10" xfId="25589" xr:uid="{9F2893E6-E661-4CEC-8250-EFE29A4870F4}"/>
    <cellStyle name="Comma 5 6 11" xfId="44515" xr:uid="{E2A6BC5A-8481-44CD-80BE-CC69957E37EF}"/>
    <cellStyle name="Comma 5 6 2" xfId="25590" xr:uid="{216D0CB5-E84B-4D39-B21C-0BFBE1830534}"/>
    <cellStyle name="Comma 5 6 2 2" xfId="25591" xr:uid="{D2F87D54-6608-41BE-9007-90C8234FC529}"/>
    <cellStyle name="Comma 5 6 2 2 2" xfId="25592" xr:uid="{29A4663E-3058-4181-A919-40F97FAD76D3}"/>
    <cellStyle name="Comma 5 6 2 2 2 2" xfId="25593" xr:uid="{A1A94ECF-3446-4D63-ABA3-5446C4E24ADF}"/>
    <cellStyle name="Comma 5 6 2 2 2 2 2" xfId="25594" xr:uid="{05D34DA8-184A-42BD-92C6-435870A8324D}"/>
    <cellStyle name="Comma 5 6 2 2 2 2 2 2" xfId="25595" xr:uid="{79595927-6600-48D1-B139-1ED7F7CF5EEB}"/>
    <cellStyle name="Comma 5 6 2 2 2 2 3" xfId="25596" xr:uid="{4E2D460B-1A4B-47E4-A244-ACE5466D01EA}"/>
    <cellStyle name="Comma 5 6 2 2 2 3" xfId="25597" xr:uid="{6AD1FC6D-52B2-4942-A1D5-5476BED6513E}"/>
    <cellStyle name="Comma 5 6 2 2 2 3 2" xfId="25598" xr:uid="{823D632F-C698-42D7-A767-0BBBD3982D55}"/>
    <cellStyle name="Comma 5 6 2 2 2 4" xfId="25599" xr:uid="{E6C53DC9-036B-4C18-889D-BC09CB55BC44}"/>
    <cellStyle name="Comma 5 6 2 2 3" xfId="25600" xr:uid="{FAC6A562-141C-4175-93F4-484792D747DE}"/>
    <cellStyle name="Comma 5 6 2 2 3 2" xfId="25601" xr:uid="{BE3C03A0-7BB7-45AB-9B04-BFEEE0F9FDBA}"/>
    <cellStyle name="Comma 5 6 2 2 3 2 2" xfId="25602" xr:uid="{F131846E-AF26-4C45-AFFD-9D807F9B5307}"/>
    <cellStyle name="Comma 5 6 2 2 3 3" xfId="25603" xr:uid="{4BACF141-C689-40D5-AE57-2F9537942259}"/>
    <cellStyle name="Comma 5 6 2 2 3 3 2" xfId="25604" xr:uid="{601A1655-1EA3-4782-B9CF-89107A606334}"/>
    <cellStyle name="Comma 5 6 2 2 3 4" xfId="25605" xr:uid="{FB01E8DE-8764-45EA-A32C-8A1B72213988}"/>
    <cellStyle name="Comma 5 6 2 2 4" xfId="25606" xr:uid="{8EA1E613-3282-4F65-8277-E2B38F214148}"/>
    <cellStyle name="Comma 5 6 2 2 4 2" xfId="25607" xr:uid="{00F449E2-BC95-423A-8A39-7EC42DB9CCA0}"/>
    <cellStyle name="Comma 5 6 2 2 5" xfId="25608" xr:uid="{54FB2C5E-6A2E-4402-A5AD-6BD35EC750E7}"/>
    <cellStyle name="Comma 5 6 2 2 5 2" xfId="25609" xr:uid="{A88C040B-C231-4885-8EB6-35C50B488803}"/>
    <cellStyle name="Comma 5 6 2 2 6" xfId="25610" xr:uid="{95054535-0EA3-4948-9AFF-699031B1DECF}"/>
    <cellStyle name="Comma 5 6 2 3" xfId="25611" xr:uid="{2F10A56A-0CEC-423F-A663-7A83D9603C24}"/>
    <cellStyle name="Comma 5 6 2 3 2" xfId="25612" xr:uid="{1AB73472-C0C4-45FF-A365-287B07AFC138}"/>
    <cellStyle name="Comma 5 6 2 3 2 2" xfId="25613" xr:uid="{5C0E9430-2E9F-44FD-9D17-147328C54882}"/>
    <cellStyle name="Comma 5 6 2 3 2 2 2" xfId="25614" xr:uid="{CFFA1363-9211-4B05-BF39-84E2FEC776A1}"/>
    <cellStyle name="Comma 5 6 2 3 2 3" xfId="25615" xr:uid="{122B1EC8-BA2C-442C-8DBB-5D8A1789C1EB}"/>
    <cellStyle name="Comma 5 6 2 3 3" xfId="25616" xr:uid="{212D14FD-C81E-457D-ABCA-436E7C5F7A93}"/>
    <cellStyle name="Comma 5 6 2 3 3 2" xfId="25617" xr:uid="{E218F3AD-D5B5-4237-96AB-DB27DD26DBFA}"/>
    <cellStyle name="Comma 5 6 2 3 4" xfId="25618" xr:uid="{953CA9CB-2EF5-40A6-999D-3C099FFEDB79}"/>
    <cellStyle name="Comma 5 6 2 4" xfId="25619" xr:uid="{A77418D7-5F6F-4656-A3E5-8AD088031037}"/>
    <cellStyle name="Comma 5 6 2 4 2" xfId="25620" xr:uid="{603FDD44-14C4-4DB4-9C6B-268D62C85F28}"/>
    <cellStyle name="Comma 5 6 2 4 2 2" xfId="25621" xr:uid="{D056F758-478A-4EFF-B26B-5660F823250A}"/>
    <cellStyle name="Comma 5 6 2 4 3" xfId="25622" xr:uid="{EC32332F-3C02-46F0-834C-42085CF0AEAB}"/>
    <cellStyle name="Comma 5 6 2 4 3 2" xfId="25623" xr:uid="{4DB17868-20F6-46CF-A01F-ABAB6061BAA5}"/>
    <cellStyle name="Comma 5 6 2 4 4" xfId="25624" xr:uid="{F55600F1-6C98-47C1-98BA-831EECB24F79}"/>
    <cellStyle name="Comma 5 6 2 5" xfId="25625" xr:uid="{A2A4C1A9-07C5-4E43-84D8-CB4E36EC0FB1}"/>
    <cellStyle name="Comma 5 6 2 5 2" xfId="25626" xr:uid="{7006C585-2408-4E29-81E5-0FA09C892B09}"/>
    <cellStyle name="Comma 5 6 2 6" xfId="25627" xr:uid="{46AC0FEC-E693-4CE7-BC31-91E471BB1994}"/>
    <cellStyle name="Comma 5 6 2 6 2" xfId="25628" xr:uid="{97052212-C62E-4D83-BDE9-4C3F9E80CAE0}"/>
    <cellStyle name="Comma 5 6 2 7" xfId="25629" xr:uid="{75196974-0748-4BD2-9287-C597407B52BC}"/>
    <cellStyle name="Comma 5 6 3" xfId="25630" xr:uid="{7405B2D9-84EE-454E-BA28-F9331849C933}"/>
    <cellStyle name="Comma 5 6 3 2" xfId="25631" xr:uid="{1352521A-9612-46CC-8902-96C7B219D4E9}"/>
    <cellStyle name="Comma 5 6 3 2 2" xfId="25632" xr:uid="{5EBC9060-3204-46E6-975A-4079094F040F}"/>
    <cellStyle name="Comma 5 6 3 2 2 2" xfId="25633" xr:uid="{DF860474-3156-4D4C-8A57-08840BC9F145}"/>
    <cellStyle name="Comma 5 6 3 2 2 2 2" xfId="25634" xr:uid="{BA7A9273-4730-4013-B481-C2CC46CFA212}"/>
    <cellStyle name="Comma 5 6 3 2 2 3" xfId="25635" xr:uid="{7D11F5B6-5FD8-483E-BC84-3653F2E51611}"/>
    <cellStyle name="Comma 5 6 3 2 3" xfId="25636" xr:uid="{245E4E78-08AA-4B3B-8AD7-4EA9422327ED}"/>
    <cellStyle name="Comma 5 6 3 2 3 2" xfId="25637" xr:uid="{792F922A-86CD-48D5-8AB2-DB1D5571D41F}"/>
    <cellStyle name="Comma 5 6 3 2 4" xfId="25638" xr:uid="{4F2F924D-F3B2-4FD4-AA62-0BE9102A85C1}"/>
    <cellStyle name="Comma 5 6 3 3" xfId="25639" xr:uid="{BE0C8579-F69F-4701-97D0-40175A7D4B17}"/>
    <cellStyle name="Comma 5 6 3 3 2" xfId="25640" xr:uid="{ED4471B0-187B-4939-9402-90665B49D531}"/>
    <cellStyle name="Comma 5 6 3 3 2 2" xfId="25641" xr:uid="{08E500E1-9EC2-465E-9B6F-C7ADAEC330C1}"/>
    <cellStyle name="Comma 5 6 3 3 3" xfId="25642" xr:uid="{84223958-0ECD-44DA-9DB3-93D869FD574A}"/>
    <cellStyle name="Comma 5 6 3 3 3 2" xfId="25643" xr:uid="{0EB7DB20-B747-4CC4-B983-96283D7EAD17}"/>
    <cellStyle name="Comma 5 6 3 3 4" xfId="25644" xr:uid="{6ECE115C-C236-435C-AFF5-7F0AC86F0012}"/>
    <cellStyle name="Comma 5 6 3 4" xfId="25645" xr:uid="{63681BAB-BB10-4554-9694-8D06A6D3F679}"/>
    <cellStyle name="Comma 5 6 3 4 2" xfId="25646" xr:uid="{8A55ECFD-60A9-4F80-8121-64193DF4145E}"/>
    <cellStyle name="Comma 5 6 3 5" xfId="25647" xr:uid="{CDC85BAF-4540-4E0E-9FEB-446C94C8A897}"/>
    <cellStyle name="Comma 5 6 3 5 2" xfId="25648" xr:uid="{1A42E3F5-31B9-45E5-8033-21A905E929B8}"/>
    <cellStyle name="Comma 5 6 3 6" xfId="25649" xr:uid="{4DA3D382-2081-4041-AB56-22DA4EC9ACBF}"/>
    <cellStyle name="Comma 5 6 4" xfId="25650" xr:uid="{70F66CC4-4FA2-4232-B064-CDF490C0A73D}"/>
    <cellStyle name="Comma 5 6 4 2" xfId="25651" xr:uid="{B78071EC-F0C8-4AC1-AAE1-013555E2B9B2}"/>
    <cellStyle name="Comma 5 6 4 2 2" xfId="25652" xr:uid="{8E6684CC-20E8-4ACC-878F-8EBE32E85C4B}"/>
    <cellStyle name="Comma 5 6 4 2 2 2" xfId="25653" xr:uid="{23FD032B-4B69-4A48-A1DF-73DF4A1A0187}"/>
    <cellStyle name="Comma 5 6 4 2 3" xfId="25654" xr:uid="{B85212CB-C939-4645-B50B-81CA0B77D72F}"/>
    <cellStyle name="Comma 5 6 4 3" xfId="25655" xr:uid="{26066F95-CFF5-42C7-AF27-5327C92674D9}"/>
    <cellStyle name="Comma 5 6 4 3 2" xfId="25656" xr:uid="{5AB93312-0C04-4B05-B184-DC9C5ED44D12}"/>
    <cellStyle name="Comma 5 6 4 4" xfId="25657" xr:uid="{B243A04A-E44F-4385-8A9C-4405F4D0D41C}"/>
    <cellStyle name="Comma 5 6 5" xfId="25658" xr:uid="{B0CF561E-5D04-469B-B52B-82332EA44C18}"/>
    <cellStyle name="Comma 5 6 5 2" xfId="25659" xr:uid="{0ABE478B-B95D-4388-82A6-E0D2B111D204}"/>
    <cellStyle name="Comma 5 6 5 2 2" xfId="25660" xr:uid="{69A85EC7-4566-448B-AB15-239183165D27}"/>
    <cellStyle name="Comma 5 6 5 3" xfId="25661" xr:uid="{85185567-1F81-45C5-A3FA-88BD6F620344}"/>
    <cellStyle name="Comma 5 6 5 3 2" xfId="25662" xr:uid="{C4F9684D-251B-4280-A766-C3A0367DBC7F}"/>
    <cellStyle name="Comma 5 6 5 4" xfId="25663" xr:uid="{27AB448D-DA49-423E-B3C7-EE8C09EF7EDF}"/>
    <cellStyle name="Comma 5 6 6" xfId="25664" xr:uid="{9185CC13-2713-46D3-83D1-A676B5B857F2}"/>
    <cellStyle name="Comma 5 6 6 2" xfId="25665" xr:uid="{080899E3-9C80-4811-A269-AD94312B1932}"/>
    <cellStyle name="Comma 5 6 7" xfId="25666" xr:uid="{47AC8E18-34B4-4696-8BCE-FAE1C428A8CB}"/>
    <cellStyle name="Comma 5 6 7 2" xfId="25667" xr:uid="{F678ECB5-014D-4801-A36E-0078424D87BA}"/>
    <cellStyle name="Comma 5 6 8" xfId="25668" xr:uid="{43724C08-AC9F-42CC-9D57-B96D4C159934}"/>
    <cellStyle name="Comma 5 6 9" xfId="25669" xr:uid="{13F15F51-33F8-40A8-9C7B-CFCC89C82B36}"/>
    <cellStyle name="Comma 5 7" xfId="25670" xr:uid="{ADC4552B-F299-4C3E-BFFB-697870E99269}"/>
    <cellStyle name="Comma 5 7 2" xfId="25671" xr:uid="{5E1B3A64-1B76-415E-9249-B980EAD3E088}"/>
    <cellStyle name="Comma 5 7 2 2" xfId="25672" xr:uid="{CE3A0674-E709-4146-9FEA-29EC34DB2EB9}"/>
    <cellStyle name="Comma 5 7 2 2 2" xfId="25673" xr:uid="{8102C810-8548-4692-83B8-331F4C005676}"/>
    <cellStyle name="Comma 5 7 2 2 2 2" xfId="25674" xr:uid="{E0B757A4-4FFE-4B2F-85B2-E6C19A960B79}"/>
    <cellStyle name="Comma 5 7 2 2 2 2 2" xfId="25675" xr:uid="{4188F48F-20AA-4459-B2E6-AA9D9E2EB153}"/>
    <cellStyle name="Comma 5 7 2 2 2 3" xfId="25676" xr:uid="{CCDD4E31-570F-43E3-B2DB-D07173023437}"/>
    <cellStyle name="Comma 5 7 2 2 3" xfId="25677" xr:uid="{38A5A6B2-6BA7-4C6C-910C-B351DE4CF4D0}"/>
    <cellStyle name="Comma 5 7 2 2 3 2" xfId="25678" xr:uid="{F399FE52-BA07-431E-902B-24B39EE1E577}"/>
    <cellStyle name="Comma 5 7 2 2 4" xfId="25679" xr:uid="{3F974185-3CDB-407D-BACA-21F1E005E8A0}"/>
    <cellStyle name="Comma 5 7 2 3" xfId="25680" xr:uid="{6BE5D3A0-C360-472D-8C2A-20CBC18AFE5A}"/>
    <cellStyle name="Comma 5 7 2 3 2" xfId="25681" xr:uid="{714B9943-81AC-4DDF-BD54-C6ECF3FC8C63}"/>
    <cellStyle name="Comma 5 7 2 3 2 2" xfId="25682" xr:uid="{68340824-F6B8-4DF9-8EA5-97006F29802D}"/>
    <cellStyle name="Comma 5 7 2 3 3" xfId="25683" xr:uid="{19227C74-0AD6-4F13-B340-06F9A704F03A}"/>
    <cellStyle name="Comma 5 7 2 3 3 2" xfId="25684" xr:uid="{4A3CB6EC-C2E4-4A34-B713-743F1AC45454}"/>
    <cellStyle name="Comma 5 7 2 3 4" xfId="25685" xr:uid="{BF14828E-5790-4DD5-A07A-0CCAA0AFCEA4}"/>
    <cellStyle name="Comma 5 7 2 4" xfId="25686" xr:uid="{63B8819D-B6C4-491B-AA6C-6C10D078CA5A}"/>
    <cellStyle name="Comma 5 7 2 4 2" xfId="25687" xr:uid="{2E383287-FBDA-481F-8C20-0830164E2FF4}"/>
    <cellStyle name="Comma 5 7 2 5" xfId="25688" xr:uid="{F9E869F1-9F35-4B67-9A2F-D622569E1D7B}"/>
    <cellStyle name="Comma 5 7 2 5 2" xfId="25689" xr:uid="{F10DB595-D7E4-4A60-AC6F-00E87CB25E71}"/>
    <cellStyle name="Comma 5 7 2 6" xfId="25690" xr:uid="{8838DB86-A030-4CF6-BD7F-F7ED8EF1FCEA}"/>
    <cellStyle name="Comma 5 7 3" xfId="25691" xr:uid="{E3A3D353-FD9D-44C6-93FC-2E53D389AC46}"/>
    <cellStyle name="Comma 5 7 3 2" xfId="25692" xr:uid="{36C6627A-6956-4989-8AF0-3FDD6BB21BF8}"/>
    <cellStyle name="Comma 5 7 3 2 2" xfId="25693" xr:uid="{042D4BCC-34DE-4673-8A49-03DFC973CA31}"/>
    <cellStyle name="Comma 5 7 3 3" xfId="25694" xr:uid="{008AB95F-1926-4610-8A20-477AF5FEEC2C}"/>
    <cellStyle name="Comma 5 7 3 4" xfId="25695" xr:uid="{0513079E-FB12-43D5-B86E-E6F984136EAE}"/>
    <cellStyle name="Comma 5 7 4" xfId="25696" xr:uid="{D9883FD9-F99E-44F3-8B09-C79E8854BC09}"/>
    <cellStyle name="Comma 5 7 4 2" xfId="25697" xr:uid="{33FB652B-07BE-44E4-B720-D9055B8E8D42}"/>
    <cellStyle name="Comma 5 7 4 2 2" xfId="25698" xr:uid="{DA23F000-F10C-4494-A520-32ADF3510B16}"/>
    <cellStyle name="Comma 5 7 4 2 2 2" xfId="25699" xr:uid="{3A957B96-D651-4AFF-B3DB-C185FD5E294E}"/>
    <cellStyle name="Comma 5 7 4 2 3" xfId="25700" xr:uid="{31B957E3-3968-47CF-9792-074FEFA73D60}"/>
    <cellStyle name="Comma 5 7 4 3" xfId="25701" xr:uid="{2BF00D56-DD0E-4F74-B0CD-ACD97DCF11E6}"/>
    <cellStyle name="Comma 5 7 4 3 2" xfId="25702" xr:uid="{86790130-153E-433C-BF15-FB4315783BD5}"/>
    <cellStyle name="Comma 5 7 4 4" xfId="25703" xr:uid="{16FFCC39-A27F-4ACE-B1C4-7B9E9B0A9BFB}"/>
    <cellStyle name="Comma 5 7 5" xfId="25704" xr:uid="{FBA19211-4D93-4DDC-8D7D-29C2FF35AF09}"/>
    <cellStyle name="Comma 5 7 5 2" xfId="25705" xr:uid="{1FE7FD53-C86B-4320-8587-37BDF833A691}"/>
    <cellStyle name="Comma 5 7 5 2 2" xfId="25706" xr:uid="{B470102C-A17A-4BC6-8048-16E293E78004}"/>
    <cellStyle name="Comma 5 7 5 3" xfId="25707" xr:uid="{6C27787D-AAE2-43F5-93F3-20E61893D786}"/>
    <cellStyle name="Comma 5 7 5 3 2" xfId="25708" xr:uid="{DBBC0F84-C8F0-431A-BADF-C239DF7C5CB9}"/>
    <cellStyle name="Comma 5 7 5 4" xfId="25709" xr:uid="{33F72E49-0719-43A8-8FE1-B236BA40A6FA}"/>
    <cellStyle name="Comma 5 7 6" xfId="25710" xr:uid="{853F9396-AB7D-4D01-BCFA-A14AF4608A12}"/>
    <cellStyle name="Comma 5 7 6 2" xfId="25711" xr:uid="{50D29224-41D2-4558-B38C-37B20F82916A}"/>
    <cellStyle name="Comma 5 7 7" xfId="25712" xr:uid="{5300903A-BB0C-460B-8008-35D522AF81CE}"/>
    <cellStyle name="Comma 5 7 7 2" xfId="25713" xr:uid="{486A48CD-980B-480D-A5B2-B298E67D8456}"/>
    <cellStyle name="Comma 5 7 8" xfId="25714" xr:uid="{91DCA9E0-A4C9-4066-B93D-9F5B062AD6F8}"/>
    <cellStyle name="Comma 5 7 9" xfId="44668" xr:uid="{B2D78123-5F69-4E1B-BC30-F47575FB9E1F}"/>
    <cellStyle name="Comma 5 8" xfId="25715" xr:uid="{215907F1-0F35-49F5-9D58-52A258888B9C}"/>
    <cellStyle name="Comma 5 8 2" xfId="25716" xr:uid="{D723CC39-94BB-4757-9BCE-5AC43EA605D7}"/>
    <cellStyle name="Comma 5 8 2 2" xfId="25717" xr:uid="{100E095C-31CC-4869-832B-912138720087}"/>
    <cellStyle name="Comma 5 8 2 2 2" xfId="25718" xr:uid="{C4AC312A-AE09-459E-B77A-6C995E43BAD8}"/>
    <cellStyle name="Comma 5 8 2 2 2 2" xfId="25719" xr:uid="{2F15A969-2C28-45C3-BEC3-87E3E4B43A80}"/>
    <cellStyle name="Comma 5 8 2 2 2 2 2" xfId="25720" xr:uid="{9B0D1263-58B6-4036-BF4A-843CA3BE44B5}"/>
    <cellStyle name="Comma 5 8 2 2 2 3" xfId="25721" xr:uid="{E27C0A5E-25FE-44EA-8FC4-50285135DC82}"/>
    <cellStyle name="Comma 5 8 2 2 3" xfId="25722" xr:uid="{DF6ED442-FFB4-4ABE-9067-ECFD118A581D}"/>
    <cellStyle name="Comma 5 8 2 2 3 2" xfId="25723" xr:uid="{15CB08E9-7C14-44C6-82EF-8F7885847F2B}"/>
    <cellStyle name="Comma 5 8 2 2 4" xfId="25724" xr:uid="{8EB990CC-B15A-4E29-8362-9B6E596F9D53}"/>
    <cellStyle name="Comma 5 8 2 3" xfId="25725" xr:uid="{C2D28A51-5949-404C-9791-BECE50334982}"/>
    <cellStyle name="Comma 5 8 2 3 2" xfId="25726" xr:uid="{A82E2379-1405-4F84-B7B6-5E4DAB55868A}"/>
    <cellStyle name="Comma 5 8 2 3 2 2" xfId="25727" xr:uid="{871E8A70-5389-438B-9E6E-B85596D7139A}"/>
    <cellStyle name="Comma 5 8 2 3 3" xfId="25728" xr:uid="{6B21BB79-47A6-4B4C-8ACD-05788D795E3C}"/>
    <cellStyle name="Comma 5 8 2 3 3 2" xfId="25729" xr:uid="{5020CCA1-92C0-4FD3-8CD4-6069EA6DB7EB}"/>
    <cellStyle name="Comma 5 8 2 3 4" xfId="25730" xr:uid="{BB28E1FF-C692-4419-8FD5-F2CC13CC06FD}"/>
    <cellStyle name="Comma 5 8 2 4" xfId="25731" xr:uid="{4DFCDC60-1EEB-4C60-8506-149E0BBF09CC}"/>
    <cellStyle name="Comma 5 8 2 4 2" xfId="25732" xr:uid="{9FDD049E-2FF8-4CD3-84E3-DED5475FDFEC}"/>
    <cellStyle name="Comma 5 8 2 5" xfId="25733" xr:uid="{AE8FE9E2-A189-4EB9-9907-3108AA31E2D1}"/>
    <cellStyle name="Comma 5 8 2 5 2" xfId="25734" xr:uid="{FE9B4033-C1A8-4647-B4D8-65A7D281DD17}"/>
    <cellStyle name="Comma 5 8 2 6" xfId="25735" xr:uid="{E0349000-F4C5-4DEF-BFE1-30D3E7C72069}"/>
    <cellStyle name="Comma 5 8 3" xfId="25736" xr:uid="{431FB57B-6B4E-429D-BB15-79FED91BD6EA}"/>
    <cellStyle name="Comma 5 8 3 2" xfId="25737" xr:uid="{03D21B37-A36C-4385-ACF4-8A5DADFB31F2}"/>
    <cellStyle name="Comma 5 8 3 2 2" xfId="25738" xr:uid="{DF27FA45-9E89-4E18-A275-F81E2A24DD25}"/>
    <cellStyle name="Comma 5 8 3 3" xfId="25739" xr:uid="{35BD65AB-52F6-4740-BDCF-A8A335ED3D26}"/>
    <cellStyle name="Comma 5 8 3 4" xfId="25740" xr:uid="{9483685C-156C-4900-9C72-E91D8582DA96}"/>
    <cellStyle name="Comma 5 8 4" xfId="25741" xr:uid="{FC7A5772-9618-4C05-AD48-8A2A33D829F0}"/>
    <cellStyle name="Comma 5 8 4 2" xfId="25742" xr:uid="{DBE52449-1821-47D1-AD5E-EEE4C20097C0}"/>
    <cellStyle name="Comma 5 8 4 2 2" xfId="25743" xr:uid="{C1A4B51C-1668-47C5-B9EE-66A9F04D6718}"/>
    <cellStyle name="Comma 5 8 4 2 2 2" xfId="25744" xr:uid="{6F2DE8F4-3A46-44FB-A3C3-B0AB4D86C81B}"/>
    <cellStyle name="Comma 5 8 4 2 3" xfId="25745" xr:uid="{4778330D-3115-4430-8CAE-81DBCA90485F}"/>
    <cellStyle name="Comma 5 8 4 3" xfId="25746" xr:uid="{3FD9EC02-E1F8-4F86-9C02-DC5757A54BE1}"/>
    <cellStyle name="Comma 5 8 4 3 2" xfId="25747" xr:uid="{909CA243-1DB4-4FBC-8318-D3633D8EF20F}"/>
    <cellStyle name="Comma 5 8 4 4" xfId="25748" xr:uid="{6047B0D4-5226-4EF9-80BD-91324324C1AE}"/>
    <cellStyle name="Comma 5 8 5" xfId="25749" xr:uid="{BDEB130E-1609-4A10-8EC9-54185B0048B6}"/>
    <cellStyle name="Comma 5 8 5 2" xfId="25750" xr:uid="{57100B35-10D1-40ED-BB95-324374CAF7B0}"/>
    <cellStyle name="Comma 5 8 5 2 2" xfId="25751" xr:uid="{87B5D73C-DCE6-4927-B35A-B3BAAFC8AB30}"/>
    <cellStyle name="Comma 5 8 5 3" xfId="25752" xr:uid="{A7C24FEB-4A84-4C33-8CF2-F002F54DE320}"/>
    <cellStyle name="Comma 5 8 5 3 2" xfId="25753" xr:uid="{C869C508-9FDC-4521-BF58-06B8F4BA0A35}"/>
    <cellStyle name="Comma 5 8 5 4" xfId="25754" xr:uid="{07D791E9-AB1A-45D1-9DF9-04408806C348}"/>
    <cellStyle name="Comma 5 8 6" xfId="25755" xr:uid="{D72FAE03-30F3-461B-8D14-B99B424497E4}"/>
    <cellStyle name="Comma 5 8 6 2" xfId="25756" xr:uid="{7B327621-17ED-4A61-BAA0-6E8DD6EB47C3}"/>
    <cellStyle name="Comma 5 8 7" xfId="25757" xr:uid="{649BEB9A-33CC-4B6D-A071-305E66EBD145}"/>
    <cellStyle name="Comma 5 8 7 2" xfId="25758" xr:uid="{FC5C12CB-D86A-436D-A889-5DD16BA8DB71}"/>
    <cellStyle name="Comma 5 8 8" xfId="25759" xr:uid="{2CE32272-029B-4BF9-8969-BBDC1CABE8F6}"/>
    <cellStyle name="Comma 5 9" xfId="25760" xr:uid="{18BEB8B1-9812-49A9-B066-2782EE4900F8}"/>
    <cellStyle name="Comma 5 9 2" xfId="25761" xr:uid="{B6800D21-1F2A-4A04-9982-E8700DB0D3D0}"/>
    <cellStyle name="Comma 5 9 2 2" xfId="25762" xr:uid="{114369E9-D108-40F5-9A2A-6858A06074C8}"/>
    <cellStyle name="Comma 5 9 2 2 2" xfId="25763" xr:uid="{72D2CECB-2644-4065-989A-2D37554F4E32}"/>
    <cellStyle name="Comma 5 9 2 2 2 2" xfId="25764" xr:uid="{3A1570C4-B313-41B7-8762-C22BEAF02F57}"/>
    <cellStyle name="Comma 5 9 2 2 2 2 2" xfId="25765" xr:uid="{CB7B8DE4-1380-44F2-9B88-8793ECFB5FD9}"/>
    <cellStyle name="Comma 5 9 2 2 2 3" xfId="25766" xr:uid="{49667EB2-9D84-4FB1-8AAE-65DC1941116F}"/>
    <cellStyle name="Comma 5 9 2 2 3" xfId="25767" xr:uid="{220593F3-16F8-43F9-B3C8-0BABA67FFAC4}"/>
    <cellStyle name="Comma 5 9 2 2 3 2" xfId="25768" xr:uid="{2BFD2D04-B325-4545-AC8A-DE44D61A6A9C}"/>
    <cellStyle name="Comma 5 9 2 2 4" xfId="25769" xr:uid="{209CA8A7-B07D-4B99-9CED-BEE3A239CC4D}"/>
    <cellStyle name="Comma 5 9 2 3" xfId="25770" xr:uid="{AA1165AF-8690-4150-B20A-3E461E7DB74E}"/>
    <cellStyle name="Comma 5 9 2 3 2" xfId="25771" xr:uid="{2357D4A1-2138-4927-ADEE-C99DBD6A53B6}"/>
    <cellStyle name="Comma 5 9 2 3 2 2" xfId="25772" xr:uid="{79167ACC-4346-4D66-9CDC-BA32BA5FE9D4}"/>
    <cellStyle name="Comma 5 9 2 3 3" xfId="25773" xr:uid="{B35B821F-F4C6-4FF4-970F-71DC122A366A}"/>
    <cellStyle name="Comma 5 9 2 3 3 2" xfId="25774" xr:uid="{DBCC6A80-FF3B-4F1F-B566-7293C43FA405}"/>
    <cellStyle name="Comma 5 9 2 3 4" xfId="25775" xr:uid="{509118D8-73FE-4BDD-9F29-A28085BCC4E9}"/>
    <cellStyle name="Comma 5 9 2 4" xfId="25776" xr:uid="{60A61198-3B58-446A-80C6-28DC2851BC01}"/>
    <cellStyle name="Comma 5 9 2 4 2" xfId="25777" xr:uid="{A83B349F-E612-4885-AAC3-2D54E5909FBF}"/>
    <cellStyle name="Comma 5 9 2 5" xfId="25778" xr:uid="{3C3B54FA-2564-4B62-8301-9861DD09EC44}"/>
    <cellStyle name="Comma 5 9 2 5 2" xfId="25779" xr:uid="{F34E354C-FA11-4D55-8C1C-CDBEAB32B5AC}"/>
    <cellStyle name="Comma 5 9 2 6" xfId="25780" xr:uid="{B12834A5-3ED9-4B84-8AC1-EE311B9D513B}"/>
    <cellStyle name="Comma 5 9 3" xfId="25781" xr:uid="{FC76BB65-CD8D-4DEC-B493-BD5A8E072DFF}"/>
    <cellStyle name="Comma 5 9 3 2" xfId="25782" xr:uid="{2A10FBAC-25FD-4983-B8DF-BE572F1D2905}"/>
    <cellStyle name="Comma 5 9 3 2 2" xfId="25783" xr:uid="{6A060F43-F02F-43F3-9B71-B16B3697AA08}"/>
    <cellStyle name="Comma 5 9 3 3" xfId="25784" xr:uid="{23A75540-B1C6-4233-9789-E7378C48DF67}"/>
    <cellStyle name="Comma 5 9 3 4" xfId="25785" xr:uid="{9CA39D96-8488-458A-905C-BFF5CBDBE071}"/>
    <cellStyle name="Comma 5 9 4" xfId="25786" xr:uid="{85AE97E3-7A53-419A-B5EE-B8AA15F753D9}"/>
    <cellStyle name="Comma 5 9 4 2" xfId="25787" xr:uid="{1DA46180-7090-49F1-BB5C-EC7F44F9D4FC}"/>
    <cellStyle name="Comma 5 9 4 2 2" xfId="25788" xr:uid="{8DCB8541-BF6F-4F7A-A4B7-45741839ED24}"/>
    <cellStyle name="Comma 5 9 4 2 2 2" xfId="25789" xr:uid="{8D46B38C-042E-4F2D-85D2-F67B40BEDDCF}"/>
    <cellStyle name="Comma 5 9 4 2 3" xfId="25790" xr:uid="{249EC878-6DE8-4CC5-BC6F-4648F4C2B239}"/>
    <cellStyle name="Comma 5 9 4 3" xfId="25791" xr:uid="{CE70A6E1-822D-428D-BFAE-0B1DB9E9D67D}"/>
    <cellStyle name="Comma 5 9 4 3 2" xfId="25792" xr:uid="{0298399F-8A07-4C7D-8243-2D836914DDE6}"/>
    <cellStyle name="Comma 5 9 4 4" xfId="25793" xr:uid="{83768AF5-8F8D-4103-8018-6482C7100EFA}"/>
    <cellStyle name="Comma 5 9 5" xfId="25794" xr:uid="{8D7D94B8-D6C4-4599-93CD-17E590FB1CC0}"/>
    <cellStyle name="Comma 5 9 5 2" xfId="25795" xr:uid="{C55BBD1D-3D05-4587-B6D9-52D07F1D2571}"/>
    <cellStyle name="Comma 5 9 5 2 2" xfId="25796" xr:uid="{48166329-BDE1-4ACD-A1EF-7BCBD96AB725}"/>
    <cellStyle name="Comma 5 9 5 3" xfId="25797" xr:uid="{B8269BC1-E75B-4069-8523-33529C40600D}"/>
    <cellStyle name="Comma 5 9 5 3 2" xfId="25798" xr:uid="{AA0BAC09-EBE5-4BEB-BFA9-E8110D0B8E8F}"/>
    <cellStyle name="Comma 5 9 5 4" xfId="25799" xr:uid="{EE324D16-D018-439F-BD35-2023C762CD85}"/>
    <cellStyle name="Comma 5 9 6" xfId="25800" xr:uid="{5283537B-016F-4A0C-8805-A3D4EB7CFDFF}"/>
    <cellStyle name="Comma 5 9 6 2" xfId="25801" xr:uid="{14DA93CA-E7A8-4243-92DD-8C57172EC9E2}"/>
    <cellStyle name="Comma 5 9 7" xfId="25802" xr:uid="{9D93250E-0430-4B6F-96F0-57C3ED41BA3D}"/>
    <cellStyle name="Comma 5 9 7 2" xfId="25803" xr:uid="{29457D4E-2343-410E-A7DD-E68B0672CDFF}"/>
    <cellStyle name="Comma 5 9 8" xfId="25804" xr:uid="{4B132EF4-69A9-4F75-AE34-436D933F87E8}"/>
    <cellStyle name="Comma 5 9 9" xfId="44926" xr:uid="{F4EAF9AA-3ED2-4443-B808-1DA3951FD593}"/>
    <cellStyle name="Comma 6" xfId="213" xr:uid="{56872DF7-FC80-4C6E-A525-F983D2325485}"/>
    <cellStyle name="Comma 6 10" xfId="2038" xr:uid="{51AA0D20-1141-4BF6-AEE1-9556A947B59A}"/>
    <cellStyle name="Comma 6 10 2" xfId="25806" xr:uid="{D85D84DB-69C5-45E9-8D44-66E8E59D162F}"/>
    <cellStyle name="Comma 6 10 3" xfId="25805" xr:uid="{1F937528-2D5E-4C56-9A5E-7A6C1655D72E}"/>
    <cellStyle name="Comma 6 10 4" xfId="47849" xr:uid="{41BB6774-B646-482C-9B38-00E2A42A491F}"/>
    <cellStyle name="Comma 6 11" xfId="3254" xr:uid="{71485573-2D06-41AD-AA8B-E718A116569C}"/>
    <cellStyle name="Comma 6 11 2" xfId="25807" xr:uid="{D61DBA6E-615B-47F5-AAE1-6A852217F2C1}"/>
    <cellStyle name="Comma 6 12" xfId="25808" xr:uid="{A4A85C1C-FF10-4BD2-8DA0-C8543DCFEB02}"/>
    <cellStyle name="Comma 6 13" xfId="25809" xr:uid="{DE261441-FCE6-47ED-A6B1-EEF705365F0B}"/>
    <cellStyle name="Comma 6 14" xfId="43591" xr:uid="{A86B4D60-0CCD-4620-9AE0-56085C0BD530}"/>
    <cellStyle name="Comma 6 15" xfId="1581" xr:uid="{81ED2DE9-CE00-4692-9BEB-00122F209EE4}"/>
    <cellStyle name="Comma 6 16" xfId="43674" xr:uid="{CB12D0BC-1975-4934-B3F3-2AB8E3704C46}"/>
    <cellStyle name="Comma 6 17" xfId="1348" xr:uid="{F32A9096-6175-4B14-87D7-20F758434E38}"/>
    <cellStyle name="Comma 6 18" xfId="1288" xr:uid="{0E28395A-1712-46B7-93DC-0F0828276678}"/>
    <cellStyle name="Comma 6 19" xfId="43831" xr:uid="{2DF2E1DC-C51A-49DD-B81D-0B161584A353}"/>
    <cellStyle name="Comma 6 2" xfId="1367" xr:uid="{88E636DD-4FFA-405B-9F59-27C7E9387B6F}"/>
    <cellStyle name="Comma 6 2 10" xfId="1582" xr:uid="{FAEBB7DD-53A5-4571-8008-35F6615783EE}"/>
    <cellStyle name="Comma 6 2 11" xfId="43990" xr:uid="{735533E2-5E09-485A-860B-5E4570B194CD}"/>
    <cellStyle name="Comma 6 2 2" xfId="1438" xr:uid="{83308827-DA5F-4853-8657-A4ACE16E12AB}"/>
    <cellStyle name="Comma 6 2 2 2" xfId="25811" xr:uid="{966E1253-FF7F-4B39-AD7D-A1AEED1C5303}"/>
    <cellStyle name="Comma 6 2 2 2 2" xfId="25812" xr:uid="{B68DF6A6-330B-4F1B-B7D0-F08AA22A0398}"/>
    <cellStyle name="Comma 6 2 2 2 2 2" xfId="25813" xr:uid="{B3A465D1-6CB3-47E1-94FF-158BD5FD7DFA}"/>
    <cellStyle name="Comma 6 2 2 2 2 3" xfId="25814" xr:uid="{AD66C1EA-2739-4241-B904-D3495A680335}"/>
    <cellStyle name="Comma 6 2 2 2 3" xfId="25815" xr:uid="{E00F4395-546A-4C98-9276-93B941F2990C}"/>
    <cellStyle name="Comma 6 2 2 2 4" xfId="25816" xr:uid="{60627572-56A5-4BFF-A567-2BC50DE0AA6E}"/>
    <cellStyle name="Comma 6 2 2 2 5" xfId="25817" xr:uid="{9EC02690-E60C-49AC-B95B-11FBD65FCAA9}"/>
    <cellStyle name="Comma 6 2 2 2 6" xfId="47497" xr:uid="{A8A0ACC1-A7DF-44BC-87A3-408E3668B960}"/>
    <cellStyle name="Comma 6 2 2 3" xfId="25818" xr:uid="{55031BA3-0F8E-401B-AE9D-AC7125AE8B96}"/>
    <cellStyle name="Comma 6 2 2 3 2" xfId="25819" xr:uid="{23C449B6-BF01-4D41-9A24-FB8137DFCDD8}"/>
    <cellStyle name="Comma 6 2 2 3 2 2" xfId="25820" xr:uid="{E5C127CC-E396-4294-AAC4-6EB4928B6FED}"/>
    <cellStyle name="Comma 6 2 2 3 3" xfId="25821" xr:uid="{9BD13267-8B40-45C1-8488-66AD4DD2BD96}"/>
    <cellStyle name="Comma 6 2 2 3 4" xfId="25822" xr:uid="{8E23FA81-4B65-437B-8C2A-C3CFF651863C}"/>
    <cellStyle name="Comma 6 2 2 3 5" xfId="47688" xr:uid="{825ED9DF-3A8A-4675-8D7D-44A6280BA715}"/>
    <cellStyle name="Comma 6 2 2 4" xfId="25823" xr:uid="{8670771B-E578-44C6-8597-441552EA50BD}"/>
    <cellStyle name="Comma 6 2 2 4 2" xfId="25824" xr:uid="{9AB9E4C5-BD78-4DF5-9970-88310F35BA64}"/>
    <cellStyle name="Comma 6 2 2 4 3" xfId="47355" xr:uid="{CEBA6FBA-46FA-4F43-AF42-FC05BA252871}"/>
    <cellStyle name="Comma 6 2 2 5" xfId="25825" xr:uid="{E3997744-EC79-4DFE-9CD4-CBE37BE67516}"/>
    <cellStyle name="Comma 6 2 2 6" xfId="25826" xr:uid="{1AB62745-517C-4D9E-99B9-07C97C1C7E15}"/>
    <cellStyle name="Comma 6 2 2 7" xfId="25827" xr:uid="{3068B406-5E06-4BD8-9997-4970E2C4C430}"/>
    <cellStyle name="Comma 6 2 2 8" xfId="25810" xr:uid="{E6781DC1-A153-42CC-9810-38C990862069}"/>
    <cellStyle name="Comma 6 2 2 9" xfId="44516" xr:uid="{A4D5DCB6-F981-408F-962B-5DC63C64F765}"/>
    <cellStyle name="Comma 6 2 3" xfId="3282" xr:uid="{E9C5DA62-A3E6-4AAB-A0D5-563EE8AAEDCA}"/>
    <cellStyle name="Comma 6 2 3 2" xfId="25829" xr:uid="{A8B96592-D19B-4599-8E75-64CF71257ADE}"/>
    <cellStyle name="Comma 6 2 3 2 2" xfId="25830" xr:uid="{E28380AF-0B85-43D2-B81D-595E2EDD4179}"/>
    <cellStyle name="Comma 6 2 3 2 2 2" xfId="25831" xr:uid="{579C1A03-0FA8-4C4B-B064-A8473B971169}"/>
    <cellStyle name="Comma 6 2 3 2 3" xfId="25832" xr:uid="{35BA86B5-92CA-4B60-AB60-F80E54B5AC51}"/>
    <cellStyle name="Comma 6 2 3 2 4" xfId="25833" xr:uid="{56692319-FFF4-4128-AED1-EE22F45BF359}"/>
    <cellStyle name="Comma 6 2 3 2 5" xfId="47527" xr:uid="{B3FE9963-CB43-4950-9D5E-B9E47D788280}"/>
    <cellStyle name="Comma 6 2 3 3" xfId="25834" xr:uid="{0D8B1A6A-DCB6-4546-A318-EABC64DB8F6F}"/>
    <cellStyle name="Comma 6 2 3 3 2" xfId="25835" xr:uid="{7720EC37-9BC2-4DD1-A96E-91903879DA72}"/>
    <cellStyle name="Comma 6 2 3 3 3" xfId="47758" xr:uid="{C6E2BCC2-DCA6-4C2C-96B3-9D220D6B0D34}"/>
    <cellStyle name="Comma 6 2 3 4" xfId="25836" xr:uid="{DEFE1AA7-A32B-420D-99DA-4CD5E6DD41B4}"/>
    <cellStyle name="Comma 6 2 3 4 2" xfId="47419" xr:uid="{5433838B-5EF3-4DC6-BF70-13BE69B37388}"/>
    <cellStyle name="Comma 6 2 3 5" xfId="25837" xr:uid="{2350B6C2-058B-46B3-B820-F141215BD6D0}"/>
    <cellStyle name="Comma 6 2 3 6" xfId="25838" xr:uid="{D60978B9-2006-4874-A23C-E9720EE575FD}"/>
    <cellStyle name="Comma 6 2 3 7" xfId="25828" xr:uid="{8DCCC66A-7C10-47F5-A00D-052AC1D9226B}"/>
    <cellStyle name="Comma 6 2 3 8" xfId="44971" xr:uid="{EFCDCEFA-C8B3-466C-B7D2-2F09B844DCA0}"/>
    <cellStyle name="Comma 6 2 4" xfId="25839" xr:uid="{10C32134-E8F6-45DA-8294-4228DEDCA1FC}"/>
    <cellStyle name="Comma 6 2 4 2" xfId="25840" xr:uid="{D4E141D3-61BE-4590-B9D9-775F29DE33A5}"/>
    <cellStyle name="Comma 6 2 4 2 2" xfId="25841" xr:uid="{FCCC2D98-8E2F-4F34-90E4-7D8DD6A36D2B}"/>
    <cellStyle name="Comma 6 2 4 2 2 2" xfId="25842" xr:uid="{36717B5D-A1FE-4A4E-8BF6-64BF9DF226E7}"/>
    <cellStyle name="Comma 6 2 4 2 3" xfId="25843" xr:uid="{D0438191-9145-4AE6-B047-57425C26889A}"/>
    <cellStyle name="Comma 6 2 4 2 4" xfId="25844" xr:uid="{157115D2-5D30-404D-876E-97ABBFB1E0BE}"/>
    <cellStyle name="Comma 6 2 4 3" xfId="25845" xr:uid="{8A80570C-7AD5-45FB-A563-CFE574D81E6E}"/>
    <cellStyle name="Comma 6 2 4 3 2" xfId="25846" xr:uid="{19B2C2E1-3999-4F7A-B648-0C5C198E354B}"/>
    <cellStyle name="Comma 6 2 4 4" xfId="25847" xr:uid="{F6BF6BAB-D10F-44AC-8C3E-F87C16EAF27B}"/>
    <cellStyle name="Comma 6 2 4 5" xfId="25848" xr:uid="{4FF942F0-081F-4E3E-B6C9-12A5BEE834F7}"/>
    <cellStyle name="Comma 6 2 4 6" xfId="47476" xr:uid="{E7107674-D4F8-4F3A-B506-2231B9F2EC8F}"/>
    <cellStyle name="Comma 6 2 5" xfId="25849" xr:uid="{63B28F58-C544-4D35-BA0F-09D09C808057}"/>
    <cellStyle name="Comma 6 2 5 2" xfId="25850" xr:uid="{F6876F03-084F-4154-99FD-040540EC2B5A}"/>
    <cellStyle name="Comma 6 2 5 3" xfId="47621" xr:uid="{CCCCC42F-5A1E-4FAD-A2EB-7D74BBD0EB66}"/>
    <cellStyle name="Comma 6 2 6" xfId="25851" xr:uid="{67C865DD-F5AD-4DE5-B280-3435C988F005}"/>
    <cellStyle name="Comma 6 2 6 2" xfId="47309" xr:uid="{AD35A355-AF7B-4427-A19C-CB75688C1BB5}"/>
    <cellStyle name="Comma 6 2 7" xfId="25852" xr:uid="{8B8247C7-D7A9-436A-B843-5CD3F9048C34}"/>
    <cellStyle name="Comma 6 2 8" xfId="25853" xr:uid="{5CF66856-8105-4A98-93FA-7983D7392DA0}"/>
    <cellStyle name="Comma 6 2 9" xfId="43620" xr:uid="{1313516E-2BFB-49E0-BBAB-85F341D9AE15}"/>
    <cellStyle name="Comma 6 20" xfId="326" xr:uid="{AAB99C84-B36D-49D0-A4F6-10C72E208589}"/>
    <cellStyle name="Comma 6 21" xfId="43969" xr:uid="{0BA0E818-718F-4D4E-821D-78FD236F735C}"/>
    <cellStyle name="Comma 6 3" xfId="1373" xr:uid="{15284E2D-3B1B-4D2A-ADC1-0D85017FF689}"/>
    <cellStyle name="Comma 6 3 10" xfId="44235" xr:uid="{72D509A5-F5FC-44F0-8C5F-2CF145AE8450}"/>
    <cellStyle name="Comma 6 3 2" xfId="1444" xr:uid="{96EB05B8-319D-4675-AD63-40345BAED22C}"/>
    <cellStyle name="Comma 6 3 2 2" xfId="25855" xr:uid="{D40DF1FC-5EAB-4DB9-AE9A-3701B6A647E6}"/>
    <cellStyle name="Comma 6 3 2 2 2" xfId="25856" xr:uid="{E35BA8AF-045E-48A3-BB8F-0356D103528A}"/>
    <cellStyle name="Comma 6 3 2 2 3" xfId="25857" xr:uid="{25EBDCEC-B525-4925-9476-A3705DFF4119}"/>
    <cellStyle name="Comma 6 3 2 3" xfId="25858" xr:uid="{3544D279-CF9E-4B34-8BF7-8929360B5527}"/>
    <cellStyle name="Comma 6 3 2 4" xfId="25859" xr:uid="{7B1BC165-92F5-4142-857E-65FFDB860255}"/>
    <cellStyle name="Comma 6 3 2 5" xfId="25860" xr:uid="{03B82413-2E25-4F97-A3C4-2685CF0822F0}"/>
    <cellStyle name="Comma 6 3 2 6" xfId="25854" xr:uid="{2276D288-6347-4075-8D37-0933F0B95720}"/>
    <cellStyle name="Comma 6 3 2 7" xfId="45222" xr:uid="{E286BC26-3B8A-4B2A-A393-F4D4479CC75D}"/>
    <cellStyle name="Comma 6 3 3" xfId="3287" xr:uid="{0983885E-2127-4161-BBC0-60878D843928}"/>
    <cellStyle name="Comma 6 3 3 10" xfId="45662" xr:uid="{B5254D4D-5435-416E-B5A3-C1F9ABCCBD17}"/>
    <cellStyle name="Comma 6 3 3 2" xfId="25862" xr:uid="{247C5506-980A-4254-9B62-DFF5C5AD4D6D}"/>
    <cellStyle name="Comma 6 3 3 2 2" xfId="25863" xr:uid="{98523797-9B4A-4A4F-8C22-8FF96AB4DFAF}"/>
    <cellStyle name="Comma 6 3 3 2 2 2" xfId="25864" xr:uid="{78128340-01D7-4DA1-BB5A-41AEA2E7779A}"/>
    <cellStyle name="Comma 6 3 3 2 2 2 2" xfId="25865" xr:uid="{B7654828-F5B4-414A-A664-B70976D1BBE7}"/>
    <cellStyle name="Comma 6 3 3 2 2 2 2 2" xfId="25866" xr:uid="{9AD4F097-968E-4282-B4F1-FE30DFC00E69}"/>
    <cellStyle name="Comma 6 3 3 2 2 2 3" xfId="25867" xr:uid="{4ADDB71F-342E-4E59-95BF-8D4499E9C760}"/>
    <cellStyle name="Comma 6 3 3 2 2 2 4" xfId="25868" xr:uid="{C0A102B9-02D6-4E85-A0C4-6D0D8D952991}"/>
    <cellStyle name="Comma 6 3 3 2 2 3" xfId="25869" xr:uid="{C4EC07E3-5182-4AED-8893-A6D7A9CCA4E8}"/>
    <cellStyle name="Comma 6 3 3 2 2 3 2" xfId="25870" xr:uid="{592DAC3E-BE90-4145-BC70-B854BB1A1F03}"/>
    <cellStyle name="Comma 6 3 3 2 2 4" xfId="25871" xr:uid="{02D45D9E-9FA3-47EF-8DCE-59E8A5390477}"/>
    <cellStyle name="Comma 6 3 3 2 2 5" xfId="25872" xr:uid="{0A25268D-0B43-4EB4-9C7B-01B9581C2259}"/>
    <cellStyle name="Comma 6 3 3 2 3" xfId="25873" xr:uid="{7C2F6E7F-8FDA-441D-87E2-D394A7668DC2}"/>
    <cellStyle name="Comma 6 3 3 2 3 2" xfId="25874" xr:uid="{79D078C7-CFAD-41EB-9297-E7C984766063}"/>
    <cellStyle name="Comma 6 3 3 2 3 2 2" xfId="25875" xr:uid="{4AB19F9C-49F9-45EB-B057-416A245BECCA}"/>
    <cellStyle name="Comma 6 3 3 2 3 3" xfId="25876" xr:uid="{AD8165DB-8CAB-4D66-AC6A-B43279947935}"/>
    <cellStyle name="Comma 6 3 3 2 3 4" xfId="25877" xr:uid="{8FCB109B-4693-474A-B7CA-D83DA9019B27}"/>
    <cellStyle name="Comma 6 3 3 2 4" xfId="25878" xr:uid="{5F327262-5B12-4689-A3E2-164484B02D97}"/>
    <cellStyle name="Comma 6 3 3 2 4 2" xfId="25879" xr:uid="{E9F6A5E5-4E5B-4B05-9520-8A354E65BBBB}"/>
    <cellStyle name="Comma 6 3 3 2 5" xfId="25880" xr:uid="{497D426D-EFF2-43EB-9C7B-41420969CC7E}"/>
    <cellStyle name="Comma 6 3 3 2 6" xfId="25881" xr:uid="{B21E1A80-8B2B-4308-9545-529D6247EC48}"/>
    <cellStyle name="Comma 6 3 3 3" xfId="25882" xr:uid="{7B099B08-8FE5-4D8E-B740-9205855C0154}"/>
    <cellStyle name="Comma 6 3 3 3 2" xfId="25883" xr:uid="{1CA5B2B1-68A0-49F0-B225-40EE5D942CC6}"/>
    <cellStyle name="Comma 6 3 3 3 2 2" xfId="25884" xr:uid="{D62850DC-873E-4DBB-8C22-EA24116F0759}"/>
    <cellStyle name="Comma 6 3 3 3 2 2 2" xfId="25885" xr:uid="{8E42D262-6E9C-4AAA-9FE3-D1D3F5DC7A86}"/>
    <cellStyle name="Comma 6 3 3 3 2 3" xfId="25886" xr:uid="{7626CCF5-E062-4771-9B12-E786B06EB3FF}"/>
    <cellStyle name="Comma 6 3 3 3 2 4" xfId="25887" xr:uid="{8BF7599B-E37C-4939-8F9B-DE9033AE39A7}"/>
    <cellStyle name="Comma 6 3 3 3 3" xfId="25888" xr:uid="{60E36543-ADD6-4600-B80D-D596D385A7B1}"/>
    <cellStyle name="Comma 6 3 3 3 3 2" xfId="25889" xr:uid="{E1CA453D-40A1-4931-A1A0-6A224CBCE3A1}"/>
    <cellStyle name="Comma 6 3 3 3 4" xfId="25890" xr:uid="{7AE25B79-6A59-427B-827D-A4945D3B0FE1}"/>
    <cellStyle name="Comma 6 3 3 3 5" xfId="25891" xr:uid="{D331B481-94FD-4CE1-BC1E-08FB1F0C3FD3}"/>
    <cellStyle name="Comma 6 3 3 4" xfId="25892" xr:uid="{B75E3E87-0304-4043-A4DB-F38DDF1B40FA}"/>
    <cellStyle name="Comma 6 3 3 4 2" xfId="25893" xr:uid="{82A00B61-9AA1-448C-8A85-62FC2BE5218C}"/>
    <cellStyle name="Comma 6 3 3 4 2 2" xfId="25894" xr:uid="{E29376DA-5443-4EBB-8576-EF99EA2AFFCF}"/>
    <cellStyle name="Comma 6 3 3 4 3" xfId="25895" xr:uid="{1F14E26C-0D95-4779-B34E-65DE5460497C}"/>
    <cellStyle name="Comma 6 3 3 4 4" xfId="25896" xr:uid="{EBA18405-0528-4E07-827B-55CC4D7A25E0}"/>
    <cellStyle name="Comma 6 3 3 5" xfId="25897" xr:uid="{DEFDD67F-AD7F-43AA-B133-DB72B0E469E2}"/>
    <cellStyle name="Comma 6 3 3 5 2" xfId="25898" xr:uid="{53A1C1DE-F0CA-46C8-8170-3DB61E0CD354}"/>
    <cellStyle name="Comma 6 3 3 6" xfId="25899" xr:uid="{C8B402BA-3EBC-45FF-8FBD-61E1EAF03AA3}"/>
    <cellStyle name="Comma 6 3 3 7" xfId="25900" xr:uid="{AE9F2D85-5C99-435A-BB49-0306A83B1C06}"/>
    <cellStyle name="Comma 6 3 3 8" xfId="25901" xr:uid="{E9FD45D7-0520-4269-9011-459A11063ADD}"/>
    <cellStyle name="Comma 6 3 3 9" xfId="25861" xr:uid="{60F40040-D0A1-4CEE-A24B-3C9CB981C36B}"/>
    <cellStyle name="Comma 6 3 4" xfId="25902" xr:uid="{A0CA6FB0-5198-49BC-BF56-E02D7C47B506}"/>
    <cellStyle name="Comma 6 3 4 2" xfId="25903" xr:uid="{E1127BA3-D5F8-4B37-8989-DCA32B4078E3}"/>
    <cellStyle name="Comma 6 3 4 2 2" xfId="25904" xr:uid="{FA713C10-8C88-4F8E-9DBF-C6673BB0E2FE}"/>
    <cellStyle name="Comma 6 3 4 3" xfId="25905" xr:uid="{84816AFC-87FD-479C-8E21-A379B57E39E9}"/>
    <cellStyle name="Comma 6 3 4 4" xfId="25906" xr:uid="{E1B879D0-5829-4044-9B48-7D8EA9A46468}"/>
    <cellStyle name="Comma 6 3 4 5" xfId="25907" xr:uid="{487DC6B7-0F46-42B7-A9B7-D315E138E887}"/>
    <cellStyle name="Comma 6 3 4 6" xfId="46561" xr:uid="{ABB64C49-AA23-4837-BE81-521956A8E236}"/>
    <cellStyle name="Comma 6 3 5" xfId="25908" xr:uid="{EE361E2C-0099-4E10-BFC6-E6E71F1A9570}"/>
    <cellStyle name="Comma 6 3 5 2" xfId="25909" xr:uid="{19D9BD6C-5184-4150-8A48-3C61C4C3B5FC}"/>
    <cellStyle name="Comma 6 3 6" xfId="25910" xr:uid="{2E857DE9-4D04-4929-B9D4-620088377FED}"/>
    <cellStyle name="Comma 6 3 7" xfId="25911" xr:uid="{FD362C85-31EC-4065-A63D-84C01D8837E0}"/>
    <cellStyle name="Comma 6 3 8" xfId="25912" xr:uid="{FB3C67A5-15C6-430D-94E3-1774362E4166}"/>
    <cellStyle name="Comma 6 3 9" xfId="1738" xr:uid="{C8BB38FC-3E84-40FD-9BC5-01A38245D2A9}"/>
    <cellStyle name="Comma 6 4" xfId="1435" xr:uid="{629752A2-F5D5-498D-A381-E0E89D1315D6}"/>
    <cellStyle name="Comma 6 4 10" xfId="25913" xr:uid="{2CBFAEAD-D868-4FE2-B59E-A68E019F4767}"/>
    <cellStyle name="Comma 6 4 11" xfId="1782" xr:uid="{59D91602-8AAB-4F9B-913C-328610AC0EB5}"/>
    <cellStyle name="Comma 6 4 12" xfId="44098" xr:uid="{5C8ED6D3-68DE-484E-AAE0-25862D788947}"/>
    <cellStyle name="Comma 6 4 2" xfId="2010" xr:uid="{6F254734-AA92-45E5-B1FC-A4B3CD58E71B}"/>
    <cellStyle name="Comma 6 4 2 2" xfId="2011" xr:uid="{557D2D26-9DD8-4334-82B0-A6BA58549C65}"/>
    <cellStyle name="Comma 6 4 2 2 2" xfId="25916" xr:uid="{6E688487-E5BE-4EDB-92B1-68049F6BBD14}"/>
    <cellStyle name="Comma 6 4 2 2 3" xfId="25915" xr:uid="{B2E48F4D-A0DD-4E0C-8A9B-5C664359B81A}"/>
    <cellStyle name="Comma 6 4 2 3" xfId="25917" xr:uid="{31F72560-28E9-47A1-9347-E633FFED3169}"/>
    <cellStyle name="Comma 6 4 2 4" xfId="25918" xr:uid="{91B3DCEE-C73A-43E2-A3A9-455E2E823265}"/>
    <cellStyle name="Comma 6 4 2 5" xfId="25919" xr:uid="{360D85CC-3EC6-430B-9F6C-F880B32880B2}"/>
    <cellStyle name="Comma 6 4 2 6" xfId="25914" xr:uid="{3F7C9819-3B38-4F3C-87D4-D44ACF270AB2}"/>
    <cellStyle name="Comma 6 4 2 7" xfId="45085" xr:uid="{A0E265A6-1F6D-49FC-9749-E434F5663E9B}"/>
    <cellStyle name="Comma 6 4 3" xfId="3354" xr:uid="{C8928AE0-9CA7-4CD0-BE0C-16D3EA2E4925}"/>
    <cellStyle name="Comma 6 4 3 2" xfId="25921" xr:uid="{4EBD2090-CE3B-4BB9-A1F0-A62072EEBC9A}"/>
    <cellStyle name="Comma 6 4 3 2 2" xfId="25922" xr:uid="{5049B0D6-4FEC-4873-8D3F-274B1B65871A}"/>
    <cellStyle name="Comma 6 4 3 2 3" xfId="25923" xr:uid="{3DECD861-65F1-4156-A96B-9FD3AA53AEF5}"/>
    <cellStyle name="Comma 6 4 3 3" xfId="25924" xr:uid="{EAEBFC89-5F58-4F5C-B092-74F22D0C9CE8}"/>
    <cellStyle name="Comma 6 4 3 4" xfId="25925" xr:uid="{8259A8F4-E841-4365-B0B0-825A2F7715AA}"/>
    <cellStyle name="Comma 6 4 3 5" xfId="25926" xr:uid="{23B9194F-0EA7-469B-BC68-25DFB0B4335E}"/>
    <cellStyle name="Comma 6 4 3 6" xfId="25920" xr:uid="{85437124-96DA-430F-B8AA-774649FD0A06}"/>
    <cellStyle name="Comma 6 4 3 7" xfId="46424" xr:uid="{D4BC3CD0-9E89-4A54-8311-B06EEBFA2B67}"/>
    <cellStyle name="Comma 6 4 4" xfId="25927" xr:uid="{97467D9F-0A61-44F8-B414-7DC6D3676F3C}"/>
    <cellStyle name="Comma 6 4 4 2" xfId="25928" xr:uid="{2F95603F-C930-4269-A68E-2F52755EBE1A}"/>
    <cellStyle name="Comma 6 4 4 2 2" xfId="25929" xr:uid="{D947C2F8-7A2C-420B-995E-23D508C14726}"/>
    <cellStyle name="Comma 6 4 4 2 2 2" xfId="25930" xr:uid="{13738CA7-2D20-4C0D-8FB0-EAF86D9672AE}"/>
    <cellStyle name="Comma 6 4 4 2 2 2 2" xfId="25931" xr:uid="{61DF2B75-69F2-4B3B-8B01-A17AB13C6C7F}"/>
    <cellStyle name="Comma 6 4 4 2 2 3" xfId="25932" xr:uid="{28533497-EA39-45FF-9DC0-F48E9DA70287}"/>
    <cellStyle name="Comma 6 4 4 2 2 4" xfId="25933" xr:uid="{6F88BAD2-C765-4DC7-8764-D8D94D5F9241}"/>
    <cellStyle name="Comma 6 4 4 2 3" xfId="25934" xr:uid="{C2DC5F61-F8BD-44EC-B964-E2C7DED13540}"/>
    <cellStyle name="Comma 6 4 4 2 3 2" xfId="25935" xr:uid="{AEBD7E3E-1582-4BF4-9970-9444317C05F7}"/>
    <cellStyle name="Comma 6 4 4 2 4" xfId="25936" xr:uid="{CE36A483-31AD-48FB-8D85-0F2570F6F914}"/>
    <cellStyle name="Comma 6 4 4 2 5" xfId="25937" xr:uid="{FEE1CA92-8004-4551-941E-F5A80F558004}"/>
    <cellStyle name="Comma 6 4 4 3" xfId="25938" xr:uid="{1758D011-18FF-4786-8B67-23377EDF6CFD}"/>
    <cellStyle name="Comma 6 4 4 3 2" xfId="25939" xr:uid="{C80522B5-5A21-4AC0-A037-D010A111E849}"/>
    <cellStyle name="Comma 6 4 4 3 2 2" xfId="25940" xr:uid="{E98D13FB-E908-4223-A506-33E49BBE6CAB}"/>
    <cellStyle name="Comma 6 4 4 3 3" xfId="25941" xr:uid="{0F4DA807-A9FE-4134-BA93-4E38575828DA}"/>
    <cellStyle name="Comma 6 4 4 3 4" xfId="25942" xr:uid="{6E7CC569-1F0C-4EFA-BD1B-80AE0147802E}"/>
    <cellStyle name="Comma 6 4 4 4" xfId="25943" xr:uid="{14D4920E-C91E-4F02-B692-3B0CC2FDFCE5}"/>
    <cellStyle name="Comma 6 4 4 4 2" xfId="25944" xr:uid="{40169F47-FFD5-4022-B3C9-948DBF55474E}"/>
    <cellStyle name="Comma 6 4 4 5" xfId="25945" xr:uid="{B6D10AD3-0CD2-404E-8902-9E1B2E94CCDE}"/>
    <cellStyle name="Comma 6 4 4 6" xfId="25946" xr:uid="{6C294EEA-179D-4000-8F72-FDF0260F467A}"/>
    <cellStyle name="Comma 6 4 5" xfId="25947" xr:uid="{819C57F8-3D3D-4D09-AE23-F84DB4B6F438}"/>
    <cellStyle name="Comma 6 4 5 2" xfId="25948" xr:uid="{CA3F46DB-952E-4043-85CC-C391DD82C562}"/>
    <cellStyle name="Comma 6 4 5 2 2" xfId="25949" xr:uid="{0D584DCD-0C7A-437C-9154-0FB27D30F98F}"/>
    <cellStyle name="Comma 6 4 5 2 2 2" xfId="25950" xr:uid="{21627BC5-C193-4408-BBDA-7C2E16CF3F6B}"/>
    <cellStyle name="Comma 6 4 5 2 3" xfId="25951" xr:uid="{9D1B2E6C-89D6-461C-A84F-67BC088B3E7C}"/>
    <cellStyle name="Comma 6 4 5 2 4" xfId="25952" xr:uid="{5049240C-6417-4833-9AAB-BE76139665D1}"/>
    <cellStyle name="Comma 6 4 5 3" xfId="25953" xr:uid="{7ABD32E0-4B05-4F4D-A554-EB87D2E3E440}"/>
    <cellStyle name="Comma 6 4 5 3 2" xfId="25954" xr:uid="{B03E3A38-760F-4814-9BE2-E2E6BAA45AD6}"/>
    <cellStyle name="Comma 6 4 5 4" xfId="25955" xr:uid="{63DB2CD8-9330-435D-8BD6-06C583ACDCAC}"/>
    <cellStyle name="Comma 6 4 5 5" xfId="25956" xr:uid="{DDA85878-6347-47E2-9257-CD491346F0E5}"/>
    <cellStyle name="Comma 6 4 6" xfId="25957" xr:uid="{89D1C764-30A2-4FE9-BB66-2BE4439A4B24}"/>
    <cellStyle name="Comma 6 4 6 2" xfId="25958" xr:uid="{D604ED1F-D32E-4E61-839C-A1BFD86CFBF8}"/>
    <cellStyle name="Comma 6 4 6 2 2" xfId="25959" xr:uid="{5692EF8B-7328-4934-A15F-8E959425FEF2}"/>
    <cellStyle name="Comma 6 4 6 3" xfId="25960" xr:uid="{95874F1C-FD3A-4098-9195-FE0F35EE9A56}"/>
    <cellStyle name="Comma 6 4 6 4" xfId="25961" xr:uid="{78746CC8-B681-44E6-94B3-D7ECF202EE86}"/>
    <cellStyle name="Comma 6 4 7" xfId="25962" xr:uid="{2F5ECD04-0D7E-4088-88D6-23FB9B9362D8}"/>
    <cellStyle name="Comma 6 4 7 2" xfId="25963" xr:uid="{D20D29DB-A622-4886-B1A6-A794DFCA7F78}"/>
    <cellStyle name="Comma 6 4 8" xfId="25964" xr:uid="{6FAE3C32-C384-4395-85C9-C9EB1E8F5EB9}"/>
    <cellStyle name="Comma 6 4 9" xfId="25965" xr:uid="{8B3D0A46-681D-4026-857D-0B7DF8791B6D}"/>
    <cellStyle name="Comma 6 5" xfId="1726" xr:uid="{A31810AD-9BA4-4059-9467-24D9B95E2717}"/>
    <cellStyle name="Comma 6 5 2" xfId="25967" xr:uid="{7664A956-3EAB-4FB0-B3E7-ECFCE24F8128}"/>
    <cellStyle name="Comma 6 5 2 2" xfId="25968" xr:uid="{C783DABE-2C7E-4323-9D0D-2FBB496DA720}"/>
    <cellStyle name="Comma 6 5 2 3" xfId="25969" xr:uid="{4A03CE4E-005D-47F2-8CE1-F0F483C97AB9}"/>
    <cellStyle name="Comma 6 5 2 4" xfId="45354" xr:uid="{E5B6749C-130B-4C20-AF6C-EB6227222F0A}"/>
    <cellStyle name="Comma 6 5 3" xfId="25970" xr:uid="{CDF95388-64EF-4F46-A1D4-A8D5A96FF197}"/>
    <cellStyle name="Comma 6 5 3 2" xfId="46692" xr:uid="{9DA42BED-A78C-46B4-9305-0ACC738D9188}"/>
    <cellStyle name="Comma 6 5 4" xfId="25971" xr:uid="{19C34901-10C4-4BE4-9C52-FAFB911E3293}"/>
    <cellStyle name="Comma 6 5 5" xfId="25972" xr:uid="{C36A7E40-225E-4344-BF8C-AE282F63ECD7}"/>
    <cellStyle name="Comma 6 5 6" xfId="25966" xr:uid="{4775EDA5-0600-40CC-BA4A-63E7BBD72322}"/>
    <cellStyle name="Comma 6 5 7" xfId="44414" xr:uid="{4670E8D1-5470-4F07-935A-3129086294D1}"/>
    <cellStyle name="Comma 6 6" xfId="1822" xr:uid="{0E06BEED-FB91-46D8-B83D-6A57DE8463C1}"/>
    <cellStyle name="Comma 6 6 10" xfId="44948" xr:uid="{E56AFE32-047C-414B-B357-27FB8585BBAE}"/>
    <cellStyle name="Comma 6 6 2" xfId="2002" xr:uid="{12B71B17-BD95-40CC-A36E-8C4D522EB2A9}"/>
    <cellStyle name="Comma 6 6 2 2" xfId="2059" xr:uid="{67A048DF-BC1D-488B-AC39-B9FD17C5AA69}"/>
    <cellStyle name="Comma 6 6 2 2 2" xfId="25976" xr:uid="{47D7327C-611A-4A5A-95F1-2606E8E1DCF2}"/>
    <cellStyle name="Comma 6 6 2 2 2 2" xfId="25977" xr:uid="{59602E5F-3EAF-4E32-ACE9-6069D1D77877}"/>
    <cellStyle name="Comma 6 6 2 2 2 2 2" xfId="25978" xr:uid="{39D60DB5-6237-4691-8E6F-6BF4F227ABAF}"/>
    <cellStyle name="Comma 6 6 2 2 2 3" xfId="25979" xr:uid="{85003C1C-B90C-4A06-9063-80011805BA70}"/>
    <cellStyle name="Comma 6 6 2 2 2 4" xfId="25980" xr:uid="{A9CA6C96-6930-43A5-9442-F7772D46B986}"/>
    <cellStyle name="Comma 6 6 2 2 3" xfId="25981" xr:uid="{FB3F7308-82A4-47CC-BB6E-DBFCF260027E}"/>
    <cellStyle name="Comma 6 6 2 2 3 2" xfId="25982" xr:uid="{485F5F6B-13F9-4977-BD87-154667D04212}"/>
    <cellStyle name="Comma 6 6 2 2 4" xfId="25983" xr:uid="{75AB660F-A564-4ACF-B3F9-3DD93991B0F6}"/>
    <cellStyle name="Comma 6 6 2 2 5" xfId="25984" xr:uid="{B5725479-B0B3-4934-846D-485E98FC8CEE}"/>
    <cellStyle name="Comma 6 6 2 2 6" xfId="25975" xr:uid="{A727B904-BBB5-49D3-8B1D-A45707E4D849}"/>
    <cellStyle name="Comma 6 6 2 3" xfId="25985" xr:uid="{42073D6C-655B-49E7-9597-BAAF450CAD38}"/>
    <cellStyle name="Comma 6 6 2 3 2" xfId="25986" xr:uid="{C3A81E91-AE65-4299-BA2A-AADF44020C08}"/>
    <cellStyle name="Comma 6 6 2 3 2 2" xfId="25987" xr:uid="{E8529C55-F2B5-42D7-AFBB-C2118E84B5A4}"/>
    <cellStyle name="Comma 6 6 2 3 3" xfId="25988" xr:uid="{FFC73F79-ECF8-4F7A-B7E4-A8C71C41C371}"/>
    <cellStyle name="Comma 6 6 2 3 4" xfId="25989" xr:uid="{4E78536A-2FBA-4E56-B175-74FCD9E030E1}"/>
    <cellStyle name="Comma 6 6 2 4" xfId="25990" xr:uid="{28C6D207-DF57-4FBC-9E4B-D27B1FA7E92F}"/>
    <cellStyle name="Comma 6 6 2 4 2" xfId="25991" xr:uid="{7C655104-EC5F-4892-9862-D32C854A446C}"/>
    <cellStyle name="Comma 6 6 2 4 2 2" xfId="25992" xr:uid="{39BCDB56-FFF9-411E-B6B3-120F1A31ADBE}"/>
    <cellStyle name="Comma 6 6 2 4 3" xfId="25993" xr:uid="{1B7C948F-585F-4C07-8FD1-75A6F9A7FAF8}"/>
    <cellStyle name="Comma 6 6 2 4 4" xfId="25994" xr:uid="{59B10E94-A657-4589-963B-312278F35525}"/>
    <cellStyle name="Comma 6 6 2 5" xfId="25995" xr:uid="{6DA7D94C-61ED-4C1B-B437-F3B8CDBD9A75}"/>
    <cellStyle name="Comma 6 6 2 5 2" xfId="25996" xr:uid="{22CC3B04-3BD3-4226-B337-C31C5A9111BC}"/>
    <cellStyle name="Comma 6 6 2 6" xfId="25997" xr:uid="{057C9145-EAA5-4A50-80E8-DBA58F4E8CEE}"/>
    <cellStyle name="Comma 6 6 2 7" xfId="25998" xr:uid="{7710B876-FEA5-46F6-ADCC-BFBBAF2CBE7C}"/>
    <cellStyle name="Comma 6 6 2 8" xfId="25974" xr:uid="{75140998-714F-4D49-A581-5FB789716FE8}"/>
    <cellStyle name="Comma 6 6 2 9" xfId="46310" xr:uid="{8F21D4A7-9A04-45A7-B4E2-3A50ED91B6DC}"/>
    <cellStyle name="Comma 6 6 3" xfId="2043" xr:uid="{26CF5B06-FA70-49B2-8647-CC2160FCCA7B}"/>
    <cellStyle name="Comma 6 6 3 2" xfId="26000" xr:uid="{83DFBFF8-7A57-4335-BB17-83C5273FF39E}"/>
    <cellStyle name="Comma 6 6 3 2 2" xfId="26001" xr:uid="{C2F0DCA3-3F91-4C2E-8BB6-3D354FEDBD26}"/>
    <cellStyle name="Comma 6 6 3 3" xfId="26002" xr:uid="{1A2D1DB8-0538-4AA8-9CF1-E5C6945E9ABE}"/>
    <cellStyle name="Comma 6 6 3 4" xfId="26003" xr:uid="{FFBA6BED-7C6D-4D26-A5DF-40B877F0EE27}"/>
    <cellStyle name="Comma 6 6 3 5" xfId="25999" xr:uid="{0919C44B-4B1B-4CF3-9569-4C7ECDB36AB9}"/>
    <cellStyle name="Comma 6 6 4" xfId="26004" xr:uid="{E48D2FD4-400D-44D8-A8B6-47225E017B80}"/>
    <cellStyle name="Comma 6 6 4 2" xfId="26005" xr:uid="{677F040E-5C53-44E3-91B1-5E08039EB5BA}"/>
    <cellStyle name="Comma 6 6 4 2 2" xfId="26006" xr:uid="{D28FD21D-46C1-49FB-8296-7A07B3D056CF}"/>
    <cellStyle name="Comma 6 6 4 3" xfId="26007" xr:uid="{94385EF7-DC38-4349-A909-22F9281C0DF5}"/>
    <cellStyle name="Comma 6 6 4 4" xfId="26008" xr:uid="{69700C24-4D4A-4741-B540-27B6B9203241}"/>
    <cellStyle name="Comma 6 6 5" xfId="26009" xr:uid="{145DCBEC-7146-48F3-8000-B4FDE510FB9B}"/>
    <cellStyle name="Comma 6 6 5 2" xfId="26010" xr:uid="{E1558B7F-A035-4839-9C4D-AA4989FE7F23}"/>
    <cellStyle name="Comma 6 6 6" xfId="26011" xr:uid="{99CAF816-8147-4E27-B0FF-695F45653325}"/>
    <cellStyle name="Comma 6 6 7" xfId="26012" xr:uid="{311D4410-4A6F-43AD-8CF3-C34DDAE6B5EB}"/>
    <cellStyle name="Comma 6 6 8" xfId="26013" xr:uid="{861DEA4C-548B-4D7B-B7DA-3D97D9C20F7E}"/>
    <cellStyle name="Comma 6 6 9" xfId="25973" xr:uid="{71757A38-F3B9-4C84-9808-8761746EB45F}"/>
    <cellStyle name="Comma 6 7" xfId="2012" xr:uid="{32CE2E47-E5B8-4453-8A3D-B29732866778}"/>
    <cellStyle name="Comma 6 7 2" xfId="2062" xr:uid="{20C5BD0D-E3CC-4D02-880B-C47A43DF85B9}"/>
    <cellStyle name="Comma 6 7 2 2" xfId="26016" xr:uid="{1FB0119C-48D4-4257-81A9-675E76110906}"/>
    <cellStyle name="Comma 6 7 2 2 2" xfId="26017" xr:uid="{301DB7EA-5268-4D3F-B38F-2E239CA4897E}"/>
    <cellStyle name="Comma 6 7 2 2 2 2" xfId="26018" xr:uid="{487A74BE-B555-4230-A610-A36943638A28}"/>
    <cellStyle name="Comma 6 7 2 2 3" xfId="26019" xr:uid="{13F402D1-7A51-4E2A-93A8-8F59D3F4E6E3}"/>
    <cellStyle name="Comma 6 7 2 3" xfId="26020" xr:uid="{7D6CCD59-DD39-4EE6-8977-883B2DBC6A4A}"/>
    <cellStyle name="Comma 6 7 2 3 2" xfId="26021" xr:uid="{4DB95A5D-D151-4973-A45D-D54748C779F3}"/>
    <cellStyle name="Comma 6 7 2 4" xfId="26022" xr:uid="{23EF276F-6F11-4265-A39E-6842D7C49ECC}"/>
    <cellStyle name="Comma 6 7 2 5" xfId="26015" xr:uid="{AA03E936-A6CE-40DD-85E7-2AA1EF757DDF}"/>
    <cellStyle name="Comma 6 7 3" xfId="26023" xr:uid="{E3D13601-0DBF-4FA8-BA78-EC49E5FDF909}"/>
    <cellStyle name="Comma 6 7 3 2" xfId="26024" xr:uid="{2D2D84AA-0ECD-44D7-8BAC-37BF9F051184}"/>
    <cellStyle name="Comma 6 7 3 2 2" xfId="26025" xr:uid="{504E04AD-7735-4DB1-99C5-20105C91F708}"/>
    <cellStyle name="Comma 6 7 3 3" xfId="26026" xr:uid="{2BA37CF6-0772-4C9B-BC4C-8B9321C6F963}"/>
    <cellStyle name="Comma 6 7 3 3 2" xfId="26027" xr:uid="{71BE4914-ED2B-4824-BA7F-34FB6B7A9952}"/>
    <cellStyle name="Comma 6 7 3 4" xfId="26028" xr:uid="{B5DB03A7-CA78-4416-998F-8E5F0C18DB02}"/>
    <cellStyle name="Comma 6 7 4" xfId="26029" xr:uid="{BD1A0054-F437-4B85-9935-2505561DFF69}"/>
    <cellStyle name="Comma 6 7 4 2" xfId="26030" xr:uid="{E419500B-5268-4B69-8F55-3068E3F78D1F}"/>
    <cellStyle name="Comma 6 7 5" xfId="26031" xr:uid="{EA9D2C68-042D-4B47-9D19-DA7A6498618E}"/>
    <cellStyle name="Comma 6 7 5 2" xfId="26032" xr:uid="{1C9EF483-C676-4887-93F1-F3D46C5D0D88}"/>
    <cellStyle name="Comma 6 7 6" xfId="26033" xr:uid="{87BB78DD-14EB-4B61-9B05-97BFBF3A6D56}"/>
    <cellStyle name="Comma 6 7 7" xfId="26014" xr:uid="{45E88EEF-630A-49AF-9923-FACE6770F41A}"/>
    <cellStyle name="Comma 6 7 8" xfId="44745" xr:uid="{875BC021-1F60-4F40-A2B1-E455F3E017D9}"/>
    <cellStyle name="Comma 6 8" xfId="1997" xr:uid="{0E31F574-A6B7-4524-87A0-2AA04823B044}"/>
    <cellStyle name="Comma 6 8 2" xfId="2054" xr:uid="{77B4B137-5983-4D51-84AB-813C616B6484}"/>
    <cellStyle name="Comma 6 8 2 2" xfId="26036" xr:uid="{BEF85EDC-4460-4BC6-9DDF-F9BA0809BF50}"/>
    <cellStyle name="Comma 6 8 2 2 2" xfId="26037" xr:uid="{7CE6AEFC-602E-4C49-9F1E-7DF7AF37D3F8}"/>
    <cellStyle name="Comma 6 8 2 2 2 2" xfId="26038" xr:uid="{22B6DFDE-867C-439F-903E-BCBBFE934A9B}"/>
    <cellStyle name="Comma 6 8 2 2 3" xfId="26039" xr:uid="{1A7EB995-0294-496C-90A7-11FBA08E1F90}"/>
    <cellStyle name="Comma 6 8 2 3" xfId="26040" xr:uid="{DCC3ECFB-F315-4F75-8492-91A7AB6CB8AC}"/>
    <cellStyle name="Comma 6 8 2 3 2" xfId="26041" xr:uid="{F759B879-4787-4541-9516-18EE6286D2D1}"/>
    <cellStyle name="Comma 6 8 2 4" xfId="26042" xr:uid="{6A8802F8-130B-4CD6-A2CF-7286F22781A5}"/>
    <cellStyle name="Comma 6 8 2 5" xfId="26035" xr:uid="{243032A9-64D9-4790-964C-CE85FA1F717D}"/>
    <cellStyle name="Comma 6 8 3" xfId="26043" xr:uid="{5934EA7F-D1C2-4077-9179-DF2198E673A2}"/>
    <cellStyle name="Comma 6 8 3 2" xfId="26044" xr:uid="{C8DB6CB8-732E-40F9-A40A-F4C12A55316A}"/>
    <cellStyle name="Comma 6 8 3 2 2" xfId="26045" xr:uid="{C9D97E1E-06C3-4FE9-93B6-A5CAB8085EAF}"/>
    <cellStyle name="Comma 6 8 3 3" xfId="26046" xr:uid="{98818EBC-097A-48AC-AE24-106D541CDF56}"/>
    <cellStyle name="Comma 6 8 3 3 2" xfId="26047" xr:uid="{96231F92-2930-446E-90C2-B3678E2EC74B}"/>
    <cellStyle name="Comma 6 8 3 4" xfId="26048" xr:uid="{9E2C4CA6-E50F-424F-AA67-C18A38501DAD}"/>
    <cellStyle name="Comma 6 8 4" xfId="26049" xr:uid="{F68E5FCD-2731-41E5-9BCB-142ED921FF92}"/>
    <cellStyle name="Comma 6 8 4 2" xfId="26050" xr:uid="{9FF219FE-A054-42EE-AA37-E50624E70C8D}"/>
    <cellStyle name="Comma 6 8 5" xfId="26051" xr:uid="{A173968C-3FEC-42C5-AD7E-C0C66EC69D28}"/>
    <cellStyle name="Comma 6 8 5 2" xfId="26052" xr:uid="{9D44537E-9CF1-4ECA-81F1-AF8A93AC36D7}"/>
    <cellStyle name="Comma 6 8 6" xfId="26053" xr:uid="{A7EC38ED-4483-43E0-B7BA-B121933760DB}"/>
    <cellStyle name="Comma 6 8 7" xfId="26034" xr:uid="{3354E475-3651-4CEA-BA33-1694D0E408B0}"/>
    <cellStyle name="Comma 6 8 8" xfId="45523" xr:uid="{4367A4B5-825D-4404-B437-CE7EA4933E9E}"/>
    <cellStyle name="Comma 6 9" xfId="1706" xr:uid="{5F433512-E34A-41E6-BF9A-D146E0E23EB9}"/>
    <cellStyle name="Comma 6 9 2" xfId="2304" xr:uid="{26B79CFA-686F-42D6-9B10-1EB1718BAA83}"/>
    <cellStyle name="Comma 6 9 2 2" xfId="26056" xr:uid="{25283D2C-EA76-4269-9E84-D977623E7E67}"/>
    <cellStyle name="Comma 6 9 2 2 2" xfId="26057" xr:uid="{F6D40466-A3CB-4957-928A-0E75F8E74BF6}"/>
    <cellStyle name="Comma 6 9 2 2 2 2" xfId="26058" xr:uid="{8B017B50-7E5E-429C-805C-AE510A744A25}"/>
    <cellStyle name="Comma 6 9 2 2 3" xfId="26059" xr:uid="{F545F2D8-C15A-4DFE-8FA1-D3782AAE8A9E}"/>
    <cellStyle name="Comma 6 9 2 3" xfId="26060" xr:uid="{563DC887-2A63-407B-9960-B927DAF9C0EA}"/>
    <cellStyle name="Comma 6 9 2 3 2" xfId="26061" xr:uid="{D9887C98-A82D-4899-80EF-BB9E4377FF75}"/>
    <cellStyle name="Comma 6 9 2 4" xfId="26062" xr:uid="{0CE66576-5F80-4842-8641-26DF33014AB6}"/>
    <cellStyle name="Comma 6 9 2 5" xfId="26055" xr:uid="{2A88C92B-CE38-41E0-B9D5-D381B1F715DB}"/>
    <cellStyle name="Comma 6 9 3" xfId="26063" xr:uid="{A3E8E550-784E-414A-ADF4-E55E71D75BB6}"/>
    <cellStyle name="Comma 6 9 3 2" xfId="26064" xr:uid="{AF751B0C-FFCD-443A-8237-C9D7559F033F}"/>
    <cellStyle name="Comma 6 9 3 2 2" xfId="26065" xr:uid="{73D46D2A-07C4-4F4B-8940-BD71541A1387}"/>
    <cellStyle name="Comma 6 9 3 3" xfId="26066" xr:uid="{580F6A3A-7510-42D0-9484-CDA97FFB273F}"/>
    <cellStyle name="Comma 6 9 3 3 2" xfId="26067" xr:uid="{35898F0C-BAE9-486E-BFD2-D1649508E46E}"/>
    <cellStyle name="Comma 6 9 3 4" xfId="26068" xr:uid="{CE65AB17-6290-4B7F-8D5F-33643CDEE357}"/>
    <cellStyle name="Comma 6 9 4" xfId="26069" xr:uid="{C04FDB19-6FD4-4565-B4FE-2C585D454DCB}"/>
    <cellStyle name="Comma 6 9 4 2" xfId="26070" xr:uid="{9253074D-2B51-4A24-89A8-DFC1F537AAC2}"/>
    <cellStyle name="Comma 6 9 5" xfId="26071" xr:uid="{38DC8CE2-3847-475D-8403-9138757CD1A8}"/>
    <cellStyle name="Comma 6 9 5 2" xfId="26072" xr:uid="{7CFF4FBB-0265-4396-B5A6-6FAD74EA6FB1}"/>
    <cellStyle name="Comma 6 9 6" xfId="26073" xr:uid="{B8E1ABA6-0781-4FB9-BE3E-C4427C4121A9}"/>
    <cellStyle name="Comma 6 9 7" xfId="26054" xr:uid="{4DA07F39-8F63-4597-A6B0-0B11B3CEBBD8}"/>
    <cellStyle name="Comma 6 9 8" xfId="46128" xr:uid="{B14CA944-22A1-427D-AD61-8B0DC0FD3CD6}"/>
    <cellStyle name="Comma 7" xfId="221" xr:uid="{13E14038-F6E6-4035-8FC8-2E6878D83412}"/>
    <cellStyle name="Comma 7 10" xfId="26074" xr:uid="{5A00FDF7-11D8-4F91-B16B-A37D0A3EF240}"/>
    <cellStyle name="Comma 7 11" xfId="26075" xr:uid="{93FBF023-2FE4-4DEB-A1D6-CB77ED7A0EFB}"/>
    <cellStyle name="Comma 7 12" xfId="43655" xr:uid="{40A86ED9-24E7-4E8A-A486-13EECA9CD4BF}"/>
    <cellStyle name="Comma 7 13" xfId="3358" xr:uid="{56E424A1-DB12-4840-A313-1C29A0E722B5}"/>
    <cellStyle name="Comma 7 14" xfId="1357" xr:uid="{E50F878A-5B4C-4259-A346-5E04960E8F4F}"/>
    <cellStyle name="Comma 7 15" xfId="1241" xr:uid="{1B18E341-F3B1-40E5-9D71-A999FC70349D}"/>
    <cellStyle name="Comma 7 16" xfId="43836" xr:uid="{6AE6EE4D-EDAD-42D3-9A7A-F2BA93266ACC}"/>
    <cellStyle name="Comma 7 17" xfId="43875" xr:uid="{58B37A4F-186C-4C5A-A738-19EA97E80594}"/>
    <cellStyle name="Comma 7 18" xfId="425" xr:uid="{073CAEAF-CC95-4D14-BCF8-7ACD7A01181C}"/>
    <cellStyle name="Comma 7 19" xfId="44090" xr:uid="{3B8A5A99-93C8-4AB2-946F-0485EFFFB67D}"/>
    <cellStyle name="Comma 7 2" xfId="445" xr:uid="{34364BD8-46AB-44EB-BB64-D2AC3F04166E}"/>
    <cellStyle name="Comma 7 2 10" xfId="44517" xr:uid="{FF716D21-825D-465D-A56B-A8985843219C}"/>
    <cellStyle name="Comma 7 2 2" xfId="712" xr:uid="{3B7E4C37-4EDC-4889-8C52-8BAF1CC65F66}"/>
    <cellStyle name="Comma 7 2 2 10" xfId="26077" xr:uid="{AF14FCF9-9D6E-40C5-88D1-A8EDFD422C51}"/>
    <cellStyle name="Comma 7 2 2 11" xfId="47689" xr:uid="{B8DCB945-3FB4-4361-9B86-887E50EE98EE}"/>
    <cellStyle name="Comma 7 2 2 2" xfId="2063" xr:uid="{FE2C0CC0-E194-4CFD-BD86-3F6519071613}"/>
    <cellStyle name="Comma 7 2 2 2 2" xfId="26079" xr:uid="{138C60C6-F219-496D-B414-7E50752F5137}"/>
    <cellStyle name="Comma 7 2 2 2 2 2" xfId="26080" xr:uid="{A9E280DF-68AD-4B4D-A085-A40C6A77CDC1}"/>
    <cellStyle name="Comma 7 2 2 2 2 3" xfId="26081" xr:uid="{5EBECBFF-F3D7-47DA-BC40-A72BAA88F3E1}"/>
    <cellStyle name="Comma 7 2 2 2 3" xfId="26082" xr:uid="{B9EAB493-C43B-4E28-993C-D79BCD90B32C}"/>
    <cellStyle name="Comma 7 2 2 2 4" xfId="26083" xr:uid="{069DA270-848D-4FD8-B9DD-49CD107E3F59}"/>
    <cellStyle name="Comma 7 2 2 2 5" xfId="26084" xr:uid="{97F14883-C6E5-4650-8A30-91764112F6A4}"/>
    <cellStyle name="Comma 7 2 2 2 6" xfId="26078" xr:uid="{8E1B87B0-E779-4AAD-9A1E-632BCF369DCB}"/>
    <cellStyle name="Comma 7 2 2 3" xfId="26085" xr:uid="{257D3C49-1089-4B20-8BE8-15B53C973D71}"/>
    <cellStyle name="Comma 7 2 2 3 2" xfId="26086" xr:uid="{D35A99F4-ED1E-4325-AF9E-96119369EFF9}"/>
    <cellStyle name="Comma 7 2 2 3 2 10" xfId="26087" xr:uid="{4F0BBC06-A8F5-41E3-9ECD-4BAE546CCD10}"/>
    <cellStyle name="Comma 7 2 2 3 2 2" xfId="26088" xr:uid="{2D7AE10B-607E-45D1-A5E2-FD48971A71BC}"/>
    <cellStyle name="Comma 7 2 2 3 2 2 2" xfId="26089" xr:uid="{91EC2BCC-8613-478A-ADD1-C5F869673725}"/>
    <cellStyle name="Comma 7 2 2 3 2 2 2 2" xfId="26090" xr:uid="{173A7201-522E-44CF-84DD-D4227AB177D9}"/>
    <cellStyle name="Comma 7 2 2 3 2 2 2 2 2" xfId="26091" xr:uid="{0F6D786E-6250-452E-B36C-F3EFE530F9E3}"/>
    <cellStyle name="Comma 7 2 2 3 2 2 2 2 2 2" xfId="26092" xr:uid="{1A88FD2C-2F93-4840-8302-A22905E1DA9B}"/>
    <cellStyle name="Comma 7 2 2 3 2 2 2 2 3" xfId="26093" xr:uid="{2A335AF7-FDCC-4381-98B6-FA57A3497D7D}"/>
    <cellStyle name="Comma 7 2 2 3 2 2 2 3" xfId="26094" xr:uid="{ED771BC5-4327-4A9E-8CF2-6009B81BAD92}"/>
    <cellStyle name="Comma 7 2 2 3 2 2 2 3 2" xfId="26095" xr:uid="{5AF88564-744B-4E9A-B99B-E927430198CD}"/>
    <cellStyle name="Comma 7 2 2 3 2 2 2 4" xfId="26096" xr:uid="{0EE911AF-40CA-44C3-B6AA-7C3E4AAF6C79}"/>
    <cellStyle name="Comma 7 2 2 3 2 2 3" xfId="26097" xr:uid="{1748BF2B-2559-468E-B5EC-9DF2A9A38337}"/>
    <cellStyle name="Comma 7 2 2 3 2 2 3 2" xfId="26098" xr:uid="{373B41FC-D877-4E97-A8EC-4E3A26C6F2DC}"/>
    <cellStyle name="Comma 7 2 2 3 2 2 3 2 2" xfId="26099" xr:uid="{0D949902-A88F-4783-BCED-CFCEE4D3BB31}"/>
    <cellStyle name="Comma 7 2 2 3 2 2 3 3" xfId="26100" xr:uid="{A3F1E136-9CC6-4B3A-A4B2-9B1560B922A8}"/>
    <cellStyle name="Comma 7 2 2 3 2 2 3 3 2" xfId="26101" xr:uid="{579DB21E-09B4-4ECD-8AFD-805AED87A0AE}"/>
    <cellStyle name="Comma 7 2 2 3 2 2 3 4" xfId="26102" xr:uid="{179504AA-AD75-467C-9B91-7E4916426D3F}"/>
    <cellStyle name="Comma 7 2 2 3 2 2 4" xfId="26103" xr:uid="{9803F182-EED0-4FDC-ACD3-9CD467FEDE05}"/>
    <cellStyle name="Comma 7 2 2 3 2 2 4 2" xfId="26104" xr:uid="{CF2346A1-0585-4AF9-8EF8-6516140E7EAC}"/>
    <cellStyle name="Comma 7 2 2 3 2 2 5" xfId="26105" xr:uid="{5188D9DD-2ABC-4C67-95BB-01E404FE986B}"/>
    <cellStyle name="Comma 7 2 2 3 2 2 5 2" xfId="26106" xr:uid="{93F9F994-CD93-4EC8-BA49-C8569F6BDFED}"/>
    <cellStyle name="Comma 7 2 2 3 2 2 6" xfId="26107" xr:uid="{BFD6EF13-7220-4E88-9CCA-9FE696962DEC}"/>
    <cellStyle name="Comma 7 2 2 3 2 3" xfId="26108" xr:uid="{A9286680-F703-4157-B2C0-5114EB9E5FD6}"/>
    <cellStyle name="Comma 7 2 2 3 2 3 2" xfId="26109" xr:uid="{5371BC17-A0DA-411D-9018-8DD78DC98B89}"/>
    <cellStyle name="Comma 7 2 2 3 2 3 2 2" xfId="26110" xr:uid="{D9DB0949-3071-4F13-894F-DA5B038A315F}"/>
    <cellStyle name="Comma 7 2 2 3 2 3 3" xfId="26111" xr:uid="{DA8F98F8-78DA-4AF5-96AD-A7B2EEE56A90}"/>
    <cellStyle name="Comma 7 2 2 3 2 3 4" xfId="26112" xr:uid="{B951B8FB-22F0-47F7-BB62-8274DF90138A}"/>
    <cellStyle name="Comma 7 2 2 3 2 4" xfId="26113" xr:uid="{3444381A-3B60-40AF-A6B6-2A1FB5F37895}"/>
    <cellStyle name="Comma 7 2 2 3 2 4 2" xfId="26114" xr:uid="{10B13FDA-8FCE-46AC-BE50-B1B80F371F55}"/>
    <cellStyle name="Comma 7 2 2 3 2 4 2 2" xfId="26115" xr:uid="{DC501C68-C51B-402C-87DB-85E90053589E}"/>
    <cellStyle name="Comma 7 2 2 3 2 4 2 2 2" xfId="26116" xr:uid="{6DDDA44B-038C-41B6-8442-9EB3121CD1E3}"/>
    <cellStyle name="Comma 7 2 2 3 2 4 2 2 2 2" xfId="26117" xr:uid="{2E9FBC45-8EE8-4EFA-9E72-60739DA0B3FA}"/>
    <cellStyle name="Comma 7 2 2 3 2 4 2 2 3" xfId="26118" xr:uid="{E81553C8-6B54-4474-9B5B-14C420B787CE}"/>
    <cellStyle name="Comma 7 2 2 3 2 4 2 3" xfId="26119" xr:uid="{67C8E8CB-B540-44EE-97D3-7CAF0B30107A}"/>
    <cellStyle name="Comma 7 2 2 3 2 4 2 3 2" xfId="26120" xr:uid="{01146A20-FA30-4B49-BBD6-B858D90AD62A}"/>
    <cellStyle name="Comma 7 2 2 3 2 4 2 4" xfId="26121" xr:uid="{00EEED79-1E86-43A4-9A02-D01A974D31C4}"/>
    <cellStyle name="Comma 7 2 2 3 2 4 3" xfId="26122" xr:uid="{365DDD9F-2EFE-4E4D-B34D-EB9C6DF00E84}"/>
    <cellStyle name="Comma 7 2 2 3 2 4 3 2" xfId="26123" xr:uid="{D2D4F47E-0E39-46D5-A5F4-E8937231D0CF}"/>
    <cellStyle name="Comma 7 2 2 3 2 4 3 2 2" xfId="26124" xr:uid="{D5E9E047-8053-4E0D-8592-EBE00B6D41FB}"/>
    <cellStyle name="Comma 7 2 2 3 2 4 3 3" xfId="26125" xr:uid="{23C6E610-5DF1-459E-9552-8142589B8A75}"/>
    <cellStyle name="Comma 7 2 2 3 2 4 4" xfId="26126" xr:uid="{9592BF5D-136F-4FF2-8519-F256BC29EB59}"/>
    <cellStyle name="Comma 7 2 2 3 2 4 4 2" xfId="26127" xr:uid="{067F879B-925F-44D5-B411-7055A067A94A}"/>
    <cellStyle name="Comma 7 2 2 3 2 4 5" xfId="26128" xr:uid="{EF77D954-FE6D-494D-8A73-8E9FC5BF77DB}"/>
    <cellStyle name="Comma 7 2 2 3 2 5" xfId="26129" xr:uid="{F329F712-5EA6-4004-A97E-85460129D9D6}"/>
    <cellStyle name="Comma 7 2 2 3 2 5 2" xfId="26130" xr:uid="{AA2183C1-2DDE-4693-8207-FD8684AD8B8F}"/>
    <cellStyle name="Comma 7 2 2 3 2 5 2 2" xfId="26131" xr:uid="{8A703C2D-1EF6-471E-AA06-A0395533D9FA}"/>
    <cellStyle name="Comma 7 2 2 3 2 5 2 2 2" xfId="26132" xr:uid="{98AA9F97-208B-4E16-840E-8DF2D376A900}"/>
    <cellStyle name="Comma 7 2 2 3 2 5 2 3" xfId="26133" xr:uid="{7569A5C6-3418-44B9-A1F1-961074F04143}"/>
    <cellStyle name="Comma 7 2 2 3 2 5 3" xfId="26134" xr:uid="{EBE6F10B-4ADB-4736-83CC-6A7BE5679BCC}"/>
    <cellStyle name="Comma 7 2 2 3 2 5 3 2" xfId="26135" xr:uid="{48CF358B-CC57-474E-AF2E-5BC3DDD07ECD}"/>
    <cellStyle name="Comma 7 2 2 3 2 5 4" xfId="26136" xr:uid="{4C43DBCC-E286-4848-9206-1FCCFAE617A1}"/>
    <cellStyle name="Comma 7 2 2 3 2 6" xfId="26137" xr:uid="{3D357E38-147B-45DA-BB40-F60DB106E1AC}"/>
    <cellStyle name="Comma 7 2 2 3 2 6 2" xfId="26138" xr:uid="{76C78020-05CC-413F-9AE3-D4A91DB7ECAE}"/>
    <cellStyle name="Comma 7 2 2 3 2 6 2 2" xfId="26139" xr:uid="{8E9B6A59-7DE4-4510-A675-FF5E03BF5C97}"/>
    <cellStyle name="Comma 7 2 2 3 2 6 3" xfId="26140" xr:uid="{7EDA5861-6065-4DB1-9468-965D911C5F2A}"/>
    <cellStyle name="Comma 7 2 2 3 2 6 3 2" xfId="26141" xr:uid="{8234D6CA-0DFE-45B6-9DAF-805F6EBCE6D8}"/>
    <cellStyle name="Comma 7 2 2 3 2 6 4" xfId="26142" xr:uid="{35AB56C9-F860-4F81-BCE2-7DC4021B4ABD}"/>
    <cellStyle name="Comma 7 2 2 3 2 7" xfId="26143" xr:uid="{C08BFD92-8768-4B86-8099-79C3D390D1CA}"/>
    <cellStyle name="Comma 7 2 2 3 2 7 2" xfId="26144" xr:uid="{047CD2CF-1AE1-42C0-AF8E-58335B04089D}"/>
    <cellStyle name="Comma 7 2 2 3 2 8" xfId="26145" xr:uid="{D1AF6F61-C42D-4CB4-9718-5E427A5F92A6}"/>
    <cellStyle name="Comma 7 2 2 3 2 8 2" xfId="26146" xr:uid="{6B839B9F-BA85-4B0D-BAE6-1EB039750EC7}"/>
    <cellStyle name="Comma 7 2 2 3 2 9" xfId="26147" xr:uid="{BCEA8AE3-91D1-4D97-B6B0-99B06C5F6930}"/>
    <cellStyle name="Comma 7 2 2 3 3" xfId="26148" xr:uid="{7A4E89F0-DE4A-4346-8B42-E99CE652D41A}"/>
    <cellStyle name="Comma 7 2 2 3 3 2" xfId="26149" xr:uid="{A7BBA33E-1E76-49CE-BBF6-BE55889766D7}"/>
    <cellStyle name="Comma 7 2 2 3 3 2 2" xfId="26150" xr:uid="{7B6DEBFF-9CCD-4556-B36E-0BCB4238B39C}"/>
    <cellStyle name="Comma 7 2 2 3 3 2 2 2" xfId="26151" xr:uid="{51271E8B-EB3F-4226-8C88-5C68BAD3FA43}"/>
    <cellStyle name="Comma 7 2 2 3 3 2 2 2 2" xfId="26152" xr:uid="{FEEFD82C-201F-4F79-97F6-23AD9A3D2FE2}"/>
    <cellStyle name="Comma 7 2 2 3 3 2 2 3" xfId="26153" xr:uid="{B75DBE54-024F-4BCF-812C-14D9AE07AC3B}"/>
    <cellStyle name="Comma 7 2 2 3 3 2 3" xfId="26154" xr:uid="{25564301-DAFC-4168-99B0-6E49A608F720}"/>
    <cellStyle name="Comma 7 2 2 3 3 2 3 2" xfId="26155" xr:uid="{D925FB8F-8D7A-4C20-AE22-BAE350FD6F78}"/>
    <cellStyle name="Comma 7 2 2 3 3 2 4" xfId="26156" xr:uid="{3D3E513F-6FAA-4611-B379-59E2889C5760}"/>
    <cellStyle name="Comma 7 2 2 3 3 3" xfId="26157" xr:uid="{5F398B05-D2AC-4CB6-A350-67DEC4EA3066}"/>
    <cellStyle name="Comma 7 2 2 3 3 3 2" xfId="26158" xr:uid="{67B6FF8D-451C-458D-A55B-10B71E37E9CF}"/>
    <cellStyle name="Comma 7 2 2 3 3 3 2 2" xfId="26159" xr:uid="{F673F9FF-0C91-4B26-9D95-AACD4AE89DC7}"/>
    <cellStyle name="Comma 7 2 2 3 3 3 3" xfId="26160" xr:uid="{2E2476A2-2C6C-4384-9A3D-FFF34ACF0DFE}"/>
    <cellStyle name="Comma 7 2 2 3 3 3 3 2" xfId="26161" xr:uid="{F23E8353-40D4-4EE7-96ED-C4B838785E6A}"/>
    <cellStyle name="Comma 7 2 2 3 3 3 4" xfId="26162" xr:uid="{2D882D8E-1C77-4E1A-818C-159CE635E30D}"/>
    <cellStyle name="Comma 7 2 2 3 3 4" xfId="26163" xr:uid="{7DCDAFC9-451F-4966-AE34-8884B9B51C4D}"/>
    <cellStyle name="Comma 7 2 2 3 3 4 2" xfId="26164" xr:uid="{D4819028-7B6E-4BDC-AF58-F6D5B876801C}"/>
    <cellStyle name="Comma 7 2 2 3 3 5" xfId="26165" xr:uid="{F3131290-E049-4E91-BB8F-6C6532E2AE10}"/>
    <cellStyle name="Comma 7 2 2 3 3 5 2" xfId="26166" xr:uid="{67649BE4-4161-4C0C-A87E-490480C4CBF7}"/>
    <cellStyle name="Comma 7 2 2 3 3 6" xfId="26167" xr:uid="{82B66B5F-35E8-481B-8473-4FAE8A5D8A9E}"/>
    <cellStyle name="Comma 7 2 2 3 3 7" xfId="26168" xr:uid="{C73828F1-9781-46C4-8BFC-1B67E06D71FE}"/>
    <cellStyle name="Comma 7 2 2 3 4" xfId="26169" xr:uid="{4DCF70F8-EC55-4BB2-BD55-A6CD65248B13}"/>
    <cellStyle name="Comma 7 2 2 3 4 2" xfId="26170" xr:uid="{15FDFD14-D945-4A01-A0F9-70EF88E6B63A}"/>
    <cellStyle name="Comma 7 2 2 3 4 2 2" xfId="26171" xr:uid="{556965EB-D312-420B-B0D0-6DCFF0CC825A}"/>
    <cellStyle name="Comma 7 2 2 3 4 2 2 2" xfId="26172" xr:uid="{0EE00C9F-D9CA-4833-B652-F8B63873C904}"/>
    <cellStyle name="Comma 7 2 2 3 4 2 3" xfId="26173" xr:uid="{72569946-AA43-4260-ACF1-24C30BE1E2EE}"/>
    <cellStyle name="Comma 7 2 2 3 4 2 3 2" xfId="26174" xr:uid="{42990A50-88B3-48E8-B554-F04DB13C874D}"/>
    <cellStyle name="Comma 7 2 2 3 4 2 4" xfId="26175" xr:uid="{7D8C4E54-E83C-4035-8DA4-35AFB868A679}"/>
    <cellStyle name="Comma 7 2 2 3 4 3" xfId="26176" xr:uid="{5F2A7472-3D69-42F8-88B2-FDF21E6796C8}"/>
    <cellStyle name="Comma 7 2 2 3 4 3 2" xfId="26177" xr:uid="{939B999A-3084-46D3-A962-99026707E1AE}"/>
    <cellStyle name="Comma 7 2 2 3 4 4" xfId="26178" xr:uid="{6E8B83EF-FFB5-4CA9-80DC-F8E44F546854}"/>
    <cellStyle name="Comma 7 2 2 3 4 4 2" xfId="26179" xr:uid="{DC7E0743-7EE1-4C6C-9546-B4F05EE026BB}"/>
    <cellStyle name="Comma 7 2 2 3 4 5" xfId="26180" xr:uid="{81D6BED5-6885-43A6-8C71-594A68E8B98F}"/>
    <cellStyle name="Comma 7 2 2 3 5" xfId="26181" xr:uid="{868C783E-B378-4350-A95A-D9F8153C81BF}"/>
    <cellStyle name="Comma 7 2 2 3 5 2" xfId="26182" xr:uid="{BF774437-96DF-4453-8E2D-025093409004}"/>
    <cellStyle name="Comma 7 2 2 3 5 2 2" xfId="26183" xr:uid="{87353859-3B9A-4CD2-9807-8BEAD24E4EED}"/>
    <cellStyle name="Comma 7 2 2 3 5 3" xfId="26184" xr:uid="{0FAF9560-98B1-421C-AB8F-9CEEE9FC964A}"/>
    <cellStyle name="Comma 7 2 2 3 5 3 2" xfId="26185" xr:uid="{F30C4FEC-81B9-44A4-ADDD-DB7C2D1B88A0}"/>
    <cellStyle name="Comma 7 2 2 3 5 4" xfId="26186" xr:uid="{9E27519B-0CA0-4AFA-BFE4-4D1FB456782C}"/>
    <cellStyle name="Comma 7 2 2 3 6" xfId="26187" xr:uid="{D512EE91-C760-44E1-BD25-4EA57F5351D3}"/>
    <cellStyle name="Comma 7 2 2 3 6 2" xfId="26188" xr:uid="{4D80A501-ABA8-4A3E-86E6-49F77EBE2C50}"/>
    <cellStyle name="Comma 7 2 2 3 7" xfId="26189" xr:uid="{89D687DA-8A8F-4C6E-AE0E-083B3A90AF84}"/>
    <cellStyle name="Comma 7 2 2 3 7 2" xfId="26190" xr:uid="{09AC6EF7-39F1-410B-99E3-0052BB425856}"/>
    <cellStyle name="Comma 7 2 2 3 8" xfId="26191" xr:uid="{04F9E010-4F92-436A-AD2B-1677EA856B95}"/>
    <cellStyle name="Comma 7 2 2 3 9" xfId="26192" xr:uid="{FD1990EC-9941-45F6-8E7D-90D0C04B4BFB}"/>
    <cellStyle name="Comma 7 2 2 4" xfId="26193" xr:uid="{D25C302C-7A2C-45D7-9D77-AB5B60595457}"/>
    <cellStyle name="Comma 7 2 2 4 2" xfId="26194" xr:uid="{F1249A14-A4BA-4090-B6E6-44CF4996FD73}"/>
    <cellStyle name="Comma 7 2 2 4 2 2" xfId="26195" xr:uid="{4D7839CC-C754-4826-A24C-9935FF0C5AFD}"/>
    <cellStyle name="Comma 7 2 2 4 2 2 2" xfId="26196" xr:uid="{C1D83D4B-94E1-4769-8240-7C5476060AD6}"/>
    <cellStyle name="Comma 7 2 2 4 2 2 2 2" xfId="26197" xr:uid="{8D7D6283-18BD-419E-887F-F69959AA6CD0}"/>
    <cellStyle name="Comma 7 2 2 4 2 2 2 2 2" xfId="26198" xr:uid="{CC105466-EE8D-498E-98FE-D5EA3D2FFAAF}"/>
    <cellStyle name="Comma 7 2 2 4 2 2 2 3" xfId="26199" xr:uid="{95B88079-8540-4F24-9178-0D083527617D}"/>
    <cellStyle name="Comma 7 2 2 4 2 2 3" xfId="26200" xr:uid="{97A817B4-B6A7-4498-B8B5-61462C26481E}"/>
    <cellStyle name="Comma 7 2 2 4 2 2 3 2" xfId="26201" xr:uid="{61D5898D-31D1-451E-8DFA-E684699C7A39}"/>
    <cellStyle name="Comma 7 2 2 4 2 2 3 2 2" xfId="26202" xr:uid="{649D9900-45B6-46D0-9550-50CAFB8C7569}"/>
    <cellStyle name="Comma 7 2 2 4 2 2 3 3" xfId="26203" xr:uid="{BFC25076-6A38-4BC4-BE50-9A3EF7B39EED}"/>
    <cellStyle name="Comma 7 2 2 4 2 2 4" xfId="26204" xr:uid="{3CC79D3A-B350-40B9-A423-E82259B0E4BF}"/>
    <cellStyle name="Comma 7 2 2 4 2 2 4 2" xfId="26205" xr:uid="{B72855AB-BFDA-4156-9521-47E2AD5B5257}"/>
    <cellStyle name="Comma 7 2 2 4 2 2 5" xfId="26206" xr:uid="{0C731799-B87D-43C1-847A-0354013B7408}"/>
    <cellStyle name="Comma 7 2 2 4 2 3" xfId="26207" xr:uid="{931D15AC-1D5A-4788-9864-591707340C5F}"/>
    <cellStyle name="Comma 7 2 2 4 2 3 2" xfId="26208" xr:uid="{33152CED-E24D-4AA3-8CEF-A0FECB5C226D}"/>
    <cellStyle name="Comma 7 2 2 4 2 3 2 2" xfId="26209" xr:uid="{36F03266-55CB-4425-BE71-4251A39219A0}"/>
    <cellStyle name="Comma 7 2 2 4 2 3 3" xfId="26210" xr:uid="{6C7A6EFA-0232-47DA-9920-6884892EEB3D}"/>
    <cellStyle name="Comma 7 2 2 4 2 4" xfId="26211" xr:uid="{5CA60770-7F02-40B5-905F-1CCA35143247}"/>
    <cellStyle name="Comma 7 2 2 4 2 4 2" xfId="26212" xr:uid="{B45AD8D7-46C1-4108-A660-433186CB6F3F}"/>
    <cellStyle name="Comma 7 2 2 4 2 5" xfId="26213" xr:uid="{780EE10D-75C3-4904-ADE0-DCF5A0C39ECF}"/>
    <cellStyle name="Comma 7 2 2 4 3" xfId="26214" xr:uid="{946FD095-9758-4D40-A729-F7E15BCC6918}"/>
    <cellStyle name="Comma 7 2 2 4 3 2" xfId="26215" xr:uid="{81432BB9-8362-4589-91F5-FCFD5432BAC8}"/>
    <cellStyle name="Comma 7 2 2 4 3 2 2" xfId="26216" xr:uid="{292FDDD9-6C9B-4A4C-AA81-858B55E66D17}"/>
    <cellStyle name="Comma 7 2 2 4 3 2 2 2" xfId="26217" xr:uid="{057A4F1E-D8CE-4FA6-8CD5-F12AF90E904E}"/>
    <cellStyle name="Comma 7 2 2 4 3 2 2 2 2" xfId="26218" xr:uid="{4224A039-6BDF-4873-B8D4-0A17FC930849}"/>
    <cellStyle name="Comma 7 2 2 4 3 2 2 3" xfId="26219" xr:uid="{E77970DF-693C-4691-87EA-4D442F9D0E78}"/>
    <cellStyle name="Comma 7 2 2 4 3 2 3" xfId="26220" xr:uid="{32B1EB66-A312-4222-8655-A22FE1B5EBE9}"/>
    <cellStyle name="Comma 7 2 2 4 3 2 3 2" xfId="26221" xr:uid="{E12B20EA-C164-4061-A3CE-643C9B598493}"/>
    <cellStyle name="Comma 7 2 2 4 3 2 4" xfId="26222" xr:uid="{A080015D-80D0-45B0-B9FB-4640CC7F6E4F}"/>
    <cellStyle name="Comma 7 2 2 4 3 2 4 2" xfId="26223" xr:uid="{408DA21D-DBB1-4BFB-8787-661F10F21D6D}"/>
    <cellStyle name="Comma 7 2 2 4 3 2 5" xfId="26224" xr:uid="{BBAEDDDF-45CB-4B68-9E3B-FC9BBA6779D0}"/>
    <cellStyle name="Comma 7 2 2 4 3 3" xfId="26225" xr:uid="{6F27E8C9-1752-461E-BA27-DAECFB0C7C4F}"/>
    <cellStyle name="Comma 7 2 2 4 3 3 2" xfId="26226" xr:uid="{B1BC489B-98C2-459C-A660-FDCC6A719343}"/>
    <cellStyle name="Comma 7 2 2 4 3 3 2 2" xfId="26227" xr:uid="{63E3ABAF-41E4-40C7-B411-B2B63CD1BD24}"/>
    <cellStyle name="Comma 7 2 2 4 3 3 3" xfId="26228" xr:uid="{A6B0246F-E186-4F9C-AD5E-D8F2B4509119}"/>
    <cellStyle name="Comma 7 2 2 4 3 4" xfId="26229" xr:uid="{3C03CA5E-80FB-4CC0-A18A-45D1F063E601}"/>
    <cellStyle name="Comma 7 2 2 4 3 4 2" xfId="26230" xr:uid="{2649C0C8-B128-4EF8-9021-BB2C2AC3F37B}"/>
    <cellStyle name="Comma 7 2 2 4 3 4 2 2" xfId="26231" xr:uid="{39B135F7-022E-4CC6-9693-E75EBA82F210}"/>
    <cellStyle name="Comma 7 2 2 4 3 4 3" xfId="26232" xr:uid="{D130E8F7-9741-4C80-91C2-71117D8D8444}"/>
    <cellStyle name="Comma 7 2 2 4 3 5" xfId="26233" xr:uid="{A061412A-4445-4710-9DA4-E866DD4184ED}"/>
    <cellStyle name="Comma 7 2 2 4 3 6" xfId="26234" xr:uid="{BAAADC07-1BB8-49CD-9F83-5E70187BC2B6}"/>
    <cellStyle name="Comma 7 2 2 4 4" xfId="26235" xr:uid="{755BE22B-110B-48E9-BEFA-230D4CC7A29E}"/>
    <cellStyle name="Comma 7 2 2 4 4 2" xfId="26236" xr:uid="{E78387B7-C24E-49D1-92A8-5CCA50ABC3CC}"/>
    <cellStyle name="Comma 7 2 2 4 4 2 2" xfId="26237" xr:uid="{688D6A9C-F796-4D0D-9788-279E9B0E7FBE}"/>
    <cellStyle name="Comma 7 2 2 4 4 2 3" xfId="26238" xr:uid="{E97602E7-185F-4102-9E7B-282F684FF91D}"/>
    <cellStyle name="Comma 7 2 2 4 4 3" xfId="26239" xr:uid="{4044BAD2-1B5A-44B9-BA4C-2E2C48494F14}"/>
    <cellStyle name="Comma 7 2 2 4 4 3 2" xfId="26240" xr:uid="{FB5B93DD-F440-43A4-AB84-B20E71C8CE6A}"/>
    <cellStyle name="Comma 7 2 2 4 4 4" xfId="26241" xr:uid="{A3513B6B-F1EF-40FB-9815-D8243C1BDC4C}"/>
    <cellStyle name="Comma 7 2 2 4 4 4 2" xfId="26242" xr:uid="{7E4E8BE4-3468-48B0-9A1E-FA1ABA7F1DA5}"/>
    <cellStyle name="Comma 7 2 2 4 4 5" xfId="26243" xr:uid="{714B12DF-B9AF-4F5F-85F7-213CD4D15FD1}"/>
    <cellStyle name="Comma 7 2 2 4 5" xfId="26244" xr:uid="{576E65B8-926F-4AFD-BCB8-CF24B1DB887B}"/>
    <cellStyle name="Comma 7 2 2 4 5 2" xfId="26245" xr:uid="{619F0E8E-F708-427F-8E39-B740F38A3028}"/>
    <cellStyle name="Comma 7 2 2 4 5 2 2" xfId="26246" xr:uid="{B9DC2111-82BD-43B0-82EF-35F8CFE30F16}"/>
    <cellStyle name="Comma 7 2 2 4 5 3" xfId="26247" xr:uid="{8F8D2C75-46CB-4CD4-BF14-42D9F102AE49}"/>
    <cellStyle name="Comma 7 2 2 4 6" xfId="26248" xr:uid="{216461D7-8279-44D7-8435-A474D6BE9A3E}"/>
    <cellStyle name="Comma 7 2 2 4 6 2" xfId="26249" xr:uid="{61C1A344-0FF2-48F4-84F8-5F04A7D7F07F}"/>
    <cellStyle name="Comma 7 2 2 4 7" xfId="26250" xr:uid="{0BCC322A-DAB6-4FEA-8326-D087BD8FDABD}"/>
    <cellStyle name="Comma 7 2 2 4 8" xfId="26251" xr:uid="{CBB9BB20-8483-4C5A-A209-78DBD631DF3E}"/>
    <cellStyle name="Comma 7 2 2 5" xfId="26252" xr:uid="{07217489-5F1B-4D0B-B374-19E42D3F51B3}"/>
    <cellStyle name="Comma 7 2 2 5 2" xfId="26253" xr:uid="{53B6A037-9DFA-49AC-ADB3-32686D8FCAE9}"/>
    <cellStyle name="Comma 7 2 2 5 2 2" xfId="26254" xr:uid="{8623BE7F-042E-4C03-BE86-C756B90BE34A}"/>
    <cellStyle name="Comma 7 2 2 5 2 2 2" xfId="26255" xr:uid="{92604623-2F36-41A2-ACE2-9B13FA8A0416}"/>
    <cellStyle name="Comma 7 2 2 5 2 2 2 2" xfId="26256" xr:uid="{69BA9948-704C-4288-A87E-814F24CCA08A}"/>
    <cellStyle name="Comma 7 2 2 5 2 2 2 2 2" xfId="26257" xr:uid="{E68BE983-3D45-459A-BD76-A91FB5AF75D4}"/>
    <cellStyle name="Comma 7 2 2 5 2 2 2 3" xfId="26258" xr:uid="{25343CB2-1DA4-4D04-848E-0F5337889900}"/>
    <cellStyle name="Comma 7 2 2 5 2 2 3" xfId="26259" xr:uid="{41FFD0E9-787C-4034-ABD5-A1C2ECD0B068}"/>
    <cellStyle name="Comma 7 2 2 5 2 2 3 2" xfId="26260" xr:uid="{95C11FCB-AF37-4229-96DA-E6807E2267DD}"/>
    <cellStyle name="Comma 7 2 2 5 2 2 4" xfId="26261" xr:uid="{E47247E4-AB29-4899-97C5-E093E6031DC3}"/>
    <cellStyle name="Comma 7 2 2 5 2 3" xfId="26262" xr:uid="{478825BA-04D9-4C4C-8E1E-CCC1FCF9F625}"/>
    <cellStyle name="Comma 7 2 2 5 2 3 2" xfId="26263" xr:uid="{1E72C483-7474-47C6-8562-8C0A0704793D}"/>
    <cellStyle name="Comma 7 2 2 5 2 3 2 2" xfId="26264" xr:uid="{032E5FA6-87BD-46EE-A86A-C3E45BA96257}"/>
    <cellStyle name="Comma 7 2 2 5 2 3 2 2 2" xfId="26265" xr:uid="{CAE74AB7-A9E3-44D8-8A81-A970A44B9B4C}"/>
    <cellStyle name="Comma 7 2 2 5 2 3 2 3" xfId="26266" xr:uid="{6EA5C42A-AFBA-41C3-BE28-2A1E72124EE6}"/>
    <cellStyle name="Comma 7 2 2 5 2 3 3" xfId="26267" xr:uid="{9DCC8BFD-3EAA-4954-B8E9-4E9172B9E65F}"/>
    <cellStyle name="Comma 7 2 2 5 2 3 3 2" xfId="26268" xr:uid="{2C751E16-5F0D-4734-B484-308C2FC126CE}"/>
    <cellStyle name="Comma 7 2 2 5 2 3 4" xfId="26269" xr:uid="{98DDEEE8-6C7C-4ED5-8F60-2FF038047D58}"/>
    <cellStyle name="Comma 7 2 2 5 2 4" xfId="26270" xr:uid="{602FF95F-C5D3-42D4-9C96-6626D58A73D1}"/>
    <cellStyle name="Comma 7 2 2 5 2 4 2" xfId="26271" xr:uid="{A1605B50-3E48-4857-8A18-5A65CAE84CB4}"/>
    <cellStyle name="Comma 7 2 2 5 2 4 2 2" xfId="26272" xr:uid="{76EA818C-821B-4D46-B1E0-2C15B044EDEF}"/>
    <cellStyle name="Comma 7 2 2 5 2 4 3" xfId="26273" xr:uid="{D15C7D6E-E365-47F5-A3FD-204E77992A5E}"/>
    <cellStyle name="Comma 7 2 2 5 2 5" xfId="26274" xr:uid="{7BC81A1D-DC29-4EE1-8470-24DAEE7E5A70}"/>
    <cellStyle name="Comma 7 2 2 5 2 5 2" xfId="26275" xr:uid="{A49A8F3A-F2EA-4AEA-A1AE-C675B73FE7AF}"/>
    <cellStyle name="Comma 7 2 2 5 2 6" xfId="26276" xr:uid="{3237E71F-FE66-48BC-9B4D-3A7FE3439844}"/>
    <cellStyle name="Comma 7 2 2 5 3" xfId="26277" xr:uid="{3B713C7E-3B60-48F8-A3A2-4A39E78E95AD}"/>
    <cellStyle name="Comma 7 2 2 5 3 2" xfId="26278" xr:uid="{CCFE0CFA-7C9F-498C-B787-A27E6E5E6BE5}"/>
    <cellStyle name="Comma 7 2 2 5 3 2 2" xfId="26279" xr:uid="{38B4C9A8-DE1F-4233-BCE0-15BCB761EE80}"/>
    <cellStyle name="Comma 7 2 2 5 3 3" xfId="26280" xr:uid="{D4CF5320-2F4C-484A-8228-AF6C38D5D570}"/>
    <cellStyle name="Comma 7 2 2 5 3 4" xfId="26281" xr:uid="{39372B3D-9154-4E52-A610-22E18D43C63B}"/>
    <cellStyle name="Comma 7 2 2 5 4" xfId="26282" xr:uid="{24ED4E1F-4E5F-47E8-80CF-50FBD12F8720}"/>
    <cellStyle name="Comma 7 2 2 5 4 2" xfId="26283" xr:uid="{77BCCBBC-765B-477F-9D53-51F025A39CE1}"/>
    <cellStyle name="Comma 7 2 2 5 4 2 2" xfId="26284" xr:uid="{8184CEB3-B277-4A17-86FA-61D687101835}"/>
    <cellStyle name="Comma 7 2 2 5 4 2 2 2" xfId="26285" xr:uid="{10EC901B-4AE2-4431-8DD3-2B7FA3606284}"/>
    <cellStyle name="Comma 7 2 2 5 4 2 3" xfId="26286" xr:uid="{B4DC2C7C-C3B8-4AD8-AB63-D9F9FB8B01F7}"/>
    <cellStyle name="Comma 7 2 2 5 4 3" xfId="26287" xr:uid="{7247F869-4582-4850-9602-A0D0BBAA8D07}"/>
    <cellStyle name="Comma 7 2 2 5 4 3 2" xfId="26288" xr:uid="{E2C7925B-9118-4AB8-9847-A069EEC5E0D3}"/>
    <cellStyle name="Comma 7 2 2 5 4 4" xfId="26289" xr:uid="{7167CBAD-F980-425F-8E2B-26698CCDCCF5}"/>
    <cellStyle name="Comma 7 2 2 5 5" xfId="26290" xr:uid="{FAEDF224-1335-42B3-AC5D-2EB40A1E75DD}"/>
    <cellStyle name="Comma 7 2 2 5 5 2" xfId="26291" xr:uid="{AB50649E-AE38-4B6E-A410-4314E29BF51A}"/>
    <cellStyle name="Comma 7 2 2 5 5 2 2" xfId="26292" xr:uid="{5B010E74-3C63-4ED4-A43C-7A4037483720}"/>
    <cellStyle name="Comma 7 2 2 5 5 3" xfId="26293" xr:uid="{077F0A36-C7D4-4439-9144-B0912C90ADC9}"/>
    <cellStyle name="Comma 7 2 2 5 5 3 2" xfId="26294" xr:uid="{34B78496-E0B6-40EF-A595-2EA72C7324FA}"/>
    <cellStyle name="Comma 7 2 2 5 5 4" xfId="26295" xr:uid="{FA6F8E4A-43D1-4E6D-8F3C-AB8078918605}"/>
    <cellStyle name="Comma 7 2 2 5 6" xfId="26296" xr:uid="{9A3019E7-A371-41FC-A739-D8335145063A}"/>
    <cellStyle name="Comma 7 2 2 5 6 2" xfId="26297" xr:uid="{37CFFDD9-35C3-46DA-B8CE-E5E63650C8EA}"/>
    <cellStyle name="Comma 7 2 2 5 7" xfId="26298" xr:uid="{0E25D0D1-9553-4081-A1E2-17647BCCA8C9}"/>
    <cellStyle name="Comma 7 2 2 5 7 2" xfId="26299" xr:uid="{46C92B38-3657-4F02-9853-7CDCEE9D3630}"/>
    <cellStyle name="Comma 7 2 2 5 8" xfId="26300" xr:uid="{30E179A0-0838-4D1E-BB6E-E4D8F1304F7F}"/>
    <cellStyle name="Comma 7 2 2 6" xfId="26301" xr:uid="{8C880C95-21AA-4CA6-91D4-EAC983F9EF53}"/>
    <cellStyle name="Comma 7 2 2 6 2" xfId="26302" xr:uid="{A5D5E642-B3C5-47A6-9348-C4148A2A71FF}"/>
    <cellStyle name="Comma 7 2 2 6 2 2" xfId="26303" xr:uid="{C8C3AE6B-9B02-44C4-9FA4-C16488FDADD1}"/>
    <cellStyle name="Comma 7 2 2 6 2 2 2" xfId="26304" xr:uid="{3AD3135C-4059-4A30-B962-F95C537DEC5D}"/>
    <cellStyle name="Comma 7 2 2 6 2 2 2 2" xfId="26305" xr:uid="{0D465DCB-5EC0-4F2D-A2D1-570A3E61DE39}"/>
    <cellStyle name="Comma 7 2 2 6 2 2 3" xfId="26306" xr:uid="{32F7A30F-ED75-4B4A-A9C8-C24B5EB432DE}"/>
    <cellStyle name="Comma 7 2 2 6 2 3" xfId="26307" xr:uid="{C9536E2C-F9BE-4050-B563-895A1DA3B7B9}"/>
    <cellStyle name="Comma 7 2 2 6 2 3 2" xfId="26308" xr:uid="{072264B1-E0B2-4F77-8A73-AB53C245C28E}"/>
    <cellStyle name="Comma 7 2 2 6 2 4" xfId="26309" xr:uid="{AC4BD6E4-15D8-43F0-A1A8-069A0CB811A0}"/>
    <cellStyle name="Comma 7 2 2 6 3" xfId="26310" xr:uid="{D9D9DDE1-2B02-4A85-962E-921C935EE19A}"/>
    <cellStyle name="Comma 7 2 2 6 3 2" xfId="26311" xr:uid="{8D4517B6-037F-440C-AFA2-881F5DE345A4}"/>
    <cellStyle name="Comma 7 2 2 6 3 2 2" xfId="26312" xr:uid="{E97257E6-07F1-4C4C-B320-B9239235DBEA}"/>
    <cellStyle name="Comma 7 2 2 6 3 3" xfId="26313" xr:uid="{D6B18646-F39F-4110-8A01-18BF9CEF79FE}"/>
    <cellStyle name="Comma 7 2 2 6 3 3 2" xfId="26314" xr:uid="{C563C718-0BD0-497E-8B5B-80EFC5430854}"/>
    <cellStyle name="Comma 7 2 2 6 3 4" xfId="26315" xr:uid="{6EC3F4C2-F71B-4EBF-B8EF-58F71BCA9980}"/>
    <cellStyle name="Comma 7 2 2 6 4" xfId="26316" xr:uid="{020D6535-62BA-4343-BF37-22C913BB7947}"/>
    <cellStyle name="Comma 7 2 2 6 4 2" xfId="26317" xr:uid="{EDFC430C-C806-40F2-A6F9-0C85884BC71F}"/>
    <cellStyle name="Comma 7 2 2 6 5" xfId="26318" xr:uid="{D8E7A4E8-F2BF-4653-B81C-A64A27E2C4B6}"/>
    <cellStyle name="Comma 7 2 2 6 5 2" xfId="26319" xr:uid="{D7997DF6-52D5-4293-BD16-E7B38016B7B6}"/>
    <cellStyle name="Comma 7 2 2 6 6" xfId="26320" xr:uid="{8DBC9A01-E689-4DD5-862F-9FE93BBDAF99}"/>
    <cellStyle name="Comma 7 2 2 7" xfId="26321" xr:uid="{2C4CD7A4-6113-4910-9A1D-465B379EC686}"/>
    <cellStyle name="Comma 7 2 2 7 2" xfId="26322" xr:uid="{AC5B72D7-2AB7-4496-866D-A26DD49C03BC}"/>
    <cellStyle name="Comma 7 2 2 7 2 2" xfId="26323" xr:uid="{09EC6E44-6A73-4166-9AC1-17510343A8D3}"/>
    <cellStyle name="Comma 7 2 2 7 3" xfId="26324" xr:uid="{041498ED-E43C-4E25-84DD-7FA84EC402A9}"/>
    <cellStyle name="Comma 7 2 2 8" xfId="26325" xr:uid="{6770D376-F344-4AD3-B3D4-C3D857D69078}"/>
    <cellStyle name="Comma 7 2 2 8 2" xfId="26326" xr:uid="{E297DD3A-DCB6-4A95-A64D-67ABD9F67ABB}"/>
    <cellStyle name="Comma 7 2 2 9" xfId="26327" xr:uid="{E254B60E-2D7D-4472-B891-ADFBB7207B62}"/>
    <cellStyle name="Comma 7 2 3" xfId="2000" xr:uid="{94664278-1D6D-4662-B510-92E12B5FBF2F}"/>
    <cellStyle name="Comma 7 2 3 10" xfId="47304" xr:uid="{E1F621F9-1955-4265-9879-AA3FF7A65BA4}"/>
    <cellStyle name="Comma 7 2 3 2" xfId="2057" xr:uid="{BCAF4BC4-460C-477B-84EC-A408B78DBCD5}"/>
    <cellStyle name="Comma 7 2 3 2 2" xfId="26330" xr:uid="{528B8492-A388-4565-902D-660282A22A70}"/>
    <cellStyle name="Comma 7 2 3 2 2 2" xfId="26331" xr:uid="{EA6F1AFC-C26A-4CE3-BEAA-4BBA9F8CF1D2}"/>
    <cellStyle name="Comma 7 2 3 2 2 2 2" xfId="26332" xr:uid="{B898D4A0-114C-455D-8B6A-5574921FC226}"/>
    <cellStyle name="Comma 7 2 3 2 2 2 2 2" xfId="26333" xr:uid="{B785A90E-DCE1-4D35-9C7B-065F6752B035}"/>
    <cellStyle name="Comma 7 2 3 2 2 2 3" xfId="26334" xr:uid="{19352870-34D8-4516-A569-9767CD45574B}"/>
    <cellStyle name="Comma 7 2 3 2 2 3" xfId="26335" xr:uid="{40952478-2681-4330-BED5-60F435C29D9F}"/>
    <cellStyle name="Comma 7 2 3 2 2 3 2" xfId="26336" xr:uid="{75E1F799-D252-4DB7-8026-2EF5F9938A84}"/>
    <cellStyle name="Comma 7 2 3 2 2 4" xfId="26337" xr:uid="{BC23FCD9-5DE9-4AD1-8F22-F7CF8641EDEA}"/>
    <cellStyle name="Comma 7 2 3 2 3" xfId="26338" xr:uid="{E80AAF07-F04E-4D23-9699-8A2DD6FABDCD}"/>
    <cellStyle name="Comma 7 2 3 2 3 2" xfId="26339" xr:uid="{1979A165-324D-4E1B-8871-3E03916D67C6}"/>
    <cellStyle name="Comma 7 2 3 2 3 2 2" xfId="26340" xr:uid="{3572F439-6FB4-40BA-95AA-AE912C5EA878}"/>
    <cellStyle name="Comma 7 2 3 2 3 3" xfId="26341" xr:uid="{950275F4-52D9-4684-ADE2-50B85D32446D}"/>
    <cellStyle name="Comma 7 2 3 2 3 3 2" xfId="26342" xr:uid="{83C97848-3988-4096-AB9D-17C491097D0F}"/>
    <cellStyle name="Comma 7 2 3 2 3 4" xfId="26343" xr:uid="{4686FCFF-5098-40A6-9743-A7E27ED5F94B}"/>
    <cellStyle name="Comma 7 2 3 2 4" xfId="26344" xr:uid="{C5B43DEA-BD57-412B-B998-BF60B4E44AB7}"/>
    <cellStyle name="Comma 7 2 3 2 4 2" xfId="26345" xr:uid="{CF66D1BE-FFDD-4238-A59A-0D760AE89FBA}"/>
    <cellStyle name="Comma 7 2 3 2 5" xfId="26346" xr:uid="{BC9558D8-7B24-4E0F-8A0F-D1502FABA1D7}"/>
    <cellStyle name="Comma 7 2 3 2 5 2" xfId="26347" xr:uid="{F1E96F8A-01C3-43CE-A4AF-2D92460554BB}"/>
    <cellStyle name="Comma 7 2 3 2 6" xfId="26348" xr:uid="{166423A7-8F55-495B-955C-67555BCAC1C7}"/>
    <cellStyle name="Comma 7 2 3 2 7" xfId="26349" xr:uid="{A95DCC02-CD85-4727-AF7E-E66B257B680E}"/>
    <cellStyle name="Comma 7 2 3 2 8" xfId="26329" xr:uid="{2F114E35-178E-4EF7-8EA1-01A0AE06883B}"/>
    <cellStyle name="Comma 7 2 3 3" xfId="26350" xr:uid="{3915E69A-8E97-43A9-9717-6FF520AC49A1}"/>
    <cellStyle name="Comma 7 2 3 3 2" xfId="26351" xr:uid="{37EE1ECF-44BC-4D8F-8662-21A53DAC03AA}"/>
    <cellStyle name="Comma 7 2 3 3 2 2" xfId="26352" xr:uid="{0468EF3C-BD05-42CB-A51F-53CF6CA73E30}"/>
    <cellStyle name="Comma 7 2 3 3 3" xfId="26353" xr:uid="{68C50D0C-EB26-4299-8CD3-A2BEF49FD3A8}"/>
    <cellStyle name="Comma 7 2 3 3 4" xfId="26354" xr:uid="{EB94D52F-FF72-4020-B8D7-2DDD4E99FC29}"/>
    <cellStyle name="Comma 7 2 3 3 5" xfId="26355" xr:uid="{DEF01E47-5E6A-423B-B46A-007B3162F27C}"/>
    <cellStyle name="Comma 7 2 3 4" xfId="26356" xr:uid="{084D2C40-832E-48ED-8DDF-82C12143619F}"/>
    <cellStyle name="Comma 7 2 3 4 2" xfId="26357" xr:uid="{ADA9F63D-572A-423C-B821-1A6A96AA8527}"/>
    <cellStyle name="Comma 7 2 3 4 2 2" xfId="26358" xr:uid="{54370D03-AA98-465C-A410-DACBE8834545}"/>
    <cellStyle name="Comma 7 2 3 4 2 2 2" xfId="26359" xr:uid="{ED94112D-9BEF-44C2-AA12-B32436DCD39F}"/>
    <cellStyle name="Comma 7 2 3 4 2 3" xfId="26360" xr:uid="{C17B59ED-8799-46D0-9358-EC0FBFBF65E7}"/>
    <cellStyle name="Comma 7 2 3 4 2 3 2" xfId="26361" xr:uid="{F8D4B7A0-FE99-4C94-AFE2-BC8CB91834B8}"/>
    <cellStyle name="Comma 7 2 3 4 2 4" xfId="26362" xr:uid="{86B520A0-475A-404A-A238-E0F3087C24F3}"/>
    <cellStyle name="Comma 7 2 3 4 3" xfId="26363" xr:uid="{EFEC6219-120D-41F1-88B0-886F4849C073}"/>
    <cellStyle name="Comma 7 2 3 4 3 2" xfId="26364" xr:uid="{097E723F-C240-4EB7-9868-0039B3885057}"/>
    <cellStyle name="Comma 7 2 3 4 4" xfId="26365" xr:uid="{689E6C95-221D-4DE9-AA97-37C1A7AC4ADF}"/>
    <cellStyle name="Comma 7 2 3 4 4 2" xfId="26366" xr:uid="{BA8A8230-0392-444B-AD72-A48827705E50}"/>
    <cellStyle name="Comma 7 2 3 4 5" xfId="26367" xr:uid="{7B011626-9342-48B8-81B0-0F433A1DCE4E}"/>
    <cellStyle name="Comma 7 2 3 5" xfId="26368" xr:uid="{1F60F2CE-AB4B-4360-A5F1-5BD4A9222354}"/>
    <cellStyle name="Comma 7 2 3 5 2" xfId="26369" xr:uid="{C9DAF246-B788-4A72-90B2-CDF8A5699DB1}"/>
    <cellStyle name="Comma 7 2 3 5 2 2" xfId="26370" xr:uid="{F1D2D61C-6FCC-4A2C-A3EE-65643495E785}"/>
    <cellStyle name="Comma 7 2 3 5 3" xfId="26371" xr:uid="{F392922D-1E61-4509-8F81-1CBBFC73D907}"/>
    <cellStyle name="Comma 7 2 3 5 3 2" xfId="26372" xr:uid="{9553A420-2A03-4E0A-A5A6-7AB1F7048E17}"/>
    <cellStyle name="Comma 7 2 3 5 4" xfId="26373" xr:uid="{82B0A488-B5E6-4B84-9734-F804914F53E0}"/>
    <cellStyle name="Comma 7 2 3 6" xfId="26374" xr:uid="{0185A56E-86F6-4446-B628-EE307DF877A2}"/>
    <cellStyle name="Comma 7 2 3 7" xfId="26375" xr:uid="{6BFB357B-3965-4791-8D31-46A3357BB059}"/>
    <cellStyle name="Comma 7 2 3 8" xfId="26376" xr:uid="{772565A1-7BF0-4F1A-BB2D-E5EDC228CF08}"/>
    <cellStyle name="Comma 7 2 3 9" xfId="26328" xr:uid="{70B77882-7058-4FB3-9AC1-417B2F1B6E57}"/>
    <cellStyle name="Comma 7 2 4" xfId="2041" xr:uid="{F455212E-2251-4A05-BACA-58AEE74199B3}"/>
    <cellStyle name="Comma 7 2 4 2" xfId="26378" xr:uid="{5FA4D7DE-69C4-4FE5-B510-DA83BEDA5699}"/>
    <cellStyle name="Comma 7 2 4 2 2" xfId="26379" xr:uid="{E7776036-B4FC-444A-88D4-B81BFDB1C67A}"/>
    <cellStyle name="Comma 7 2 4 2 2 2" xfId="26380" xr:uid="{9F1BFA1F-1DC3-461E-BEBF-C81D4526EF65}"/>
    <cellStyle name="Comma 7 2 4 2 2 2 2" xfId="26381" xr:uid="{85B2BE25-2D0F-40C3-AE17-F337E44AF31B}"/>
    <cellStyle name="Comma 7 2 4 2 2 3" xfId="26382" xr:uid="{9559A7EF-55FE-42E3-A48D-70D7AA1B86DB}"/>
    <cellStyle name="Comma 7 2 4 2 3" xfId="26383" xr:uid="{49B9DE74-B113-4A0F-B6BA-C3A425CAEBE5}"/>
    <cellStyle name="Comma 7 2 4 2 3 2" xfId="26384" xr:uid="{3776A63D-88AF-43B5-BF38-DD64F972604D}"/>
    <cellStyle name="Comma 7 2 4 2 4" xfId="26385" xr:uid="{4A9DD2F0-7FD5-4209-BACD-5CF5F9D52B7E}"/>
    <cellStyle name="Comma 7 2 4 3" xfId="26386" xr:uid="{421E8FC0-D723-4794-92FB-5D096F064038}"/>
    <cellStyle name="Comma 7 2 4 3 2" xfId="26387" xr:uid="{58ADB484-8AF5-42F5-872E-97D31EB0FACC}"/>
    <cellStyle name="Comma 7 2 4 3 2 2" xfId="26388" xr:uid="{E9A08B9F-E2FE-4346-AEDE-B0A044413177}"/>
    <cellStyle name="Comma 7 2 4 3 3" xfId="26389" xr:uid="{487A5354-C46F-434C-B07E-4C7631B2C4CB}"/>
    <cellStyle name="Comma 7 2 4 3 3 2" xfId="26390" xr:uid="{36C6CF2A-BDCB-41F2-BF5A-9007B9F4A9D8}"/>
    <cellStyle name="Comma 7 2 4 3 4" xfId="26391" xr:uid="{0C055359-977C-49C3-BAEA-3716988ADC1D}"/>
    <cellStyle name="Comma 7 2 4 4" xfId="26392" xr:uid="{D22A664F-B00E-4CFA-90F4-A3B32735177C}"/>
    <cellStyle name="Comma 7 2 4 4 2" xfId="26393" xr:uid="{600D3691-0EEB-4431-9689-B266CE78657C}"/>
    <cellStyle name="Comma 7 2 4 5" xfId="26394" xr:uid="{32E93490-C22F-4460-9389-6089D5FE9D65}"/>
    <cellStyle name="Comma 7 2 4 5 2" xfId="26395" xr:uid="{249D1B28-EB94-4298-982E-A62CDAE08E94}"/>
    <cellStyle name="Comma 7 2 4 6" xfId="26396" xr:uid="{6A2FB539-A069-4DD8-BBC5-2428DCAF30A5}"/>
    <cellStyle name="Comma 7 2 4 7" xfId="26397" xr:uid="{39E43E5C-BF36-4B6E-8C58-69ED0283B137}"/>
    <cellStyle name="Comma 7 2 4 8" xfId="26377" xr:uid="{5774B3F3-6A76-46BC-847C-68E03C919F4C}"/>
    <cellStyle name="Comma 7 2 5" xfId="26398" xr:uid="{8D4F42AA-2E4A-4F64-86A3-9E82FE02653E}"/>
    <cellStyle name="Comma 7 2 5 2" xfId="26399" xr:uid="{CF11087B-AB9C-4200-B46D-1BA362445804}"/>
    <cellStyle name="Comma 7 2 5 2 2" xfId="26400" xr:uid="{E4CF11E0-FFAC-457E-AB2E-C494ED256AB0}"/>
    <cellStyle name="Comma 7 2 5 2 2 2" xfId="26401" xr:uid="{67B80947-450D-47F9-AA2A-ECA360E386E9}"/>
    <cellStyle name="Comma 7 2 5 2 3" xfId="26402" xr:uid="{934B2C07-3913-4BEC-8B45-177AB2299FF2}"/>
    <cellStyle name="Comma 7 2 5 2 3 2" xfId="26403" xr:uid="{A83D4971-6965-4C86-B951-EA79DF44D9FF}"/>
    <cellStyle name="Comma 7 2 5 2 4" xfId="26404" xr:uid="{27AEDF4D-1A14-42D3-878E-83E0EDE85142}"/>
    <cellStyle name="Comma 7 2 5 3" xfId="26405" xr:uid="{73865957-A0C8-4A56-913F-8A1CFE3CD896}"/>
    <cellStyle name="Comma 7 2 5 3 2" xfId="26406" xr:uid="{79E03193-1749-47D6-A62D-4DA6408C35C1}"/>
    <cellStyle name="Comma 7 2 5 4" xfId="26407" xr:uid="{38EA6F55-DBCA-44EF-8376-850B727A63DA}"/>
    <cellStyle name="Comma 7 2 5 4 2" xfId="26408" xr:uid="{B1308CFA-7697-478E-8859-5B9ABEA5B26C}"/>
    <cellStyle name="Comma 7 2 5 5" xfId="26409" xr:uid="{CB049187-7EE4-49D4-A7F0-9F91B3C90488}"/>
    <cellStyle name="Comma 7 2 6" xfId="26410" xr:uid="{845F8C3D-4FD1-4C7D-8FC7-8A5750F68A42}"/>
    <cellStyle name="Comma 7 2 6 2" xfId="26411" xr:uid="{D4860B23-0F9B-475D-939B-A751AFD4BBDE}"/>
    <cellStyle name="Comma 7 2 6 2 2" xfId="26412" xr:uid="{E5D5B003-3532-4717-87D5-84B0A44BCB73}"/>
    <cellStyle name="Comma 7 2 6 3" xfId="26413" xr:uid="{686E4814-D1A2-4819-9279-A1077A88AF41}"/>
    <cellStyle name="Comma 7 2 6 3 2" xfId="26414" xr:uid="{BE1DC890-1897-45EE-8054-AA3228A9DF59}"/>
    <cellStyle name="Comma 7 2 6 4" xfId="26415" xr:uid="{E0F071C6-ED95-41F9-8FD2-9AF7A666523B}"/>
    <cellStyle name="Comma 7 2 7" xfId="26416" xr:uid="{9FA928EA-A8F6-44DF-A338-6C6649877F49}"/>
    <cellStyle name="Comma 7 2 8" xfId="26417" xr:uid="{9736A1E4-73E5-4127-B01F-B56A95F2BA94}"/>
    <cellStyle name="Comma 7 2 9" xfId="26076" xr:uid="{FB1B5457-8028-4C5C-9179-C97EE9A63497}"/>
    <cellStyle name="Comma 7 20" xfId="47877" xr:uid="{46B0BF19-3F36-4266-82C9-1CB436AE8831}"/>
    <cellStyle name="Comma 7 3" xfId="704" xr:uid="{638F2605-426B-4463-8447-B21DDF7BD4D4}"/>
    <cellStyle name="Comma 7 3 10" xfId="26418" xr:uid="{9EB43D87-12CB-47B0-99C5-726501C3BAAD}"/>
    <cellStyle name="Comma 7 3 11" xfId="43896" xr:uid="{E0EF55AC-F838-40C3-87EC-66EB4B156061}"/>
    <cellStyle name="Comma 7 3 12" xfId="45077" xr:uid="{43C317D7-549F-46AA-820C-4AAC5BB13BB2}"/>
    <cellStyle name="Comma 7 3 2" xfId="2005" xr:uid="{E8B40B73-4097-43B8-B889-9E98AC0E3A8D}"/>
    <cellStyle name="Comma 7 3 2 2" xfId="26420" xr:uid="{E76C2A91-E81E-4E1D-B185-A205BE2AEF85}"/>
    <cellStyle name="Comma 7 3 2 2 2" xfId="26421" xr:uid="{16B2F005-713C-4F73-B94B-0F3DCD0E5545}"/>
    <cellStyle name="Comma 7 3 2 2 2 2" xfId="26422" xr:uid="{DAAE6BDD-DF37-4D79-ADE8-591176DCD9BE}"/>
    <cellStyle name="Comma 7 3 2 2 2 2 2" xfId="26423" xr:uid="{D2B7BD53-EC73-4314-8FA7-CC1975DD3493}"/>
    <cellStyle name="Comma 7 3 2 2 2 3" xfId="26424" xr:uid="{F1F96BE1-4E36-47AB-9EEF-AB769B8EED2A}"/>
    <cellStyle name="Comma 7 3 2 2 2 4" xfId="26425" xr:uid="{6DB7B03E-03B5-4FC3-B653-6A77A48345A9}"/>
    <cellStyle name="Comma 7 3 2 2 3" xfId="26426" xr:uid="{684A1921-1719-433C-899B-48C9B1C323F5}"/>
    <cellStyle name="Comma 7 3 2 2 3 2" xfId="26427" xr:uid="{6F88830F-D548-4E58-B0CE-5537A83AEF72}"/>
    <cellStyle name="Comma 7 3 2 2 4" xfId="26428" xr:uid="{1D4309D3-573F-405C-9F92-ECA3AA851F72}"/>
    <cellStyle name="Comma 7 3 2 2 5" xfId="26429" xr:uid="{8EF33887-922C-47E0-9502-81BD216A86EA}"/>
    <cellStyle name="Comma 7 3 2 2 6" xfId="26430" xr:uid="{D43A3CBB-F0BD-40C6-A109-64694E120A3B}"/>
    <cellStyle name="Comma 7 3 2 3" xfId="26431" xr:uid="{6DC911F2-D599-405B-B5DE-38702DD81990}"/>
    <cellStyle name="Comma 7 3 2 3 2" xfId="26432" xr:uid="{A60F0F4D-9B4A-4C8F-9D0E-47293B9AD2FA}"/>
    <cellStyle name="Comma 7 3 2 4" xfId="26433" xr:uid="{65A494A1-3339-4FE0-B53B-050A0CB6AE47}"/>
    <cellStyle name="Comma 7 3 2 5" xfId="26434" xr:uid="{B7D55C54-CAB8-4872-9284-409DCCB5DE92}"/>
    <cellStyle name="Comma 7 3 2 6" xfId="26435" xr:uid="{A75DBC93-1B6D-497B-90D4-1978BC7400BE}"/>
    <cellStyle name="Comma 7 3 2 7" xfId="26419" xr:uid="{BBE2283C-7102-456D-AA44-905405B23542}"/>
    <cellStyle name="Comma 7 3 3" xfId="2049" xr:uid="{493F142A-EE5E-45E2-9735-61A1FD1F69EF}"/>
    <cellStyle name="Comma 7 3 3 10" xfId="26437" xr:uid="{1CB56B1E-0135-4935-93FB-97A815F63871}"/>
    <cellStyle name="Comma 7 3 3 11" xfId="26436" xr:uid="{50A3659A-7ACE-48C1-A1E1-448C0DDE822E}"/>
    <cellStyle name="Comma 7 3 3 2" xfId="26438" xr:uid="{0843C5D3-CF00-4E4F-B4BC-8C0368833443}"/>
    <cellStyle name="Comma 7 3 3 2 2" xfId="26439" xr:uid="{F547D0DA-05BF-4699-B8F4-B3477F5F0A0A}"/>
    <cellStyle name="Comma 7 3 3 2 2 2" xfId="26440" xr:uid="{16B307C6-CD5D-4B7A-8780-82919644ADC9}"/>
    <cellStyle name="Comma 7 3 3 2 2 2 2" xfId="26441" xr:uid="{B2C89F8E-135A-407B-B765-0F46A3BCF239}"/>
    <cellStyle name="Comma 7 3 3 2 2 2 2 2" xfId="26442" xr:uid="{C372A67A-C6BC-4423-B58A-86659FAF5DA5}"/>
    <cellStyle name="Comma 7 3 3 2 2 2 2 2 2" xfId="26443" xr:uid="{02701D14-48B9-4E1D-B50B-D5B08866F2F0}"/>
    <cellStyle name="Comma 7 3 3 2 2 2 2 2 2 2" xfId="26444" xr:uid="{86136E7F-7EB4-4F57-97DC-919C769D4D69}"/>
    <cellStyle name="Comma 7 3 3 2 2 2 2 2 3" xfId="26445" xr:uid="{143C1285-2311-4E49-9A82-A0894490A879}"/>
    <cellStyle name="Comma 7 3 3 2 2 2 2 3" xfId="26446" xr:uid="{4AAA1E2C-C48D-4154-8E60-E5EB2E06110C}"/>
    <cellStyle name="Comma 7 3 3 2 2 2 2 3 2" xfId="26447" xr:uid="{D4DE43C1-908A-4606-8F41-35FDA845A54C}"/>
    <cellStyle name="Comma 7 3 3 2 2 2 2 4" xfId="26448" xr:uid="{FBF2DCEA-70B7-4E82-910F-5B46E09EE0E4}"/>
    <cellStyle name="Comma 7 3 3 2 2 2 3" xfId="26449" xr:uid="{B6A93E3A-DC4F-4932-B4EB-B5995E6E460E}"/>
    <cellStyle name="Comma 7 3 3 2 2 2 3 2" xfId="26450" xr:uid="{666509AB-B9AF-4BA0-ABDA-49D5282A4ECB}"/>
    <cellStyle name="Comma 7 3 3 2 2 2 3 2 2" xfId="26451" xr:uid="{C086EC85-E545-41AA-B519-16798ADCB2D2}"/>
    <cellStyle name="Comma 7 3 3 2 2 2 3 3" xfId="26452" xr:uid="{C2629E38-C95D-4043-A466-21979CDCBAA9}"/>
    <cellStyle name="Comma 7 3 3 2 2 2 3 3 2" xfId="26453" xr:uid="{B6CA8130-373A-4E55-BBEC-D0F10B9E092C}"/>
    <cellStyle name="Comma 7 3 3 2 2 2 3 4" xfId="26454" xr:uid="{EA5EC62C-EC01-41A3-8CFC-5A7F4DFCCA92}"/>
    <cellStyle name="Comma 7 3 3 2 2 2 4" xfId="26455" xr:uid="{7A71DFEF-1AC7-4D7C-993B-FE431C9B687A}"/>
    <cellStyle name="Comma 7 3 3 2 2 2 4 2" xfId="26456" xr:uid="{4D037474-3304-4B31-84D0-8573E620F90D}"/>
    <cellStyle name="Comma 7 3 3 2 2 2 5" xfId="26457" xr:uid="{5A2ECCD0-3464-401C-B6D0-F851A0E69D8F}"/>
    <cellStyle name="Comma 7 3 3 2 2 2 5 2" xfId="26458" xr:uid="{DC4AE096-A114-4B98-BC3A-73191705B982}"/>
    <cellStyle name="Comma 7 3 3 2 2 2 6" xfId="26459" xr:uid="{34479428-CBA4-45D7-9ED3-38EEFA8FE8DC}"/>
    <cellStyle name="Comma 7 3 3 2 2 3" xfId="26460" xr:uid="{F29E5CFE-508B-4BCB-9C2E-4F760388758B}"/>
    <cellStyle name="Comma 7 3 3 2 2 3 2" xfId="26461" xr:uid="{8420530F-5413-4A2B-BC00-DCBE4682D07C}"/>
    <cellStyle name="Comma 7 3 3 2 2 3 2 2" xfId="26462" xr:uid="{3F6ACD05-93E1-4FBE-9583-228FCDA22D81}"/>
    <cellStyle name="Comma 7 3 3 2 2 3 2 2 2" xfId="26463" xr:uid="{1373C185-FBC7-4A6A-9F40-35EE60BBB4E1}"/>
    <cellStyle name="Comma 7 3 3 2 2 3 2 3" xfId="26464" xr:uid="{5794E103-F44B-44CD-9BDF-7553C518D43E}"/>
    <cellStyle name="Comma 7 3 3 2 2 3 3" xfId="26465" xr:uid="{636A17A8-10CE-4837-A0EE-500B7F0DC2E6}"/>
    <cellStyle name="Comma 7 3 3 2 2 3 3 2" xfId="26466" xr:uid="{80E19EFD-6716-43BF-8A71-5999AE8957B4}"/>
    <cellStyle name="Comma 7 3 3 2 2 3 4" xfId="26467" xr:uid="{E3BE2476-30D0-47F4-8ABD-2405F2809E84}"/>
    <cellStyle name="Comma 7 3 3 2 2 4" xfId="26468" xr:uid="{28C0B3A7-34E0-406F-BA67-E7B343FDA528}"/>
    <cellStyle name="Comma 7 3 3 2 2 4 2" xfId="26469" xr:uid="{2C70035D-6BB9-4381-A050-E2BDFEB342E0}"/>
    <cellStyle name="Comma 7 3 3 2 2 4 2 2" xfId="26470" xr:uid="{DA51E5A4-6ADD-4F71-BDD9-989216E766E6}"/>
    <cellStyle name="Comma 7 3 3 2 2 4 3" xfId="26471" xr:uid="{D49B2278-662B-4832-8672-0B6FCF3B07FE}"/>
    <cellStyle name="Comma 7 3 3 2 2 4 3 2" xfId="26472" xr:uid="{118FB9A1-E1D0-40F6-B334-796C87B7B151}"/>
    <cellStyle name="Comma 7 3 3 2 2 4 4" xfId="26473" xr:uid="{71C937B0-6F4E-432E-869E-E8373452CCCD}"/>
    <cellStyle name="Comma 7 3 3 2 2 5" xfId="26474" xr:uid="{D5B8D53C-253A-4B4B-8C85-475AE3963DDC}"/>
    <cellStyle name="Comma 7 3 3 2 2 5 2" xfId="26475" xr:uid="{B56DEDA2-851D-4758-B122-57013FB6BE87}"/>
    <cellStyle name="Comma 7 3 3 2 2 6" xfId="26476" xr:uid="{CD6AC219-EABD-48A5-B770-2A4D463B9D6E}"/>
    <cellStyle name="Comma 7 3 3 2 2 6 2" xfId="26477" xr:uid="{D26AF858-3A96-4C12-9AB4-A34137BCF9CA}"/>
    <cellStyle name="Comma 7 3 3 2 2 7" xfId="26478" xr:uid="{3888D592-859A-4406-A9EA-3933237EE863}"/>
    <cellStyle name="Comma 7 3 3 2 3" xfId="26479" xr:uid="{E599E018-538A-4AA8-A813-3A19B5EA03DF}"/>
    <cellStyle name="Comma 7 3 3 2 3 2" xfId="26480" xr:uid="{4DAA399A-DE6A-4288-BB2D-2ABCBCE6D308}"/>
    <cellStyle name="Comma 7 3 3 2 3 2 2" xfId="26481" xr:uid="{97EB0294-FA8B-48CD-A733-33C1EC33B4BB}"/>
    <cellStyle name="Comma 7 3 3 2 3 2 2 2" xfId="26482" xr:uid="{D0D0B12D-C2E4-49D2-98F2-B3F6073FCBBA}"/>
    <cellStyle name="Comma 7 3 3 2 3 2 2 2 2" xfId="26483" xr:uid="{D37B7ED1-8249-41CF-8C1A-6062F499FDEE}"/>
    <cellStyle name="Comma 7 3 3 2 3 2 2 3" xfId="26484" xr:uid="{5FA7C2BE-FC21-457A-A2B1-85D8882342E0}"/>
    <cellStyle name="Comma 7 3 3 2 3 2 3" xfId="26485" xr:uid="{273E3713-2377-4E25-BE3B-B6CB0CDCDC0E}"/>
    <cellStyle name="Comma 7 3 3 2 3 2 3 2" xfId="26486" xr:uid="{75BE009C-DEAC-411A-8152-5E8AFB6F0A61}"/>
    <cellStyle name="Comma 7 3 3 2 3 2 4" xfId="26487" xr:uid="{DA80FBB0-A7CB-4816-BA75-98518EFE9A96}"/>
    <cellStyle name="Comma 7 3 3 2 3 3" xfId="26488" xr:uid="{89E97423-203E-4210-B86A-517815CB5754}"/>
    <cellStyle name="Comma 7 3 3 2 3 3 2" xfId="26489" xr:uid="{BDE5B33D-1BDD-4372-BFF9-BB5CE1B82A8D}"/>
    <cellStyle name="Comma 7 3 3 2 3 3 2 2" xfId="26490" xr:uid="{78BF45ED-B2E1-43F8-9141-10656994A475}"/>
    <cellStyle name="Comma 7 3 3 2 3 3 3" xfId="26491" xr:uid="{6454FFEE-8291-4748-AA18-32E6CEF43393}"/>
    <cellStyle name="Comma 7 3 3 2 3 3 3 2" xfId="26492" xr:uid="{B45496CD-0164-440A-9C2D-F792919DF08B}"/>
    <cellStyle name="Comma 7 3 3 2 3 3 4" xfId="26493" xr:uid="{C5EE1C44-D4F9-4503-BEB4-F04B4A4C1125}"/>
    <cellStyle name="Comma 7 3 3 2 3 4" xfId="26494" xr:uid="{7CF7E6D7-D46B-43CE-99F2-9FDBE5BEC88C}"/>
    <cellStyle name="Comma 7 3 3 2 3 4 2" xfId="26495" xr:uid="{8000A944-DB00-4CB3-ACF7-4CCC00B50ED0}"/>
    <cellStyle name="Comma 7 3 3 2 3 5" xfId="26496" xr:uid="{4D177A79-6823-4501-BB6D-B27939625034}"/>
    <cellStyle name="Comma 7 3 3 2 3 5 2" xfId="26497" xr:uid="{7E52CE54-E29B-46DA-8442-DE3650B3416C}"/>
    <cellStyle name="Comma 7 3 3 2 3 6" xfId="26498" xr:uid="{814BEBF9-B96B-4394-89BE-8F5DA460A4A8}"/>
    <cellStyle name="Comma 7 3 3 2 4" xfId="26499" xr:uid="{FE78E96D-9D4D-45E6-BD71-CFFD21A5CF42}"/>
    <cellStyle name="Comma 7 3 3 2 4 2" xfId="26500" xr:uid="{31FB24B5-2F4D-475F-BCED-D65A5DBA2021}"/>
    <cellStyle name="Comma 7 3 3 2 4 2 2" xfId="26501" xr:uid="{E4D9703F-D2E8-45E0-BF12-0BC8E694956C}"/>
    <cellStyle name="Comma 7 3 3 2 4 2 2 2" xfId="26502" xr:uid="{BBF528DD-84CD-420A-BA27-697A511E149F}"/>
    <cellStyle name="Comma 7 3 3 2 4 2 3" xfId="26503" xr:uid="{4F9F60DE-F173-43DB-AA37-1E52F7B5F6BE}"/>
    <cellStyle name="Comma 7 3 3 2 4 3" xfId="26504" xr:uid="{DEBA041F-4493-4A03-A92F-4BAE21008644}"/>
    <cellStyle name="Comma 7 3 3 2 4 3 2" xfId="26505" xr:uid="{78C0893E-E76B-4540-82B8-2500778C1D6C}"/>
    <cellStyle name="Comma 7 3 3 2 4 4" xfId="26506" xr:uid="{9FEDB455-240E-462D-B497-4632132BE0F1}"/>
    <cellStyle name="Comma 7 3 3 2 5" xfId="26507" xr:uid="{36524051-13B8-40CE-B4CF-5F196DD2300E}"/>
    <cellStyle name="Comma 7 3 3 2 5 2" xfId="26508" xr:uid="{FA9FE6C3-2AA4-43E8-934C-E92852F53618}"/>
    <cellStyle name="Comma 7 3 3 2 5 2 2" xfId="26509" xr:uid="{53E39003-F005-4C7B-B5A2-3703514B3EE8}"/>
    <cellStyle name="Comma 7 3 3 2 5 3" xfId="26510" xr:uid="{1F22633C-4A8E-4BC8-A98E-C9B33447D91D}"/>
    <cellStyle name="Comma 7 3 3 2 5 3 2" xfId="26511" xr:uid="{E5A5C631-65C7-4FCA-9E29-8D3FC921FEA7}"/>
    <cellStyle name="Comma 7 3 3 2 5 4" xfId="26512" xr:uid="{86CDE5EC-594D-482B-9548-46002D9377A4}"/>
    <cellStyle name="Comma 7 3 3 2 6" xfId="26513" xr:uid="{09DB9397-E02A-4298-9591-D9F221CE4ABD}"/>
    <cellStyle name="Comma 7 3 3 2 6 2" xfId="26514" xr:uid="{CD19755F-88B3-483E-A4E1-32458A477D0F}"/>
    <cellStyle name="Comma 7 3 3 2 7" xfId="26515" xr:uid="{52940D29-EE6B-45CF-ACA8-54667F537F54}"/>
    <cellStyle name="Comma 7 3 3 2 7 2" xfId="26516" xr:uid="{77095C46-1389-4D2E-ADAD-FED65BD36336}"/>
    <cellStyle name="Comma 7 3 3 2 8" xfId="26517" xr:uid="{FA996768-5360-4119-A766-CD704F426C63}"/>
    <cellStyle name="Comma 7 3 3 2 9" xfId="26518" xr:uid="{CC311C44-62E4-49C2-9926-12EB9A7DD584}"/>
    <cellStyle name="Comma 7 3 3 3" xfId="26519" xr:uid="{73EBBF73-0BDC-4CAC-8E80-ACFED4023818}"/>
    <cellStyle name="Comma 7 3 3 3 2" xfId="26520" xr:uid="{AA274A88-5777-4A56-ABDF-8FE5F15A51DB}"/>
    <cellStyle name="Comma 7 3 3 3 2 2" xfId="26521" xr:uid="{D192FBC3-AFC9-4F88-9BEF-24D7D80D72A2}"/>
    <cellStyle name="Comma 7 3 3 3 2 2 2" xfId="26522" xr:uid="{5046F29D-1C7C-4C20-81AD-43FC39CEB50B}"/>
    <cellStyle name="Comma 7 3 3 3 2 2 2 2" xfId="26523" xr:uid="{1FB06B1B-F714-42B2-8E70-4DACFA8C0973}"/>
    <cellStyle name="Comma 7 3 3 3 2 2 2 2 2" xfId="26524" xr:uid="{EFE1FC78-D574-4A05-90BA-0A8B846B6920}"/>
    <cellStyle name="Comma 7 3 3 3 2 2 2 3" xfId="26525" xr:uid="{E6C7E407-8D2E-4AD6-BC55-F83E15618D0A}"/>
    <cellStyle name="Comma 7 3 3 3 2 2 3" xfId="26526" xr:uid="{C55ED3C2-574A-4065-803F-28988ABD5B1C}"/>
    <cellStyle name="Comma 7 3 3 3 2 2 3 2" xfId="26527" xr:uid="{6B230887-539A-4F09-951E-F3F16E4F214A}"/>
    <cellStyle name="Comma 7 3 3 3 2 2 4" xfId="26528" xr:uid="{5DB2DA98-D235-4916-A0AB-971531ED686F}"/>
    <cellStyle name="Comma 7 3 3 3 2 3" xfId="26529" xr:uid="{1D8293BA-411B-44A2-B8CC-3AF0488D913F}"/>
    <cellStyle name="Comma 7 3 3 3 2 3 2" xfId="26530" xr:uid="{829ADC23-0F6D-42D7-B951-2F8146B28460}"/>
    <cellStyle name="Comma 7 3 3 3 2 3 2 2" xfId="26531" xr:uid="{973E366B-7F6C-4A45-AB43-5984587988D5}"/>
    <cellStyle name="Comma 7 3 3 3 2 3 3" xfId="26532" xr:uid="{D6D1FF40-5561-4C73-A9E7-C995C73846B9}"/>
    <cellStyle name="Comma 7 3 3 3 2 3 3 2" xfId="26533" xr:uid="{4F4D3C92-F0ED-45C3-B55E-06B0FFBFE1D6}"/>
    <cellStyle name="Comma 7 3 3 3 2 3 4" xfId="26534" xr:uid="{254CB548-37A5-4705-8F11-951CD44104DE}"/>
    <cellStyle name="Comma 7 3 3 3 2 4" xfId="26535" xr:uid="{F76FA8FE-5714-4FCA-9964-C448D93A1C6B}"/>
    <cellStyle name="Comma 7 3 3 3 2 4 2" xfId="26536" xr:uid="{99E63905-3CB3-4214-AE27-B95DD5B76894}"/>
    <cellStyle name="Comma 7 3 3 3 2 5" xfId="26537" xr:uid="{00169E3A-9BB1-4F83-A955-3BEE4809512F}"/>
    <cellStyle name="Comma 7 3 3 3 2 5 2" xfId="26538" xr:uid="{4DE81F44-A1AB-44DA-8E54-C2A932C5E12A}"/>
    <cellStyle name="Comma 7 3 3 3 2 6" xfId="26539" xr:uid="{5728C221-5C0B-45B4-AB8C-B69D2BF53F28}"/>
    <cellStyle name="Comma 7 3 3 3 3" xfId="26540" xr:uid="{550C7042-20E8-4B36-B45A-2E2D14E87342}"/>
    <cellStyle name="Comma 7 3 3 3 3 2" xfId="26541" xr:uid="{4854D52A-382D-40BD-A3B3-D723BF2652D1}"/>
    <cellStyle name="Comma 7 3 3 3 3 2 2" xfId="26542" xr:uid="{DF149D2C-90D2-478D-9474-35386B1036FA}"/>
    <cellStyle name="Comma 7 3 3 3 3 2 2 2" xfId="26543" xr:uid="{AFB15983-ECBF-4EF8-910B-B448503B16B7}"/>
    <cellStyle name="Comma 7 3 3 3 3 2 3" xfId="26544" xr:uid="{47E3B3CD-6E5E-482A-964E-73ED1FDD82ED}"/>
    <cellStyle name="Comma 7 3 3 3 3 3" xfId="26545" xr:uid="{8802106D-CCC3-4DA6-97F5-9334D98EC48D}"/>
    <cellStyle name="Comma 7 3 3 3 3 3 2" xfId="26546" xr:uid="{69959238-FF7F-4C24-9A99-17E9609D4A78}"/>
    <cellStyle name="Comma 7 3 3 3 3 4" xfId="26547" xr:uid="{6BBB8245-669E-460F-9E11-2DA8216E7243}"/>
    <cellStyle name="Comma 7 3 3 3 4" xfId="26548" xr:uid="{CFE1E54B-1342-4115-A122-B152C67E00A7}"/>
    <cellStyle name="Comma 7 3 3 3 4 2" xfId="26549" xr:uid="{FFD983F6-775E-4EE9-AC3C-44FB354212FE}"/>
    <cellStyle name="Comma 7 3 3 3 4 2 2" xfId="26550" xr:uid="{C67D4445-12C7-4BA5-B262-1B05B3874DE3}"/>
    <cellStyle name="Comma 7 3 3 3 4 3" xfId="26551" xr:uid="{D6D74331-86FB-470F-B2DB-4294390FC2FB}"/>
    <cellStyle name="Comma 7 3 3 3 4 3 2" xfId="26552" xr:uid="{51BDF3F9-6D06-4236-A97A-9ED72014D1C2}"/>
    <cellStyle name="Comma 7 3 3 3 4 4" xfId="26553" xr:uid="{988AC458-1E15-4AA9-A491-6D5BCBB4D772}"/>
    <cellStyle name="Comma 7 3 3 3 5" xfId="26554" xr:uid="{CF512033-F2FE-49DA-AF2C-FF8C4009A9D8}"/>
    <cellStyle name="Comma 7 3 3 3 5 2" xfId="26555" xr:uid="{4A7246B7-5382-4CA7-8ACC-E21623F4BC19}"/>
    <cellStyle name="Comma 7 3 3 3 6" xfId="26556" xr:uid="{F4ACCAA1-2166-472E-9D47-EBC9EEF74D32}"/>
    <cellStyle name="Comma 7 3 3 3 6 2" xfId="26557" xr:uid="{EA2BD281-547A-4BBF-B044-901EB7E4391F}"/>
    <cellStyle name="Comma 7 3 3 3 7" xfId="26558" xr:uid="{C20236FC-F52D-4640-A457-935D7F856974}"/>
    <cellStyle name="Comma 7 3 3 4" xfId="26559" xr:uid="{80AFD542-CB36-487C-AAD3-71E151873A77}"/>
    <cellStyle name="Comma 7 3 3 4 2" xfId="26560" xr:uid="{208BD44B-67BF-473B-BCCB-6539D295EDED}"/>
    <cellStyle name="Comma 7 3 3 4 2 2" xfId="26561" xr:uid="{E7A5FA48-C2C3-4037-A9F0-2D37B95C2742}"/>
    <cellStyle name="Comma 7 3 3 4 2 2 2" xfId="26562" xr:uid="{00EC4213-5CDB-41D6-A1F5-382F46D8B02B}"/>
    <cellStyle name="Comma 7 3 3 4 2 2 2 2" xfId="26563" xr:uid="{C00B8D6C-CB8F-481B-BD99-5B32068528E4}"/>
    <cellStyle name="Comma 7 3 3 4 2 2 3" xfId="26564" xr:uid="{638A46D3-4EDD-49E9-B953-F4B3F38C9101}"/>
    <cellStyle name="Comma 7 3 3 4 2 3" xfId="26565" xr:uid="{2E98D890-5BC1-4D30-BECB-8A35AF79CDD2}"/>
    <cellStyle name="Comma 7 3 3 4 2 3 2" xfId="26566" xr:uid="{FB5E00B9-450D-4440-8265-1A91533FE0A4}"/>
    <cellStyle name="Comma 7 3 3 4 2 4" xfId="26567" xr:uid="{0C777F39-84E8-4CF5-A01D-6E4B32414455}"/>
    <cellStyle name="Comma 7 3 3 4 3" xfId="26568" xr:uid="{A4209555-7FCC-4F43-9EAD-47DAE1A4C6F5}"/>
    <cellStyle name="Comma 7 3 3 4 3 2" xfId="26569" xr:uid="{152A1F4D-5A8E-4F6D-8DB8-6D1514DD84D5}"/>
    <cellStyle name="Comma 7 3 3 4 3 2 2" xfId="26570" xr:uid="{866163A9-E671-4F6D-ADB4-31A69EE613FE}"/>
    <cellStyle name="Comma 7 3 3 4 3 3" xfId="26571" xr:uid="{A8D461FA-7575-490A-909D-5B9E17A3235F}"/>
    <cellStyle name="Comma 7 3 3 4 3 3 2" xfId="26572" xr:uid="{C99954FE-3182-4AE8-A8DB-07CE0D5EEC10}"/>
    <cellStyle name="Comma 7 3 3 4 3 4" xfId="26573" xr:uid="{888F8A76-C416-4C00-90E8-D822364138F2}"/>
    <cellStyle name="Comma 7 3 3 4 4" xfId="26574" xr:uid="{6C9B7CFC-977E-4236-BE90-B54EA3135CD5}"/>
    <cellStyle name="Comma 7 3 3 4 4 2" xfId="26575" xr:uid="{E4ED7643-CF97-4D5B-8B48-C7F89D77410E}"/>
    <cellStyle name="Comma 7 3 3 4 5" xfId="26576" xr:uid="{F565B4B3-6B03-4F82-B3CA-6B62A56A9517}"/>
    <cellStyle name="Comma 7 3 3 4 5 2" xfId="26577" xr:uid="{1CDCBE7A-6D52-4DED-AE02-3A3629B896DE}"/>
    <cellStyle name="Comma 7 3 3 4 6" xfId="26578" xr:uid="{A4169033-8060-4ED9-8AD6-71799E307550}"/>
    <cellStyle name="Comma 7 3 3 5" xfId="26579" xr:uid="{27366BC0-6DE9-411D-8CE2-CD53D47C8594}"/>
    <cellStyle name="Comma 7 3 3 5 2" xfId="26580" xr:uid="{25F7F4CE-0238-41E2-B2E9-F20F31B8EFF2}"/>
    <cellStyle name="Comma 7 3 3 5 2 2" xfId="26581" xr:uid="{DED4AA47-1525-4646-9E3C-E358B792A01E}"/>
    <cellStyle name="Comma 7 3 3 5 2 2 2" xfId="26582" xr:uid="{ADE56DF9-B78E-4B2C-97B0-0937917E77EC}"/>
    <cellStyle name="Comma 7 3 3 5 2 3" xfId="26583" xr:uid="{9F014E39-906F-4613-A2A2-993BDEFC2BE0}"/>
    <cellStyle name="Comma 7 3 3 5 2 3 2" xfId="26584" xr:uid="{1282771F-7D23-4952-8B26-7AACD0BA3799}"/>
    <cellStyle name="Comma 7 3 3 5 2 4" xfId="26585" xr:uid="{E25F4F2D-F4D6-495D-B067-8B8D1614DF7F}"/>
    <cellStyle name="Comma 7 3 3 5 3" xfId="26586" xr:uid="{E7D3A3CC-B66A-4DEF-BE2D-3D5979AA4034}"/>
    <cellStyle name="Comma 7 3 3 5 3 2" xfId="26587" xr:uid="{D59074FD-F902-4CA4-B7E1-5C2A2033EA65}"/>
    <cellStyle name="Comma 7 3 3 5 4" xfId="26588" xr:uid="{4AE33785-801A-497B-B517-EB14D2A6D918}"/>
    <cellStyle name="Comma 7 3 3 5 4 2" xfId="26589" xr:uid="{54EF93A5-6384-4148-8D06-A31F2D53A6B8}"/>
    <cellStyle name="Comma 7 3 3 5 5" xfId="26590" xr:uid="{3DC71CC1-4B67-4587-8C58-9FA89B8C5097}"/>
    <cellStyle name="Comma 7 3 3 6" xfId="26591" xr:uid="{CFC15F2C-A343-48D0-B8A1-8F1B5B4DA60B}"/>
    <cellStyle name="Comma 7 3 3 6 2" xfId="26592" xr:uid="{16DB2389-74F2-4942-BF20-79564EB762CD}"/>
    <cellStyle name="Comma 7 3 3 6 2 2" xfId="26593" xr:uid="{1959683C-5D73-40EA-B077-B3363406C65D}"/>
    <cellStyle name="Comma 7 3 3 6 3" xfId="26594" xr:uid="{9082BB8F-624E-4A98-8E51-70D32A2ABECB}"/>
    <cellStyle name="Comma 7 3 3 6 3 2" xfId="26595" xr:uid="{B4F8CB20-662B-4F4A-B438-F2AD066B56A9}"/>
    <cellStyle name="Comma 7 3 3 6 4" xfId="26596" xr:uid="{5483B5A5-D315-473D-AEC0-8676D7AA872D}"/>
    <cellStyle name="Comma 7 3 3 7" xfId="26597" xr:uid="{EF605306-8782-45FF-9E77-53F4D5E38B8C}"/>
    <cellStyle name="Comma 7 3 3 7 2" xfId="26598" xr:uid="{DA05186E-C3ED-4B9F-9153-197E8940CD83}"/>
    <cellStyle name="Comma 7 3 3 8" xfId="26599" xr:uid="{6B73C808-1A95-4928-B492-00FCB5DB9140}"/>
    <cellStyle name="Comma 7 3 3 8 2" xfId="26600" xr:uid="{9082F08B-37B8-4A1C-9364-1B593FA57B2D}"/>
    <cellStyle name="Comma 7 3 3 9" xfId="26601" xr:uid="{11C1B742-54E2-43C6-9934-7712B6FDF620}"/>
    <cellStyle name="Comma 7 3 4" xfId="26602" xr:uid="{B40E6473-8BF2-4590-8016-F504AE06AF81}"/>
    <cellStyle name="Comma 7 3 4 2" xfId="26603" xr:uid="{5BE29C43-6CAD-4F03-880A-F8BE67334B58}"/>
    <cellStyle name="Comma 7 3 4 2 2" xfId="26604" xr:uid="{7CB1071F-E99C-4987-BF58-FA038B3705BA}"/>
    <cellStyle name="Comma 7 3 4 2 2 2" xfId="26605" xr:uid="{ADF18B84-D4EE-43C6-BD7B-4297224D5D2A}"/>
    <cellStyle name="Comma 7 3 4 2 2 2 2" xfId="26606" xr:uid="{0806FD3C-834B-43D8-B0BD-A81EF4646A35}"/>
    <cellStyle name="Comma 7 3 4 2 2 2 2 2" xfId="26607" xr:uid="{70929F18-FE78-4B53-8C58-968F5B442BE1}"/>
    <cellStyle name="Comma 7 3 4 2 2 2 3" xfId="26608" xr:uid="{B04B553C-C351-4CD6-8B17-5F0A8B712C3E}"/>
    <cellStyle name="Comma 7 3 4 2 2 2 4" xfId="26609" xr:uid="{123E36A6-C50B-42BA-B8C9-A4CB4EEBC4A6}"/>
    <cellStyle name="Comma 7 3 4 2 2 3" xfId="26610" xr:uid="{5E0D218E-7DBB-412B-B52D-98CCF5E9EDBF}"/>
    <cellStyle name="Comma 7 3 4 2 2 3 2" xfId="26611" xr:uid="{E2F5916A-7D9B-4E75-8364-D03613BDCF95}"/>
    <cellStyle name="Comma 7 3 4 2 2 4" xfId="26612" xr:uid="{ED8D831E-CFC6-4FD3-B17B-FB7F6FC197FD}"/>
    <cellStyle name="Comma 7 3 4 2 2 5" xfId="26613" xr:uid="{9AFB589C-79BE-4D63-96DE-79265E806F75}"/>
    <cellStyle name="Comma 7 3 4 2 3" xfId="26614" xr:uid="{8B80B7DB-82D2-4221-A0AD-84DB640E78BA}"/>
    <cellStyle name="Comma 7 3 4 2 3 2" xfId="26615" xr:uid="{DB2CEB76-11A1-4342-A29F-AD049C44CD5C}"/>
    <cellStyle name="Comma 7 3 4 2 3 2 2" xfId="26616" xr:uid="{08CF097C-3023-49A9-9F15-D680DDC6EBE0}"/>
    <cellStyle name="Comma 7 3 4 2 3 3" xfId="26617" xr:uid="{8A2A5092-45A2-4544-98C6-68CF5BBDB38A}"/>
    <cellStyle name="Comma 7 3 4 2 3 4" xfId="26618" xr:uid="{C1606562-AD4E-43CF-AB48-E29B50119C68}"/>
    <cellStyle name="Comma 7 3 4 2 4" xfId="26619" xr:uid="{63BE62FB-51B9-49F2-835C-21C14C22FD26}"/>
    <cellStyle name="Comma 7 3 4 2 4 2" xfId="26620" xr:uid="{80B77806-CFD8-4624-BE05-CC81DFC15F88}"/>
    <cellStyle name="Comma 7 3 4 2 5" xfId="26621" xr:uid="{9D99AC04-E56E-4102-8DAB-D556F0171375}"/>
    <cellStyle name="Comma 7 3 4 2 6" xfId="26622" xr:uid="{A263A39C-5A42-4FE6-9A4A-05763509C190}"/>
    <cellStyle name="Comma 7 3 4 3" xfId="26623" xr:uid="{922DEB3C-64CF-47A7-8CA7-FA0639BAC640}"/>
    <cellStyle name="Comma 7 3 4 3 2" xfId="26624" xr:uid="{7221A025-CB4B-43AA-BD58-9C3DE66D93E0}"/>
    <cellStyle name="Comma 7 3 4 3 2 2" xfId="26625" xr:uid="{C5255D5A-1DB1-40F9-9905-69A4F08025A7}"/>
    <cellStyle name="Comma 7 3 4 3 2 2 2" xfId="26626" xr:uid="{100461C3-C4FD-4E73-AB41-C9D36469C746}"/>
    <cellStyle name="Comma 7 3 4 3 2 3" xfId="26627" xr:uid="{EA10F527-02DC-4F00-ACC0-68022C444E2A}"/>
    <cellStyle name="Comma 7 3 4 3 2 4" xfId="26628" xr:uid="{20F42DF4-DC56-4E5D-BA2F-1915E0E6EC23}"/>
    <cellStyle name="Comma 7 3 4 3 3" xfId="26629" xr:uid="{96D85055-DFE0-4746-9B9C-C9EA9F0926CE}"/>
    <cellStyle name="Comma 7 3 4 3 3 2" xfId="26630" xr:uid="{055922E4-48E5-416D-B7FC-FBA7DC15DFD4}"/>
    <cellStyle name="Comma 7 3 4 3 4" xfId="26631" xr:uid="{928C9E73-EA91-42DB-87FF-194B559BE99E}"/>
    <cellStyle name="Comma 7 3 4 3 5" xfId="26632" xr:uid="{8891B723-226C-471B-BCB5-AB9C8FB22C65}"/>
    <cellStyle name="Comma 7 3 4 4" xfId="26633" xr:uid="{D1F9F977-53A7-489A-8638-5B4F2B140681}"/>
    <cellStyle name="Comma 7 3 4 4 2" xfId="26634" xr:uid="{D43C6352-FB4C-491F-A025-DBAD8D4CC8D0}"/>
    <cellStyle name="Comma 7 3 4 4 2 2" xfId="26635" xr:uid="{345A332F-4A01-4E0B-8161-B72CEE1AABD8}"/>
    <cellStyle name="Comma 7 3 4 4 3" xfId="26636" xr:uid="{F93C48B1-0498-4D01-BF5E-51DC0F94883B}"/>
    <cellStyle name="Comma 7 3 4 4 4" xfId="26637" xr:uid="{9E4EBCD9-24AD-4EC8-9197-9689CDA3278B}"/>
    <cellStyle name="Comma 7 3 4 5" xfId="26638" xr:uid="{1ECC67C0-2681-4B76-929C-2598FF74EB6B}"/>
    <cellStyle name="Comma 7 3 4 5 2" xfId="26639" xr:uid="{775870D4-D990-415C-92FE-10589F8CBB52}"/>
    <cellStyle name="Comma 7 3 4 6" xfId="26640" xr:uid="{9ECAE739-DB6A-4098-9178-6A9B1ACDDBA8}"/>
    <cellStyle name="Comma 7 3 4 7" xfId="26641" xr:uid="{2EBD57A7-E8A1-464B-8BB0-2C474662E8E9}"/>
    <cellStyle name="Comma 7 3 4 8" xfId="26642" xr:uid="{3CC7CE7D-EC67-40BA-AD51-CBE0AC0DF6D8}"/>
    <cellStyle name="Comma 7 3 5" xfId="26643" xr:uid="{0B1679C2-8231-416E-A9A0-FDE126892B55}"/>
    <cellStyle name="Comma 7 3 5 2" xfId="26644" xr:uid="{94110AF7-1E5D-422A-B96F-BEFB1C747C31}"/>
    <cellStyle name="Comma 7 3 5 2 2" xfId="26645" xr:uid="{F30238F4-85B2-4B4F-84B5-5D83D68961B6}"/>
    <cellStyle name="Comma 7 3 5 2 2 2" xfId="26646" xr:uid="{89BB06E6-34C0-4D39-89E4-569247389CA7}"/>
    <cellStyle name="Comma 7 3 5 2 3" xfId="26647" xr:uid="{66E70D29-FDAB-48EC-830A-AD0E692938E0}"/>
    <cellStyle name="Comma 7 3 5 2 4" xfId="26648" xr:uid="{BB1B633F-A0CB-43FD-BE54-9BCAE54B10E0}"/>
    <cellStyle name="Comma 7 3 5 3" xfId="26649" xr:uid="{8FEF43B9-07DC-4BAD-A302-43FA6D8C8208}"/>
    <cellStyle name="Comma 7 3 5 3 2" xfId="26650" xr:uid="{1729A31E-ABE2-4F3D-96B6-AEF644D2D04E}"/>
    <cellStyle name="Comma 7 3 5 4" xfId="26651" xr:uid="{77C46F3E-5141-44D8-9D44-91CBA5934972}"/>
    <cellStyle name="Comma 7 3 5 5" xfId="26652" xr:uid="{B0A55F94-6BC0-4264-B8A1-3C79C712358E}"/>
    <cellStyle name="Comma 7 3 6" xfId="26653" xr:uid="{FC1A1E1E-6082-430B-ABE9-EC159370507C}"/>
    <cellStyle name="Comma 7 3 6 2" xfId="26654" xr:uid="{3CFF7CFA-2EA8-4227-91E4-62C5897C1CA6}"/>
    <cellStyle name="Comma 7 3 7" xfId="26655" xr:uid="{35F53FAC-0DC6-49AB-AC57-DEB39A37EB6B}"/>
    <cellStyle name="Comma 7 3 8" xfId="26656" xr:uid="{4C339D77-7A72-4994-82D0-D00E838E9BA0}"/>
    <cellStyle name="Comma 7 3 9" xfId="26657" xr:uid="{B3A0ECC7-A7AB-4C04-B8A0-2C5EC90C96D5}"/>
    <cellStyle name="Comma 7 4" xfId="2013" xr:uid="{DDBABA08-1F2B-4C13-A5ED-3ED97AD5F8C5}"/>
    <cellStyle name="Comma 7 4 10" xfId="26658" xr:uid="{E2AA18E5-D999-4D93-A96D-1A21235DC245}"/>
    <cellStyle name="Comma 7 4 11" xfId="47245" xr:uid="{BB5B4999-DC68-4F56-8A3D-77B254329E01}"/>
    <cellStyle name="Comma 7 4 2" xfId="2064" xr:uid="{521E60E6-A036-4A4D-BA98-B8A2C1C5CC33}"/>
    <cellStyle name="Comma 7 4 2 10" xfId="26659" xr:uid="{15F7F7E4-50E4-468D-A895-ECF5D7B3FFB0}"/>
    <cellStyle name="Comma 7 4 2 2" xfId="26660" xr:uid="{5F7AAFA6-E2FF-4665-805E-8AEEADF0A132}"/>
    <cellStyle name="Comma 7 4 2 2 2" xfId="26661" xr:uid="{764B84C6-EBFD-49CC-9D82-34DE6E0EAD9C}"/>
    <cellStyle name="Comma 7 4 2 2 2 2" xfId="26662" xr:uid="{41DED6B0-4FA4-4266-BACF-B7387ABEACBD}"/>
    <cellStyle name="Comma 7 4 2 2 2 2 2" xfId="26663" xr:uid="{E8F887CF-BF4E-40B6-8422-616A3297241D}"/>
    <cellStyle name="Comma 7 4 2 2 2 2 2 2" xfId="26664" xr:uid="{2D5E9E0A-A62D-4555-9AC0-B198AD83C7F3}"/>
    <cellStyle name="Comma 7 4 2 2 2 2 2 2 2" xfId="26665" xr:uid="{BE6D24EE-3EE0-4112-98BE-C382AD31EA8C}"/>
    <cellStyle name="Comma 7 4 2 2 2 2 2 3" xfId="26666" xr:uid="{A41BB781-C714-4E34-9AD3-9571A5CCA192}"/>
    <cellStyle name="Comma 7 4 2 2 2 2 3" xfId="26667" xr:uid="{897B0A28-5610-4013-881B-29250E6B662B}"/>
    <cellStyle name="Comma 7 4 2 2 2 2 3 2" xfId="26668" xr:uid="{9049A691-CB51-48F6-BCDF-5977E3BA875A}"/>
    <cellStyle name="Comma 7 4 2 2 2 2 4" xfId="26669" xr:uid="{32ECF143-47FA-42AB-A3BF-E1093BED39D7}"/>
    <cellStyle name="Comma 7 4 2 2 2 3" xfId="26670" xr:uid="{78D3CEC6-9FA7-47EA-BAC4-659C339D9A50}"/>
    <cellStyle name="Comma 7 4 2 2 2 3 2" xfId="26671" xr:uid="{66608AE8-C0A3-4C9E-9EBF-CD1D1F37A23C}"/>
    <cellStyle name="Comma 7 4 2 2 2 3 2 2" xfId="26672" xr:uid="{7A9FBB3A-3B16-46B9-A393-18BA04B68226}"/>
    <cellStyle name="Comma 7 4 2 2 2 3 3" xfId="26673" xr:uid="{2F2F81EE-89B0-4BB5-9D55-ABECB43FF8AE}"/>
    <cellStyle name="Comma 7 4 2 2 2 3 3 2" xfId="26674" xr:uid="{7C212A7A-3866-4728-99E5-59991043BF94}"/>
    <cellStyle name="Comma 7 4 2 2 2 3 4" xfId="26675" xr:uid="{4E2C600F-40D7-4BF9-8FA5-BD588E778980}"/>
    <cellStyle name="Comma 7 4 2 2 2 4" xfId="26676" xr:uid="{A9FB197E-6E54-4091-BC35-44E1CF38E34C}"/>
    <cellStyle name="Comma 7 4 2 2 2 4 2" xfId="26677" xr:uid="{1D88FE62-C6CB-45B2-8DB8-E91F1856FA5A}"/>
    <cellStyle name="Comma 7 4 2 2 2 5" xfId="26678" xr:uid="{34D851BC-1EB7-47E9-BD16-EFD1BDC82CE6}"/>
    <cellStyle name="Comma 7 4 2 2 2 5 2" xfId="26679" xr:uid="{23A8B239-708A-44AD-BDF9-D068A34C5FEB}"/>
    <cellStyle name="Comma 7 4 2 2 2 6" xfId="26680" xr:uid="{1DA51147-9B34-45AA-A13F-E838C9BD1389}"/>
    <cellStyle name="Comma 7 4 2 2 3" xfId="26681" xr:uid="{169AD83F-99BD-40AE-AD18-BD11A9CDCB99}"/>
    <cellStyle name="Comma 7 4 2 2 3 2" xfId="26682" xr:uid="{223DD0F4-5FF0-4AC1-AD9A-C8E2721C18C5}"/>
    <cellStyle name="Comma 7 4 2 2 3 2 2" xfId="26683" xr:uid="{ADD82153-546B-4581-B916-6DC08D63AD8B}"/>
    <cellStyle name="Comma 7 4 2 2 3 2 2 2" xfId="26684" xr:uid="{FE52BA4C-4B13-49D0-BC37-AC7A4224D38D}"/>
    <cellStyle name="Comma 7 4 2 2 3 2 3" xfId="26685" xr:uid="{2CE594FB-7A33-425F-89D0-B99042C0F5B5}"/>
    <cellStyle name="Comma 7 4 2 2 3 3" xfId="26686" xr:uid="{909A405D-E5A5-4AB2-AD33-117B4CF0E78B}"/>
    <cellStyle name="Comma 7 4 2 2 3 3 2" xfId="26687" xr:uid="{76629C00-8359-4662-9010-48D4734E070D}"/>
    <cellStyle name="Comma 7 4 2 2 3 4" xfId="26688" xr:uid="{577CB6A9-BAC4-4EC2-B12F-1D5870BCE6C2}"/>
    <cellStyle name="Comma 7 4 2 2 4" xfId="26689" xr:uid="{3000A38E-76E8-4AE7-B0A0-308D74E6664A}"/>
    <cellStyle name="Comma 7 4 2 2 4 2" xfId="26690" xr:uid="{64BAC1C0-50A9-45B3-9737-5FE4E7EC8D92}"/>
    <cellStyle name="Comma 7 4 2 2 4 2 2" xfId="26691" xr:uid="{D438941A-49D7-42B3-A6CF-F560B2AEC032}"/>
    <cellStyle name="Comma 7 4 2 2 4 3" xfId="26692" xr:uid="{4EECB89F-2702-423A-9DC7-D4E48C77F0A8}"/>
    <cellStyle name="Comma 7 4 2 2 4 3 2" xfId="26693" xr:uid="{0732F731-5EE4-4C4B-9603-6B8B9215C4AB}"/>
    <cellStyle name="Comma 7 4 2 2 4 4" xfId="26694" xr:uid="{04BB106B-7A2A-4FAA-8709-A3BD368EFED9}"/>
    <cellStyle name="Comma 7 4 2 2 5" xfId="26695" xr:uid="{BD1A670D-A984-49B5-814D-7F82E08C6520}"/>
    <cellStyle name="Comma 7 4 2 2 5 2" xfId="26696" xr:uid="{D7E23CF4-0F52-48ED-BDBA-AE071BAAE75B}"/>
    <cellStyle name="Comma 7 4 2 2 6" xfId="26697" xr:uid="{DD9196FF-5E99-4B74-B9F9-31DA12996F71}"/>
    <cellStyle name="Comma 7 4 2 2 6 2" xfId="26698" xr:uid="{518DC342-0DC5-4BF3-9639-1D023CB9B070}"/>
    <cellStyle name="Comma 7 4 2 2 7" xfId="26699" xr:uid="{32D06E9F-E5EB-4B84-8185-4C2798BFFFED}"/>
    <cellStyle name="Comma 7 4 2 3" xfId="26700" xr:uid="{9B8BF1E3-691F-4993-98DD-8FE9445FD805}"/>
    <cellStyle name="Comma 7 4 2 3 2" xfId="26701" xr:uid="{9AFF5FBE-6BE7-4733-A704-B48BE1D1292E}"/>
    <cellStyle name="Comma 7 4 2 3 2 2" xfId="26702" xr:uid="{B1FFBEEE-00E0-4751-A641-826A99ABC15E}"/>
    <cellStyle name="Comma 7 4 2 3 2 2 2" xfId="26703" xr:uid="{5796A0F2-E3C7-4C32-BF77-3B0E13544544}"/>
    <cellStyle name="Comma 7 4 2 3 2 2 2 2" xfId="26704" xr:uid="{D60AC787-40C9-426C-A7A4-A44A12B8CBDB}"/>
    <cellStyle name="Comma 7 4 2 3 2 2 3" xfId="26705" xr:uid="{B9796EA6-B998-4D5D-A76C-19375DE8B465}"/>
    <cellStyle name="Comma 7 4 2 3 2 3" xfId="26706" xr:uid="{9C9856E3-E8F0-4431-B878-CDDA4963C406}"/>
    <cellStyle name="Comma 7 4 2 3 2 3 2" xfId="26707" xr:uid="{14A68288-07F4-458F-920B-C8B816EBB4E9}"/>
    <cellStyle name="Comma 7 4 2 3 2 4" xfId="26708" xr:uid="{04A4AEBE-4E36-45A8-A020-E1A313CAD68D}"/>
    <cellStyle name="Comma 7 4 2 3 3" xfId="26709" xr:uid="{B160CF88-337A-4308-84C3-EB0CCF2C9C71}"/>
    <cellStyle name="Comma 7 4 2 3 3 2" xfId="26710" xr:uid="{37BD8792-1F90-4346-AD7E-A7589202E744}"/>
    <cellStyle name="Comma 7 4 2 3 3 2 2" xfId="26711" xr:uid="{C96B65A2-F46A-43FE-8A71-364D3947F726}"/>
    <cellStyle name="Comma 7 4 2 3 3 3" xfId="26712" xr:uid="{2C895020-EA47-40E1-88EE-C520866DF803}"/>
    <cellStyle name="Comma 7 4 2 3 3 3 2" xfId="26713" xr:uid="{D0A0B0CA-BE9A-4601-8467-A1470A305D38}"/>
    <cellStyle name="Comma 7 4 2 3 3 4" xfId="26714" xr:uid="{2B01713A-8918-491A-BD9E-F9CE42BF8738}"/>
    <cellStyle name="Comma 7 4 2 3 4" xfId="26715" xr:uid="{FF7C0225-79DE-4F4B-96B7-47F1647630A8}"/>
    <cellStyle name="Comma 7 4 2 3 4 2" xfId="26716" xr:uid="{F9A785F6-EA74-4F69-9E50-355CFF12D772}"/>
    <cellStyle name="Comma 7 4 2 3 5" xfId="26717" xr:uid="{007B7240-D5C2-43CB-BDD3-BDF556656127}"/>
    <cellStyle name="Comma 7 4 2 3 5 2" xfId="26718" xr:uid="{F706FC04-19E8-4F08-A757-2887FB70C9A9}"/>
    <cellStyle name="Comma 7 4 2 3 6" xfId="26719" xr:uid="{143F906A-A562-42B1-903F-A1E3A416E8CB}"/>
    <cellStyle name="Comma 7 4 2 4" xfId="26720" xr:uid="{759F2F4E-3121-45B8-A124-A426136E4A37}"/>
    <cellStyle name="Comma 7 4 2 4 2" xfId="26721" xr:uid="{E94B8BA2-2063-41D3-9F2B-AA6DE7405BB8}"/>
    <cellStyle name="Comma 7 4 2 4 2 2" xfId="26722" xr:uid="{A296A7DF-E11D-40B9-B471-84249BD37437}"/>
    <cellStyle name="Comma 7 4 2 4 2 2 2" xfId="26723" xr:uid="{350D6CBB-8C2D-4361-AEAC-CA588D2B5219}"/>
    <cellStyle name="Comma 7 4 2 4 2 3" xfId="26724" xr:uid="{176D1465-B49B-4D67-9828-200DA1FC7289}"/>
    <cellStyle name="Comma 7 4 2 4 3" xfId="26725" xr:uid="{8BCCE5BE-3E23-44CF-997F-2A16D8627C62}"/>
    <cellStyle name="Comma 7 4 2 4 3 2" xfId="26726" xr:uid="{071EBB99-D023-4EF6-B164-A0A39236918F}"/>
    <cellStyle name="Comma 7 4 2 4 4" xfId="26727" xr:uid="{E543183D-7189-41C8-A620-6E0E46FB42F1}"/>
    <cellStyle name="Comma 7 4 2 5" xfId="26728" xr:uid="{C0A61855-D28B-4C76-A5E9-0FE4F6B5521D}"/>
    <cellStyle name="Comma 7 4 2 5 2" xfId="26729" xr:uid="{1470FBDF-C859-4D27-8194-51711000B7CA}"/>
    <cellStyle name="Comma 7 4 2 5 2 2" xfId="26730" xr:uid="{12A8D982-9641-4DA0-8B6F-2D48200A02F3}"/>
    <cellStyle name="Comma 7 4 2 5 3" xfId="26731" xr:uid="{4341C489-DEFF-44C0-B3CB-12979B461785}"/>
    <cellStyle name="Comma 7 4 2 5 3 2" xfId="26732" xr:uid="{BC668E01-BD53-4289-B4A4-EB2ABE0B5D8C}"/>
    <cellStyle name="Comma 7 4 2 5 4" xfId="26733" xr:uid="{FE84F768-9437-4728-95EF-D187C35B09B2}"/>
    <cellStyle name="Comma 7 4 2 6" xfId="26734" xr:uid="{6F3B9251-FD85-49BE-BEA5-C8AD7D3BB05A}"/>
    <cellStyle name="Comma 7 4 2 6 2" xfId="26735" xr:uid="{F600BE5D-530A-4506-AF68-86A33ACDC78F}"/>
    <cellStyle name="Comma 7 4 2 7" xfId="26736" xr:uid="{DBDD934E-3B4F-4FDE-A97B-DA3E9B271CEE}"/>
    <cellStyle name="Comma 7 4 2 7 2" xfId="26737" xr:uid="{AE19BA43-4887-46C4-A2A8-6E039E797775}"/>
    <cellStyle name="Comma 7 4 2 8" xfId="26738" xr:uid="{FB03040F-E5E9-4035-92FA-B7583E43726D}"/>
    <cellStyle name="Comma 7 4 2 9" xfId="26739" xr:uid="{A0585BAA-429B-4B4B-B3CF-1B37EF849871}"/>
    <cellStyle name="Comma 7 4 3" xfId="26740" xr:uid="{DC4E6945-67DA-42F3-B156-654609234418}"/>
    <cellStyle name="Comma 7 4 3 2" xfId="26741" xr:uid="{BA162422-C309-481F-97B3-A03F6B1134B3}"/>
    <cellStyle name="Comma 7 4 3 2 2" xfId="26742" xr:uid="{88067F2A-6CC0-4B52-9898-B148F1D55619}"/>
    <cellStyle name="Comma 7 4 3 2 2 2" xfId="26743" xr:uid="{54B2AB0C-5EE7-483A-BD90-326A3D87DCBE}"/>
    <cellStyle name="Comma 7 4 3 2 2 2 2" xfId="26744" xr:uid="{FCCF5423-A729-461F-BB83-0672D7D4F0EB}"/>
    <cellStyle name="Comma 7 4 3 2 2 2 2 2" xfId="26745" xr:uid="{ADA03CB2-FD56-4E17-BF97-F9C0F430F340}"/>
    <cellStyle name="Comma 7 4 3 2 2 2 3" xfId="26746" xr:uid="{22CB8E21-7C44-429B-BFE9-D0B0DB9B2487}"/>
    <cellStyle name="Comma 7 4 3 2 2 3" xfId="26747" xr:uid="{9089405A-AE4B-4760-9C84-C32960595AF1}"/>
    <cellStyle name="Comma 7 4 3 2 2 3 2" xfId="26748" xr:uid="{76CDC116-F28F-4F98-8BF4-06855EB0FEDE}"/>
    <cellStyle name="Comma 7 4 3 2 2 4" xfId="26749" xr:uid="{1B6EC721-99E1-4279-870A-B9D77AE0DCC6}"/>
    <cellStyle name="Comma 7 4 3 2 3" xfId="26750" xr:uid="{3BFE55DE-E91E-4E4D-84AB-BCED8AE9A1A5}"/>
    <cellStyle name="Comma 7 4 3 2 3 2" xfId="26751" xr:uid="{D2F20456-1FF2-49B5-97FB-3342783E274B}"/>
    <cellStyle name="Comma 7 4 3 2 3 2 2" xfId="26752" xr:uid="{D6AFF728-07B6-4942-830A-A7DF14937A41}"/>
    <cellStyle name="Comma 7 4 3 2 3 3" xfId="26753" xr:uid="{D9E51BAE-B0E4-48C6-BB7A-CD758C8E20D8}"/>
    <cellStyle name="Comma 7 4 3 2 3 3 2" xfId="26754" xr:uid="{B3B20F88-F672-48EA-86D2-AD5525E2E13B}"/>
    <cellStyle name="Comma 7 4 3 2 3 4" xfId="26755" xr:uid="{2A12C4B6-D877-4976-AA2A-0E33F9C585EC}"/>
    <cellStyle name="Comma 7 4 3 2 4" xfId="26756" xr:uid="{56DB8B08-9EDF-493C-9059-C0CF9379FA15}"/>
    <cellStyle name="Comma 7 4 3 2 4 2" xfId="26757" xr:uid="{03654D04-F884-4570-8ABA-ED395346C6D4}"/>
    <cellStyle name="Comma 7 4 3 2 5" xfId="26758" xr:uid="{0C0B6F5E-86FB-41F8-9F1D-C85FEE98A835}"/>
    <cellStyle name="Comma 7 4 3 2 5 2" xfId="26759" xr:uid="{0BA3148F-BE4E-492E-AE62-3034DA452C3D}"/>
    <cellStyle name="Comma 7 4 3 2 6" xfId="26760" xr:uid="{865BDDE2-7804-4AE1-B624-81EBD872CE25}"/>
    <cellStyle name="Comma 7 4 3 3" xfId="26761" xr:uid="{169C4D65-416B-49D1-8367-77C891E7D872}"/>
    <cellStyle name="Comma 7 4 3 3 2" xfId="26762" xr:uid="{341372E0-D1CA-403A-A750-B56B7785545D}"/>
    <cellStyle name="Comma 7 4 3 3 2 2" xfId="26763" xr:uid="{38DD4915-DE06-416E-98B0-959D2B94A055}"/>
    <cellStyle name="Comma 7 4 3 3 2 2 2" xfId="26764" xr:uid="{D8838D93-B0CD-4112-8BAD-B5E117D7B875}"/>
    <cellStyle name="Comma 7 4 3 3 2 3" xfId="26765" xr:uid="{F3472143-6C6A-4B27-8936-615C37AF0287}"/>
    <cellStyle name="Comma 7 4 3 3 3" xfId="26766" xr:uid="{F2B6CD85-BE83-4596-8214-41F8B1C186AF}"/>
    <cellStyle name="Comma 7 4 3 3 3 2" xfId="26767" xr:uid="{3ECF13FF-B3D2-4D95-92BB-80A359563FF7}"/>
    <cellStyle name="Comma 7 4 3 3 4" xfId="26768" xr:uid="{B474211C-5C7E-4A52-BC82-7E091E4A430D}"/>
    <cellStyle name="Comma 7 4 3 4" xfId="26769" xr:uid="{0FEF53A4-9D98-4BF0-8EC5-686A271706CD}"/>
    <cellStyle name="Comma 7 4 3 4 2" xfId="26770" xr:uid="{52A21E61-9169-45CC-A19C-F44E6C950E9E}"/>
    <cellStyle name="Comma 7 4 3 4 2 2" xfId="26771" xr:uid="{4C202B73-30C4-40B9-93C1-C7400EDEEF54}"/>
    <cellStyle name="Comma 7 4 3 4 3" xfId="26772" xr:uid="{60C3858A-ED1A-4B8C-8045-C9D55E04045E}"/>
    <cellStyle name="Comma 7 4 3 4 3 2" xfId="26773" xr:uid="{60128F57-B22A-4C26-AA05-B9B89AA8EB54}"/>
    <cellStyle name="Comma 7 4 3 4 4" xfId="26774" xr:uid="{24001B78-1E70-4576-99D3-EB9D06B3D48E}"/>
    <cellStyle name="Comma 7 4 3 5" xfId="26775" xr:uid="{FCAAA446-F810-41EB-9D2A-63C0B0345434}"/>
    <cellStyle name="Comma 7 4 3 5 2" xfId="26776" xr:uid="{A797B2A0-F809-406A-9BCC-3D10F5EC1D27}"/>
    <cellStyle name="Comma 7 4 3 6" xfId="26777" xr:uid="{E6263852-3734-4EAE-84E9-46C278D0539D}"/>
    <cellStyle name="Comma 7 4 3 6 2" xfId="26778" xr:uid="{A2C360F6-036D-4A31-AD0E-BF06FFB229DC}"/>
    <cellStyle name="Comma 7 4 3 7" xfId="26779" xr:uid="{AFCDFD38-C6A7-4071-919C-DAE6197F1A68}"/>
    <cellStyle name="Comma 7 4 4" xfId="26780" xr:uid="{7867A7D7-A2C8-48EF-B35E-D1994525EC22}"/>
    <cellStyle name="Comma 7 4 4 2" xfId="26781" xr:uid="{FB79CCD1-79D2-4A06-A28F-EF0D36C41927}"/>
    <cellStyle name="Comma 7 4 4 2 2" xfId="26782" xr:uid="{51D37F8A-44EF-4F42-992F-52A624C08C68}"/>
    <cellStyle name="Comma 7 4 4 2 2 2" xfId="26783" xr:uid="{EDF8B7AB-7840-47FE-893E-B19E1C1AF49C}"/>
    <cellStyle name="Comma 7 4 4 2 3" xfId="26784" xr:uid="{996535B2-4BCA-4E54-90BA-81B946D8FF68}"/>
    <cellStyle name="Comma 7 4 4 2 4" xfId="26785" xr:uid="{6E634006-36D8-4C88-A47C-58997B5FE9FF}"/>
    <cellStyle name="Comma 7 4 4 3" xfId="26786" xr:uid="{D16E7F60-99DC-41CA-86CD-984D8CB0BABF}"/>
    <cellStyle name="Comma 7 4 4 3 2" xfId="26787" xr:uid="{2199E9DA-3FFE-4282-B086-D303FCDFB54B}"/>
    <cellStyle name="Comma 7 4 4 3 2 2" xfId="26788" xr:uid="{B0A4FE21-B876-4FC1-8984-A4E1F17B687F}"/>
    <cellStyle name="Comma 7 4 4 3 3" xfId="26789" xr:uid="{4631BD79-79D2-4FC5-B409-E7048E6D48ED}"/>
    <cellStyle name="Comma 7 4 4 4" xfId="26790" xr:uid="{8FA5447A-6FF6-4B20-BD98-35BB0749ED77}"/>
    <cellStyle name="Comma 7 4 4 4 2" xfId="26791" xr:uid="{67986A38-5B02-488D-B206-E12248DE0C8A}"/>
    <cellStyle name="Comma 7 4 4 4 2 2" xfId="26792" xr:uid="{B362F81D-3975-4DC7-942E-3A8D5275969C}"/>
    <cellStyle name="Comma 7 4 4 4 3" xfId="26793" xr:uid="{96764349-4CC0-46B9-A9F2-4EFDF5E3C5B6}"/>
    <cellStyle name="Comma 7 4 4 5" xfId="26794" xr:uid="{39D99BCD-FD06-4E59-98EA-6D8829D66DE4}"/>
    <cellStyle name="Comma 7 4 4 5 2" xfId="26795" xr:uid="{FD0CE6EE-0F7A-47A4-9AD6-7A0006972E04}"/>
    <cellStyle name="Comma 7 4 5" xfId="26796" xr:uid="{549F4642-5AD1-457C-9A58-1E3E4853D910}"/>
    <cellStyle name="Comma 7 4 5 2" xfId="26797" xr:uid="{E3103E90-DB77-452C-AECC-027565771C0B}"/>
    <cellStyle name="Comma 7 4 5 2 2" xfId="26798" xr:uid="{CC7A140D-E7E2-4CBE-BCDB-1B5AD1C7E210}"/>
    <cellStyle name="Comma 7 4 5 2 2 2" xfId="26799" xr:uid="{5CE06724-BA6D-4A95-B28E-3F6776349EF1}"/>
    <cellStyle name="Comma 7 4 5 2 3" xfId="26800" xr:uid="{E75FC8F0-B89D-41FF-B8E6-F974FBAF866F}"/>
    <cellStyle name="Comma 7 4 5 2 3 2" xfId="26801" xr:uid="{E59B26D6-F44B-4A0C-BB62-B09DC106AD87}"/>
    <cellStyle name="Comma 7 4 5 2 4" xfId="26802" xr:uid="{3566B553-D69C-4B41-AE75-046D3E5CCF1D}"/>
    <cellStyle name="Comma 7 4 5 3" xfId="26803" xr:uid="{594AEE0F-AD2A-4D8F-B4AE-788E31A29963}"/>
    <cellStyle name="Comma 7 4 5 3 2" xfId="26804" xr:uid="{974638B4-620B-4AFD-AA30-17FFA6B9E36A}"/>
    <cellStyle name="Comma 7 4 5 4" xfId="26805" xr:uid="{5073BBBE-4153-4C59-A095-E7C1A2D23C7F}"/>
    <cellStyle name="Comma 7 4 5 4 2" xfId="26806" xr:uid="{7E72A8B8-C869-4C58-BF21-D3D19967EC36}"/>
    <cellStyle name="Comma 7 4 5 5" xfId="26807" xr:uid="{8AE65023-F5BA-4ADA-9D41-D20B1693BC57}"/>
    <cellStyle name="Comma 7 4 6" xfId="26808" xr:uid="{EA97680F-5C7F-4D6A-9472-BB51FE7340FD}"/>
    <cellStyle name="Comma 7 4 6 2" xfId="26809" xr:uid="{E0F81D92-761C-499F-BD2F-2FB0FDF10995}"/>
    <cellStyle name="Comma 7 4 6 2 2" xfId="26810" xr:uid="{5B55FDCD-CB1F-4799-A8B0-EFC3A946D5BA}"/>
    <cellStyle name="Comma 7 4 6 3" xfId="26811" xr:uid="{90838DDA-99CB-4532-8D6F-73D9BB0790FA}"/>
    <cellStyle name="Comma 7 4 6 3 2" xfId="26812" xr:uid="{4595AEC3-2730-4D6D-83A9-2ABE41D765D0}"/>
    <cellStyle name="Comma 7 4 6 4" xfId="26813" xr:uid="{601EEFE6-541A-451C-8030-01181398F2B6}"/>
    <cellStyle name="Comma 7 4 7" xfId="26814" xr:uid="{690D0687-B9FE-45A0-9629-BE54C14B766E}"/>
    <cellStyle name="Comma 7 4 7 2" xfId="26815" xr:uid="{19213630-5783-46F1-839D-57CBD3422871}"/>
    <cellStyle name="Comma 7 4 8" xfId="26816" xr:uid="{B77474E7-66DD-4C62-8EEF-D20417196634}"/>
    <cellStyle name="Comma 7 4 8 2" xfId="26817" xr:uid="{41F26726-5215-489C-882A-B4B7E6BDB645}"/>
    <cellStyle name="Comma 7 4 9" xfId="26818" xr:uid="{071A4C84-4FF3-43FD-B057-0C439F1FAD7C}"/>
    <cellStyle name="Comma 7 5" xfId="2034" xr:uid="{E16E46DE-7B37-4195-8082-F07598A17D65}"/>
    <cellStyle name="Comma 7 5 10" xfId="26820" xr:uid="{01F39782-4D49-4378-AEFC-AB8EE7ABFB01}"/>
    <cellStyle name="Comma 7 5 11" xfId="26819" xr:uid="{CD621E02-C5F1-434C-B312-0E83F25085D9}"/>
    <cellStyle name="Comma 7 5 2" xfId="2069" xr:uid="{7E073854-496E-4163-8540-D3EA6778EC17}"/>
    <cellStyle name="Comma 7 5 2 10" xfId="26821" xr:uid="{A031180D-9AC2-4197-9ADE-78CB24D4C4B6}"/>
    <cellStyle name="Comma 7 5 2 2" xfId="26822" xr:uid="{B084BA15-C79E-41D3-8AF4-23347F5360B4}"/>
    <cellStyle name="Comma 7 5 2 2 2" xfId="26823" xr:uid="{600FE7E5-446D-4EEC-B1EF-F2FDAF6AF5BE}"/>
    <cellStyle name="Comma 7 5 2 2 2 2" xfId="26824" xr:uid="{4F530F4A-9DB2-4973-BDA5-B207D69790AE}"/>
    <cellStyle name="Comma 7 5 2 2 2 2 2" xfId="26825" xr:uid="{D71327A4-6C49-4033-A677-A42D0CA21EEB}"/>
    <cellStyle name="Comma 7 5 2 2 2 2 2 2" xfId="26826" xr:uid="{247DC478-BA64-498A-98AB-B650AF134545}"/>
    <cellStyle name="Comma 7 5 2 2 2 2 3" xfId="26827" xr:uid="{5579426C-5CA8-4239-A805-A511DEC827D8}"/>
    <cellStyle name="Comma 7 5 2 2 2 2 4" xfId="26828" xr:uid="{A4C8019E-882E-4D8B-92F8-FE7F3C715D81}"/>
    <cellStyle name="Comma 7 5 2 2 2 3" xfId="26829" xr:uid="{0077DA29-8215-4C7A-9638-C1D4E1063191}"/>
    <cellStyle name="Comma 7 5 2 2 2 3 2" xfId="26830" xr:uid="{0D75EECD-1929-432E-A3B9-AE4D31316302}"/>
    <cellStyle name="Comma 7 5 2 2 2 4" xfId="26831" xr:uid="{0440DE1D-AE46-495A-8B9C-9809AE52637C}"/>
    <cellStyle name="Comma 7 5 2 2 2 5" xfId="26832" xr:uid="{F89A50DB-7615-489A-9765-4490184B83AD}"/>
    <cellStyle name="Comma 7 5 2 2 3" xfId="26833" xr:uid="{A6ACBC2F-D375-4152-9E69-D89F26BBFE79}"/>
    <cellStyle name="Comma 7 5 2 2 3 2" xfId="26834" xr:uid="{6FB11401-234C-44C0-9607-95EBB7DACEE1}"/>
    <cellStyle name="Comma 7 5 2 2 3 2 2" xfId="26835" xr:uid="{45F3F157-E10C-4BBA-A426-B6D5521D049B}"/>
    <cellStyle name="Comma 7 5 2 2 3 3" xfId="26836" xr:uid="{C98691C8-E50C-4281-936B-03B562A4F7F0}"/>
    <cellStyle name="Comma 7 5 2 2 3 4" xfId="26837" xr:uid="{51991CF4-E726-4F52-9583-374AB8F1D1C9}"/>
    <cellStyle name="Comma 7 5 2 2 4" xfId="26838" xr:uid="{7619C3F7-C141-4E73-B5D6-13CE0ECF9F0E}"/>
    <cellStyle name="Comma 7 5 2 2 4 2" xfId="26839" xr:uid="{0B06961F-7488-43E1-999F-F61EEACC74D0}"/>
    <cellStyle name="Comma 7 5 2 2 4 2 2" xfId="26840" xr:uid="{742912E9-BC7A-400D-B429-A14B50CAD2BE}"/>
    <cellStyle name="Comma 7 5 2 2 4 2 2 2" xfId="26841" xr:uid="{461476A7-590C-477C-82AD-C7B9144ADAFF}"/>
    <cellStyle name="Comma 7 5 2 2 4 2 3" xfId="26842" xr:uid="{57471BFA-0D74-480F-8E3D-83D2945D2244}"/>
    <cellStyle name="Comma 7 5 2 2 4 2 3 2" xfId="26843" xr:uid="{D9A5E637-EF73-4838-9D8F-5C2E7E683BA2}"/>
    <cellStyle name="Comma 7 5 2 2 4 2 4" xfId="26844" xr:uid="{0A87E25D-DA03-4C5B-8CC2-8C4E26B6D945}"/>
    <cellStyle name="Comma 7 5 2 2 4 3" xfId="26845" xr:uid="{95FC0CFE-C5FD-4480-B0E5-418FE44E8F74}"/>
    <cellStyle name="Comma 7 5 2 2 4 3 2" xfId="26846" xr:uid="{39F89452-7AE3-4B07-AD3E-0E5727EBB5C9}"/>
    <cellStyle name="Comma 7 5 2 2 4 4" xfId="26847" xr:uid="{6275424F-E2AC-47FC-A02C-296673778404}"/>
    <cellStyle name="Comma 7 5 2 2 4 4 2" xfId="26848" xr:uid="{ECB5A4AA-27CA-4470-BF99-D7C793B98948}"/>
    <cellStyle name="Comma 7 5 2 2 4 5" xfId="26849" xr:uid="{ACF6C599-8F0C-4AC2-9616-D30ADDA42FA1}"/>
    <cellStyle name="Comma 7 5 2 2 5" xfId="26850" xr:uid="{D32CFB81-2F63-40D7-815B-9BAA25D8389C}"/>
    <cellStyle name="Comma 7 5 2 2 5 2" xfId="26851" xr:uid="{FEFEFECC-1D84-4AB9-93B5-B82C263E6028}"/>
    <cellStyle name="Comma 7 5 2 2 5 2 2" xfId="26852" xr:uid="{C5F2D308-8AF7-4824-8289-8BC78D214908}"/>
    <cellStyle name="Comma 7 5 2 2 5 3" xfId="26853" xr:uid="{F4D90F38-18B9-43D4-B1CF-E2DC802CAC4F}"/>
    <cellStyle name="Comma 7 5 2 2 5 3 2" xfId="26854" xr:uid="{EAFECF46-175C-408B-8219-9BA2BEBB9149}"/>
    <cellStyle name="Comma 7 5 2 2 5 4" xfId="26855" xr:uid="{502F3DF8-5217-49D4-B3C8-48F51D47637E}"/>
    <cellStyle name="Comma 7 5 2 2 6" xfId="26856" xr:uid="{1A4FC692-5E34-405D-B7C2-69309854F6CD}"/>
    <cellStyle name="Comma 7 5 2 2 6 2" xfId="26857" xr:uid="{A1096704-4FF2-4151-B223-5809C99F926C}"/>
    <cellStyle name="Comma 7 5 2 2 6 2 2" xfId="26858" xr:uid="{E6349FB5-9C61-4428-8D97-55146AE717E6}"/>
    <cellStyle name="Comma 7 5 2 2 6 3" xfId="26859" xr:uid="{564CB5EB-3C23-4CF6-A08D-FF8DF9861F37}"/>
    <cellStyle name="Comma 7 5 2 2 7" xfId="26860" xr:uid="{C19748B1-6717-4B47-8E81-F59E09E9FF76}"/>
    <cellStyle name="Comma 7 5 2 2 8" xfId="26861" xr:uid="{77AE5DE4-04F0-4623-B8C7-E1F889CCDBBD}"/>
    <cellStyle name="Comma 7 5 2 3" xfId="26862" xr:uid="{E95BBABF-EE04-463B-AC8F-56D588699D9D}"/>
    <cellStyle name="Comma 7 5 2 3 2" xfId="26863" xr:uid="{58D88FC2-A200-46E3-A590-67CA0EB0A2EF}"/>
    <cellStyle name="Comma 7 5 2 3 2 2" xfId="26864" xr:uid="{B4E580A0-0FB4-4701-8DA7-C1C26EF4A898}"/>
    <cellStyle name="Comma 7 5 2 3 2 2 2" xfId="26865" xr:uid="{ADB966B7-DD4E-4049-A40B-63968BBFE0C5}"/>
    <cellStyle name="Comma 7 5 2 3 2 3" xfId="26866" xr:uid="{93F1F713-449E-49C7-9D49-53E3C0452EC6}"/>
    <cellStyle name="Comma 7 5 2 3 2 4" xfId="26867" xr:uid="{31EDD5CD-2836-49E5-8F9C-7FBC0B8DC797}"/>
    <cellStyle name="Comma 7 5 2 3 3" xfId="26868" xr:uid="{3B10458D-4C8D-40D0-BFD9-259473E8F9DA}"/>
    <cellStyle name="Comma 7 5 2 3 3 2" xfId="26869" xr:uid="{A942B533-0B0A-4BB0-B7EC-5BA24A9608CF}"/>
    <cellStyle name="Comma 7 5 2 3 4" xfId="26870" xr:uid="{4E66F1DC-CD47-4859-834D-BBC242402792}"/>
    <cellStyle name="Comma 7 5 2 3 5" xfId="26871" xr:uid="{C6AFD834-D14F-4266-B1BA-1489DF0837E5}"/>
    <cellStyle name="Comma 7 5 2 4" xfId="26872" xr:uid="{6BC34443-5227-4A6B-96AD-0C1EB4BF88F6}"/>
    <cellStyle name="Comma 7 5 2 4 2" xfId="26873" xr:uid="{F32C0696-A0AA-4951-B940-3FB72A6946D0}"/>
    <cellStyle name="Comma 7 5 2 4 2 2" xfId="26874" xr:uid="{FCDC4A8C-A17A-4F24-8909-FCD6F00EDD69}"/>
    <cellStyle name="Comma 7 5 2 4 2 2 2" xfId="26875" xr:uid="{FC1CAC29-9656-4941-820D-F5016333CA82}"/>
    <cellStyle name="Comma 7 5 2 4 2 2 2 2" xfId="26876" xr:uid="{656A4A88-4174-4EEC-94F0-89EB2C1658BE}"/>
    <cellStyle name="Comma 7 5 2 4 2 2 3" xfId="26877" xr:uid="{3EB55AD5-2EFD-4A98-921A-27C40CC923FF}"/>
    <cellStyle name="Comma 7 5 2 4 2 3" xfId="26878" xr:uid="{39EC1EAB-33F9-468C-A820-762655B99C8B}"/>
    <cellStyle name="Comma 7 5 2 4 2 3 2" xfId="26879" xr:uid="{F8E18243-F81B-4359-82B1-0B9588EE911F}"/>
    <cellStyle name="Comma 7 5 2 4 2 4" xfId="26880" xr:uid="{EA02B10C-0C15-468F-A555-043A090CF674}"/>
    <cellStyle name="Comma 7 5 2 4 3" xfId="26881" xr:uid="{7E4D86F7-6945-48D5-9897-F7444B74E4BF}"/>
    <cellStyle name="Comma 7 5 2 4 3 2" xfId="26882" xr:uid="{50093A12-CB61-4F07-8D2B-723F27E40931}"/>
    <cellStyle name="Comma 7 5 2 4 3 2 2" xfId="26883" xr:uid="{CEDC6C9B-A9CC-44E6-AA89-ACB1778148AE}"/>
    <cellStyle name="Comma 7 5 2 4 3 3" xfId="26884" xr:uid="{F16C51A5-A54A-439E-B6D0-2CC4636E6580}"/>
    <cellStyle name="Comma 7 5 2 4 3 3 2" xfId="26885" xr:uid="{D48A4165-FC9F-4EA1-94E6-487F38608FD7}"/>
    <cellStyle name="Comma 7 5 2 4 3 4" xfId="26886" xr:uid="{5A448B7E-13D5-444B-BA95-432796E9CF28}"/>
    <cellStyle name="Comma 7 5 2 4 4" xfId="26887" xr:uid="{24706B2E-0407-48DA-BA90-14BFD13ED12E}"/>
    <cellStyle name="Comma 7 5 2 4 4 2" xfId="26888" xr:uid="{F8DB8F1E-54C3-4E63-82B6-23D59B5902B3}"/>
    <cellStyle name="Comma 7 5 2 4 5" xfId="26889" xr:uid="{42408E79-3F80-4229-A586-C180B3506025}"/>
    <cellStyle name="Comma 7 5 2 4 5 2" xfId="26890" xr:uid="{F4007CAF-2C87-42A3-A4B3-BC289A681CB4}"/>
    <cellStyle name="Comma 7 5 2 4 6" xfId="26891" xr:uid="{F4A3427B-46C2-4A6A-B739-E8C20E2C853E}"/>
    <cellStyle name="Comma 7 5 2 5" xfId="26892" xr:uid="{6BCD88D4-B100-4A2D-8D4E-0E7A51B7D62D}"/>
    <cellStyle name="Comma 7 5 2 5 2" xfId="26893" xr:uid="{932B9141-A6AB-444E-97C9-6FDC0577EC07}"/>
    <cellStyle name="Comma 7 5 2 5 2 2" xfId="26894" xr:uid="{2C0FB6D3-6868-4E4B-8466-7982B1C85940}"/>
    <cellStyle name="Comma 7 5 2 5 3" xfId="26895" xr:uid="{5D358907-0A05-483C-A6F7-BCA080B2D865}"/>
    <cellStyle name="Comma 7 5 2 5 4" xfId="26896" xr:uid="{23EC1AE3-B1CC-4900-849B-3AE694105656}"/>
    <cellStyle name="Comma 7 5 2 6" xfId="26897" xr:uid="{0C5E66BE-9C70-4C95-A860-0A7912ED04D5}"/>
    <cellStyle name="Comma 7 5 2 6 2" xfId="26898" xr:uid="{55EE2930-DA42-4CCB-894D-AD2D90179143}"/>
    <cellStyle name="Comma 7 5 2 7" xfId="26899" xr:uid="{D10E5962-23E9-4007-BA33-012777D4E2B5}"/>
    <cellStyle name="Comma 7 5 2 8" xfId="26900" xr:uid="{9EE0D692-A026-4E4F-B891-B1A999527228}"/>
    <cellStyle name="Comma 7 5 2 9" xfId="26901" xr:uid="{E48FD72C-DA37-4144-AF37-6013EDD60F33}"/>
    <cellStyle name="Comma 7 5 3" xfId="26902" xr:uid="{F18BE8F9-D3E7-40ED-B340-83B8814DD8B3}"/>
    <cellStyle name="Comma 7 5 3 2" xfId="26903" xr:uid="{E9809F75-FA55-40E5-9164-3441644C13E6}"/>
    <cellStyle name="Comma 7 5 3 2 2" xfId="26904" xr:uid="{89882060-522A-464A-B3C9-AFEEF4E2906C}"/>
    <cellStyle name="Comma 7 5 3 2 2 2" xfId="26905" xr:uid="{71868499-ADCB-4129-8963-802D0BE15C40}"/>
    <cellStyle name="Comma 7 5 3 2 2 2 2" xfId="26906" xr:uid="{6CBDCAB8-273F-40B7-B010-B96647D6C9FB}"/>
    <cellStyle name="Comma 7 5 3 2 2 3" xfId="26907" xr:uid="{F096F17B-3218-4D4E-9BA7-A3559F44FA1D}"/>
    <cellStyle name="Comma 7 5 3 2 2 4" xfId="26908" xr:uid="{C162B13A-AC26-4254-A8BA-166128C5FF21}"/>
    <cellStyle name="Comma 7 5 3 2 3" xfId="26909" xr:uid="{A325745C-EA2A-4394-978B-E92864F5C1A1}"/>
    <cellStyle name="Comma 7 5 3 2 3 2" xfId="26910" xr:uid="{78F3AAB3-1DC3-4F33-BC84-FDBCD9153699}"/>
    <cellStyle name="Comma 7 5 3 2 3 2 2" xfId="26911" xr:uid="{AA2B2DFC-28FD-4E16-8D6F-50412D64C549}"/>
    <cellStyle name="Comma 7 5 3 2 3 3" xfId="26912" xr:uid="{4DB6DFB4-6E25-4E82-96DA-A65E5A1EAF58}"/>
    <cellStyle name="Comma 7 5 3 2 3 4" xfId="26913" xr:uid="{D79CC217-3F14-4DBD-A1FB-635D60B1ABD7}"/>
    <cellStyle name="Comma 7 5 3 2 4" xfId="26914" xr:uid="{E4FF3266-C784-413C-BF80-1A2B9B2D27C7}"/>
    <cellStyle name="Comma 7 5 3 2 4 2" xfId="26915" xr:uid="{75AEBF97-DC87-4AC9-8AD6-FA2BE4A331B1}"/>
    <cellStyle name="Comma 7 5 3 2 5" xfId="26916" xr:uid="{4290985E-1962-4539-866F-4BBDE174FB0E}"/>
    <cellStyle name="Comma 7 5 3 2 6" xfId="26917" xr:uid="{1C6A207A-FCE5-4A90-BC60-0B6BD3A96E9C}"/>
    <cellStyle name="Comma 7 5 3 3" xfId="26918" xr:uid="{E592609F-107F-4A66-984E-B5797C196242}"/>
    <cellStyle name="Comma 7 5 3 3 2" xfId="26919" xr:uid="{0E415EC1-C115-4DDB-A056-EE367CCB177D}"/>
    <cellStyle name="Comma 7 5 3 3 2 2" xfId="26920" xr:uid="{C57E2A5D-FF01-411B-9BD6-F4B5A7603FA9}"/>
    <cellStyle name="Comma 7 5 3 3 2 2 2" xfId="26921" xr:uid="{FAE8B913-FE5A-4862-AA14-8B2719DDD668}"/>
    <cellStyle name="Comma 7 5 3 3 2 2 2 2" xfId="26922" xr:uid="{1CF690E8-BFF1-4B6B-B8D2-AE0F781039F5}"/>
    <cellStyle name="Comma 7 5 3 3 2 2 3" xfId="26923" xr:uid="{98F38CD7-2B24-447D-AB04-7C44F8D91BC3}"/>
    <cellStyle name="Comma 7 5 3 3 2 2 4" xfId="26924" xr:uid="{7E432DB3-4597-4D2C-B017-927AEF65B501}"/>
    <cellStyle name="Comma 7 5 3 3 2 3" xfId="26925" xr:uid="{82A04642-F86A-4EC6-9A67-00A3A3F47A74}"/>
    <cellStyle name="Comma 7 5 3 3 2 3 2" xfId="26926" xr:uid="{1D747630-8B17-4110-9E17-283436BAD004}"/>
    <cellStyle name="Comma 7 5 3 3 2 4" xfId="26927" xr:uid="{84987E74-5F02-4C61-98B8-9B994C157F9B}"/>
    <cellStyle name="Comma 7 5 3 3 2 5" xfId="26928" xr:uid="{CD02166D-D8B2-454B-A829-42534D1D9172}"/>
    <cellStyle name="Comma 7 5 3 3 3" xfId="26929" xr:uid="{101BC496-A214-4706-A9EC-B13B399ABE46}"/>
    <cellStyle name="Comma 7 5 3 3 3 2" xfId="26930" xr:uid="{4C842787-293D-4A2A-B972-3B6951A84549}"/>
    <cellStyle name="Comma 7 5 3 3 3 2 2" xfId="26931" xr:uid="{4E9C7289-0777-4D4B-8195-7C33D79EA510}"/>
    <cellStyle name="Comma 7 5 3 3 3 3" xfId="26932" xr:uid="{1EF6B796-C6C4-4340-9CFA-FA404F35912F}"/>
    <cellStyle name="Comma 7 5 3 3 3 4" xfId="26933" xr:uid="{06822C42-1DA0-491C-A248-677DDCEDB906}"/>
    <cellStyle name="Comma 7 5 3 3 4" xfId="26934" xr:uid="{34A769D3-3DF7-4E24-9FC2-00E51CDD1F02}"/>
    <cellStyle name="Comma 7 5 3 3 4 2" xfId="26935" xr:uid="{C36C1BC3-8798-4204-8264-FD0D6DE39047}"/>
    <cellStyle name="Comma 7 5 3 3 5" xfId="26936" xr:uid="{9DEA0537-9D34-44C0-B604-03D8E3D5BDEB}"/>
    <cellStyle name="Comma 7 5 3 3 6" xfId="26937" xr:uid="{6DB7FA04-E8CD-4269-8D2E-442AF904C12B}"/>
    <cellStyle name="Comma 7 5 3 4" xfId="26938" xr:uid="{4B7314CE-3991-4640-AF1A-9B359D1758D4}"/>
    <cellStyle name="Comma 7 5 3 4 2" xfId="26939" xr:uid="{BD6D6757-B18A-4D67-B145-FF2556518B6A}"/>
    <cellStyle name="Comma 7 5 3 4 2 2" xfId="26940" xr:uid="{3168953A-4A70-4E8F-9501-2B2176C9FBA5}"/>
    <cellStyle name="Comma 7 5 3 4 3" xfId="26941" xr:uid="{61CFC5E2-074B-4A6D-95EF-613A033A06CC}"/>
    <cellStyle name="Comma 7 5 3 4 4" xfId="26942" xr:uid="{01AB7925-45AF-48FB-83CF-905D869AA743}"/>
    <cellStyle name="Comma 7 5 3 5" xfId="26943" xr:uid="{6ED82D4D-CC70-4C69-A0ED-0C24AF481FA6}"/>
    <cellStyle name="Comma 7 5 3 5 2" xfId="26944" xr:uid="{96E57B29-913B-4690-B124-221BF93822DC}"/>
    <cellStyle name="Comma 7 5 3 5 2 2" xfId="26945" xr:uid="{EF9EDF8A-6181-42E9-BE15-01C4F0A87ABD}"/>
    <cellStyle name="Comma 7 5 3 5 3" xfId="26946" xr:uid="{467D1E66-D961-45FC-BD44-9F564A323CD2}"/>
    <cellStyle name="Comma 7 5 3 5 4" xfId="26947" xr:uid="{4E752877-274E-474A-8979-F66D1A00B517}"/>
    <cellStyle name="Comma 7 5 3 6" xfId="26948" xr:uid="{5B0DD522-4190-4667-89F8-74E0FC62550A}"/>
    <cellStyle name="Comma 7 5 3 6 2" xfId="26949" xr:uid="{BF504CBC-B096-4587-BA34-FC48AE2CE47D}"/>
    <cellStyle name="Comma 7 5 3 7" xfId="26950" xr:uid="{42EFF3D2-7051-4893-B826-F3DB7CEBD69C}"/>
    <cellStyle name="Comma 7 5 3 8" xfId="26951" xr:uid="{3612974C-13DD-462E-9420-87D4D00083D6}"/>
    <cellStyle name="Comma 7 5 3 9" xfId="26952" xr:uid="{F3A117AB-A99D-4B25-B4C7-BFCD7973C384}"/>
    <cellStyle name="Comma 7 5 4" xfId="26953" xr:uid="{22DBCAD4-0F9B-484B-91DB-A5C6B91CDBD4}"/>
    <cellStyle name="Comma 7 5 4 2" xfId="26954" xr:uid="{F58CAE61-24C8-4A46-8DAB-AF3F0E4F8667}"/>
    <cellStyle name="Comma 7 5 4 2 2" xfId="26955" xr:uid="{8C7F8597-EE0E-49D2-9896-94193773C134}"/>
    <cellStyle name="Comma 7 5 4 2 2 2" xfId="26956" xr:uid="{F8C70E1D-6EF3-4F14-856C-9065E9C4714D}"/>
    <cellStyle name="Comma 7 5 4 2 3" xfId="26957" xr:uid="{79444910-A3DC-4B52-A062-698122F21319}"/>
    <cellStyle name="Comma 7 5 4 2 4" xfId="26958" xr:uid="{B402DAC2-3026-4D92-8F2A-DC1199E919A1}"/>
    <cellStyle name="Comma 7 5 4 3" xfId="26959" xr:uid="{69E84831-594E-4329-ADEA-E05D58B1FB16}"/>
    <cellStyle name="Comma 7 5 4 3 2" xfId="26960" xr:uid="{119B3D4B-923D-4F8B-A090-0DCE8DB5B296}"/>
    <cellStyle name="Comma 7 5 4 4" xfId="26961" xr:uid="{7949CD7E-8D6C-46DB-802E-D80CC22BBFC5}"/>
    <cellStyle name="Comma 7 5 4 5" xfId="26962" xr:uid="{815B7C4A-DA48-4B97-BB53-934B21F4680C}"/>
    <cellStyle name="Comma 7 5 5" xfId="26963" xr:uid="{C9FCD360-CD71-40E5-8ADA-BACA4A911FF4}"/>
    <cellStyle name="Comma 7 5 5 2" xfId="26964" xr:uid="{79F4B4FC-2421-42ED-B297-913ECBDC0FC0}"/>
    <cellStyle name="Comma 7 5 5 2 2" xfId="26965" xr:uid="{DCBB9F07-21DB-4F3B-AECD-297DD4066C12}"/>
    <cellStyle name="Comma 7 5 5 2 2 2" xfId="26966" xr:uid="{4184C77E-A36C-42CD-A9CA-46E168A884F8}"/>
    <cellStyle name="Comma 7 5 5 2 2 2 2" xfId="26967" xr:uid="{16E9F497-9EA1-4BDF-AF3C-5B75E73BFB9D}"/>
    <cellStyle name="Comma 7 5 5 2 2 3" xfId="26968" xr:uid="{219EB24A-7FA7-415E-9437-3C9ACC40B5F8}"/>
    <cellStyle name="Comma 7 5 5 2 3" xfId="26969" xr:uid="{54F70FF1-08EC-4C75-9681-9C6C5A35720B}"/>
    <cellStyle name="Comma 7 5 5 2 3 2" xfId="26970" xr:uid="{F24001B8-635A-4700-BB1F-A50FFB3AF1C4}"/>
    <cellStyle name="Comma 7 5 5 2 4" xfId="26971" xr:uid="{5958801F-3227-4BB5-9EDE-A99774D02A9A}"/>
    <cellStyle name="Comma 7 5 5 3" xfId="26972" xr:uid="{3DE81778-933A-443B-9A84-16E5291E2872}"/>
    <cellStyle name="Comma 7 5 5 3 2" xfId="26973" xr:uid="{C37A785D-E196-4240-8B61-77D075CFF5EC}"/>
    <cellStyle name="Comma 7 5 5 3 2 2" xfId="26974" xr:uid="{477D7288-82E3-40E0-BF33-EBC976CD38E7}"/>
    <cellStyle name="Comma 7 5 5 3 3" xfId="26975" xr:uid="{70E9AE1C-F903-40C3-B949-C3E342D8AA79}"/>
    <cellStyle name="Comma 7 5 5 3 3 2" xfId="26976" xr:uid="{D74F8B94-B56D-4367-8DF6-DCB33A75CED8}"/>
    <cellStyle name="Comma 7 5 5 3 4" xfId="26977" xr:uid="{08B26663-3967-422E-99D0-E45C65A72320}"/>
    <cellStyle name="Comma 7 5 5 4" xfId="26978" xr:uid="{E5BF5966-5E05-433D-93D2-3759D67EF14A}"/>
    <cellStyle name="Comma 7 5 5 4 2" xfId="26979" xr:uid="{D0311D96-60BA-46C6-A2DC-18DBA8944F33}"/>
    <cellStyle name="Comma 7 5 5 5" xfId="26980" xr:uid="{D7AB01D2-56EA-4B81-9FF6-81D6E2ACD2C3}"/>
    <cellStyle name="Comma 7 5 5 5 2" xfId="26981" xr:uid="{72BF8A43-0BBB-4DAF-8CE1-C6B20D5E9723}"/>
    <cellStyle name="Comma 7 5 5 6" xfId="26982" xr:uid="{61642150-3ED4-477E-93CD-120094465EF3}"/>
    <cellStyle name="Comma 7 5 6" xfId="26983" xr:uid="{FCDFBC1A-FE4D-4232-9185-BC0C441E1AA1}"/>
    <cellStyle name="Comma 7 5 6 2" xfId="26984" xr:uid="{94BA2293-E156-4229-9B50-6E9C63064BFE}"/>
    <cellStyle name="Comma 7 5 6 2 2" xfId="26985" xr:uid="{FBFF4EE0-03F5-4CE8-8B8C-1BD748F7F952}"/>
    <cellStyle name="Comma 7 5 6 3" xfId="26986" xr:uid="{447E2CF8-4FC2-446D-8259-8E0CCE11B4AD}"/>
    <cellStyle name="Comma 7 5 6 4" xfId="26987" xr:uid="{4E7B266B-42AB-4DE5-ACE1-7517A9303630}"/>
    <cellStyle name="Comma 7 5 7" xfId="26988" xr:uid="{55A9F1F5-D759-458C-A31C-A6EE15DA1BF4}"/>
    <cellStyle name="Comma 7 5 7 2" xfId="26989" xr:uid="{816205FF-5573-4BF8-BC43-BC8F8AAB9191}"/>
    <cellStyle name="Comma 7 5 8" xfId="26990" xr:uid="{B78DAFD3-06E6-4F9C-B809-9A189DB490B4}"/>
    <cellStyle name="Comma 7 5 9" xfId="26991" xr:uid="{5CC09801-ACBD-43D7-AAC8-8D7260F3A84E}"/>
    <cellStyle name="Comma 7 6" xfId="26992" xr:uid="{63B7C17D-F31D-41CE-9719-0A8191EA8B3C}"/>
    <cellStyle name="Comma 7 6 2" xfId="26993" xr:uid="{89C83DA2-2D23-4106-9357-6389CCDD1804}"/>
    <cellStyle name="Comma 7 6 2 2" xfId="26994" xr:uid="{9858BBAF-AE35-4DE1-A5C9-4DD7886AA6BD}"/>
    <cellStyle name="Comma 7 6 2 2 2" xfId="26995" xr:uid="{6C0CD1C1-8522-4472-B1A5-56ABF2FA8071}"/>
    <cellStyle name="Comma 7 6 2 2 2 2" xfId="26996" xr:uid="{79ADBEDD-203A-4212-8E32-CEF9006F2FB9}"/>
    <cellStyle name="Comma 7 6 2 2 3" xfId="26997" xr:uid="{78EA55A6-DBFF-49A5-B769-2A63655213D7}"/>
    <cellStyle name="Comma 7 6 2 2 3 2" xfId="26998" xr:uid="{AB9585CF-D3B4-4E70-A92B-FED3CC1573F9}"/>
    <cellStyle name="Comma 7 6 2 2 4" xfId="26999" xr:uid="{ACFE3553-B303-4849-A842-4B9CE8C791FE}"/>
    <cellStyle name="Comma 7 6 2 3" xfId="27000" xr:uid="{84B8546A-A561-49A7-BAA7-F5A24CA6CD7D}"/>
    <cellStyle name="Comma 7 6 2 3 2" xfId="27001" xr:uid="{D7A9D64B-8258-4816-A9B3-1D1F29CFE342}"/>
    <cellStyle name="Comma 7 6 2 4" xfId="27002" xr:uid="{12A7AE58-CB7A-4757-B694-B84B2225AEB3}"/>
    <cellStyle name="Comma 7 6 2 4 2" xfId="27003" xr:uid="{B7195C7D-E0B5-4A27-A799-FD4600C26698}"/>
    <cellStyle name="Comma 7 6 2 5" xfId="27004" xr:uid="{3B72679D-CCEC-4018-924F-00888D6DA939}"/>
    <cellStyle name="Comma 7 6 2 6" xfId="27005" xr:uid="{342D922D-DFFE-454E-84CD-CB1E5DCCD158}"/>
    <cellStyle name="Comma 7 6 3" xfId="27006" xr:uid="{538A61FA-BEB8-417B-B7C3-2B06597BDF75}"/>
    <cellStyle name="Comma 7 6 3 2" xfId="27007" xr:uid="{F67A1AE3-D6AF-44C4-BA3D-D7C0A15C30FE}"/>
    <cellStyle name="Comma 7 6 3 2 2" xfId="27008" xr:uid="{B715EEAE-AC9E-46DA-94BB-7D28945908F7}"/>
    <cellStyle name="Comma 7 6 3 3" xfId="27009" xr:uid="{C2BEEA3B-657F-4CB6-962B-CF84157CE51C}"/>
    <cellStyle name="Comma 7 6 3 3 2" xfId="27010" xr:uid="{10FC9DEF-6801-4F05-9F44-581D20F5E5F7}"/>
    <cellStyle name="Comma 7 6 3 4" xfId="27011" xr:uid="{0B13DE18-DA98-4F9B-85F0-8403935F2DCA}"/>
    <cellStyle name="Comma 7 6 4" xfId="27012" xr:uid="{A060BE8F-2129-4491-92BA-D28E129DAD15}"/>
    <cellStyle name="Comma 7 6 4 2" xfId="27013" xr:uid="{1E6FAE97-64E3-4B93-82C4-A0D3C556E881}"/>
    <cellStyle name="Comma 7 6 5" xfId="27014" xr:uid="{7E0AEFC7-71F2-4D65-A275-B36FD6F4163C}"/>
    <cellStyle name="Comma 7 6 5 2" xfId="27015" xr:uid="{EFC51351-B0A2-48E0-BDAD-E431CBE1A511}"/>
    <cellStyle name="Comma 7 6 6" xfId="27016" xr:uid="{5835F524-2F7A-424E-96E0-E27FBA578105}"/>
    <cellStyle name="Comma 7 6 7" xfId="27017" xr:uid="{2297B30B-6587-4E89-8787-126A715388B2}"/>
    <cellStyle name="Comma 7 7" xfId="27018" xr:uid="{95DD5CC4-7ADF-4841-AFED-EAFF97587D1E}"/>
    <cellStyle name="Comma 7 7 2" xfId="27019" xr:uid="{B291D225-94BC-40A6-84A1-38DB1B8B1204}"/>
    <cellStyle name="Comma 7 7 2 2" xfId="27020" xr:uid="{4FE76821-48B8-4339-95E7-263530196E1C}"/>
    <cellStyle name="Comma 7 7 2 2 2" xfId="27021" xr:uid="{1936F7BF-D058-4A8D-97C7-11BD3343C237}"/>
    <cellStyle name="Comma 7 7 2 3" xfId="27022" xr:uid="{32DCDB2F-FB04-4F0B-B1A8-7B32AEE891D8}"/>
    <cellStyle name="Comma 7 7 2 4" xfId="27023" xr:uid="{B35A3E80-6BCC-4C88-B316-F54BC5FCF902}"/>
    <cellStyle name="Comma 7 7 3" xfId="27024" xr:uid="{7843836B-CECB-4A14-A817-4B7291D5032D}"/>
    <cellStyle name="Comma 7 7 3 2" xfId="27025" xr:uid="{F261363C-4DF4-4ACB-BAC3-0AADBA36A2A1}"/>
    <cellStyle name="Comma 7 7 4" xfId="27026" xr:uid="{C041302A-A6C9-4C21-B709-D20F47FE6690}"/>
    <cellStyle name="Comma 7 7 5" xfId="27027" xr:uid="{1372A0A9-7606-41D4-BC99-7209717F4340}"/>
    <cellStyle name="Comma 7 8" xfId="27028" xr:uid="{D975CF75-C57D-4E49-B9C4-79FD03AC0019}"/>
    <cellStyle name="Comma 7 8 2" xfId="27029" xr:uid="{7FD40330-D0DC-4B09-A85F-7AEF76C3B7C9}"/>
    <cellStyle name="Comma 7 8 2 2" xfId="27030" xr:uid="{A3DCE313-83EC-43BF-92B5-C80B03B9761C}"/>
    <cellStyle name="Comma 7 8 3" xfId="27031" xr:uid="{19319ACF-A390-4282-BF20-8B5CF0334BC7}"/>
    <cellStyle name="Comma 7 8 3 2" xfId="27032" xr:uid="{AC6E0BF6-7CDF-4AC5-8FD6-FA54D7CBBB0A}"/>
    <cellStyle name="Comma 7 8 4" xfId="27033" xr:uid="{C922FA36-B775-4B8E-8871-CEE1909E272F}"/>
    <cellStyle name="Comma 7 9" xfId="27034" xr:uid="{3ED67AA4-FE30-4552-BC6B-1BEF75F4AB0E}"/>
    <cellStyle name="Comma 7 9 2" xfId="27035" xr:uid="{8C313397-7040-4DD3-854C-E30750B04BA6}"/>
    <cellStyle name="Comma 7 9 2 2" xfId="27036" xr:uid="{404263C4-1324-4575-8C15-2CDBDB186A68}"/>
    <cellStyle name="Comma 7 9 3" xfId="27037" xr:uid="{D309038E-9A9C-4CFC-A35B-F64AC6EF6575}"/>
    <cellStyle name="Comma 8" xfId="441" xr:uid="{FA736036-7D41-4072-ACC0-02FD0F13B7BD}"/>
    <cellStyle name="Comma 8 10" xfId="27039" xr:uid="{59720D64-2938-4DBC-90F6-59243027A06E}"/>
    <cellStyle name="Comma 8 11" xfId="27040" xr:uid="{4669085F-19E2-4965-A56A-DD8F0C49E728}"/>
    <cellStyle name="Comma 8 12" xfId="27038" xr:uid="{896D5E81-EBA6-4D28-9B6D-93481D02E127}"/>
    <cellStyle name="Comma 8 13" xfId="1715" xr:uid="{0F271F14-F397-4F5D-9DA6-5A42BE08C362}"/>
    <cellStyle name="Comma 8 14" xfId="43670" xr:uid="{515C2B4C-1F5A-4AEC-9440-7D9C7340AE8C}"/>
    <cellStyle name="Comma 8 15" xfId="43843" xr:uid="{729BB9C1-2A78-4AE6-ACCC-9B592642DADE}"/>
    <cellStyle name="Comma 8 16" xfId="43880" xr:uid="{3B2CE25E-8A08-48EB-989E-616D278151FF}"/>
    <cellStyle name="Comma 8 17" xfId="43963" xr:uid="{37B2F833-2BF9-448A-8308-961657DBC4F5}"/>
    <cellStyle name="Comma 8 2" xfId="711" xr:uid="{CBA3418E-A55C-4AAD-BF56-9B7CF764E6A3}"/>
    <cellStyle name="Comma 8 2 10" xfId="27041" xr:uid="{9B24D5EE-F268-4124-94B3-1FB812F88322}"/>
    <cellStyle name="Comma 8 2 11" xfId="2006" xr:uid="{35402FA1-256F-4016-8CAF-D73A6B651451}"/>
    <cellStyle name="Comma 8 2 2" xfId="3328" xr:uid="{FB36ED5B-F26F-4C2A-8635-7D5351CE688F}"/>
    <cellStyle name="Comma 8 2 2 2" xfId="27043" xr:uid="{1AAC10A5-DA29-4C24-A07B-3FFCBB45005A}"/>
    <cellStyle name="Comma 8 2 2 2 2" xfId="27044" xr:uid="{CA4856F3-D749-410D-B758-79077E1BB8D0}"/>
    <cellStyle name="Comma 8 2 2 2 2 2" xfId="27045" xr:uid="{07B89B33-5BE3-44DB-B7D9-BE4824C7453B}"/>
    <cellStyle name="Comma 8 2 2 2 3" xfId="27046" xr:uid="{E48D8E46-184E-4281-9C32-D66058B53BBF}"/>
    <cellStyle name="Comma 8 2 2 2 4" xfId="27047" xr:uid="{6224EE35-261A-4201-97F0-63E4DD15CB6B}"/>
    <cellStyle name="Comma 8 2 2 3" xfId="27048" xr:uid="{D92BF2D5-69F7-408F-BC41-08165CDA3934}"/>
    <cellStyle name="Comma 8 2 2 3 2" xfId="27049" xr:uid="{0B066C00-A468-480F-9F5C-2322E1BF6979}"/>
    <cellStyle name="Comma 8 2 2 4" xfId="27050" xr:uid="{14CCCAA8-17EC-4460-A9BA-C4416392872B}"/>
    <cellStyle name="Comma 8 2 2 5" xfId="27051" xr:uid="{33CB3AC4-B0FA-449A-BE58-522DC0BF0FF0}"/>
    <cellStyle name="Comma 8 2 2 6" xfId="27052" xr:uid="{0A42A0DA-8D78-4B2B-BEF8-493C729F01BB}"/>
    <cellStyle name="Comma 8 2 2 7" xfId="27042" xr:uid="{0AA3B7DB-E489-420A-A11F-B971DD78646D}"/>
    <cellStyle name="Comma 8 2 3" xfId="27053" xr:uid="{2CF1E09E-007C-4F92-9AB1-825097E33C53}"/>
    <cellStyle name="Comma 8 2 3 2" xfId="27054" xr:uid="{911FD4F2-7FC3-4716-84D5-94DE5FD67B1A}"/>
    <cellStyle name="Comma 8 2 3 2 10" xfId="27055" xr:uid="{6C294007-B7D6-4A4A-BC93-22F7F0082AA5}"/>
    <cellStyle name="Comma 8 2 3 2 2" xfId="27056" xr:uid="{C7A6228E-006A-4B8C-8397-95175D8368F3}"/>
    <cellStyle name="Comma 8 2 3 2 2 2" xfId="27057" xr:uid="{3E4D0839-2BB1-4040-88AE-4CB72F385C7C}"/>
    <cellStyle name="Comma 8 2 3 2 2 2 2" xfId="27058" xr:uid="{EB678FC0-8EF2-400B-8A49-2A7EFE023A0D}"/>
    <cellStyle name="Comma 8 2 3 2 2 2 2 2" xfId="27059" xr:uid="{31982D2D-DC73-4BE6-9D40-E897FDB52F3B}"/>
    <cellStyle name="Comma 8 2 3 2 2 2 3" xfId="27060" xr:uid="{4B3AECCD-536C-4045-83A6-EF4C38AF7555}"/>
    <cellStyle name="Comma 8 2 3 2 2 2 4" xfId="27061" xr:uid="{28DE934A-262A-4C3B-961A-87F1340EF1B8}"/>
    <cellStyle name="Comma 8 2 3 2 2 3" xfId="27062" xr:uid="{5677ED76-822C-438B-92E1-9FE701DECF6D}"/>
    <cellStyle name="Comma 8 2 3 2 2 3 2" xfId="27063" xr:uid="{A3AF9E4E-CD80-42FA-AF9E-CC1822EB77C8}"/>
    <cellStyle name="Comma 8 2 3 2 2 3 2 2" xfId="27064" xr:uid="{F449040C-1E43-4075-9A8E-D2E4EC9B6FE6}"/>
    <cellStyle name="Comma 8 2 3 2 2 3 2 2 2" xfId="27065" xr:uid="{C66F1AAF-8C00-4F71-B668-311E88DDB3E8}"/>
    <cellStyle name="Comma 8 2 3 2 2 3 2 3" xfId="27066" xr:uid="{9EDEDBFF-46AE-41DA-AC29-C659DDCA3BBB}"/>
    <cellStyle name="Comma 8 2 3 2 2 3 3" xfId="27067" xr:uid="{F2AC40E1-C8FE-4381-AA30-F11C7544F978}"/>
    <cellStyle name="Comma 8 2 3 2 2 3 3 2" xfId="27068" xr:uid="{0C92AEF5-0F13-4C73-B0C8-19EDAC1F557E}"/>
    <cellStyle name="Comma 8 2 3 2 2 3 4" xfId="27069" xr:uid="{75A0E7A9-96C6-4A19-934C-5E6EDFF7CA58}"/>
    <cellStyle name="Comma 8 2 3 2 2 4" xfId="27070" xr:uid="{AAD6B8A1-B332-4669-BC4D-17AC017BD7BF}"/>
    <cellStyle name="Comma 8 2 3 2 2 4 2" xfId="27071" xr:uid="{420C6F11-34F0-487E-B4EB-1D1BD562965C}"/>
    <cellStyle name="Comma 8 2 3 2 2 4 2 2" xfId="27072" xr:uid="{A4F608D8-2211-4083-AD34-379EC82FDFEF}"/>
    <cellStyle name="Comma 8 2 3 2 2 4 3" xfId="27073" xr:uid="{8133722D-7DA5-49E2-811C-A651E1DB808F}"/>
    <cellStyle name="Comma 8 2 3 2 2 4 3 2" xfId="27074" xr:uid="{00A3F9F6-E12B-49F9-80D4-17438F5C50E2}"/>
    <cellStyle name="Comma 8 2 3 2 2 4 4" xfId="27075" xr:uid="{EE46C251-A0E3-4264-9961-11E081812E71}"/>
    <cellStyle name="Comma 8 2 3 2 2 5" xfId="27076" xr:uid="{201B3FFA-6F6C-4C9E-8D61-B414CCF9FCAD}"/>
    <cellStyle name="Comma 8 2 3 2 2 5 2" xfId="27077" xr:uid="{A8C08EF1-9447-4068-BF5D-3651A9A02A7B}"/>
    <cellStyle name="Comma 8 2 3 2 2 6" xfId="27078" xr:uid="{84BD1AA8-E637-484A-9AF2-BF189425C187}"/>
    <cellStyle name="Comma 8 2 3 2 2 6 2" xfId="27079" xr:uid="{BA8D7D13-48FE-4CC4-813B-CB758C073D25}"/>
    <cellStyle name="Comma 8 2 3 2 2 7" xfId="27080" xr:uid="{6F23AB3C-C706-429A-9F81-44658BEBD5AC}"/>
    <cellStyle name="Comma 8 2 3 2 3" xfId="27081" xr:uid="{181263CC-9DA3-48A6-B0BE-B7B1F0DC4CCB}"/>
    <cellStyle name="Comma 8 2 3 2 3 2" xfId="27082" xr:uid="{EDC97FFF-AD0C-4F3B-A66F-7AADF8A9A621}"/>
    <cellStyle name="Comma 8 2 3 2 3 2 2" xfId="27083" xr:uid="{2267E8D0-912D-4850-8902-BDC73276EF2D}"/>
    <cellStyle name="Comma 8 2 3 2 3 2 2 2" xfId="27084" xr:uid="{F6C568DB-2329-4571-9269-9E8379B7D083}"/>
    <cellStyle name="Comma 8 2 3 2 3 2 3" xfId="27085" xr:uid="{F4768490-0D29-451E-9437-DD7613D9352C}"/>
    <cellStyle name="Comma 8 2 3 2 3 2 4" xfId="27086" xr:uid="{2B421DB4-D44D-4313-A320-847BAB114807}"/>
    <cellStyle name="Comma 8 2 3 2 3 3" xfId="27087" xr:uid="{C1FAACED-1CA3-4365-9AD7-AA1F33C4BFD3}"/>
    <cellStyle name="Comma 8 2 3 2 3 3 2" xfId="27088" xr:uid="{01CF6BD4-9E98-456E-B305-4F2711080762}"/>
    <cellStyle name="Comma 8 2 3 2 3 3 2 2" xfId="27089" xr:uid="{3706A68B-4D3B-4040-8005-5491F5CA19B0}"/>
    <cellStyle name="Comma 8 2 3 2 3 3 3" xfId="27090" xr:uid="{96E9525B-EB1C-4C48-B579-58CF5EDCA66D}"/>
    <cellStyle name="Comma 8 2 3 2 3 4" xfId="27091" xr:uid="{086B9621-FA45-4581-AA51-62396FA9C1E0}"/>
    <cellStyle name="Comma 8 2 3 2 3 4 2" xfId="27092" xr:uid="{A401AAD8-31E5-4D91-868E-0F0EB18B1E0D}"/>
    <cellStyle name="Comma 8 2 3 2 3 4 2 2" xfId="27093" xr:uid="{B48AD6A7-C297-4B17-8635-B2CF2FB0749C}"/>
    <cellStyle name="Comma 8 2 3 2 3 4 3" xfId="27094" xr:uid="{CFE9733B-11AB-4CF2-9095-385F25379751}"/>
    <cellStyle name="Comma 8 2 3 2 3 5" xfId="27095" xr:uid="{BE3BBB9B-1C91-4F64-A71C-7E768FF402F5}"/>
    <cellStyle name="Comma 8 2 3 2 3 5 2" xfId="27096" xr:uid="{A3264EB2-2E27-47CD-91EE-E5A1335FBAE4}"/>
    <cellStyle name="Comma 8 2 3 2 4" xfId="27097" xr:uid="{7C204168-728D-4B03-B954-76F54CF52146}"/>
    <cellStyle name="Comma 8 2 3 2 4 2" xfId="27098" xr:uid="{F896C0B5-6F4E-4F59-A541-0B1EFBF594B5}"/>
    <cellStyle name="Comma 8 2 3 2 4 2 2" xfId="27099" xr:uid="{34DD88DC-BE9E-442D-9920-B5D393878926}"/>
    <cellStyle name="Comma 8 2 3 2 4 3" xfId="27100" xr:uid="{65816A25-972B-4CFB-B242-35128E85ED93}"/>
    <cellStyle name="Comma 8 2 3 2 4 4" xfId="27101" xr:uid="{8CD1EE4C-3182-4C0C-AF1A-8AF76089DD42}"/>
    <cellStyle name="Comma 8 2 3 2 5" xfId="27102" xr:uid="{DAC2A4D6-78D2-4C8C-95E3-05BB8CD244C6}"/>
    <cellStyle name="Comma 8 2 3 2 5 2" xfId="27103" xr:uid="{9A3189BA-1A4B-416C-AE6A-E07ED75A181B}"/>
    <cellStyle name="Comma 8 2 3 2 5 2 2" xfId="27104" xr:uid="{2498D27D-3506-4034-9103-2C6EBF2B7037}"/>
    <cellStyle name="Comma 8 2 3 2 5 2 2 2" xfId="27105" xr:uid="{267F3427-4615-4514-8662-43D9E4CD9E12}"/>
    <cellStyle name="Comma 8 2 3 2 5 2 2 2 2" xfId="27106" xr:uid="{D4B52694-199E-4A49-A7D6-C78472F40872}"/>
    <cellStyle name="Comma 8 2 3 2 5 2 2 3" xfId="27107" xr:uid="{0E2C71E8-64C5-4253-BB53-7F5094E04D6C}"/>
    <cellStyle name="Comma 8 2 3 2 5 2 3" xfId="27108" xr:uid="{A020F22F-6A3D-4EAE-8D20-7DC6C63E67CA}"/>
    <cellStyle name="Comma 8 2 3 2 5 2 3 2" xfId="27109" xr:uid="{83B7EFB1-B2BE-45AA-B17F-882512274DDB}"/>
    <cellStyle name="Comma 8 2 3 2 5 2 4" xfId="27110" xr:uid="{88636681-E1B1-43A5-8B7A-02ACF6304EF6}"/>
    <cellStyle name="Comma 8 2 3 2 5 3" xfId="27111" xr:uid="{4B060D1C-3E66-41E0-BFCB-7E5696215439}"/>
    <cellStyle name="Comma 8 2 3 2 5 3 2" xfId="27112" xr:uid="{11E39154-B168-4B56-86DB-182D282041D8}"/>
    <cellStyle name="Comma 8 2 3 2 5 3 2 2" xfId="27113" xr:uid="{F3102D74-3438-4A19-96C3-02947DE1A88C}"/>
    <cellStyle name="Comma 8 2 3 2 5 3 3" xfId="27114" xr:uid="{9371F0F6-31C3-4F17-94F8-5B10D4450FBC}"/>
    <cellStyle name="Comma 8 2 3 2 5 4" xfId="27115" xr:uid="{09F07D08-06E1-48D0-895D-000FFB68623B}"/>
    <cellStyle name="Comma 8 2 3 2 5 4 2" xfId="27116" xr:uid="{91D45513-07FE-4556-A8B7-2C9FFF13D2BF}"/>
    <cellStyle name="Comma 8 2 3 2 5 5" xfId="27117" xr:uid="{E5ECAEDA-C50B-4319-882E-693758D9CC43}"/>
    <cellStyle name="Comma 8 2 3 2 6" xfId="27118" xr:uid="{ED0CFAD1-1423-4D35-9AF5-3F635959D1E8}"/>
    <cellStyle name="Comma 8 2 3 2 6 2" xfId="27119" xr:uid="{B97D277C-8609-4A2E-870B-8D9BEA3AD11E}"/>
    <cellStyle name="Comma 8 2 3 2 6 2 2" xfId="27120" xr:uid="{73867074-3E30-43CE-9BC4-585847E9DE26}"/>
    <cellStyle name="Comma 8 2 3 2 6 2 2 2" xfId="27121" xr:uid="{A72B2A43-B871-4F1C-81F0-E6889B128DDD}"/>
    <cellStyle name="Comma 8 2 3 2 6 2 3" xfId="27122" xr:uid="{51F600FC-3974-4CE3-93C0-A590EEB36A43}"/>
    <cellStyle name="Comma 8 2 3 2 6 3" xfId="27123" xr:uid="{83AF3280-655E-4C13-9DA5-57A395D1D44B}"/>
    <cellStyle name="Comma 8 2 3 2 6 3 2" xfId="27124" xr:uid="{5264D945-5E35-4C92-BFB2-D2443FB6E307}"/>
    <cellStyle name="Comma 8 2 3 2 6 4" xfId="27125" xr:uid="{65EDE3E8-3153-4482-9467-03416A75C74D}"/>
    <cellStyle name="Comma 8 2 3 2 7" xfId="27126" xr:uid="{81643631-33B2-4194-8B23-5B3E6F40DD9C}"/>
    <cellStyle name="Comma 8 2 3 2 7 2" xfId="27127" xr:uid="{C145FF80-2891-486C-828D-35C266CA846B}"/>
    <cellStyle name="Comma 8 2 3 2 7 2 2" xfId="27128" xr:uid="{9617720E-31FA-4942-9753-5E2D8285D74D}"/>
    <cellStyle name="Comma 8 2 3 2 7 3" xfId="27129" xr:uid="{6FB3A399-C71D-48C6-9F2E-5C2B8517E797}"/>
    <cellStyle name="Comma 8 2 3 2 7 3 2" xfId="27130" xr:uid="{085CDCE1-FDF4-4C94-8953-CD421C79B087}"/>
    <cellStyle name="Comma 8 2 3 2 7 4" xfId="27131" xr:uid="{D0438806-7F22-4D1D-9CCA-E9C33E845FB8}"/>
    <cellStyle name="Comma 8 2 3 2 8" xfId="27132" xr:uid="{370E2FF2-8BC1-441C-A538-687B0ACE61CC}"/>
    <cellStyle name="Comma 8 2 3 2 8 2" xfId="27133" xr:uid="{58D0C7A8-575A-4288-80FF-61E5EA15F650}"/>
    <cellStyle name="Comma 8 2 3 2 9" xfId="27134" xr:uid="{6E00A228-498D-4BCC-BB57-00BB10E8E763}"/>
    <cellStyle name="Comma 8 2 3 2 9 2" xfId="27135" xr:uid="{4A2BCCF8-F144-4F63-A756-81441FFC95AE}"/>
    <cellStyle name="Comma 8 2 3 3" xfId="27136" xr:uid="{3B8CB349-EBF4-4DC6-9E72-ED94C1A62133}"/>
    <cellStyle name="Comma 8 2 3 3 2" xfId="27137" xr:uid="{84971970-9F29-4836-8D26-166DA377D4E6}"/>
    <cellStyle name="Comma 8 2 3 3 2 2" xfId="27138" xr:uid="{C1CA77CE-45F7-439E-8155-98EC53F2DD2B}"/>
    <cellStyle name="Comma 8 2 3 3 2 2 2" xfId="27139" xr:uid="{CFA0D294-070B-4B53-8A61-BCF6C885B99F}"/>
    <cellStyle name="Comma 8 2 3 3 2 2 2 2" xfId="27140" xr:uid="{4DD345DE-D9C4-440D-B855-73896F54C001}"/>
    <cellStyle name="Comma 8 2 3 3 2 2 3" xfId="27141" xr:uid="{D1C0D0B1-840B-4B9E-BE86-AC69FBDFEFF3}"/>
    <cellStyle name="Comma 8 2 3 3 2 3" xfId="27142" xr:uid="{79921FD8-3CBF-44F0-874F-E5C43E37B033}"/>
    <cellStyle name="Comma 8 2 3 3 2 3 2" xfId="27143" xr:uid="{B408AC2B-579D-408D-B294-AB11E8D39CB5}"/>
    <cellStyle name="Comma 8 2 3 3 2 4" xfId="27144" xr:uid="{E0D67E15-93E8-440A-8432-6C67F2501A70}"/>
    <cellStyle name="Comma 8 2 3 3 3" xfId="27145" xr:uid="{A06C481E-F56A-49E6-9849-896589997FF0}"/>
    <cellStyle name="Comma 8 2 3 3 3 2" xfId="27146" xr:uid="{45DC176A-EDA3-48C6-982A-54E21F3B1602}"/>
    <cellStyle name="Comma 8 2 3 3 3 2 2" xfId="27147" xr:uid="{20470CE4-9867-4187-AC95-8EBF0C0FA8BF}"/>
    <cellStyle name="Comma 8 2 3 3 3 3" xfId="27148" xr:uid="{474C73E8-335F-4B7E-87C2-1FA9582AFB8F}"/>
    <cellStyle name="Comma 8 2 3 3 3 3 2" xfId="27149" xr:uid="{3A8225ED-E0F1-43E2-B428-B21F30EFC62C}"/>
    <cellStyle name="Comma 8 2 3 3 3 4" xfId="27150" xr:uid="{021353ED-9699-46AB-B2BF-207828C71E40}"/>
    <cellStyle name="Comma 8 2 3 3 4" xfId="27151" xr:uid="{78E2D5F7-EB50-4CAF-8CB2-633690C93EC2}"/>
    <cellStyle name="Comma 8 2 3 3 4 2" xfId="27152" xr:uid="{8123F7D8-7551-4BCF-8586-318B086777B1}"/>
    <cellStyle name="Comma 8 2 3 3 5" xfId="27153" xr:uid="{CC0A99F9-AD33-4710-86A6-2667CC4F210C}"/>
    <cellStyle name="Comma 8 2 3 3 5 2" xfId="27154" xr:uid="{659AEE02-800C-460C-9313-C51A5CA59BDF}"/>
    <cellStyle name="Comma 8 2 3 3 6" xfId="27155" xr:uid="{17D3401A-A7B3-4B84-AAFC-8DDD45CC96B6}"/>
    <cellStyle name="Comma 8 2 3 3 7" xfId="27156" xr:uid="{57083864-11D6-457C-9FBB-B94557DDDCE0}"/>
    <cellStyle name="Comma 8 2 3 4" xfId="27157" xr:uid="{D35E05CD-160C-4726-93F6-ACDFB661F88D}"/>
    <cellStyle name="Comma 8 2 3 4 2" xfId="27158" xr:uid="{1642E275-6942-497B-BF6C-1B63187D95EB}"/>
    <cellStyle name="Comma 8 2 3 4 2 2" xfId="27159" xr:uid="{A47B3FA9-BBE0-4597-B8E8-B99232879C7F}"/>
    <cellStyle name="Comma 8 2 3 4 2 2 2" xfId="27160" xr:uid="{7EDB1E04-82A6-4A7C-AEF1-C17428A4C3C9}"/>
    <cellStyle name="Comma 8 2 3 4 2 3" xfId="27161" xr:uid="{3C9F8BF1-BF7E-44BA-A0A0-3268AE5F493B}"/>
    <cellStyle name="Comma 8 2 3 4 2 3 2" xfId="27162" xr:uid="{7FD9F072-9CE3-4008-8A60-7E94DBB522C6}"/>
    <cellStyle name="Comma 8 2 3 4 2 4" xfId="27163" xr:uid="{317F38AB-6961-41EC-94F8-1E220EFACE30}"/>
    <cellStyle name="Comma 8 2 3 4 3" xfId="27164" xr:uid="{5B98F6A8-4367-419E-A491-7A7AE9ADD27E}"/>
    <cellStyle name="Comma 8 2 3 4 3 2" xfId="27165" xr:uid="{AE42AD07-C20D-4FA1-A25E-E5748ED51051}"/>
    <cellStyle name="Comma 8 2 3 4 4" xfId="27166" xr:uid="{702C5A9B-31DC-4699-AD4A-0E640DB5E0BB}"/>
    <cellStyle name="Comma 8 2 3 4 4 2" xfId="27167" xr:uid="{3BC0F6AF-E584-4280-8726-C9119070CDA2}"/>
    <cellStyle name="Comma 8 2 3 4 5" xfId="27168" xr:uid="{2FB526F2-055D-4AA7-818F-A49FC759FF7B}"/>
    <cellStyle name="Comma 8 2 3 5" xfId="27169" xr:uid="{F7E66237-A15C-485D-B0E2-553BCCEFE5A1}"/>
    <cellStyle name="Comma 8 2 3 5 2" xfId="27170" xr:uid="{174324D4-C47E-4B83-B06E-28231034D6C6}"/>
    <cellStyle name="Comma 8 2 3 5 2 2" xfId="27171" xr:uid="{0D5D10C6-84C0-41B1-B60E-66C0380E7C39}"/>
    <cellStyle name="Comma 8 2 3 5 3" xfId="27172" xr:uid="{16CAF2C4-8299-4CE3-A4D1-AC7B9F60B48F}"/>
    <cellStyle name="Comma 8 2 3 5 3 2" xfId="27173" xr:uid="{FB3249D3-0C01-4A63-8D94-BE9286BE4967}"/>
    <cellStyle name="Comma 8 2 3 5 4" xfId="27174" xr:uid="{56E075A9-2D14-4D6D-89D0-692306D71871}"/>
    <cellStyle name="Comma 8 2 3 6" xfId="27175" xr:uid="{7B192E1B-A681-43F4-A467-4BF6ADEEC98A}"/>
    <cellStyle name="Comma 8 2 3 6 2" xfId="27176" xr:uid="{9DBB3670-D5EA-4CD3-98ED-149B604FF6D3}"/>
    <cellStyle name="Comma 8 2 3 7" xfId="27177" xr:uid="{0300BC2C-8D69-4A4A-A28F-8B1EC858722C}"/>
    <cellStyle name="Comma 8 2 3 7 2" xfId="27178" xr:uid="{4F348546-D704-4E1A-86CE-C40DD67C25F6}"/>
    <cellStyle name="Comma 8 2 3 8" xfId="27179" xr:uid="{46C22EDD-62FE-4B1F-8900-946D238ED991}"/>
    <cellStyle name="Comma 8 2 3 9" xfId="47358" xr:uid="{61C190B5-5D5A-4632-B24C-6358245559E1}"/>
    <cellStyle name="Comma 8 2 4" xfId="27180" xr:uid="{3DFA7D4C-2D06-4F15-B1CC-9E1894D63CB8}"/>
    <cellStyle name="Comma 8 2 4 2" xfId="27181" xr:uid="{A182736E-BE8E-448C-A830-BC355942D0B7}"/>
    <cellStyle name="Comma 8 2 4 2 2" xfId="27182" xr:uid="{54103AB6-BA01-4194-9FBA-35E8BAD75B73}"/>
    <cellStyle name="Comma 8 2 4 2 2 2" xfId="27183" xr:uid="{A957BC48-721C-4A59-B90E-E2E9E10865D2}"/>
    <cellStyle name="Comma 8 2 4 2 2 2 2" xfId="27184" xr:uid="{753CF6B0-E891-4DFD-AA99-36D15257B71F}"/>
    <cellStyle name="Comma 8 2 4 2 2 3" xfId="27185" xr:uid="{AB5632E6-2677-4046-91DA-1F717F6E5C34}"/>
    <cellStyle name="Comma 8 2 4 2 2 4" xfId="27186" xr:uid="{2F934ABD-434F-4A7C-9834-4EDFE2BCFB4C}"/>
    <cellStyle name="Comma 8 2 4 2 3" xfId="27187" xr:uid="{4A1EF5BF-E350-4979-8A5D-D8769C07D517}"/>
    <cellStyle name="Comma 8 2 4 2 3 2" xfId="27188" xr:uid="{3A8C7838-4153-4A3F-918D-4B64647CEC9C}"/>
    <cellStyle name="Comma 8 2 4 2 3 2 2" xfId="27189" xr:uid="{2E4DB8AC-4EF0-454C-92EF-516B0E97CFCD}"/>
    <cellStyle name="Comma 8 2 4 2 3 3" xfId="27190" xr:uid="{08424096-D6B2-4E5D-A5F8-E628331E3C85}"/>
    <cellStyle name="Comma 8 2 4 2 4" xfId="27191" xr:uid="{F1D6E70D-EE3E-434E-AF18-62AFCA2E8885}"/>
    <cellStyle name="Comma 8 2 4 2 4 2" xfId="27192" xr:uid="{0E5FEF77-C4B5-4230-ABF0-198DB2C380BD}"/>
    <cellStyle name="Comma 8 2 4 2 4 2 2" xfId="27193" xr:uid="{7C5EC415-63B4-4C9A-A324-6C5A2BC61284}"/>
    <cellStyle name="Comma 8 2 4 2 4 3" xfId="27194" xr:uid="{37D77C6D-B5DE-4967-9169-FFC994D8FF80}"/>
    <cellStyle name="Comma 8 2 4 2 5" xfId="27195" xr:uid="{237D3745-00F5-43C2-9588-7A430663B986}"/>
    <cellStyle name="Comma 8 2 4 2 5 2" xfId="27196" xr:uid="{F6C2E5CA-CF38-43DE-BF16-8364A30F549E}"/>
    <cellStyle name="Comma 8 2 4 2 6" xfId="27197" xr:uid="{A93FBE2A-74FC-48A8-9C31-766562F4C86F}"/>
    <cellStyle name="Comma 8 2 4 3" xfId="27198" xr:uid="{2C4207D3-9546-405F-9066-94C6C49E1753}"/>
    <cellStyle name="Comma 8 2 4 3 2" xfId="27199" xr:uid="{DB1D545B-0C1B-42FA-94E5-975774296E94}"/>
    <cellStyle name="Comma 8 2 4 3 2 2" xfId="27200" xr:uid="{3D0E0263-AA43-47C6-A642-D6CEC753C546}"/>
    <cellStyle name="Comma 8 2 4 3 2 2 2" xfId="27201" xr:uid="{AE58CD3A-9586-4855-A8B9-AA4B3C9E7BEF}"/>
    <cellStyle name="Comma 8 2 4 3 2 2 2 2" xfId="27202" xr:uid="{112E9E91-B3C9-4E0B-896F-691414B13EF1}"/>
    <cellStyle name="Comma 8 2 4 3 2 2 3" xfId="27203" xr:uid="{136DE7FD-6F99-4631-B2B9-2A52877C5186}"/>
    <cellStyle name="Comma 8 2 4 3 2 3" xfId="27204" xr:uid="{483C119B-85C3-47E2-A0A6-07230C71B302}"/>
    <cellStyle name="Comma 8 2 4 3 2 3 2" xfId="27205" xr:uid="{918415A7-2BC2-499F-884D-64A3ED708099}"/>
    <cellStyle name="Comma 8 2 4 3 2 4" xfId="27206" xr:uid="{50ABE9A4-5CF8-489D-A3DB-5AE9D2058ED4}"/>
    <cellStyle name="Comma 8 2 4 3 2 4 2" xfId="27207" xr:uid="{7232ABBB-6ABC-4265-A303-9F56F8112B0E}"/>
    <cellStyle name="Comma 8 2 4 3 2 5" xfId="27208" xr:uid="{79B2B337-DA09-4EA9-8D56-1D7DF518D107}"/>
    <cellStyle name="Comma 8 2 4 3 3" xfId="27209" xr:uid="{42617979-57DD-4D4C-97B5-94DF409C0A91}"/>
    <cellStyle name="Comma 8 2 4 3 3 2" xfId="27210" xr:uid="{1E05971A-6D08-446A-8AA4-D11CC4C91FD4}"/>
    <cellStyle name="Comma 8 2 4 3 3 2 2" xfId="27211" xr:uid="{59034540-0522-4418-87F0-837046894514}"/>
    <cellStyle name="Comma 8 2 4 3 3 3" xfId="27212" xr:uid="{2BE0266E-C689-4271-8A89-A09D1EE330EB}"/>
    <cellStyle name="Comma 8 2 4 3 4" xfId="27213" xr:uid="{CC5CC118-A29E-4C20-B1E2-02BB14DE5848}"/>
    <cellStyle name="Comma 8 2 4 3 4 2" xfId="27214" xr:uid="{DCFE0F5F-96EC-457C-AE38-7E05020C6005}"/>
    <cellStyle name="Comma 8 2 4 3 4 2 2" xfId="27215" xr:uid="{BB6FC36D-2A9C-4FD6-AE5E-BB57CD4EE6FF}"/>
    <cellStyle name="Comma 8 2 4 3 4 3" xfId="27216" xr:uid="{EE6EF3EF-B65A-47E8-84E5-856826608486}"/>
    <cellStyle name="Comma 8 2 4 3 5" xfId="27217" xr:uid="{6F0A00F5-80D8-40C4-83DE-CF6FD496C7AB}"/>
    <cellStyle name="Comma 8 2 4 3 6" xfId="27218" xr:uid="{8E52C554-9C56-4383-838E-650D14D4560D}"/>
    <cellStyle name="Comma 8 2 4 4" xfId="27219" xr:uid="{DEE5FD55-E696-4522-AD12-8CBBA24A0E64}"/>
    <cellStyle name="Comma 8 2 4 4 2" xfId="27220" xr:uid="{B2C03FD1-CDBA-4283-B850-13F8C1183FB5}"/>
    <cellStyle name="Comma 8 2 4 4 2 2" xfId="27221" xr:uid="{856EB057-7FBA-4ABE-88CF-2334C15DF27D}"/>
    <cellStyle name="Comma 8 2 4 4 3" xfId="27222" xr:uid="{C651D166-E040-4BB0-9C51-94056E92E85F}"/>
    <cellStyle name="Comma 8 2 4 4 4" xfId="27223" xr:uid="{673CDFC6-BF19-47DB-A77E-990F45F15F0B}"/>
    <cellStyle name="Comma 8 2 4 5" xfId="27224" xr:uid="{8B7595D9-7993-498F-A8E8-4E1B17EF846D}"/>
    <cellStyle name="Comma 8 2 4 5 2" xfId="27225" xr:uid="{92F25FF8-B5EF-4EA9-A8EF-7FCC41DE1C8C}"/>
    <cellStyle name="Comma 8 2 4 5 2 2" xfId="27226" xr:uid="{4A5F9C33-9C7C-4180-99B8-CE3A1184DC10}"/>
    <cellStyle name="Comma 8 2 4 5 2 3" xfId="27227" xr:uid="{50D9C257-4D56-42BC-9E5B-79CDAF2D7800}"/>
    <cellStyle name="Comma 8 2 4 5 3" xfId="27228" xr:uid="{787ED531-0C16-4568-B8A6-7C7316B185B3}"/>
    <cellStyle name="Comma 8 2 4 5 3 2" xfId="27229" xr:uid="{AB5182AF-9E65-4075-B626-D74416D7AD84}"/>
    <cellStyle name="Comma 8 2 4 5 4" xfId="27230" xr:uid="{B368363A-694F-4686-AB31-B76FB4300121}"/>
    <cellStyle name="Comma 8 2 4 5 4 2" xfId="27231" xr:uid="{3A415730-79B5-4CEA-A134-CAD4C4A68A89}"/>
    <cellStyle name="Comma 8 2 4 5 5" xfId="27232" xr:uid="{709289C3-0E29-4040-A6B0-700F5B1C5124}"/>
    <cellStyle name="Comma 8 2 4 6" xfId="27233" xr:uid="{BA8BFB23-C6AE-4914-8BD6-E382370E1196}"/>
    <cellStyle name="Comma 8 2 4 6 2" xfId="27234" xr:uid="{2AC8930D-9C4B-46E6-B0B0-B047F56EE744}"/>
    <cellStyle name="Comma 8 2 4 6 2 2" xfId="27235" xr:uid="{0B7EC56A-87C4-4938-B2B0-844AE06E5D94}"/>
    <cellStyle name="Comma 8 2 4 6 3" xfId="27236" xr:uid="{8FC90925-AD83-4F6D-BCFA-53812D899CC7}"/>
    <cellStyle name="Comma 8 2 4 7" xfId="27237" xr:uid="{6496CDF9-1676-4B14-87A0-5C37BD2FFC9E}"/>
    <cellStyle name="Comma 8 2 4 7 2" xfId="27238" xr:uid="{24D2E2E5-0F64-4632-8493-288BC4D699DE}"/>
    <cellStyle name="Comma 8 2 4 8" xfId="27239" xr:uid="{C9D7B620-BCF7-412D-BFB7-A63045FE05F7}"/>
    <cellStyle name="Comma 8 2 4 9" xfId="27240" xr:uid="{803A2D44-E46F-476A-ADB4-1CA6C17BA1B4}"/>
    <cellStyle name="Comma 8 2 5" xfId="27241" xr:uid="{CE4CF8DF-B2F6-4E32-9FB0-093212C57007}"/>
    <cellStyle name="Comma 8 2 5 2" xfId="27242" xr:uid="{0D1A51F6-3F15-41A8-A4EC-78401759B67A}"/>
    <cellStyle name="Comma 8 2 5 2 2" xfId="27243" xr:uid="{BBFA1A9A-3611-4272-8D1B-5939256E1E9A}"/>
    <cellStyle name="Comma 8 2 5 2 2 2" xfId="27244" xr:uid="{4103084C-005D-493E-B653-2A0BC08A1CBD}"/>
    <cellStyle name="Comma 8 2 5 2 2 2 2" xfId="27245" xr:uid="{BDEFDF15-2700-44AB-87BD-C074E46C3BEE}"/>
    <cellStyle name="Comma 8 2 5 2 2 3" xfId="27246" xr:uid="{2C1F33F0-AB46-4DDC-8227-D0250A1C0473}"/>
    <cellStyle name="Comma 8 2 5 2 2 4" xfId="27247" xr:uid="{8622258B-F424-4016-A63C-7E13136AB3F6}"/>
    <cellStyle name="Comma 8 2 5 2 3" xfId="27248" xr:uid="{E8DCE33B-2C32-4273-8C93-2B7F29E1E063}"/>
    <cellStyle name="Comma 8 2 5 2 3 2" xfId="27249" xr:uid="{65509C1F-F4E2-43C3-BCED-AF42E930747A}"/>
    <cellStyle name="Comma 8 2 5 2 3 2 2" xfId="27250" xr:uid="{B284C3B3-F2A7-42B3-837B-7DAF5293AB9B}"/>
    <cellStyle name="Comma 8 2 5 2 3 2 2 2" xfId="27251" xr:uid="{3AEC2714-4E44-43BF-95A6-C1290DD9F2B6}"/>
    <cellStyle name="Comma 8 2 5 2 3 2 3" xfId="27252" xr:uid="{7393F539-EA2C-4F78-A938-E954D75F7CBD}"/>
    <cellStyle name="Comma 8 2 5 2 3 3" xfId="27253" xr:uid="{102B30E4-D2FD-4AE5-BA8C-6CA91E0198BF}"/>
    <cellStyle name="Comma 8 2 5 2 3 3 2" xfId="27254" xr:uid="{CFD46EA9-D00D-4390-89BF-89F344690E95}"/>
    <cellStyle name="Comma 8 2 5 2 3 4" xfId="27255" xr:uid="{43DC5103-508D-4344-8350-FAFDC462844A}"/>
    <cellStyle name="Comma 8 2 5 2 4" xfId="27256" xr:uid="{0C925C9B-F89D-4B67-A41C-1C2CB3BBCFD8}"/>
    <cellStyle name="Comma 8 2 5 2 4 2" xfId="27257" xr:uid="{C8097FB8-E11F-41ED-9A4C-54B85331A3B5}"/>
    <cellStyle name="Comma 8 2 5 2 4 2 2" xfId="27258" xr:uid="{D11D54E6-C16E-46E9-8CC3-C5DDA6284062}"/>
    <cellStyle name="Comma 8 2 5 2 4 3" xfId="27259" xr:uid="{DCCC9863-5CA8-4E55-9DCB-C9F87E0B872A}"/>
    <cellStyle name="Comma 8 2 5 2 4 3 2" xfId="27260" xr:uid="{FD2877E2-D1F9-45BD-BA32-4E203DD79DC5}"/>
    <cellStyle name="Comma 8 2 5 2 4 4" xfId="27261" xr:uid="{DAA9D7DE-7E23-4EFA-AA57-59B0370B63B9}"/>
    <cellStyle name="Comma 8 2 5 2 5" xfId="27262" xr:uid="{636B9A3C-1B92-40BB-9070-C612231F6F40}"/>
    <cellStyle name="Comma 8 2 5 2 5 2" xfId="27263" xr:uid="{00D85DDA-B384-4743-AF6B-894817A54182}"/>
    <cellStyle name="Comma 8 2 5 2 6" xfId="27264" xr:uid="{C7E42984-3E1D-47A8-98A1-F1E87844FC6D}"/>
    <cellStyle name="Comma 8 2 5 2 6 2" xfId="27265" xr:uid="{74E59CA4-D777-408D-92E6-B317A49C7EB8}"/>
    <cellStyle name="Comma 8 2 5 2 7" xfId="27266" xr:uid="{93663711-9585-45C8-BBDD-1CA83C1E9F78}"/>
    <cellStyle name="Comma 8 2 5 3" xfId="27267" xr:uid="{891698B8-C455-420D-B418-98D5BBEAF9CE}"/>
    <cellStyle name="Comma 8 2 5 3 2" xfId="27268" xr:uid="{7BB1A2BE-4B32-46E7-A9E4-7F8AB90F261B}"/>
    <cellStyle name="Comma 8 2 5 3 2 2" xfId="27269" xr:uid="{4684512A-249A-470B-B647-C31C93BB0E48}"/>
    <cellStyle name="Comma 8 2 5 3 2 2 2" xfId="27270" xr:uid="{C5AE3D5B-C3A3-4C7D-9103-5CA409B0CF26}"/>
    <cellStyle name="Comma 8 2 5 3 2 2 2 2" xfId="27271" xr:uid="{EE53C4E9-4024-4ACD-8837-EFCC4DED4792}"/>
    <cellStyle name="Comma 8 2 5 3 2 2 3" xfId="27272" xr:uid="{65DEE4FA-4AF0-4C7F-BC01-BA0BD1AD4B3A}"/>
    <cellStyle name="Comma 8 2 5 3 2 3" xfId="27273" xr:uid="{28C54DBF-2DC8-4A7D-9F8A-07564DF586A2}"/>
    <cellStyle name="Comma 8 2 5 3 2 3 2" xfId="27274" xr:uid="{52C90541-E3A5-4938-A36F-B0834C3CDE68}"/>
    <cellStyle name="Comma 8 2 5 3 2 4" xfId="27275" xr:uid="{93497492-5AC7-41C2-A7E7-A7B7693DDBB2}"/>
    <cellStyle name="Comma 8 2 5 3 3" xfId="27276" xr:uid="{D29C9A64-FD99-49D5-AAC4-D688EBC7F10C}"/>
    <cellStyle name="Comma 8 2 5 3 3 2" xfId="27277" xr:uid="{ECB8D8EC-C902-4458-8FA6-9D4327E1738E}"/>
    <cellStyle name="Comma 8 2 5 3 3 2 2" xfId="27278" xr:uid="{1F16024C-585B-4A6A-83C1-05342BE34E38}"/>
    <cellStyle name="Comma 8 2 5 3 3 3" xfId="27279" xr:uid="{C7B695A9-9078-45CB-B406-07505CB8B8F2}"/>
    <cellStyle name="Comma 8 2 5 3 3 3 2" xfId="27280" xr:uid="{1EED85D9-382C-4F10-84CC-A8B22C28F4C1}"/>
    <cellStyle name="Comma 8 2 5 3 3 4" xfId="27281" xr:uid="{917C8FE4-1196-469D-A848-08735E0BA925}"/>
    <cellStyle name="Comma 8 2 5 3 4" xfId="27282" xr:uid="{7A1D908D-963A-4838-8456-8AB95FB24719}"/>
    <cellStyle name="Comma 8 2 5 3 4 2" xfId="27283" xr:uid="{629EE72B-8F0F-4EC0-9467-22297A7C3F19}"/>
    <cellStyle name="Comma 8 2 5 3 5" xfId="27284" xr:uid="{5C1EC050-0B98-4452-A277-5EE9CFBE6DF0}"/>
    <cellStyle name="Comma 8 2 5 3 5 2" xfId="27285" xr:uid="{AB691592-A45C-4C57-9206-F70460F49D84}"/>
    <cellStyle name="Comma 8 2 5 3 6" xfId="27286" xr:uid="{22D1AE7D-3948-4D2B-8866-E321779B3A02}"/>
    <cellStyle name="Comma 8 2 5 4" xfId="27287" xr:uid="{9989CF0B-8175-47EA-9086-9329FBE3093F}"/>
    <cellStyle name="Comma 8 2 5 4 2" xfId="27288" xr:uid="{A15BFF06-F82D-447D-863C-B0F542258EA6}"/>
    <cellStyle name="Comma 8 2 5 4 2 2" xfId="27289" xr:uid="{2F8015EC-D5CE-4069-82D7-057A6729C839}"/>
    <cellStyle name="Comma 8 2 5 4 3" xfId="27290" xr:uid="{024E0A5E-7348-4FAC-AC16-F028AB259461}"/>
    <cellStyle name="Comma 8 2 5 4 4" xfId="27291" xr:uid="{C2CB85DF-6F77-4C06-982A-793BA3CE23F5}"/>
    <cellStyle name="Comma 8 2 5 5" xfId="27292" xr:uid="{859A219A-21F1-44A7-9C7F-6FA1ED3E8A9F}"/>
    <cellStyle name="Comma 8 2 5 5 2" xfId="27293" xr:uid="{EA69CCAF-6D0F-48DE-A46A-82C8784AAEEC}"/>
    <cellStyle name="Comma 8 2 5 5 2 2" xfId="27294" xr:uid="{BC6CB685-C672-42AF-8322-F79ADE5EF9EF}"/>
    <cellStyle name="Comma 8 2 5 5 2 2 2" xfId="27295" xr:uid="{FECFD366-8000-4854-9F25-83A5B330A85B}"/>
    <cellStyle name="Comma 8 2 5 5 2 3" xfId="27296" xr:uid="{8225CFB3-6720-41F7-9BF4-BB4D1F386791}"/>
    <cellStyle name="Comma 8 2 5 5 3" xfId="27297" xr:uid="{BF790318-DB5C-4D50-AC06-E66016189025}"/>
    <cellStyle name="Comma 8 2 5 5 3 2" xfId="27298" xr:uid="{8EE2756B-FB7C-491D-89F3-0155ABB43110}"/>
    <cellStyle name="Comma 8 2 5 5 4" xfId="27299" xr:uid="{2635870E-BAEA-492B-AA8F-D04873104096}"/>
    <cellStyle name="Comma 8 2 5 6" xfId="27300" xr:uid="{88EFC7D8-849F-4C3C-9661-8F85B7D46F5B}"/>
    <cellStyle name="Comma 8 2 5 6 2" xfId="27301" xr:uid="{94A1BA07-A6E9-4720-AB10-CF7F5B9E4A55}"/>
    <cellStyle name="Comma 8 2 5 6 2 2" xfId="27302" xr:uid="{553804E1-C694-4565-8B94-C180A6A61B9F}"/>
    <cellStyle name="Comma 8 2 5 6 3" xfId="27303" xr:uid="{09053D92-F5CA-4385-AE7A-BE2933FAF5A7}"/>
    <cellStyle name="Comma 8 2 5 6 3 2" xfId="27304" xr:uid="{BDA85F8F-534C-42F9-B650-32850E8AF070}"/>
    <cellStyle name="Comma 8 2 5 6 4" xfId="27305" xr:uid="{D73DAFF4-979A-421C-A8BB-0C8263721CB5}"/>
    <cellStyle name="Comma 8 2 5 7" xfId="27306" xr:uid="{BCF7B197-9217-42C5-937C-CE5DC2632287}"/>
    <cellStyle name="Comma 8 2 5 7 2" xfId="27307" xr:uid="{617982EB-6AC8-4B2C-812E-38C9FC7E1DDC}"/>
    <cellStyle name="Comma 8 2 5 8" xfId="27308" xr:uid="{313619C1-B51B-4ACD-8981-D88C9A7F1BAF}"/>
    <cellStyle name="Comma 8 2 5 8 2" xfId="27309" xr:uid="{D8158DC6-5C0C-454F-B9CA-BD40C5F1F523}"/>
    <cellStyle name="Comma 8 2 5 9" xfId="27310" xr:uid="{DC1B6B25-5BBC-4EBB-AA30-8FAEDAAE0C5D}"/>
    <cellStyle name="Comma 8 2 6" xfId="27311" xr:uid="{5025D78A-6AC4-4917-9691-FE3A23CE0FFF}"/>
    <cellStyle name="Comma 8 2 6 2" xfId="27312" xr:uid="{07ACDB01-F072-4B07-A099-7080B75A270D}"/>
    <cellStyle name="Comma 8 2 6 2 2" xfId="27313" xr:uid="{23D8B3F4-9F85-4736-9569-282103E6D598}"/>
    <cellStyle name="Comma 8 2 6 2 2 2" xfId="27314" xr:uid="{36BDDEE0-7591-46BF-ACCA-3F3D122E4BC1}"/>
    <cellStyle name="Comma 8 2 6 2 2 2 2" xfId="27315" xr:uid="{42DC5364-78BC-468A-AA2D-AEB6B092797A}"/>
    <cellStyle name="Comma 8 2 6 2 2 3" xfId="27316" xr:uid="{FEB330B2-F499-4148-863B-892A3C4DF562}"/>
    <cellStyle name="Comma 8 2 6 2 3" xfId="27317" xr:uid="{92ED20AD-3DA6-44F1-965D-4623260FAEBA}"/>
    <cellStyle name="Comma 8 2 6 2 3 2" xfId="27318" xr:uid="{7CFC3A33-E518-47FA-A161-3DA2A0D79EC5}"/>
    <cellStyle name="Comma 8 2 6 2 4" xfId="27319" xr:uid="{7509B1A1-71FF-44EB-926B-DB892511CA6E}"/>
    <cellStyle name="Comma 8 2 6 3" xfId="27320" xr:uid="{98C17351-080E-4013-98F0-B9B09D68DE69}"/>
    <cellStyle name="Comma 8 2 6 3 2" xfId="27321" xr:uid="{0C2DF12C-CC84-47E6-AA30-A62CD104E51F}"/>
    <cellStyle name="Comma 8 2 6 3 2 2" xfId="27322" xr:uid="{CF12BE79-EB8D-4345-9FE5-347FBC898D7D}"/>
    <cellStyle name="Comma 8 2 6 3 3" xfId="27323" xr:uid="{0142BC51-094D-4475-9E34-85697A7BBF5F}"/>
    <cellStyle name="Comma 8 2 6 3 3 2" xfId="27324" xr:uid="{77C60768-8FE2-47DA-A463-D009FAD76B91}"/>
    <cellStyle name="Comma 8 2 6 3 4" xfId="27325" xr:uid="{3C1D3E09-A22B-4E52-85DA-7DAAB11DF3A3}"/>
    <cellStyle name="Comma 8 2 6 4" xfId="27326" xr:uid="{0336AFFE-FD2C-4D13-8B93-70183BA5B2E0}"/>
    <cellStyle name="Comma 8 2 6 4 2" xfId="27327" xr:uid="{09718FEE-9769-40DA-A068-3B434678AFEC}"/>
    <cellStyle name="Comma 8 2 6 5" xfId="27328" xr:uid="{EAE3B05D-F03F-4131-B407-041DB50B8F62}"/>
    <cellStyle name="Comma 8 2 6 5 2" xfId="27329" xr:uid="{7C236B54-434D-4347-8413-2DCCFE358DD2}"/>
    <cellStyle name="Comma 8 2 6 6" xfId="27330" xr:uid="{7BEA971C-8259-4FB5-8EED-8AC02DBE047D}"/>
    <cellStyle name="Comma 8 2 7" xfId="27331" xr:uid="{DAFB5828-1B12-4D33-B780-A4631FA03411}"/>
    <cellStyle name="Comma 8 2 7 2" xfId="27332" xr:uid="{72F775C9-EF77-463D-9D9B-A1AF6BE70DAC}"/>
    <cellStyle name="Comma 8 2 7 2 2" xfId="27333" xr:uid="{2D11A49B-CD49-49C9-8B3D-61F78C729EA7}"/>
    <cellStyle name="Comma 8 2 7 3" xfId="27334" xr:uid="{1E723228-B694-4BBD-B76B-914641DB731A}"/>
    <cellStyle name="Comma 8 2 8" xfId="27335" xr:uid="{C36CE8F4-282C-4DF5-9A3F-52BF7B0EBFDB}"/>
    <cellStyle name="Comma 8 2 8 2" xfId="27336" xr:uid="{F1808086-7813-45D7-984E-2D2F61F46B40}"/>
    <cellStyle name="Comma 8 2 9" xfId="27337" xr:uid="{DE25DDB1-A594-448F-B84D-8096EBAD5C55}"/>
    <cellStyle name="Comma 8 3" xfId="1999" xr:uid="{BE45F3AB-20FF-4993-905E-8AB2D0C39610}"/>
    <cellStyle name="Comma 8 3 10" xfId="43887" xr:uid="{F358E505-D6ED-4115-B17E-D45F9FF0D04D}"/>
    <cellStyle name="Comma 8 3 11" xfId="44940" xr:uid="{2EFFBBED-45A7-4428-B37F-471B2E6E8827}"/>
    <cellStyle name="Comma 8 3 2" xfId="2056" xr:uid="{71526884-F340-41D6-9D40-D6E45E9C3A86}"/>
    <cellStyle name="Comma 8 3 2 2" xfId="27340" xr:uid="{5AF33B8E-52FE-4F23-9B77-3B5EA994379B}"/>
    <cellStyle name="Comma 8 3 2 2 2" xfId="27341" xr:uid="{A9FB5DC4-3E3F-4170-9A5F-8C150133A6F8}"/>
    <cellStyle name="Comma 8 3 2 2 2 2" xfId="27342" xr:uid="{E3505D81-7D87-49C2-B22C-00F948DCCD16}"/>
    <cellStyle name="Comma 8 3 2 2 3" xfId="27343" xr:uid="{9102BE59-D5D7-41FC-A8EF-053F3B1B77AB}"/>
    <cellStyle name="Comma 8 3 2 2 4" xfId="27344" xr:uid="{6F1C2939-A508-40CA-A4EB-1DB36BF82B6F}"/>
    <cellStyle name="Comma 8 3 2 3" xfId="27345" xr:uid="{A70DE57E-D611-4129-B678-D0210E10D22F}"/>
    <cellStyle name="Comma 8 3 2 3 2" xfId="27346" xr:uid="{B35FBC9D-6C6E-4716-93D1-28D128BEFCF4}"/>
    <cellStyle name="Comma 8 3 2 3 2 2" xfId="27347" xr:uid="{149F641B-A68A-49D3-B356-0E4329489FCF}"/>
    <cellStyle name="Comma 8 3 2 3 2 2 2" xfId="27348" xr:uid="{6F90BDA4-6E0A-400D-A99C-60116702AC93}"/>
    <cellStyle name="Comma 8 3 2 3 2 2 2 2" xfId="27349" xr:uid="{A0AD541A-6693-4B35-8F0D-517BDB3A6688}"/>
    <cellStyle name="Comma 8 3 2 3 2 2 3" xfId="27350" xr:uid="{EB60662D-4C95-4961-8F1C-721FC5109BE9}"/>
    <cellStyle name="Comma 8 3 2 3 2 3" xfId="27351" xr:uid="{20EC9A48-CE3B-4AB9-A867-FCB198988840}"/>
    <cellStyle name="Comma 8 3 2 3 2 3 2" xfId="27352" xr:uid="{210751EE-968A-40DC-A5A3-64890671299A}"/>
    <cellStyle name="Comma 8 3 2 3 2 4" xfId="27353" xr:uid="{4C0FBA9D-6352-4F9F-8F3B-532BEBD7A99B}"/>
    <cellStyle name="Comma 8 3 2 3 3" xfId="27354" xr:uid="{FF6C2322-2285-4BCA-8C7A-54B73C4A6A21}"/>
    <cellStyle name="Comma 8 3 2 3 3 2" xfId="27355" xr:uid="{2EC2653C-3F67-444F-AD8A-0A7B14FEAF49}"/>
    <cellStyle name="Comma 8 3 2 3 3 2 2" xfId="27356" xr:uid="{5A18FF24-9C20-4383-9742-0C75BC12DF4E}"/>
    <cellStyle name="Comma 8 3 2 3 3 3" xfId="27357" xr:uid="{F065A601-79EF-4C57-AF54-BFE442F6E4FC}"/>
    <cellStyle name="Comma 8 3 2 3 3 3 2" xfId="27358" xr:uid="{4D051166-2704-461D-B9F0-C61BFC5C6800}"/>
    <cellStyle name="Comma 8 3 2 3 3 4" xfId="27359" xr:uid="{B3FE4A84-772F-44D9-87A2-4F0FDCE7FF33}"/>
    <cellStyle name="Comma 8 3 2 3 4" xfId="27360" xr:uid="{DF13A315-AD2D-495E-A4D4-FF90D84D5A3F}"/>
    <cellStyle name="Comma 8 3 2 3 4 2" xfId="27361" xr:uid="{1545727C-9B69-486A-9347-3840E4645091}"/>
    <cellStyle name="Comma 8 3 2 3 5" xfId="27362" xr:uid="{23259CB0-69AC-4227-AC87-6B906B20058B}"/>
    <cellStyle name="Comma 8 3 2 3 5 2" xfId="27363" xr:uid="{1A8B721A-E760-4C4A-9B8C-EA9D72EB7CA3}"/>
    <cellStyle name="Comma 8 3 2 3 6" xfId="27364" xr:uid="{BB61D9A1-9212-4973-9E88-61694FC8D6C2}"/>
    <cellStyle name="Comma 8 3 2 4" xfId="27365" xr:uid="{5E2BA296-4B46-447B-8FAC-E3A2C43E4941}"/>
    <cellStyle name="Comma 8 3 2 4 2" xfId="27366" xr:uid="{BAC5FC66-7869-400D-A9A4-158323E1F4ED}"/>
    <cellStyle name="Comma 8 3 2 5" xfId="27367" xr:uid="{F22E82DF-1A11-4AF0-A776-F637F7DD5A5F}"/>
    <cellStyle name="Comma 8 3 2 6" xfId="27368" xr:uid="{3BD14C4C-7939-4589-98F4-C21AE077B376}"/>
    <cellStyle name="Comma 8 3 2 7" xfId="27339" xr:uid="{91B5A981-28CF-4229-8ED6-AF20B42D9069}"/>
    <cellStyle name="Comma 8 3 2 8" xfId="47197" xr:uid="{06784FEC-2C41-411E-A036-07C384A50838}"/>
    <cellStyle name="Comma 8 3 3" xfId="27369" xr:uid="{895C95E9-84B9-4A7E-814D-B9B28B63FE53}"/>
    <cellStyle name="Comma 8 3 3 2" xfId="27370" xr:uid="{F8FC3B32-6207-4CDF-9BF6-E23F431F6A48}"/>
    <cellStyle name="Comma 8 3 3 2 2" xfId="27371" xr:uid="{A9B06D8E-4BB2-4B05-8729-60BE9159ED58}"/>
    <cellStyle name="Comma 8 3 3 3" xfId="27372" xr:uid="{AB226D8B-C304-4E30-B5DE-7C512D1A4AFF}"/>
    <cellStyle name="Comma 8 3 3 4" xfId="27373" xr:uid="{A642EC86-4746-4AE9-B3ED-17476AA0C353}"/>
    <cellStyle name="Comma 8 3 3 5" xfId="47753" xr:uid="{FBBEEE25-9517-47FF-A138-40185FAD88E7}"/>
    <cellStyle name="Comma 8 3 4" xfId="27374" xr:uid="{4241696D-70BD-4300-A545-85F039E6A73A}"/>
    <cellStyle name="Comma 8 3 4 2" xfId="27375" xr:uid="{36DF890D-F22B-4C3E-8814-9190FE229CFC}"/>
    <cellStyle name="Comma 8 3 4 2 2" xfId="27376" xr:uid="{0B15F6E8-B82E-47CE-B25F-F44699F1198F}"/>
    <cellStyle name="Comma 8 3 4 2 2 2" xfId="27377" xr:uid="{E25BEF3F-1AB2-4BDD-AAD6-C69CF9C78C65}"/>
    <cellStyle name="Comma 8 3 4 2 3" xfId="27378" xr:uid="{60905D83-4F30-4074-B639-7E214EC35F54}"/>
    <cellStyle name="Comma 8 3 4 2 3 2" xfId="27379" xr:uid="{6BCCD497-5BBF-4632-8196-85C1B32A11D8}"/>
    <cellStyle name="Comma 8 3 4 2 4" xfId="27380" xr:uid="{E5CF45AD-7C42-457D-97C0-9DA98BB42382}"/>
    <cellStyle name="Comma 8 3 4 3" xfId="27381" xr:uid="{EF529916-317B-4AC3-8AE9-87746789F44C}"/>
    <cellStyle name="Comma 8 3 4 3 2" xfId="27382" xr:uid="{C4A66AF9-46C5-4255-A38D-002522AEFFF1}"/>
    <cellStyle name="Comma 8 3 4 3 2 2" xfId="27383" xr:uid="{7557AB2B-C1D1-43EC-B709-BB1FACDDCF94}"/>
    <cellStyle name="Comma 8 3 4 3 3" xfId="27384" xr:uid="{0D0B3CA5-02AE-4C13-AECB-CBDAF02EB42D}"/>
    <cellStyle name="Comma 8 3 4 4" xfId="27385" xr:uid="{2D5B2F75-405A-4D83-9A60-57BBBE968E94}"/>
    <cellStyle name="Comma 8 3 4 4 2" xfId="27386" xr:uid="{5900BD49-B02E-4BEA-9C19-B996EFEC62BD}"/>
    <cellStyle name="Comma 8 3 4 5" xfId="27387" xr:uid="{E77E9A5A-2D07-4DB5-85A3-556AA84F6420}"/>
    <cellStyle name="Comma 8 3 4 5 2" xfId="27388" xr:uid="{3AC664BF-9551-4BB1-8FFA-13F5C29EC7DA}"/>
    <cellStyle name="Comma 8 3 4 6" xfId="27389" xr:uid="{DD6942F1-96A6-4D44-B7B1-8864DA4AECAE}"/>
    <cellStyle name="Comma 8 3 4 7" xfId="47339" xr:uid="{41DFBC9E-D06A-4ACC-BBF6-C307089432AB}"/>
    <cellStyle name="Comma 8 3 5" xfId="27390" xr:uid="{2F4F4715-BE55-4256-B821-58282CEC4E07}"/>
    <cellStyle name="Comma 8 3 5 2" xfId="27391" xr:uid="{20CB47F6-FD7B-4A12-9288-CD1623CE30F4}"/>
    <cellStyle name="Comma 8 3 6" xfId="27392" xr:uid="{A300BB3D-F08A-4E91-8F62-257DB1F42C2D}"/>
    <cellStyle name="Comma 8 3 7" xfId="27393" xr:uid="{14853CEE-7FF1-409C-A95B-ACE454B62F40}"/>
    <cellStyle name="Comma 8 3 8" xfId="27394" xr:uid="{857E996C-4399-49F0-9F84-D51987065BE0}"/>
    <cellStyle name="Comma 8 3 9" xfId="27338" xr:uid="{FED1D7BA-5A13-4F75-9715-6116E8BF8214}"/>
    <cellStyle name="Comma 8 4" xfId="2040" xr:uid="{AB47B0ED-A85F-45BF-8CB8-1B20973B9CB1}"/>
    <cellStyle name="Comma 8 4 10" xfId="27396" xr:uid="{6BAAF92C-D04E-4901-9F8E-9C39E40BD106}"/>
    <cellStyle name="Comma 8 4 10 2" xfId="27397" xr:uid="{99D4DE8F-E9DA-4161-A33D-A12D10619F31}"/>
    <cellStyle name="Comma 8 4 11" xfId="27398" xr:uid="{2DA7575D-FC79-48B3-833F-0BB87DBD4EA7}"/>
    <cellStyle name="Comma 8 4 12" xfId="27399" xr:uid="{B97E8403-2E47-4462-A938-8384D7D1CEE2}"/>
    <cellStyle name="Comma 8 4 13" xfId="27395" xr:uid="{9BB98656-1264-4C39-B771-04F158E4EF68}"/>
    <cellStyle name="Comma 8 4 14" xfId="47312" xr:uid="{07F95769-4C16-474A-AB95-37EBFF1FC9D5}"/>
    <cellStyle name="Comma 8 4 2" xfId="27400" xr:uid="{375D4563-8DBA-4ADD-A25D-3CF6C4065703}"/>
    <cellStyle name="Comma 8 4 2 2" xfId="27401" xr:uid="{1BF8C9D3-C109-4FD3-B343-16EC80F6F2C5}"/>
    <cellStyle name="Comma 8 4 2 2 2" xfId="27402" xr:uid="{68475E14-F305-4BCC-9E2C-DDAD276D41D2}"/>
    <cellStyle name="Comma 8 4 2 2 2 2" xfId="27403" xr:uid="{EE46C87A-340E-471C-A4EC-7CAA13F8183E}"/>
    <cellStyle name="Comma 8 4 2 2 2 2 2" xfId="27404" xr:uid="{8AD9E605-83EF-4686-A4B2-067B63330C81}"/>
    <cellStyle name="Comma 8 4 2 2 2 3" xfId="27405" xr:uid="{4907C097-2AFD-43E2-9A3C-51DBB1AF1032}"/>
    <cellStyle name="Comma 8 4 2 2 2 4" xfId="27406" xr:uid="{B55476F6-367F-41A1-8619-02EBBAFA946B}"/>
    <cellStyle name="Comma 8 4 2 2 3" xfId="27407" xr:uid="{863C5C34-2A48-4BE9-9A81-DA94B02F40C8}"/>
    <cellStyle name="Comma 8 4 2 2 3 2" xfId="27408" xr:uid="{1EBE0F8A-6057-40E1-9509-AF83F2BBE88E}"/>
    <cellStyle name="Comma 8 4 2 2 4" xfId="27409" xr:uid="{D1268F56-71D7-48B8-9B37-B2985BBF57B0}"/>
    <cellStyle name="Comma 8 4 2 2 5" xfId="27410" xr:uid="{2A3B74A4-A6D0-41EF-A8B2-71284744A0C9}"/>
    <cellStyle name="Comma 8 4 2 3" xfId="27411" xr:uid="{B6967D0A-F8AE-4277-97D1-8F28E5D241C1}"/>
    <cellStyle name="Comma 8 4 2 3 2" xfId="27412" xr:uid="{FA285A41-FE31-42A1-A04E-715B2AE10E35}"/>
    <cellStyle name="Comma 8 4 2 3 2 2" xfId="27413" xr:uid="{FDF3C1AC-419B-475F-A229-FDFCB6304D1F}"/>
    <cellStyle name="Comma 8 4 2 3 3" xfId="27414" xr:uid="{E2C978FC-41CF-4F38-8E79-B5BD15E5ECC2}"/>
    <cellStyle name="Comma 8 4 2 3 4" xfId="27415" xr:uid="{43BC5B7D-15BD-408C-8165-5D7A1E8BBC85}"/>
    <cellStyle name="Comma 8 4 2 4" xfId="27416" xr:uid="{C1720D6B-BACB-4E2B-BD5E-4F4D19B36D98}"/>
    <cellStyle name="Comma 8 4 2 4 2" xfId="27417" xr:uid="{4BD75CE9-3C28-421D-ABA9-C1354F83BC8B}"/>
    <cellStyle name="Comma 8 4 2 5" xfId="27418" xr:uid="{7AB7653A-3A34-4C1D-A0A0-25E6CC68F14D}"/>
    <cellStyle name="Comma 8 4 2 6" xfId="27419" xr:uid="{18DADF2E-5331-4223-9BF9-D63A83ECAFFE}"/>
    <cellStyle name="Comma 8 4 2 7" xfId="27420" xr:uid="{46D5D35A-3156-4BDD-8AC8-19E4978AD21C}"/>
    <cellStyle name="Comma 8 4 2 8" xfId="27421" xr:uid="{EB750785-C81C-4149-BAC1-05AA0A382B42}"/>
    <cellStyle name="Comma 8 4 3" xfId="27422" xr:uid="{488DFD1B-CD55-43DC-92DF-7DABD6999141}"/>
    <cellStyle name="Comma 8 4 3 2" xfId="27423" xr:uid="{5B0A484E-6FA0-413F-AFFD-C36E9A1FE141}"/>
    <cellStyle name="Comma 8 4 3 2 2" xfId="27424" xr:uid="{A3AF2164-48B0-4E17-B098-2A3AFC1B4C43}"/>
    <cellStyle name="Comma 8 4 3 2 2 2" xfId="27425" xr:uid="{6EDF8C70-5C09-4C60-A76D-294DC3ACB990}"/>
    <cellStyle name="Comma 8 4 3 2 3" xfId="27426" xr:uid="{1A7CF344-008C-423E-BFBB-5FF30D7519FD}"/>
    <cellStyle name="Comma 8 4 3 2 4" xfId="27427" xr:uid="{A9E202D4-61D7-4A5C-9FCF-BE20EC83FBB0}"/>
    <cellStyle name="Comma 8 4 3 3" xfId="27428" xr:uid="{8A4E49D4-C476-4A4D-BA76-7367680171A9}"/>
    <cellStyle name="Comma 8 4 3 3 2" xfId="27429" xr:uid="{20571560-2AE2-4F4E-9122-E176F56CA9A5}"/>
    <cellStyle name="Comma 8 4 3 4" xfId="27430" xr:uid="{86F35F4B-A87D-4E9C-ADBB-85BCEE110833}"/>
    <cellStyle name="Comma 8 4 3 5" xfId="27431" xr:uid="{9C37602F-4900-4951-A3AA-C5755B898DE9}"/>
    <cellStyle name="Comma 8 4 3 6" xfId="27432" xr:uid="{C5471947-5C3C-48C3-A60D-B21054154D7E}"/>
    <cellStyle name="Comma 8 4 4" xfId="27433" xr:uid="{01F0C7E9-822A-4DAC-874F-181283C88A0B}"/>
    <cellStyle name="Comma 8 4 4 2" xfId="27434" xr:uid="{F2444862-9A4C-4B5A-BE83-CD48FE96B2C9}"/>
    <cellStyle name="Comma 8 4 4 2 2" xfId="27435" xr:uid="{CA54BAA8-726D-4CA9-839D-E34E38C9CAF0}"/>
    <cellStyle name="Comma 8 4 4 2 2 2" xfId="27436" xr:uid="{29FE42BC-5606-496E-A5D8-5530630F7D2F}"/>
    <cellStyle name="Comma 8 4 4 2 2 2 2" xfId="27437" xr:uid="{42B35C69-D25B-445F-80BF-96B701E49502}"/>
    <cellStyle name="Comma 8 4 4 2 2 3" xfId="27438" xr:uid="{65BAF90C-9DA5-4BE5-A5AB-D02310CD40E3}"/>
    <cellStyle name="Comma 8 4 4 2 2 4" xfId="27439" xr:uid="{10F28AA1-E644-498B-BDDA-FF6F20C342A1}"/>
    <cellStyle name="Comma 8 4 4 2 3" xfId="27440" xr:uid="{04D93859-664E-4C02-9541-88563456AF62}"/>
    <cellStyle name="Comma 8 4 4 2 3 2" xfId="27441" xr:uid="{B0F0449C-364C-41E2-B474-B2C20E43AD82}"/>
    <cellStyle name="Comma 8 4 4 2 4" xfId="27442" xr:uid="{9A007791-4488-432C-99B1-01BD6E7F16A6}"/>
    <cellStyle name="Comma 8 4 4 2 5" xfId="27443" xr:uid="{D352D39F-B680-4FEA-8D12-0E8FC9703A5B}"/>
    <cellStyle name="Comma 8 4 4 3" xfId="27444" xr:uid="{F76E4DE5-8468-4239-AD9F-8D86008CBE17}"/>
    <cellStyle name="Comma 8 4 4 3 2" xfId="27445" xr:uid="{A7B219FD-1B35-4280-BAC3-F266F5735E85}"/>
    <cellStyle name="Comma 8 4 4 3 2 2" xfId="27446" xr:uid="{BAC0956E-5506-4A95-9247-D60D81A49D2E}"/>
    <cellStyle name="Comma 8 4 4 3 2 2 2" xfId="27447" xr:uid="{E8B9AA73-5051-4FD1-B701-A4DD990A4756}"/>
    <cellStyle name="Comma 8 4 4 3 2 2 2 2" xfId="27448" xr:uid="{A9684327-4AC7-4015-890C-377D3CB46668}"/>
    <cellStyle name="Comma 8 4 4 3 2 2 3" xfId="27449" xr:uid="{029E0DC9-59E2-438E-8F4B-238AB8A4B588}"/>
    <cellStyle name="Comma 8 4 4 3 2 3" xfId="27450" xr:uid="{7563D200-A664-452E-A3D6-9F0A4DAA4FF3}"/>
    <cellStyle name="Comma 8 4 4 3 2 3 2" xfId="27451" xr:uid="{030FD23F-8FE8-49CA-9C10-C5334500CD92}"/>
    <cellStyle name="Comma 8 4 4 3 2 4" xfId="27452" xr:uid="{E9C5BF87-BB09-4C59-BBE5-B819A485A512}"/>
    <cellStyle name="Comma 8 4 4 3 3" xfId="27453" xr:uid="{10ED6167-1235-46E0-8E30-0CE7297392D0}"/>
    <cellStyle name="Comma 8 4 4 3 3 2" xfId="27454" xr:uid="{D8232E8D-87FE-4DD4-8067-00117B133C0C}"/>
    <cellStyle name="Comma 8 4 4 3 3 2 2" xfId="27455" xr:uid="{7DACF2B0-2816-4103-A0BB-4DFE578F5A45}"/>
    <cellStyle name="Comma 8 4 4 3 3 3" xfId="27456" xr:uid="{3F01CF72-79A1-4BBA-8A89-426B8FE3B9A1}"/>
    <cellStyle name="Comma 8 4 4 3 3 3 2" xfId="27457" xr:uid="{0E017B13-E359-40BB-A688-27F5FDC33462}"/>
    <cellStyle name="Comma 8 4 4 3 3 4" xfId="27458" xr:uid="{ABB18301-8808-4792-9163-5A436037B08F}"/>
    <cellStyle name="Comma 8 4 4 3 4" xfId="27459" xr:uid="{3512FC83-90D8-4C49-9982-3574C85AED70}"/>
    <cellStyle name="Comma 8 4 4 3 4 2" xfId="27460" xr:uid="{BB58FD4C-D78B-4937-98AC-05D692F64FD2}"/>
    <cellStyle name="Comma 8 4 4 3 5" xfId="27461" xr:uid="{62273304-316F-42E8-936C-981E313D1EC6}"/>
    <cellStyle name="Comma 8 4 4 3 5 2" xfId="27462" xr:uid="{74B8E6D9-5E1A-408D-9A3F-B362659DCD61}"/>
    <cellStyle name="Comma 8 4 4 3 6" xfId="27463" xr:uid="{8A50F046-08D9-44E8-BEBF-70FA443391AC}"/>
    <cellStyle name="Comma 8 4 4 4" xfId="27464" xr:uid="{A1ABA0FF-250D-4EBF-9B91-2104FD568C9D}"/>
    <cellStyle name="Comma 8 4 4 4 2" xfId="27465" xr:uid="{7EA8A29A-3B03-4017-A268-B831DE7334A8}"/>
    <cellStyle name="Comma 8 4 4 4 2 2" xfId="27466" xr:uid="{7DF6ABBC-3BD6-427C-81AE-74AE2E7294AC}"/>
    <cellStyle name="Comma 8 4 4 4 2 2 2" xfId="27467" xr:uid="{84C5CDA7-A1A1-41AB-96F8-F8EE30B41A1D}"/>
    <cellStyle name="Comma 8 4 4 4 2 3" xfId="27468" xr:uid="{7D468FE4-0037-4ABC-881D-1E7F6DE059B1}"/>
    <cellStyle name="Comma 8 4 4 4 3" xfId="27469" xr:uid="{8F67D63B-EA34-4BBE-A537-CE16955C1C55}"/>
    <cellStyle name="Comma 8 4 4 4 3 2" xfId="27470" xr:uid="{4CD2E8A0-5B74-4230-B93C-872B4C361EA6}"/>
    <cellStyle name="Comma 8 4 4 4 4" xfId="27471" xr:uid="{4FE3EE87-9AC1-406D-AD4A-BE17E1D5CC63}"/>
    <cellStyle name="Comma 8 4 4 5" xfId="27472" xr:uid="{43EC1D02-18DD-42D3-9A8A-011FE971709F}"/>
    <cellStyle name="Comma 8 4 4 5 2" xfId="27473" xr:uid="{9384D38E-534C-408F-BAEF-8185929E9D6D}"/>
    <cellStyle name="Comma 8 4 4 5 2 2" xfId="27474" xr:uid="{22F56F75-A3B3-482A-A33B-153253958187}"/>
    <cellStyle name="Comma 8 4 4 5 3" xfId="27475" xr:uid="{C9F6FC51-8524-42A2-979A-606672775ADE}"/>
    <cellStyle name="Comma 8 4 4 5 3 2" xfId="27476" xr:uid="{E24662DF-37C0-4289-B900-B9398CC5325D}"/>
    <cellStyle name="Comma 8 4 4 5 4" xfId="27477" xr:uid="{3C500692-235B-4149-BD9C-9D539A4787FF}"/>
    <cellStyle name="Comma 8 4 4 6" xfId="27478" xr:uid="{46C83880-62CD-4C78-82C6-30CE82FEF71A}"/>
    <cellStyle name="Comma 8 4 4 6 2" xfId="27479" xr:uid="{B8B153E7-1A2A-43D6-BC9E-2FB9329C4C70}"/>
    <cellStyle name="Comma 8 4 4 7" xfId="27480" xr:uid="{63CEC28D-EEDA-4677-8796-7FD8208A57D7}"/>
    <cellStyle name="Comma 8 4 4 7 2" xfId="27481" xr:uid="{C36251AD-7E07-4F18-B614-A7703287A92D}"/>
    <cellStyle name="Comma 8 4 4 8" xfId="27482" xr:uid="{86F9C317-24AA-425B-820C-B68969ECBB20}"/>
    <cellStyle name="Comma 8 4 5" xfId="27483" xr:uid="{DC575DC0-79B5-4B27-8170-17186F0F77E7}"/>
    <cellStyle name="Comma 8 4 5 2" xfId="27484" xr:uid="{5BE95651-064E-4C9A-99CD-4766CA1A7A62}"/>
    <cellStyle name="Comma 8 4 5 2 2" xfId="27485" xr:uid="{E7ECFA44-982B-4064-B338-DA83FC41E32D}"/>
    <cellStyle name="Comma 8 4 5 3" xfId="27486" xr:uid="{0313E980-5926-4BBB-9E1A-82CE87EFD8DC}"/>
    <cellStyle name="Comma 8 4 5 4" xfId="27487" xr:uid="{EF9D37B0-2528-45B1-ACE0-92CF7283516C}"/>
    <cellStyle name="Comma 8 4 6" xfId="27488" xr:uid="{B5496925-ACD4-4229-8BBD-BC8CD24C9AF9}"/>
    <cellStyle name="Comma 8 4 6 2" xfId="27489" xr:uid="{EBAA4833-170F-4D71-8E9A-1C30A9DE132C}"/>
    <cellStyle name="Comma 8 4 6 2 2" xfId="27490" xr:uid="{A577216E-F8B8-4F3B-8BD0-F9F04D0CF26A}"/>
    <cellStyle name="Comma 8 4 6 3" xfId="27491" xr:uid="{1E5A4632-3330-4D50-A79B-1022E394646E}"/>
    <cellStyle name="Comma 8 4 6 4" xfId="27492" xr:uid="{0693EEAC-B17F-4749-A2AC-B74D337D50EC}"/>
    <cellStyle name="Comma 8 4 7" xfId="27493" xr:uid="{0D56EBF0-19E5-4ADB-B7C6-ADB3F668907B}"/>
    <cellStyle name="Comma 8 4 7 2" xfId="27494" xr:uid="{16B2572A-3DEB-47EE-B482-12196326DEB2}"/>
    <cellStyle name="Comma 8 4 7 2 2" xfId="27495" xr:uid="{AA748A95-8DB0-4A45-9870-02EF01D8F04B}"/>
    <cellStyle name="Comma 8 4 7 2 2 2" xfId="27496" xr:uid="{BE16F515-5EE2-4ABA-A4BC-E59EED8B792D}"/>
    <cellStyle name="Comma 8 4 7 2 3" xfId="27497" xr:uid="{3F56C8D4-AC01-4B4A-BBD9-2392897697B1}"/>
    <cellStyle name="Comma 8 4 7 2 3 2" xfId="27498" xr:uid="{92AE0E9B-0279-4029-A4CA-2452C3062DCC}"/>
    <cellStyle name="Comma 8 4 7 2 4" xfId="27499" xr:uid="{63BECBDE-E5AA-4FE6-8FD2-F6EA32D7B7B5}"/>
    <cellStyle name="Comma 8 4 7 3" xfId="27500" xr:uid="{E79F4D78-FF7A-4EB9-A084-B6612D8F62D7}"/>
    <cellStyle name="Comma 8 4 7 3 2" xfId="27501" xr:uid="{FA330BA8-B650-4934-AF8E-C9DD109AA04C}"/>
    <cellStyle name="Comma 8 4 7 4" xfId="27502" xr:uid="{48ABD821-5904-4135-BC31-94395891CA1C}"/>
    <cellStyle name="Comma 8 4 7 4 2" xfId="27503" xr:uid="{296EEB5A-2AA6-4FA0-95BB-3061DEF1007D}"/>
    <cellStyle name="Comma 8 4 7 5" xfId="27504" xr:uid="{2915FAB8-8E1E-4315-9D3A-65E1C48629AC}"/>
    <cellStyle name="Comma 8 4 8" xfId="27505" xr:uid="{308C5CB9-54AB-4C7D-B802-EBF4AEA9E94E}"/>
    <cellStyle name="Comma 8 4 8 2" xfId="27506" xr:uid="{980948CE-14E3-4741-9949-5F5ABAF95C73}"/>
    <cellStyle name="Comma 8 4 8 2 2" xfId="27507" xr:uid="{D71FA239-E1E6-454E-8937-9394410A812E}"/>
    <cellStyle name="Comma 8 4 8 3" xfId="27508" xr:uid="{F4BA2F22-27F2-42BE-9202-9CE993E33FDD}"/>
    <cellStyle name="Comma 8 4 8 3 2" xfId="27509" xr:uid="{EB78DB31-7A5A-4A9F-9543-9FA2055EA607}"/>
    <cellStyle name="Comma 8 4 8 4" xfId="27510" xr:uid="{688F2B89-B066-4E76-9038-7CD4743A9894}"/>
    <cellStyle name="Comma 8 4 9" xfId="27511" xr:uid="{0FC1E58F-083D-4EBA-B9C4-854BA2739AC8}"/>
    <cellStyle name="Comma 8 4 9 2" xfId="27512" xr:uid="{9675D965-36A3-481A-AD6A-41FC9DF6AE70}"/>
    <cellStyle name="Comma 8 5" xfId="3269" xr:uid="{E8DDA3A0-BF52-4CAB-B92D-12D8B9B035D1}"/>
    <cellStyle name="Comma 8 5 10" xfId="27514" xr:uid="{788D3CBD-151B-4FA3-80FF-DC3671CF005B}"/>
    <cellStyle name="Comma 8 5 11" xfId="27515" xr:uid="{9C92C96A-9AE0-4AE1-BA25-8E60EA265655}"/>
    <cellStyle name="Comma 8 5 12" xfId="27513" xr:uid="{F829D610-D266-477E-A49F-AF52A63FE776}"/>
    <cellStyle name="Comma 8 5 2" xfId="27516" xr:uid="{E3E03618-F8B0-425B-8999-6E5F3253C144}"/>
    <cellStyle name="Comma 8 5 2 2" xfId="27517" xr:uid="{4F485321-49B1-46DC-88CA-38C2932229C5}"/>
    <cellStyle name="Comma 8 5 2 2 2" xfId="27518" xr:uid="{BC69DC2C-A395-40E4-A645-B6D1289EBB36}"/>
    <cellStyle name="Comma 8 5 2 2 2 2" xfId="27519" xr:uid="{DC482E8D-A94D-402B-8426-C09D00792395}"/>
    <cellStyle name="Comma 8 5 2 2 3" xfId="27520" xr:uid="{B8F769BF-2F08-4DF3-A79A-BAF900774807}"/>
    <cellStyle name="Comma 8 5 2 2 4" xfId="27521" xr:uid="{AC5759F6-C8D1-4C6C-9087-D0EB604337CB}"/>
    <cellStyle name="Comma 8 5 2 3" xfId="27522" xr:uid="{C62D9D95-5089-4CB5-9980-D206D64E0F9C}"/>
    <cellStyle name="Comma 8 5 2 3 2" xfId="27523" xr:uid="{E16FC0A3-DCC0-476B-9E21-D40642F635CD}"/>
    <cellStyle name="Comma 8 5 2 4" xfId="27524" xr:uid="{223B320A-52B8-42F8-917E-AB2C2B1EE3C1}"/>
    <cellStyle name="Comma 8 5 2 5" xfId="27525" xr:uid="{CD4238EC-DCA8-4215-9EDF-60DB5D58D2C9}"/>
    <cellStyle name="Comma 8 5 2 6" xfId="27526" xr:uid="{9FEF8172-F494-4D3E-9548-B0E400782AB2}"/>
    <cellStyle name="Comma 8 5 2 7" xfId="27527" xr:uid="{987B3CB6-FA68-4598-9231-38B92FF7099D}"/>
    <cellStyle name="Comma 8 5 3" xfId="27528" xr:uid="{04742F33-8ECB-4D0E-843A-8DA1E829A26C}"/>
    <cellStyle name="Comma 8 5 3 2" xfId="27529" xr:uid="{3698B101-D5E7-49DC-B943-A5B58C0DAE0A}"/>
    <cellStyle name="Comma 8 5 3 2 2" xfId="27530" xr:uid="{9F6DEA5E-6CB2-45E3-8EE2-28FB2EF12413}"/>
    <cellStyle name="Comma 8 5 3 2 2 2" xfId="27531" xr:uid="{A66F13B4-B350-4955-BEC2-87035ECE6A29}"/>
    <cellStyle name="Comma 8 5 3 2 3" xfId="27532" xr:uid="{5C708492-37E9-4CF7-89EE-9583D71A757C}"/>
    <cellStyle name="Comma 8 5 3 2 4" xfId="27533" xr:uid="{79A7D47A-3DE3-4D9A-BF39-7BCF8123EB11}"/>
    <cellStyle name="Comma 8 5 3 3" xfId="27534" xr:uid="{0DDBE25D-962F-4FC1-BBC9-467A0B2AE337}"/>
    <cellStyle name="Comma 8 5 3 3 2" xfId="27535" xr:uid="{9DC52848-07A5-4B39-92AE-4B1955154AB1}"/>
    <cellStyle name="Comma 8 5 3 4" xfId="27536" xr:uid="{6DDA6D91-F927-414A-82B4-53AA886C32BB}"/>
    <cellStyle name="Comma 8 5 3 5" xfId="27537" xr:uid="{6AEEC573-B95B-4DFD-9E3F-4156AB6CAB19}"/>
    <cellStyle name="Comma 8 5 3 6" xfId="27538" xr:uid="{05B3D7A6-2F23-4A6B-8B03-1AE37BF69169}"/>
    <cellStyle name="Comma 8 5 4" xfId="27539" xr:uid="{F0DF5648-3A79-4599-8F83-93432CB4D4E7}"/>
    <cellStyle name="Comma 8 5 4 2" xfId="27540" xr:uid="{4B97502F-B69A-42ED-B278-4821FE2FECA1}"/>
    <cellStyle name="Comma 8 5 4 2 2" xfId="27541" xr:uid="{8573FFD3-A16C-44C1-82E1-911F470FE20C}"/>
    <cellStyle name="Comma 8 5 4 2 2 2" xfId="27542" xr:uid="{F5D0CD33-1C98-486F-AF2D-60993267470E}"/>
    <cellStyle name="Comma 8 5 4 2 2 2 2" xfId="27543" xr:uid="{DA6BD32C-0C74-4945-83C8-26D838099766}"/>
    <cellStyle name="Comma 8 5 4 2 2 3" xfId="27544" xr:uid="{0B0724D6-C7BC-49A9-B97D-591262391B4A}"/>
    <cellStyle name="Comma 8 5 4 2 3" xfId="27545" xr:uid="{0C212E86-C68C-4372-9D4F-A3EBB3E52EE3}"/>
    <cellStyle name="Comma 8 5 4 2 3 2" xfId="27546" xr:uid="{8230CEEA-0C6E-4B12-8325-DAD97ACB2DA3}"/>
    <cellStyle name="Comma 8 5 4 2 4" xfId="27547" xr:uid="{BB798FF1-86FA-4B6A-A8C0-EBA9FC907365}"/>
    <cellStyle name="Comma 8 5 4 3" xfId="27548" xr:uid="{B163185E-147E-4FAF-B04D-294C2F23D35F}"/>
    <cellStyle name="Comma 8 5 4 3 2" xfId="27549" xr:uid="{EE4D80A8-F7CF-4DA9-A4FA-6D4D2186C913}"/>
    <cellStyle name="Comma 8 5 4 3 2 2" xfId="27550" xr:uid="{BA41C680-CCDD-447A-A0B3-3DD06CA3D552}"/>
    <cellStyle name="Comma 8 5 4 3 3" xfId="27551" xr:uid="{796C08B3-9B5F-476C-BCA8-497D53EE3A57}"/>
    <cellStyle name="Comma 8 5 4 3 3 2" xfId="27552" xr:uid="{E561D3ED-4EBF-4FE4-BE15-DC2512F1841F}"/>
    <cellStyle name="Comma 8 5 4 3 4" xfId="27553" xr:uid="{59FECC5A-7189-415B-99C0-CB47E1B1FFF9}"/>
    <cellStyle name="Comma 8 5 4 4" xfId="27554" xr:uid="{44FA658F-F370-4A2C-BDA2-8992413E2C47}"/>
    <cellStyle name="Comma 8 5 4 4 2" xfId="27555" xr:uid="{18249E9D-DE9D-4B12-8524-840F822F5C31}"/>
    <cellStyle name="Comma 8 5 4 5" xfId="27556" xr:uid="{A38F115F-10BC-4D2A-935E-61B6A7456FBC}"/>
    <cellStyle name="Comma 8 5 4 5 2" xfId="27557" xr:uid="{C5DC4FF0-480A-4F20-A47E-1F9C50F99D30}"/>
    <cellStyle name="Comma 8 5 4 6" xfId="27558" xr:uid="{3BCA4D10-43B7-463D-908F-03144B49FF5D}"/>
    <cellStyle name="Comma 8 5 5" xfId="27559" xr:uid="{FB9F57B5-7214-4FBD-BC65-F8F07D01D3A9}"/>
    <cellStyle name="Comma 8 5 5 2" xfId="27560" xr:uid="{2DB302E6-14A0-4958-AFC1-5DC9D7C0A529}"/>
    <cellStyle name="Comma 8 5 5 2 2" xfId="27561" xr:uid="{E0CB6123-89F5-4170-8337-78DED7F9D4EF}"/>
    <cellStyle name="Comma 8 5 5 3" xfId="27562" xr:uid="{8ECA10DB-6723-4D8D-9F41-E3284CB732A5}"/>
    <cellStyle name="Comma 8 5 5 4" xfId="27563" xr:uid="{A03CED71-229B-4898-A4BC-87DA49B3D2A1}"/>
    <cellStyle name="Comma 8 5 6" xfId="27564" xr:uid="{2B83FC60-5CB5-436C-814F-029A63B8E20A}"/>
    <cellStyle name="Comma 8 5 6 2" xfId="27565" xr:uid="{85B8A700-F2D5-431A-9B26-4343E7477F52}"/>
    <cellStyle name="Comma 8 5 6 2 2" xfId="27566" xr:uid="{8FDD56F7-3881-40DA-8F0D-02CBECA555D9}"/>
    <cellStyle name="Comma 8 5 6 2 3" xfId="27567" xr:uid="{C54C469B-CA18-4D0E-9775-958AC45EC46D}"/>
    <cellStyle name="Comma 8 5 6 3" xfId="27568" xr:uid="{57D7EDE7-392D-4EA8-9873-99C157242F0C}"/>
    <cellStyle name="Comma 8 5 6 3 2" xfId="27569" xr:uid="{95FC2272-FC23-46C1-B1C3-ACD5F4BC0A1B}"/>
    <cellStyle name="Comma 8 5 6 4" xfId="27570" xr:uid="{977AC8AC-3089-40DE-9E75-38B08D986E01}"/>
    <cellStyle name="Comma 8 5 6 4 2" xfId="27571" xr:uid="{63560605-0509-40B9-B446-BC6AE0918A6C}"/>
    <cellStyle name="Comma 8 5 6 5" xfId="27572" xr:uid="{C8F80F7A-EAC7-4E98-9612-33BDCAFC211E}"/>
    <cellStyle name="Comma 8 5 7" xfId="27573" xr:uid="{3018F182-C662-4663-AE88-6ECC299C4E9D}"/>
    <cellStyle name="Comma 8 5 7 2" xfId="27574" xr:uid="{B0EB9700-D902-449A-8532-0E58C99AA2F9}"/>
    <cellStyle name="Comma 8 5 7 2 2" xfId="27575" xr:uid="{07335C3C-C5AF-4A0D-92C6-0AE0CFA46886}"/>
    <cellStyle name="Comma 8 5 7 2 2 2" xfId="27576" xr:uid="{F35F9986-5FD7-4A40-8DE7-1D2E64B9F042}"/>
    <cellStyle name="Comma 8 5 7 2 3" xfId="27577" xr:uid="{C9F17358-D769-439C-B9D6-520DE0E16625}"/>
    <cellStyle name="Comma 8 5 7 3" xfId="27578" xr:uid="{6F14D9EB-9E68-4EE4-A700-D2B1746F4D8A}"/>
    <cellStyle name="Comma 8 5 7 3 2" xfId="27579" xr:uid="{D83F4343-7124-4846-A552-9CC650EEA544}"/>
    <cellStyle name="Comma 8 5 7 4" xfId="27580" xr:uid="{262CA260-8BEE-40C9-8C2E-52FB7005CA96}"/>
    <cellStyle name="Comma 8 5 8" xfId="27581" xr:uid="{CDDAAAAE-14B2-46C2-9FBA-5DCA95DDD07F}"/>
    <cellStyle name="Comma 8 5 8 2" xfId="27582" xr:uid="{BC9B4E77-95C1-4EDA-B277-D79E053A4369}"/>
    <cellStyle name="Comma 8 5 8 2 2" xfId="27583" xr:uid="{A2F68508-1755-4D75-A903-7BE4CDE0035F}"/>
    <cellStyle name="Comma 8 5 8 3" xfId="27584" xr:uid="{198F81C8-ADD9-45C3-9D2B-8BCDD4B6F89F}"/>
    <cellStyle name="Comma 8 5 8 3 2" xfId="27585" xr:uid="{398520C3-8CA4-4DEE-9721-79D56F2B07BC}"/>
    <cellStyle name="Comma 8 5 8 4" xfId="27586" xr:uid="{4584321F-8AAF-403B-845D-5B2277C547F8}"/>
    <cellStyle name="Comma 8 5 9" xfId="27587" xr:uid="{A3D31281-882A-4985-8D09-FC058FE1E618}"/>
    <cellStyle name="Comma 8 6" xfId="27588" xr:uid="{815E00BD-BB38-4042-A301-6031880C0FA3}"/>
    <cellStyle name="Comma 8 6 2" xfId="27589" xr:uid="{0D0B710C-EA15-40A4-A15F-C3F0FCFAA253}"/>
    <cellStyle name="Comma 8 6 2 2" xfId="27590" xr:uid="{F9C6CDAE-A9D3-484B-8905-40EB182E72B2}"/>
    <cellStyle name="Comma 8 6 2 2 2" xfId="27591" xr:uid="{25ED88FA-909F-4473-8E51-35B368DA0B3D}"/>
    <cellStyle name="Comma 8 6 2 3" xfId="27592" xr:uid="{2B268FF1-4DAE-4367-9F9D-E6E57B5AED76}"/>
    <cellStyle name="Comma 8 6 2 4" xfId="27593" xr:uid="{C2B2D7CA-033C-452A-973A-48F5FEB506A5}"/>
    <cellStyle name="Comma 8 6 3" xfId="27594" xr:uid="{3E26C06B-FA3A-436A-AA86-24ECF51A5741}"/>
    <cellStyle name="Comma 8 6 3 2" xfId="27595" xr:uid="{83F6CC7F-0A52-4BD3-B595-D0ECF7ABBE86}"/>
    <cellStyle name="Comma 8 6 3 2 2" xfId="27596" xr:uid="{7CA3DDA6-4F86-4A54-B21F-F08E10B25CA5}"/>
    <cellStyle name="Comma 8 6 3 2 2 2" xfId="27597" xr:uid="{1A96F52D-3B95-41AD-8FE3-ED5C7914FC65}"/>
    <cellStyle name="Comma 8 6 3 2 3" xfId="27598" xr:uid="{C1E1EDEE-5348-4F34-A087-CA5F2B2C2703}"/>
    <cellStyle name="Comma 8 6 3 2 3 2" xfId="27599" xr:uid="{FD1DA440-C674-4C95-8C63-BC07E98B3C49}"/>
    <cellStyle name="Comma 8 6 3 2 4" xfId="27600" xr:uid="{18B6A13F-84AB-47B0-89A3-1A69072918E2}"/>
    <cellStyle name="Comma 8 6 3 3" xfId="27601" xr:uid="{7F11A3C9-B10F-44EC-94EB-491744FC9D65}"/>
    <cellStyle name="Comma 8 6 3 3 2" xfId="27602" xr:uid="{91642752-359D-47C2-9399-168C1F4D66E8}"/>
    <cellStyle name="Comma 8 6 3 4" xfId="27603" xr:uid="{D88E65F1-A381-4A18-BC60-0EA5BF7C4F70}"/>
    <cellStyle name="Comma 8 6 3 4 2" xfId="27604" xr:uid="{F812CCFC-0A5C-4D34-8FF7-2457BAE29AA5}"/>
    <cellStyle name="Comma 8 6 3 5" xfId="27605" xr:uid="{B1BE9389-B54B-4813-8A00-BDE5ECEBA505}"/>
    <cellStyle name="Comma 8 6 4" xfId="27606" xr:uid="{E401EBC0-B4BE-4AF1-960F-4847A70140D1}"/>
    <cellStyle name="Comma 8 6 4 2" xfId="27607" xr:uid="{C6CCEB8F-34B7-4220-833E-B35F1CF90D87}"/>
    <cellStyle name="Comma 8 6 4 2 2" xfId="27608" xr:uid="{6703DC5A-6268-4847-9734-0599BAF8ADB2}"/>
    <cellStyle name="Comma 8 6 4 3" xfId="27609" xr:uid="{D128C5E4-3AE6-4FA9-9A81-56D152408487}"/>
    <cellStyle name="Comma 8 6 4 3 2" xfId="27610" xr:uid="{147A257D-93D5-4DFE-B0B9-7CB9F757B9CF}"/>
    <cellStyle name="Comma 8 6 4 4" xfId="27611" xr:uid="{5FB9C661-160D-46EF-8C13-96DA46526DFD}"/>
    <cellStyle name="Comma 8 6 5" xfId="27612" xr:uid="{C8726EDF-D4E4-47DB-8743-7AA827426F12}"/>
    <cellStyle name="Comma 8 6 5 2" xfId="27613" xr:uid="{56372AC6-9B4B-4311-8F13-F5C84837A115}"/>
    <cellStyle name="Comma 8 6 5 2 2" xfId="27614" xr:uid="{64F582EF-A5FF-49C0-A6B8-AE196AEC0781}"/>
    <cellStyle name="Comma 8 6 5 3" xfId="27615" xr:uid="{FCC69493-CE41-408B-8594-F31CF5FF0FF2}"/>
    <cellStyle name="Comma 8 6 6" xfId="27616" xr:uid="{E4476A32-98E1-4C6D-8F03-38ADCF9D35BB}"/>
    <cellStyle name="Comma 8 6 7" xfId="27617" xr:uid="{50343FA5-058B-42EA-A06F-954572FA08A6}"/>
    <cellStyle name="Comma 8 6 8" xfId="27618" xr:uid="{3D295D23-16A6-404A-B93D-42C1008DE69D}"/>
    <cellStyle name="Comma 8 6 9" xfId="47840" xr:uid="{F07E2C12-89B6-4131-9489-A5A24AF80863}"/>
    <cellStyle name="Comma 8 7" xfId="27619" xr:uid="{5A5724E9-29D0-474C-BF4C-8CEC2502EA80}"/>
    <cellStyle name="Comma 8 7 2" xfId="27620" xr:uid="{F14B4627-645F-4C72-8917-D92DF28659AD}"/>
    <cellStyle name="Comma 8 7 2 2" xfId="27621" xr:uid="{9B155392-9502-44F2-A09A-E559846B1F17}"/>
    <cellStyle name="Comma 8 7 3" xfId="27622" xr:uid="{6E4CC5FC-E43A-4166-AD26-711436EC376F}"/>
    <cellStyle name="Comma 8 7 4" xfId="27623" xr:uid="{FC4A73D9-F060-41D8-B7CE-3C6E388D9A64}"/>
    <cellStyle name="Comma 8 7 5" xfId="27624" xr:uid="{F09380BD-71F5-40B5-A57B-46F10C04D330}"/>
    <cellStyle name="Comma 8 7 6" xfId="47253" xr:uid="{F24B302E-EA91-42EF-9C4C-8C82CD89CDAE}"/>
    <cellStyle name="Comma 8 8" xfId="27625" xr:uid="{56E23271-9B6C-404C-A874-B58518B0E459}"/>
    <cellStyle name="Comma 8 8 2" xfId="27626" xr:uid="{286F5306-4A5F-406A-8545-5609FA9F72FB}"/>
    <cellStyle name="Comma 8 8 2 2" xfId="27627" xr:uid="{9B7B98D0-0794-4A3F-B65B-9014C7E6CC01}"/>
    <cellStyle name="Comma 8 8 2 2 2" xfId="27628" xr:uid="{7476FDB1-FB66-48C5-8DCE-AB1E702721A5}"/>
    <cellStyle name="Comma 8 8 2 3" xfId="27629" xr:uid="{02A6CF57-6698-4BFE-9A75-FBF51A0A9158}"/>
    <cellStyle name="Comma 8 8 2 3 2" xfId="27630" xr:uid="{EEAAED1B-5EE3-45CA-8771-DA2DDDCD3204}"/>
    <cellStyle name="Comma 8 8 2 4" xfId="27631" xr:uid="{A0CEE03E-526B-44E4-B598-977D84129033}"/>
    <cellStyle name="Comma 8 8 3" xfId="27632" xr:uid="{A6E3F270-D0D8-40AC-AB82-413C644146E0}"/>
    <cellStyle name="Comma 8 8 3 2" xfId="27633" xr:uid="{2A106542-EB67-461B-B237-D6E30622E235}"/>
    <cellStyle name="Comma 8 8 4" xfId="27634" xr:uid="{4587A15E-6634-4F5B-A1E7-F38CA5E4A6DA}"/>
    <cellStyle name="Comma 8 8 4 2" xfId="27635" xr:uid="{23E223BA-2B40-4285-B6C5-2A76AB53150E}"/>
    <cellStyle name="Comma 8 8 5" xfId="27636" xr:uid="{7A845EDE-BB4C-4883-82EB-84F7499A7DAE}"/>
    <cellStyle name="Comma 8 9" xfId="27637" xr:uid="{62941868-1EF0-4E95-B207-E49F94BEF4F5}"/>
    <cellStyle name="Comma 8 9 2" xfId="27638" xr:uid="{4C2B278C-0D5A-457B-A98B-01B6934D7AFE}"/>
    <cellStyle name="Comma 8 9 2 2" xfId="27639" xr:uid="{F0DE2C27-1913-4DED-BF6D-7EC5D97416AA}"/>
    <cellStyle name="Comma 8 9 3" xfId="27640" xr:uid="{1F27C5D0-0C66-416A-96C9-B8140FFD15DB}"/>
    <cellStyle name="Comma 8 9 3 2" xfId="27641" xr:uid="{4520F60E-F5C3-4B2B-892B-DF4CDB4AD267}"/>
    <cellStyle name="Comma 8 9 4" xfId="27642" xr:uid="{6E212793-83DE-43B2-9372-8BD79FAEED73}"/>
    <cellStyle name="Comma 9" xfId="450" xr:uid="{C1555F4A-558D-450D-A266-3AA625CC5960}"/>
    <cellStyle name="Comma 9 10" xfId="27643" xr:uid="{B1B1D4DA-D2AA-47E2-8D99-F343706CF0C1}"/>
    <cellStyle name="Comma 9 11" xfId="1819" xr:uid="{F735184C-C567-4B97-940D-DF85E39F3324}"/>
    <cellStyle name="Comma 9 12" xfId="1428" xr:uid="{AA9E4B13-73E6-4F79-B7DF-6D4F2D509013}"/>
    <cellStyle name="Comma 9 13" xfId="43841" xr:uid="{674C0C46-E0BB-445D-B609-5E767F2C6A8F}"/>
    <cellStyle name="Comma 9 2" xfId="3348" xr:uid="{CE6F924D-1EE7-4C7A-B45B-32809BC619EC}"/>
    <cellStyle name="Comma 9 2 10" xfId="47261" xr:uid="{1855BA6F-B586-4DFE-A1AB-779374D6A15A}"/>
    <cellStyle name="Comma 9 2 2" xfId="27645" xr:uid="{DF15EAB5-8F05-44E2-AE39-81E53AA29F09}"/>
    <cellStyle name="Comma 9 2 2 2" xfId="27646" xr:uid="{079C671F-CBE3-4B61-AAD6-01C4FFA1D44E}"/>
    <cellStyle name="Comma 9 2 2 2 2" xfId="27647" xr:uid="{EAC513FB-39BC-4BB2-BD79-9D4E501A4A87}"/>
    <cellStyle name="Comma 9 2 2 2 3" xfId="27648" xr:uid="{D4A2DF20-4532-4111-A195-E08FB8F2C36F}"/>
    <cellStyle name="Comma 9 2 2 3" xfId="27649" xr:uid="{5DF9B601-16CA-4B8F-AB83-9715E9BE3364}"/>
    <cellStyle name="Comma 9 2 2 4" xfId="27650" xr:uid="{01B93358-A5F2-4AAF-BD79-B6A56B3C250F}"/>
    <cellStyle name="Comma 9 2 2 5" xfId="27651" xr:uid="{674E1ACC-2F31-4F42-9B63-67B119B85433}"/>
    <cellStyle name="Comma 9 2 3" xfId="27652" xr:uid="{75C4EE27-822B-4906-82CD-8D5C379DA8AF}"/>
    <cellStyle name="Comma 9 2 3 2" xfId="27653" xr:uid="{AEB1664E-AAB9-4501-866F-02431239358E}"/>
    <cellStyle name="Comma 9 2 3 2 2" xfId="27654" xr:uid="{6BE7A015-660E-4F0C-BE6E-74C4BE2D84A2}"/>
    <cellStyle name="Comma 9 2 3 3" xfId="27655" xr:uid="{7C99745E-E92B-455A-A94D-B1F17DB4E367}"/>
    <cellStyle name="Comma 9 2 3 4" xfId="27656" xr:uid="{250F3747-E36D-4BBB-BA0C-E7E470E8BAE9}"/>
    <cellStyle name="Comma 9 2 4" xfId="27657" xr:uid="{0B0B771B-73E4-4029-BA0C-342AB432768F}"/>
    <cellStyle name="Comma 9 2 4 2" xfId="27658" xr:uid="{61A4ADEF-E616-468E-AA92-6FD0DC119189}"/>
    <cellStyle name="Comma 9 2 5" xfId="27659" xr:uid="{8B5BF1AD-88FA-4508-8332-771971B405E4}"/>
    <cellStyle name="Comma 9 2 6" xfId="27660" xr:uid="{0120B600-EC52-4F53-9E74-631EDB239FA9}"/>
    <cellStyle name="Comma 9 2 7" xfId="27661" xr:uid="{83BE825D-FEAD-4C6A-8A1B-69EC977AD0D7}"/>
    <cellStyle name="Comma 9 2 8" xfId="27644" xr:uid="{7ABEB294-8F83-43AA-A9FD-9CE437D6ADFB}"/>
    <cellStyle name="Comma 9 2 9" xfId="43859" xr:uid="{A00377DE-6568-4E5C-A6B2-6DDD6F36BC84}"/>
    <cellStyle name="Comma 9 3" xfId="27662" xr:uid="{9B37B4A8-E3FC-4A93-B5D0-3934CBB9F895}"/>
    <cellStyle name="Comma 9 3 2" xfId="27663" xr:uid="{10672824-5A6B-4ADF-A802-9D573FE1E96C}"/>
    <cellStyle name="Comma 9 3 2 2" xfId="27664" xr:uid="{BBF2D6A6-4E8D-4194-B474-63FF4C9EB749}"/>
    <cellStyle name="Comma 9 3 2 2 2" xfId="27665" xr:uid="{42245B9F-952D-4554-A55A-FC3D7DF3D762}"/>
    <cellStyle name="Comma 9 3 2 3" xfId="27666" xr:uid="{6DE7BC7B-3F54-4CB3-8CD8-B356AC0043FC}"/>
    <cellStyle name="Comma 9 3 2 4" xfId="27667" xr:uid="{49B4EE20-FAC9-409A-AE20-DED520898E76}"/>
    <cellStyle name="Comma 9 3 3" xfId="27668" xr:uid="{7914A9AA-4EA5-4452-A898-69D141AFF84C}"/>
    <cellStyle name="Comma 9 3 3 2" xfId="27669" xr:uid="{CB930405-1868-451D-B8B4-1F5275D59930}"/>
    <cellStyle name="Comma 9 3 3 2 2" xfId="27670" xr:uid="{A95745FA-AAC6-4E22-9CF7-CCF9026E5D5F}"/>
    <cellStyle name="Comma 9 3 3 3" xfId="27671" xr:uid="{65CA415D-AB12-406C-A442-BBADECBA8DA9}"/>
    <cellStyle name="Comma 9 3 3 4" xfId="27672" xr:uid="{8EBE3232-44E3-43E2-A4D0-707E1DB3B3A2}"/>
    <cellStyle name="Comma 9 3 4" xfId="27673" xr:uid="{0FE3F030-4F6A-478D-AA91-C4632C1B631D}"/>
    <cellStyle name="Comma 9 3 4 2" xfId="27674" xr:uid="{D583DE3E-C5FA-4305-80FB-5319712AFF13}"/>
    <cellStyle name="Comma 9 3 5" xfId="27675" xr:uid="{AA1F99EA-BF1C-4E94-8821-D358771A2657}"/>
    <cellStyle name="Comma 9 3 6" xfId="27676" xr:uid="{545DBAE2-1C06-4BD0-97A6-99BD0904CBEC}"/>
    <cellStyle name="Comma 9 3 7" xfId="27677" xr:uid="{9EB662B7-21D9-462E-B884-2BCCB1E34816}"/>
    <cellStyle name="Comma 9 3 8" xfId="47266" xr:uid="{31C7AB96-710F-46DE-B9FF-F6FC8BFEEDB2}"/>
    <cellStyle name="Comma 9 4" xfId="27678" xr:uid="{54AEB8D7-EC28-4D69-955E-B200CBD5A055}"/>
    <cellStyle name="Comma 9 4 2" xfId="27679" xr:uid="{F1539711-D885-4FFF-8BD3-90C6A941F15C}"/>
    <cellStyle name="Comma 9 4 2 2" xfId="27680" xr:uid="{5AA818A1-B6C2-4166-AADE-233E5935A05B}"/>
    <cellStyle name="Comma 9 4 2 2 2" xfId="27681" xr:uid="{E1428842-F9C3-4FE8-A825-5374047EA095}"/>
    <cellStyle name="Comma 9 4 2 3" xfId="27682" xr:uid="{309061D5-47E4-44CF-B4B7-8410FCE5837C}"/>
    <cellStyle name="Comma 9 4 2 4" xfId="27683" xr:uid="{27CE3EC4-DCE9-4624-B400-E115F58ED142}"/>
    <cellStyle name="Comma 9 4 3" xfId="27684" xr:uid="{3C00D6B0-5FCF-4228-BF99-FC771EA07B02}"/>
    <cellStyle name="Comma 9 4 3 2" xfId="27685" xr:uid="{07DBEB5D-9C93-4A2B-B99C-6BB04424E5C2}"/>
    <cellStyle name="Comma 9 4 4" xfId="27686" xr:uid="{97C02BA6-6161-4293-B30B-23DD62022C5C}"/>
    <cellStyle name="Comma 9 4 5" xfId="27687" xr:uid="{F19804A1-7875-406A-96F9-80B7A95A1F78}"/>
    <cellStyle name="Comma 9 4 6" xfId="27688" xr:uid="{CC47DDF2-31A5-4168-B5F8-995325EC25DF}"/>
    <cellStyle name="Comma 9 4 7" xfId="47430" xr:uid="{6E265524-8E56-45AC-9250-B618010CCDB8}"/>
    <cellStyle name="Comma 9 5" xfId="27689" xr:uid="{CC45AB0B-3E62-4D76-93CE-AA5DEA5E5DB7}"/>
    <cellStyle name="Comma 9 5 2" xfId="27690" xr:uid="{F389A4CB-6040-442D-9A42-E83F100873D4}"/>
    <cellStyle name="Comma 9 5 2 2" xfId="27691" xr:uid="{3C2352BE-5A0A-4645-BE45-E7F8C7E0E8F2}"/>
    <cellStyle name="Comma 9 5 2 2 2" xfId="27692" xr:uid="{C24808B5-52F7-4BDE-8E06-C83587AB2ADE}"/>
    <cellStyle name="Comma 9 5 2 3" xfId="27693" xr:uid="{0B18E21B-FD0A-47A4-84F6-29753D838219}"/>
    <cellStyle name="Comma 9 5 2 4" xfId="27694" xr:uid="{E448B592-A444-4B7A-91A7-7893BDFA30E0}"/>
    <cellStyle name="Comma 9 5 3" xfId="27695" xr:uid="{DBE83605-5357-4F94-AEE0-7267981B1878}"/>
    <cellStyle name="Comma 9 5 3 2" xfId="27696" xr:uid="{07DAD94E-9000-45C6-BA99-F81E789EF671}"/>
    <cellStyle name="Comma 9 5 4" xfId="27697" xr:uid="{C8E4FEA3-87AE-4964-8B24-AD17242FC1F5}"/>
    <cellStyle name="Comma 9 5 5" xfId="27698" xr:uid="{9C581A1A-E44B-4C2E-AFBA-5903DC2C68CA}"/>
    <cellStyle name="Comma 9 5 6" xfId="47690" xr:uid="{FC36F97D-7C0F-49A3-B94C-39A3FC9A8577}"/>
    <cellStyle name="Comma 9 6" xfId="27699" xr:uid="{3131BBF7-63E2-4888-98DE-0CC896A4073A}"/>
    <cellStyle name="Comma 9 6 2" xfId="27700" xr:uid="{A572EC04-1630-4EEA-A9FC-E900BC2683B8}"/>
    <cellStyle name="Comma 9 6 3" xfId="47836" xr:uid="{B26F2043-8B91-47BC-B06D-0C1061CAD1F5}"/>
    <cellStyle name="Comma 9 7" xfId="27701" xr:uid="{4F6FA71C-79F9-49EA-BDF0-26F9A26AE4CB}"/>
    <cellStyle name="Comma 9 7 2" xfId="47250" xr:uid="{C7CC6997-B256-42A6-B08F-C4466EE0F779}"/>
    <cellStyle name="Comma 9 8" xfId="27702" xr:uid="{9D937A06-48A8-4880-BF73-C7C5BFFAC575}"/>
    <cellStyle name="Comma 9 9" xfId="27703" xr:uid="{0AA9241D-6726-4FEF-A3A2-A4575B94F126}"/>
    <cellStyle name="Comma0" xfId="558" xr:uid="{A12D4DBB-14BC-4C0D-A079-78765E1C53F1}"/>
    <cellStyle name="Currency" xfId="30" builtinId="4"/>
    <cellStyle name="Currency 10" xfId="43657" xr:uid="{1C78D943-B578-4E68-BF4F-16CF6728E228}"/>
    <cellStyle name="Currency 10 2" xfId="44518" xr:uid="{208684DE-E19C-48EA-89C5-C778CE47AE2D}"/>
    <cellStyle name="Currency 11" xfId="43665" xr:uid="{BEDA19AE-0304-4D29-8F98-1657963028EE}"/>
    <cellStyle name="Currency 11 2" xfId="44519" xr:uid="{2EC0D29D-8388-4E7F-AB2A-B54F9C9486AA}"/>
    <cellStyle name="Currency 12" xfId="43819" xr:uid="{74C44116-9AD4-41E0-BDD1-5FE8ED889373}"/>
    <cellStyle name="Currency 12 2" xfId="44520" xr:uid="{53B44F61-5FC3-43B6-92B9-E9EEEF80231B}"/>
    <cellStyle name="Currency 13" xfId="280" xr:uid="{4343A484-31C7-41A1-8174-4F06B00C65B5}"/>
    <cellStyle name="Currency 13 2" xfId="44616" xr:uid="{5ADE2021-AF48-4B3E-85D0-DE6317CE1374}"/>
    <cellStyle name="Currency 13 3" xfId="44615" xr:uid="{C64C58A1-8756-4918-B143-817195749447}"/>
    <cellStyle name="Currency 14" xfId="43954" xr:uid="{60D36ACA-8A8F-42E7-AA2E-714FB2ABB3CF}"/>
    <cellStyle name="Currency 15" xfId="155" xr:uid="{DA2CE807-BE7F-4501-873A-B6AB11C35DF5}"/>
    <cellStyle name="Currency 2" xfId="156" xr:uid="{3EE61674-98CC-494B-924A-F6EE2171C024}"/>
    <cellStyle name="Currency 2 10" xfId="27704" xr:uid="{60BBF5D1-7ED7-4F2C-80AB-9C2B356D30F0}"/>
    <cellStyle name="Currency 2 11" xfId="1583" xr:uid="{128E441B-FE81-4809-A612-ADF9C9D170FB}"/>
    <cellStyle name="Currency 2 12" xfId="43681" xr:uid="{06F20238-5DDF-4581-B2A0-47C34FCBFDD1}"/>
    <cellStyle name="Currency 2 13" xfId="1338" xr:uid="{3655AEDC-6C79-4199-A9E4-EDA216700EBE}"/>
    <cellStyle name="Currency 2 2" xfId="218" xr:uid="{06626663-C2C7-4DDD-A307-22027F9BB820}"/>
    <cellStyle name="Currency 2 2 2" xfId="27705" xr:uid="{F8744E1E-6029-4D92-8F1C-439FA5EC87E3}"/>
    <cellStyle name="Currency 2 2 2 2" xfId="27706" xr:uid="{ED8A759E-3591-4777-8AC4-79162E367BA7}"/>
    <cellStyle name="Currency 2 2 2 2 2" xfId="27707" xr:uid="{40AA5993-FB9F-496D-9A12-CD39D6A98727}"/>
    <cellStyle name="Currency 2 2 2 2 3" xfId="47804" xr:uid="{73D9DBA0-361D-48BB-ACFD-BF4E2B44E64D}"/>
    <cellStyle name="Currency 2 2 2 3" xfId="27708" xr:uid="{E1D0C928-390D-4A6B-ADD3-736A510D9BB6}"/>
    <cellStyle name="Currency 2 2 2 4" xfId="27709" xr:uid="{4382BD61-1781-4F1A-A8D5-BBCAC5074570}"/>
    <cellStyle name="Currency 2 2 2 5" xfId="44523" xr:uid="{8F4FF101-0F6A-4C4B-83B1-1488551C14E0}"/>
    <cellStyle name="Currency 2 2 3" xfId="27710" xr:uid="{47AD77BF-F6FC-4ED5-BB5F-10F7877DD897}"/>
    <cellStyle name="Currency 2 2 3 2" xfId="27711" xr:uid="{DC9BCA89-DBFA-4C6D-9998-4FBE12114E6C}"/>
    <cellStyle name="Currency 2 2 3 3" xfId="44524" xr:uid="{EDCDBF7F-1F46-47B3-A73D-9ACD7537656F}"/>
    <cellStyle name="Currency 2 2 4" xfId="27712" xr:uid="{402F0277-C400-4DBD-8175-199081972FA5}"/>
    <cellStyle name="Currency 2 2 4 2" xfId="44525" xr:uid="{983A6AB9-E734-4542-8A4C-F47AE06BB231}"/>
    <cellStyle name="Currency 2 2 5" xfId="27713" xr:uid="{99275A27-F27B-42F8-9091-0D4ADB208EAF}"/>
    <cellStyle name="Currency 2 2 5 2" xfId="44526" xr:uid="{3CC98351-AE65-4871-9142-94AE21570540}"/>
    <cellStyle name="Currency 2 2 6" xfId="27714" xr:uid="{77D8244A-609E-400F-B526-CC693306F250}"/>
    <cellStyle name="Currency 2 2 6 2" xfId="44527" xr:uid="{032C660A-8F8D-4A87-B7E2-6BDF5C8F525C}"/>
    <cellStyle name="Currency 2 2 7" xfId="43923" xr:uid="{A5A85BA8-C4D9-4D36-A04F-763733E9FE27}"/>
    <cellStyle name="Currency 2 2 7 2" xfId="44522" xr:uid="{419BA7F4-E475-4E43-809E-E908CBBF2C91}"/>
    <cellStyle name="Currency 2 2 8" xfId="1584" xr:uid="{550A6020-3E82-4930-B17D-3FCE1DC58C61}"/>
    <cellStyle name="Currency 2 2 8 2" xfId="44927" xr:uid="{BB1D9C42-525A-4E1E-8CFC-58E96BE8927E}"/>
    <cellStyle name="Currency 2 2 9" xfId="47778" xr:uid="{7F59434E-A633-4C45-8628-8C71402EE342}"/>
    <cellStyle name="Currency 2 3" xfId="1739" xr:uid="{9B85E1DF-294F-49DE-B1A6-2703205AEC2E}"/>
    <cellStyle name="Currency 2 3 2" xfId="27715" xr:uid="{3BAFE5DF-F509-4C7B-9379-B408E5218FA5}"/>
    <cellStyle name="Currency 2 3 2 2" xfId="27716" xr:uid="{344B8922-6613-441D-934C-5D01FBC1164A}"/>
    <cellStyle name="Currency 2 3 2 2 2" xfId="27717" xr:uid="{6AFC17DB-6983-41CA-8F2C-15C0A719007B}"/>
    <cellStyle name="Currency 2 3 2 2 3" xfId="45419" xr:uid="{2F22DC83-1507-4339-8CBE-BC41653E7A5E}"/>
    <cellStyle name="Currency 2 3 2 3" xfId="27718" xr:uid="{75723521-BC4A-4DB4-9954-76537BDFF851}"/>
    <cellStyle name="Currency 2 3 2 3 2" xfId="46757" xr:uid="{D0D87E04-9FB9-4C26-8628-DA8D85D962D5}"/>
    <cellStyle name="Currency 2 3 2 4" xfId="27719" xr:uid="{C0F2D2EE-E5BE-4141-BD89-BE21231707BF}"/>
    <cellStyle name="Currency 2 3 2 5" xfId="44528" xr:uid="{2C795189-1772-4E20-9A61-751670BB33E4}"/>
    <cellStyle name="Currency 2 3 3" xfId="27720" xr:uid="{E53C0221-11A1-474B-B507-D74A59A73255}"/>
    <cellStyle name="Currency 2 3 3 2" xfId="27721" xr:uid="{7384F95D-C867-49CC-BF57-3CD24B1FE5BF}"/>
    <cellStyle name="Currency 2 3 3 2 2" xfId="27722" xr:uid="{389492DF-C442-4B5E-896F-3F95188DB859}"/>
    <cellStyle name="Currency 2 3 3 2 2 2" xfId="27723" xr:uid="{FB718BD4-1287-4E43-AC96-0D7787FD81A1}"/>
    <cellStyle name="Currency 2 3 3 2 2 2 2" xfId="27724" xr:uid="{E53A95DC-6447-4199-9AD6-82F1ACC70262}"/>
    <cellStyle name="Currency 2 3 3 2 2 3" xfId="27725" xr:uid="{EB7B4903-E3E5-46CE-AB88-72C08DDB3EC8}"/>
    <cellStyle name="Currency 2 3 3 2 3" xfId="27726" xr:uid="{11222BD4-998B-4509-9AAE-5968CCD8F901}"/>
    <cellStyle name="Currency 2 3 3 2 3 2" xfId="27727" xr:uid="{710817E4-D810-464D-870C-80E8FB79B87E}"/>
    <cellStyle name="Currency 2 3 3 2 4" xfId="27728" xr:uid="{4A3AD864-6904-453B-8D4B-D816691C5D7C}"/>
    <cellStyle name="Currency 2 3 3 3" xfId="27729" xr:uid="{DFC36A3D-FB5B-417B-89C6-D57145FFA522}"/>
    <cellStyle name="Currency 2 3 3 3 2" xfId="27730" xr:uid="{D66FDD0A-468D-4611-B94B-09682AD52A5A}"/>
    <cellStyle name="Currency 2 3 3 3 2 2" xfId="27731" xr:uid="{85655111-3AD2-40E3-8B2E-66EEDC07FD1C}"/>
    <cellStyle name="Currency 2 3 3 3 3" xfId="27732" xr:uid="{89163AFE-CA3A-49FD-AAC6-4D988063D1FC}"/>
    <cellStyle name="Currency 2 3 3 3 3 2" xfId="27733" xr:uid="{274DCDE1-5BB0-455D-8897-11C7FE1D6E8E}"/>
    <cellStyle name="Currency 2 3 3 3 4" xfId="27734" xr:uid="{C88D23FC-DB45-40AB-A4CB-52AAC54EA400}"/>
    <cellStyle name="Currency 2 3 3 4" xfId="27735" xr:uid="{1C3E14C0-C7F4-413D-8606-47FC2751DA3A}"/>
    <cellStyle name="Currency 2 3 3 4 2" xfId="27736" xr:uid="{2A57B525-F9FB-4490-B145-9C58ACD79620}"/>
    <cellStyle name="Currency 2 3 3 5" xfId="27737" xr:uid="{445B9F92-4A36-49AA-859D-52D4B58046C0}"/>
    <cellStyle name="Currency 2 3 3 5 2" xfId="27738" xr:uid="{E96EB619-7A10-4436-9157-585D6281C86E}"/>
    <cellStyle name="Currency 2 3 3 6" xfId="27739" xr:uid="{16F20E06-E700-4915-8513-6DBF857615EC}"/>
    <cellStyle name="Currency 2 3 3 7" xfId="44936" xr:uid="{B5889179-4986-4A00-A5EA-D75EBE142DB6}"/>
    <cellStyle name="Currency 2 3 4" xfId="27740" xr:uid="{1D7A54AF-5E6A-47A6-B203-AB685B5CFFC6}"/>
    <cellStyle name="Currency 2 3 4 2" xfId="27741" xr:uid="{6AF5BC2C-D242-43B8-A877-6D5F1FB0B9B4}"/>
    <cellStyle name="Currency 2 3 4 2 2" xfId="46921" xr:uid="{E730FF3A-6BDC-4A1F-9FD8-420AA32E4C77}"/>
    <cellStyle name="Currency 2 3 4 3" xfId="44811" xr:uid="{72229F35-9D48-4BAD-AB5E-A22E00E8073D}"/>
    <cellStyle name="Currency 2 3 5" xfId="27742" xr:uid="{1E18BE08-6843-4DBF-A2A0-9E7ADB084688}"/>
    <cellStyle name="Currency 2 3 5 2" xfId="47095" xr:uid="{4C34DFC7-306A-4C78-932B-9F43A87B84F9}"/>
    <cellStyle name="Currency 2 3 6" xfId="27743" xr:uid="{2EAA36DF-D24A-4897-A183-F44F6AE25273}"/>
    <cellStyle name="Currency 2 3 6 2" xfId="46193" xr:uid="{C2874E46-EB74-425E-8437-FD741266F679}"/>
    <cellStyle name="Currency 2 3 7" xfId="27744" xr:uid="{EF037D5D-C317-4BD3-A5A9-C8F710E36B52}"/>
    <cellStyle name="Currency 2 4" xfId="1724" xr:uid="{9DFDADE0-B94F-4B87-8D65-397C7A352025}"/>
    <cellStyle name="Currency 2 4 2" xfId="27746" xr:uid="{CDE5DE1E-DBEA-4AAF-B7E9-8D35E3E01CD5}"/>
    <cellStyle name="Currency 2 4 2 2" xfId="27747" xr:uid="{028217FD-452D-4A3A-A06F-C7F323C8A833}"/>
    <cellStyle name="Currency 2 4 2 2 2" xfId="27748" xr:uid="{B852FDFE-8AC5-4801-94F5-5B3C9C21A3A4}"/>
    <cellStyle name="Currency 2 4 2 3" xfId="27749" xr:uid="{728B371A-9A1B-499A-9C47-1EF518714ABA}"/>
    <cellStyle name="Currency 2 4 2 4" xfId="27750" xr:uid="{1A94BCFF-5953-4C5C-B476-855416620812}"/>
    <cellStyle name="Currency 2 4 2 5" xfId="47844" xr:uid="{57057418-DF03-4F6B-B39F-CA95853A59FE}"/>
    <cellStyle name="Currency 2 4 3" xfId="27751" xr:uid="{5FCB9D3A-380B-4A4E-8C9C-8107E5B0B4DD}"/>
    <cellStyle name="Currency 2 4 3 2" xfId="27752" xr:uid="{3BA3F133-54F6-4B47-A86D-2A5A08D7F4D0}"/>
    <cellStyle name="Currency 2 4 3 2 2" xfId="27753" xr:uid="{10F33E4B-5649-4A51-8E9A-D8BFE0B37F1E}"/>
    <cellStyle name="Currency 2 4 3 2 2 2" xfId="27754" xr:uid="{81FE1C96-AF08-47D9-88AA-1ED920016952}"/>
    <cellStyle name="Currency 2 4 3 2 3" xfId="27755" xr:uid="{12120123-B499-43CD-A4A3-7394684276BA}"/>
    <cellStyle name="Currency 2 4 3 3" xfId="27756" xr:uid="{F5ED9D3B-7CE2-4DA0-B73B-8F17EFE9844D}"/>
    <cellStyle name="Currency 2 4 3 3 2" xfId="27757" xr:uid="{555F9EEA-540B-49C4-9B15-F340A5ACBBFB}"/>
    <cellStyle name="Currency 2 4 3 4" xfId="27758" xr:uid="{E37F0EBF-5EE7-4C66-BC6F-42E78A5C9FEB}"/>
    <cellStyle name="Currency 2 4 4" xfId="27759" xr:uid="{0C430D58-0333-40E0-9F84-6BF8240781AE}"/>
    <cellStyle name="Currency 2 4 4 2" xfId="27760" xr:uid="{2B5B6F85-55B8-481C-896B-E81E0B424847}"/>
    <cellStyle name="Currency 2 4 4 2 2" xfId="27761" xr:uid="{6D3706A0-1571-4963-9B9C-28090642160B}"/>
    <cellStyle name="Currency 2 4 4 3" xfId="27762" xr:uid="{4CC31E9B-B288-45DE-848A-2A5BDBFD02DB}"/>
    <cellStyle name="Currency 2 4 4 3 2" xfId="27763" xr:uid="{74DCFCBB-E3CD-45ED-8744-D2262A3394F8}"/>
    <cellStyle name="Currency 2 4 4 4" xfId="27764" xr:uid="{FD83678B-3E79-491B-98D1-8171FB5B39F7}"/>
    <cellStyle name="Currency 2 4 5" xfId="27765" xr:uid="{DF0A1B73-76A0-4BE1-ACEE-1E51663F7304}"/>
    <cellStyle name="Currency 2 4 5 2" xfId="27766" xr:uid="{61AD58A8-96AD-4973-8A20-84A6529AE703}"/>
    <cellStyle name="Currency 2 4 6" xfId="27767" xr:uid="{63319B0D-ACB9-4C80-ABE9-5027A5FB5266}"/>
    <cellStyle name="Currency 2 4 6 2" xfId="27768" xr:uid="{F839113E-7DA9-45F2-8FCC-00F9FC73A0ED}"/>
    <cellStyle name="Currency 2 4 7" xfId="27769" xr:uid="{EDEF02CF-CA0B-4AF8-AD91-C7E2CFCD449D}"/>
    <cellStyle name="Currency 2 4 8" xfId="27745" xr:uid="{266BD4A6-091D-4559-B10A-0C872007FDA9}"/>
    <cellStyle name="Currency 2 4 9" xfId="44521" xr:uid="{730F5AE1-E8A7-4FE5-B238-4C1B0A19AEDA}"/>
    <cellStyle name="Currency 2 5" xfId="3247" xr:uid="{64C7ABC0-C37B-4D5B-B81D-47B24AE25A73}"/>
    <cellStyle name="Currency 2 5 2" xfId="27771" xr:uid="{7298415C-EE62-45D6-8B08-9338FC9A74F2}"/>
    <cellStyle name="Currency 2 5 2 2" xfId="27772" xr:uid="{041A2A6D-A86B-40C3-90F4-851A0761CB6B}"/>
    <cellStyle name="Currency 2 5 2 2 2" xfId="27773" xr:uid="{AE97D1A7-DE8E-4E99-BF6C-023DA1B9C994}"/>
    <cellStyle name="Currency 2 5 2 2 2 2" xfId="27774" xr:uid="{A27CAAE2-C70D-476D-A75C-FFDBB8355F76}"/>
    <cellStyle name="Currency 2 5 2 2 3" xfId="27775" xr:uid="{5D607C5F-6114-421A-86A7-CFA969BC814E}"/>
    <cellStyle name="Currency 2 5 2 3" xfId="27776" xr:uid="{95B2A318-D9F5-469B-A307-58E47AC76FF7}"/>
    <cellStyle name="Currency 2 5 2 3 2" xfId="27777" xr:uid="{9DAAC2A6-277A-4A9F-9663-EF76EE9F06D9}"/>
    <cellStyle name="Currency 2 5 2 4" xfId="27778" xr:uid="{81FDDD1D-8DDA-485A-8D44-B343B1E72CBF}"/>
    <cellStyle name="Currency 2 5 3" xfId="27779" xr:uid="{EDB65E4C-90AB-4920-8033-81E326BA6DC9}"/>
    <cellStyle name="Currency 2 5 3 2" xfId="27780" xr:uid="{B32AC5AE-60EF-4EED-B64F-DD098359025D}"/>
    <cellStyle name="Currency 2 5 3 2 2" xfId="27781" xr:uid="{D4612803-D7BB-49C2-9D3F-473245CD94E7}"/>
    <cellStyle name="Currency 2 5 3 3" xfId="27782" xr:uid="{4F73124C-66CE-4BDF-926F-C4F5A537D5D5}"/>
    <cellStyle name="Currency 2 5 3 3 2" xfId="27783" xr:uid="{40020570-80B7-44FE-AB36-2BD43B07A03C}"/>
    <cellStyle name="Currency 2 5 3 4" xfId="27784" xr:uid="{6ABE3DFB-2DDA-48B8-91CF-005FB10BDADA}"/>
    <cellStyle name="Currency 2 5 4" xfId="27785" xr:uid="{00F645F7-4C81-4BB5-91E9-32F0CE107A77}"/>
    <cellStyle name="Currency 2 5 4 2" xfId="27786" xr:uid="{86F1AD85-BDCD-4FB0-99C3-207144AE651E}"/>
    <cellStyle name="Currency 2 5 5" xfId="27787" xr:uid="{062DA4A4-0E64-4184-B2C7-C3D7D1AB0A3A}"/>
    <cellStyle name="Currency 2 5 5 2" xfId="27788" xr:uid="{C9834E78-9760-45BD-8495-ABD420EEA440}"/>
    <cellStyle name="Currency 2 5 6" xfId="27789" xr:uid="{FD03B853-EA04-4744-A71D-1701884B20C7}"/>
    <cellStyle name="Currency 2 5 7" xfId="27770" xr:uid="{1D3B1612-1283-4A2E-AFC2-AAA430264310}"/>
    <cellStyle name="Currency 2 5 8" xfId="47031" xr:uid="{AC3BB592-54C8-438A-B6B3-3236D3DEFED4}"/>
    <cellStyle name="Currency 2 6" xfId="27790" xr:uid="{E213991A-722B-44DD-AE64-271D7A9C0904}"/>
    <cellStyle name="Currency 2 6 2" xfId="27791" xr:uid="{A794D54D-2CFE-46CA-811A-937E48918027}"/>
    <cellStyle name="Currency 2 6 2 2" xfId="27792" xr:uid="{02031B9E-CF27-4B63-9916-81DC770C5F82}"/>
    <cellStyle name="Currency 2 6 2 2 2" xfId="27793" xr:uid="{EDCC2CDB-D2BA-4587-807C-DF89FBCD86D3}"/>
    <cellStyle name="Currency 2 6 2 2 2 2" xfId="27794" xr:uid="{06ED7F45-CE0A-4B43-B4DA-86C7C6F1C05C}"/>
    <cellStyle name="Currency 2 6 2 2 3" xfId="27795" xr:uid="{556DACBC-6F97-4202-9FE9-01B6D45058AE}"/>
    <cellStyle name="Currency 2 6 2 3" xfId="27796" xr:uid="{BEA15563-F2CF-4069-8334-8B361521AF16}"/>
    <cellStyle name="Currency 2 6 2 3 2" xfId="27797" xr:uid="{91A1E67D-DB3D-417F-B737-637C494D9577}"/>
    <cellStyle name="Currency 2 6 2 4" xfId="27798" xr:uid="{189A5A97-559A-4CA8-B064-07E03D29F367}"/>
    <cellStyle name="Currency 2 6 3" xfId="27799" xr:uid="{8A776F71-A024-46B9-8041-6E77252B48E6}"/>
    <cellStyle name="Currency 2 6 3 2" xfId="27800" xr:uid="{E688D7BC-38F4-4589-98E0-03025BAA358D}"/>
    <cellStyle name="Currency 2 6 3 2 2" xfId="27801" xr:uid="{27E3EBA3-9361-4DB9-9CB3-26EF561199DA}"/>
    <cellStyle name="Currency 2 6 3 3" xfId="27802" xr:uid="{5BFF31B1-5970-4773-BC59-282608774164}"/>
    <cellStyle name="Currency 2 6 3 3 2" xfId="27803" xr:uid="{B66DD4FB-7731-4198-9B17-C2A646F1C985}"/>
    <cellStyle name="Currency 2 6 3 4" xfId="27804" xr:uid="{EE82D478-7FD1-4DAC-8EEF-667DA8D0D512}"/>
    <cellStyle name="Currency 2 6 4" xfId="27805" xr:uid="{AA134B06-3D00-458D-ABFA-10B5A6FAEFE1}"/>
    <cellStyle name="Currency 2 6 4 2" xfId="27806" xr:uid="{9B873149-E8A9-490B-A69B-901D7D1F902C}"/>
    <cellStyle name="Currency 2 6 5" xfId="27807" xr:uid="{11512A0F-48EE-42D5-A557-1E137A16AF74}"/>
    <cellStyle name="Currency 2 6 5 2" xfId="27808" xr:uid="{A13F5966-695B-419A-AF88-13DD2F419F1F}"/>
    <cellStyle name="Currency 2 6 6" xfId="27809" xr:uid="{1529155B-7F6D-458E-8657-223C454BF54B}"/>
    <cellStyle name="Currency 2 7" xfId="27810" xr:uid="{783AA5C1-7773-4328-B7E2-696A5A7F3606}"/>
    <cellStyle name="Currency 2 7 2" xfId="27811" xr:uid="{D88F6C4A-5572-49D0-8FC0-84E1042DCEFA}"/>
    <cellStyle name="Currency 2 8" xfId="27812" xr:uid="{B9BC7A89-2702-43B4-B78B-5B4298148962}"/>
    <cellStyle name="Currency 2 9" xfId="27813" xr:uid="{351FC9AE-8611-4DF4-B8CD-5DAF7EC73B4C}"/>
    <cellStyle name="Currency 3" xfId="157" xr:uid="{30404489-CD39-4D85-AD77-353DFD7255ED}"/>
    <cellStyle name="Currency 3 2" xfId="3267" xr:uid="{762A5BF5-FFED-4D43-B1EA-02FC877FCF08}"/>
    <cellStyle name="Currency 3 2 2" xfId="27815" xr:uid="{E8858B66-9C5B-482C-8965-9909410C9417}"/>
    <cellStyle name="Currency 3 2 2 2" xfId="27816" xr:uid="{082DF985-3590-4D3F-82CE-5C4A12FADD0C}"/>
    <cellStyle name="Currency 3 2 2 3" xfId="27817" xr:uid="{5DB455BD-FD9C-4D10-BA8E-1F5F45960FD8}"/>
    <cellStyle name="Currency 3 2 2 4" xfId="44621" xr:uid="{3BCF3C98-4E2A-4E47-A501-3810E5B6F1A6}"/>
    <cellStyle name="Currency 3 2 3" xfId="27818" xr:uid="{ABD5D714-7D3C-4DA7-A809-D52CCBECAE79}"/>
    <cellStyle name="Currency 3 2 4" xfId="27819" xr:uid="{F547F973-98C0-4E08-B648-2E164861B81C}"/>
    <cellStyle name="Currency 3 2 4 2" xfId="45349" xr:uid="{E9E52F5D-1E80-466F-B66B-29F8D02999D1}"/>
    <cellStyle name="Currency 3 2 4 3" xfId="46687" xr:uid="{EA181E45-E54F-4F2D-B9D2-66143D2ACF92}"/>
    <cellStyle name="Currency 3 2 4 4" xfId="44409" xr:uid="{5AF14DEE-9CFB-4AB0-84AE-BBBC39E9FECB}"/>
    <cellStyle name="Currency 3 2 5" xfId="27820" xr:uid="{48431B89-8025-4467-AB1D-85D8DE3126A5}"/>
    <cellStyle name="Currency 3 2 5 2" xfId="44740" xr:uid="{C15C229C-3B7B-4B9C-B19C-CBAF51D5297A}"/>
    <cellStyle name="Currency 3 2 6" xfId="27814" xr:uid="{33B14D21-0A53-4031-98FA-BD5D48C4E8A2}"/>
    <cellStyle name="Currency 3 2 6 2" xfId="46123" xr:uid="{CF01C199-0FE9-4D9A-8B8E-FDB084E3885C}"/>
    <cellStyle name="Currency 3 2 7" xfId="43924" xr:uid="{D88AC937-BF8B-4C96-8C27-C96CDD705F28}"/>
    <cellStyle name="Currency 3 2 7 2" xfId="47591" xr:uid="{338984F1-D11C-4A82-A750-59E5245DF351}"/>
    <cellStyle name="Currency 3 2 8" xfId="47396" xr:uid="{E4385055-1828-4FA7-898B-76DDBD32A971}"/>
    <cellStyle name="Currency 3 3" xfId="27821" xr:uid="{D9AF64F7-7049-46EF-A649-73A3CBE453F6}"/>
    <cellStyle name="Currency 3 3 2" xfId="27822" xr:uid="{EA8584F0-B365-4941-B2F8-8AA0BC978CE9}"/>
    <cellStyle name="Currency 3 3 2 2" xfId="46803" xr:uid="{D4154C95-B9F6-4AA4-9C8F-32E398AB9092}"/>
    <cellStyle name="Currency 3 3 2 3" xfId="45464" xr:uid="{F7C38087-EE77-4FD5-B1F4-CF16FB143F2D}"/>
    <cellStyle name="Currency 3 3 3" xfId="27823" xr:uid="{8BD14F07-694D-454E-AC35-668F4F4EF69E}"/>
    <cellStyle name="Currency 3 3 3 2" xfId="46967" xr:uid="{B14F0DD2-A0E6-4B4D-86D0-D1853A8B771F}"/>
    <cellStyle name="Currency 3 3 3 3" xfId="44856" xr:uid="{A79962FC-10CC-4DD8-A9FA-59F6089B437D}"/>
    <cellStyle name="Currency 3 3 4" xfId="47140" xr:uid="{4B2E13D1-08A2-4600-880E-98BCFF163082}"/>
    <cellStyle name="Currency 3 3 5" xfId="46238" xr:uid="{B2D88A5B-A243-476C-8971-051025F95437}"/>
    <cellStyle name="Currency 3 3 6" xfId="44660" xr:uid="{ECB86E5A-189A-49C5-A63E-8198AB7EDC98}"/>
    <cellStyle name="Currency 3 4" xfId="27824" xr:uid="{3E26FB3E-5B06-4F07-96F1-FBB476BD8659}"/>
    <cellStyle name="Currency 3 4 2" xfId="45519" xr:uid="{EA2ACBC9-791B-4C9B-8DFE-682E71A8B8A4}"/>
    <cellStyle name="Currency 3 4 2 2" xfId="46858" xr:uid="{DF3FBF96-485B-4658-8429-6CCA462C0CD6}"/>
    <cellStyle name="Currency 3 4 3" xfId="44911" xr:uid="{36FDC68A-406A-4631-AF77-443FBEB5C841}"/>
    <cellStyle name="Currency 3 4 3 2" xfId="47023" xr:uid="{4FAFAFDA-4475-4E9E-A949-F16AF37F9547}"/>
    <cellStyle name="Currency 3 4 4" xfId="47195" xr:uid="{84163513-5188-40BE-8EB5-EAD0592C2EC7}"/>
    <cellStyle name="Currency 3 4 5" xfId="46293" xr:uid="{7905643A-2266-4920-947B-A96CD8937807}"/>
    <cellStyle name="Currency 3 4 6" xfId="47843" xr:uid="{5ABD3AA9-6D63-417E-ADA8-F05C91AAA4F5}"/>
    <cellStyle name="Currency 3 4 7" xfId="44723" xr:uid="{6729B5E5-34B0-4B10-A5F6-6B82ED4CF065}"/>
    <cellStyle name="Currency 3 5" xfId="27825" xr:uid="{2E5188EC-CD56-4C4F-8801-9EAEDB640313}"/>
    <cellStyle name="Currency 3 5 2" xfId="44418" xr:uid="{AF4301FD-830D-48D3-89D5-2C375BBAF352}"/>
    <cellStyle name="Currency 3 6" xfId="27826" xr:uid="{09E1DB7F-E7C8-4CB8-BA14-B70845360648}"/>
    <cellStyle name="Currency 3 6 2" xfId="45342" xr:uid="{B2751690-2FD6-41A5-8075-1E34E2E32AA3}"/>
    <cellStyle name="Currency 3 6 3" xfId="46681" xr:uid="{98039EF9-702C-4262-8856-6FE6600478C4}"/>
    <cellStyle name="Currency 3 6 4" xfId="44357" xr:uid="{4B42125B-C64F-44AC-B8A3-BDE3D2560B89}"/>
    <cellStyle name="Currency 3 7" xfId="1732" xr:uid="{AC0894DE-C3BE-43B7-9C0A-746F4DF89864}"/>
    <cellStyle name="Currency 3 7 2" xfId="44731" xr:uid="{032C7C5B-843C-4454-9FB8-89A0A8D5CA54}"/>
    <cellStyle name="Currency 3 8" xfId="1355" xr:uid="{6398C413-B3D9-4942-812F-80FA23EFA414}"/>
    <cellStyle name="Currency 3 8 2" xfId="46117" xr:uid="{70627065-6CCE-4800-9C5E-BEA865E5AD03}"/>
    <cellStyle name="Currency 3 9" xfId="1254" xr:uid="{0FDB6BED-CB96-4ADE-896C-6ADA72DD5929}"/>
    <cellStyle name="Currency 4" xfId="158" xr:uid="{A3EA07E5-F643-4E8F-8617-8CD3ABA8B017}"/>
    <cellStyle name="Currency 4 10" xfId="1255" xr:uid="{F3CE36E1-E707-490D-AB51-9B69F457B873}"/>
    <cellStyle name="Currency 4 2" xfId="27828" xr:uid="{8A132C39-0A1B-4441-BF7E-B21C637116D5}"/>
    <cellStyle name="Currency 4 2 2" xfId="27829" xr:uid="{9B776732-2733-4426-A9E3-8CC7B2B7C0D1}"/>
    <cellStyle name="Currency 4 2 2 2" xfId="27830" xr:uid="{424DB747-408C-4E1B-A695-8ED5B89D3962}"/>
    <cellStyle name="Currency 4 2 2 3" xfId="27831" xr:uid="{42431B5A-B513-4D6E-8041-1D43D3C72452}"/>
    <cellStyle name="Currency 4 2 2 4" xfId="44529" xr:uid="{3766E10F-E7BC-48A8-A73C-26CD85A10C45}"/>
    <cellStyle name="Currency 4 2 3" xfId="27832" xr:uid="{C88F31F0-69B6-4E5F-AB26-56E779DF726B}"/>
    <cellStyle name="Currency 4 2 3 2" xfId="45017" xr:uid="{E581D5E8-4A56-4954-9336-BF82DDB5FADE}"/>
    <cellStyle name="Currency 4 2 4" xfId="27833" xr:uid="{57293C07-5D7E-46EB-8A5C-3704C7A2A5A8}"/>
    <cellStyle name="Currency 4 2 4 2" xfId="47853" xr:uid="{A0AABE96-5DA2-4778-B336-A16C60D2B97D}"/>
    <cellStyle name="Currency 4 2 5" xfId="27834" xr:uid="{5BB97A2B-91F5-40DB-9E10-8C6B488AC694}"/>
    <cellStyle name="Currency 4 2 6" xfId="44032" xr:uid="{A99A1033-553A-4435-961A-34E3EBB753EA}"/>
    <cellStyle name="Currency 4 3" xfId="27835" xr:uid="{0D2360C3-9D74-4425-9324-FABA30F8AC87}"/>
    <cellStyle name="Currency 4 3 2" xfId="27836" xr:uid="{458F6343-6011-4643-99AD-E05998F98C90}"/>
    <cellStyle name="Currency 4 3 2 2" xfId="46808" xr:uid="{C4D84E22-925A-42B7-B783-8237DEFDCADE}"/>
    <cellStyle name="Currency 4 3 2 3" xfId="45469" xr:uid="{1879FDA4-44DE-409E-9EE7-3D260924D0C1}"/>
    <cellStyle name="Currency 4 3 3" xfId="27837" xr:uid="{26EFF738-97B9-4604-84BF-5035CAEBD686}"/>
    <cellStyle name="Currency 4 3 3 2" xfId="46972" xr:uid="{038FF72E-1F19-4E22-B6B4-5B0EF61C3F56}"/>
    <cellStyle name="Currency 4 3 3 3" xfId="44861" xr:uid="{BA3B85D4-C9CF-4129-AC35-8B20D112D34E}"/>
    <cellStyle name="Currency 4 3 4" xfId="47145" xr:uid="{BAFB35D3-F92F-4137-9512-F5F38B838649}"/>
    <cellStyle name="Currency 4 3 5" xfId="46243" xr:uid="{D730FE42-599C-4752-BCD9-D0E353F76A1B}"/>
    <cellStyle name="Currency 4 3 6" xfId="47847" xr:uid="{FEE6547E-B198-4A0B-A188-30EC33BDFB71}"/>
    <cellStyle name="Currency 4 3 7" xfId="44672" xr:uid="{015BC123-404C-4AA3-BD0B-892D06E9E67B}"/>
    <cellStyle name="Currency 4 4" xfId="27838" xr:uid="{A32B4236-7FF1-4BE8-89F6-70940A65EABB}"/>
    <cellStyle name="Currency 4 4 2" xfId="45359" xr:uid="{A7579560-1E62-4B09-8B14-F316F561A219}"/>
    <cellStyle name="Currency 4 4 3" xfId="46697" xr:uid="{290394ED-696F-484C-BBC1-AA51B34C013D}"/>
    <cellStyle name="Currency 4 4 4" xfId="44420" xr:uid="{E0BA0EC1-310E-41CB-8F05-892DB1C12614}"/>
    <cellStyle name="Currency 4 5" xfId="27839" xr:uid="{565D0D70-00D1-4A89-82BB-F3B79B3D1F18}"/>
    <cellStyle name="Currency 4 5 2" xfId="46861" xr:uid="{19493F95-399F-4D35-9A62-4E058161DD34}"/>
    <cellStyle name="Currency 4 5 3" xfId="44750" xr:uid="{E042A8E9-FDD3-43E9-9FD2-5A4776759361}"/>
    <cellStyle name="Currency 4 6" xfId="27840" xr:uid="{652EBB95-E06A-40A8-BA37-DE537ECE244B}"/>
    <cellStyle name="Currency 4 6 2" xfId="47035" xr:uid="{CCBC3859-50A7-430E-AED5-255B14D8E540}"/>
    <cellStyle name="Currency 4 7" xfId="27827" xr:uid="{1E5BADBF-88DE-4941-BAA0-AE66C10C4ABA}"/>
    <cellStyle name="Currency 4 7 2" xfId="46133" xr:uid="{ECE53998-0A7E-47A8-B2B6-3DEE576A2C3B}"/>
    <cellStyle name="Currency 4 8" xfId="1430" xr:uid="{A6BBEC9F-2445-4BB7-9737-E895BEC69B42}"/>
    <cellStyle name="Currency 4 8 2" xfId="47556" xr:uid="{4C4985E9-FB3F-44D7-A07C-0F4408A10D46}"/>
    <cellStyle name="Currency 4 9" xfId="43827" xr:uid="{03A855A7-1A63-4948-BCE5-57151E90EE28}"/>
    <cellStyle name="Currency 5" xfId="159" xr:uid="{663B8771-2E0C-43DD-AFD3-BA04F6C27EFA}"/>
    <cellStyle name="Currency 5 10" xfId="1256" xr:uid="{4BA93206-09BE-4C10-849F-A562E86FBCBF}"/>
    <cellStyle name="Currency 5 2" xfId="160" xr:uid="{077A82F0-3F77-4FF5-B0A8-CC3294E78E0D}"/>
    <cellStyle name="Currency 5 2 2" xfId="27843" xr:uid="{EB257AF5-CB7A-4D30-9A9C-D10D76D97CB1}"/>
    <cellStyle name="Currency 5 2 2 2" xfId="27844" xr:uid="{C47DD398-7C16-44EB-AE74-9B3EC9E6E9A2}"/>
    <cellStyle name="Currency 5 2 2 3" xfId="27845" xr:uid="{EB0590C4-C140-4259-B478-4FDEC00C30E9}"/>
    <cellStyle name="Currency 5 2 3" xfId="27846" xr:uid="{A92D37B1-72D0-481C-A3EC-FD00016BDDD4}"/>
    <cellStyle name="Currency 5 2 4" xfId="27847" xr:uid="{263F002B-FB7A-43D0-8230-447FA059DC26}"/>
    <cellStyle name="Currency 5 2 5" xfId="27848" xr:uid="{63A8B285-707B-418D-ACA9-968E19B06EF3}"/>
    <cellStyle name="Currency 5 2 6" xfId="27842" xr:uid="{4CF44E1D-CDE0-4F1B-B55E-9865F5635D54}"/>
    <cellStyle name="Currency 5 2 7" xfId="1257" xr:uid="{BEEFD798-A6C3-4409-90A7-684333A67460}"/>
    <cellStyle name="Currency 5 3" xfId="27849" xr:uid="{732DACCB-0608-401A-80A5-36A7BF420844}"/>
    <cellStyle name="Currency 5 3 2" xfId="27850" xr:uid="{10D70ADD-A9E2-4DB8-8935-A06A1A68E5AC}"/>
    <cellStyle name="Currency 5 3 3" xfId="27851" xr:uid="{A44ED431-EAD4-443D-98E2-55C5AC37733C}"/>
    <cellStyle name="Currency 5 3 4" xfId="44972" xr:uid="{BF3FE769-809E-45D1-85E9-A6BABB881358}"/>
    <cellStyle name="Currency 5 4" xfId="27852" xr:uid="{04FD17FE-EAB1-4C9C-AF9C-0B1D18054FE7}"/>
    <cellStyle name="Currency 5 4 2" xfId="47841" xr:uid="{AE0B4D4D-AB8F-47DD-A982-209E916A831E}"/>
    <cellStyle name="Currency 5 5" xfId="27853" xr:uid="{2FF3B8C0-5003-4EDE-94AB-76C094BF9B2B}"/>
    <cellStyle name="Currency 5 6" xfId="27854" xr:uid="{445B150A-2389-45C2-A0FB-B21DD2A35B2D}"/>
    <cellStyle name="Currency 5 7" xfId="27841" xr:uid="{61690913-4EE5-4AD5-A44E-8EA6465AAAD9}"/>
    <cellStyle name="Currency 5 8" xfId="3243" xr:uid="{1B2C3C28-C767-46B1-93DF-FFF529F829F1}"/>
    <cellStyle name="Currency 5 9" xfId="43832" xr:uid="{83F67895-3334-46AF-9160-A1737FD26363}"/>
    <cellStyle name="Currency 6" xfId="214" xr:uid="{6C8065C0-E6B1-4800-813C-5F77796D7E87}"/>
    <cellStyle name="Currency 6 2" xfId="27856" xr:uid="{0FE6C2E3-7D7A-4893-8B37-E547DA76B369}"/>
    <cellStyle name="Currency 6 2 2" xfId="27857" xr:uid="{5E59D59C-6177-476A-AF4A-384A471A82DF}"/>
    <cellStyle name="Currency 6 2 3" xfId="27858" xr:uid="{0B9B7ED8-3E63-42AF-B6F0-307076664AB5}"/>
    <cellStyle name="Currency 6 2 4" xfId="44530" xr:uid="{7D1DEE8C-9DCC-4805-B210-3E9E4598DAFB}"/>
    <cellStyle name="Currency 6 3" xfId="27859" xr:uid="{E4226EE1-C867-4D85-AB1E-F474C199232E}"/>
    <cellStyle name="Currency 6 3 2" xfId="45080" xr:uid="{DBA3C1B0-6334-4104-AF63-2BF7EF9B14FA}"/>
    <cellStyle name="Currency 6 4" xfId="27860" xr:uid="{A615500C-E849-4F68-97B9-7C3A67B35F37}"/>
    <cellStyle name="Currency 6 4 2" xfId="47653" xr:uid="{8DC1DE10-1165-4555-8490-00581F8FF0EB}"/>
    <cellStyle name="Currency 6 5" xfId="27861" xr:uid="{373E5EEB-1767-457B-B580-3E5F60EC0DB7}"/>
    <cellStyle name="Currency 6 5 2" xfId="47246" xr:uid="{AEE71157-0191-469F-80D5-0E6FE1F9FA60}"/>
    <cellStyle name="Currency 6 6" xfId="27855" xr:uid="{0896AD22-54A2-40E4-BB65-6497FAAA5500}"/>
    <cellStyle name="Currency 6 7" xfId="43837" xr:uid="{13E2FDA7-E2F1-410F-88BE-C8BC1C3853F8}"/>
    <cellStyle name="Currency 6 8" xfId="44093" xr:uid="{0D27538C-00CF-4923-BED9-CC59F655CCB1}"/>
    <cellStyle name="Currency 7" xfId="1253" xr:uid="{69D688ED-3A4B-438C-A33C-D5E1057E937C}"/>
    <cellStyle name="Currency 7 2" xfId="27863" xr:uid="{59705DD3-57D1-4E7D-A1CA-3D8FB24BE588}"/>
    <cellStyle name="Currency 7 2 2" xfId="27864" xr:uid="{CB6595F5-27CE-481E-844E-9DF2F3B7F0A5}"/>
    <cellStyle name="Currency 7 2 2 2" xfId="27865" xr:uid="{3E763C44-E30F-43DE-9C84-743E1CAB4CD1}"/>
    <cellStyle name="Currency 7 2 2 3" xfId="27866" xr:uid="{637F6128-96FE-4B65-92C8-F4DB5A30AE98}"/>
    <cellStyle name="Currency 7 2 3" xfId="27867" xr:uid="{22A0522B-C739-46B0-92C6-3CB3BD9CF88C}"/>
    <cellStyle name="Currency 7 2 4" xfId="27868" xr:uid="{98F4139C-1BEF-45A9-AE86-254D06F29892}"/>
    <cellStyle name="Currency 7 2 5" xfId="27869" xr:uid="{18301EAA-A170-453C-A8EB-EED5C39596CE}"/>
    <cellStyle name="Currency 7 3" xfId="27870" xr:uid="{E43CA026-C087-4806-8B80-155C13FE103F}"/>
    <cellStyle name="Currency 7 3 2" xfId="27871" xr:uid="{F0FE3653-2DAC-44A2-A5F8-C906DC57DAD6}"/>
    <cellStyle name="Currency 7 3 3" xfId="27872" xr:uid="{68B3FEBB-15FF-482D-BC4B-1D0057A6B4FE}"/>
    <cellStyle name="Currency 7 3 4" xfId="47254" xr:uid="{0271D98A-56CE-458B-8771-C2100C9C4A00}"/>
    <cellStyle name="Currency 7 4" xfId="27873" xr:uid="{FC87621C-CF86-44D6-8673-56E18C0DCB21}"/>
    <cellStyle name="Currency 7 5" xfId="27874" xr:uid="{14AC5DA0-86A6-45CD-B82A-5C57FAAC7BCB}"/>
    <cellStyle name="Currency 7 6" xfId="27875" xr:uid="{827EE451-4183-4432-BE14-77FA27F64D66}"/>
    <cellStyle name="Currency 7 7" xfId="27862" xr:uid="{5A87F619-3944-4364-B716-429ECCD18518}"/>
    <cellStyle name="Currency 7 8" xfId="43844" xr:uid="{8370ECC6-249A-459D-855B-F33F2FF5A085}"/>
    <cellStyle name="Currency 8" xfId="27876" xr:uid="{0BB291ED-E6E7-4F3A-8A05-C3CDB2EDDE91}"/>
    <cellStyle name="Currency 8 2" xfId="27877" xr:uid="{9BC244A1-534B-4DBC-966C-CCFEBDCE73D0}"/>
    <cellStyle name="Currency 8 2 2" xfId="27878" xr:uid="{268DE3A0-461B-4454-868B-989BF7C59F8E}"/>
    <cellStyle name="Currency 8 2 2 2" xfId="27879" xr:uid="{4793CF1D-09FE-4AE0-8588-92779D6A3F11}"/>
    <cellStyle name="Currency 8 2 3" xfId="27880" xr:uid="{9DF92752-1A0B-4F9E-8BB8-CD033208BCE1}"/>
    <cellStyle name="Currency 8 2 4" xfId="27881" xr:uid="{EDF9790B-93AA-4058-838C-A2E4CB83378F}"/>
    <cellStyle name="Currency 8 3" xfId="27882" xr:uid="{550FB965-3397-4629-8FE4-0837AB7C4FA6}"/>
    <cellStyle name="Currency 8 3 2" xfId="27883" xr:uid="{8F0DE349-9531-4C4E-8679-1BA5C6794398}"/>
    <cellStyle name="Currency 8 3 2 2" xfId="27884" xr:uid="{84D1986D-0839-4195-B85C-6BA219C5B313}"/>
    <cellStyle name="Currency 8 3 3" xfId="27885" xr:uid="{1C6B771B-EB8B-4B21-B7FD-F4CCE5596FB1}"/>
    <cellStyle name="Currency 8 3 4" xfId="27886" xr:uid="{22633418-81B6-4C9A-B8AE-81DAB5EB490E}"/>
    <cellStyle name="Currency 8 4" xfId="27887" xr:uid="{7C6C5243-40D1-4C59-870D-86F9DBAB586E}"/>
    <cellStyle name="Currency 8 4 2" xfId="27888" xr:uid="{8A935F61-5B32-4025-B0D9-C690C49720A3}"/>
    <cellStyle name="Currency 8 5" xfId="27889" xr:uid="{2AD01A9E-1E12-4ED1-BC85-499439290FB7}"/>
    <cellStyle name="Currency 8 6" xfId="27890" xr:uid="{16B7E0A3-E722-4ADB-91C7-C0EE42CAF483}"/>
    <cellStyle name="Currency 9" xfId="27891" xr:uid="{9E6C195D-1FF3-48F4-A1A1-55D5E3186D38}"/>
    <cellStyle name="Currency 9 2" xfId="27892" xr:uid="{BDA7068E-49CD-4A2A-9355-DDE4F4ED1D71}"/>
    <cellStyle name="Currency 9 2 2" xfId="27893" xr:uid="{CDECC11B-4217-4748-B1FC-9C3AF6D1D44E}"/>
    <cellStyle name="Currency 9 3" xfId="27894" xr:uid="{19817018-4B29-4FF8-BF10-F132FAA28BC4}"/>
    <cellStyle name="Currency 9 4" xfId="27895" xr:uid="{6741479A-6D47-443D-BAF5-3B8718B998BC}"/>
    <cellStyle name="Currency0" xfId="559" xr:uid="{7ACE27AD-066C-4FD0-B3FC-48A9B3D1F4B8}"/>
    <cellStyle name="Date" xfId="161" xr:uid="{4E4DF715-CE9B-4BC6-86D5-B12843624AB0}"/>
    <cellStyle name="Date 2" xfId="1258" xr:uid="{302664EE-28C9-419A-9240-3DF3DCA6A078}"/>
    <cellStyle name="Date 3" xfId="560" xr:uid="{A5C16D65-FF4F-477B-8C0F-CF885F210C1A}"/>
    <cellStyle name="Decimal 2 (e.g. 1,000.00)" xfId="561" xr:uid="{06504828-7D12-4652-95CA-42B68C0DD956}"/>
    <cellStyle name="Double Underline" xfId="162" xr:uid="{FBBE2BB0-3EE7-4578-9517-08B9838BB53B}"/>
    <cellStyle name="Double Underline 2" xfId="1259" xr:uid="{D51CF5B1-AE73-4B63-AADF-165FAEA23ADD}"/>
    <cellStyle name="Double Underline 3" xfId="562" xr:uid="{6F433C87-5946-4539-AFAA-8271C7FE9F48}"/>
    <cellStyle name="Double Underscore" xfId="163" xr:uid="{FB8534F7-097B-4FE2-BA3C-DB9466C3A8CF}"/>
    <cellStyle name="Explanatory Text" xfId="45" builtinId="53" customBuiltin="1"/>
    <cellStyle name="Explanatory Text 10" xfId="27896" xr:uid="{584A8173-F844-43EF-A012-391721D120BE}"/>
    <cellStyle name="Explanatory Text 2" xfId="164" xr:uid="{088AE3A2-F480-4DDA-BCD2-B4269E5B7CCE}"/>
    <cellStyle name="Explanatory Text 2 10" xfId="1322" xr:uid="{8F224448-93F8-4BCD-820F-EBA01EC26AFA}"/>
    <cellStyle name="Explanatory Text 2 2" xfId="255" xr:uid="{4701B48D-B12A-4EFA-9D2A-D24A48DD0FA5}"/>
    <cellStyle name="Explanatory Text 2 2 2" xfId="27897" xr:uid="{EE831E51-329C-4D1B-B5DD-3F9E04DF035F}"/>
    <cellStyle name="Explanatory Text 2 2 2 2" xfId="27898" xr:uid="{723BF194-8A63-4E89-A375-DA1395975DFE}"/>
    <cellStyle name="Explanatory Text 2 2 2 2 2" xfId="27899" xr:uid="{F36506CA-F986-490E-964E-701CF9D5C594}"/>
    <cellStyle name="Explanatory Text 2 2 2 2 2 2" xfId="27900" xr:uid="{64556631-D105-43C0-B716-3F9FEDD824A7}"/>
    <cellStyle name="Explanatory Text 2 2 2 2 2 2 2" xfId="27901" xr:uid="{CB009F54-8E66-4BBF-A9C5-430B0086F767}"/>
    <cellStyle name="Explanatory Text 2 2 2 2 2 3" xfId="27902" xr:uid="{9EA1D9B7-E22D-458A-943E-E0676374D73A}"/>
    <cellStyle name="Explanatory Text 2 2 2 2 2 4" xfId="27903" xr:uid="{995A74F7-CBF0-48A1-8F32-7429173F04DF}"/>
    <cellStyle name="Explanatory Text 2 2 2 2 3" xfId="27904" xr:uid="{090EBDF3-89BD-4BBB-80FF-D2E6598FA648}"/>
    <cellStyle name="Explanatory Text 2 2 2 2 3 2" xfId="27905" xr:uid="{D2B81336-B88E-46AA-BE12-92059CE7179F}"/>
    <cellStyle name="Explanatory Text 2 2 2 2 3 2 2" xfId="27906" xr:uid="{286AC25A-17C9-4BB1-B367-B43D0E9F9804}"/>
    <cellStyle name="Explanatory Text 2 2 2 2 3 3" xfId="27907" xr:uid="{996FE126-B0EE-449C-9210-95D2FCF5E5A2}"/>
    <cellStyle name="Explanatory Text 2 2 2 2 3 4" xfId="27908" xr:uid="{6B25FAE2-99BB-4FBD-8469-6F864385F620}"/>
    <cellStyle name="Explanatory Text 2 2 2 2 4" xfId="27909" xr:uid="{33815566-D05F-46CD-91D0-DD7E356AAA45}"/>
    <cellStyle name="Explanatory Text 2 2 2 2 4 2" xfId="27910" xr:uid="{189239C3-C6B9-45C8-95C0-A824E4339A46}"/>
    <cellStyle name="Explanatory Text 2 2 2 2 4 2 2" xfId="27911" xr:uid="{5F37F646-D425-4470-86C8-539EEE108970}"/>
    <cellStyle name="Explanatory Text 2 2 2 2 4 3" xfId="27912" xr:uid="{7EE6B80B-DF82-46AD-A06C-BE38D1EF0CE0}"/>
    <cellStyle name="Explanatory Text 2 2 2 2 4 4" xfId="27913" xr:uid="{873F70D9-3784-4A56-A302-1896B8EF35FD}"/>
    <cellStyle name="Explanatory Text 2 2 2 2 5" xfId="27914" xr:uid="{8EE61809-220D-4647-9BDA-F04284E271D0}"/>
    <cellStyle name="Explanatory Text 2 2 2 2 5 2" xfId="27915" xr:uid="{3C1FF438-6FA2-42C2-B7BD-A65AFF9CDD48}"/>
    <cellStyle name="Explanatory Text 2 2 2 2 6" xfId="27916" xr:uid="{265C62DF-D918-4ACD-850A-11012978C285}"/>
    <cellStyle name="Explanatory Text 2 2 2 2 7" xfId="27917" xr:uid="{53E63688-7174-4C45-B4E4-B84E04E30B48}"/>
    <cellStyle name="Explanatory Text 2 2 2 2 8" xfId="27918" xr:uid="{29ED50CC-333B-4580-96FE-D4A896B67BD3}"/>
    <cellStyle name="Explanatory Text 2 2 2 3" xfId="27919" xr:uid="{7288C40E-5DD3-4CA3-9F2B-1B8084AF20B6}"/>
    <cellStyle name="Explanatory Text 2 2 2 3 2" xfId="27920" xr:uid="{9385B744-F4F3-48B6-8AE7-D288F5CD8B6D}"/>
    <cellStyle name="Explanatory Text 2 2 2 3 2 2" xfId="27921" xr:uid="{8A3F63E3-6657-45D4-97F0-C220409D21F8}"/>
    <cellStyle name="Explanatory Text 2 2 2 3 3" xfId="27922" xr:uid="{1F636142-62A9-4B34-842B-2AF2EDD0A7A4}"/>
    <cellStyle name="Explanatory Text 2 2 2 3 4" xfId="27923" xr:uid="{4C932F7F-3A34-4723-B52B-536D957DDBA5}"/>
    <cellStyle name="Explanatory Text 2 2 2 4" xfId="27924" xr:uid="{517CE4F3-D732-4050-A2E3-F4C63CD8AC5D}"/>
    <cellStyle name="Explanatory Text 2 2 2 4 2" xfId="27925" xr:uid="{C598396E-87ED-42AB-8AE6-4D6FE0D1DBA3}"/>
    <cellStyle name="Explanatory Text 2 2 2 5" xfId="27926" xr:uid="{2746D791-ADDE-4BF5-979D-0F7AC709E233}"/>
    <cellStyle name="Explanatory Text 2 2 2 6" xfId="27927" xr:uid="{7C67F93B-97CD-4BA8-848F-44624CE9BE79}"/>
    <cellStyle name="Explanatory Text 2 2 2 7" xfId="27928" xr:uid="{5D983B94-5028-48E4-91EF-323E23C843B0}"/>
    <cellStyle name="Explanatory Text 2 2 3" xfId="27929" xr:uid="{61344B4C-8839-41B7-93FC-D3F87836A0A2}"/>
    <cellStyle name="Explanatory Text 2 2 3 2" xfId="27930" xr:uid="{849E8628-B2BC-46CF-A6D7-4FD5081BE207}"/>
    <cellStyle name="Explanatory Text 2 2 3 2 2" xfId="27931" xr:uid="{8BAE901B-742B-49D7-8611-F4DFF70D0F3A}"/>
    <cellStyle name="Explanatory Text 2 2 3 3" xfId="27932" xr:uid="{594D762B-05DF-4065-9F5A-96D11C712E94}"/>
    <cellStyle name="Explanatory Text 2 2 3 4" xfId="27933" xr:uid="{15356534-A64C-4B16-B3CA-13A88D4FAC6E}"/>
    <cellStyle name="Explanatory Text 2 2 3 5" xfId="27934" xr:uid="{D08192CA-AA20-4E03-95EB-5BEB7D3675D3}"/>
    <cellStyle name="Explanatory Text 2 2 4" xfId="27935" xr:uid="{24B88716-3B41-4714-A596-597CDB00EB3B}"/>
    <cellStyle name="Explanatory Text 2 2 4 2" xfId="27936" xr:uid="{90FB92CC-C3F7-43CD-8AE9-D65B65426FD1}"/>
    <cellStyle name="Explanatory Text 2 2 5" xfId="27937" xr:uid="{2C7FACEE-19AD-4863-BB28-569838CA8366}"/>
    <cellStyle name="Explanatory Text 2 2 6" xfId="27938" xr:uid="{34ED99AE-6172-4544-98E0-4C46BBB94799}"/>
    <cellStyle name="Explanatory Text 2 2 7" xfId="27939" xr:uid="{A9D56185-18E3-469F-8640-543CF5576A55}"/>
    <cellStyle name="Explanatory Text 2 2 8" xfId="1586" xr:uid="{C5E91B79-0F35-415D-8F71-57D790D04ABE}"/>
    <cellStyle name="Explanatory Text 2 3" xfId="1587" xr:uid="{1233740B-FB08-47FB-B670-8FBF629EFBDF}"/>
    <cellStyle name="Explanatory Text 2 3 2" xfId="27940" xr:uid="{BE0601B6-CE1F-4E2F-96E0-159540F7951C}"/>
    <cellStyle name="Explanatory Text 2 3 2 2" xfId="27941" xr:uid="{DA17BF91-2614-4A21-9232-8DF982080C0F}"/>
    <cellStyle name="Explanatory Text 2 3 2 2 2" xfId="27942" xr:uid="{FA4CBFD8-E7A4-4555-B6CE-DC6A412A6B8C}"/>
    <cellStyle name="Explanatory Text 2 3 2 3" xfId="27943" xr:uid="{29E47CE0-D76A-4813-A8B9-6FE466E9B4E6}"/>
    <cellStyle name="Explanatory Text 2 3 2 4" xfId="27944" xr:uid="{09963229-6165-4A1C-B756-726AABC62E59}"/>
    <cellStyle name="Explanatory Text 2 3 3" xfId="27945" xr:uid="{F5B2FD38-74A9-49BA-B64A-E07543579B4A}"/>
    <cellStyle name="Explanatory Text 2 3 3 2" xfId="27946" xr:uid="{33C53702-42F5-4CED-A559-1E608106E343}"/>
    <cellStyle name="Explanatory Text 2 3 4" xfId="27947" xr:uid="{8ED288A4-A753-4BAC-97B0-99590318EB96}"/>
    <cellStyle name="Explanatory Text 2 3 5" xfId="27948" xr:uid="{A5695A81-22B2-4E64-9E89-740862B613D5}"/>
    <cellStyle name="Explanatory Text 2 3 6" xfId="27949" xr:uid="{AED2ACEE-25E1-4F37-ACB7-8DE291D51E95}"/>
    <cellStyle name="Explanatory Text 2 4" xfId="1966" xr:uid="{BEAEAD7A-01A5-4B87-ACB1-4478125FF814}"/>
    <cellStyle name="Explanatory Text 2 4 2" xfId="27951" xr:uid="{BB61E9E4-395F-49F1-9433-D4D1263B8146}"/>
    <cellStyle name="Explanatory Text 2 4 2 2" xfId="27952" xr:uid="{9A4B0A74-8E6E-474F-927A-205A3AB0B380}"/>
    <cellStyle name="Explanatory Text 2 4 3" xfId="27953" xr:uid="{5E6C2973-BF70-434D-BF89-3BA41F38172B}"/>
    <cellStyle name="Explanatory Text 2 4 4" xfId="27950" xr:uid="{1E2C7CDA-1CDC-4716-8E1E-E7A685E804F8}"/>
    <cellStyle name="Explanatory Text 2 5" xfId="27954" xr:uid="{3F352F48-5184-47DB-985E-CB5EE8B41E42}"/>
    <cellStyle name="Explanatory Text 2 5 2" xfId="27955" xr:uid="{4992DA1A-FF7A-47CE-9D8B-C73DE4F98FBF}"/>
    <cellStyle name="Explanatory Text 2 6" xfId="27956" xr:uid="{7A070593-20D7-4A93-8799-7CC3A625763A}"/>
    <cellStyle name="Explanatory Text 2 7" xfId="27957" xr:uid="{BED3E617-A6C7-4ADF-9842-7AE4EE60C633}"/>
    <cellStyle name="Explanatory Text 2 8" xfId="27958" xr:uid="{84BFA178-889A-491F-9C97-DDAD9585CB6D}"/>
    <cellStyle name="Explanatory Text 2 9" xfId="1585" xr:uid="{A4868807-DDD9-4A26-88A8-BA52F03EB0BB}"/>
    <cellStyle name="Explanatory Text 3" xfId="1419" xr:uid="{45D62E9D-8C4F-4448-B569-273C2290B98E}"/>
    <cellStyle name="Explanatory Text 3 10" xfId="43692" xr:uid="{1E880C4E-116B-4F78-9753-E8FFD5BDBBB4}"/>
    <cellStyle name="Explanatory Text 3 2" xfId="3338" xr:uid="{B0CE2A21-E781-4FFC-9AE9-F3D63F3FB3E9}"/>
    <cellStyle name="Explanatory Text 3 2 2" xfId="27960" xr:uid="{5E9AA722-E55E-4151-BF5D-8753D62A6501}"/>
    <cellStyle name="Explanatory Text 3 2 2 2" xfId="27961" xr:uid="{A61DA66E-514F-4D49-8CC0-4AA6448B2661}"/>
    <cellStyle name="Explanatory Text 3 2 2 2 2" xfId="27962" xr:uid="{CAB03369-AC89-43DD-B142-420D77CD9CFB}"/>
    <cellStyle name="Explanatory Text 3 2 2 3" xfId="27963" xr:uid="{6C3DD698-ECD7-4E81-80C1-16042DEABB62}"/>
    <cellStyle name="Explanatory Text 3 2 2 4" xfId="27964" xr:uid="{B97CDC9F-ECAC-4CBE-8983-C01D53013C20}"/>
    <cellStyle name="Explanatory Text 3 2 2 5" xfId="27965" xr:uid="{558311E7-CE58-4AFB-BFE7-D55E05BED39F}"/>
    <cellStyle name="Explanatory Text 3 2 3" xfId="27966" xr:uid="{D4696161-121A-42B7-B3FF-5C58B629613F}"/>
    <cellStyle name="Explanatory Text 3 2 3 2" xfId="27967" xr:uid="{506A7069-5F0B-49C1-B56F-0E15B6479A0D}"/>
    <cellStyle name="Explanatory Text 3 2 3 2 2" xfId="27968" xr:uid="{D5F88643-ECD4-4540-BDBC-9E6DE4F6632F}"/>
    <cellStyle name="Explanatory Text 3 2 3 3" xfId="27969" xr:uid="{BF75A1C2-386C-433E-9806-111AA37F63E2}"/>
    <cellStyle name="Explanatory Text 3 2 3 4" xfId="27970" xr:uid="{2C1B857F-4377-4834-B636-F260BE96D943}"/>
    <cellStyle name="Explanatory Text 3 2 3 5" xfId="27971" xr:uid="{68159F4C-BEE3-47FC-B874-EB19FA7F0843}"/>
    <cellStyle name="Explanatory Text 3 2 4" xfId="27972" xr:uid="{A3CE3E8D-F900-4144-A0C6-6E383EFECF82}"/>
    <cellStyle name="Explanatory Text 3 2 4 2" xfId="27973" xr:uid="{FEF8BD93-BA55-4DB7-A88B-6A232EAC03A8}"/>
    <cellStyle name="Explanatory Text 3 2 4 2 2" xfId="27974" xr:uid="{4F97A70F-48BD-455E-A51A-6FD61FA5FC9A}"/>
    <cellStyle name="Explanatory Text 3 2 4 3" xfId="27975" xr:uid="{1895D7EA-6AE9-4037-9003-47BF1506365C}"/>
    <cellStyle name="Explanatory Text 3 2 4 4" xfId="27976" xr:uid="{D958334D-CC2B-40B3-B5FB-881DD61E1F37}"/>
    <cellStyle name="Explanatory Text 3 2 5" xfId="27977" xr:uid="{2E12A4DD-AAFC-4403-BBC8-9422EAEC43D6}"/>
    <cellStyle name="Explanatory Text 3 2 5 2" xfId="27978" xr:uid="{4C667F3A-52E3-4204-8F78-B42C1D4C2C69}"/>
    <cellStyle name="Explanatory Text 3 2 6" xfId="27979" xr:uid="{9A2CF2A4-30B6-4AF3-97CA-41BF156E8041}"/>
    <cellStyle name="Explanatory Text 3 2 7" xfId="27980" xr:uid="{3BCF1E2B-A67E-49A7-890E-CFDC3F05951F}"/>
    <cellStyle name="Explanatory Text 3 2 8" xfId="27981" xr:uid="{508C3135-097A-4C67-8856-703962F06B01}"/>
    <cellStyle name="Explanatory Text 3 2 9" xfId="27959" xr:uid="{ED49FB54-2D13-4AAF-9D8B-54EDDFA0D8A3}"/>
    <cellStyle name="Explanatory Text 3 3" xfId="27982" xr:uid="{32EA0AF7-B84B-4414-8F64-B59855E29C06}"/>
    <cellStyle name="Explanatory Text 3 3 2" xfId="27983" xr:uid="{9507C142-8C40-4BEA-9BF1-5FAF8EA466D8}"/>
    <cellStyle name="Explanatory Text 3 3 2 2" xfId="27984" xr:uid="{7085C172-346D-48E7-BAF4-63D5726A626F}"/>
    <cellStyle name="Explanatory Text 3 3 2 2 2" xfId="27985" xr:uid="{86627FBD-5F0F-4189-B519-05B397E3A48F}"/>
    <cellStyle name="Explanatory Text 3 3 2 3" xfId="27986" xr:uid="{DCBE1D97-9F05-479B-BC50-45ECFEDF531E}"/>
    <cellStyle name="Explanatory Text 3 3 2 4" xfId="27987" xr:uid="{39C99077-C788-4429-B9DB-23ECD18CFB37}"/>
    <cellStyle name="Explanatory Text 3 3 2 5" xfId="27988" xr:uid="{5E995108-574F-4584-A9A1-D0830D90049A}"/>
    <cellStyle name="Explanatory Text 3 3 3" xfId="27989" xr:uid="{A24BDD77-96CF-4497-AB7A-6C7C7A7C9DB0}"/>
    <cellStyle name="Explanatory Text 3 3 3 2" xfId="27990" xr:uid="{A8BBB0ED-C817-4751-8835-72739A62DA9A}"/>
    <cellStyle name="Explanatory Text 3 3 3 2 2" xfId="27991" xr:uid="{CC039116-D9B0-4320-B236-A5ABF7035246}"/>
    <cellStyle name="Explanatory Text 3 3 3 3" xfId="27992" xr:uid="{47441E1E-89CD-49B8-9BC7-427AA6269712}"/>
    <cellStyle name="Explanatory Text 3 3 3 4" xfId="27993" xr:uid="{3D30EDED-6C5A-460C-955F-3D56E2C47C99}"/>
    <cellStyle name="Explanatory Text 3 3 4" xfId="27994" xr:uid="{E6AC366B-15B7-41B0-A5B1-D33EAD9DC732}"/>
    <cellStyle name="Explanatory Text 3 3 4 2" xfId="27995" xr:uid="{6AF8E768-0DE6-4BDC-9922-84586E0D287C}"/>
    <cellStyle name="Explanatory Text 3 3 5" xfId="27996" xr:uid="{B8BDD0E0-CF43-4D7F-A697-D56D0F6AE20A}"/>
    <cellStyle name="Explanatory Text 3 3 6" xfId="27997" xr:uid="{CB850792-551D-455C-89D4-70098973318E}"/>
    <cellStyle name="Explanatory Text 3 3 7" xfId="27998" xr:uid="{9D64C4FA-F516-4BE9-A84E-7FBBEE851AC9}"/>
    <cellStyle name="Explanatory Text 3 4" xfId="27999" xr:uid="{E294A1B8-2507-4970-8D54-5CA99F2814C9}"/>
    <cellStyle name="Explanatory Text 3 4 2" xfId="28000" xr:uid="{E554DDD5-340E-4917-BE90-3042EE06D311}"/>
    <cellStyle name="Explanatory Text 3 4 2 2" xfId="28001" xr:uid="{797775A3-083C-41E6-A99C-6C71C8B6264B}"/>
    <cellStyle name="Explanatory Text 3 4 3" xfId="28002" xr:uid="{1D1D094F-60C2-44D1-B873-120F6984C8C0}"/>
    <cellStyle name="Explanatory Text 3 4 4" xfId="28003" xr:uid="{B6125C0F-33F0-4EC0-A8FB-A25FDE3F28C1}"/>
    <cellStyle name="Explanatory Text 3 5" xfId="28004" xr:uid="{F5353512-EC27-4B1A-A65E-8DC2CF4A51ED}"/>
    <cellStyle name="Explanatory Text 3 5 2" xfId="28005" xr:uid="{EA6409B4-8F20-4FCF-AEF7-C7504A99D174}"/>
    <cellStyle name="Explanatory Text 3 6" xfId="28006" xr:uid="{644E029D-2B07-445A-9879-6A75CBDA3846}"/>
    <cellStyle name="Explanatory Text 3 7" xfId="28007" xr:uid="{2C7E26AD-8EA2-46D6-8744-3C00CC7D5D06}"/>
    <cellStyle name="Explanatory Text 3 8" xfId="28008" xr:uid="{192F4EE1-5935-49EB-8853-98E5DB0C750D}"/>
    <cellStyle name="Explanatory Text 3 9" xfId="1588" xr:uid="{D36EB559-BA0A-4681-B9FA-9E7D6F81A084}"/>
    <cellStyle name="Explanatory Text 4" xfId="1589" xr:uid="{E442F9A5-F360-49EC-9274-E3355551CA7F}"/>
    <cellStyle name="Explanatory Text 4 2" xfId="28009" xr:uid="{2FCCFFBD-0482-4016-A522-E0DF4916F7B6}"/>
    <cellStyle name="Explanatory Text 4 2 2" xfId="28010" xr:uid="{B08C7316-176D-49DF-863F-062A47F6B68C}"/>
    <cellStyle name="Explanatory Text 4 2 2 2" xfId="28011" xr:uid="{47A9434E-9BC9-40DB-B001-D0C01BCE59BA}"/>
    <cellStyle name="Explanatory Text 4 2 3" xfId="28012" xr:uid="{4683989E-D8EF-4415-AB51-F1A439D95DD9}"/>
    <cellStyle name="Explanatory Text 4 2 4" xfId="28013" xr:uid="{EF47154D-4BB5-421B-AB56-4EB9B249B783}"/>
    <cellStyle name="Explanatory Text 4 2 5" xfId="28014" xr:uid="{B9DA7019-00BD-4B8E-8B14-0B52FDF17C93}"/>
    <cellStyle name="Explanatory Text 4 3" xfId="28015" xr:uid="{394B03D8-AC0F-4CBE-9CD6-2A22798FCCC6}"/>
    <cellStyle name="Explanatory Text 4 3 2" xfId="28016" xr:uid="{ED8A75FF-5176-41DE-BFEA-DE526B325BC4}"/>
    <cellStyle name="Explanatory Text 4 3 2 2" xfId="28017" xr:uid="{FDAD29A7-B7F5-4EC1-862A-16693D69218D}"/>
    <cellStyle name="Explanatory Text 4 3 3" xfId="28018" xr:uid="{B9971B02-6A07-4490-8D58-528B1B374D38}"/>
    <cellStyle name="Explanatory Text 4 3 4" xfId="28019" xr:uid="{DA06CE59-B2F0-4298-909C-DEC5D156A409}"/>
    <cellStyle name="Explanatory Text 4 3 5" xfId="28020" xr:uid="{1F709FDA-DE3E-4758-B367-1927BCC7DB0B}"/>
    <cellStyle name="Explanatory Text 4 4" xfId="28021" xr:uid="{76AC83BD-EC93-48C0-BE42-C7DD93339FF3}"/>
    <cellStyle name="Explanatory Text 4 4 2" xfId="28022" xr:uid="{ABC8B26B-3673-4186-9018-3E50E9D36623}"/>
    <cellStyle name="Explanatory Text 4 4 2 2" xfId="28023" xr:uid="{CF0218E4-9993-4AF9-8C50-725A64E76441}"/>
    <cellStyle name="Explanatory Text 4 4 3" xfId="28024" xr:uid="{C6E4BBE2-F508-417E-9FE9-08A0B492C53F}"/>
    <cellStyle name="Explanatory Text 4 4 4" xfId="28025" xr:uid="{5D01E199-6D61-4451-8EF4-DD8B471D8AF8}"/>
    <cellStyle name="Explanatory Text 4 5" xfId="28026" xr:uid="{D9C13A3A-8812-4A0C-A278-76DAA13C19F7}"/>
    <cellStyle name="Explanatory Text 4 5 2" xfId="28027" xr:uid="{DE0980B0-584D-4F04-97E5-4D225046FF6A}"/>
    <cellStyle name="Explanatory Text 4 6" xfId="28028" xr:uid="{14F60750-10FD-42E6-A237-1572955FD2C5}"/>
    <cellStyle name="Explanatory Text 4 7" xfId="28029" xr:uid="{93EB16E3-7B11-4C13-B934-774B60BA8536}"/>
    <cellStyle name="Explanatory Text 4 8" xfId="28030" xr:uid="{F1A3A3C6-6E83-4C4F-96D3-BD4CE23D92CB}"/>
    <cellStyle name="Explanatory Text 5" xfId="28031" xr:uid="{51961C66-32F6-4182-B2F1-A170CF18589B}"/>
    <cellStyle name="Explanatory Text 5 2" xfId="28032" xr:uid="{728BE1A8-26FA-4EC8-86D8-A75A2F8257A4}"/>
    <cellStyle name="Explanatory Text 5 2 2" xfId="28033" xr:uid="{2F7181D2-3678-4FD0-AF08-F832BA1C7769}"/>
    <cellStyle name="Explanatory Text 5 3" xfId="28034" xr:uid="{DF76D5DA-D559-4515-B6A0-C5A9146F456D}"/>
    <cellStyle name="Explanatory Text 5 4" xfId="28035" xr:uid="{4E8B807C-F309-4E81-8E88-1E93E6C076E5}"/>
    <cellStyle name="Explanatory Text 5 5" xfId="28036" xr:uid="{9B57F863-9960-45A2-B506-CB6AE6E90BDC}"/>
    <cellStyle name="Explanatory Text 6" xfId="28037" xr:uid="{8F0213B3-110A-463C-86B9-8A53F0BAA3EB}"/>
    <cellStyle name="Explanatory Text 6 2" xfId="28038" xr:uid="{AF01A117-6A91-42C3-826B-29393C98CDA2}"/>
    <cellStyle name="Explanatory Text 6 2 2" xfId="28039" xr:uid="{A5930A35-3D1A-4260-A2C4-92CC9E5ABE31}"/>
    <cellStyle name="Explanatory Text 6 2 2 2" xfId="28040" xr:uid="{A83DC593-96BB-4800-961D-185101117F5E}"/>
    <cellStyle name="Explanatory Text 6 2 3" xfId="28041" xr:uid="{506A76BC-E249-42A7-895B-AA46F3298C92}"/>
    <cellStyle name="Explanatory Text 6 2 4" xfId="28042" xr:uid="{F81ADE79-C2ED-426D-A663-994CDE80562F}"/>
    <cellStyle name="Explanatory Text 6 3" xfId="28043" xr:uid="{926115E0-2355-401A-AD93-72A5A00A99DF}"/>
    <cellStyle name="Explanatory Text 6 3 2" xfId="28044" xr:uid="{80FC7F03-7579-4707-93F4-06391BF11C21}"/>
    <cellStyle name="Explanatory Text 6 3 3" xfId="28045" xr:uid="{A2BE258D-452D-4FA3-AB34-9D3638249021}"/>
    <cellStyle name="Explanatory Text 6 4" xfId="28046" xr:uid="{AC6BD4BF-C19C-4307-A44C-6FA86D77A7B7}"/>
    <cellStyle name="Explanatory Text 6 5" xfId="28047" xr:uid="{AEC350CE-F2D0-44AA-9909-EA8778CD5CC6}"/>
    <cellStyle name="Explanatory Text 6 6" xfId="28048" xr:uid="{6DE9151D-56CF-4786-B1A6-18EE69E8DD9A}"/>
    <cellStyle name="Explanatory Text 7" xfId="28049" xr:uid="{0E557469-3824-4F8D-AE1E-81CB1CC03ADC}"/>
    <cellStyle name="Explanatory Text 7 2" xfId="28050" xr:uid="{A1ACD979-C60B-4606-A974-08266DF36EEF}"/>
    <cellStyle name="Explanatory Text 7 2 2" xfId="28051" xr:uid="{CA708F8D-07E6-4203-ACD3-1D577D96E846}"/>
    <cellStyle name="Explanatory Text 7 2 2 2" xfId="28052" xr:uid="{87013DB5-D952-4535-B15F-4569858426F3}"/>
    <cellStyle name="Explanatory Text 7 2 3" xfId="28053" xr:uid="{B70EF63C-8474-4DA1-89B4-86F6AA962463}"/>
    <cellStyle name="Explanatory Text 7 2 4" xfId="28054" xr:uid="{BDEF26D6-1DC6-40DB-AF24-B5FFCF13783E}"/>
    <cellStyle name="Explanatory Text 7 3" xfId="28055" xr:uid="{BC43E081-6A57-4D95-8E31-C55985432CB2}"/>
    <cellStyle name="Explanatory Text 7 3 2" xfId="28056" xr:uid="{1BB13CDA-B622-478D-80DA-C9FEEC7A10A4}"/>
    <cellStyle name="Explanatory Text 7 4" xfId="28057" xr:uid="{471CC4B1-1135-4111-8DDC-F3E91FE77A3C}"/>
    <cellStyle name="Explanatory Text 7 5" xfId="28058" xr:uid="{4BF01354-2F3E-43FE-9513-769ECCFAADFB}"/>
    <cellStyle name="Explanatory Text 8" xfId="28059" xr:uid="{2D7D2DC4-2ECE-4C73-9AFE-43C6FAA8C542}"/>
    <cellStyle name="Explanatory Text 8 2" xfId="28060" xr:uid="{2EAC719A-4BDB-46AE-896C-114B2C163E6C}"/>
    <cellStyle name="Explanatory Text 8 2 2" xfId="28061" xr:uid="{FC63CBFD-C99F-468E-9665-6A9D8A8C0AE5}"/>
    <cellStyle name="Explanatory Text 8 3" xfId="28062" xr:uid="{5BAC7F69-F468-4E80-A0AF-C0A5345F8804}"/>
    <cellStyle name="Explanatory Text 8 4" xfId="28063" xr:uid="{F663134E-DF88-4552-A17F-B04386118B08}"/>
    <cellStyle name="Explanatory Text 9" xfId="28064" xr:uid="{9C9EF1B1-B937-4DC6-B164-C95647145A15}"/>
    <cellStyle name="F2" xfId="563" xr:uid="{2E08DB1E-59E9-4673-AC91-AEACD4DC5853}"/>
    <cellStyle name="F3" xfId="564" xr:uid="{1E55673B-FF86-4B37-A9D3-82230E497DF8}"/>
    <cellStyle name="F4" xfId="565" xr:uid="{3174EBD5-8370-4F02-A2C9-528E9B94E69D}"/>
    <cellStyle name="F5" xfId="566" xr:uid="{C73DFEAB-AE56-450F-920C-21C3CBAD0948}"/>
    <cellStyle name="F6" xfId="567" xr:uid="{2582B707-56EC-4DAB-BCAC-045FED10D5D2}"/>
    <cellStyle name="F7" xfId="568" xr:uid="{4515D23F-5409-4B99-8701-FB516FFA5F1F}"/>
    <cellStyle name="F8" xfId="569" xr:uid="{636B6145-FCDB-4C57-BB2F-F4B161C36582}"/>
    <cellStyle name="Fixed" xfId="165" xr:uid="{14A29EFC-C461-4E06-83E3-61F016A9942A}"/>
    <cellStyle name="Fixed 2" xfId="1260" xr:uid="{B54DE475-B050-4FE3-9C06-C11139BE905E}"/>
    <cellStyle name="Fixed 3" xfId="570" xr:uid="{63FB7BCE-194F-4DEF-805C-2A83AD07C236}"/>
    <cellStyle name="FRxAmtStyle" xfId="1989" xr:uid="{752424FC-878F-4015-8E19-63ED720648E2}"/>
    <cellStyle name="FRxAmtStyle 2" xfId="1730" xr:uid="{1C47CD7F-FB4D-4A12-AE70-ACE93B2551AA}"/>
    <cellStyle name="FRxPcntStyle" xfId="1990" xr:uid="{25F4093B-38DF-4426-87E3-6129AFCE62F0}"/>
    <cellStyle name="Good" xfId="37" builtinId="26" customBuiltin="1"/>
    <cellStyle name="Good 2" xfId="166" xr:uid="{8B191485-343C-45D4-ABF8-F1638C514BCA}"/>
    <cellStyle name="Good 2 10" xfId="1323" xr:uid="{8BC97780-772E-4BED-8B93-3D3F4ED4E0CF}"/>
    <cellStyle name="Good 2 11" xfId="331" xr:uid="{BFEF252A-78C8-4CB3-A0D2-2F89D5BEB71C}"/>
    <cellStyle name="Good 2 2" xfId="256" xr:uid="{B534DDED-AA2B-4C04-A1F5-F5EAF0DEF053}"/>
    <cellStyle name="Good 2 2 10" xfId="393" xr:uid="{A7B48A57-77DF-4022-921E-81BF69CE2B3D}"/>
    <cellStyle name="Good 2 2 2" xfId="28065" xr:uid="{9A2AC120-6AEF-4FA7-A7F3-F699A0E1EFAC}"/>
    <cellStyle name="Good 2 2 2 2" xfId="28066" xr:uid="{C6127577-EEE5-46AF-A167-2150527DD49C}"/>
    <cellStyle name="Good 2 2 2 2 2" xfId="28067" xr:uid="{E25AF37A-5727-4F83-AF24-58A9070F7481}"/>
    <cellStyle name="Good 2 2 2 2 2 2" xfId="28068" xr:uid="{409D3CDC-B0E8-4BAC-A9AB-ABB1E923703A}"/>
    <cellStyle name="Good 2 2 2 2 2 2 2" xfId="28069" xr:uid="{E2CC7BB0-24A8-455A-8694-FE7D667B3290}"/>
    <cellStyle name="Good 2 2 2 2 2 3" xfId="28070" xr:uid="{6A3007A6-5D3C-45B2-9E22-585B978E2DDF}"/>
    <cellStyle name="Good 2 2 2 2 2 4" xfId="28071" xr:uid="{35AD0FE9-F5C4-4BA7-A3E7-156F654CB539}"/>
    <cellStyle name="Good 2 2 2 2 3" xfId="28072" xr:uid="{6E243A59-C3D7-46C2-908F-110523E08F0C}"/>
    <cellStyle name="Good 2 2 2 2 3 2" xfId="28073" xr:uid="{4C6D26D2-B861-4B16-8BA0-B2025653C323}"/>
    <cellStyle name="Good 2 2 2 2 3 2 2" xfId="28074" xr:uid="{451918FB-FAE4-4DA0-8413-F5BBABEC9887}"/>
    <cellStyle name="Good 2 2 2 2 3 3" xfId="28075" xr:uid="{C2A126C7-5837-4150-B42E-69170431819D}"/>
    <cellStyle name="Good 2 2 2 2 3 4" xfId="28076" xr:uid="{ED14D331-DFD1-4402-B143-7E9961E88FC8}"/>
    <cellStyle name="Good 2 2 2 2 4" xfId="28077" xr:uid="{D8A129F9-C49E-4FE1-BCA2-2395E9BCA273}"/>
    <cellStyle name="Good 2 2 2 2 4 2" xfId="28078" xr:uid="{0191C2A1-60D9-46BE-AB7B-5EEB3C68CE6F}"/>
    <cellStyle name="Good 2 2 2 2 4 2 2" xfId="28079" xr:uid="{3B1F7DF2-70DE-4021-AC5E-AC6DC90269A7}"/>
    <cellStyle name="Good 2 2 2 2 4 3" xfId="28080" xr:uid="{865FD29E-2A86-482B-B487-955FE617DFBE}"/>
    <cellStyle name="Good 2 2 2 2 4 4" xfId="28081" xr:uid="{79FE2452-542C-4507-AB87-6A232A438E2B}"/>
    <cellStyle name="Good 2 2 2 2 5" xfId="28082" xr:uid="{553273F0-70A3-40AF-B58A-EE4AE04B5E23}"/>
    <cellStyle name="Good 2 2 2 2 5 2" xfId="28083" xr:uid="{AC448BDB-84A9-4ED3-801B-B40BA3DC1213}"/>
    <cellStyle name="Good 2 2 2 2 6" xfId="28084" xr:uid="{ADC46A44-33A8-4F37-8473-58B89136D3F1}"/>
    <cellStyle name="Good 2 2 2 2 7" xfId="28085" xr:uid="{01B684EE-B828-450F-8E80-28CBDBD7E6BB}"/>
    <cellStyle name="Good 2 2 2 2 8" xfId="28086" xr:uid="{839ED424-011E-4758-8380-0DFE9B6DE3B5}"/>
    <cellStyle name="Good 2 2 2 3" xfId="28087" xr:uid="{5576A8C2-5257-4F60-A02B-D9CD7FEE6F4D}"/>
    <cellStyle name="Good 2 2 2 3 2" xfId="28088" xr:uid="{B186AE3E-E5D1-4549-86C7-CC461C46E302}"/>
    <cellStyle name="Good 2 2 2 3 2 2" xfId="28089" xr:uid="{CECBF712-BAF9-4816-AB8F-B8823144EDCF}"/>
    <cellStyle name="Good 2 2 2 3 3" xfId="28090" xr:uid="{E5BFD6E7-EEFF-4CD7-A502-127A84FB6D02}"/>
    <cellStyle name="Good 2 2 2 3 4" xfId="28091" xr:uid="{F423DDB6-CF31-41B6-BD0A-87D1DE0E642B}"/>
    <cellStyle name="Good 2 2 2 4" xfId="28092" xr:uid="{B5370E90-285B-417B-BAE4-E4B86F8CBFA5}"/>
    <cellStyle name="Good 2 2 2 4 2" xfId="28093" xr:uid="{B86BCDA5-BE60-4983-8930-4E1B57DF0D64}"/>
    <cellStyle name="Good 2 2 2 5" xfId="28094" xr:uid="{61A8EB1C-4093-4597-A7F6-95704381F19C}"/>
    <cellStyle name="Good 2 2 2 6" xfId="28095" xr:uid="{117A586E-5549-42C8-9187-0129803BEB81}"/>
    <cellStyle name="Good 2 2 2 7" xfId="28096" xr:uid="{0D86E7B2-C327-4518-9C1D-250427220CFC}"/>
    <cellStyle name="Good 2 2 3" xfId="28097" xr:uid="{9BC30493-AC00-4C29-A494-58A29CC6AB26}"/>
    <cellStyle name="Good 2 2 3 2" xfId="28098" xr:uid="{B6B63D6D-FA34-4F10-929A-3696CEF057B4}"/>
    <cellStyle name="Good 2 2 3 2 2" xfId="28099" xr:uid="{4668F0AD-63AE-41D0-8A29-3960E13F666F}"/>
    <cellStyle name="Good 2 2 3 2 2 2" xfId="28100" xr:uid="{BED85B77-EE89-48E5-AEC4-6A51FFB5961F}"/>
    <cellStyle name="Good 2 2 3 2 2 2 2" xfId="28101" xr:uid="{E45E526E-B03F-4435-A4F9-9DFF28612650}"/>
    <cellStyle name="Good 2 2 3 2 2 3" xfId="28102" xr:uid="{82A97A5C-93CA-437A-8501-E62FD5ABC150}"/>
    <cellStyle name="Good 2 2 3 2 2 4" xfId="28103" xr:uid="{FC7E1764-AE69-4CA0-B8E8-61EF579777A2}"/>
    <cellStyle name="Good 2 2 3 2 3" xfId="28104" xr:uid="{506CB31A-532A-44A7-B2BF-3D34326D5FEA}"/>
    <cellStyle name="Good 2 2 3 2 3 2" xfId="28105" xr:uid="{FD84AD27-F4D2-40B7-B3CB-3EC2CD61D15D}"/>
    <cellStyle name="Good 2 2 3 2 3 2 2" xfId="28106" xr:uid="{7232ACC0-1C50-4A35-87AC-E3C6FDB0EA6B}"/>
    <cellStyle name="Good 2 2 3 2 3 3" xfId="28107" xr:uid="{BEA16E1F-31E2-478B-9DBD-54BB8AE1FFC6}"/>
    <cellStyle name="Good 2 2 3 2 3 4" xfId="28108" xr:uid="{6358C0EE-9520-42CE-BE61-1A8603879FFC}"/>
    <cellStyle name="Good 2 2 3 2 4" xfId="28109" xr:uid="{770106B7-D991-44F1-8558-8447B53D1CB6}"/>
    <cellStyle name="Good 2 2 3 2 4 2" xfId="28110" xr:uid="{381D5D4E-C262-4AAB-B126-CB246D8BC866}"/>
    <cellStyle name="Good 2 2 3 2 4 2 2" xfId="28111" xr:uid="{55441DBD-0EDD-4C5E-B492-2C1B7FFBEBE9}"/>
    <cellStyle name="Good 2 2 3 2 4 3" xfId="28112" xr:uid="{5507550D-4C09-4C79-B534-F8DBC8823275}"/>
    <cellStyle name="Good 2 2 3 2 4 4" xfId="28113" xr:uid="{41FFB647-08C0-4720-B03B-D17D0A87E59E}"/>
    <cellStyle name="Good 2 2 3 2 5" xfId="28114" xr:uid="{9DBB7AA9-64E7-46F5-9C78-DA4C7B21714E}"/>
    <cellStyle name="Good 2 2 3 2 5 2" xfId="28115" xr:uid="{9EF9D7C7-70AE-4428-B453-EB14507F84C9}"/>
    <cellStyle name="Good 2 2 3 2 6" xfId="28116" xr:uid="{21D4C3EF-73DB-4DDE-9601-F27B253D267B}"/>
    <cellStyle name="Good 2 2 3 2 7" xfId="28117" xr:uid="{F0A52138-2DE2-4342-A2D9-DF13AE7B008E}"/>
    <cellStyle name="Good 2 2 3 2 8" xfId="28118" xr:uid="{08158D49-01A5-4C3A-863B-3FB03B9C4D6F}"/>
    <cellStyle name="Good 2 2 3 3" xfId="28119" xr:uid="{FAD6A83A-D641-4256-98AE-AEE5A0F3A405}"/>
    <cellStyle name="Good 2 2 3 3 2" xfId="28120" xr:uid="{CA720921-92E8-43EC-A0E8-1C8FF3447438}"/>
    <cellStyle name="Good 2 2 3 3 2 2" xfId="28121" xr:uid="{CA78A9CF-530C-4906-AA74-CE296658872C}"/>
    <cellStyle name="Good 2 2 3 3 3" xfId="28122" xr:uid="{6F30B398-DCCF-40CE-8B9F-17163FD6ADDF}"/>
    <cellStyle name="Good 2 2 3 3 4" xfId="28123" xr:uid="{F4AF6435-C6E2-41CA-B8EB-0A11ED47EFBC}"/>
    <cellStyle name="Good 2 2 3 4" xfId="28124" xr:uid="{31D9A369-51D6-46A7-A8B7-638CD7A9E30F}"/>
    <cellStyle name="Good 2 2 3 4 2" xfId="28125" xr:uid="{6317D18F-BFF2-4B00-9761-BB2D48FB28D2}"/>
    <cellStyle name="Good 2 2 3 5" xfId="28126" xr:uid="{08C065C2-0281-4C62-95AC-9017057D134B}"/>
    <cellStyle name="Good 2 2 3 6" xfId="28127" xr:uid="{B86CECBA-1C64-4F93-8AE2-FB6087BCC0E5}"/>
    <cellStyle name="Good 2 2 3 7" xfId="28128" xr:uid="{7A060A0F-DCED-423B-A31A-D2E0F910DAB0}"/>
    <cellStyle name="Good 2 2 4" xfId="28129" xr:uid="{59CC63D6-FF14-4062-BB27-2527B68766BB}"/>
    <cellStyle name="Good 2 2 4 2" xfId="28130" xr:uid="{D7462588-FB7F-4E21-A7FA-B32105EECE8B}"/>
    <cellStyle name="Good 2 2 4 2 2" xfId="28131" xr:uid="{254038EC-5888-4195-A2D9-D4DAE4810E17}"/>
    <cellStyle name="Good 2 2 4 3" xfId="28132" xr:uid="{C6B78C60-47E5-4C41-8A92-D388FC362E63}"/>
    <cellStyle name="Good 2 2 4 4" xfId="28133" xr:uid="{26F2D51D-98CE-4FD1-BFCE-AE22061E7D78}"/>
    <cellStyle name="Good 2 2 5" xfId="28134" xr:uid="{4143C33B-BC0E-41A9-B54E-450B92EE91A6}"/>
    <cellStyle name="Good 2 2 5 2" xfId="28135" xr:uid="{E1D29A67-3DD2-4375-8578-06827DBA179A}"/>
    <cellStyle name="Good 2 2 6" xfId="28136" xr:uid="{5E40BC9D-2599-4EDB-A885-55056608FC78}"/>
    <cellStyle name="Good 2 2 7" xfId="28137" xr:uid="{0DCD34EF-B9F7-4F9B-A823-C117DBAA4BA7}"/>
    <cellStyle name="Good 2 2 8" xfId="28138" xr:uid="{5B3D9912-B283-4A79-8C3D-9C3401C21F94}"/>
    <cellStyle name="Good 2 2 9" xfId="1591" xr:uid="{2B04E058-9AD7-4099-88CE-FEBC2CB33A7E}"/>
    <cellStyle name="Good 2 3" xfId="1592" xr:uid="{FE4A4FA5-9420-46AD-A4DD-457DC5E68068}"/>
    <cellStyle name="Good 2 3 2" xfId="28139" xr:uid="{85EA9C75-EA8A-43FF-A559-8ED3B04476C6}"/>
    <cellStyle name="Good 2 3 2 2" xfId="28140" xr:uid="{65E1C8A3-5F5A-4D09-B8C2-688BF1102DE1}"/>
    <cellStyle name="Good 2 3 2 2 2" xfId="28141" xr:uid="{7E536551-E22C-4848-9C15-DCBE8144339A}"/>
    <cellStyle name="Good 2 3 2 3" xfId="28142" xr:uid="{F70EEBDC-2E85-4699-938E-18F2F2777A5A}"/>
    <cellStyle name="Good 2 3 2 4" xfId="28143" xr:uid="{0CB8FB97-EF52-4EB3-9DD2-0223BEB92C2A}"/>
    <cellStyle name="Good 2 3 3" xfId="28144" xr:uid="{8940DEB8-64B8-4E1E-8C8B-EAB0F290F0BA}"/>
    <cellStyle name="Good 2 3 3 2" xfId="28145" xr:uid="{42C6CEF8-0B90-426B-B665-5D4D6C793E61}"/>
    <cellStyle name="Good 2 3 3 2 2" xfId="28146" xr:uid="{7C313D0E-0385-427F-940F-9744F94F6C72}"/>
    <cellStyle name="Good 2 3 3 3" xfId="28147" xr:uid="{5B659BE0-2523-4776-B7B4-AAB42C48FD64}"/>
    <cellStyle name="Good 2 3 3 4" xfId="28148" xr:uid="{4F795E5B-2E37-4A6E-866E-A2766C829924}"/>
    <cellStyle name="Good 2 3 4" xfId="28149" xr:uid="{06B04825-0448-44F2-8DCA-7D6BCB9B9638}"/>
    <cellStyle name="Good 2 3 4 2" xfId="28150" xr:uid="{CA005D86-3908-442B-9AF9-7A2918F0F78D}"/>
    <cellStyle name="Good 2 3 5" xfId="28151" xr:uid="{0E678CE3-018D-4077-A3F9-F91724C22530}"/>
    <cellStyle name="Good 2 3 6" xfId="28152" xr:uid="{8AAC79D7-85CF-4035-9695-A829E7211583}"/>
    <cellStyle name="Good 2 3 7" xfId="28153" xr:uid="{26E94A4E-39AE-4985-AB0D-A915AEEC4B11}"/>
    <cellStyle name="Good 2 4" xfId="1967" xr:uid="{81F03780-5A45-4DFB-AE4D-A8F9DF163ED0}"/>
    <cellStyle name="Good 2 4 2" xfId="28155" xr:uid="{511F9963-632A-4579-A561-E89A38AF220F}"/>
    <cellStyle name="Good 2 4 2 2" xfId="28156" xr:uid="{EB945CB6-5898-4E16-9AEB-467C9CECFB4A}"/>
    <cellStyle name="Good 2 4 3" xfId="28157" xr:uid="{220D5327-859D-4590-83CE-BB13E92F6486}"/>
    <cellStyle name="Good 2 4 4" xfId="28154" xr:uid="{A95BC4AA-676E-497E-A98F-E1CB3F4DF6BB}"/>
    <cellStyle name="Good 2 5" xfId="28158" xr:uid="{455606A0-3CC7-4F90-92AD-5CCD5FCE3F46}"/>
    <cellStyle name="Good 2 5 2" xfId="28159" xr:uid="{EEDC7829-BC98-4DE2-86A4-76F4C78AE22B}"/>
    <cellStyle name="Good 2 6" xfId="28160" xr:uid="{68459AE2-5661-41F8-89B9-1FD9423B295D}"/>
    <cellStyle name="Good 2 7" xfId="28161" xr:uid="{8F5F41F7-E044-42DA-A553-2D1C2C36AB54}"/>
    <cellStyle name="Good 2 8" xfId="28162" xr:uid="{B545CCFB-5B7B-48BC-8BB2-A210FEEE4760}"/>
    <cellStyle name="Good 2 9" xfId="1590" xr:uid="{5ECDD1CB-AAAC-4097-B8CF-B52E587B0AE3}"/>
    <cellStyle name="Good 3" xfId="367" xr:uid="{23537D91-C80A-45AC-B12F-D96884E97725}"/>
    <cellStyle name="Good 3 2" xfId="3262" xr:uid="{374BE312-17F3-4574-AAB5-4C045D1DFDF9}"/>
    <cellStyle name="Good 3 2 2" xfId="28164" xr:uid="{B1946B8E-2E61-412A-ACF4-093FF4D342CD}"/>
    <cellStyle name="Good 3 2 2 2" xfId="28165" xr:uid="{6ADBC05F-589E-4DA6-8007-FD3B3DB79A77}"/>
    <cellStyle name="Good 3 2 2 2 2" xfId="28166" xr:uid="{8BDCC66C-3B69-4D77-A208-03A6074FC43D}"/>
    <cellStyle name="Good 3 2 2 3" xfId="28167" xr:uid="{1D08EB60-5B32-4A1C-B0C1-4BA09A4D4175}"/>
    <cellStyle name="Good 3 2 2 4" xfId="28168" xr:uid="{910324E3-E3A5-4E40-BDC3-4D78AD573A20}"/>
    <cellStyle name="Good 3 2 2 5" xfId="28169" xr:uid="{E3A09ED3-4F67-433E-BA0B-B5EEAD58D68D}"/>
    <cellStyle name="Good 3 2 3" xfId="28170" xr:uid="{DB8E974A-6D95-45E8-AE8B-C6E2DCEB1C82}"/>
    <cellStyle name="Good 3 2 3 2" xfId="28171" xr:uid="{6C77728C-6FB7-40C3-B1DA-419AEC14282A}"/>
    <cellStyle name="Good 3 2 3 2 2" xfId="28172" xr:uid="{504B4532-46CB-4E7E-8996-53344AC84866}"/>
    <cellStyle name="Good 3 2 3 3" xfId="28173" xr:uid="{B31FD2B2-3D34-46A5-97E0-170478CAAD0A}"/>
    <cellStyle name="Good 3 2 3 4" xfId="28174" xr:uid="{20B198BE-E882-45FE-AAE5-A7C99C310CB0}"/>
    <cellStyle name="Good 3 2 3 5" xfId="28175" xr:uid="{471E068D-7876-43D1-AF90-D36355F6196B}"/>
    <cellStyle name="Good 3 2 4" xfId="28176" xr:uid="{9BEE492D-4FA2-47D7-B332-442B4F49A2D9}"/>
    <cellStyle name="Good 3 2 4 2" xfId="28177" xr:uid="{3D8CE8E3-0639-4F42-96E0-3182639211E0}"/>
    <cellStyle name="Good 3 2 4 2 2" xfId="28178" xr:uid="{F154E60B-1A41-464F-8F86-7B3A27A091D1}"/>
    <cellStyle name="Good 3 2 4 3" xfId="28179" xr:uid="{0CDC4129-F590-4D44-9A89-A3F95CFAE712}"/>
    <cellStyle name="Good 3 2 4 4" xfId="28180" xr:uid="{30556E7B-142C-4F5B-8B8B-57C0464D119B}"/>
    <cellStyle name="Good 3 2 5" xfId="28181" xr:uid="{0ED3EA3C-900A-441B-B04C-FC66D81FE2B6}"/>
    <cellStyle name="Good 3 2 5 2" xfId="28182" xr:uid="{16BEFE7F-8669-4409-A881-51E4D85131D7}"/>
    <cellStyle name="Good 3 2 6" xfId="28183" xr:uid="{B2DD8793-5E14-4ABA-AB6B-611BFC3DE95B}"/>
    <cellStyle name="Good 3 2 7" xfId="28184" xr:uid="{E59A54F3-3850-445E-91AF-C99B8D6DEE3B}"/>
    <cellStyle name="Good 3 2 8" xfId="28185" xr:uid="{AC8FA5A0-2CA5-4362-A86D-F2C77D81EDE6}"/>
    <cellStyle name="Good 3 2 9" xfId="28163" xr:uid="{6BAAF02E-ECC5-4A67-B391-44FAFA5498C1}"/>
    <cellStyle name="Good 3 3" xfId="28186" xr:uid="{2227DD12-BF27-4017-81A3-8D9598B71B03}"/>
    <cellStyle name="Good 3 3 2" xfId="28187" xr:uid="{8D7E1704-8D85-41E2-A81D-B2364324B121}"/>
    <cellStyle name="Good 3 3 2 2" xfId="28188" xr:uid="{E105AEEF-856E-45CB-8804-22C06540B3AD}"/>
    <cellStyle name="Good 3 3 3" xfId="28189" xr:uid="{A373E417-6E56-4200-AD42-D98430CEDF35}"/>
    <cellStyle name="Good 3 3 4" xfId="28190" xr:uid="{ABD7F21E-C938-49F5-A149-4D300B3F9C45}"/>
    <cellStyle name="Good 3 3 5" xfId="28191" xr:uid="{F572946D-2C35-491B-BF9B-727D4019C253}"/>
    <cellStyle name="Good 3 4" xfId="28192" xr:uid="{C85133E1-C86F-4F3E-82CB-E3506BBAFA30}"/>
    <cellStyle name="Good 3 4 2" xfId="28193" xr:uid="{F5623215-84A7-4EE2-90A5-E0458BA5586C}"/>
    <cellStyle name="Good 3 5" xfId="28194" xr:uid="{76ED4862-3F41-46CE-8587-0BC4C30034C5}"/>
    <cellStyle name="Good 3 6" xfId="28195" xr:uid="{BCF8DDA5-4DE6-4D7A-A282-9CF6C153BD3F}"/>
    <cellStyle name="Good 3 7" xfId="28196" xr:uid="{27AE3B8A-1FCB-4358-B757-63E2AA5DE95B}"/>
    <cellStyle name="Good 3 8" xfId="1593" xr:uid="{7D1FDDB3-7423-432B-A721-9296C259396F}"/>
    <cellStyle name="Good 3 9" xfId="43683" xr:uid="{15D56F4A-B4F3-464E-B13D-91B1513B1985}"/>
    <cellStyle name="Good 4" xfId="1594" xr:uid="{B82C2E56-1D20-4586-BEEC-4D5E71F4E863}"/>
    <cellStyle name="Good 4 2" xfId="28197" xr:uid="{3D02365B-441D-4A38-9CB7-1C9CC1A92FE1}"/>
    <cellStyle name="Good 4 2 2" xfId="28198" xr:uid="{5FBC65B5-8CA0-463A-8464-EB1636B1FD33}"/>
    <cellStyle name="Good 4 2 2 2" xfId="28199" xr:uid="{4A51803E-CDA9-48EC-8B99-EA7BD12A7F48}"/>
    <cellStyle name="Good 4 2 3" xfId="28200" xr:uid="{0C115D77-71B7-4FAD-80FC-95160AFA4DB8}"/>
    <cellStyle name="Good 4 2 4" xfId="28201" xr:uid="{ECFE7A26-049B-4F08-9E05-8357FA41ACFC}"/>
    <cellStyle name="Good 4 2 5" xfId="28202" xr:uid="{5FA36A67-D95C-4EE5-8FF7-30C579E786A3}"/>
    <cellStyle name="Good 4 3" xfId="28203" xr:uid="{3D00AC88-1517-4A1F-8DBF-8C6710FF9639}"/>
    <cellStyle name="Good 4 3 2" xfId="28204" xr:uid="{7392E848-B77F-476E-B8E4-BBE869E34F2A}"/>
    <cellStyle name="Good 4 3 2 2" xfId="28205" xr:uid="{4F56D11A-9C5E-450F-8F5B-C9C389896267}"/>
    <cellStyle name="Good 4 3 3" xfId="28206" xr:uid="{EEA9762A-C3D9-477D-9CB2-B29E115B4F95}"/>
    <cellStyle name="Good 4 3 4" xfId="28207" xr:uid="{139314AA-BE3C-4BDC-B222-F4AA2602343E}"/>
    <cellStyle name="Good 4 3 5" xfId="28208" xr:uid="{D9FC1384-44A2-4F45-BDA9-B4ACA585CA0B}"/>
    <cellStyle name="Good 4 4" xfId="28209" xr:uid="{69E59D75-A04B-476E-BA79-B8861DC035A9}"/>
    <cellStyle name="Good 4 4 2" xfId="28210" xr:uid="{05B5D366-1BE9-4389-AA2D-B73E3D66E4E7}"/>
    <cellStyle name="Good 4 4 2 2" xfId="28211" xr:uid="{0CC7FDA7-A933-4663-B292-D8A27CA7EDC5}"/>
    <cellStyle name="Good 4 4 3" xfId="28212" xr:uid="{78018D2D-AC69-4F6C-B907-B11FA302E8A3}"/>
    <cellStyle name="Good 4 4 4" xfId="28213" xr:uid="{23973C43-5172-4A10-8302-05C86E71FB18}"/>
    <cellStyle name="Good 4 5" xfId="28214" xr:uid="{2F60045D-5F91-4A7E-BA3E-C2194FC1FECF}"/>
    <cellStyle name="Good 4 5 2" xfId="28215" xr:uid="{49400D45-D317-4C6C-841A-3EB2E7F70A2A}"/>
    <cellStyle name="Good 4 6" xfId="28216" xr:uid="{721C0C81-0470-455D-B309-0CF1A1FD0871}"/>
    <cellStyle name="Good 4 7" xfId="28217" xr:uid="{61C861C4-9AF1-4992-A58A-BA9146E744D6}"/>
    <cellStyle name="Good 4 8" xfId="28218" xr:uid="{26902628-AFFE-454F-8767-2E0938C3388A}"/>
    <cellStyle name="Good 5" xfId="28219" xr:uid="{9D400802-FD80-4091-951A-757BA3D4CE81}"/>
    <cellStyle name="Good 5 2" xfId="28220" xr:uid="{9BEEAF6D-6B7A-4531-A159-575A86FE0923}"/>
    <cellStyle name="Good 5 2 2" xfId="28221" xr:uid="{146122B2-0973-4BCA-959D-A4B4F2500F86}"/>
    <cellStyle name="Good 5 2 2 2" xfId="28222" xr:uid="{2B2FA9F9-5B34-434C-B2C8-81C3968512EC}"/>
    <cellStyle name="Good 5 2 3" xfId="28223" xr:uid="{F6FF76E1-FF72-4A54-B300-A3253EC63F95}"/>
    <cellStyle name="Good 5 2 4" xfId="28224" xr:uid="{6FE0012E-A487-413B-8D87-55E37EA5E814}"/>
    <cellStyle name="Good 5 3" xfId="28225" xr:uid="{215EAD45-3A14-48F0-899E-267B783547D8}"/>
    <cellStyle name="Good 5 3 2" xfId="28226" xr:uid="{B359349C-794B-455A-B35B-15DE9512ADB8}"/>
    <cellStyle name="Good 5 3 3" xfId="28227" xr:uid="{15322BDA-9C80-4864-9799-F2857DF7741F}"/>
    <cellStyle name="Good 5 4" xfId="28228" xr:uid="{C307B844-732D-441B-B9C0-339B5DA2A3C6}"/>
    <cellStyle name="Good 5 5" xfId="28229" xr:uid="{8B07DB65-AB33-48ED-B9C5-0C160A22F523}"/>
    <cellStyle name="Good 5 6" xfId="28230" xr:uid="{B63BE347-AEBB-440F-BB42-F7C45F1046BE}"/>
    <cellStyle name="Good 6" xfId="28231" xr:uid="{74006E68-589C-4459-B2BA-31E9EA803CDF}"/>
    <cellStyle name="Good 6 2" xfId="28232" xr:uid="{A1FC5511-F41B-4DAB-8933-8D3CCC827BDD}"/>
    <cellStyle name="Good 6 2 2" xfId="28233" xr:uid="{BA2DC054-3A5A-4F88-B081-24B0C22BC1F0}"/>
    <cellStyle name="Good 6 2 2 2" xfId="28234" xr:uid="{43C87386-10C2-44CE-98A2-98755E677820}"/>
    <cellStyle name="Good 6 2 3" xfId="28235" xr:uid="{48CF78AF-6028-4391-BB90-E21F1BD362BF}"/>
    <cellStyle name="Good 6 2 4" xfId="28236" xr:uid="{62C52F5B-56FF-45A3-A32E-1AA379776AEB}"/>
    <cellStyle name="Good 6 3" xfId="28237" xr:uid="{B709A428-573C-4D59-95F2-61136EA2AB9A}"/>
    <cellStyle name="Good 6 3 2" xfId="28238" xr:uid="{FD0CF509-8474-488A-94B4-58FA697D25DB}"/>
    <cellStyle name="Good 6 4" xfId="28239" xr:uid="{B5C5E03A-E865-4234-AE29-4420A7B512E3}"/>
    <cellStyle name="Good 6 5" xfId="28240" xr:uid="{635C1A58-2873-42FD-A439-BED9849A1BF3}"/>
    <cellStyle name="Good 7" xfId="28241" xr:uid="{2709BC09-F2D8-412F-8556-2A93BF63E472}"/>
    <cellStyle name="Good 7 2" xfId="28242" xr:uid="{D46C6095-06AC-4AD6-8BEE-117895F6A843}"/>
    <cellStyle name="Good 7 2 2" xfId="28243" xr:uid="{189BF0FE-52C9-406F-9775-DF0670D33886}"/>
    <cellStyle name="Good 7 3" xfId="28244" xr:uid="{33D97FF2-D9CA-48F3-9B95-5FAD8C933F0A}"/>
    <cellStyle name="Good 7 4" xfId="28245" xr:uid="{C786EC57-1F22-4545-BBAD-73F088361F1B}"/>
    <cellStyle name="Good 8" xfId="28246" xr:uid="{4A3413AF-0E3E-4F80-B5AB-C530CF6BFD7A}"/>
    <cellStyle name="Good 9" xfId="28247" xr:uid="{E559E518-ABDB-4479-809B-08621B03F314}"/>
    <cellStyle name="Heading 1" xfId="33" builtinId="16" customBuiltin="1"/>
    <cellStyle name="Heading 1 2" xfId="167" xr:uid="{A4123DAE-0648-490E-8497-55E0D6D64A82}"/>
    <cellStyle name="Heading 1 2 2" xfId="257" xr:uid="{50B56B0D-598B-42A9-92B0-993B01327230}"/>
    <cellStyle name="Heading 1 2 2 10" xfId="1596" xr:uid="{7529D42F-6A20-47EB-A8D1-761E4BB4881A}"/>
    <cellStyle name="Heading 1 2 2 11" xfId="389" xr:uid="{4A2E4C88-6048-4900-B9DC-2B254EE97949}"/>
    <cellStyle name="Heading 1 2 2 2" xfId="28248" xr:uid="{BDDAEE4E-C0AF-4F49-863B-1431E78FD3A9}"/>
    <cellStyle name="Heading 1 2 2 2 2" xfId="28249" xr:uid="{0259AD49-E157-48C9-8A1F-21407A5DADA0}"/>
    <cellStyle name="Heading 1 2 2 2 2 2" xfId="28250" xr:uid="{7239492F-28DF-4F23-966F-08B02836BDD3}"/>
    <cellStyle name="Heading 1 2 2 2 3" xfId="28251" xr:uid="{E593AEB2-449C-4316-9474-ABA661E87871}"/>
    <cellStyle name="Heading 1 2 2 2 4" xfId="28252" xr:uid="{EB00F16A-6A3C-4422-A5DA-A11346F06A9A}"/>
    <cellStyle name="Heading 1 2 2 2 5" xfId="28253" xr:uid="{171B5CC2-56C0-44A3-ACF0-40FF74B9A944}"/>
    <cellStyle name="Heading 1 2 2 3" xfId="28254" xr:uid="{7235AC5D-C96B-49A1-8E2C-57E017AA11FA}"/>
    <cellStyle name="Heading 1 2 2 3 2" xfId="28255" xr:uid="{A614E095-E55D-4131-B5AE-CD3326FC40D8}"/>
    <cellStyle name="Heading 1 2 2 3 2 2" xfId="28256" xr:uid="{54747DDD-0A4D-4E3E-935D-74D5AA0C180D}"/>
    <cellStyle name="Heading 1 2 2 3 3" xfId="28257" xr:uid="{CC9488AC-13CE-4134-961D-B234E1513618}"/>
    <cellStyle name="Heading 1 2 2 3 4" xfId="28258" xr:uid="{E8683BFA-66C7-40CB-9D4F-73310CBE398C}"/>
    <cellStyle name="Heading 1 2 2 3 5" xfId="28259" xr:uid="{8975EEEB-896D-4961-A76A-5E79443AA76F}"/>
    <cellStyle name="Heading 1 2 2 4" xfId="28260" xr:uid="{CC55F085-D2DE-4352-A156-7A23CC64151C}"/>
    <cellStyle name="Heading 1 2 2 4 2" xfId="28261" xr:uid="{E89BFF49-E89E-4FB3-9DF9-817EA725F910}"/>
    <cellStyle name="Heading 1 2 2 4 2 2" xfId="28262" xr:uid="{19A20F93-3FAF-4F88-8030-6B55E40137F3}"/>
    <cellStyle name="Heading 1 2 2 4 3" xfId="28263" xr:uid="{3E066701-2A17-4912-B281-7396672FD8A7}"/>
    <cellStyle name="Heading 1 2 2 4 4" xfId="28264" xr:uid="{5D5C7C88-B29D-4A98-AD48-DB1D3F2078FC}"/>
    <cellStyle name="Heading 1 2 2 5" xfId="28265" xr:uid="{9FA8FD29-F61A-4FFD-B200-E818EAEDF00E}"/>
    <cellStyle name="Heading 1 2 2 5 2" xfId="28266" xr:uid="{EAFA0E49-4C7F-49CF-B77F-D0FAD2992F74}"/>
    <cellStyle name="Heading 1 2 2 5 2 2" xfId="28267" xr:uid="{B88D9269-1037-47A9-BFB1-1BCA9B876E43}"/>
    <cellStyle name="Heading 1 2 2 5 3" xfId="28268" xr:uid="{3BF4FF6E-D6FC-4DDD-BCC3-19A7120E9702}"/>
    <cellStyle name="Heading 1 2 2 5 4" xfId="28269" xr:uid="{CA01707C-6E4B-45AC-A539-8505D3713A1A}"/>
    <cellStyle name="Heading 1 2 2 6" xfId="28270" xr:uid="{1F44C193-AB78-4C0D-8646-F3A69EE444E6}"/>
    <cellStyle name="Heading 1 2 2 6 2" xfId="28271" xr:uid="{850C46DD-317F-40DD-82D4-715F4179D1AA}"/>
    <cellStyle name="Heading 1 2 2 7" xfId="28272" xr:uid="{B4C287F8-CEE0-4CEE-A446-1DB35FCFBE0F}"/>
    <cellStyle name="Heading 1 2 2 8" xfId="28273" xr:uid="{AF19D0B9-2736-4B94-BB0E-59BD393A6807}"/>
    <cellStyle name="Heading 1 2 2 9" xfId="28274" xr:uid="{0F822B87-7123-4E05-8124-2DE5B6073D42}"/>
    <cellStyle name="Heading 1 2 3" xfId="1597" xr:uid="{76A85034-37E8-47D7-BE18-D87217E20456}"/>
    <cellStyle name="Heading 1 2 3 2" xfId="28275" xr:uid="{1F8EBDB9-C0AE-4126-92FC-A97FA5946F4D}"/>
    <cellStyle name="Heading 1 2 3 2 2" xfId="28276" xr:uid="{33C984DF-B39E-422E-890B-3000063450FF}"/>
    <cellStyle name="Heading 1 2 3 3" xfId="28277" xr:uid="{6ACBBB32-8240-47B3-91E7-15D68DE64626}"/>
    <cellStyle name="Heading 1 2 3 4" xfId="28278" xr:uid="{EE7510C1-B5B3-480B-A322-11A2E796C73C}"/>
    <cellStyle name="Heading 1 2 3 5" xfId="28279" xr:uid="{BD78CE31-5590-4222-8C3C-93FFAEB5E8BE}"/>
    <cellStyle name="Heading 1 2 4" xfId="1968" xr:uid="{28B70309-A60A-414D-A3AE-21F10182B8D8}"/>
    <cellStyle name="Heading 1 2 4 2" xfId="28281" xr:uid="{F4E7C145-FAB9-4ADF-A0AE-571A759EC514}"/>
    <cellStyle name="Heading 1 2 4 3" xfId="28280" xr:uid="{980C8C56-352F-44A2-B353-6223E3ACEAF7}"/>
    <cellStyle name="Heading 1 2 5" xfId="28282" xr:uid="{C04E843C-DCC6-4246-92AF-9DBC02A09832}"/>
    <cellStyle name="Heading 1 2 6" xfId="28283" xr:uid="{3A2D065E-271A-4F06-8E80-6E84B6A87B33}"/>
    <cellStyle name="Heading 1 2 7" xfId="28284" xr:uid="{F1D32758-753E-444E-AB5E-F9403F5DF6D4}"/>
    <cellStyle name="Heading 1 2 8" xfId="1595" xr:uid="{9FF2E4C9-1439-4D5E-84A2-D579B35A0D23}"/>
    <cellStyle name="Heading 1 2 9" xfId="1324" xr:uid="{D9FCEC09-F820-4711-BBA5-71D3241E8C51}"/>
    <cellStyle name="Heading 1 3" xfId="368" xr:uid="{01E8869E-778C-44BB-A8EC-64258F008E1C}"/>
    <cellStyle name="Heading 1 3 2" xfId="3304" xr:uid="{A97E8FDC-3061-4386-AC0F-FFCED2B2DCE8}"/>
    <cellStyle name="Heading 1 3 2 2" xfId="28286" xr:uid="{C65A9710-8806-41BE-9806-E00AAA7E17B0}"/>
    <cellStyle name="Heading 1 3 2 2 2" xfId="28287" xr:uid="{1AD3F5C1-FE67-4631-AEB5-0E0787E90ECD}"/>
    <cellStyle name="Heading 1 3 2 3" xfId="28288" xr:uid="{7EFD93FB-52A5-49C6-ACD9-ABDD012C88C5}"/>
    <cellStyle name="Heading 1 3 2 4" xfId="28289" xr:uid="{82F02AAF-0426-46D4-9133-5949E1EC2C9B}"/>
    <cellStyle name="Heading 1 3 2 5" xfId="28290" xr:uid="{1BC0F855-8622-4798-853A-80E385C5324D}"/>
    <cellStyle name="Heading 1 3 2 6" xfId="28285" xr:uid="{60453145-C56D-4182-A04E-EA504D96F4C6}"/>
    <cellStyle name="Heading 1 3 2 7" xfId="47825" xr:uid="{498728F3-024D-41DD-A98F-F4BA155C2934}"/>
    <cellStyle name="Heading 1 3 3" xfId="28291" xr:uid="{F6E8D8D7-F92F-436C-AE75-B6E62E283397}"/>
    <cellStyle name="Heading 1 3 3 2" xfId="28292" xr:uid="{2432448A-382D-4526-91A2-7E5E0D17C25E}"/>
    <cellStyle name="Heading 1 3 3 2 2" xfId="28293" xr:uid="{383F35F0-6E7C-4646-BD23-4A25461E0728}"/>
    <cellStyle name="Heading 1 3 3 3" xfId="28294" xr:uid="{29A5C162-B835-4EBF-852B-BA90D139D1DE}"/>
    <cellStyle name="Heading 1 3 3 4" xfId="28295" xr:uid="{C80F2F62-565B-4CC8-A6E8-E04A450D39B8}"/>
    <cellStyle name="Heading 1 3 3 5" xfId="28296" xr:uid="{1FDF79A0-49A3-4950-8A83-75AB24E56413}"/>
    <cellStyle name="Heading 1 3 4" xfId="28297" xr:uid="{0343265C-161C-45FB-88AA-D404C40A35EA}"/>
    <cellStyle name="Heading 1 3 4 2" xfId="28298" xr:uid="{183DE4E5-A15D-44B4-A6AF-39A2BF987D91}"/>
    <cellStyle name="Heading 1 3 4 2 2" xfId="28299" xr:uid="{3BAA9D13-A8D2-4CCB-936B-9876EE9C5C60}"/>
    <cellStyle name="Heading 1 3 4 3" xfId="28300" xr:uid="{ED4B1E2A-DDAA-42A3-A3EA-57869AE6A3FE}"/>
    <cellStyle name="Heading 1 3 4 4" xfId="28301" xr:uid="{F5108F34-9902-416F-9C90-B3FC8BC8CB7D}"/>
    <cellStyle name="Heading 1 3 5" xfId="28302" xr:uid="{F87FD872-3701-4B51-A51F-4D517968561A}"/>
    <cellStyle name="Heading 1 3 5 2" xfId="28303" xr:uid="{C745CC10-7FD6-41A5-8926-75158CC1DD14}"/>
    <cellStyle name="Heading 1 3 6" xfId="28304" xr:uid="{D7AC2EC0-ED4E-42AF-8EE1-63903A0EEF13}"/>
    <cellStyle name="Heading 1 3 7" xfId="28305" xr:uid="{898D453B-E96D-4B97-9FEE-8D24BB29260A}"/>
    <cellStyle name="Heading 1 3 8" xfId="28306" xr:uid="{55269E9E-AAF7-48F3-AEBE-F207E7F92BEB}"/>
    <cellStyle name="Heading 1 3 9" xfId="1598" xr:uid="{6D6B295E-440D-4C95-8F62-A6E8F2310720}"/>
    <cellStyle name="Heading 1 4" xfId="1599" xr:uid="{4E3D2E83-D6C8-425C-AFF2-353B318D687F}"/>
    <cellStyle name="Heading 1 4 2" xfId="28307" xr:uid="{1AB43494-EDEF-4C10-8196-74989E09F8A6}"/>
    <cellStyle name="Heading 1 4 2 2" xfId="28308" xr:uid="{DB21A5A8-D3DE-4CC1-A6B2-8B7F27F0A24F}"/>
    <cellStyle name="Heading 1 4 3" xfId="28309" xr:uid="{D617A6B8-93E2-4665-94CA-47B8213A2672}"/>
    <cellStyle name="Heading 1 4 4" xfId="28310" xr:uid="{F8607784-23F4-43D0-BC9A-83EEBB9D2FF6}"/>
    <cellStyle name="Heading 1 4 5" xfId="28311" xr:uid="{CBFD7D0D-5D39-40BB-A6C5-73754DD16221}"/>
    <cellStyle name="Heading 1 5" xfId="28312" xr:uid="{87D743E6-8193-4168-8607-8F46CC3FD871}"/>
    <cellStyle name="Heading 1 5 2" xfId="28313" xr:uid="{00A6E17F-10C9-431A-81A7-9DEF524B829E}"/>
    <cellStyle name="Heading 1 5 2 2" xfId="28314" xr:uid="{D6271109-75D4-48D1-90F1-D528EB7460CE}"/>
    <cellStyle name="Heading 1 5 2 3" xfId="28315" xr:uid="{D77B2612-ACA1-4351-B752-0F90EE2CD7A2}"/>
    <cellStyle name="Heading 1 5 3" xfId="28316" xr:uid="{61DAEEF0-D998-4F7B-8734-7DDC6B725C08}"/>
    <cellStyle name="Heading 1 5 4" xfId="28317" xr:uid="{BB023143-7A12-4F0C-A40F-8A4B9206EB15}"/>
    <cellStyle name="Heading 1 5 5" xfId="28318" xr:uid="{BD7B3E00-594D-4649-9FC5-F1631F121D9E}"/>
    <cellStyle name="Heading 1 6" xfId="28319" xr:uid="{E489D99A-D3C3-462D-AA2C-6FBA4C1114EC}"/>
    <cellStyle name="Heading 1 6 2" xfId="28320" xr:uid="{C18B4986-B1E1-4D1F-8A85-1AD453967913}"/>
    <cellStyle name="Heading 1 6 2 2" xfId="28321" xr:uid="{326567C5-8CB6-4CFC-9B62-5F432DFC41FC}"/>
    <cellStyle name="Heading 1 6 3" xfId="28322" xr:uid="{96031FC9-8855-497F-8D1C-207B052A68A1}"/>
    <cellStyle name="Heading 1 6 4" xfId="28323" xr:uid="{F937D683-4961-4AB4-8A44-5B7DDBFD0FF1}"/>
    <cellStyle name="Heading 1 7" xfId="28324" xr:uid="{D560A04F-BA6E-4AEC-BE73-8E9273D16BE9}"/>
    <cellStyle name="Heading 1 7 2" xfId="28325" xr:uid="{128FB257-A57F-47E9-BC91-26BEBE269E11}"/>
    <cellStyle name="Heading 1 7 2 2" xfId="28326" xr:uid="{AD169BE7-4BD8-4DB5-A268-9FD9CB0EE183}"/>
    <cellStyle name="Heading 1 7 3" xfId="28327" xr:uid="{B22A5DD3-A184-4AB4-B2FA-9C17202E089B}"/>
    <cellStyle name="Heading 1 7 4" xfId="28328" xr:uid="{3D14A74C-CFDE-4F4C-8F7E-D3E1FAA25E5B}"/>
    <cellStyle name="Heading 1 8" xfId="28329" xr:uid="{288EF452-8182-476C-A33B-CE6FB30921B4}"/>
    <cellStyle name="Heading 1 9" xfId="28330" xr:uid="{25106ACB-0AED-4CA9-93A3-28E5C146051C}"/>
    <cellStyle name="Heading 2" xfId="34" builtinId="17" customBuiltin="1"/>
    <cellStyle name="Heading 2 2" xfId="168" xr:uid="{F868E828-E296-4A43-9768-10A71A69625D}"/>
    <cellStyle name="Heading 2 2 2" xfId="258" xr:uid="{F68667E7-736F-4452-BC48-9502B55B4F5C}"/>
    <cellStyle name="Heading 2 2 2 10" xfId="1601" xr:uid="{612CCC5A-51E3-4D92-8228-C3AE982065B8}"/>
    <cellStyle name="Heading 2 2 2 11" xfId="390" xr:uid="{E7B4911E-192C-4C31-8B57-02DAD34CCB56}"/>
    <cellStyle name="Heading 2 2 2 12" xfId="47028" xr:uid="{580D8DD4-AB4D-442F-83BC-22211F2B7AB1}"/>
    <cellStyle name="Heading 2 2 2 2" xfId="28331" xr:uid="{28D731BD-899B-4505-AEE1-44A547290CCA}"/>
    <cellStyle name="Heading 2 2 2 2 2" xfId="28332" xr:uid="{04A2518B-2AAD-4174-A50A-49C3877E19E7}"/>
    <cellStyle name="Heading 2 2 2 2 2 2" xfId="28333" xr:uid="{1F212737-381E-4AAF-9F33-9EB0AF9B6819}"/>
    <cellStyle name="Heading 2 2 2 2 3" xfId="28334" xr:uid="{D2B826E1-1490-4E5B-B5E2-DC21E36CCD64}"/>
    <cellStyle name="Heading 2 2 2 2 4" xfId="28335" xr:uid="{00D5BB45-5C1D-4273-9D34-081787046FF9}"/>
    <cellStyle name="Heading 2 2 2 2 5" xfId="28336" xr:uid="{B7CF627C-4022-426C-AADB-42EBD7D75337}"/>
    <cellStyle name="Heading 2 2 2 2 6" xfId="47771" xr:uid="{A29B8438-4352-4422-AD32-E9799023C6B1}"/>
    <cellStyle name="Heading 2 2 2 3" xfId="28337" xr:uid="{6ACA51E2-BB0A-45E5-8FAE-6078E8B21B1E}"/>
    <cellStyle name="Heading 2 2 2 3 2" xfId="28338" xr:uid="{C378B514-60A8-4920-8A4C-2E796C60F065}"/>
    <cellStyle name="Heading 2 2 2 3 2 2" xfId="28339" xr:uid="{3D30E8FB-ACB0-4A86-835A-5437202B363F}"/>
    <cellStyle name="Heading 2 2 2 3 3" xfId="28340" xr:uid="{8692B65B-B652-406B-965D-6713C7932B70}"/>
    <cellStyle name="Heading 2 2 2 3 4" xfId="28341" xr:uid="{1F256774-7FAA-4D89-BFBC-37DA0B8E704F}"/>
    <cellStyle name="Heading 2 2 2 3 5" xfId="28342" xr:uid="{6F0720A8-3697-4934-B667-3E3351081E45}"/>
    <cellStyle name="Heading 2 2 2 3 6" xfId="47329" xr:uid="{1E559112-7598-4FA1-B069-6A4355F06306}"/>
    <cellStyle name="Heading 2 2 2 4" xfId="28343" xr:uid="{406D8436-5236-45CC-81F6-20EE450A6268}"/>
    <cellStyle name="Heading 2 2 2 4 2" xfId="28344" xr:uid="{872B3AFF-66BC-4C55-B351-D76C9866A100}"/>
    <cellStyle name="Heading 2 2 2 4 2 2" xfId="28345" xr:uid="{D99DFBB6-DDDF-4C12-8CD8-50AE0EDE89E8}"/>
    <cellStyle name="Heading 2 2 2 4 3" xfId="28346" xr:uid="{AC5D300F-9DDC-4564-BA00-EC4DE0FE7236}"/>
    <cellStyle name="Heading 2 2 2 4 4" xfId="28347" xr:uid="{08B19FFF-AC50-47CE-9603-AF6E52DAB297}"/>
    <cellStyle name="Heading 2 2 2 5" xfId="28348" xr:uid="{3B00A23E-72E2-47A4-879D-4F14DFCF8C09}"/>
    <cellStyle name="Heading 2 2 2 5 2" xfId="28349" xr:uid="{5316A316-1D06-4AFA-A3A9-CE02EA7AA00A}"/>
    <cellStyle name="Heading 2 2 2 5 2 2" xfId="28350" xr:uid="{83D6DEC9-2C05-4509-84CD-0C232D70C8C1}"/>
    <cellStyle name="Heading 2 2 2 5 3" xfId="28351" xr:uid="{00EDF4D4-AAA2-49D6-B34C-71EFA469DBE7}"/>
    <cellStyle name="Heading 2 2 2 5 4" xfId="28352" xr:uid="{131B54AF-2B48-4CA2-898E-83EA4A491CA4}"/>
    <cellStyle name="Heading 2 2 2 6" xfId="28353" xr:uid="{9C5ABFF9-721A-4D26-8A8E-CDC9E203BA80}"/>
    <cellStyle name="Heading 2 2 2 6 2" xfId="28354" xr:uid="{8453AC3D-7FF0-42A4-9312-B9A6A66263F0}"/>
    <cellStyle name="Heading 2 2 2 7" xfId="28355" xr:uid="{00A9B771-1530-4137-B992-66722E6DFFA7}"/>
    <cellStyle name="Heading 2 2 2 8" xfId="28356" xr:uid="{D7FBA4FA-A50C-424B-929D-EF1CAED56724}"/>
    <cellStyle name="Heading 2 2 2 9" xfId="28357" xr:uid="{2390C280-F07E-4883-A3C2-0183CA4F4E5C}"/>
    <cellStyle name="Heading 2 2 3" xfId="1602" xr:uid="{BDA38D1B-9C04-4964-AE5F-9247C518B00F}"/>
    <cellStyle name="Heading 2 2 3 2" xfId="28358" xr:uid="{E0DB9EED-E6C4-48FB-94A1-C47DE664248E}"/>
    <cellStyle name="Heading 2 2 3 2 2" xfId="28359" xr:uid="{411419A0-5712-42C0-9DEB-BC32D9E9F315}"/>
    <cellStyle name="Heading 2 2 3 3" xfId="28360" xr:uid="{F61F20FC-EFA0-4FC0-93D4-6584D75F7DF5}"/>
    <cellStyle name="Heading 2 2 3 4" xfId="28361" xr:uid="{7F6F428D-9080-4F09-B28B-D0F11F98F04F}"/>
    <cellStyle name="Heading 2 2 3 5" xfId="28362" xr:uid="{EF1D5D2D-4B37-4EF0-8C71-0B874398B237}"/>
    <cellStyle name="Heading 2 2 4" xfId="1969" xr:uid="{0BC894A3-0273-4753-A66F-486DC6F60EC4}"/>
    <cellStyle name="Heading 2 2 4 2" xfId="28364" xr:uid="{7D5B657D-3622-4B4C-AA0D-0BED379C1C6F}"/>
    <cellStyle name="Heading 2 2 4 3" xfId="28363" xr:uid="{CA3B3878-80F8-4B39-A77D-BABEC5D2C83E}"/>
    <cellStyle name="Heading 2 2 5" xfId="28365" xr:uid="{A6945DF5-DF14-4B1E-AAB0-76A3FD2B549E}"/>
    <cellStyle name="Heading 2 2 6" xfId="28366" xr:uid="{486B729C-2772-425A-9A44-BD2A5A5AF8F9}"/>
    <cellStyle name="Heading 2 2 7" xfId="28367" xr:uid="{189B9642-5A95-466E-B5E0-3EFB006FBD13}"/>
    <cellStyle name="Heading 2 2 8" xfId="1600" xr:uid="{A03B237E-4A28-4370-8301-178AD0EDA027}"/>
    <cellStyle name="Heading 2 2 9" xfId="1325" xr:uid="{513E1EBA-3939-4F5C-8992-E2ABC8991AD7}"/>
    <cellStyle name="Heading 2 3" xfId="373" xr:uid="{B0BFDC35-A63D-4115-88EC-F0541668AE4A}"/>
    <cellStyle name="Heading 2 3 2" xfId="3277" xr:uid="{36EC33CC-ED78-4B61-B507-8EFFF2F50466}"/>
    <cellStyle name="Heading 2 3 2 2" xfId="28369" xr:uid="{487F1595-D490-4B9B-A144-FE7C394D8696}"/>
    <cellStyle name="Heading 2 3 2 2 2" xfId="28370" xr:uid="{AF6C497D-9095-4142-87E0-2C71C5230C21}"/>
    <cellStyle name="Heading 2 3 2 3" xfId="28371" xr:uid="{F6F74D27-BADF-4D8D-894D-D0A34A269098}"/>
    <cellStyle name="Heading 2 3 2 4" xfId="28372" xr:uid="{D6647F96-25DA-4015-B8B6-FE3E38983B33}"/>
    <cellStyle name="Heading 2 3 2 5" xfId="28373" xr:uid="{3A709DDA-9982-4FA5-9F40-AFF4A44966A0}"/>
    <cellStyle name="Heading 2 3 2 6" xfId="28368" xr:uid="{E5DBFE40-FD64-404C-AC0A-A67A99F60336}"/>
    <cellStyle name="Heading 2 3 2 7" xfId="47826" xr:uid="{FAA977E3-4783-4F69-8429-E7EFF7ECC408}"/>
    <cellStyle name="Heading 2 3 3" xfId="28374" xr:uid="{44403BB8-A59B-4FF0-AC15-D6C0A9C028DF}"/>
    <cellStyle name="Heading 2 3 3 2" xfId="28375" xr:uid="{CDA09E2F-F42F-4CC4-A9FE-36F9EF0D18B3}"/>
    <cellStyle name="Heading 2 3 3 2 2" xfId="28376" xr:uid="{307C4311-8012-4244-8013-852392101BAD}"/>
    <cellStyle name="Heading 2 3 3 3" xfId="28377" xr:uid="{0F52055E-6563-49AF-8D12-52498C082551}"/>
    <cellStyle name="Heading 2 3 3 4" xfId="28378" xr:uid="{DDFD4FA8-15F7-43AC-BA71-B0B970920B23}"/>
    <cellStyle name="Heading 2 3 3 5" xfId="28379" xr:uid="{0D3F65C4-F79B-4976-9490-F9D54BA89148}"/>
    <cellStyle name="Heading 2 3 4" xfId="28380" xr:uid="{52CF86D6-1081-46A6-AC81-41D95D278B91}"/>
    <cellStyle name="Heading 2 3 4 2" xfId="28381" xr:uid="{AFFA4BB5-65BA-4AB0-835F-D39AB610FBDC}"/>
    <cellStyle name="Heading 2 3 4 2 2" xfId="28382" xr:uid="{C30EEEAB-6960-4187-B460-8DEF99300067}"/>
    <cellStyle name="Heading 2 3 4 3" xfId="28383" xr:uid="{946C181B-19D5-4CD5-A1A3-2689AA1E31BD}"/>
    <cellStyle name="Heading 2 3 4 4" xfId="28384" xr:uid="{C7CF5793-D234-4F2C-82E2-2B667E759EEF}"/>
    <cellStyle name="Heading 2 3 5" xfId="28385" xr:uid="{E562D9A3-7DB1-4521-9174-BE7DAEE7FE78}"/>
    <cellStyle name="Heading 2 3 5 2" xfId="28386" xr:uid="{A6623333-3288-49A8-B35B-439948468A32}"/>
    <cellStyle name="Heading 2 3 6" xfId="28387" xr:uid="{3A681325-09F6-4EA2-A4F6-BD74827B8D75}"/>
    <cellStyle name="Heading 2 3 7" xfId="28388" xr:uid="{243763C9-2039-4309-ABD6-013B8EA1FEA1}"/>
    <cellStyle name="Heading 2 3 8" xfId="28389" xr:uid="{98A33BDE-EB31-4D6D-A716-4DB31D6BFDCA}"/>
    <cellStyle name="Heading 2 3 9" xfId="1603" xr:uid="{65E3657C-421A-4073-BD19-F8247BF4216A}"/>
    <cellStyle name="Heading 2 4" xfId="1604" xr:uid="{107E7525-760F-4C50-AD74-8ADAE2EEA7EE}"/>
    <cellStyle name="Heading 2 4 2" xfId="28390" xr:uid="{2B97409C-FB52-4E6F-A2B8-07BAC1FD59A0}"/>
    <cellStyle name="Heading 2 4 2 2" xfId="28391" xr:uid="{93FDA1A0-526D-4BA2-AA22-FB61C091B3BD}"/>
    <cellStyle name="Heading 2 4 3" xfId="28392" xr:uid="{886D1974-FF1F-4311-BC90-BB0CF4D7773D}"/>
    <cellStyle name="Heading 2 4 4" xfId="28393" xr:uid="{7375E9E8-F589-4D1A-9FE5-C16E18DC9DAF}"/>
    <cellStyle name="Heading 2 4 5" xfId="28394" xr:uid="{C521F501-256A-4ABE-95AB-184CDFF5C96A}"/>
    <cellStyle name="Heading 2 5" xfId="28395" xr:uid="{5B4674C0-8B8D-4968-B781-05991AD21767}"/>
    <cellStyle name="Heading 2 5 2" xfId="28396" xr:uid="{4508A693-F159-46F8-A195-48F37E681DFC}"/>
    <cellStyle name="Heading 2 5 2 2" xfId="28397" xr:uid="{C20A86DC-7C01-46CC-8E58-92F8901E09FB}"/>
    <cellStyle name="Heading 2 5 2 3" xfId="28398" xr:uid="{1AEB3BE8-92F4-4250-B72F-9AE807CA567A}"/>
    <cellStyle name="Heading 2 5 3" xfId="28399" xr:uid="{81EF4B89-B72A-446F-B165-B4BABC36514F}"/>
    <cellStyle name="Heading 2 5 4" xfId="28400" xr:uid="{B1EB8BEE-0FC7-4878-8DF2-67B8D293C67A}"/>
    <cellStyle name="Heading 2 5 5" xfId="28401" xr:uid="{A860F3CB-59CA-4585-929F-226FCBDCFC90}"/>
    <cellStyle name="Heading 2 6" xfId="28402" xr:uid="{D764FA2F-D298-405E-A37E-BA6D5790A7EF}"/>
    <cellStyle name="Heading 2 6 2" xfId="28403" xr:uid="{6BB4FB94-214C-48B0-A3AE-48CBB39966C1}"/>
    <cellStyle name="Heading 2 6 2 2" xfId="28404" xr:uid="{B0D73F2A-585B-43D1-ACBC-9D48046C96A2}"/>
    <cellStyle name="Heading 2 6 3" xfId="28405" xr:uid="{737F96CF-EB4F-4BFE-AAA6-7562AF820411}"/>
    <cellStyle name="Heading 2 6 4" xfId="28406" xr:uid="{EDA73435-80EA-4C3A-83A4-7D5AFA7E8C79}"/>
    <cellStyle name="Heading 2 7" xfId="28407" xr:uid="{D4761AA6-C839-4762-AB66-9B51DA185C8B}"/>
    <cellStyle name="Heading 2 7 2" xfId="28408" xr:uid="{47651E50-C062-48FB-9F48-05AFDB02E9F2}"/>
    <cellStyle name="Heading 2 7 2 2" xfId="28409" xr:uid="{F9C7CF76-7F30-4536-928B-7875937134A1}"/>
    <cellStyle name="Heading 2 7 3" xfId="28410" xr:uid="{9C9CA099-CDBB-4235-B9DB-2198BE7AE76E}"/>
    <cellStyle name="Heading 2 7 4" xfId="28411" xr:uid="{2599F8AA-5CB6-4EC3-892B-92C47DFE48B4}"/>
    <cellStyle name="Heading 2 8" xfId="28412" xr:uid="{755D92B8-54A5-443D-9A54-1E46658FA5B0}"/>
    <cellStyle name="Heading 2 9" xfId="28413" xr:uid="{9EB35EF9-5F03-439D-A623-4B3CD371529C}"/>
    <cellStyle name="Heading 3" xfId="35" builtinId="18" customBuiltin="1"/>
    <cellStyle name="Heading 3 2" xfId="169" xr:uid="{FED2D1C8-303E-4E66-B707-E7CF470E66A7}"/>
    <cellStyle name="Heading 3 2 2" xfId="259" xr:uid="{B017ACB7-4F5C-4790-93C4-1478EB1261D2}"/>
    <cellStyle name="Heading 3 2 2 10" xfId="1606" xr:uid="{11339D92-0983-4F84-81E4-A49FC53E1A23}"/>
    <cellStyle name="Heading 3 2 2 11" xfId="391" xr:uid="{241546C3-B742-434C-853E-52A767B6F5EF}"/>
    <cellStyle name="Heading 3 2 2 12" xfId="47029" xr:uid="{0D7DBD4B-9E11-4FDB-B61B-207E23338F7F}"/>
    <cellStyle name="Heading 3 2 2 2" xfId="28414" xr:uid="{F29B6A13-FBBD-4A9D-9497-C22E032848A4}"/>
    <cellStyle name="Heading 3 2 2 2 2" xfId="28415" xr:uid="{BF8FD9C3-CAB3-412B-B73D-B533591B1848}"/>
    <cellStyle name="Heading 3 2 2 2 2 2" xfId="28416" xr:uid="{CC9056D8-1E9E-47BD-A3A4-E00E02F39A8E}"/>
    <cellStyle name="Heading 3 2 2 2 3" xfId="28417" xr:uid="{07806D56-41DC-4DE5-A623-5E6FC2BD828B}"/>
    <cellStyle name="Heading 3 2 2 2 4" xfId="28418" xr:uid="{8310C3E2-E0A1-458E-8C2A-5ACBB786CCC3}"/>
    <cellStyle name="Heading 3 2 2 2 5" xfId="28419" xr:uid="{904AA36F-22EF-478F-8642-E974F1A0E865}"/>
    <cellStyle name="Heading 3 2 2 2 6" xfId="47772" xr:uid="{078FCC6F-CAC2-4412-894D-368EEFD76CB3}"/>
    <cellStyle name="Heading 3 2 2 3" xfId="28420" xr:uid="{7DAB0AF0-E915-4305-9036-37921DA25BE2}"/>
    <cellStyle name="Heading 3 2 2 3 2" xfId="28421" xr:uid="{FE914D7E-B0AC-46F6-8948-ADAC2F519B6D}"/>
    <cellStyle name="Heading 3 2 2 3 2 2" xfId="28422" xr:uid="{8237ECC1-3F7B-45AB-80C3-35334BBFC875}"/>
    <cellStyle name="Heading 3 2 2 3 3" xfId="28423" xr:uid="{A99A93C9-807E-4679-B996-02F7885340C9}"/>
    <cellStyle name="Heading 3 2 2 3 4" xfId="28424" xr:uid="{2645498D-F51E-4F69-BDD3-1D642BBA6103}"/>
    <cellStyle name="Heading 3 2 2 3 5" xfId="28425" xr:uid="{1F0792D3-13E3-4477-93A2-A896212A89BD}"/>
    <cellStyle name="Heading 3 2 2 3 6" xfId="47330" xr:uid="{B25F2EDA-5F02-4CD8-8E59-D5C3A06DF099}"/>
    <cellStyle name="Heading 3 2 2 4" xfId="28426" xr:uid="{41A38053-A2E8-4CEC-A54F-63234AD798C2}"/>
    <cellStyle name="Heading 3 2 2 4 2" xfId="28427" xr:uid="{8DEA1463-57A2-44DD-A158-339194D33E03}"/>
    <cellStyle name="Heading 3 2 2 4 2 2" xfId="28428" xr:uid="{97A6CA81-D0FC-46B6-A375-010A2D33D11B}"/>
    <cellStyle name="Heading 3 2 2 4 3" xfId="28429" xr:uid="{C1BBC5AD-EE59-4849-B4F5-AE86F4CB4049}"/>
    <cellStyle name="Heading 3 2 2 4 4" xfId="28430" xr:uid="{2F66C717-15FA-4429-B6FD-15A235BA20A0}"/>
    <cellStyle name="Heading 3 2 2 5" xfId="28431" xr:uid="{F873DC20-D1AB-4304-93D5-1B7A53FE5AA6}"/>
    <cellStyle name="Heading 3 2 2 5 2" xfId="28432" xr:uid="{541884A2-13B4-49AF-8C60-1165A82B678B}"/>
    <cellStyle name="Heading 3 2 2 5 2 2" xfId="28433" xr:uid="{8AD654D2-12EE-4DB0-8A77-AACFF61FF4D5}"/>
    <cellStyle name="Heading 3 2 2 5 3" xfId="28434" xr:uid="{70409C04-4C25-4D80-855B-8397F9F95BAA}"/>
    <cellStyle name="Heading 3 2 2 5 4" xfId="28435" xr:uid="{F8963FAA-0926-4743-8D2D-094319872C72}"/>
    <cellStyle name="Heading 3 2 2 6" xfId="28436" xr:uid="{A0958CF3-1601-4E47-ADE1-6FE8DC6BAC83}"/>
    <cellStyle name="Heading 3 2 2 6 2" xfId="28437" xr:uid="{5B80E316-4AE5-462B-A1DA-064FBF2D8A74}"/>
    <cellStyle name="Heading 3 2 2 7" xfId="28438" xr:uid="{94A8E4B6-D091-41DD-B6F3-7C4B9F3A03F6}"/>
    <cellStyle name="Heading 3 2 2 8" xfId="28439" xr:uid="{16818165-6E87-47A0-BED9-551CCF678AEC}"/>
    <cellStyle name="Heading 3 2 2 9" xfId="28440" xr:uid="{EFA531AC-CC13-4162-9129-6E6867F67B56}"/>
    <cellStyle name="Heading 3 2 3" xfId="1607" xr:uid="{950B1270-890A-4705-97E9-E5F6D68879B2}"/>
    <cellStyle name="Heading 3 2 3 2" xfId="28441" xr:uid="{DED43B2E-CBEF-4E66-A26C-DE2457D0D414}"/>
    <cellStyle name="Heading 3 2 3 2 2" xfId="28442" xr:uid="{3A045B9F-3DD5-4A10-AC80-FEF1479C149C}"/>
    <cellStyle name="Heading 3 2 3 3" xfId="28443" xr:uid="{D61AD152-40F8-4012-8AF2-E45A6670C3DD}"/>
    <cellStyle name="Heading 3 2 3 4" xfId="28444" xr:uid="{A8700024-D769-42D6-B05D-EE7C356F0BF5}"/>
    <cellStyle name="Heading 3 2 3 5" xfId="28445" xr:uid="{B4E1D708-5437-49F9-9A8A-31A8636A4FF7}"/>
    <cellStyle name="Heading 3 2 4" xfId="1970" xr:uid="{3532CD36-0873-4132-9A88-8E05F1B274EB}"/>
    <cellStyle name="Heading 3 2 4 2" xfId="28447" xr:uid="{26DE0B13-1F65-46A8-8D1E-9DC8292660DD}"/>
    <cellStyle name="Heading 3 2 4 3" xfId="28446" xr:uid="{1060793B-C8A1-4F72-8E2B-1A99B446C2E9}"/>
    <cellStyle name="Heading 3 2 5" xfId="28448" xr:uid="{9601CDBE-91A0-4DC3-993D-16BA3E352E2A}"/>
    <cellStyle name="Heading 3 2 6" xfId="28449" xr:uid="{6A8DB629-62A5-48E5-8C5A-95C23D74E09B}"/>
    <cellStyle name="Heading 3 2 7" xfId="28450" xr:uid="{A0841529-6FB9-4698-ACD4-450331A8C87B}"/>
    <cellStyle name="Heading 3 2 8" xfId="1605" xr:uid="{68339521-9ABF-45B6-8BD9-53242D827B77}"/>
    <cellStyle name="Heading 3 2 9" xfId="1326" xr:uid="{EAF15262-B030-4CCF-93C5-C13609D80673}"/>
    <cellStyle name="Heading 3 3" xfId="376" xr:uid="{46EE3632-9CB4-4007-9461-C6E28E6260E7}"/>
    <cellStyle name="Heading 3 3 2" xfId="3274" xr:uid="{419ED40A-526B-4658-9191-C2FD74B3F4B9}"/>
    <cellStyle name="Heading 3 3 2 2" xfId="28452" xr:uid="{A507568C-DFFB-44CC-BE2F-033D09C5715F}"/>
    <cellStyle name="Heading 3 3 2 2 2" xfId="28453" xr:uid="{5981708A-A0A5-4F3E-A7CA-5CA10D8054D2}"/>
    <cellStyle name="Heading 3 3 2 3" xfId="28454" xr:uid="{41E92C26-F2A6-47DA-96A8-C8B829186834}"/>
    <cellStyle name="Heading 3 3 2 4" xfId="28455" xr:uid="{AD7FFD30-CA43-4AA1-BEF8-D9DCA6E5179B}"/>
    <cellStyle name="Heading 3 3 2 5" xfId="28456" xr:uid="{A8190D68-3FCE-4149-BD80-7C4FF0FA986F}"/>
    <cellStyle name="Heading 3 3 2 6" xfId="28451" xr:uid="{D5A5E2C9-8C49-429E-A568-CD30E46DCE94}"/>
    <cellStyle name="Heading 3 3 2 7" xfId="47827" xr:uid="{8FF6C524-84AF-40F5-9B07-162C9E9A2371}"/>
    <cellStyle name="Heading 3 3 3" xfId="28457" xr:uid="{CCCC003E-70B3-48ED-ADB8-7C64BFFAAE86}"/>
    <cellStyle name="Heading 3 3 3 2" xfId="28458" xr:uid="{28404B1B-2A34-41DC-9E4E-8FEDA7D7D482}"/>
    <cellStyle name="Heading 3 3 3 2 2" xfId="28459" xr:uid="{765B282D-9BFF-410C-B6B8-100F05189043}"/>
    <cellStyle name="Heading 3 3 3 3" xfId="28460" xr:uid="{C7499794-3D08-49A0-9B7C-397CEDC57232}"/>
    <cellStyle name="Heading 3 3 3 4" xfId="28461" xr:uid="{BA187AB1-A641-4E39-A9C0-678869F2960D}"/>
    <cellStyle name="Heading 3 3 3 5" xfId="28462" xr:uid="{12B3C22C-4A1B-4993-8175-A9606DA98F86}"/>
    <cellStyle name="Heading 3 3 4" xfId="28463" xr:uid="{84ADBA8D-13C3-4478-B118-1D48724D7AAA}"/>
    <cellStyle name="Heading 3 3 4 2" xfId="28464" xr:uid="{023F28CB-E73B-4DD1-A4BD-82505CEAB34A}"/>
    <cellStyle name="Heading 3 3 4 2 2" xfId="28465" xr:uid="{AC217E19-293A-4862-A638-12F540A7762A}"/>
    <cellStyle name="Heading 3 3 4 3" xfId="28466" xr:uid="{E0852316-F3D0-4FAA-B152-2C0CEA1752A5}"/>
    <cellStyle name="Heading 3 3 4 4" xfId="28467" xr:uid="{A923A8EA-BE71-4714-9313-6BBAD571AD50}"/>
    <cellStyle name="Heading 3 3 5" xfId="28468" xr:uid="{D133AA20-2042-4CD8-8622-CAA40329B54D}"/>
    <cellStyle name="Heading 3 3 5 2" xfId="28469" xr:uid="{9692FC7A-E555-40BA-93C9-7BFB9916EA3A}"/>
    <cellStyle name="Heading 3 3 6" xfId="28470" xr:uid="{3767C6B1-D437-499F-AEC2-02939A58A6E2}"/>
    <cellStyle name="Heading 3 3 7" xfId="28471" xr:uid="{99314D15-A7ED-4BF8-8F31-6B45E3F5AD52}"/>
    <cellStyle name="Heading 3 3 8" xfId="28472" xr:uid="{CCC79AE3-BF1E-4353-9E3C-51995903C342}"/>
    <cellStyle name="Heading 3 3 9" xfId="1608" xr:uid="{F377BBF1-08CF-4287-B413-D58087279803}"/>
    <cellStyle name="Heading 3 4" xfId="1609" xr:uid="{8009499C-DD34-4E69-9F40-FC91CDC863B6}"/>
    <cellStyle name="Heading 3 4 2" xfId="28473" xr:uid="{10277E05-42C7-4CBE-A76D-2E7E0E2EC1C9}"/>
    <cellStyle name="Heading 3 4 2 2" xfId="28474" xr:uid="{37A6026D-5D60-491D-BF82-32D52413FCD2}"/>
    <cellStyle name="Heading 3 4 3" xfId="28475" xr:uid="{348C041E-A2EE-4FBA-BA4A-26B840834DAA}"/>
    <cellStyle name="Heading 3 4 4" xfId="28476" xr:uid="{2102DE82-EC2B-4C79-A17D-AF4438D1DC53}"/>
    <cellStyle name="Heading 3 4 5" xfId="28477" xr:uid="{4007D538-DB9E-41B4-8AB4-C5BFE724665C}"/>
    <cellStyle name="Heading 3 5" xfId="28478" xr:uid="{D2F9DC74-75A9-4AA6-98AC-C65B183051F8}"/>
    <cellStyle name="Heading 3 5 2" xfId="28479" xr:uid="{8254C13D-608C-4639-93E6-68311B0E76A6}"/>
    <cellStyle name="Heading 3 5 2 2" xfId="28480" xr:uid="{27860DBC-DC05-4C80-9A8B-D2FC1D15ED3D}"/>
    <cellStyle name="Heading 3 5 2 3" xfId="28481" xr:uid="{A77D2AA5-673F-4486-ACF1-637886315425}"/>
    <cellStyle name="Heading 3 5 3" xfId="28482" xr:uid="{177D7235-5837-46A1-B5BF-06A339810617}"/>
    <cellStyle name="Heading 3 5 4" xfId="28483" xr:uid="{C2FD8CE0-95B0-4D67-832E-811AE3B38299}"/>
    <cellStyle name="Heading 3 5 5" xfId="28484" xr:uid="{C9FF4446-B731-497E-907C-B039D0EDEC80}"/>
    <cellStyle name="Heading 3 6" xfId="28485" xr:uid="{980BB8CC-0D2C-4C54-9A8A-63621970A2D5}"/>
    <cellStyle name="Heading 3 6 2" xfId="28486" xr:uid="{DE2AF229-9A2D-4782-AB5E-8AD4E6D02316}"/>
    <cellStyle name="Heading 3 6 2 2" xfId="28487" xr:uid="{AC3C4BB3-7E46-4F69-9D5A-DC861364D91F}"/>
    <cellStyle name="Heading 3 6 3" xfId="28488" xr:uid="{571C599A-E193-44F5-97BE-4CA5B19AB96C}"/>
    <cellStyle name="Heading 3 6 4" xfId="28489" xr:uid="{0756D733-8851-4B96-BB53-C28D89980706}"/>
    <cellStyle name="Heading 3 7" xfId="28490" xr:uid="{5F54C0BF-594B-459A-868D-9E4C97BACDBE}"/>
    <cellStyle name="Heading 3 7 2" xfId="28491" xr:uid="{CD97D4A7-D0BF-4318-BC4C-9826A0B1B5A2}"/>
    <cellStyle name="Heading 3 7 2 2" xfId="28492" xr:uid="{9ECE2DD9-C5BE-4C83-8D13-4725B803E687}"/>
    <cellStyle name="Heading 3 7 3" xfId="28493" xr:uid="{64AB8875-576A-4D70-8225-0D77E4689510}"/>
    <cellStyle name="Heading 3 7 4" xfId="28494" xr:uid="{C6FD59FC-51AC-4125-A60B-9EE0A5225DB1}"/>
    <cellStyle name="Heading 3 8" xfId="28495" xr:uid="{28E65A82-4B8A-491F-8836-44C817803103}"/>
    <cellStyle name="Heading 3 9" xfId="28496" xr:uid="{CF6AF766-3A51-4AB1-90D1-A9C9EE486155}"/>
    <cellStyle name="Heading 4" xfId="36" builtinId="19" customBuiltin="1"/>
    <cellStyle name="Heading 4 2" xfId="170" xr:uid="{EDB6BD5D-AA07-46FB-BBA3-244D7711FBC6}"/>
    <cellStyle name="Heading 4 2 2" xfId="260" xr:uid="{3AAC42C5-2F7B-4F39-AD1E-C482CCC9A63B}"/>
    <cellStyle name="Heading 4 2 2 10" xfId="1611" xr:uid="{65DF5C5F-DDA4-4305-81C5-26A40E9A50D1}"/>
    <cellStyle name="Heading 4 2 2 11" xfId="392" xr:uid="{F91A2785-599C-4956-A103-1614DE0FC68F}"/>
    <cellStyle name="Heading 4 2 2 2" xfId="28497" xr:uid="{212FC5EF-10D0-4D23-A9EA-34A6A39978AE}"/>
    <cellStyle name="Heading 4 2 2 2 2" xfId="28498" xr:uid="{8ADEDC3D-C072-44A7-AC6B-15F6DE105F29}"/>
    <cellStyle name="Heading 4 2 2 2 2 2" xfId="28499" xr:uid="{3C951D44-B4ED-44B4-AA9F-A32902A2196C}"/>
    <cellStyle name="Heading 4 2 2 2 3" xfId="28500" xr:uid="{9B0F4DBA-955D-4C65-89B1-CE46A04F7706}"/>
    <cellStyle name="Heading 4 2 2 2 4" xfId="28501" xr:uid="{E805408D-FA71-42F6-9229-E6594626B083}"/>
    <cellStyle name="Heading 4 2 2 2 5" xfId="28502" xr:uid="{8B844C88-8238-4978-8D94-2A7B2E529717}"/>
    <cellStyle name="Heading 4 2 2 3" xfId="28503" xr:uid="{B688BC84-ED1C-4361-A855-0CAD60EA56BE}"/>
    <cellStyle name="Heading 4 2 2 3 2" xfId="28504" xr:uid="{DC2418D6-FE59-4E6B-AF8F-3EC460AFD3E4}"/>
    <cellStyle name="Heading 4 2 2 3 2 2" xfId="28505" xr:uid="{106F7EB0-C6E5-4710-A7EE-136144088410}"/>
    <cellStyle name="Heading 4 2 2 3 3" xfId="28506" xr:uid="{B500CE69-F91C-4796-B17A-C11E0C1C1BB9}"/>
    <cellStyle name="Heading 4 2 2 3 4" xfId="28507" xr:uid="{B8395D18-1287-4C29-A0E6-9C0F074C9713}"/>
    <cellStyle name="Heading 4 2 2 3 5" xfId="28508" xr:uid="{360ACA3D-3F4F-48D3-BF09-57E38F4CC484}"/>
    <cellStyle name="Heading 4 2 2 4" xfId="28509" xr:uid="{20690A43-77D8-4F79-8215-D793B6599CB9}"/>
    <cellStyle name="Heading 4 2 2 4 2" xfId="28510" xr:uid="{F1024564-239F-4109-95D3-4DBF3D4395F6}"/>
    <cellStyle name="Heading 4 2 2 4 2 2" xfId="28511" xr:uid="{FFC45C09-E3BD-49CF-958B-8E55BE629171}"/>
    <cellStyle name="Heading 4 2 2 4 3" xfId="28512" xr:uid="{8EB3338E-298F-47EC-8222-883D3878F083}"/>
    <cellStyle name="Heading 4 2 2 4 4" xfId="28513" xr:uid="{43F5BC96-9D81-43E4-A462-73324CE92433}"/>
    <cellStyle name="Heading 4 2 2 5" xfId="28514" xr:uid="{37C3C4F5-B9C3-4DF4-89A6-9C2AD1CFAEAA}"/>
    <cellStyle name="Heading 4 2 2 5 2" xfId="28515" xr:uid="{7AE31006-EC02-4E8B-9C1B-111C86275BAD}"/>
    <cellStyle name="Heading 4 2 2 5 2 2" xfId="28516" xr:uid="{F8E77FE1-90B4-498F-BE27-83BA6C6D5DFF}"/>
    <cellStyle name="Heading 4 2 2 5 3" xfId="28517" xr:uid="{2A6509E8-16A4-4F09-8D73-BAF9EEE09C21}"/>
    <cellStyle name="Heading 4 2 2 5 4" xfId="28518" xr:uid="{63A494D6-4706-4F00-9CED-D05F44F4485C}"/>
    <cellStyle name="Heading 4 2 2 6" xfId="28519" xr:uid="{A6AE347A-D485-4BD5-B8E5-13020DBB9835}"/>
    <cellStyle name="Heading 4 2 2 6 2" xfId="28520" xr:uid="{D92F09B1-10B9-4DA7-850F-87140422A175}"/>
    <cellStyle name="Heading 4 2 2 7" xfId="28521" xr:uid="{4DE7CED0-5976-4400-A5D7-52B72ED17301}"/>
    <cellStyle name="Heading 4 2 2 8" xfId="28522" xr:uid="{289641F7-70F5-4FE5-BA7F-078089F055F1}"/>
    <cellStyle name="Heading 4 2 2 9" xfId="28523" xr:uid="{B01830E3-4530-4DF4-B9BA-2468A58EAA39}"/>
    <cellStyle name="Heading 4 2 3" xfId="1612" xr:uid="{CC17E475-15DE-493B-B9B5-1D1B34479849}"/>
    <cellStyle name="Heading 4 2 3 2" xfId="28524" xr:uid="{5E6AB469-44C3-4D2B-8D6A-8D000E53D7C3}"/>
    <cellStyle name="Heading 4 2 3 2 2" xfId="28525" xr:uid="{49258F09-029D-4AC2-A42B-AE88D0B90D9D}"/>
    <cellStyle name="Heading 4 2 3 3" xfId="28526" xr:uid="{25042A82-0939-48FF-B8CC-E5F481814EE5}"/>
    <cellStyle name="Heading 4 2 3 4" xfId="28527" xr:uid="{3D54BC7F-C5CB-4B6A-A637-A8C87B6C1BD0}"/>
    <cellStyle name="Heading 4 2 3 5" xfId="28528" xr:uid="{E4AA3905-FADC-4F7A-8D61-EF72F8816E0C}"/>
    <cellStyle name="Heading 4 2 4" xfId="1971" xr:uid="{F6B5BCF0-90CE-4DB5-9F4F-325C2AC20BCD}"/>
    <cellStyle name="Heading 4 2 4 2" xfId="28530" xr:uid="{71C37E1B-B98E-4D2A-87A2-BA53B07D89D8}"/>
    <cellStyle name="Heading 4 2 4 3" xfId="28529" xr:uid="{7D722047-0660-44AC-AA71-02F3CF9D8DA2}"/>
    <cellStyle name="Heading 4 2 5" xfId="28531" xr:uid="{2F4D2B4D-4A7C-4B9F-9BF6-1CC677B4FB46}"/>
    <cellStyle name="Heading 4 2 6" xfId="28532" xr:uid="{615B27A9-25D6-4457-AB23-4C2E056F562F}"/>
    <cellStyle name="Heading 4 2 7" xfId="28533" xr:uid="{2724150A-C398-4386-926D-F8E0B213CE21}"/>
    <cellStyle name="Heading 4 2 8" xfId="1610" xr:uid="{BA2302F4-A3A0-4B0E-9C6C-E917574685A8}"/>
    <cellStyle name="Heading 4 2 9" xfId="1327" xr:uid="{EEE21CBE-FC01-4879-B2D1-D9E63BC81EEC}"/>
    <cellStyle name="Heading 4 3" xfId="377" xr:uid="{CE15939A-1DEA-4B92-935C-1078D0A35C16}"/>
    <cellStyle name="Heading 4 3 2" xfId="3261" xr:uid="{BD5027D1-FF46-43FF-B772-69B435D371E4}"/>
    <cellStyle name="Heading 4 3 2 2" xfId="28535" xr:uid="{6AAD7F02-7BD0-47DB-B1CA-C19C413CD150}"/>
    <cellStyle name="Heading 4 3 2 2 2" xfId="28536" xr:uid="{B6E82B82-8FA2-40CA-82EB-3481A4819594}"/>
    <cellStyle name="Heading 4 3 2 3" xfId="28537" xr:uid="{45466D6D-8A50-4396-9418-BA231ADCA6D7}"/>
    <cellStyle name="Heading 4 3 2 4" xfId="28538" xr:uid="{B6CE2024-8EC6-4A93-9008-64DBB64AE5B7}"/>
    <cellStyle name="Heading 4 3 2 5" xfId="28539" xr:uid="{8C94A47C-77F2-4C68-B57F-05D50EE7D5F4}"/>
    <cellStyle name="Heading 4 3 2 6" xfId="28534" xr:uid="{C6B362FA-9660-4E48-AA91-1B1191489724}"/>
    <cellStyle name="Heading 4 3 2 7" xfId="47828" xr:uid="{B1364ED2-2F74-4DAD-BE78-6DC0AFFF373B}"/>
    <cellStyle name="Heading 4 3 3" xfId="28540" xr:uid="{A9B33E8D-CEA9-4A79-87E3-CF9E90077656}"/>
    <cellStyle name="Heading 4 3 3 2" xfId="28541" xr:uid="{68A1435A-C884-4321-B19C-891F3CD1860E}"/>
    <cellStyle name="Heading 4 3 3 2 2" xfId="28542" xr:uid="{09F72891-B3A6-4721-AA71-1E86ABDBD397}"/>
    <cellStyle name="Heading 4 3 3 3" xfId="28543" xr:uid="{3B9E9732-10FD-47E3-A291-24A1905D6070}"/>
    <cellStyle name="Heading 4 3 3 4" xfId="28544" xr:uid="{4CA6A179-4F0D-4D3D-A366-3CC7D6A82782}"/>
    <cellStyle name="Heading 4 3 3 5" xfId="28545" xr:uid="{E7829AF1-D23B-4657-AC87-3D072031E1F0}"/>
    <cellStyle name="Heading 4 3 4" xfId="28546" xr:uid="{3EB8F69B-D957-41C6-B1BE-9A98E9F55B29}"/>
    <cellStyle name="Heading 4 3 4 2" xfId="28547" xr:uid="{49CF82A8-D52F-4714-BD84-8DA23BB9AF9F}"/>
    <cellStyle name="Heading 4 3 4 2 2" xfId="28548" xr:uid="{2208188A-D429-4310-8FB1-D5C6479AC3A9}"/>
    <cellStyle name="Heading 4 3 4 3" xfId="28549" xr:uid="{784EA610-E5BB-494A-A8DA-C6F6F328322C}"/>
    <cellStyle name="Heading 4 3 4 4" xfId="28550" xr:uid="{C29E9AFB-F92D-466D-BD5B-20DFFA47B1F1}"/>
    <cellStyle name="Heading 4 3 5" xfId="28551" xr:uid="{12B4A9CE-99AB-492F-988B-9B4E1A346F81}"/>
    <cellStyle name="Heading 4 3 5 2" xfId="28552" xr:uid="{B85F013F-B551-4DC3-A000-5D739592ACF3}"/>
    <cellStyle name="Heading 4 3 6" xfId="28553" xr:uid="{9E1985AF-ED32-4945-A253-12CF56BDF951}"/>
    <cellStyle name="Heading 4 3 7" xfId="28554" xr:uid="{08C8C58B-F42B-441F-8AF1-672B406C32DF}"/>
    <cellStyle name="Heading 4 3 8" xfId="28555" xr:uid="{016886E8-4930-48DF-9486-F6749A2700C3}"/>
    <cellStyle name="Heading 4 3 9" xfId="1613" xr:uid="{956253A0-8EB9-48EA-A890-48C4420309B8}"/>
    <cellStyle name="Heading 4 4" xfId="1614" xr:uid="{21B25340-F802-4320-AEC7-534C77C00AA1}"/>
    <cellStyle name="Heading 4 4 2" xfId="28556" xr:uid="{CAD25E83-9406-4DD6-839D-6C16A9117CA4}"/>
    <cellStyle name="Heading 4 4 2 2" xfId="28557" xr:uid="{07145C5D-AF11-4C95-B1CA-4D1EA6F8BBD8}"/>
    <cellStyle name="Heading 4 4 3" xfId="28558" xr:uid="{A5EB3E13-10FC-40DC-8FCC-1F4F419C81A1}"/>
    <cellStyle name="Heading 4 4 4" xfId="28559" xr:uid="{822227AA-4222-48BF-B6A0-580BB8F8AB65}"/>
    <cellStyle name="Heading 4 4 5" xfId="28560" xr:uid="{70787EC7-3E86-4F3D-A4A8-BB96FAC73187}"/>
    <cellStyle name="Heading 4 5" xfId="28561" xr:uid="{BCA4CAEE-4391-445F-A0CA-04FC6A20399D}"/>
    <cellStyle name="Heading 4 5 2" xfId="28562" xr:uid="{41D94AF4-6FB3-4A6F-B10B-E7E3DBD2CDFF}"/>
    <cellStyle name="Heading 4 5 2 2" xfId="28563" xr:uid="{7D27AA31-C49E-4615-83F0-8E691999F991}"/>
    <cellStyle name="Heading 4 5 2 3" xfId="28564" xr:uid="{757F4F13-3049-4005-9693-8E65EB6B832B}"/>
    <cellStyle name="Heading 4 5 3" xfId="28565" xr:uid="{AD68A35B-1C0C-4FAD-9738-6DEC051514BE}"/>
    <cellStyle name="Heading 4 5 4" xfId="28566" xr:uid="{FF24D1DC-D5E5-4860-A5D7-2CB5D5874036}"/>
    <cellStyle name="Heading 4 5 5" xfId="28567" xr:uid="{7CB61D34-1E00-4DFB-BD8E-790909B99381}"/>
    <cellStyle name="Heading 4 5 6" xfId="47270" xr:uid="{82938F5C-2D91-4CB9-9281-D6156AAD9B81}"/>
    <cellStyle name="Heading 4 6" xfId="28568" xr:uid="{C57A42CF-CA34-439D-B1C7-C087F5343AD5}"/>
    <cellStyle name="Heading 4 6 2" xfId="28569" xr:uid="{D7F2F866-8E49-4406-8C67-8F387F378308}"/>
    <cellStyle name="Heading 4 6 2 2" xfId="28570" xr:uid="{48F7587B-9BA6-461D-A5FB-CCDC067DEC33}"/>
    <cellStyle name="Heading 4 6 3" xfId="28571" xr:uid="{90D9D824-C63A-4B47-8E7B-0615014E0978}"/>
    <cellStyle name="Heading 4 6 4" xfId="28572" xr:uid="{9A199B6F-AC33-4C69-934F-B3CB104F3675}"/>
    <cellStyle name="Heading 4 7" xfId="28573" xr:uid="{33AA219E-7DCA-4D31-8EFD-794B3E765083}"/>
    <cellStyle name="Heading 4 7 2" xfId="28574" xr:uid="{099D8026-B1C8-41D6-8331-24ACDB1A7A92}"/>
    <cellStyle name="Heading 4 7 2 2" xfId="28575" xr:uid="{586249CD-A004-4BFE-965C-9BCF4C6679ED}"/>
    <cellStyle name="Heading 4 7 3" xfId="28576" xr:uid="{6B110583-FB10-494B-8D5A-5A20B9AD2D78}"/>
    <cellStyle name="Heading 4 7 4" xfId="28577" xr:uid="{DF564801-23CB-4476-AC1C-357D12459A29}"/>
    <cellStyle name="Heading 4 8" xfId="28578" xr:uid="{786440C7-4FD0-4CB8-8063-1FADA151FAEE}"/>
    <cellStyle name="Heading 4 9" xfId="28579" xr:uid="{02DF098E-8991-4BFC-BB79-5E016D789CD0}"/>
    <cellStyle name="Heading1" xfId="171" xr:uid="{93B3BB25-BD9A-42EF-BD95-E38D7B561A2A}"/>
    <cellStyle name="Heading1 2" xfId="1261" xr:uid="{9DA39041-5B1B-4772-83DC-1035E7F69BF4}"/>
    <cellStyle name="HEADING1 3" xfId="571" xr:uid="{EA412D40-0BF5-45B2-BEEF-B32889024DA7}"/>
    <cellStyle name="Heading2" xfId="172" xr:uid="{194D1D49-0AA1-4FE4-B3CB-5BC1FE88F05C}"/>
    <cellStyle name="Heading2 2" xfId="1262" xr:uid="{39FFED3F-38CD-4FAF-9B02-4F0B692612BE}"/>
    <cellStyle name="HEADING2 3" xfId="572" xr:uid="{893CFE1A-2AAD-45B6-966D-C8E3ECE00A2F}"/>
    <cellStyle name="Hyperlink" xfId="2" builtinId="8"/>
    <cellStyle name="Hyperlink 2" xfId="14" xr:uid="{00000000-0005-0000-0000-000002000000}"/>
    <cellStyle name="Hyperlink 2 2" xfId="261" xr:uid="{5A3CBC2D-009B-46B1-8F53-3E8D3CD38498}"/>
    <cellStyle name="Hyperlink 2 2 2" xfId="28582" xr:uid="{103BDE6C-F6F5-4DAC-82D1-7F8F094E90C0}"/>
    <cellStyle name="Hyperlink 2 2 3" xfId="28581" xr:uid="{BA6BC9AC-548F-44DB-8E2B-362622D0269E}"/>
    <cellStyle name="Hyperlink 2 2 4" xfId="43983" xr:uid="{3329981B-EFEB-4E68-B410-6C4D8599A714}"/>
    <cellStyle name="Hyperlink 2 3" xfId="28583" xr:uid="{F9AA286E-80A8-4ABB-AA3E-E43C2A152841}"/>
    <cellStyle name="Hyperlink 2 3 2" xfId="47605" xr:uid="{6008B700-F5F7-48A0-B072-F674E78BD6A7}"/>
    <cellStyle name="Hyperlink 2 4" xfId="28584" xr:uid="{E48D32E5-6375-46D9-A9D6-014973AB2687}"/>
    <cellStyle name="Hyperlink 2 5" xfId="28585" xr:uid="{33707C97-50B1-4A98-9F62-221993C0B9B2}"/>
    <cellStyle name="Hyperlink 2 6" xfId="28580" xr:uid="{24B63123-6CAE-48C2-B427-94781B3E4552}"/>
    <cellStyle name="Hyperlink 2 7" xfId="43917" xr:uid="{1ACB23CB-FA81-43CB-B7AF-3F1216A7D754}"/>
    <cellStyle name="Hyperlink 2 8" xfId="43972" xr:uid="{225DA8F1-4555-4AA6-A788-EE343CC15D1F}"/>
    <cellStyle name="Hyperlink 2 9" xfId="173" xr:uid="{C6D068D2-8E4C-4508-BC82-33D554FFE998}"/>
    <cellStyle name="Hyperlink 3" xfId="43661" xr:uid="{E1995A35-05A7-4C6B-9CC3-50C772555CC0}"/>
    <cellStyle name="Hyperlink 3 2" xfId="47773" xr:uid="{66BD925B-0E43-49A3-8752-CC60253D1469}"/>
    <cellStyle name="Hyperlink 3 3" xfId="47879" xr:uid="{A64236C7-2471-4C62-8BFA-3F3084777BC2}"/>
    <cellStyle name="In 000s (Convert to 000s)" xfId="573" xr:uid="{B853F13D-9F26-4398-80B1-3F83FBBE04BC}"/>
    <cellStyle name="Input" xfId="39" builtinId="20" customBuiltin="1"/>
    <cellStyle name="Input 2" xfId="174" xr:uid="{A15983C3-E5D4-417B-AB6B-D681C9CD9DFC}"/>
    <cellStyle name="Input 2 10" xfId="1328" xr:uid="{AB9531E4-FA97-4569-9C16-CDA021A0E6AE}"/>
    <cellStyle name="Input 2 11" xfId="332" xr:uid="{516B5EF1-FD38-48DD-95E8-EEFD8EBB0214}"/>
    <cellStyle name="Input 2 2" xfId="262" xr:uid="{A7C9BF53-8DC1-4568-8B37-2AE155E93FE8}"/>
    <cellStyle name="Input 2 2 10" xfId="396" xr:uid="{51B74F48-712B-44C2-ACF8-37A0131BB350}"/>
    <cellStyle name="Input 2 2 2" xfId="28586" xr:uid="{ABAD5B1F-7F92-429A-B5BD-F6DB57B90163}"/>
    <cellStyle name="Input 2 2 2 2" xfId="28587" xr:uid="{7D2E47DE-6F29-4F52-92DD-FFAA38650539}"/>
    <cellStyle name="Input 2 2 2 2 2" xfId="28588" xr:uid="{E6A1056F-B2DE-44C4-9F41-334E8781AB54}"/>
    <cellStyle name="Input 2 2 2 2 2 2" xfId="28589" xr:uid="{5F60693F-BD35-471E-A741-B71BFFD6DD92}"/>
    <cellStyle name="Input 2 2 2 2 2 2 2" xfId="28590" xr:uid="{4A7A4529-9EC4-48FD-B0DC-6C1477C7FC7A}"/>
    <cellStyle name="Input 2 2 2 2 2 3" xfId="28591" xr:uid="{434C3690-AF90-460E-B317-A86904F80510}"/>
    <cellStyle name="Input 2 2 2 2 2 4" xfId="28592" xr:uid="{9C818B36-BD83-4BC0-9AE1-F045AD1BE788}"/>
    <cellStyle name="Input 2 2 2 2 3" xfId="28593" xr:uid="{1BA84912-933E-4E73-8D75-7FFC873E9911}"/>
    <cellStyle name="Input 2 2 2 2 3 2" xfId="28594" xr:uid="{A6B491CF-C7DF-4E9C-9219-20FFACAD9729}"/>
    <cellStyle name="Input 2 2 2 2 3 2 2" xfId="28595" xr:uid="{53842943-52F4-4878-97B1-286A6C831D9B}"/>
    <cellStyle name="Input 2 2 2 2 3 3" xfId="28596" xr:uid="{B909111B-981D-4AB2-A36C-B25CC263B51E}"/>
    <cellStyle name="Input 2 2 2 2 3 4" xfId="28597" xr:uid="{5D254F02-F2DF-4165-95C4-5B1713B9FBCE}"/>
    <cellStyle name="Input 2 2 2 2 4" xfId="28598" xr:uid="{A11DB4E5-930D-4413-8A03-B3CC8BF48A85}"/>
    <cellStyle name="Input 2 2 2 2 4 2" xfId="28599" xr:uid="{A4B303CE-C70D-43D7-8224-7824C79322C0}"/>
    <cellStyle name="Input 2 2 2 2 4 2 2" xfId="28600" xr:uid="{DA9A9F58-18B9-49AA-AE7E-9C458B463486}"/>
    <cellStyle name="Input 2 2 2 2 4 3" xfId="28601" xr:uid="{20813E51-D361-4E1B-B5CF-58CFCD74B520}"/>
    <cellStyle name="Input 2 2 2 2 4 4" xfId="28602" xr:uid="{CB05B50F-2286-4028-8A23-C92B0200FDE2}"/>
    <cellStyle name="Input 2 2 2 2 5" xfId="28603" xr:uid="{704323DA-47D2-4DC7-BD83-AEF459C22D64}"/>
    <cellStyle name="Input 2 2 2 2 5 2" xfId="28604" xr:uid="{51FA850D-D0C9-4D7F-8571-63E77205D423}"/>
    <cellStyle name="Input 2 2 2 2 6" xfId="28605" xr:uid="{95F017C2-9B07-4246-843C-4C82836D9B54}"/>
    <cellStyle name="Input 2 2 2 2 7" xfId="28606" xr:uid="{8900E325-68E7-424E-9853-5530F4CE1C71}"/>
    <cellStyle name="Input 2 2 2 2 8" xfId="28607" xr:uid="{B46A65CE-6BAB-4684-91DC-6FE9956EE797}"/>
    <cellStyle name="Input 2 2 2 3" xfId="28608" xr:uid="{08005053-7BB2-471E-A908-BC4D08B45464}"/>
    <cellStyle name="Input 2 2 2 3 2" xfId="28609" xr:uid="{746FB258-571C-420F-BF96-CD1FB6E59799}"/>
    <cellStyle name="Input 2 2 2 3 2 2" xfId="28610" xr:uid="{8E8AAAB3-0EBF-4B1D-8122-591B5FB304EB}"/>
    <cellStyle name="Input 2 2 2 3 3" xfId="28611" xr:uid="{3CD1C66F-00C1-4883-96E6-FC3C406D6735}"/>
    <cellStyle name="Input 2 2 2 3 4" xfId="28612" xr:uid="{42868685-0467-49D6-8AA9-534D387AD9C3}"/>
    <cellStyle name="Input 2 2 2 4" xfId="28613" xr:uid="{A9260901-DB00-46FB-B49A-8D9B75CD742A}"/>
    <cellStyle name="Input 2 2 2 4 2" xfId="28614" xr:uid="{F989F128-4337-423A-B77E-9E4F41CEB7BA}"/>
    <cellStyle name="Input 2 2 2 5" xfId="28615" xr:uid="{EA693BC9-FD98-4CD4-B15A-9008967D3C98}"/>
    <cellStyle name="Input 2 2 2 6" xfId="28616" xr:uid="{6EA81643-A58E-4586-AF05-7F1B9D6501F6}"/>
    <cellStyle name="Input 2 2 2 7" xfId="28617" xr:uid="{B8ACA2C3-0266-4DA1-BB09-D95C436674C1}"/>
    <cellStyle name="Input 2 2 3" xfId="28618" xr:uid="{A6CA9570-ACF1-49CE-9604-0CB0BFCA29C0}"/>
    <cellStyle name="Input 2 2 3 2" xfId="28619" xr:uid="{96EC0C1E-6D73-4263-A24B-7F7D9AF83F31}"/>
    <cellStyle name="Input 2 2 3 2 2" xfId="28620" xr:uid="{1DCEC082-75FD-48A8-964D-DA1AD2063DF9}"/>
    <cellStyle name="Input 2 2 3 2 2 2" xfId="28621" xr:uid="{0E7877AA-6501-48C2-A7F4-2B43F2ED60CC}"/>
    <cellStyle name="Input 2 2 3 2 2 2 2" xfId="28622" xr:uid="{7E0906B0-AF91-489C-870D-AABF505770FE}"/>
    <cellStyle name="Input 2 2 3 2 2 3" xfId="28623" xr:uid="{748F0842-6171-44A3-B164-49DCE48D9E2E}"/>
    <cellStyle name="Input 2 2 3 2 2 4" xfId="28624" xr:uid="{E61A0108-0EF4-4557-BA26-0569886F86B7}"/>
    <cellStyle name="Input 2 2 3 2 3" xfId="28625" xr:uid="{2C6BFB79-F6A2-485E-BDF8-3173E0BFAC6D}"/>
    <cellStyle name="Input 2 2 3 2 3 2" xfId="28626" xr:uid="{2EC7E792-B9C3-4B17-B176-2BBFC16ECD0D}"/>
    <cellStyle name="Input 2 2 3 2 3 2 2" xfId="28627" xr:uid="{141190DB-1CD9-4CA5-9B8D-D9C7055D5D71}"/>
    <cellStyle name="Input 2 2 3 2 3 3" xfId="28628" xr:uid="{12FE2BCF-5681-4D95-BD3C-751DED47C5F3}"/>
    <cellStyle name="Input 2 2 3 2 3 4" xfId="28629" xr:uid="{FBF85856-1B10-48B5-BA83-DAF58E1E4B3D}"/>
    <cellStyle name="Input 2 2 3 2 4" xfId="28630" xr:uid="{FBE69278-F823-44B7-B8A7-6115A67B2EC7}"/>
    <cellStyle name="Input 2 2 3 2 4 2" xfId="28631" xr:uid="{F2CEB714-5B33-4B37-A909-FD0F20A92F03}"/>
    <cellStyle name="Input 2 2 3 2 4 2 2" xfId="28632" xr:uid="{C03179C3-475C-46BA-9B69-8156F0E0840E}"/>
    <cellStyle name="Input 2 2 3 2 4 3" xfId="28633" xr:uid="{51909C2A-727D-42E5-B76B-BBFB9BC4E8D0}"/>
    <cellStyle name="Input 2 2 3 2 4 4" xfId="28634" xr:uid="{9539F401-8A8A-4DD5-B230-8DD0B8ECFA8E}"/>
    <cellStyle name="Input 2 2 3 2 5" xfId="28635" xr:uid="{B0900689-0A43-49A2-99A1-7000669F1B26}"/>
    <cellStyle name="Input 2 2 3 2 5 2" xfId="28636" xr:uid="{C6940694-4F6F-431E-BF64-C36B764883CC}"/>
    <cellStyle name="Input 2 2 3 2 6" xfId="28637" xr:uid="{CDE840C8-B2DB-48F4-BD1E-1826037C23D5}"/>
    <cellStyle name="Input 2 2 3 2 7" xfId="28638" xr:uid="{5E80E478-47B5-4123-9E35-B610F01AFFB0}"/>
    <cellStyle name="Input 2 2 3 2 8" xfId="28639" xr:uid="{B0254F36-4030-4FA9-BB0E-2AB15B9AC15B}"/>
    <cellStyle name="Input 2 2 3 3" xfId="28640" xr:uid="{AE2D90FA-4CC9-4AA1-8DC5-DEF10A5A18C8}"/>
    <cellStyle name="Input 2 2 3 3 2" xfId="28641" xr:uid="{A3441D7A-EDD6-4E4E-9E40-CC9CFFF27308}"/>
    <cellStyle name="Input 2 2 3 3 2 2" xfId="28642" xr:uid="{F4A31A98-0DAC-4D92-8908-238CCC949E60}"/>
    <cellStyle name="Input 2 2 3 3 3" xfId="28643" xr:uid="{51331309-5957-4E0F-A315-2C103C532081}"/>
    <cellStyle name="Input 2 2 3 3 4" xfId="28644" xr:uid="{25E53CA5-A862-47AE-A75D-E748166FB949}"/>
    <cellStyle name="Input 2 2 3 4" xfId="28645" xr:uid="{B534EA85-2D4B-4112-AC1E-2D8B0A223B9C}"/>
    <cellStyle name="Input 2 2 3 4 2" xfId="28646" xr:uid="{7C2F2A7A-ECAE-4ED5-A0FC-DF3F69B63D5B}"/>
    <cellStyle name="Input 2 2 3 5" xfId="28647" xr:uid="{4619E04D-6077-4F1D-9FEB-9FE1D68C8295}"/>
    <cellStyle name="Input 2 2 3 6" xfId="28648" xr:uid="{FABEF82B-D006-4367-92DF-47B40D5A6098}"/>
    <cellStyle name="Input 2 2 3 7" xfId="28649" xr:uid="{E50D09FF-8C82-4475-9E57-366DA4871AF9}"/>
    <cellStyle name="Input 2 2 4" xfId="28650" xr:uid="{DB983834-7DDE-48DC-960C-668D988A79DB}"/>
    <cellStyle name="Input 2 2 4 2" xfId="28651" xr:uid="{2327ACB4-FF41-4D02-831E-2C627764B308}"/>
    <cellStyle name="Input 2 2 4 2 2" xfId="28652" xr:uid="{2065650E-FC33-4183-AB6D-85257DB18D9A}"/>
    <cellStyle name="Input 2 2 4 3" xfId="28653" xr:uid="{71691B86-E6F2-48FA-9FCC-20EFAA558A56}"/>
    <cellStyle name="Input 2 2 4 4" xfId="28654" xr:uid="{1D6603C9-9620-4F96-8FA3-9E8923B3B12A}"/>
    <cellStyle name="Input 2 2 5" xfId="28655" xr:uid="{836E09DF-AE0D-44D6-81E1-A8FAC5B662C2}"/>
    <cellStyle name="Input 2 2 5 2" xfId="28656" xr:uid="{C77A61F7-6F07-43D7-AF28-A8A94A06A644}"/>
    <cellStyle name="Input 2 2 6" xfId="28657" xr:uid="{B6F8553B-9E4B-4CE1-950E-8986538C2508}"/>
    <cellStyle name="Input 2 2 7" xfId="28658" xr:uid="{E6D9C2E4-D868-448E-93B2-6A97179A3CF5}"/>
    <cellStyle name="Input 2 2 8" xfId="28659" xr:uid="{06494C36-3FF9-4CAD-AFC5-6F420471E9F8}"/>
    <cellStyle name="Input 2 2 9" xfId="1616" xr:uid="{2DBCF8FF-1573-4892-B45B-1C119DB4CAC1}"/>
    <cellStyle name="Input 2 3" xfId="1617" xr:uid="{61EF8BDE-ACCC-4BED-96C0-B23AF6AB55F4}"/>
    <cellStyle name="Input 2 3 2" xfId="28660" xr:uid="{87F2BC45-8E5E-41A2-A6FE-E2404EAB6280}"/>
    <cellStyle name="Input 2 3 2 2" xfId="28661" xr:uid="{0E38B81B-644B-429C-B5CC-C118D35D8710}"/>
    <cellStyle name="Input 2 3 2 2 2" xfId="28662" xr:uid="{7B2DB104-D23A-42EA-A452-3CA7CC46055C}"/>
    <cellStyle name="Input 2 3 2 3" xfId="28663" xr:uid="{4F09B99E-787A-40F5-ABD0-B22EFEAF87F4}"/>
    <cellStyle name="Input 2 3 2 4" xfId="28664" xr:uid="{24D4898A-6788-41EB-A5C9-9BC20336C809}"/>
    <cellStyle name="Input 2 3 3" xfId="28665" xr:uid="{B5D8AF8D-AA1E-4DF4-80DF-BE937E85E436}"/>
    <cellStyle name="Input 2 3 3 2" xfId="28666" xr:uid="{9F7175DB-FD3A-4568-ABE5-8F0477F230D1}"/>
    <cellStyle name="Input 2 3 3 2 2" xfId="28667" xr:uid="{426ACF98-5B74-4BF8-B394-DCE3DCA76462}"/>
    <cellStyle name="Input 2 3 3 3" xfId="28668" xr:uid="{D956D9C1-9C00-45A1-8545-D000497431D1}"/>
    <cellStyle name="Input 2 3 3 4" xfId="28669" xr:uid="{34798185-54AB-4230-B909-43C7CC2CEF9D}"/>
    <cellStyle name="Input 2 3 4" xfId="28670" xr:uid="{B5CFA627-6CE4-4566-906D-1CDD6FDB811F}"/>
    <cellStyle name="Input 2 3 4 2" xfId="28671" xr:uid="{A8FF4180-5A30-4E3C-8027-ACA7317B6CE6}"/>
    <cellStyle name="Input 2 3 5" xfId="28672" xr:uid="{F222AA2A-EE2A-4470-A111-6E82DB8F313E}"/>
    <cellStyle name="Input 2 3 6" xfId="28673" xr:uid="{2931949E-A07E-44A8-BFC6-AD81CAB97D07}"/>
    <cellStyle name="Input 2 3 7" xfId="28674" xr:uid="{740E1A69-778B-45D8-B33D-53B973333DC8}"/>
    <cellStyle name="Input 2 4" xfId="1972" xr:uid="{EBB81F37-8156-4E81-82A2-4EB7F74409F0}"/>
    <cellStyle name="Input 2 4 2" xfId="28676" xr:uid="{132E3A50-44EC-4777-A2F4-3AA72BA29DFB}"/>
    <cellStyle name="Input 2 4 2 2" xfId="28677" xr:uid="{5F99691E-C05A-4950-B156-C139A10141A5}"/>
    <cellStyle name="Input 2 4 3" xfId="28678" xr:uid="{6B3E20CB-C813-48B4-AFCE-4593A6D399F0}"/>
    <cellStyle name="Input 2 4 4" xfId="28675" xr:uid="{DDEB9AC3-9BC7-47B1-A99C-A74BE8FF07A5}"/>
    <cellStyle name="Input 2 5" xfId="28679" xr:uid="{58842DBA-5284-4B66-B378-A4DDD4DB9E00}"/>
    <cellStyle name="Input 2 5 2" xfId="28680" xr:uid="{E1C58B67-8C24-4E99-B305-B2CFF99490F8}"/>
    <cellStyle name="Input 2 6" xfId="28681" xr:uid="{3FBCEEF2-14D7-479A-88AB-8C4F6149530F}"/>
    <cellStyle name="Input 2 7" xfId="28682" xr:uid="{AB0FB5FC-DF1F-4EB4-9EBA-856AA67BC7A1}"/>
    <cellStyle name="Input 2 8" xfId="28683" xr:uid="{055834C9-000E-4343-82B5-2858173618E7}"/>
    <cellStyle name="Input 2 9" xfId="1615" xr:uid="{48DC556E-D45D-4F38-BBD1-4BEB6652DA9F}"/>
    <cellStyle name="Input 3" xfId="365" xr:uid="{8AA675B0-D233-4DB4-B791-16D24BD39AAF}"/>
    <cellStyle name="Input 3 2" xfId="3275" xr:uid="{E96A57FB-AAF9-4F39-9104-EF0EACD6C637}"/>
    <cellStyle name="Input 3 2 2" xfId="28685" xr:uid="{14393AF8-98AF-4689-9F24-5FE4AE10822E}"/>
    <cellStyle name="Input 3 2 2 2" xfId="28686" xr:uid="{38A29D2D-F7C5-4B96-ACDC-20A1E8C2BE42}"/>
    <cellStyle name="Input 3 2 2 2 2" xfId="28687" xr:uid="{58304B33-A077-48E6-AFE7-78F5D809DE02}"/>
    <cellStyle name="Input 3 2 2 3" xfId="28688" xr:uid="{0BC038C5-2BFB-4102-9A63-FAD51FFE0E6A}"/>
    <cellStyle name="Input 3 2 2 4" xfId="28689" xr:uid="{62E8C833-7897-49E0-886C-74B5050A21DC}"/>
    <cellStyle name="Input 3 2 2 5" xfId="28690" xr:uid="{CECA8E43-994E-4505-A72A-F9490A4098B5}"/>
    <cellStyle name="Input 3 2 3" xfId="28691" xr:uid="{DF4D8111-31F7-4EAF-A3BC-DA02866B0C6C}"/>
    <cellStyle name="Input 3 2 3 2" xfId="28692" xr:uid="{F8F075F1-491A-409B-8E54-08F0E6984533}"/>
    <cellStyle name="Input 3 2 3 2 2" xfId="28693" xr:uid="{860112A1-876C-4BF7-8907-6C2AEE89E50F}"/>
    <cellStyle name="Input 3 2 3 3" xfId="28694" xr:uid="{D15176FF-129D-4940-A0A0-2CB429FE4136}"/>
    <cellStyle name="Input 3 2 3 4" xfId="28695" xr:uid="{851F0D64-8248-46C1-9C53-37B587920C64}"/>
    <cellStyle name="Input 3 2 3 5" xfId="28696" xr:uid="{45F1366F-2E4E-4B4F-B85F-FC855D35AC5F}"/>
    <cellStyle name="Input 3 2 4" xfId="28697" xr:uid="{9760C4FF-3785-4D8F-8E9B-91C8E4412FC6}"/>
    <cellStyle name="Input 3 2 4 2" xfId="28698" xr:uid="{F3FCEE3C-A933-4490-B056-CC3AB90F2860}"/>
    <cellStyle name="Input 3 2 4 2 2" xfId="28699" xr:uid="{67B876A3-A833-46F0-B451-C50DC2A5AAFE}"/>
    <cellStyle name="Input 3 2 4 3" xfId="28700" xr:uid="{0A8CA27F-54A0-4C07-A15B-D1B2B1E66A44}"/>
    <cellStyle name="Input 3 2 4 4" xfId="28701" xr:uid="{8A2C6F9D-7945-4FD5-AF14-BAFB3C6C7498}"/>
    <cellStyle name="Input 3 2 5" xfId="28702" xr:uid="{38D496C9-98DA-42C8-827F-EEF91909C20B}"/>
    <cellStyle name="Input 3 2 5 2" xfId="28703" xr:uid="{793BC34E-2AE9-4D27-A217-11093F57F480}"/>
    <cellStyle name="Input 3 2 6" xfId="28704" xr:uid="{911B5F50-D95F-4F65-B861-2DCB2A70B896}"/>
    <cellStyle name="Input 3 2 7" xfId="28705" xr:uid="{51E81F77-6733-4C09-811A-69DD69BA6CD2}"/>
    <cellStyle name="Input 3 2 8" xfId="28706" xr:uid="{36DB5AA6-DE05-4B67-A3A4-8B521D8867CF}"/>
    <cellStyle name="Input 3 2 9" xfId="28684" xr:uid="{CD4EEA01-0899-4A8A-8E02-C6AEB29A9394}"/>
    <cellStyle name="Input 3 3" xfId="28707" xr:uid="{7E492673-8C9E-463B-A99D-DA5C7F3141B5}"/>
    <cellStyle name="Input 3 3 2" xfId="28708" xr:uid="{24B30EE3-2D61-49F8-8703-73737B729959}"/>
    <cellStyle name="Input 3 3 2 2" xfId="28709" xr:uid="{D2D1C208-1B8F-4139-8532-18A3A173BDAC}"/>
    <cellStyle name="Input 3 3 3" xfId="28710" xr:uid="{BA68A6B8-CD7E-429F-90FB-9A8F1D30B854}"/>
    <cellStyle name="Input 3 3 4" xfId="28711" xr:uid="{FB2E3988-8BC3-4E47-B848-D22357AC25ED}"/>
    <cellStyle name="Input 3 3 5" xfId="28712" xr:uid="{E90AE516-4B5F-4370-91E8-3B7EE8E07A03}"/>
    <cellStyle name="Input 3 4" xfId="28713" xr:uid="{9D67E219-F1E7-4120-B424-6685DF13F4C0}"/>
    <cellStyle name="Input 3 4 2" xfId="28714" xr:uid="{423543DF-6941-430E-8C45-C33AFE586CCD}"/>
    <cellStyle name="Input 3 5" xfId="28715" xr:uid="{B35D2A27-CBE3-4EFA-B333-42E45C41F399}"/>
    <cellStyle name="Input 3 6" xfId="28716" xr:uid="{8A874C31-ED92-4C7B-96DD-23C6849470EC}"/>
    <cellStyle name="Input 3 7" xfId="28717" xr:uid="{055926A2-1E29-4181-B8CF-72F996B4CFB4}"/>
    <cellStyle name="Input 3 8" xfId="1618" xr:uid="{94226C61-4309-4210-B5E4-83EFBA5BD175}"/>
    <cellStyle name="Input 3 9" xfId="43686" xr:uid="{7EA345F9-149A-49BA-A836-754082085C70}"/>
    <cellStyle name="Input 4" xfId="1619" xr:uid="{9634A14C-BD8B-4E87-AC23-5CC05E6E6751}"/>
    <cellStyle name="Input 4 2" xfId="28718" xr:uid="{D57AA373-74C4-4C48-9F90-20D8DFFF3CBC}"/>
    <cellStyle name="Input 4 2 2" xfId="28719" xr:uid="{0A9982CD-1629-46F6-9434-9409F6F9DC28}"/>
    <cellStyle name="Input 4 2 2 2" xfId="28720" xr:uid="{013292C8-0B43-4427-8AA9-993681A2D3E8}"/>
    <cellStyle name="Input 4 2 3" xfId="28721" xr:uid="{34DECB5C-8513-4592-BA7E-7C5A246A67E0}"/>
    <cellStyle name="Input 4 2 4" xfId="28722" xr:uid="{189F4E98-E84B-45A3-BC08-BBBEB2191E8E}"/>
    <cellStyle name="Input 4 2 5" xfId="28723" xr:uid="{C0AE9D70-9EB2-4842-8EF7-0D4F223C068D}"/>
    <cellStyle name="Input 4 3" xfId="28724" xr:uid="{F3EA9294-2B5F-4FCB-8DF0-5A2CEEC564D4}"/>
    <cellStyle name="Input 4 3 2" xfId="28725" xr:uid="{E197B274-0ED2-42F4-9D5A-4304AF4EBF95}"/>
    <cellStyle name="Input 4 3 2 2" xfId="28726" xr:uid="{2575FBBC-24A4-4E0E-BED9-31A5E2A18404}"/>
    <cellStyle name="Input 4 3 3" xfId="28727" xr:uid="{A896191F-5145-4482-9877-255464C36B98}"/>
    <cellStyle name="Input 4 3 4" xfId="28728" xr:uid="{13860478-EF0B-4BDF-9EB9-8E266B1B427E}"/>
    <cellStyle name="Input 4 3 5" xfId="28729" xr:uid="{E36DB8A2-F17E-4C6D-BE71-B29E34EF448E}"/>
    <cellStyle name="Input 4 4" xfId="28730" xr:uid="{05E164F8-6109-4F7D-82DA-17E5583BE348}"/>
    <cellStyle name="Input 4 4 2" xfId="28731" xr:uid="{C319B872-21C3-4F68-90CF-75420E05FE3C}"/>
    <cellStyle name="Input 4 4 2 2" xfId="28732" xr:uid="{7EFE5F22-BB10-47D0-9C78-98DAE78A4E83}"/>
    <cellStyle name="Input 4 4 3" xfId="28733" xr:uid="{D34FD357-5E79-48C6-AD96-C584905A32A9}"/>
    <cellStyle name="Input 4 4 4" xfId="28734" xr:uid="{76C5A6C4-788B-43D7-BD18-5D1A63C89951}"/>
    <cellStyle name="Input 4 5" xfId="28735" xr:uid="{A6606AAE-FFBD-4E52-8EE6-D6090DDA7DFC}"/>
    <cellStyle name="Input 4 5 2" xfId="28736" xr:uid="{23F8FC5D-A868-4FF5-8219-EEA50DA4B122}"/>
    <cellStyle name="Input 4 6" xfId="28737" xr:uid="{C14A3B63-C4EB-407D-9D91-71C48E35FC17}"/>
    <cellStyle name="Input 4 7" xfId="28738" xr:uid="{7B3FDB77-5C9E-4538-A6C4-0C820B7D76E0}"/>
    <cellStyle name="Input 4 8" xfId="28739" xr:uid="{B20296F1-E3DE-4BB1-8DED-F4E75E087E79}"/>
    <cellStyle name="Input 5" xfId="28740" xr:uid="{A78D27FE-F9E8-41CE-A316-1109A72CE8A9}"/>
    <cellStyle name="Input 5 2" xfId="28741" xr:uid="{DE9CFE7E-F0BB-4045-A9DB-55E2C930C94B}"/>
    <cellStyle name="Input 5 2 2" xfId="28742" xr:uid="{BD3EB06A-E358-47D3-BFDA-8ABC6C18DEB5}"/>
    <cellStyle name="Input 5 2 2 2" xfId="28743" xr:uid="{C2D22D52-39F8-4040-BFA4-915E4E8B61E3}"/>
    <cellStyle name="Input 5 2 3" xfId="28744" xr:uid="{3E9C2D37-DBCF-4E8E-9291-588868AD03AF}"/>
    <cellStyle name="Input 5 2 4" xfId="28745" xr:uid="{85A7F790-98C7-49D2-A10B-AC929DD3D428}"/>
    <cellStyle name="Input 5 3" xfId="28746" xr:uid="{BE8413AE-9480-4AAA-A490-54DF56E04573}"/>
    <cellStyle name="Input 5 3 2" xfId="28747" xr:uid="{1B6D7814-72AF-4580-8A96-E9E3E0823F77}"/>
    <cellStyle name="Input 5 3 3" xfId="28748" xr:uid="{80F40513-DA78-4C58-AED9-DA0BA6C9EF29}"/>
    <cellStyle name="Input 5 4" xfId="28749" xr:uid="{7A092E90-9E9F-4496-8455-F520D9A64D9C}"/>
    <cellStyle name="Input 5 5" xfId="28750" xr:uid="{1E3FCE86-4D4E-418E-8D7D-DC43A1F3248A}"/>
    <cellStyle name="Input 5 6" xfId="28751" xr:uid="{FB49055D-FEE7-4347-9823-FEA18A3C0F42}"/>
    <cellStyle name="Input 6" xfId="28752" xr:uid="{F11A6C96-B7CA-4FB4-ABB6-42086B92BDB5}"/>
    <cellStyle name="Input 6 2" xfId="28753" xr:uid="{6B6EDF4A-4662-4BAE-879A-9269D1BB3D4F}"/>
    <cellStyle name="Input 6 2 2" xfId="28754" xr:uid="{672CB7F6-A21B-4059-857F-716BD127BD1D}"/>
    <cellStyle name="Input 6 2 2 2" xfId="28755" xr:uid="{DBDC8290-961F-4EB8-AADB-5A6599715A68}"/>
    <cellStyle name="Input 6 2 3" xfId="28756" xr:uid="{C82EFBB8-0002-48FF-B38D-DA2F36819BC1}"/>
    <cellStyle name="Input 6 2 4" xfId="28757" xr:uid="{2FDFBBD5-5F2B-48F0-8975-001694350D86}"/>
    <cellStyle name="Input 6 3" xfId="28758" xr:uid="{3A48698B-4604-47B4-AF8C-B55EB06F5C36}"/>
    <cellStyle name="Input 6 3 2" xfId="28759" xr:uid="{42D553C3-D5B2-4AD1-89CE-012F61A65182}"/>
    <cellStyle name="Input 6 4" xfId="28760" xr:uid="{30C31AA4-09E4-43A6-96DB-C5D993197B7A}"/>
    <cellStyle name="Input 6 5" xfId="28761" xr:uid="{7331F775-B573-4DFA-954E-6E77EFCA5FD9}"/>
    <cellStyle name="Input 7" xfId="28762" xr:uid="{5415069F-B132-4F04-BE07-0822BC965F24}"/>
    <cellStyle name="Input 7 2" xfId="28763" xr:uid="{E78D398F-92FE-4808-ABB8-C0BB0129E228}"/>
    <cellStyle name="Input 7 2 2" xfId="28764" xr:uid="{4EC01920-F713-4EC4-8F50-8D6E31F40579}"/>
    <cellStyle name="Input 7 3" xfId="28765" xr:uid="{546048C0-3EBB-4CCE-9E55-CAA0013439BA}"/>
    <cellStyle name="Input 7 4" xfId="28766" xr:uid="{1FC83288-FA3D-4FC1-BE86-D4A7BAA4D5C4}"/>
    <cellStyle name="Input 8" xfId="28767" xr:uid="{2996327E-429B-44E9-B84E-AF54E5870F08}"/>
    <cellStyle name="Input 9" xfId="28768" xr:uid="{4FA3DAED-C2F4-46A1-B979-04D32147BA29}"/>
    <cellStyle name="Linked Cell" xfId="42" builtinId="24" customBuiltin="1"/>
    <cellStyle name="Linked Cell 2" xfId="175" xr:uid="{EDE8799A-7B63-40CD-BEF8-8DD9DC1FE7B9}"/>
    <cellStyle name="Linked Cell 2 10" xfId="1329" xr:uid="{5A0F80D0-C911-4205-935C-C78DDA54D779}"/>
    <cellStyle name="Linked Cell 2 2" xfId="263" xr:uid="{3E2D5D0B-C6E4-4FE3-8B5B-86D8F212C911}"/>
    <cellStyle name="Linked Cell 2 2 10" xfId="399" xr:uid="{018B4E91-78B3-4287-8B44-3CEFE4394C57}"/>
    <cellStyle name="Linked Cell 2 2 2" xfId="28769" xr:uid="{A6CF1250-8D1D-46F2-89A1-A0042602FCD8}"/>
    <cellStyle name="Linked Cell 2 2 2 2" xfId="28770" xr:uid="{B12BB041-92D0-420B-A6FF-4C52C4E22605}"/>
    <cellStyle name="Linked Cell 2 2 2 2 2" xfId="28771" xr:uid="{216F2490-7351-4B49-BE4C-3BA8D4E59092}"/>
    <cellStyle name="Linked Cell 2 2 2 2 2 2" xfId="28772" xr:uid="{36B835AC-422A-4E73-826A-9ECCBE05A67B}"/>
    <cellStyle name="Linked Cell 2 2 2 2 2 2 2" xfId="28773" xr:uid="{25308413-C46F-4C92-9629-3B8532FC5749}"/>
    <cellStyle name="Linked Cell 2 2 2 2 2 3" xfId="28774" xr:uid="{BB18985F-11BE-4CF4-BE8A-1CDD951F9103}"/>
    <cellStyle name="Linked Cell 2 2 2 2 2 4" xfId="28775" xr:uid="{5124289D-E36C-42BA-B90D-EAC864667501}"/>
    <cellStyle name="Linked Cell 2 2 2 2 3" xfId="28776" xr:uid="{E2995BB9-4DCA-4F84-9383-B9AE5CBBB88D}"/>
    <cellStyle name="Linked Cell 2 2 2 2 3 2" xfId="28777" xr:uid="{AB083C75-6B5A-4153-AC99-7A6185F92C45}"/>
    <cellStyle name="Linked Cell 2 2 2 2 3 2 2" xfId="28778" xr:uid="{9BF0562C-8DC1-47C1-AACB-6FB62F19B4CF}"/>
    <cellStyle name="Linked Cell 2 2 2 2 3 3" xfId="28779" xr:uid="{26CA8C00-D20F-4F1E-9DE8-34B80FEB0B62}"/>
    <cellStyle name="Linked Cell 2 2 2 2 3 4" xfId="28780" xr:uid="{ADCAB4E5-C244-410B-B4AE-7A905D099DEF}"/>
    <cellStyle name="Linked Cell 2 2 2 2 4" xfId="28781" xr:uid="{01226973-D000-4CF1-86BC-088FB54D35BC}"/>
    <cellStyle name="Linked Cell 2 2 2 2 4 2" xfId="28782" xr:uid="{671B7325-AE03-44F7-A06C-1DE25149C4A8}"/>
    <cellStyle name="Linked Cell 2 2 2 2 4 2 2" xfId="28783" xr:uid="{906BBB94-B33C-4933-9336-411B5DED6A92}"/>
    <cellStyle name="Linked Cell 2 2 2 2 4 3" xfId="28784" xr:uid="{B7A9748F-5E0D-46A0-824B-361A7BE72EB7}"/>
    <cellStyle name="Linked Cell 2 2 2 2 4 4" xfId="28785" xr:uid="{275AE809-803E-4079-89EE-63E457FD95DA}"/>
    <cellStyle name="Linked Cell 2 2 2 2 5" xfId="28786" xr:uid="{01187DE8-1932-478E-BBF0-632DFDA5F6D1}"/>
    <cellStyle name="Linked Cell 2 2 2 2 5 2" xfId="28787" xr:uid="{70AADBA2-7E3D-4CE6-85DD-1067FE84314E}"/>
    <cellStyle name="Linked Cell 2 2 2 2 6" xfId="28788" xr:uid="{8DE6A9A8-8E3D-4230-9D99-7662DF86D2A0}"/>
    <cellStyle name="Linked Cell 2 2 2 2 7" xfId="28789" xr:uid="{4332C37D-2C97-486B-B402-42AE69A638C3}"/>
    <cellStyle name="Linked Cell 2 2 2 2 8" xfId="28790" xr:uid="{061595D3-5C6B-4C98-9E1E-9AF1C17324F2}"/>
    <cellStyle name="Linked Cell 2 2 2 3" xfId="28791" xr:uid="{95549C50-1D81-4E9A-9E50-7B4D7672E170}"/>
    <cellStyle name="Linked Cell 2 2 2 3 2" xfId="28792" xr:uid="{47D85350-D446-4572-BBAE-F5AB2148BAAA}"/>
    <cellStyle name="Linked Cell 2 2 2 3 2 2" xfId="28793" xr:uid="{8ECB44B4-27EC-4B1B-A307-F2C1773EC1FB}"/>
    <cellStyle name="Linked Cell 2 2 2 3 3" xfId="28794" xr:uid="{84ACA0AC-5A9A-4829-968F-C0C7FCB615F6}"/>
    <cellStyle name="Linked Cell 2 2 2 3 4" xfId="28795" xr:uid="{CE0D9B82-BED5-46F7-8B14-51FEE100AD58}"/>
    <cellStyle name="Linked Cell 2 2 2 4" xfId="28796" xr:uid="{989B6B77-7EFA-4C87-9D7B-B1CB2514D680}"/>
    <cellStyle name="Linked Cell 2 2 2 4 2" xfId="28797" xr:uid="{B9A36229-49C3-4B00-86C4-C7D48F993FF2}"/>
    <cellStyle name="Linked Cell 2 2 2 5" xfId="28798" xr:uid="{985F13F3-2178-4A71-8772-E804EB8721A1}"/>
    <cellStyle name="Linked Cell 2 2 2 6" xfId="28799" xr:uid="{6906C0C1-8D88-4DFE-9E3D-023EA8BC9AE5}"/>
    <cellStyle name="Linked Cell 2 2 2 7" xfId="28800" xr:uid="{3511D4D6-3D21-4173-8EEF-C2BE25708301}"/>
    <cellStyle name="Linked Cell 2 2 3" xfId="28801" xr:uid="{2E40CB88-CB05-4C8E-BD1F-930AF512370B}"/>
    <cellStyle name="Linked Cell 2 2 3 2" xfId="28802" xr:uid="{3BAE5A09-E554-4355-9DDB-F758C7963BEC}"/>
    <cellStyle name="Linked Cell 2 2 3 2 2" xfId="28803" xr:uid="{D24A7EFB-4DE7-4EBF-8913-08C6EDF51856}"/>
    <cellStyle name="Linked Cell 2 2 3 2 2 2" xfId="28804" xr:uid="{0294B8D1-0686-4EA7-B7E1-0723E91A7C88}"/>
    <cellStyle name="Linked Cell 2 2 3 2 2 2 2" xfId="28805" xr:uid="{13B4F121-2607-4015-B167-D084075AA3A3}"/>
    <cellStyle name="Linked Cell 2 2 3 2 2 3" xfId="28806" xr:uid="{C1A730AC-1316-440A-A9F9-CE84DD2C9463}"/>
    <cellStyle name="Linked Cell 2 2 3 2 2 4" xfId="28807" xr:uid="{E8EEFFA0-656D-44C9-9EE9-540EE64D666E}"/>
    <cellStyle name="Linked Cell 2 2 3 2 3" xfId="28808" xr:uid="{C5799408-7B2B-44DF-9AF5-ED98FE89F970}"/>
    <cellStyle name="Linked Cell 2 2 3 2 3 2" xfId="28809" xr:uid="{06089426-C749-4036-94EE-4015D2A34ADC}"/>
    <cellStyle name="Linked Cell 2 2 3 2 3 2 2" xfId="28810" xr:uid="{3FE0C3B8-7315-4B9C-93A3-E730B1AC0ECA}"/>
    <cellStyle name="Linked Cell 2 2 3 2 3 3" xfId="28811" xr:uid="{CAD9AE3C-1693-45D2-9BC9-4BB39F07CAFA}"/>
    <cellStyle name="Linked Cell 2 2 3 2 3 4" xfId="28812" xr:uid="{330FE12D-6D6D-4151-BF88-C19AA2072DA9}"/>
    <cellStyle name="Linked Cell 2 2 3 2 4" xfId="28813" xr:uid="{D56C06CD-91E7-41BD-935E-BB88B3B0A580}"/>
    <cellStyle name="Linked Cell 2 2 3 2 4 2" xfId="28814" xr:uid="{304FEAA1-352F-44D3-BE26-749AEDD27810}"/>
    <cellStyle name="Linked Cell 2 2 3 2 4 2 2" xfId="28815" xr:uid="{610753DA-CB99-48FE-9273-1B36164F837E}"/>
    <cellStyle name="Linked Cell 2 2 3 2 4 3" xfId="28816" xr:uid="{72B80606-D879-4178-8868-E70D6EF527DB}"/>
    <cellStyle name="Linked Cell 2 2 3 2 4 4" xfId="28817" xr:uid="{CAB40113-4F34-4AEA-81F9-FCB0A49DD6FE}"/>
    <cellStyle name="Linked Cell 2 2 3 2 5" xfId="28818" xr:uid="{9542807C-71E8-4714-A9F3-0031E0469686}"/>
    <cellStyle name="Linked Cell 2 2 3 2 5 2" xfId="28819" xr:uid="{2CC116D4-1161-498F-81A6-9F85F1DEF594}"/>
    <cellStyle name="Linked Cell 2 2 3 2 6" xfId="28820" xr:uid="{0ABE6A25-24BD-4CB3-BAB4-07EE2E160E7B}"/>
    <cellStyle name="Linked Cell 2 2 3 2 7" xfId="28821" xr:uid="{E3017569-61E4-4310-A289-80EC0387ABB1}"/>
    <cellStyle name="Linked Cell 2 2 3 2 8" xfId="28822" xr:uid="{251E739A-5286-4E83-8B4C-CA6D12A3F868}"/>
    <cellStyle name="Linked Cell 2 2 3 3" xfId="28823" xr:uid="{82D7DD52-5BDD-44B2-A3DB-65EC72C13040}"/>
    <cellStyle name="Linked Cell 2 2 3 3 2" xfId="28824" xr:uid="{32322441-7176-474E-AA64-D09252AD75B8}"/>
    <cellStyle name="Linked Cell 2 2 3 3 2 2" xfId="28825" xr:uid="{C53221C9-B03A-4EE1-A648-98DAB395E117}"/>
    <cellStyle name="Linked Cell 2 2 3 3 3" xfId="28826" xr:uid="{D0FD0ED7-E67D-4F45-BBA5-5E25A0109A25}"/>
    <cellStyle name="Linked Cell 2 2 3 3 4" xfId="28827" xr:uid="{051FD575-564F-417F-9257-9C2802648506}"/>
    <cellStyle name="Linked Cell 2 2 3 4" xfId="28828" xr:uid="{F6C4F4C5-58A7-43D7-90D3-9734B25A6C68}"/>
    <cellStyle name="Linked Cell 2 2 3 4 2" xfId="28829" xr:uid="{807A9DF0-6084-4A1B-9746-24283239D719}"/>
    <cellStyle name="Linked Cell 2 2 3 5" xfId="28830" xr:uid="{911E0483-18BD-4E3C-8D27-3BCF4FED331F}"/>
    <cellStyle name="Linked Cell 2 2 3 6" xfId="28831" xr:uid="{D7EC04C6-8646-4353-BFC9-6A32760906AB}"/>
    <cellStyle name="Linked Cell 2 2 3 7" xfId="28832" xr:uid="{D5871ABC-A8B1-4E40-BFE8-AB96F4871990}"/>
    <cellStyle name="Linked Cell 2 2 4" xfId="28833" xr:uid="{080D2A2C-F613-4D08-94EE-5809868E3308}"/>
    <cellStyle name="Linked Cell 2 2 4 2" xfId="28834" xr:uid="{7077B3E6-E263-40CC-A399-62DAC13CBAA7}"/>
    <cellStyle name="Linked Cell 2 2 4 2 2" xfId="28835" xr:uid="{49FF3380-7CBF-4448-804D-31D08CCE1184}"/>
    <cellStyle name="Linked Cell 2 2 4 3" xfId="28836" xr:uid="{9595858B-C9C6-49C3-A1D0-61C79EDA7331}"/>
    <cellStyle name="Linked Cell 2 2 4 4" xfId="28837" xr:uid="{BC87E2F6-207D-41BD-9044-814A23ED3391}"/>
    <cellStyle name="Linked Cell 2 2 5" xfId="28838" xr:uid="{41D12752-C2FC-45C8-A64A-D699D74B0DF9}"/>
    <cellStyle name="Linked Cell 2 2 5 2" xfId="28839" xr:uid="{7EEF523C-AD8D-4E4E-B09F-D9210D7A04DE}"/>
    <cellStyle name="Linked Cell 2 2 6" xfId="28840" xr:uid="{B4A91E88-FCB6-4D07-8C33-0044D1CCBBFF}"/>
    <cellStyle name="Linked Cell 2 2 7" xfId="28841" xr:uid="{3E7E7DCC-4D52-4084-A6D0-86EDB76CC8E1}"/>
    <cellStyle name="Linked Cell 2 2 8" xfId="28842" xr:uid="{D284E556-3EDE-4918-912D-53A7957E55FD}"/>
    <cellStyle name="Linked Cell 2 2 9" xfId="1621" xr:uid="{1D2392F8-0434-45F2-95DD-CFD51D966E18}"/>
    <cellStyle name="Linked Cell 2 3" xfId="1622" xr:uid="{EB22A63D-D1E7-42C7-8C92-B742297660B0}"/>
    <cellStyle name="Linked Cell 2 3 2" xfId="28843" xr:uid="{51DFE37C-D14B-4682-8111-DE3A43D35EE4}"/>
    <cellStyle name="Linked Cell 2 3 2 2" xfId="28844" xr:uid="{DF7F6410-1B8C-46F8-A5EB-233A3971159F}"/>
    <cellStyle name="Linked Cell 2 3 2 2 2" xfId="28845" xr:uid="{E3A0E617-3775-463F-920B-19FEFA561062}"/>
    <cellStyle name="Linked Cell 2 3 2 3" xfId="28846" xr:uid="{5037B081-148F-46D2-8DAE-3694E790B05D}"/>
    <cellStyle name="Linked Cell 2 3 2 4" xfId="28847" xr:uid="{71F7216C-3D64-41F2-B569-6D38D8517596}"/>
    <cellStyle name="Linked Cell 2 3 3" xfId="28848" xr:uid="{DDB2EA3B-DAF2-4D6D-A1F4-7CE5E0FCAF3A}"/>
    <cellStyle name="Linked Cell 2 3 3 2" xfId="28849" xr:uid="{C6864A83-E27E-4AEC-A540-F047C299B34E}"/>
    <cellStyle name="Linked Cell 2 3 3 2 2" xfId="28850" xr:uid="{64DBA1C3-AA6B-4F1F-92CB-93656A0D6653}"/>
    <cellStyle name="Linked Cell 2 3 3 3" xfId="28851" xr:uid="{2C7CF7AE-B0C3-4805-8984-483215A1F725}"/>
    <cellStyle name="Linked Cell 2 3 3 4" xfId="28852" xr:uid="{FFE6DB67-787A-49D0-90EE-EFAF3B836A04}"/>
    <cellStyle name="Linked Cell 2 3 4" xfId="28853" xr:uid="{A699CDF2-9D2A-464E-9D5D-C95DA0401513}"/>
    <cellStyle name="Linked Cell 2 3 4 2" xfId="28854" xr:uid="{5F4E354C-93CA-43F0-BE83-B1DC69B155B8}"/>
    <cellStyle name="Linked Cell 2 3 5" xfId="28855" xr:uid="{E6C3E680-355F-4342-9F37-67AB9F185349}"/>
    <cellStyle name="Linked Cell 2 3 6" xfId="28856" xr:uid="{DD6180F4-8BD0-4CE6-B50F-6E0E31EA94BD}"/>
    <cellStyle name="Linked Cell 2 3 7" xfId="28857" xr:uid="{74A3188E-0535-464E-BA42-2606FB359AB3}"/>
    <cellStyle name="Linked Cell 2 4" xfId="1973" xr:uid="{98A33A25-0333-45B9-88A2-070B1A05A750}"/>
    <cellStyle name="Linked Cell 2 4 2" xfId="28859" xr:uid="{2F0390BF-6FA3-461C-96D4-15AE01736CD7}"/>
    <cellStyle name="Linked Cell 2 4 2 2" xfId="28860" xr:uid="{EB27F716-9051-40A4-89C0-186C8765D20C}"/>
    <cellStyle name="Linked Cell 2 4 3" xfId="28861" xr:uid="{1C47DED5-B8DE-423F-9B74-98D611BAFEC9}"/>
    <cellStyle name="Linked Cell 2 4 4" xfId="28858" xr:uid="{87C9241F-F4B7-46E0-89A7-672103D5B078}"/>
    <cellStyle name="Linked Cell 2 5" xfId="28862" xr:uid="{1C3D0B23-C4C3-4DB1-AD9C-B27F03258DD4}"/>
    <cellStyle name="Linked Cell 2 5 2" xfId="28863" xr:uid="{37C6FF43-89D8-4196-90F8-662E9F7DB404}"/>
    <cellStyle name="Linked Cell 2 6" xfId="28864" xr:uid="{48B1AB04-236F-45D6-9DFC-8A45B5E32C8F}"/>
    <cellStyle name="Linked Cell 2 7" xfId="28865" xr:uid="{6F3F513E-8347-4489-A18C-BB0694C842C3}"/>
    <cellStyle name="Linked Cell 2 8" xfId="28866" xr:uid="{726523C4-4E3A-4F14-947E-E9FC478F2FED}"/>
    <cellStyle name="Linked Cell 2 9" xfId="1620" xr:uid="{09A366A8-B8C5-46E4-8FFC-FB8FC9EFC1CA}"/>
    <cellStyle name="Linked Cell 3" xfId="364" xr:uid="{AEB8561B-3133-4D82-B524-BC96674F0371}"/>
    <cellStyle name="Linked Cell 3 2" xfId="3316" xr:uid="{AD2718D8-621B-459B-BFF9-34BB7A32BCE7}"/>
    <cellStyle name="Linked Cell 3 2 2" xfId="28868" xr:uid="{830D1AE5-2E4F-4A09-98EF-1C478DEB85FA}"/>
    <cellStyle name="Linked Cell 3 2 2 2" xfId="28869" xr:uid="{A84A229A-92B8-4FBC-B54A-EFDCBC527989}"/>
    <cellStyle name="Linked Cell 3 2 2 2 2" xfId="28870" xr:uid="{6902FD20-DB0C-4E37-8EDC-26D0817877F8}"/>
    <cellStyle name="Linked Cell 3 2 2 3" xfId="28871" xr:uid="{05A9890E-A981-4CC8-9EAB-1F8A6B9A5E83}"/>
    <cellStyle name="Linked Cell 3 2 2 4" xfId="28872" xr:uid="{70BFC355-9204-4F00-8E44-ECC0E796150E}"/>
    <cellStyle name="Linked Cell 3 2 2 5" xfId="28873" xr:uid="{9A0EA763-8631-4D04-8C20-79470E6BFA3B}"/>
    <cellStyle name="Linked Cell 3 2 3" xfId="28874" xr:uid="{5C767BC6-1025-47B2-904E-62F32D762C04}"/>
    <cellStyle name="Linked Cell 3 2 3 2" xfId="28875" xr:uid="{0FC4CA79-4213-446B-86B6-CCE748532D24}"/>
    <cellStyle name="Linked Cell 3 2 3 2 2" xfId="28876" xr:uid="{D4CC0C7F-5197-4148-85AB-8EA6FE796280}"/>
    <cellStyle name="Linked Cell 3 2 3 3" xfId="28877" xr:uid="{15A5D3E7-AACA-4D79-B980-D471CCF5DA3C}"/>
    <cellStyle name="Linked Cell 3 2 3 4" xfId="28878" xr:uid="{29596AD1-F920-4BB8-97C3-6852C6CA8346}"/>
    <cellStyle name="Linked Cell 3 2 3 5" xfId="28879" xr:uid="{5157DE7C-3A67-4D4F-9BEF-52BAF6B3374B}"/>
    <cellStyle name="Linked Cell 3 2 4" xfId="28880" xr:uid="{5B25AC5B-0952-4F5D-9890-3B341D6A60AC}"/>
    <cellStyle name="Linked Cell 3 2 4 2" xfId="28881" xr:uid="{1730A5FB-F03F-4F4E-9B2C-7AA18EF7DC6E}"/>
    <cellStyle name="Linked Cell 3 2 4 2 2" xfId="28882" xr:uid="{50127C17-C7F3-486F-83F1-52EF3B656256}"/>
    <cellStyle name="Linked Cell 3 2 4 3" xfId="28883" xr:uid="{184D3964-C4DC-4B6B-93CF-2A4BF565AD37}"/>
    <cellStyle name="Linked Cell 3 2 4 4" xfId="28884" xr:uid="{0703DB18-09DD-4890-B3C1-78E13F4F8C5A}"/>
    <cellStyle name="Linked Cell 3 2 5" xfId="28885" xr:uid="{B80C1EF9-D91F-4F3B-A826-E4FF60BF58C3}"/>
    <cellStyle name="Linked Cell 3 2 5 2" xfId="28886" xr:uid="{04AAC342-E7DE-4BE6-BE84-DF5D3A5C2714}"/>
    <cellStyle name="Linked Cell 3 2 6" xfId="28887" xr:uid="{09807E75-CC6A-40B7-8C32-0CEA64A743F1}"/>
    <cellStyle name="Linked Cell 3 2 7" xfId="28888" xr:uid="{15113C1F-9D6F-453D-86F4-6E34751A5A5D}"/>
    <cellStyle name="Linked Cell 3 2 8" xfId="28889" xr:uid="{E21B3B96-ABED-4254-93F3-E391ED9B2AE1}"/>
    <cellStyle name="Linked Cell 3 2 9" xfId="28867" xr:uid="{033382D1-2D60-4DA1-9F85-A0D7E05E2F84}"/>
    <cellStyle name="Linked Cell 3 3" xfId="28890" xr:uid="{03FFEE75-2D2C-4D9B-8EC6-E2DB4C750B23}"/>
    <cellStyle name="Linked Cell 3 3 2" xfId="28891" xr:uid="{0AF42626-5F43-4071-961E-7FD87798B533}"/>
    <cellStyle name="Linked Cell 3 3 2 2" xfId="28892" xr:uid="{9AA6B73B-A665-4484-8D51-2D3996FE59FB}"/>
    <cellStyle name="Linked Cell 3 3 3" xfId="28893" xr:uid="{DA333B39-4BF0-4A2B-8B67-4E99B8DD7A1B}"/>
    <cellStyle name="Linked Cell 3 3 4" xfId="28894" xr:uid="{DA9BF331-4091-4961-ADBD-19CD370CCB02}"/>
    <cellStyle name="Linked Cell 3 3 5" xfId="28895" xr:uid="{7222EBEB-F7A9-440F-8892-09CDD4D6BC27}"/>
    <cellStyle name="Linked Cell 3 4" xfId="28896" xr:uid="{577A9953-CAF7-45B6-9452-B5FB93C46729}"/>
    <cellStyle name="Linked Cell 3 4 2" xfId="28897" xr:uid="{49A45573-1029-4FEB-97C6-4C2B88FCE43C}"/>
    <cellStyle name="Linked Cell 3 5" xfId="28898" xr:uid="{A16D3A93-46AB-4F98-843F-7402F871FFD8}"/>
    <cellStyle name="Linked Cell 3 6" xfId="28899" xr:uid="{F5D0CEE9-348C-45EA-BF5E-708398BC2DD6}"/>
    <cellStyle name="Linked Cell 3 7" xfId="28900" xr:uid="{5B46589E-EE1A-4E09-B11D-5733F10DD03A}"/>
    <cellStyle name="Linked Cell 3 8" xfId="1623" xr:uid="{03B4D3C0-8466-471C-88D4-5484578E4B33}"/>
    <cellStyle name="Linked Cell 3 9" xfId="43689" xr:uid="{D4A5C0B8-55D3-4F3F-BE98-09D35D76111C}"/>
    <cellStyle name="Linked Cell 4" xfId="1624" xr:uid="{94CC3B90-9529-4FDA-95F1-F09167D55C11}"/>
    <cellStyle name="Linked Cell 4 2" xfId="28901" xr:uid="{46D8DA4E-92B6-4370-86CF-32DF567FF5DC}"/>
    <cellStyle name="Linked Cell 4 2 2" xfId="28902" xr:uid="{EF97DC05-3B8E-4D41-B36F-42FED9D3F054}"/>
    <cellStyle name="Linked Cell 4 2 2 2" xfId="28903" xr:uid="{9BC29445-29A8-4A8D-B3BD-A8C5BAB3089A}"/>
    <cellStyle name="Linked Cell 4 2 3" xfId="28904" xr:uid="{A137839B-D0E1-40EE-8286-56B0E5510E50}"/>
    <cellStyle name="Linked Cell 4 2 4" xfId="28905" xr:uid="{87831BCA-A1BA-4890-B7FA-4E5685AF14EC}"/>
    <cellStyle name="Linked Cell 4 2 5" xfId="28906" xr:uid="{364AE8A8-73AF-4C5A-BD7E-5BF3E9E3AFCC}"/>
    <cellStyle name="Linked Cell 4 3" xfId="28907" xr:uid="{636F0743-125A-4FB4-AE2D-99C771595E70}"/>
    <cellStyle name="Linked Cell 4 3 2" xfId="28908" xr:uid="{E00F0C8B-4120-4247-9C71-99D37EA86854}"/>
    <cellStyle name="Linked Cell 4 3 2 2" xfId="28909" xr:uid="{420BD6F8-41F3-4FFA-B108-224F38F17919}"/>
    <cellStyle name="Linked Cell 4 3 3" xfId="28910" xr:uid="{A6450EA4-E2E4-4F54-9633-C3028A8D6773}"/>
    <cellStyle name="Linked Cell 4 3 4" xfId="28911" xr:uid="{180303C0-F45A-4C9A-A856-F2534E47D549}"/>
    <cellStyle name="Linked Cell 4 3 5" xfId="28912" xr:uid="{07E89303-37A8-4877-B63B-503EDB25FF1B}"/>
    <cellStyle name="Linked Cell 4 4" xfId="28913" xr:uid="{CCB24C8C-5636-4D64-8BFB-839D82D28960}"/>
    <cellStyle name="Linked Cell 4 4 2" xfId="28914" xr:uid="{9B943D16-D82D-4871-96B4-94DB03F62DD7}"/>
    <cellStyle name="Linked Cell 4 4 2 2" xfId="28915" xr:uid="{66802FDB-5D30-4722-9C21-46AD94A67230}"/>
    <cellStyle name="Linked Cell 4 4 3" xfId="28916" xr:uid="{47810B13-B62A-48B1-B0EE-B7A10547D4CE}"/>
    <cellStyle name="Linked Cell 4 4 4" xfId="28917" xr:uid="{8FC8E90E-AA5F-4150-85BF-A8798758C01D}"/>
    <cellStyle name="Linked Cell 4 5" xfId="28918" xr:uid="{91296096-12E4-4ACD-916D-E22E15BB8BBC}"/>
    <cellStyle name="Linked Cell 4 5 2" xfId="28919" xr:uid="{157C50A5-70AE-45B8-8DBC-9ABABC72E222}"/>
    <cellStyle name="Linked Cell 4 6" xfId="28920" xr:uid="{5D36965F-EDA0-4CC7-AF6A-11DA80189902}"/>
    <cellStyle name="Linked Cell 4 7" xfId="28921" xr:uid="{6F24094E-54FE-4696-995A-BCF9D7B9AF24}"/>
    <cellStyle name="Linked Cell 4 8" xfId="28922" xr:uid="{E19F2E9B-E792-4FE0-92BB-CE692BA02C84}"/>
    <cellStyle name="Linked Cell 5" xfId="28923" xr:uid="{62F3B470-2462-4923-A75D-3B2352A2EC74}"/>
    <cellStyle name="Linked Cell 5 2" xfId="28924" xr:uid="{FB333FB8-7ABD-4A98-86F1-8963EA94477C}"/>
    <cellStyle name="Linked Cell 5 2 2" xfId="28925" xr:uid="{12A03D0C-ADBE-4F93-B603-FA6B84A290EB}"/>
    <cellStyle name="Linked Cell 5 2 2 2" xfId="28926" xr:uid="{66268A7A-6494-437E-9798-A75F919E196B}"/>
    <cellStyle name="Linked Cell 5 2 3" xfId="28927" xr:uid="{E3DB0ADA-99B1-42FA-9BD2-C5BF8ABAEFC9}"/>
    <cellStyle name="Linked Cell 5 2 4" xfId="28928" xr:uid="{CB5FC605-2867-4C5C-BD2C-46E4AC0F25E6}"/>
    <cellStyle name="Linked Cell 5 3" xfId="28929" xr:uid="{EB6609B4-BF71-454A-BBF7-DFAF2D317C8D}"/>
    <cellStyle name="Linked Cell 5 3 2" xfId="28930" xr:uid="{A1532128-05A9-4FB3-8D08-1601A9338BBC}"/>
    <cellStyle name="Linked Cell 5 3 3" xfId="28931" xr:uid="{3E3714CB-3A44-4356-8173-5F80443440DE}"/>
    <cellStyle name="Linked Cell 5 4" xfId="28932" xr:uid="{9B230762-7899-439A-9CB3-3A1FC668B0A6}"/>
    <cellStyle name="Linked Cell 5 5" xfId="28933" xr:uid="{D207CB76-005C-45FE-9D1A-95ED9DBDD438}"/>
    <cellStyle name="Linked Cell 5 6" xfId="28934" xr:uid="{A2D357B6-E623-4E68-A2EB-0503ADE5DD85}"/>
    <cellStyle name="Linked Cell 6" xfId="28935" xr:uid="{64710B0D-62E0-4555-B9C3-4876F17F73F8}"/>
    <cellStyle name="Linked Cell 6 2" xfId="28936" xr:uid="{910733EC-C4D5-4A0A-9791-147431593A1D}"/>
    <cellStyle name="Linked Cell 6 2 2" xfId="28937" xr:uid="{D0C7FF32-487A-4700-9FCE-273FD4E372EA}"/>
    <cellStyle name="Linked Cell 6 2 2 2" xfId="28938" xr:uid="{D43CDE53-DB22-4264-AA4C-EA1C75667C26}"/>
    <cellStyle name="Linked Cell 6 2 3" xfId="28939" xr:uid="{4C8E7CDF-3090-44DB-9DD4-E57E2925EFFF}"/>
    <cellStyle name="Linked Cell 6 2 4" xfId="28940" xr:uid="{D1738B93-4D9E-4FFF-B73D-02D53730B144}"/>
    <cellStyle name="Linked Cell 6 3" xfId="28941" xr:uid="{79F4D54E-B4B0-4DA4-A13D-48F05244AEC7}"/>
    <cellStyle name="Linked Cell 6 3 2" xfId="28942" xr:uid="{C10C9DDE-7EF7-4D97-99F3-CF3FE01F7043}"/>
    <cellStyle name="Linked Cell 6 4" xfId="28943" xr:uid="{07B251AE-A127-40EA-A4FD-0770883007A5}"/>
    <cellStyle name="Linked Cell 6 5" xfId="28944" xr:uid="{BF51ABF0-C555-4770-AECB-915229EF07BA}"/>
    <cellStyle name="Linked Cell 7" xfId="28945" xr:uid="{F5E188A4-06D3-451D-814F-C26D21D1A0D9}"/>
    <cellStyle name="Linked Cell 7 2" xfId="28946" xr:uid="{A90733B4-A128-4976-A217-D957F1B465F6}"/>
    <cellStyle name="Linked Cell 7 2 2" xfId="28947" xr:uid="{FF20AC26-BB2D-4529-A613-B676194DAC68}"/>
    <cellStyle name="Linked Cell 7 3" xfId="28948" xr:uid="{99795618-C58A-40EE-A2AE-7ABA6FB6B02F}"/>
    <cellStyle name="Linked Cell 7 4" xfId="28949" xr:uid="{2D992E0F-1D4D-43A3-A8CF-EFE947F84683}"/>
    <cellStyle name="Linked Cell 8" xfId="28950" xr:uid="{8988805A-2C2C-46CB-B115-E6911AD4461A}"/>
    <cellStyle name="Linked Cell 9" xfId="28951" xr:uid="{6A705386-DC49-4847-8792-95F54B405C85}"/>
    <cellStyle name="Neutral 10" xfId="68" xr:uid="{A1C54637-D149-4BDD-8214-F9CD8DC2B5C5}"/>
    <cellStyle name="Neutral 2" xfId="176" xr:uid="{E59F26A8-950F-422B-B57A-06086C6FCDF7}"/>
    <cellStyle name="Neutral 2 10" xfId="1625" xr:uid="{1029FEBC-13B8-4B0E-8DAD-7CE8F384300F}"/>
    <cellStyle name="Neutral 2 11" xfId="1330" xr:uid="{0A56DF08-32A1-49DC-8983-DF06B39DBEA0}"/>
    <cellStyle name="Neutral 2 12" xfId="333" xr:uid="{482D0325-50FE-4EEF-9A21-1A4D0CB2BE00}"/>
    <cellStyle name="Neutral 2 2" xfId="264" xr:uid="{1EA4BBFD-314E-45F2-BA96-BB22830DAEA8}"/>
    <cellStyle name="Neutral 2 2 10" xfId="395" xr:uid="{1D1330ED-FC8F-4374-819B-C808F4CC4DD2}"/>
    <cellStyle name="Neutral 2 2 2" xfId="28952" xr:uid="{C9E65683-3E79-4029-A277-77D507FB6A0B}"/>
    <cellStyle name="Neutral 2 2 2 2" xfId="28953" xr:uid="{41B403F8-3FBB-4595-8B5A-48E3E18733E0}"/>
    <cellStyle name="Neutral 2 2 2 2 2" xfId="28954" xr:uid="{1C777C77-ED69-4341-B68E-B4F9A7B7DD99}"/>
    <cellStyle name="Neutral 2 2 2 2 2 2" xfId="28955" xr:uid="{782AB311-06D3-4817-ABBF-3DA4113DFCF2}"/>
    <cellStyle name="Neutral 2 2 2 2 2 2 2" xfId="28956" xr:uid="{2C04CFDF-817B-4821-9F05-21C1B88CDF6F}"/>
    <cellStyle name="Neutral 2 2 2 2 2 3" xfId="28957" xr:uid="{0D535336-51EA-45B1-B4AD-16CA13368E2C}"/>
    <cellStyle name="Neutral 2 2 2 2 2 4" xfId="28958" xr:uid="{C1F2F8B5-B79B-44CA-BD5A-F95D95FCE30A}"/>
    <cellStyle name="Neutral 2 2 2 2 3" xfId="28959" xr:uid="{2C0A2070-BF33-42E8-B398-DF72475A780D}"/>
    <cellStyle name="Neutral 2 2 2 2 3 2" xfId="28960" xr:uid="{F3417C86-BFE2-449E-B1D9-C55A591B512B}"/>
    <cellStyle name="Neutral 2 2 2 2 3 2 2" xfId="28961" xr:uid="{6D5EEDF1-688D-4D6D-AA7C-6B09977670E8}"/>
    <cellStyle name="Neutral 2 2 2 2 3 3" xfId="28962" xr:uid="{282DE61B-39AC-4A7E-9602-E4F61B2406FF}"/>
    <cellStyle name="Neutral 2 2 2 2 3 4" xfId="28963" xr:uid="{0DB0D8D4-AAC2-48DF-9DB6-EAB74E7BB4C4}"/>
    <cellStyle name="Neutral 2 2 2 2 4" xfId="28964" xr:uid="{12934CDF-D3C8-4A3B-B79F-FE7D8E2C29AB}"/>
    <cellStyle name="Neutral 2 2 2 2 4 2" xfId="28965" xr:uid="{FF927071-F6D7-4B51-84B5-AB4F6DF07E4E}"/>
    <cellStyle name="Neutral 2 2 2 2 4 2 2" xfId="28966" xr:uid="{CD888330-74E2-4DEC-880E-79459A419F69}"/>
    <cellStyle name="Neutral 2 2 2 2 4 3" xfId="28967" xr:uid="{BC3D8027-7F22-409C-B4A6-458F0770817E}"/>
    <cellStyle name="Neutral 2 2 2 2 4 4" xfId="28968" xr:uid="{1E79408E-4EE0-4D37-84A9-AB3757E905E3}"/>
    <cellStyle name="Neutral 2 2 2 2 5" xfId="28969" xr:uid="{6424A61B-840D-497B-B1BA-9D1C6EFD08A1}"/>
    <cellStyle name="Neutral 2 2 2 2 5 2" xfId="28970" xr:uid="{2664283F-AFA4-4539-A785-3E8DF16F5DCA}"/>
    <cellStyle name="Neutral 2 2 2 2 6" xfId="28971" xr:uid="{1AB5A011-6D06-4EC0-83AB-4C520610D2B4}"/>
    <cellStyle name="Neutral 2 2 2 2 7" xfId="28972" xr:uid="{475C1ED9-452A-4ACD-8CB9-6988223D2997}"/>
    <cellStyle name="Neutral 2 2 2 2 8" xfId="28973" xr:uid="{1BB97221-100C-4795-AABA-33653FD83BD9}"/>
    <cellStyle name="Neutral 2 2 2 3" xfId="28974" xr:uid="{0A8AE629-F277-4962-8A76-E66A36B2C33A}"/>
    <cellStyle name="Neutral 2 2 2 3 2" xfId="28975" xr:uid="{CC176804-184B-4AE0-9190-5027699603B2}"/>
    <cellStyle name="Neutral 2 2 2 3 2 2" xfId="28976" xr:uid="{25E15F43-63C3-4D84-AA33-761E43DCA4A4}"/>
    <cellStyle name="Neutral 2 2 2 3 3" xfId="28977" xr:uid="{3140972B-27EB-4D0C-BB60-BC3EDB215CF5}"/>
    <cellStyle name="Neutral 2 2 2 3 4" xfId="28978" xr:uid="{6A60013F-FD4A-43D8-82C5-A3E0A9BCC3C7}"/>
    <cellStyle name="Neutral 2 2 2 4" xfId="28979" xr:uid="{F75D5455-4741-41DA-B806-0B789C1A74AF}"/>
    <cellStyle name="Neutral 2 2 2 4 2" xfId="28980" xr:uid="{4045ED29-549A-4052-B503-4655ACFAE027}"/>
    <cellStyle name="Neutral 2 2 2 4 2 2" xfId="28981" xr:uid="{82D36642-DB3E-4A69-A52D-B32C0FB9B0C7}"/>
    <cellStyle name="Neutral 2 2 2 4 3" xfId="28982" xr:uid="{FDACF647-5A33-4DC4-84B1-1FBCE5B35E08}"/>
    <cellStyle name="Neutral 2 2 2 4 4" xfId="28983" xr:uid="{3203E526-F10A-4EEA-9222-49376F21ADA8}"/>
    <cellStyle name="Neutral 2 2 2 5" xfId="28984" xr:uid="{9765216F-D8BD-4858-A326-0B20C8B22AE8}"/>
    <cellStyle name="Neutral 2 2 2 5 2" xfId="28985" xr:uid="{C3252B22-27A4-4408-B60B-9890F95152C0}"/>
    <cellStyle name="Neutral 2 2 2 6" xfId="28986" xr:uid="{BD0CA960-96B5-43AB-9E71-D8905B46D6F2}"/>
    <cellStyle name="Neutral 2 2 2 7" xfId="28987" xr:uid="{98A43638-4727-4B6E-ABED-67A7E3CF3FCA}"/>
    <cellStyle name="Neutral 2 2 2 8" xfId="28988" xr:uid="{29BA330A-D39E-4AD2-9510-42F0ED56B809}"/>
    <cellStyle name="Neutral 2 2 3" xfId="28989" xr:uid="{551494A1-8538-4015-B0E9-BFEDE3352CA3}"/>
    <cellStyle name="Neutral 2 2 3 2" xfId="28990" xr:uid="{7E97E2D1-DF4A-4A59-9887-27BFE4F8EED4}"/>
    <cellStyle name="Neutral 2 2 3 2 2" xfId="28991" xr:uid="{2F9186C3-F0DF-4982-8EE3-8FE5B38B6E7F}"/>
    <cellStyle name="Neutral 2 2 3 2 2 2" xfId="28992" xr:uid="{B7EDD2F9-8794-4246-96C5-EA1FEA91A8D1}"/>
    <cellStyle name="Neutral 2 2 3 2 2 2 2" xfId="28993" xr:uid="{4D6EB2EC-A589-4FF9-863A-C62BBFA3CE3C}"/>
    <cellStyle name="Neutral 2 2 3 2 2 3" xfId="28994" xr:uid="{FC2B9A51-292B-47E0-9C5E-B7B014DBD6DA}"/>
    <cellStyle name="Neutral 2 2 3 2 2 4" xfId="28995" xr:uid="{F2DB0284-E6CB-4367-9E8F-91D210C7FDC9}"/>
    <cellStyle name="Neutral 2 2 3 2 3" xfId="28996" xr:uid="{DB752C81-E282-4AFA-BAC9-4E64A73939C6}"/>
    <cellStyle name="Neutral 2 2 3 2 3 2" xfId="28997" xr:uid="{C66EFFA5-5653-41BA-8860-E7DD34CE5973}"/>
    <cellStyle name="Neutral 2 2 3 2 3 2 2" xfId="28998" xr:uid="{BF2CCBFE-5822-42BF-B262-E902F50FF77A}"/>
    <cellStyle name="Neutral 2 2 3 2 3 3" xfId="28999" xr:uid="{AB219B92-1EC5-401E-A517-21170DB781E1}"/>
    <cellStyle name="Neutral 2 2 3 2 3 4" xfId="29000" xr:uid="{EF84A411-42DF-4213-8B88-86C15B8A1E06}"/>
    <cellStyle name="Neutral 2 2 3 2 4" xfId="29001" xr:uid="{44C011C0-2264-4C6C-B5F3-940366C35BFD}"/>
    <cellStyle name="Neutral 2 2 3 2 4 2" xfId="29002" xr:uid="{2B8A76DF-BD62-4BBD-83D5-BFA8EB819092}"/>
    <cellStyle name="Neutral 2 2 3 2 4 2 2" xfId="29003" xr:uid="{19A36AE8-BBCA-4EC3-B735-865FA262EA34}"/>
    <cellStyle name="Neutral 2 2 3 2 4 3" xfId="29004" xr:uid="{0F6CA8EF-ECFB-4EB4-ABDD-2D829C79CABA}"/>
    <cellStyle name="Neutral 2 2 3 2 4 4" xfId="29005" xr:uid="{CD47CDCC-047E-4130-A6BF-AA15A78B4C33}"/>
    <cellStyle name="Neutral 2 2 3 2 5" xfId="29006" xr:uid="{8943337F-3A3D-4EFE-90B2-416E01953152}"/>
    <cellStyle name="Neutral 2 2 3 2 5 2" xfId="29007" xr:uid="{AF007F14-FDB9-490B-9EE4-005D1DF3DBF8}"/>
    <cellStyle name="Neutral 2 2 3 2 6" xfId="29008" xr:uid="{6C80E526-4734-45A9-A044-B27AE4E972EF}"/>
    <cellStyle name="Neutral 2 2 3 2 7" xfId="29009" xr:uid="{99853D6E-E25A-46E7-8E8D-D33E6AF3DC86}"/>
    <cellStyle name="Neutral 2 2 3 2 8" xfId="29010" xr:uid="{8EED3216-4C97-4EE6-8038-EB4426BD3C8D}"/>
    <cellStyle name="Neutral 2 2 3 3" xfId="29011" xr:uid="{3E95976A-A13A-4983-925D-B23E11E7FAD1}"/>
    <cellStyle name="Neutral 2 2 3 3 2" xfId="29012" xr:uid="{BAC467D2-90E3-405A-A1D5-B638AC779DC8}"/>
    <cellStyle name="Neutral 2 2 3 3 2 2" xfId="29013" xr:uid="{D1393E3F-2124-421F-9BD4-147E3580D1DD}"/>
    <cellStyle name="Neutral 2 2 3 3 3" xfId="29014" xr:uid="{168311A3-2951-443C-BB86-72E4D98F0EDF}"/>
    <cellStyle name="Neutral 2 2 3 3 4" xfId="29015" xr:uid="{3F42CACB-EC23-4C43-BD4B-FE94CDC37891}"/>
    <cellStyle name="Neutral 2 2 3 4" xfId="29016" xr:uid="{862B1FE7-653E-417A-8918-CCDDC9B2CCCA}"/>
    <cellStyle name="Neutral 2 2 3 4 2" xfId="29017" xr:uid="{A0F18FB6-CE8B-4880-9732-50D2933D6E19}"/>
    <cellStyle name="Neutral 2 2 3 5" xfId="29018" xr:uid="{AFBBC934-9BC9-4FDD-B98E-8D607FF7B80F}"/>
    <cellStyle name="Neutral 2 2 3 6" xfId="29019" xr:uid="{61EA4974-06C3-4143-AD8A-34B240620BC7}"/>
    <cellStyle name="Neutral 2 2 3 7" xfId="29020" xr:uid="{9795CF73-7D1C-412A-B194-384B0BB460A4}"/>
    <cellStyle name="Neutral 2 2 4" xfId="29021" xr:uid="{4D4843B5-E6B9-4061-8828-FD1AECE602BD}"/>
    <cellStyle name="Neutral 2 2 4 2" xfId="29022" xr:uid="{CAB73E45-0E0B-41D7-AC98-0F830E82F58A}"/>
    <cellStyle name="Neutral 2 2 4 2 2" xfId="29023" xr:uid="{88C33C6D-137C-4356-8DCF-6AC16BE689D5}"/>
    <cellStyle name="Neutral 2 2 4 2 2 2" xfId="29024" xr:uid="{776E3949-AC85-4EC4-B07D-9F6E53ECF63B}"/>
    <cellStyle name="Neutral 2 2 4 2 3" xfId="29025" xr:uid="{7847FCCA-A7BF-439D-8DEE-293F5C4C46D8}"/>
    <cellStyle name="Neutral 2 2 4 2 4" xfId="29026" xr:uid="{EB5B4916-F6DD-4948-A026-E5ACA71DBE88}"/>
    <cellStyle name="Neutral 2 2 4 3" xfId="29027" xr:uid="{6CD1375F-CA76-492F-82EA-E2D2510CF5BE}"/>
    <cellStyle name="Neutral 2 2 4 3 2" xfId="29028" xr:uid="{4D2C1DD1-E3BA-4F61-9435-B0EFA5F35073}"/>
    <cellStyle name="Neutral 2 2 4 4" xfId="29029" xr:uid="{3175237F-C029-4891-8983-515B187AA77E}"/>
    <cellStyle name="Neutral 2 2 4 5" xfId="29030" xr:uid="{78C087FC-3050-4004-817E-4726CF8A9F77}"/>
    <cellStyle name="Neutral 2 2 4 6" xfId="29031" xr:uid="{FEAFACAA-1715-45CB-8C6C-7AD74FF06E22}"/>
    <cellStyle name="Neutral 2 2 5" xfId="29032" xr:uid="{9247EE5C-DECC-417C-AB2F-D96960808F36}"/>
    <cellStyle name="Neutral 2 2 5 2" xfId="29033" xr:uid="{81E82105-08AA-4D40-8C61-43D854F7FDBA}"/>
    <cellStyle name="Neutral 2 2 6" xfId="29034" xr:uid="{C7E16E98-5035-422F-B003-9267EE8CDB8C}"/>
    <cellStyle name="Neutral 2 2 7" xfId="29035" xr:uid="{6C1AD9F7-E586-49CB-96E4-05FE52140607}"/>
    <cellStyle name="Neutral 2 2 8" xfId="29036" xr:uid="{32DB0E37-6118-4643-94B2-157B05CD30E4}"/>
    <cellStyle name="Neutral 2 2 9" xfId="1626" xr:uid="{BFC5DA80-146A-458A-BAA5-964D2EC1B41A}"/>
    <cellStyle name="Neutral 2 3" xfId="1627" xr:uid="{4DB4684D-1CBA-4627-9C1C-8BA9859A9831}"/>
    <cellStyle name="Neutral 2 3 2" xfId="29037" xr:uid="{AECDCB62-B49B-4D8F-B37A-C4FDB430C295}"/>
    <cellStyle name="Neutral 2 3 2 2" xfId="29038" xr:uid="{036C9808-C5D3-49AF-B9E8-230D88B4E6FF}"/>
    <cellStyle name="Neutral 2 3 2 2 2" xfId="29039" xr:uid="{283E75B7-5422-486E-A344-8424D7545789}"/>
    <cellStyle name="Neutral 2 3 2 2 2 2" xfId="29040" xr:uid="{0A412BA3-FF3A-4AEA-BD83-7E023D937187}"/>
    <cellStyle name="Neutral 2 3 2 2 3" xfId="29041" xr:uid="{2E716887-C984-4D02-98A9-A8B2ADB1B022}"/>
    <cellStyle name="Neutral 2 3 2 2 4" xfId="29042" xr:uid="{442A41DB-9167-4E4C-A001-942A85D504B6}"/>
    <cellStyle name="Neutral 2 3 2 3" xfId="29043" xr:uid="{C83E08C8-BBF0-4215-8134-5ABBEFE8B09C}"/>
    <cellStyle name="Neutral 2 3 2 3 2" xfId="29044" xr:uid="{213F1F36-6C23-4DF4-965A-FF88778ACCB8}"/>
    <cellStyle name="Neutral 2 3 2 3 2 2" xfId="29045" xr:uid="{E54EB289-6950-4DF3-A100-55AAB7E7C4C8}"/>
    <cellStyle name="Neutral 2 3 2 3 3" xfId="29046" xr:uid="{C47A2054-F383-4A18-BBA0-AAA9518A14B9}"/>
    <cellStyle name="Neutral 2 3 2 3 4" xfId="29047" xr:uid="{75A2995E-072E-4AF0-93EA-5BB757E4CE92}"/>
    <cellStyle name="Neutral 2 3 2 4" xfId="29048" xr:uid="{2754204F-B32A-447C-B069-A0A0A46B7901}"/>
    <cellStyle name="Neutral 2 3 2 4 2" xfId="29049" xr:uid="{47810115-2F9C-4053-90FA-67B3EA1F4F35}"/>
    <cellStyle name="Neutral 2 3 2 4 2 2" xfId="29050" xr:uid="{704C35E9-6C77-4AE9-8B23-0CFF1F74BC14}"/>
    <cellStyle name="Neutral 2 3 2 4 3" xfId="29051" xr:uid="{2C54E33D-0136-481D-8DF1-6CAE60922642}"/>
    <cellStyle name="Neutral 2 3 2 4 4" xfId="29052" xr:uid="{677076F0-2DAC-4A76-A3F0-B17CB074CCC7}"/>
    <cellStyle name="Neutral 2 3 2 5" xfId="29053" xr:uid="{05937F8A-A188-42AD-84C7-938CDC893A46}"/>
    <cellStyle name="Neutral 2 3 2 5 2" xfId="29054" xr:uid="{F35F172C-25B5-47A6-BAE5-C3630F62A158}"/>
    <cellStyle name="Neutral 2 3 2 6" xfId="29055" xr:uid="{A74FEA35-E8B1-4784-A57C-81F5A833EAB3}"/>
    <cellStyle name="Neutral 2 3 2 7" xfId="29056" xr:uid="{C53B2E17-0FF1-4792-87E2-2DC8DAC351E4}"/>
    <cellStyle name="Neutral 2 3 2 8" xfId="29057" xr:uid="{DAC2C0C1-94E0-4AB9-9958-8F8E47AE521F}"/>
    <cellStyle name="Neutral 2 3 3" xfId="29058" xr:uid="{C163E437-A0CA-4C9A-BCD4-45D780DEB25F}"/>
    <cellStyle name="Neutral 2 3 3 2" xfId="29059" xr:uid="{CC0020ED-3C88-425B-925F-269221060B8A}"/>
    <cellStyle name="Neutral 2 3 3 2 2" xfId="29060" xr:uid="{7851FEED-EC5E-47DD-98F2-68C460326332}"/>
    <cellStyle name="Neutral 2 3 3 2 2 2" xfId="29061" xr:uid="{5AB8D701-7D38-4054-9942-4B3D77E857D3}"/>
    <cellStyle name="Neutral 2 3 3 2 3" xfId="29062" xr:uid="{7F8AE8F6-E3C8-4223-A034-66A5757B2ACE}"/>
    <cellStyle name="Neutral 2 3 3 2 4" xfId="29063" xr:uid="{7E95B0B2-35B2-44BD-AB07-E95629C8743E}"/>
    <cellStyle name="Neutral 2 3 3 3" xfId="29064" xr:uid="{69656519-E142-4E38-8A03-99DD482AB0B9}"/>
    <cellStyle name="Neutral 2 3 3 3 2" xfId="29065" xr:uid="{5A595423-2343-43DE-AD69-A9B3E38DAEDA}"/>
    <cellStyle name="Neutral 2 3 3 3 2 2" xfId="29066" xr:uid="{ABBA8F96-5BB6-422C-922A-64E6DD03C00D}"/>
    <cellStyle name="Neutral 2 3 3 3 3" xfId="29067" xr:uid="{00F58454-3A98-4A7F-AF27-B0E54622DE6B}"/>
    <cellStyle name="Neutral 2 3 3 3 4" xfId="29068" xr:uid="{D797CA78-3574-47B4-B3F6-32C6F7454BD7}"/>
    <cellStyle name="Neutral 2 3 3 4" xfId="29069" xr:uid="{BCC2965B-E9CF-436C-81DE-38298272BF70}"/>
    <cellStyle name="Neutral 2 3 3 4 2" xfId="29070" xr:uid="{0688D49E-9D4A-42F7-B4D0-BDA85F6BF78C}"/>
    <cellStyle name="Neutral 2 3 3 5" xfId="29071" xr:uid="{9C5A6712-77C7-4003-9D61-BF44AEA9281C}"/>
    <cellStyle name="Neutral 2 3 3 6" xfId="29072" xr:uid="{E1321355-E82A-4DD6-AFFC-BAB4707B2A7A}"/>
    <cellStyle name="Neutral 2 3 4" xfId="29073" xr:uid="{6A5A799A-A843-4A14-9380-28D6F33A2580}"/>
    <cellStyle name="Neutral 2 3 4 2" xfId="29074" xr:uid="{DBA1BC5C-F0A6-4857-86E6-6434832BEBB9}"/>
    <cellStyle name="Neutral 2 3 4 2 2" xfId="29075" xr:uid="{7E31C60D-CA3D-40C7-AEBB-DCE11E10AE03}"/>
    <cellStyle name="Neutral 2 3 4 3" xfId="29076" xr:uid="{DD2DDB76-B2A8-4338-8789-AB73E100E7D7}"/>
    <cellStyle name="Neutral 2 3 4 4" xfId="29077" xr:uid="{91F7FB9A-8B7A-408F-8A05-DF8FF9422331}"/>
    <cellStyle name="Neutral 2 3 5" xfId="29078" xr:uid="{B4331FD9-EB56-4E06-BFFE-2E561688F743}"/>
    <cellStyle name="Neutral 2 3 5 2" xfId="29079" xr:uid="{FD0A11B1-E44F-45AA-87A7-6140A10AB52B}"/>
    <cellStyle name="Neutral 2 3 6" xfId="29080" xr:uid="{8A379085-87C4-4150-8925-65F5F6E5DB44}"/>
    <cellStyle name="Neutral 2 3 7" xfId="29081" xr:uid="{EF6A50D8-57BF-4A1D-B485-7B96DC4BBB0A}"/>
    <cellStyle name="Neutral 2 3 8" xfId="29082" xr:uid="{0977F6B4-8373-42B1-9633-3BF3F58D60CE}"/>
    <cellStyle name="Neutral 2 4" xfId="1974" xr:uid="{63B15F97-05DD-419C-91A9-F1618E29E691}"/>
    <cellStyle name="Neutral 2 4 2" xfId="29084" xr:uid="{1FEAB32B-DB14-4A62-B262-B610028C66AE}"/>
    <cellStyle name="Neutral 2 4 2 2" xfId="29085" xr:uid="{32B9CAA9-D7A4-4A15-86FF-B047285498D0}"/>
    <cellStyle name="Neutral 2 4 3" xfId="29086" xr:uid="{4FFB2674-824A-466A-9EF2-7108E9E98EDD}"/>
    <cellStyle name="Neutral 2 4 4" xfId="29087" xr:uid="{D4431499-FFD7-47EA-9D59-D250C1B1C3D0}"/>
    <cellStyle name="Neutral 2 4 5" xfId="29088" xr:uid="{EE079D3F-2B3D-45F3-AE38-3872B7BEC3B7}"/>
    <cellStyle name="Neutral 2 4 6" xfId="29083" xr:uid="{1E90E64D-49CF-4985-A90F-FB6037B87D8D}"/>
    <cellStyle name="Neutral 2 5" xfId="29089" xr:uid="{CBBB23CF-B53E-4628-B6E9-39028F58D491}"/>
    <cellStyle name="Neutral 2 5 2" xfId="29090" xr:uid="{EA3B1FA1-A1F3-49BC-8474-14F56222EFA7}"/>
    <cellStyle name="Neutral 2 5 2 2" xfId="29091" xr:uid="{356F9D4F-5112-4803-9B4A-BE9201F98857}"/>
    <cellStyle name="Neutral 2 5 3" xfId="29092" xr:uid="{3CDEB96C-C850-4332-B068-48B29448FBD1}"/>
    <cellStyle name="Neutral 2 6" xfId="29093" xr:uid="{2D85FEA8-F8B6-406F-BD18-F606CEEEF12D}"/>
    <cellStyle name="Neutral 2 6 2" xfId="29094" xr:uid="{8E471FE7-76C6-4D17-B269-3CCFA417D634}"/>
    <cellStyle name="Neutral 2 7" xfId="29095" xr:uid="{2C1D46A3-B922-4724-9F8B-10F3E25A8992}"/>
    <cellStyle name="Neutral 2 8" xfId="29096" xr:uid="{522A7FE3-17BA-4C44-A3B3-775778633317}"/>
    <cellStyle name="Neutral 2 9" xfId="29097" xr:uid="{6FDBAD4F-9EDD-45BE-BC39-9EABCC2BEB86}"/>
    <cellStyle name="Neutral 3" xfId="379" xr:uid="{8918952F-CFA1-41F1-B25F-B742679AA5C9}"/>
    <cellStyle name="Neutral 3 10" xfId="43685" xr:uid="{3DBFB610-606C-4EFD-A286-B754460693B1}"/>
    <cellStyle name="Neutral 3 2" xfId="3273" xr:uid="{ED5C680D-AFFD-4729-9559-A597600434FF}"/>
    <cellStyle name="Neutral 3 2 10" xfId="47829" xr:uid="{387CD571-01B1-480A-B4F8-A3A8737F443C}"/>
    <cellStyle name="Neutral 3 2 2" xfId="29099" xr:uid="{6086363F-9C21-43F0-85F8-7C51FC4ACFB2}"/>
    <cellStyle name="Neutral 3 2 2 2" xfId="29100" xr:uid="{3FACC63D-4375-453C-A44B-A14FDD4A22BA}"/>
    <cellStyle name="Neutral 3 2 2 2 2" xfId="29101" xr:uid="{5A55FFBB-FD20-4E27-A2AE-ACD531FC0820}"/>
    <cellStyle name="Neutral 3 2 2 3" xfId="29102" xr:uid="{F136D039-6EC5-4F3B-9861-C55231D829F2}"/>
    <cellStyle name="Neutral 3 2 2 4" xfId="29103" xr:uid="{2D51F56D-11F5-4A94-A297-C8DF53218806}"/>
    <cellStyle name="Neutral 3 2 2 5" xfId="29104" xr:uid="{55E13A74-BFBE-4C79-ACA5-F614DB320CA3}"/>
    <cellStyle name="Neutral 3 2 3" xfId="29105" xr:uid="{4EF56E2D-FF1B-435F-A5D9-79997F9EA703}"/>
    <cellStyle name="Neutral 3 2 3 2" xfId="29106" xr:uid="{09C50552-489E-4E82-BC6F-A838F38C5B48}"/>
    <cellStyle name="Neutral 3 2 3 2 2" xfId="29107" xr:uid="{73689DFE-AABF-49B5-96DE-B1DB55477B2C}"/>
    <cellStyle name="Neutral 3 2 3 3" xfId="29108" xr:uid="{127EC124-46EB-40EA-BDE8-D8FEC40A17E3}"/>
    <cellStyle name="Neutral 3 2 3 4" xfId="29109" xr:uid="{20502FD4-8AAE-44E8-8304-8B9C13E709CF}"/>
    <cellStyle name="Neutral 3 2 3 5" xfId="29110" xr:uid="{626D5D81-5B9D-4A9F-8D7B-79B8691E518E}"/>
    <cellStyle name="Neutral 3 2 4" xfId="29111" xr:uid="{26038574-12EC-45C4-83FA-DB455F490BAB}"/>
    <cellStyle name="Neutral 3 2 4 2" xfId="29112" xr:uid="{CB90E5E3-80F9-48AC-BDC2-86B8A1EA05E3}"/>
    <cellStyle name="Neutral 3 2 4 2 2" xfId="29113" xr:uid="{6DD90B78-FC0A-4FB9-988C-4970D99E168A}"/>
    <cellStyle name="Neutral 3 2 4 3" xfId="29114" xr:uid="{EE5417CF-00E3-4D1A-BE27-1FEAD6DAD72E}"/>
    <cellStyle name="Neutral 3 2 4 4" xfId="29115" xr:uid="{F063F476-5643-4CDA-B9BE-89847DDF71AB}"/>
    <cellStyle name="Neutral 3 2 5" xfId="29116" xr:uid="{7586AC9D-7384-48AF-8F83-27458309DA22}"/>
    <cellStyle name="Neutral 3 2 5 2" xfId="29117" xr:uid="{2BFCE864-5D05-4835-B9BC-73CD7D3212AC}"/>
    <cellStyle name="Neutral 3 2 6" xfId="29118" xr:uid="{62493674-74A8-4746-B0D9-BAFB63E345D0}"/>
    <cellStyle name="Neutral 3 2 7" xfId="29119" xr:uid="{55931B0C-A6A1-4307-9E74-B54DAAC5B44E}"/>
    <cellStyle name="Neutral 3 2 8" xfId="29120" xr:uid="{02C14476-5CFC-4677-8E92-68A5E8FDEF8C}"/>
    <cellStyle name="Neutral 3 2 9" xfId="29098" xr:uid="{6F2CA7CD-2ACB-47CA-BF28-7DFC16948D55}"/>
    <cellStyle name="Neutral 3 3" xfId="29121" xr:uid="{C7899BF5-A2ED-42F3-85A0-940AE4247340}"/>
    <cellStyle name="Neutral 3 3 2" xfId="29122" xr:uid="{F9E16654-058E-4E1E-BCF3-91C55766931A}"/>
    <cellStyle name="Neutral 3 3 2 2" xfId="29123" xr:uid="{900B21E7-603C-4119-A6EE-3BFAAC849FA6}"/>
    <cellStyle name="Neutral 3 3 2 2 2" xfId="29124" xr:uid="{094D358E-A0D4-4410-8503-E3BF0849657C}"/>
    <cellStyle name="Neutral 3 3 2 3" xfId="29125" xr:uid="{A3BE0B6D-6636-4FFE-AF1B-5F29CA9186B9}"/>
    <cellStyle name="Neutral 3 3 2 4" xfId="29126" xr:uid="{CE73966E-538F-426D-99A4-B9EADC00593C}"/>
    <cellStyle name="Neutral 3 3 2 5" xfId="29127" xr:uid="{F32EA20A-54B0-468F-B93A-002E8CB53CD4}"/>
    <cellStyle name="Neutral 3 3 3" xfId="29128" xr:uid="{018DD180-A6A6-4C72-AFC9-FB77FC6E71F5}"/>
    <cellStyle name="Neutral 3 3 3 2" xfId="29129" xr:uid="{1EE0D8DF-275C-4608-AFBA-686DAB72CA3B}"/>
    <cellStyle name="Neutral 3 3 3 2 2" xfId="29130" xr:uid="{8E03C9D4-7DC8-45A3-B18C-75A670679878}"/>
    <cellStyle name="Neutral 3 3 3 3" xfId="29131" xr:uid="{98B24FC3-0201-4B6D-8B34-5927AFCC704D}"/>
    <cellStyle name="Neutral 3 3 3 4" xfId="29132" xr:uid="{535D112C-D637-4F22-B9A0-C984BAC2FDA5}"/>
    <cellStyle name="Neutral 3 3 4" xfId="29133" xr:uid="{8F7F2FF6-D90C-4417-8F43-D9941065536D}"/>
    <cellStyle name="Neutral 3 3 4 2" xfId="29134" xr:uid="{2CEC64C9-3C28-49F4-BED7-43A9E9F4AC84}"/>
    <cellStyle name="Neutral 3 3 5" xfId="29135" xr:uid="{A17A922F-2F46-47F9-B798-142150E82A6F}"/>
    <cellStyle name="Neutral 3 3 6" xfId="29136" xr:uid="{71B9023A-09BE-403D-8F39-0CEDE0D261DA}"/>
    <cellStyle name="Neutral 3 3 7" xfId="29137" xr:uid="{8D020BC0-89A0-45E3-8E6A-19A35DD6E0FA}"/>
    <cellStyle name="Neutral 3 4" xfId="29138" xr:uid="{25ED3A45-92BD-49BA-A41B-6844F1835A92}"/>
    <cellStyle name="Neutral 3 4 2" xfId="29139" xr:uid="{0FEE23E4-1033-4957-9DAA-C60F21A12A5C}"/>
    <cellStyle name="Neutral 3 4 2 2" xfId="29140" xr:uid="{694743A7-C727-46B2-BF76-04FB80EA213E}"/>
    <cellStyle name="Neutral 3 4 3" xfId="29141" xr:uid="{D61154A5-3954-4951-A8F9-D9E0896715DA}"/>
    <cellStyle name="Neutral 3 4 4" xfId="29142" xr:uid="{ED1D982C-FFF9-433F-8099-CB9279AD372E}"/>
    <cellStyle name="Neutral 3 5" xfId="29143" xr:uid="{62EFF434-55F4-4837-8BD1-C689851B775B}"/>
    <cellStyle name="Neutral 3 5 2" xfId="29144" xr:uid="{21ADDE5D-04A3-4368-9781-294A39428786}"/>
    <cellStyle name="Neutral 3 6" xfId="29145" xr:uid="{59158CAC-6FE6-42B3-B45A-C7287DC4FFF1}"/>
    <cellStyle name="Neutral 3 7" xfId="29146" xr:uid="{BE2B7662-44CC-4904-B37F-B81596BE7E23}"/>
    <cellStyle name="Neutral 3 8" xfId="29147" xr:uid="{E06B9893-7185-4A7C-A73F-30730D017B7F}"/>
    <cellStyle name="Neutral 3 9" xfId="1628" xr:uid="{D0C9D487-7A37-46E3-8324-923A0DB0EA93}"/>
    <cellStyle name="Neutral 4" xfId="1629" xr:uid="{2D6D5862-57A4-4B87-995A-258EB42BCD2C}"/>
    <cellStyle name="Neutral 4 2" xfId="29148" xr:uid="{1D06D4E1-A56F-4B09-A496-95B61B33E985}"/>
    <cellStyle name="Neutral 4 2 2" xfId="29149" xr:uid="{51B87C05-0B4D-40DF-8B37-3DF6273154B5}"/>
    <cellStyle name="Neutral 4 2 2 2" xfId="29150" xr:uid="{74F23627-3377-47B3-B868-C98D5BBC1948}"/>
    <cellStyle name="Neutral 4 2 3" xfId="29151" xr:uid="{7C2FD1D1-7AB9-424C-A89B-EFA1CF1C7B42}"/>
    <cellStyle name="Neutral 4 2 4" xfId="29152" xr:uid="{48A21E90-E755-43CC-9C7D-335886FAF6C3}"/>
    <cellStyle name="Neutral 4 2 5" xfId="29153" xr:uid="{62D03920-6E27-4872-A678-13C892628067}"/>
    <cellStyle name="Neutral 4 3" xfId="29154" xr:uid="{8D2882E9-BF6A-4E97-9C45-2AB88F67093F}"/>
    <cellStyle name="Neutral 4 3 2" xfId="29155" xr:uid="{7DF28262-474F-4116-8471-812F18A59B28}"/>
    <cellStyle name="Neutral 4 3 2 2" xfId="29156" xr:uid="{944F19C7-DE7C-43BB-8E5F-A9D101E118C6}"/>
    <cellStyle name="Neutral 4 3 3" xfId="29157" xr:uid="{73706741-B87F-4632-8D4F-C239E88E0C04}"/>
    <cellStyle name="Neutral 4 3 4" xfId="29158" xr:uid="{378DD852-62FD-4AAC-A29B-F525590E10CB}"/>
    <cellStyle name="Neutral 4 3 5" xfId="29159" xr:uid="{35E4363E-9ECB-4FD1-95F4-0AB0F44319BC}"/>
    <cellStyle name="Neutral 4 4" xfId="29160" xr:uid="{7CA36924-3627-4558-A48F-CAE16FFB3970}"/>
    <cellStyle name="Neutral 4 4 2" xfId="29161" xr:uid="{0301AD40-95D6-438F-9158-F03F3EE37395}"/>
    <cellStyle name="Neutral 4 4 2 2" xfId="29162" xr:uid="{01E70757-62EE-4CD2-993E-D1FBD93C6ACF}"/>
    <cellStyle name="Neutral 4 4 3" xfId="29163" xr:uid="{4C282789-BD60-4FAA-9803-5D857634F144}"/>
    <cellStyle name="Neutral 4 4 4" xfId="29164" xr:uid="{E1C2B043-DC8F-4CC0-8B4A-ECAC333BB42F}"/>
    <cellStyle name="Neutral 4 5" xfId="29165" xr:uid="{2D848BDB-C4DB-489A-B6E1-A2A2133D1312}"/>
    <cellStyle name="Neutral 4 5 2" xfId="29166" xr:uid="{BA754F18-0C8A-44AF-BD56-20FF0E268907}"/>
    <cellStyle name="Neutral 4 6" xfId="29167" xr:uid="{232BEC4B-ED1E-40DC-A45C-E28F9C108CA6}"/>
    <cellStyle name="Neutral 4 7" xfId="29168" xr:uid="{6C71AF3E-C849-4A1F-B33A-091C2CFDE132}"/>
    <cellStyle name="Neutral 4 8" xfId="29169" xr:uid="{8D770687-984E-4BE6-95C2-A4B4209B86C8}"/>
    <cellStyle name="Neutral 5" xfId="29170" xr:uid="{62B3656A-D322-49E5-844A-FCA3704C70BF}"/>
    <cellStyle name="Neutral 5 2" xfId="29171" xr:uid="{2C13A1E9-84BA-4D49-9F35-1F196053F03D}"/>
    <cellStyle name="Neutral 5 2 2" xfId="29172" xr:uid="{91B640DA-4FDD-4414-98FE-1BE9EBF00B74}"/>
    <cellStyle name="Neutral 5 2 2 2" xfId="29173" xr:uid="{0FA116F1-1FE9-4CDF-B63C-CBDF210C3F38}"/>
    <cellStyle name="Neutral 5 2 3" xfId="29174" xr:uid="{6B764870-F107-41D7-91AD-8CE90A82BC99}"/>
    <cellStyle name="Neutral 5 2 4" xfId="29175" xr:uid="{297B19FF-BFD1-4F26-9F64-58E9CDEE058F}"/>
    <cellStyle name="Neutral 5 3" xfId="29176" xr:uid="{A23F6E58-D93E-43AE-897A-2ABC1CB8F0E5}"/>
    <cellStyle name="Neutral 5 3 2" xfId="29177" xr:uid="{034BAF3A-8858-4878-B953-99D98D67D623}"/>
    <cellStyle name="Neutral 5 3 3" xfId="29178" xr:uid="{27DFF3A9-E1C8-4D91-8B71-235DD90C5A13}"/>
    <cellStyle name="Neutral 5 4" xfId="29179" xr:uid="{3FFBC21B-F5C7-45D6-8463-FEE88CB3D0A9}"/>
    <cellStyle name="Neutral 5 5" xfId="29180" xr:uid="{CAE7B395-748A-40BF-A53A-87D2F1179F1A}"/>
    <cellStyle name="Neutral 5 6" xfId="29181" xr:uid="{D008A9BA-4FD4-45CD-A1C8-AC44FF863B36}"/>
    <cellStyle name="Neutral 6" xfId="29182" xr:uid="{AB510230-6F2D-48C1-80B5-86A761DF9784}"/>
    <cellStyle name="Neutral 6 2" xfId="29183" xr:uid="{35CAD90A-6D35-4B75-BCA5-F0B0C3380EA6}"/>
    <cellStyle name="Neutral 6 2 2" xfId="29184" xr:uid="{CE877FF9-D282-46F8-97E8-FB980236B3D7}"/>
    <cellStyle name="Neutral 6 2 2 2" xfId="29185" xr:uid="{C29BE1D3-6013-4232-B59C-F8204D26C4B7}"/>
    <cellStyle name="Neutral 6 2 3" xfId="29186" xr:uid="{69A1248C-7FC4-4BEF-9D7A-42D05781B6C0}"/>
    <cellStyle name="Neutral 6 2 4" xfId="29187" xr:uid="{0A589F69-21FE-4704-B6D5-5CB114F71F2C}"/>
    <cellStyle name="Neutral 6 3" xfId="29188" xr:uid="{36B0012D-CCDA-4C09-B69A-CF1D3BA30F65}"/>
    <cellStyle name="Neutral 6 3 2" xfId="29189" xr:uid="{23CA6BA4-E231-47A4-94BE-7423F1A1B8D1}"/>
    <cellStyle name="Neutral 6 4" xfId="29190" xr:uid="{8F82E085-99DE-4037-B565-2D78BA01B4C4}"/>
    <cellStyle name="Neutral 6 5" xfId="29191" xr:uid="{D2EB711A-2431-417D-A03E-7F6BCCB2947F}"/>
    <cellStyle name="Neutral 7" xfId="29192" xr:uid="{8B4083C8-AAC8-4FB5-B3F4-1E953EF0C270}"/>
    <cellStyle name="Neutral 7 2" xfId="29193" xr:uid="{C96E5034-881B-4F89-B214-3502869150BD}"/>
    <cellStyle name="Neutral 7 2 2" xfId="29194" xr:uid="{06922548-D054-40B1-AC3A-54FA17B56F8E}"/>
    <cellStyle name="Neutral 7 3" xfId="29195" xr:uid="{4DA49B21-2EEA-4CC8-B3B1-EEFEAD90CF53}"/>
    <cellStyle name="Neutral 7 4" xfId="29196" xr:uid="{9B7178C4-B82B-483C-9B1E-C5B3AD6BBE3B}"/>
    <cellStyle name="Neutral 8" xfId="29197" xr:uid="{ADC321D6-4476-458B-9DAC-27531762B6FD}"/>
    <cellStyle name="Neutral 9" xfId="29198" xr:uid="{FEC183E2-CA86-49A6-B24A-277543A978E0}"/>
    <cellStyle name="No Border" xfId="177" xr:uid="{C9B0479B-91A1-42E8-A7DC-5E9C01272767}"/>
    <cellStyle name="No Border 2" xfId="1263" xr:uid="{B03388D8-C5F8-46E9-8CBF-00A67C0030FD}"/>
    <cellStyle name="No Border 3" xfId="574" xr:uid="{D95FAAC5-D1A3-402C-B4E4-A55057A63B89}"/>
    <cellStyle name="Normal" xfId="0" builtinId="0"/>
    <cellStyle name="Normal 10" xfId="217" xr:uid="{429BD36B-C5A1-4675-843A-0DCCC1514E37}"/>
    <cellStyle name="Normal 10 10" xfId="3359" xr:uid="{69476EE6-16C6-4B96-9294-A72F8BEEE1D0}"/>
    <cellStyle name="Normal 10 10 2" xfId="44532" xr:uid="{5ADA9C19-4976-4DC4-92F0-918A4C80C981}"/>
    <cellStyle name="Normal 10 11" xfId="43718" xr:uid="{6E33C2EA-FE9A-4690-AA0E-110020374E6C}"/>
    <cellStyle name="Normal 10 11 2" xfId="44531" xr:uid="{8D4DDB95-B879-4E8B-8F15-77A67A04D237}"/>
    <cellStyle name="Normal 10 12" xfId="1716" xr:uid="{C142D912-F1C6-44AB-8772-A8A9E441D131}"/>
    <cellStyle name="Normal 10 12 2" xfId="45491" xr:uid="{35D94EDC-844F-4156-B446-B9D4630CAD80}"/>
    <cellStyle name="Normal 10 12 2 2" xfId="46830" xr:uid="{8A18AFD5-4138-4C74-B2D6-25EC10B0C642}"/>
    <cellStyle name="Normal 10 12 3" xfId="44883" xr:uid="{B1F29BA5-F9A6-4C31-BF42-90348AF0633E}"/>
    <cellStyle name="Normal 10 12 3 2" xfId="46995" xr:uid="{3E05DEFB-1ACC-4014-8B68-4C4D3C3255CD}"/>
    <cellStyle name="Normal 10 12 4" xfId="47167" xr:uid="{57B8109B-B015-4BA2-BF74-B5BE29236AE7}"/>
    <cellStyle name="Normal 10 12 5" xfId="46265" xr:uid="{AF93874E-F710-4587-A46A-75057FAE19D2}"/>
    <cellStyle name="Normal 10 12 6" xfId="44695" xr:uid="{38CBEA1A-6FAF-4FDB-BAFA-44913FAA4508}"/>
    <cellStyle name="Normal 10 13" xfId="1290" xr:uid="{50DE3D81-0E77-4BED-9BCC-2C1878F57DFE}"/>
    <cellStyle name="Normal 10 13 2" xfId="45380" xr:uid="{A8C3F72E-FA19-460C-8F0F-537EC2BD184B}"/>
    <cellStyle name="Normal 10 13 2 2" xfId="46718" xr:uid="{FF865E19-066E-4159-8754-732A73914EC1}"/>
    <cellStyle name="Normal 10 13 3" xfId="44772" xr:uid="{9E5F00FF-C8F1-4C52-9E6D-F88A091EA626}"/>
    <cellStyle name="Normal 10 13 4" xfId="46154" xr:uid="{C97DC748-AD10-4FAB-928D-FB300E32FEE0}"/>
    <cellStyle name="Normal 10 13 5" xfId="44446" xr:uid="{745C0EA0-3881-4BA1-9C90-1D8AAFE40AF2}"/>
    <cellStyle name="Normal 10 14" xfId="43809" xr:uid="{22C03018-D8FF-488C-A80F-99AA2D2E373D}"/>
    <cellStyle name="Normal 10 14 2" xfId="45357" xr:uid="{AD74E700-56E1-47E3-A339-1E6BF2F053BE}"/>
    <cellStyle name="Normal 10 14 3" xfId="46695" xr:uid="{8FE7AF90-8A40-4AD9-85B9-E858A1261FD3}"/>
    <cellStyle name="Normal 10 14 4" xfId="44417" xr:uid="{B7C02B88-2C7D-41C1-BF2D-BC26AE20340A}"/>
    <cellStyle name="Normal 10 15" xfId="43823" xr:uid="{BEFA2642-A64B-45F6-920B-6E70C7644723}"/>
    <cellStyle name="Normal 10 16" xfId="451" xr:uid="{6332F6B5-B2A8-42C7-ACBE-059E004ADA19}"/>
    <cellStyle name="Normal 10 16 2" xfId="46882" xr:uid="{139E3789-EB2E-40FC-B3B2-256A1026AACA}"/>
    <cellStyle name="Normal 10 16 3" xfId="44748" xr:uid="{B91BC904-624A-4610-B18D-57548D39BA7E}"/>
    <cellStyle name="Normal 10 17" xfId="47056" xr:uid="{6F7D1E97-D938-4188-B9D8-6A3129E86BEB}"/>
    <cellStyle name="Normal 10 18" xfId="46131" xr:uid="{EA6A66D6-C390-4235-BF32-9DBCB4D825EC}"/>
    <cellStyle name="Normal 10 19" xfId="47774" xr:uid="{1A50813D-D646-4DF4-A271-13EB6D9F8A39}"/>
    <cellStyle name="Normal 10 2" xfId="507" xr:uid="{1A41D6C7-7336-4526-85E6-4CD9D86EF1F9}"/>
    <cellStyle name="Normal 10 2 10" xfId="43888" xr:uid="{E8F913C1-0F58-42F4-9A9F-6B8C9692D9BC}"/>
    <cellStyle name="Normal 10 2 11" xfId="44533" xr:uid="{D6A5BC46-0160-492F-AAEF-8D00D20C4655}"/>
    <cellStyle name="Normal 10 2 2" xfId="769" xr:uid="{DA4834DD-52B1-4930-81C3-5F2514539FE2}"/>
    <cellStyle name="Normal 10 2 2 2" xfId="1169" xr:uid="{C9AC92E4-5C0D-4460-9E7B-71BA89C16373}"/>
    <cellStyle name="Normal 10 2 2 2 2" xfId="29202" xr:uid="{B5B1F5D7-5981-4E72-A695-ECF25EC5743A}"/>
    <cellStyle name="Normal 10 2 2 2 3" xfId="29203" xr:uid="{2261A2A8-A780-4CE4-9CB0-D4542C4758AA}"/>
    <cellStyle name="Normal 10 2 2 2 4" xfId="29201" xr:uid="{0FA306D1-6726-4979-98BA-7F8691DB23F4}"/>
    <cellStyle name="Normal 10 2 2 3" xfId="29204" xr:uid="{972C3CB1-1880-482E-A7BC-728DD7DF8064}"/>
    <cellStyle name="Normal 10 2 2 4" xfId="29205" xr:uid="{5EC73170-D6EC-4F33-848D-9C060734D5F2}"/>
    <cellStyle name="Normal 10 2 2 5" xfId="29200" xr:uid="{561DD620-60B4-41EC-BC62-73946FA97976}"/>
    <cellStyle name="Normal 10 2 2 6" xfId="44622" xr:uid="{7004870A-5B37-41C6-B227-127A9BC78D26}"/>
    <cellStyle name="Normal 10 2 3" xfId="958" xr:uid="{62204784-0BA8-45E4-9DAB-BFE5C5A5F2DE}"/>
    <cellStyle name="Normal 10 2 3 2" xfId="29207" xr:uid="{6F9026D7-7F8E-4518-97E5-9BDCE5C17CAE}"/>
    <cellStyle name="Normal 10 2 3 3" xfId="29208" xr:uid="{319C3CB5-C546-43BF-9DAF-EDE4933E2BCB}"/>
    <cellStyle name="Normal 10 2 3 4" xfId="29206" xr:uid="{BF38F63F-4EF6-42F8-949A-4089D5F5372E}"/>
    <cellStyle name="Normal 10 2 3 5" xfId="47691" xr:uid="{09B06B92-2A6F-4462-AC53-40FBA8045E92}"/>
    <cellStyle name="Normal 10 2 4" xfId="29209" xr:uid="{C0FFE044-F345-4C1D-BE62-BF463A644608}"/>
    <cellStyle name="Normal 10 2 4 2" xfId="29210" xr:uid="{697AD828-1801-4D02-A69B-8472E51589C0}"/>
    <cellStyle name="Normal 10 2 4 2 2" xfId="29211" xr:uid="{6371486D-048F-4136-8150-5F455580A598}"/>
    <cellStyle name="Normal 10 2 4 2 3" xfId="29212" xr:uid="{03B54A4D-4BD4-481F-BDEB-666DC594AA54}"/>
    <cellStyle name="Normal 10 2 4 3" xfId="29213" xr:uid="{34343C54-5DAA-415E-AABD-F1D49DA63A14}"/>
    <cellStyle name="Normal 10 2 4 4" xfId="29214" xr:uid="{CA840F2C-517B-46F8-A92B-D08FED04978A}"/>
    <cellStyle name="Normal 10 2 5" xfId="29215" xr:uid="{FB85AE0D-E4F9-4576-8B80-210A07627236}"/>
    <cellStyle name="Normal 10 2 5 2" xfId="29216" xr:uid="{49C2C794-9A0E-4CA9-ABEE-155AF5F00E41}"/>
    <cellStyle name="Normal 10 2 5 3" xfId="29217" xr:uid="{25B53C92-E00E-43C9-B731-A5F8C6464D4B}"/>
    <cellStyle name="Normal 10 2 6" xfId="29218" xr:uid="{0A16504E-1BE6-4D39-9E12-EFAC982E4AD9}"/>
    <cellStyle name="Normal 10 2 7" xfId="29219" xr:uid="{F180BBFD-B645-4065-AF54-1884DBC62460}"/>
    <cellStyle name="Normal 10 2 8" xfId="43738" xr:uid="{358F7973-A5F6-4DEF-ABA6-F3C8FCF60EF6}"/>
    <cellStyle name="Normal 10 2 9" xfId="29199" xr:uid="{C1E054B2-8E28-477E-B374-AE3815F75C05}"/>
    <cellStyle name="Normal 10 3" xfId="648" xr:uid="{2F7687A1-86D0-4298-8975-4CDC4B41FFBA}"/>
    <cellStyle name="Normal 10 3 10" xfId="29220" xr:uid="{6E1BAEBB-5FB8-484B-B2DA-7C83FC45A75A}"/>
    <cellStyle name="Normal 10 3 11" xfId="44534" xr:uid="{353EF02C-C3DC-4813-9182-841FC8FC494A}"/>
    <cellStyle name="Normal 10 3 2" xfId="1058" xr:uid="{3213B2B6-6082-469D-BB9A-9354542AD729}"/>
    <cellStyle name="Normal 10 3 2 2" xfId="29222" xr:uid="{6F40D950-4954-4B84-AE81-1529E30E9B2B}"/>
    <cellStyle name="Normal 10 3 2 2 2" xfId="29223" xr:uid="{9D822641-A021-4222-8A4A-E449C73286BE}"/>
    <cellStyle name="Normal 10 3 2 2 2 2" xfId="457" xr:uid="{23AD4B7A-5896-4C8F-935A-48B0157B259C}"/>
    <cellStyle name="Normal 10 3 2 2 2 3" xfId="29224" xr:uid="{F9A3EA77-DBBE-407B-A1D1-9D45075B5551}"/>
    <cellStyle name="Normal 10 3 2 2 2 3 2" xfId="29225" xr:uid="{2ADD65B3-7C1E-46C5-8DB8-D4B561E77757}"/>
    <cellStyle name="Normal 10 3 2 2 2 4" xfId="29226" xr:uid="{AA792E03-E7A0-4FDB-B3D3-68E3F36CC271}"/>
    <cellStyle name="Normal 10 3 2 2 3" xfId="29227" xr:uid="{2130AC96-BA18-49BC-AA67-A11B8CF975EF}"/>
    <cellStyle name="Normal 10 3 2 2 3 2" xfId="29228" xr:uid="{DCCC41AC-5E8F-4F02-A21F-CFCE4D43516D}"/>
    <cellStyle name="Normal 10 3 2 2 4" xfId="29229" xr:uid="{8996E6FA-1AE4-4D3B-98B3-725CCF762A0C}"/>
    <cellStyle name="Normal 10 3 2 2 5" xfId="29230" xr:uid="{06D7FF28-52C1-4709-800F-7819B0AB0F2A}"/>
    <cellStyle name="Normal 10 3 2 3" xfId="29231" xr:uid="{06709A4F-3581-4D3B-B220-6F62EDFEE3D6}"/>
    <cellStyle name="Normal 10 3 2 3 2" xfId="29232" xr:uid="{24B52145-DF5B-4DA3-BA53-D757FCBC3323}"/>
    <cellStyle name="Normal 10 3 2 3 2 2" xfId="29233" xr:uid="{A656905A-D7A2-4B38-9BB7-AC2CA424129E}"/>
    <cellStyle name="Normal 10 3 2 3 2 3" xfId="29234" xr:uid="{14646E94-1026-462C-A935-BF88A1825F4A}"/>
    <cellStyle name="Normal 10 3 2 3 3" xfId="29235" xr:uid="{24320CCF-4F80-4B62-BA90-82CD338A59BF}"/>
    <cellStyle name="Normal 10 3 2 3 4" xfId="29236" xr:uid="{44CB5CF5-E8A1-4BC0-8774-EDC7F4E15E0C}"/>
    <cellStyle name="Normal 10 3 2 4" xfId="29237" xr:uid="{94018B2B-D8AA-46E7-8D16-B502E3E89214}"/>
    <cellStyle name="Normal 10 3 2 5" xfId="29238" xr:uid="{3959C5CC-BB8E-4252-A325-BE30D21BEC71}"/>
    <cellStyle name="Normal 10 3 2 6" xfId="29221" xr:uid="{AC22C27A-9644-4A9B-A23B-3567C0E6A9AE}"/>
    <cellStyle name="Normal 10 3 2 7" xfId="47692" xr:uid="{8767F709-80F2-4B97-9800-5144C6D28AC6}"/>
    <cellStyle name="Normal 10 3 3" xfId="29239" xr:uid="{73DA9986-25EC-44D1-8D47-2775D16A6CF6}"/>
    <cellStyle name="Normal 10 3 3 2" xfId="29240" xr:uid="{22D94C8D-85FE-445C-A6A2-7BFC8BFBFB6D}"/>
    <cellStyle name="Normal 10 3 3 3" xfId="29241" xr:uid="{667217D8-12FB-4E61-97EE-F95836830B1B}"/>
    <cellStyle name="Normal 10 3 3 4" xfId="47290" xr:uid="{9EABE9D1-8EB6-4561-B15B-23C0A575551E}"/>
    <cellStyle name="Normal 10 3 4" xfId="29242" xr:uid="{D379E6D3-9B56-4A7C-8218-5392988D0A3C}"/>
    <cellStyle name="Normal 10 3 4 2" xfId="29243" xr:uid="{6B0DAFC3-E86C-452E-9EFE-A580494AFAE2}"/>
    <cellStyle name="Normal 10 3 4 2 2" xfId="29244" xr:uid="{9E0647E5-700B-4CDF-96E5-D6BADCAAE829}"/>
    <cellStyle name="Normal 10 3 4 2 2 2" xfId="29245" xr:uid="{0E646ED4-96C5-45C1-87BE-FADFB40DFFB6}"/>
    <cellStyle name="Normal 10 3 4 2 2 3" xfId="29246" xr:uid="{B2CDC38F-BB6B-41CF-ACA9-6C78B8BD1D34}"/>
    <cellStyle name="Normal 10 3 4 2 3" xfId="29247" xr:uid="{DC122C9C-4C67-4849-8260-A3BA4CA752FC}"/>
    <cellStyle name="Normal 10 3 4 2 4" xfId="29248" xr:uid="{7C0B3905-B1F9-4129-A376-D24599702CB0}"/>
    <cellStyle name="Normal 10 3 4 3" xfId="29249" xr:uid="{3100F357-0F61-4291-BA70-3ED0D65FAFA9}"/>
    <cellStyle name="Normal 10 3 4 3 2" xfId="29250" xr:uid="{D7F3AE82-77D8-4F54-867A-29F33DA9808A}"/>
    <cellStyle name="Normal 10 3 4 3 2 2" xfId="29251" xr:uid="{ED84E437-3D22-4C51-8B9A-00BB4C2E7F85}"/>
    <cellStyle name="Normal 10 3 4 3 2 3" xfId="29252" xr:uid="{2B001096-CF52-4AAC-8758-538A480095F5}"/>
    <cellStyle name="Normal 10 3 4 3 3" xfId="29253" xr:uid="{E1B2EF6C-E91C-4009-B73F-54D0E22C4284}"/>
    <cellStyle name="Normal 10 3 4 3 4" xfId="29254" xr:uid="{361C5002-5D4D-4608-881C-E560074A89F8}"/>
    <cellStyle name="Normal 10 3 4 4" xfId="29255" xr:uid="{01858500-6116-43DF-B882-A95B377E37FF}"/>
    <cellStyle name="Normal 10 3 4 4 2" xfId="29256" xr:uid="{E238850F-593D-4CAA-AFC8-EAA2642896C8}"/>
    <cellStyle name="Normal 10 3 4 4 3" xfId="29257" xr:uid="{142B6941-BAC1-4825-BA8B-5103EC07010C}"/>
    <cellStyle name="Normal 10 3 4 5" xfId="29258" xr:uid="{A4823543-C792-4654-9AB4-F24648C39C79}"/>
    <cellStyle name="Normal 10 3 4 5 2" xfId="29259" xr:uid="{1CEE14ED-6319-4BD4-9DE4-027A686BF593}"/>
    <cellStyle name="Normal 10 3 4 5 3" xfId="29260" xr:uid="{98FD7654-CDB4-4CD7-AD0A-21F24C619D30}"/>
    <cellStyle name="Normal 10 3 4 6" xfId="29261" xr:uid="{5AC36252-71A4-414B-96D8-CD0FD2F1F186}"/>
    <cellStyle name="Normal 10 3 4 7" xfId="29262" xr:uid="{180FA075-1E02-42FD-9A87-20BD6AE12EEF}"/>
    <cellStyle name="Normal 10 3 5" xfId="29263" xr:uid="{8B66F3C6-BF3A-44F6-80BD-A8B160FFA7DF}"/>
    <cellStyle name="Normal 10 3 5 2" xfId="29264" xr:uid="{EFBD26AD-A531-49C2-BF3D-DB90BED43ED1}"/>
    <cellStyle name="Normal 10 3 5 2 2" xfId="29265" xr:uid="{81B7343A-8359-46FC-8018-FC489326D3E8}"/>
    <cellStyle name="Normal 10 3 5 2 3" xfId="29266" xr:uid="{EF12517B-67BB-4BE0-B27F-C29DC167E3BD}"/>
    <cellStyle name="Normal 10 3 5 3" xfId="29267" xr:uid="{4636FFCC-BF70-4CCD-A97C-9BECABCE4230}"/>
    <cellStyle name="Normal 10 3 5 4" xfId="29268" xr:uid="{202ACD03-FAEB-489F-BA51-25238CABB013}"/>
    <cellStyle name="Normal 10 3 6" xfId="29269" xr:uid="{396F5020-3C12-4C5C-AC20-6015CC247F57}"/>
    <cellStyle name="Normal 10 3 6 2" xfId="29270" xr:uid="{9866DB3F-343F-4E78-AE9D-3CAF3C1F8E88}"/>
    <cellStyle name="Normal 10 3 6 3" xfId="29271" xr:uid="{F17F0179-E994-4B40-AA31-CFC027A97531}"/>
    <cellStyle name="Normal 10 3 7" xfId="29272" xr:uid="{27ADE6A1-B3AF-46C0-8175-192807E8CA00}"/>
    <cellStyle name="Normal 10 3 8" xfId="29273" xr:uid="{4D896685-D69A-49F3-A094-230B131AED56}"/>
    <cellStyle name="Normal 10 3 9" xfId="43757" xr:uid="{F1516C4D-EAFC-46C7-888B-2D23855330A2}"/>
    <cellStyle name="Normal 10 4" xfId="714" xr:uid="{74140AE8-7635-4E93-9373-C2045D7E11CC}"/>
    <cellStyle name="Normal 10 4 2" xfId="1114" xr:uid="{3507D5A2-1A4A-4937-87D0-7E6A0FE610A3}"/>
    <cellStyle name="Normal 10 4 2 10" xfId="29275" xr:uid="{FC42BA26-FD31-4A17-9FD6-B32E182E1330}"/>
    <cellStyle name="Normal 10 4 2 2" xfId="29276" xr:uid="{A89046DE-04CD-4E5F-B4CD-9827646D3FF2}"/>
    <cellStyle name="Normal 10 4 2 2 2" xfId="29277" xr:uid="{803B4778-83C2-4E4C-92A3-DFE2F0D12449}"/>
    <cellStyle name="Normal 10 4 2 2 2 2" xfId="29278" xr:uid="{D77753A0-2674-4B79-81F3-3644F0EABB0F}"/>
    <cellStyle name="Normal 10 4 2 2 2 2 2" xfId="29279" xr:uid="{4CFDBE67-FF6C-4E1F-8515-581F9193676F}"/>
    <cellStyle name="Normal 10 4 2 2 2 2 2 2" xfId="29280" xr:uid="{A2F8FB29-39ED-4948-811A-E941B921AB08}"/>
    <cellStyle name="Normal 10 4 2 2 2 2 2 2 2" xfId="29281" xr:uid="{360736F8-9BC9-4F47-8AD2-7676B41715E0}"/>
    <cellStyle name="Normal 10 4 2 2 2 2 2 3" xfId="29282" xr:uid="{38CD73D2-5551-4C2F-9A28-C913500058B3}"/>
    <cellStyle name="Normal 10 4 2 2 2 2 3" xfId="29283" xr:uid="{3F3EA133-8D9C-407F-9946-061B77B590B3}"/>
    <cellStyle name="Normal 10 4 2 2 2 2 3 2" xfId="29284" xr:uid="{D188D7B3-415F-41CB-89E8-3E7973476B1D}"/>
    <cellStyle name="Normal 10 4 2 2 2 2 3 2 2" xfId="29285" xr:uid="{269F05B3-A381-44EF-99AC-3CF42855A8B5}"/>
    <cellStyle name="Normal 10 4 2 2 2 2 3 3" xfId="29286" xr:uid="{8B4B3CF2-E31B-4DF4-BE6E-C8C750740241}"/>
    <cellStyle name="Normal 10 4 2 2 2 2 4" xfId="29287" xr:uid="{B9C20031-D5C8-49EA-A7C0-E8129322C32F}"/>
    <cellStyle name="Normal 10 4 2 2 2 2 4 2" xfId="29288" xr:uid="{4458E788-B759-486F-91E7-F0825EF5ABA9}"/>
    <cellStyle name="Normal 10 4 2 2 2 2 5" xfId="29289" xr:uid="{AB3CF508-A192-41BB-BE22-B42D2ACEFF3A}"/>
    <cellStyle name="Normal 10 4 2 2 2 3" xfId="29290" xr:uid="{40ACC1A7-BA80-4879-B8F6-ADEB2F328A83}"/>
    <cellStyle name="Normal 10 4 2 2 2 3 2" xfId="29291" xr:uid="{CAAC8B36-E1A1-4CD2-B792-B6136081DD97}"/>
    <cellStyle name="Normal 10 4 2 2 2 3 2 2" xfId="29292" xr:uid="{0EBE2D18-8F7F-4C30-A559-37207F5CA99B}"/>
    <cellStyle name="Normal 10 4 2 2 2 3 3" xfId="29293" xr:uid="{2C0085FF-57A0-4851-9C9D-1D86C6F46D65}"/>
    <cellStyle name="Normal 10 4 2 2 2 4" xfId="29294" xr:uid="{2D6FE368-20B8-4428-BACA-07378B713D7E}"/>
    <cellStyle name="Normal 10 4 2 2 2 4 2" xfId="29295" xr:uid="{3D88C4E0-DCDB-45A8-9A6C-15C768B9D96A}"/>
    <cellStyle name="Normal 10 4 2 2 2 4 2 2" xfId="29296" xr:uid="{54DB63BE-F49C-4EA1-A5E5-7E6B3C55F852}"/>
    <cellStyle name="Normal 10 4 2 2 2 4 3" xfId="29297" xr:uid="{7E0D2D25-351E-421D-9AC4-9B8123A4F56A}"/>
    <cellStyle name="Normal 10 4 2 2 2 5" xfId="29298" xr:uid="{301B845B-362E-490E-955E-F632CEF6C391}"/>
    <cellStyle name="Normal 10 4 2 2 2 5 2" xfId="29299" xr:uid="{2633BF8A-570C-45F9-A3FD-FF6D7EB6A6CE}"/>
    <cellStyle name="Normal 10 4 2 2 2 6" xfId="29300" xr:uid="{3D4A57BF-A059-4448-8E90-91A98C52DAC1}"/>
    <cellStyle name="Normal 10 4 2 2 3" xfId="29301" xr:uid="{1D8F4A94-243B-47D2-B464-E444B82A0937}"/>
    <cellStyle name="Normal 10 4 2 2 3 2" xfId="29302" xr:uid="{A5D36AF3-4978-4910-B6F8-88B1FECB3A92}"/>
    <cellStyle name="Normal 10 4 2 2 3 2 2" xfId="29303" xr:uid="{B95B85D8-731C-4E29-BB4C-E4E1A2A2D5D2}"/>
    <cellStyle name="Normal 10 4 2 2 3 2 2 2" xfId="29304" xr:uid="{7D412ED7-5B4A-4BCD-8198-CC7E8A890BE8}"/>
    <cellStyle name="Normal 10 4 2 2 3 2 3" xfId="29305" xr:uid="{D958EE31-4C18-4FC4-B568-4EAF6CD062C0}"/>
    <cellStyle name="Normal 10 4 2 2 3 3" xfId="29306" xr:uid="{1184E292-FF60-4BC7-831A-51430C19D947}"/>
    <cellStyle name="Normal 10 4 2 2 3 3 2" xfId="29307" xr:uid="{164F9AEF-BD01-4D8B-90D4-CED22395F7FC}"/>
    <cellStyle name="Normal 10 4 2 2 3 3 2 2" xfId="29308" xr:uid="{25FFA97A-57E5-4F19-AC3A-FDB8B775CAF6}"/>
    <cellStyle name="Normal 10 4 2 2 3 3 3" xfId="29309" xr:uid="{4F58C685-F3EB-4CD8-A5FC-E1DB09B775B3}"/>
    <cellStyle name="Normal 10 4 2 2 3 4" xfId="29310" xr:uid="{46F9DA8B-593F-48F6-BB3C-C769CFE5E5DE}"/>
    <cellStyle name="Normal 10 4 2 2 3 4 2" xfId="29311" xr:uid="{38E6B321-8A81-40AC-A56A-62A288099FA9}"/>
    <cellStyle name="Normal 10 4 2 2 3 5" xfId="29312" xr:uid="{C41A44E2-1A44-42CE-8CA2-A33FEAF609A1}"/>
    <cellStyle name="Normal 10 4 2 2 4" xfId="29313" xr:uid="{2633462E-173B-4158-A806-33994E2F1B5A}"/>
    <cellStyle name="Normal 10 4 2 2 4 2" xfId="29314" xr:uid="{6706BEC5-2BDC-48A3-AD8B-95CC1973036F}"/>
    <cellStyle name="Normal 10 4 2 2 4 2 2" xfId="29315" xr:uid="{7E3945F0-BE66-4A5B-841B-B9BA0AE1F589}"/>
    <cellStyle name="Normal 10 4 2 2 4 2 2 2" xfId="29316" xr:uid="{6D33599C-CF27-4E94-8E88-317B57363005}"/>
    <cellStyle name="Normal 10 4 2 2 4 2 3" xfId="29317" xr:uid="{D5655325-3E47-4D39-846E-A01179CFF015}"/>
    <cellStyle name="Normal 10 4 2 2 4 3" xfId="29318" xr:uid="{4206EEC4-8291-4021-8387-FF79CE60AD39}"/>
    <cellStyle name="Normal 10 4 2 2 4 3 2" xfId="29319" xr:uid="{F743C078-7744-4478-98E7-5ACF9376F03C}"/>
    <cellStyle name="Normal 10 4 2 2 4 4" xfId="29320" xr:uid="{2F9C4D05-F0FB-46F6-B799-B384C7648BDB}"/>
    <cellStyle name="Normal 10 4 2 2 5" xfId="29321" xr:uid="{2C64ED80-54AA-4A28-ACE6-D5A7A0981220}"/>
    <cellStyle name="Normal 10 4 2 2 5 2" xfId="29322" xr:uid="{FF443C37-CB97-4FCE-9FB8-F3B9ED648B1B}"/>
    <cellStyle name="Normal 10 4 2 2 5 2 2" xfId="29323" xr:uid="{BEB56DB4-D3EA-491B-9681-F1F759DB0687}"/>
    <cellStyle name="Normal 10 4 2 2 5 3" xfId="29324" xr:uid="{035099A1-9642-4D6C-AD03-30CD4F137FA3}"/>
    <cellStyle name="Normal 10 4 2 2 6" xfId="29325" xr:uid="{7C390151-4AC8-46C2-8BF9-45EBCA222E2E}"/>
    <cellStyle name="Normal 10 4 2 2 6 2" xfId="29326" xr:uid="{7155F5E6-A79E-43EE-B7F3-81A197CF1D4E}"/>
    <cellStyle name="Normal 10 4 2 2 7" xfId="29327" xr:uid="{EFD7C00F-5246-4770-B97D-0923B9FB46ED}"/>
    <cellStyle name="Normal 10 4 2 3" xfId="29328" xr:uid="{77B08F55-9A37-4F7F-8731-E670C1624ACB}"/>
    <cellStyle name="Normal 10 4 2 3 2" xfId="29329" xr:uid="{70E2BE5B-845A-4924-9DBE-FFDA7EC18581}"/>
    <cellStyle name="Normal 10 4 2 3 2 2" xfId="29330" xr:uid="{DB598B4D-B38B-44DF-9967-0224B16043FF}"/>
    <cellStyle name="Normal 10 4 2 3 2 2 2" xfId="29331" xr:uid="{A0D4F288-6990-47C3-BA24-C1AAF14E7BA9}"/>
    <cellStyle name="Normal 10 4 2 3 2 2 2 2" xfId="29332" xr:uid="{627537F9-8BBA-40D2-9FCA-2E9F0253D015}"/>
    <cellStyle name="Normal 10 4 2 3 2 2 2 2 2" xfId="29333" xr:uid="{CFD06B50-D82E-4CE8-A70E-EA9F9B0AFF63}"/>
    <cellStyle name="Normal 10 4 2 3 2 2 2 3" xfId="29334" xr:uid="{1B763805-5F44-4CD5-BD40-9022C6097F02}"/>
    <cellStyle name="Normal 10 4 2 3 2 2 3" xfId="29335" xr:uid="{D235947D-DABD-43B3-8BAE-2DD9B9898611}"/>
    <cellStyle name="Normal 10 4 2 3 2 2 3 2" xfId="29336" xr:uid="{78C34361-00F4-46A9-B90D-C343CA3C92D2}"/>
    <cellStyle name="Normal 10 4 2 3 2 2 3 2 2" xfId="29337" xr:uid="{04C59B61-9EAC-4DFE-B8F1-6BCA68662EE9}"/>
    <cellStyle name="Normal 10 4 2 3 2 2 3 3" xfId="29338" xr:uid="{885C4D35-8259-4407-8D21-DAC95ECB229D}"/>
    <cellStyle name="Normal 10 4 2 3 2 2 4" xfId="29339" xr:uid="{2934363E-EC4D-419C-8E6C-AEFDAC57DFF7}"/>
    <cellStyle name="Normal 10 4 2 3 2 2 4 2" xfId="29340" xr:uid="{CDDBF1CB-8FB8-4F16-B481-1ADB260849B3}"/>
    <cellStyle name="Normal 10 4 2 3 2 2 5" xfId="29341" xr:uid="{91F61254-5CE1-405B-A77D-53F1686AC40B}"/>
    <cellStyle name="Normal 10 4 2 3 2 3" xfId="29342" xr:uid="{033680D6-B4E6-4DBD-B9F7-43BAF1D31435}"/>
    <cellStyle name="Normal 10 4 2 3 2 3 2" xfId="29343" xr:uid="{C01622A0-D463-4F5D-B8E0-A17E8882BD55}"/>
    <cellStyle name="Normal 10 4 2 3 2 3 2 2" xfId="29344" xr:uid="{935D1995-8001-4475-AE1B-2B796760D4DE}"/>
    <cellStyle name="Normal 10 4 2 3 2 3 3" xfId="29345" xr:uid="{DB2436B5-6E08-4644-BFD8-E7471211BAED}"/>
    <cellStyle name="Normal 10 4 2 3 2 4" xfId="29346" xr:uid="{64A7480D-E2D7-452D-9FDA-64DD03A2953D}"/>
    <cellStyle name="Normal 10 4 2 3 2 4 2" xfId="29347" xr:uid="{4A6DA471-3F7F-46E2-A702-9276F8C7FE4B}"/>
    <cellStyle name="Normal 10 4 2 3 2 4 2 2" xfId="29348" xr:uid="{7F065C4D-5F79-4A20-9F69-6B56541160F6}"/>
    <cellStyle name="Normal 10 4 2 3 2 4 3" xfId="29349" xr:uid="{3F380809-1F06-4024-9779-3D26726AA559}"/>
    <cellStyle name="Normal 10 4 2 3 2 5" xfId="29350" xr:uid="{8E680136-BE67-4945-8911-FA146AB2C954}"/>
    <cellStyle name="Normal 10 4 2 3 2 5 2" xfId="29351" xr:uid="{14F0C148-5458-406C-8188-3748057ABB65}"/>
    <cellStyle name="Normal 10 4 2 3 2 6" xfId="29352" xr:uid="{1A5E2633-7FCD-426C-81F4-BA6CA12B1A3F}"/>
    <cellStyle name="Normal 10 4 2 3 3" xfId="29353" xr:uid="{300F6093-C3EF-46CC-BB4B-C396286BBABD}"/>
    <cellStyle name="Normal 10 4 2 3 3 2" xfId="29354" xr:uid="{6C1358E7-519B-4F25-BECF-438FF797A677}"/>
    <cellStyle name="Normal 10 4 2 3 3 2 2" xfId="29355" xr:uid="{3236077E-676B-454C-8B6E-D889B840893F}"/>
    <cellStyle name="Normal 10 4 2 3 3 2 2 2" xfId="29356" xr:uid="{8C6A06F0-1229-4D72-9BFE-E6784B917C2B}"/>
    <cellStyle name="Normal 10 4 2 3 3 2 3" xfId="29357" xr:uid="{7404AEBB-2E08-4BDA-89EA-40C871226501}"/>
    <cellStyle name="Normal 10 4 2 3 3 3" xfId="29358" xr:uid="{F22518CF-1D73-4BBC-BCA5-650F4951DADB}"/>
    <cellStyle name="Normal 10 4 2 3 3 3 2" xfId="29359" xr:uid="{8E3CF276-5F4F-4924-92AF-FBFD00237B87}"/>
    <cellStyle name="Normal 10 4 2 3 3 3 2 2" xfId="29360" xr:uid="{30DC5F9A-1862-4ACC-842C-324565B8F94A}"/>
    <cellStyle name="Normal 10 4 2 3 3 3 3" xfId="29361" xr:uid="{F2ED10BE-7840-46A8-9761-0679E2F7C03B}"/>
    <cellStyle name="Normal 10 4 2 3 3 4" xfId="29362" xr:uid="{C0D50F1A-470B-4A9E-8D0C-8281A9976E54}"/>
    <cellStyle name="Normal 10 4 2 3 3 4 2" xfId="29363" xr:uid="{C12CD660-4A88-4A06-A75E-9A182F7942A6}"/>
    <cellStyle name="Normal 10 4 2 3 3 5" xfId="29364" xr:uid="{6BD3FC02-F397-4BF3-BCE9-3532FA97078B}"/>
    <cellStyle name="Normal 10 4 2 3 4" xfId="29365" xr:uid="{21FB0616-15E3-45DA-BBF2-7FC85CDAE615}"/>
    <cellStyle name="Normal 10 4 2 3 4 2" xfId="29366" xr:uid="{8611317A-157A-4E02-A498-66CD405F8690}"/>
    <cellStyle name="Normal 10 4 2 3 4 2 2" xfId="29367" xr:uid="{05A7C598-AC51-4A81-AA1D-331AB22AF103}"/>
    <cellStyle name="Normal 10 4 2 3 4 3" xfId="29368" xr:uid="{363C286D-4645-4853-89F1-0F60BD1483C1}"/>
    <cellStyle name="Normal 10 4 2 3 5" xfId="29369" xr:uid="{8EF46C70-CFB5-445B-AEFA-03BE15553BF3}"/>
    <cellStyle name="Normal 10 4 2 3 5 2" xfId="29370" xr:uid="{A29C3BA3-2B9B-45AE-891C-E98908859B40}"/>
    <cellStyle name="Normal 10 4 2 3 5 2 2" xfId="29371" xr:uid="{B3652BFB-3959-458D-A44D-34E0E8A8CA89}"/>
    <cellStyle name="Normal 10 4 2 3 5 3" xfId="29372" xr:uid="{6250863D-7A9F-4C71-8E24-597EC2F92CEA}"/>
    <cellStyle name="Normal 10 4 2 3 6" xfId="29373" xr:uid="{0A367FA7-6643-4ED1-9FFC-FCF35A0F219F}"/>
    <cellStyle name="Normal 10 4 2 3 6 2" xfId="29374" xr:uid="{B789D2B8-0057-47D9-949D-4A5306318A91}"/>
    <cellStyle name="Normal 10 4 2 3 7" xfId="29375" xr:uid="{AE4781E1-C7BA-4C0D-A35F-18C9F1020636}"/>
    <cellStyle name="Normal 10 4 2 4" xfId="29376" xr:uid="{8B10AA42-532E-4584-97DD-D25775095F76}"/>
    <cellStyle name="Normal 10 4 2 4 2" xfId="29377" xr:uid="{0920FDF5-8E1D-4EF8-AB6A-F59C23C8AD15}"/>
    <cellStyle name="Normal 10 4 2 4 2 2" xfId="29378" xr:uid="{AD24D60B-8FFF-4CFC-BAA4-B11AB807B6EB}"/>
    <cellStyle name="Normal 10 4 2 4 2 2 2" xfId="29379" xr:uid="{707B5E42-78AB-42BB-818E-9875946CBF34}"/>
    <cellStyle name="Normal 10 4 2 4 2 2 2 2" xfId="29380" xr:uid="{F8A21C6E-C26E-4F2E-8F42-BA435BB0970A}"/>
    <cellStyle name="Normal 10 4 2 4 2 2 3" xfId="29381" xr:uid="{BD42C164-1609-4BAC-BE62-D6C14A99C425}"/>
    <cellStyle name="Normal 10 4 2 4 2 3" xfId="29382" xr:uid="{0EBE1C55-57C8-4BDD-A083-A6FC08D2047B}"/>
    <cellStyle name="Normal 10 4 2 4 2 3 2" xfId="29383" xr:uid="{197BEDAE-8234-47C9-834D-424EA32F7BBC}"/>
    <cellStyle name="Normal 10 4 2 4 2 3 2 2" xfId="29384" xr:uid="{3BBAAE48-DECE-4266-A7F5-673CF7CD21B5}"/>
    <cellStyle name="Normal 10 4 2 4 2 3 3" xfId="29385" xr:uid="{DF9300E2-E2C5-4DD4-BCF3-54D5CE959D37}"/>
    <cellStyle name="Normal 10 4 2 4 2 4" xfId="29386" xr:uid="{2DB48B97-FFDE-45F7-8960-68F205818B23}"/>
    <cellStyle name="Normal 10 4 2 4 2 4 2" xfId="29387" xr:uid="{B780A8E8-80DD-49F3-A459-82C84967AA65}"/>
    <cellStyle name="Normal 10 4 2 4 2 5" xfId="29388" xr:uid="{04B47BDD-0D14-4894-94CB-E5DA47FD9108}"/>
    <cellStyle name="Normal 10 4 2 4 3" xfId="29389" xr:uid="{99A174A2-557B-4A84-B9A6-67C8D43C884A}"/>
    <cellStyle name="Normal 10 4 2 4 3 2" xfId="29390" xr:uid="{A3AF95C5-5A1A-4958-9AD6-D07F484E1A5B}"/>
    <cellStyle name="Normal 10 4 2 4 3 2 2" xfId="29391" xr:uid="{F6BF188C-022B-415E-B173-314D96C0DC08}"/>
    <cellStyle name="Normal 10 4 2 4 3 3" xfId="29392" xr:uid="{471C3999-BE76-40D3-9A29-C7F4880A088D}"/>
    <cellStyle name="Normal 10 4 2 4 4" xfId="29393" xr:uid="{EE88588A-FD54-4E42-B670-0F9B0446D520}"/>
    <cellStyle name="Normal 10 4 2 4 4 2" xfId="29394" xr:uid="{DA977710-30C2-4D47-A2B2-2EADD0DF1FB3}"/>
    <cellStyle name="Normal 10 4 2 4 4 2 2" xfId="29395" xr:uid="{F08E7EF8-B9FD-45A8-B146-E4F83552AB7F}"/>
    <cellStyle name="Normal 10 4 2 4 4 3" xfId="29396" xr:uid="{72FFBA0E-9ABD-4632-95EA-6BAA39A56F03}"/>
    <cellStyle name="Normal 10 4 2 4 5" xfId="29397" xr:uid="{92B1548E-7DA5-444A-AB3A-54A65422DFDF}"/>
    <cellStyle name="Normal 10 4 2 4 5 2" xfId="29398" xr:uid="{1EE5C539-593A-46B5-B536-27EAA29332B1}"/>
    <cellStyle name="Normal 10 4 2 4 6" xfId="29399" xr:uid="{614A43E7-C1D2-4B96-837E-85E1D5DD6163}"/>
    <cellStyle name="Normal 10 4 2 5" xfId="29400" xr:uid="{D8DA0EF1-D03D-4D69-9C52-25750ED481FA}"/>
    <cellStyle name="Normal 10 4 2 5 2" xfId="29401" xr:uid="{015B9009-13F0-4E8D-BE4B-6C96A8441787}"/>
    <cellStyle name="Normal 10 4 2 5 2 2" xfId="29402" xr:uid="{51EF49F6-250B-456A-B24D-31B45D7C5004}"/>
    <cellStyle name="Normal 10 4 2 5 2 2 2" xfId="29403" xr:uid="{C7894CBE-30C5-4BA6-9C77-F2E54FF3CE09}"/>
    <cellStyle name="Normal 10 4 2 5 2 3" xfId="29404" xr:uid="{AADF408D-B119-4F9C-B7EC-8C2D6F553DAB}"/>
    <cellStyle name="Normal 10 4 2 5 3" xfId="29405" xr:uid="{1DF65877-F2A3-4DC4-95DE-3795B6D565BF}"/>
    <cellStyle name="Normal 10 4 2 5 3 2" xfId="29406" xr:uid="{BBE043E9-00EA-4B89-B283-E1B26CEAE440}"/>
    <cellStyle name="Normal 10 4 2 5 3 2 2" xfId="29407" xr:uid="{45FD03E3-D1F7-403C-9729-8B6B77BB4B3E}"/>
    <cellStyle name="Normal 10 4 2 5 3 3" xfId="29408" xr:uid="{F99AD549-D71A-431A-80A9-D0DFE5B601F4}"/>
    <cellStyle name="Normal 10 4 2 5 4" xfId="29409" xr:uid="{A6750712-2ED0-4CC2-A369-5008FD83FF29}"/>
    <cellStyle name="Normal 10 4 2 5 4 2" xfId="29410" xr:uid="{D008F3F3-D720-49CC-9708-B82907BF5FC9}"/>
    <cellStyle name="Normal 10 4 2 5 5" xfId="29411" xr:uid="{05F13B22-66F7-4CA2-9D9B-114A49D731F3}"/>
    <cellStyle name="Normal 10 4 2 6" xfId="29412" xr:uid="{4EF66BE5-DFD7-47A9-A901-DF5410C741FD}"/>
    <cellStyle name="Normal 10 4 2 6 2" xfId="29413" xr:uid="{55E27FCE-A8FD-4F8D-8775-4498C6A6DBDE}"/>
    <cellStyle name="Normal 10 4 2 6 2 2" xfId="29414" xr:uid="{03A0BE02-2D2A-420F-8962-067F3BED22D5}"/>
    <cellStyle name="Normal 10 4 2 6 2 2 2" xfId="29415" xr:uid="{44886A1D-944B-4031-9F09-E2CC65398B8B}"/>
    <cellStyle name="Normal 10 4 2 6 2 3" xfId="29416" xr:uid="{77E98ADC-11AF-4D7E-B3D8-413DE504746D}"/>
    <cellStyle name="Normal 10 4 2 6 3" xfId="29417" xr:uid="{3360185C-4F71-4646-B061-C178A756E7E7}"/>
    <cellStyle name="Normal 10 4 2 6 3 2" xfId="29418" xr:uid="{D4D7AECE-F097-4D13-A804-1D9129D07382}"/>
    <cellStyle name="Normal 10 4 2 6 4" xfId="29419" xr:uid="{155C83A8-CC45-4FF7-B199-7FB4357C901F}"/>
    <cellStyle name="Normal 10 4 2 7" xfId="29420" xr:uid="{798FC59C-E179-4B18-B0B3-E13C524BAF01}"/>
    <cellStyle name="Normal 10 4 2 7 2" xfId="29421" xr:uid="{C790F7F7-D9D8-4C6B-A7E0-90D11FFC5D06}"/>
    <cellStyle name="Normal 10 4 2 7 2 2" xfId="29422" xr:uid="{59BDF1AD-18D9-4DD0-AD2A-5F8A0724FFB3}"/>
    <cellStyle name="Normal 10 4 2 7 3" xfId="29423" xr:uid="{9A4EC60F-E715-489F-9234-5F8D6D50BE81}"/>
    <cellStyle name="Normal 10 4 2 8" xfId="29424" xr:uid="{8D5C787F-4100-4E51-AF37-F99990A81FC1}"/>
    <cellStyle name="Normal 10 4 2 8 2" xfId="29425" xr:uid="{C66588FF-06C6-4DD7-8895-A68B02635C77}"/>
    <cellStyle name="Normal 10 4 2 9" xfId="29426" xr:uid="{104C59E6-89F2-462A-AB3C-AF0BB4797F92}"/>
    <cellStyle name="Normal 10 4 3" xfId="29427" xr:uid="{3E5C23CC-1849-48B4-BF03-6A98F24DA0B7}"/>
    <cellStyle name="Normal 10 4 3 2" xfId="29428" xr:uid="{9259A674-58BE-45CA-AE0E-404D50D9FB1A}"/>
    <cellStyle name="Normal 10 4 3 2 2" xfId="29429" xr:uid="{48D02159-B52B-4D4E-9482-6341940BB3C4}"/>
    <cellStyle name="Normal 10 4 3 2 2 2" xfId="29430" xr:uid="{8D7F7FB9-C192-42E9-8AB9-ABD873C9F0AB}"/>
    <cellStyle name="Normal 10 4 3 2 2 3" xfId="29431" xr:uid="{29639DA4-C9CC-4F0A-9D59-44FEEFA02FF0}"/>
    <cellStyle name="Normal 10 4 3 2 3" xfId="29432" xr:uid="{C2F36B5D-B60F-435C-BB4B-C4978F7A3215}"/>
    <cellStyle name="Normal 10 4 3 2 4" xfId="29433" xr:uid="{C4F89E20-9925-4599-9C47-ABDD973D0E6D}"/>
    <cellStyle name="Normal 10 4 3 3" xfId="29434" xr:uid="{70B1E898-37DF-47A0-A037-59638AFA2E32}"/>
    <cellStyle name="Normal 10 4 3 3 2" xfId="29435" xr:uid="{C88A6B6C-C629-47BD-B858-9E9C0644BEF4}"/>
    <cellStyle name="Normal 10 4 3 3 3" xfId="29436" xr:uid="{33CC9257-6CF3-4706-B4A0-2D7884CA1FC5}"/>
    <cellStyle name="Normal 10 4 3 4" xfId="29437" xr:uid="{F38DFC74-4E1E-42A7-A6C7-E9A5CE1127D7}"/>
    <cellStyle name="Normal 10 4 3 5" xfId="29438" xr:uid="{63286EBB-1909-4677-BB45-BF73E0EA90EE}"/>
    <cellStyle name="Normal 10 4 4" xfId="29439" xr:uid="{66CDFDAC-24FF-4291-B5B3-D5C6A2AB5392}"/>
    <cellStyle name="Normal 10 4 4 2" xfId="29440" xr:uid="{2034BAAF-95EE-4385-8C51-184D4DDA7959}"/>
    <cellStyle name="Normal 10 4 4 2 2" xfId="29441" xr:uid="{6C378E17-4A71-4DDB-807E-D82780A4DA5E}"/>
    <cellStyle name="Normal 10 4 4 2 3" xfId="29442" xr:uid="{DA5BFD3E-EE3E-43D3-93CE-7C2C030AD147}"/>
    <cellStyle name="Normal 10 4 4 3" xfId="29443" xr:uid="{5D128F66-1D17-4F1A-88FF-001B0A253D13}"/>
    <cellStyle name="Normal 10 4 4 4" xfId="29444" xr:uid="{4E13EACE-EA58-40F2-98EE-0618A7907F12}"/>
    <cellStyle name="Normal 10 4 5" xfId="29445" xr:uid="{F0B5214E-ACD4-484C-B00F-719977AAD980}"/>
    <cellStyle name="Normal 10 4 5 2" xfId="29446" xr:uid="{2FA7B71A-DF7B-413B-92B2-161E5BE1F489}"/>
    <cellStyle name="Normal 10 4 5 2 2" xfId="29447" xr:uid="{A0EDF86C-4706-46D1-8EBB-FCC590377E37}"/>
    <cellStyle name="Normal 10 4 5 2 3" xfId="29448" xr:uid="{E0D747D3-A7DF-4967-96D0-CD71929607BC}"/>
    <cellStyle name="Normal 10 4 5 3" xfId="29449" xr:uid="{FF71B7DB-C8D1-45CA-9BCE-2674D7F3A1E7}"/>
    <cellStyle name="Normal 10 4 5 4" xfId="29450" xr:uid="{351B0B83-F7AF-4DD6-9E6F-2B45D50A83E0}"/>
    <cellStyle name="Normal 10 4 6" xfId="29451" xr:uid="{AF943E42-698F-45B1-910F-CA9F927E5085}"/>
    <cellStyle name="Normal 10 4 7" xfId="29452" xr:uid="{52387C4F-D155-475A-85B0-C3DA02A9351D}"/>
    <cellStyle name="Normal 10 4 8" xfId="29274" xr:uid="{F8D05C2E-AD3C-4EAE-88BF-A7DC5A0FD4BE}"/>
    <cellStyle name="Normal 10 4 9" xfId="44535" xr:uid="{CB7A05DA-CA4D-4295-ACD4-50E6FDA5CD1E}"/>
    <cellStyle name="Normal 10 5" xfId="903" xr:uid="{1F70427E-E354-4984-AB46-25ABDEA4B034}"/>
    <cellStyle name="Normal 10 5 10" xfId="29453" xr:uid="{EF95A728-7E1C-4A38-A095-C740E03E3EBF}"/>
    <cellStyle name="Normal 10 5 11" xfId="44536" xr:uid="{3204CC09-80B1-463E-A191-7F7081D64FC0}"/>
    <cellStyle name="Normal 10 5 2" xfId="29454" xr:uid="{3F5365F8-71D3-4FB9-998B-483D22BE79C7}"/>
    <cellStyle name="Normal 10 5 2 2" xfId="29455" xr:uid="{D4F993F9-CA09-4C06-806F-930F0251E43A}"/>
    <cellStyle name="Normal 10 5 2 2 2" xfId="29456" xr:uid="{72F15347-C256-46BF-B84A-A65C78D39045}"/>
    <cellStyle name="Normal 10 5 2 2 2 2" xfId="29457" xr:uid="{FE05665F-8121-42CC-B73E-A541EEAAFE18}"/>
    <cellStyle name="Normal 10 5 2 2 2 2 2" xfId="29458" xr:uid="{E46237B6-86ED-4A39-87B1-F0C4B54927AD}"/>
    <cellStyle name="Normal 10 5 2 2 2 2 2 2" xfId="29459" xr:uid="{A22E6A36-C6B1-45F3-8AFD-371E696DE6CB}"/>
    <cellStyle name="Normal 10 5 2 2 2 2 3" xfId="29460" xr:uid="{FA1474BA-F2E3-4B7A-846D-0933D9AD83E0}"/>
    <cellStyle name="Normal 10 5 2 2 2 3" xfId="29461" xr:uid="{D3986B29-B7E2-4B65-874A-82F03204BDCF}"/>
    <cellStyle name="Normal 10 5 2 2 2 3 2" xfId="29462" xr:uid="{D687FFC3-D4F5-4F90-A88E-854AB45AFFAB}"/>
    <cellStyle name="Normal 10 5 2 2 2 3 2 2" xfId="29463" xr:uid="{0C67F0F2-0B40-4C03-BF1E-0B6C36768546}"/>
    <cellStyle name="Normal 10 5 2 2 2 3 3" xfId="29464" xr:uid="{1FBA7192-634E-48E5-844C-BF031E5D3BB4}"/>
    <cellStyle name="Normal 10 5 2 2 2 4" xfId="29465" xr:uid="{4CB7D670-852B-45A9-872C-EA0F62F504FD}"/>
    <cellStyle name="Normal 10 5 2 2 2 4 2" xfId="29466" xr:uid="{703EC511-71FF-4F8A-89E0-FD2AABD633CF}"/>
    <cellStyle name="Normal 10 5 2 2 2 5" xfId="29467" xr:uid="{D5391D50-03F8-43EE-B5A1-F747AB428462}"/>
    <cellStyle name="Normal 10 5 2 2 3" xfId="29468" xr:uid="{DDF19A23-48E9-4A06-9F0B-69FA645C14A7}"/>
    <cellStyle name="Normal 10 5 2 2 3 2" xfId="29469" xr:uid="{E41DB378-1A47-4DAB-8B02-41C26AD1B1D7}"/>
    <cellStyle name="Normal 10 5 2 2 3 2 2" xfId="29470" xr:uid="{344386AE-D7F2-45E5-BCDE-B137498FF9BF}"/>
    <cellStyle name="Normal 10 5 2 2 3 3" xfId="29471" xr:uid="{06DBF1AA-D174-42D7-BDAB-D803259FD962}"/>
    <cellStyle name="Normal 10 5 2 2 4" xfId="29472" xr:uid="{7062C912-905D-4F2F-818A-A1AFDDB648BA}"/>
    <cellStyle name="Normal 10 5 2 2 4 2" xfId="29473" xr:uid="{A17AF07F-86BC-45BA-8AB3-AA8993979A5F}"/>
    <cellStyle name="Normal 10 5 2 2 4 2 2" xfId="29474" xr:uid="{A69949C5-CFBC-451F-B7CD-E00A98ACC795}"/>
    <cellStyle name="Normal 10 5 2 2 4 3" xfId="29475" xr:uid="{B1BC7D2D-B27E-4EED-B717-DA63FD1B2666}"/>
    <cellStyle name="Normal 10 5 2 2 5" xfId="29476" xr:uid="{2076FB39-5448-4C68-8790-7C9228287A20}"/>
    <cellStyle name="Normal 10 5 2 2 5 2" xfId="29477" xr:uid="{7DE85E63-1874-4DB5-887A-E3203426F777}"/>
    <cellStyle name="Normal 10 5 2 2 6" xfId="29478" xr:uid="{DB3C7D7B-D1D3-4662-9307-9F493E3E474F}"/>
    <cellStyle name="Normal 10 5 2 3" xfId="29479" xr:uid="{4F97FB2D-F999-443F-9B3F-E8E2A79AC379}"/>
    <cellStyle name="Normal 10 5 2 3 2" xfId="29480" xr:uid="{7449A043-DD3E-4F8A-A4E3-5C5A1AD68029}"/>
    <cellStyle name="Normal 10 5 2 3 2 2" xfId="29481" xr:uid="{B194931B-0972-4F58-888A-99C8F5DD30F0}"/>
    <cellStyle name="Normal 10 5 2 3 2 2 2" xfId="29482" xr:uid="{23986FC3-9C81-44E9-8C62-CFD398C85CF0}"/>
    <cellStyle name="Normal 10 5 2 3 2 3" xfId="29483" xr:uid="{B846C07F-E1B5-415C-8FAA-5FB9549F7CA9}"/>
    <cellStyle name="Normal 10 5 2 3 3" xfId="29484" xr:uid="{898CD809-90FE-4A34-BEB6-203AFE7CC27B}"/>
    <cellStyle name="Normal 10 5 2 3 3 2" xfId="29485" xr:uid="{61FA3775-FB87-4E37-AEA4-EB6F97470A23}"/>
    <cellStyle name="Normal 10 5 2 3 3 2 2" xfId="29486" xr:uid="{DAE4D1D8-C270-44FF-A79B-D2411CB56289}"/>
    <cellStyle name="Normal 10 5 2 3 3 3" xfId="29487" xr:uid="{A292305D-3780-47B5-8082-4CB32D84DDED}"/>
    <cellStyle name="Normal 10 5 2 3 4" xfId="29488" xr:uid="{37F4001D-8005-4C9F-B332-79233EFEA0D8}"/>
    <cellStyle name="Normal 10 5 2 3 4 2" xfId="29489" xr:uid="{3789B62D-5B2D-499A-BC2E-7269164343D9}"/>
    <cellStyle name="Normal 10 5 2 3 5" xfId="29490" xr:uid="{2B3DD278-2418-4FB4-9F3D-E6E8D1990BC7}"/>
    <cellStyle name="Normal 10 5 2 4" xfId="29491" xr:uid="{7EB3B9BE-177B-4DAA-B372-05AA95C81F01}"/>
    <cellStyle name="Normal 10 5 2 4 2" xfId="29492" xr:uid="{2CEAA75D-F6FE-46AF-A2E4-8D871B9B29F2}"/>
    <cellStyle name="Normal 10 5 2 4 2 2" xfId="29493" xr:uid="{2AAF8E3E-C2CC-437C-8CFE-F3C24FB89F74}"/>
    <cellStyle name="Normal 10 5 2 4 2 2 2" xfId="29494" xr:uid="{482B4FC8-3DD7-426E-8733-DD37BD0898EE}"/>
    <cellStyle name="Normal 10 5 2 4 2 3" xfId="29495" xr:uid="{03401D09-109A-41ED-9A7C-64F31D91F6B9}"/>
    <cellStyle name="Normal 10 5 2 4 3" xfId="29496" xr:uid="{E1BECA8E-CCBD-4D38-8531-8616AB2E6E57}"/>
    <cellStyle name="Normal 10 5 2 4 3 2" xfId="29497" xr:uid="{62399182-9662-470B-AF4E-4D4CD2EFCA04}"/>
    <cellStyle name="Normal 10 5 2 4 4" xfId="29498" xr:uid="{C7D77D6D-C61E-403F-B00E-21674E676B78}"/>
    <cellStyle name="Normal 10 5 2 5" xfId="29499" xr:uid="{B8D4343E-AD38-4131-BDDD-215449503D4E}"/>
    <cellStyle name="Normal 10 5 2 5 2" xfId="29500" xr:uid="{B1E40B0C-7300-424B-B4EC-BA4DB3C982E1}"/>
    <cellStyle name="Normal 10 5 2 5 2 2" xfId="29501" xr:uid="{86FB5B73-C798-43F6-BEFC-B9185BFC8266}"/>
    <cellStyle name="Normal 10 5 2 5 3" xfId="29502" xr:uid="{73134287-E634-4EEA-A4D8-26A088905B51}"/>
    <cellStyle name="Normal 10 5 2 6" xfId="29503" xr:uid="{F1AD6E4B-6830-4D30-ADA7-BA67B5185F80}"/>
    <cellStyle name="Normal 10 5 2 6 2" xfId="29504" xr:uid="{0F0500FC-DCDF-4E95-BA05-D80AA8A371B1}"/>
    <cellStyle name="Normal 10 5 2 7" xfId="29505" xr:uid="{EC786934-0370-485F-9DA7-934E4FEEBF38}"/>
    <cellStyle name="Normal 10 5 3" xfId="29506" xr:uid="{9E8281C4-B3C2-494E-A006-97D1B9E953D6}"/>
    <cellStyle name="Normal 10 5 3 2" xfId="29507" xr:uid="{2F2EE470-6585-46C0-BFAD-A572EB73607D}"/>
    <cellStyle name="Normal 10 5 3 2 2" xfId="29508" xr:uid="{6583E1DA-1B6F-4E20-AAF2-FAF7140B30F4}"/>
    <cellStyle name="Normal 10 5 3 2 2 2" xfId="29509" xr:uid="{F5176AD1-94BD-4066-B270-C38A0C894500}"/>
    <cellStyle name="Normal 10 5 3 2 2 2 2" xfId="29510" xr:uid="{7DEE75CB-E08C-4CDD-ACE8-FC6CE674DC03}"/>
    <cellStyle name="Normal 10 5 3 2 2 2 2 2" xfId="29511" xr:uid="{04E8D267-886C-47C9-A056-A6EFD573127A}"/>
    <cellStyle name="Normal 10 5 3 2 2 2 3" xfId="29512" xr:uid="{B9D77DFB-260E-46D6-9717-B88F3FA06E12}"/>
    <cellStyle name="Normal 10 5 3 2 2 3" xfId="29513" xr:uid="{C8BCF7D0-82D5-44C9-9B1C-37A35946A62D}"/>
    <cellStyle name="Normal 10 5 3 2 2 3 2" xfId="29514" xr:uid="{A9A79FC4-3E05-4FFB-9FF4-139ABE66BE72}"/>
    <cellStyle name="Normal 10 5 3 2 2 3 2 2" xfId="29515" xr:uid="{64512B64-DD5E-4683-BF7D-43974EF7A3AD}"/>
    <cellStyle name="Normal 10 5 3 2 2 3 3" xfId="29516" xr:uid="{D38B1734-606E-47FE-82E2-CACB8CCE01E9}"/>
    <cellStyle name="Normal 10 5 3 2 2 4" xfId="29517" xr:uid="{39D8D0FF-904A-481C-9DC6-671DA94B75F1}"/>
    <cellStyle name="Normal 10 5 3 2 2 4 2" xfId="29518" xr:uid="{F65BB1C2-3631-4430-BA9F-CEDA5FD40BCE}"/>
    <cellStyle name="Normal 10 5 3 2 2 5" xfId="29519" xr:uid="{35E2747E-5D85-4440-A00E-1A91D35DAE8C}"/>
    <cellStyle name="Normal 10 5 3 2 3" xfId="29520" xr:uid="{4555064A-D50A-4197-8959-40538B3DE144}"/>
    <cellStyle name="Normal 10 5 3 2 3 2" xfId="29521" xr:uid="{765A5CC3-6B54-440C-BEA0-15E3A3DE529B}"/>
    <cellStyle name="Normal 10 5 3 2 3 2 2" xfId="29522" xr:uid="{E793DDA9-DB72-4997-AFAC-C56DA9EE3C8C}"/>
    <cellStyle name="Normal 10 5 3 2 3 3" xfId="29523" xr:uid="{C34B6616-C5A2-41F6-A38B-7D6FE98C086B}"/>
    <cellStyle name="Normal 10 5 3 2 4" xfId="29524" xr:uid="{D75CBC62-A4BB-4330-97CC-43FE651FC63F}"/>
    <cellStyle name="Normal 10 5 3 2 4 2" xfId="29525" xr:uid="{F143B4A0-A8AC-4BA0-9834-C4F7E523CA50}"/>
    <cellStyle name="Normal 10 5 3 2 4 2 2" xfId="29526" xr:uid="{2FABEE87-1087-436D-9100-E033D8D16700}"/>
    <cellStyle name="Normal 10 5 3 2 4 3" xfId="29527" xr:uid="{712DA91D-FCB7-4974-9D8C-6A1F382941FD}"/>
    <cellStyle name="Normal 10 5 3 2 5" xfId="29528" xr:uid="{3125D4FF-ED60-4189-AE2A-9B1DC5DF0913}"/>
    <cellStyle name="Normal 10 5 3 2 5 2" xfId="29529" xr:uid="{03F2D719-08F6-451F-8C08-DE6E8D89C24A}"/>
    <cellStyle name="Normal 10 5 3 2 6" xfId="29530" xr:uid="{4565487F-2F68-4F6A-90E9-C5B475FAD165}"/>
    <cellStyle name="Normal 10 5 3 3" xfId="29531" xr:uid="{F2CF0334-7E4C-4D3C-A94D-4EBFEBA2588E}"/>
    <cellStyle name="Normal 10 5 3 3 2" xfId="29532" xr:uid="{68B125D7-9C5A-4B62-8858-0A1D0A23635D}"/>
    <cellStyle name="Normal 10 5 3 3 2 2" xfId="29533" xr:uid="{A231C183-FDDF-489E-8D8B-DA5B8CB2F709}"/>
    <cellStyle name="Normal 10 5 3 3 2 2 2" xfId="29534" xr:uid="{D77914B7-C056-4259-B48C-78563CAD9505}"/>
    <cellStyle name="Normal 10 5 3 3 2 3" xfId="29535" xr:uid="{63E1A1ED-10ED-478A-9F50-33BEF272C1A1}"/>
    <cellStyle name="Normal 10 5 3 3 3" xfId="29536" xr:uid="{C7DB3F98-5569-4683-9B07-8DE333405D7F}"/>
    <cellStyle name="Normal 10 5 3 3 3 2" xfId="29537" xr:uid="{34F2A4D7-E066-4602-B1D8-5FD04900B688}"/>
    <cellStyle name="Normal 10 5 3 3 3 2 2" xfId="29538" xr:uid="{AC52A45B-954E-49C9-8D1F-26D45E44D9CF}"/>
    <cellStyle name="Normal 10 5 3 3 3 3" xfId="29539" xr:uid="{F049FBD0-9D10-49EE-9FBF-61CF66A52F55}"/>
    <cellStyle name="Normal 10 5 3 3 4" xfId="29540" xr:uid="{E34CB46D-203D-4832-9560-162EF0B58AC9}"/>
    <cellStyle name="Normal 10 5 3 3 4 2" xfId="29541" xr:uid="{EFA70ECA-E9B2-4F7A-8B1F-CC59A6C83F7A}"/>
    <cellStyle name="Normal 10 5 3 3 5" xfId="29542" xr:uid="{E33F29F6-4B9B-420B-B078-6DB1034A8143}"/>
    <cellStyle name="Normal 10 5 3 4" xfId="29543" xr:uid="{03EAEFB4-EEC4-4206-A934-F56030E86D9C}"/>
    <cellStyle name="Normal 10 5 3 4 2" xfId="29544" xr:uid="{B54F9C7F-1210-4278-ACC5-5B2936CDD2A6}"/>
    <cellStyle name="Normal 10 5 3 4 2 2" xfId="29545" xr:uid="{15C22E19-8E0F-40E4-B390-52910FDCED4F}"/>
    <cellStyle name="Normal 10 5 3 4 2 2 2" xfId="29546" xr:uid="{8862247A-6E75-4837-85D1-6DE030D2581E}"/>
    <cellStyle name="Normal 10 5 3 4 2 3" xfId="29547" xr:uid="{855FDC7A-55B9-4CA1-9F5E-CACF7A558D1C}"/>
    <cellStyle name="Normal 10 5 3 4 3" xfId="29548" xr:uid="{44F96827-9AB9-4D9C-89D2-6234E63F2028}"/>
    <cellStyle name="Normal 10 5 3 4 3 2" xfId="29549" xr:uid="{EE9F7A89-9ED2-492E-B612-A26C73BF126B}"/>
    <cellStyle name="Normal 10 5 3 4 4" xfId="29550" xr:uid="{D667FB19-2AC6-4D99-A50E-07284F8344D9}"/>
    <cellStyle name="Normal 10 5 3 5" xfId="29551" xr:uid="{066F2D91-E5BC-4B3C-A3AD-7E3787D88E2D}"/>
    <cellStyle name="Normal 10 5 3 5 2" xfId="29552" xr:uid="{B0BC6FEE-8330-447D-8A67-C07A4FA4355E}"/>
    <cellStyle name="Normal 10 5 3 5 2 2" xfId="29553" xr:uid="{CF4D84F6-6CE3-47FD-BACF-61E1D7AC6146}"/>
    <cellStyle name="Normal 10 5 3 5 3" xfId="29554" xr:uid="{187354D9-3BA0-47AD-8C5C-F550B7FDEA7F}"/>
    <cellStyle name="Normal 10 5 3 6" xfId="29555" xr:uid="{F57071C1-16DD-425B-BF15-6F19E1F5CB89}"/>
    <cellStyle name="Normal 10 5 3 6 2" xfId="29556" xr:uid="{A73D40E8-5E7E-4DBE-A050-23D717CDE605}"/>
    <cellStyle name="Normal 10 5 3 7" xfId="29557" xr:uid="{0D49824B-0B66-4B54-B6DB-05815CF43F52}"/>
    <cellStyle name="Normal 10 5 4" xfId="29558" xr:uid="{D1C29AA2-2DA4-4364-AAF2-C576D8C0F724}"/>
    <cellStyle name="Normal 10 5 4 2" xfId="29559" xr:uid="{543BD170-49A6-4B7E-96DE-76E92212ECAE}"/>
    <cellStyle name="Normal 10 5 4 2 2" xfId="29560" xr:uid="{60F10C07-2FE1-4EF4-A3CB-42F788EA4DD7}"/>
    <cellStyle name="Normal 10 5 4 2 2 2" xfId="29561" xr:uid="{7D44606E-2952-4DF1-BA26-0E502D389F4E}"/>
    <cellStyle name="Normal 10 5 4 2 2 2 2" xfId="29562" xr:uid="{FF656AF4-B723-4660-9350-ED84257B2D71}"/>
    <cellStyle name="Normal 10 5 4 2 2 3" xfId="29563" xr:uid="{6B6CD36A-6028-4562-A3FD-32379CFB5908}"/>
    <cellStyle name="Normal 10 5 4 2 3" xfId="29564" xr:uid="{AE0FF38F-B732-4B3A-BB7E-932F18F0FA8E}"/>
    <cellStyle name="Normal 10 5 4 2 3 2" xfId="29565" xr:uid="{3D127C38-4F62-4136-B2D0-F3CACB897F04}"/>
    <cellStyle name="Normal 10 5 4 2 3 2 2" xfId="29566" xr:uid="{215DF508-8B6F-4428-8F93-73A73F68F909}"/>
    <cellStyle name="Normal 10 5 4 2 3 3" xfId="29567" xr:uid="{27551BFD-9296-4B71-82FC-B810DF213AEF}"/>
    <cellStyle name="Normal 10 5 4 2 4" xfId="29568" xr:uid="{EC0EA9D8-947E-4524-A367-DA8F5CA4DF37}"/>
    <cellStyle name="Normal 10 5 4 2 4 2" xfId="29569" xr:uid="{9EE84CBD-60AA-4C4B-8210-8CD315421967}"/>
    <cellStyle name="Normal 10 5 4 2 5" xfId="29570" xr:uid="{4F65D73F-6D31-45E8-994A-10958BBC15A8}"/>
    <cellStyle name="Normal 10 5 4 3" xfId="29571" xr:uid="{A2CFA6EB-84AD-4FE6-97BD-22E4499ECC77}"/>
    <cellStyle name="Normal 10 5 4 3 2" xfId="29572" xr:uid="{CECB4B6D-D2F9-48F0-BFB0-FFE1612DC966}"/>
    <cellStyle name="Normal 10 5 4 3 2 2" xfId="29573" xr:uid="{18D50ABB-0319-4B95-B33D-94966C71EA05}"/>
    <cellStyle name="Normal 10 5 4 3 3" xfId="29574" xr:uid="{CC55A186-F0FC-4822-815E-1D1F87AB7E4E}"/>
    <cellStyle name="Normal 10 5 4 4" xfId="29575" xr:uid="{784D4F07-6C15-4CC0-BD9E-E25BCB9962C9}"/>
    <cellStyle name="Normal 10 5 4 4 2" xfId="29576" xr:uid="{B247DE6E-1B4C-4F2E-8BA3-5FD36AF1A960}"/>
    <cellStyle name="Normal 10 5 4 4 2 2" xfId="29577" xr:uid="{132FD0E2-8B70-4754-812F-6638DAB041A2}"/>
    <cellStyle name="Normal 10 5 4 4 3" xfId="29578" xr:uid="{F9202AD5-1858-4176-A8D5-117AC016D748}"/>
    <cellStyle name="Normal 10 5 4 5" xfId="29579" xr:uid="{AEA12800-3C33-42BF-80D2-F28640897156}"/>
    <cellStyle name="Normal 10 5 4 5 2" xfId="29580" xr:uid="{51FB0D3F-9419-4C25-9359-C86FDE983F41}"/>
    <cellStyle name="Normal 10 5 4 6" xfId="29581" xr:uid="{BD74723C-FCBB-4057-B087-3BF82A7DBF0E}"/>
    <cellStyle name="Normal 10 5 5" xfId="29582" xr:uid="{FE156024-FF20-41BC-9190-1BD75A94F2D3}"/>
    <cellStyle name="Normal 10 5 5 2" xfId="29583" xr:uid="{748AD2F0-9B35-4369-A5DA-B1BFE6A259C1}"/>
    <cellStyle name="Normal 10 5 5 2 2" xfId="29584" xr:uid="{18E5C5C6-EDA2-4525-94A6-C99FD76F7988}"/>
    <cellStyle name="Normal 10 5 5 2 2 2" xfId="29585" xr:uid="{8486D9F9-8D33-46B6-B30B-B56AA047F99E}"/>
    <cellStyle name="Normal 10 5 5 2 3" xfId="29586" xr:uid="{F0A416D3-85F0-4169-9986-42630B68B51F}"/>
    <cellStyle name="Normal 10 5 5 3" xfId="29587" xr:uid="{80DF6618-E29B-4CDA-8561-419A70DE7C06}"/>
    <cellStyle name="Normal 10 5 5 3 2" xfId="29588" xr:uid="{F4CA686D-9046-4A72-A276-02A006307CD0}"/>
    <cellStyle name="Normal 10 5 5 3 2 2" xfId="29589" xr:uid="{FBC85799-6B40-4CC2-9E28-DD3D5928262C}"/>
    <cellStyle name="Normal 10 5 5 3 3" xfId="29590" xr:uid="{22A904CB-622E-4AA0-BF6B-F94295E140C3}"/>
    <cellStyle name="Normal 10 5 5 4" xfId="29591" xr:uid="{21D40FBA-7EE6-4BB4-A6E3-7F1732989B6E}"/>
    <cellStyle name="Normal 10 5 5 4 2" xfId="29592" xr:uid="{6AE6FC5E-34F1-45FA-A372-B3EF361C0CC6}"/>
    <cellStyle name="Normal 10 5 5 5" xfId="29593" xr:uid="{291F2CF4-4471-4A61-A4F0-8162068E63E2}"/>
    <cellStyle name="Normal 10 5 6" xfId="29594" xr:uid="{72EEFB3E-0DB9-43EB-9FF6-F22237EB6CE9}"/>
    <cellStyle name="Normal 10 5 6 2" xfId="29595" xr:uid="{1863F247-38FE-49BA-AE4F-331ADF1D6977}"/>
    <cellStyle name="Normal 10 5 6 2 2" xfId="29596" xr:uid="{C7E299C5-A0BE-4320-9147-6C4F4287CCB6}"/>
    <cellStyle name="Normal 10 5 6 2 2 2" xfId="29597" xr:uid="{FF70F452-C678-4B71-B5BB-89DAAC05BC3B}"/>
    <cellStyle name="Normal 10 5 6 2 3" xfId="29598" xr:uid="{D3C17B5A-1253-4553-BDE4-A3EE33FAB59C}"/>
    <cellStyle name="Normal 10 5 6 3" xfId="29599" xr:uid="{842E7688-F68B-42FF-814C-40EB91E4F70D}"/>
    <cellStyle name="Normal 10 5 6 3 2" xfId="29600" xr:uid="{8038DA15-F1FF-4A97-A7A6-98615242A850}"/>
    <cellStyle name="Normal 10 5 6 4" xfId="29601" xr:uid="{A4D30FC5-D981-4B3F-9798-2BA91FCE31A2}"/>
    <cellStyle name="Normal 10 5 7" xfId="29602" xr:uid="{06FADAAB-5435-48BC-9E7C-9ECC0582A883}"/>
    <cellStyle name="Normal 10 5 7 2" xfId="29603" xr:uid="{91F38F3B-7A0E-4238-8F58-5CE87E6A0DA0}"/>
    <cellStyle name="Normal 10 5 7 2 2" xfId="29604" xr:uid="{F3EEBF9D-478D-49F3-A519-963F2B12CEEE}"/>
    <cellStyle name="Normal 10 5 7 3" xfId="29605" xr:uid="{B4B6EE94-A98B-4160-8A4C-FBE1442EB64D}"/>
    <cellStyle name="Normal 10 5 8" xfId="29606" xr:uid="{F95293D4-2CC0-462E-9E25-01DA52979510}"/>
    <cellStyle name="Normal 10 5 8 2" xfId="29607" xr:uid="{1A93B3C1-B183-45DA-9933-D10DF94E4F5A}"/>
    <cellStyle name="Normal 10 5 9" xfId="29608" xr:uid="{FB998CD0-3048-4C5A-B64D-73933FAC5153}"/>
    <cellStyle name="Normal 10 6" xfId="29609" xr:uid="{0174F98D-B638-485A-B94E-7B489C18E4E4}"/>
    <cellStyle name="Normal 10 6 10" xfId="44537" xr:uid="{B94B09F6-FAE8-4B18-83AD-0941EAC3CA85}"/>
    <cellStyle name="Normal 10 6 2" xfId="29610" xr:uid="{E21EC4CE-C9D4-4B97-8E60-1DC8B3C24357}"/>
    <cellStyle name="Normal 10 6 2 2" xfId="29611" xr:uid="{05C3F42E-7263-4490-8C0E-DCE490A96308}"/>
    <cellStyle name="Normal 10 6 2 2 2" xfId="29612" xr:uid="{12F7CD51-62F9-4645-8791-C959E5D7914F}"/>
    <cellStyle name="Normal 10 6 2 2 2 2" xfId="29613" xr:uid="{78B96D21-439D-4545-9CD2-BFF8A89BE801}"/>
    <cellStyle name="Normal 10 6 2 2 3" xfId="29614" xr:uid="{E7B177BB-7D1F-4E01-91A6-8B9B3BE356EA}"/>
    <cellStyle name="Normal 10 6 2 3" xfId="29615" xr:uid="{E1589ABE-E29A-45C2-8BDF-0DFAF953ABFF}"/>
    <cellStyle name="Normal 10 6 2 3 2" xfId="29616" xr:uid="{97697300-525D-457D-AB8F-73686940727F}"/>
    <cellStyle name="Normal 10 6 2 3 2 2" xfId="29617" xr:uid="{81D565C1-8DF1-4CCE-9E37-D2FC1E4A427A}"/>
    <cellStyle name="Normal 10 6 2 3 3" xfId="29618" xr:uid="{F3F9DF8D-FC61-4AB6-BFDE-2CECA0FAC931}"/>
    <cellStyle name="Normal 10 6 2 4" xfId="29619" xr:uid="{3BFA44AC-B305-4A03-A95F-58A8662DB093}"/>
    <cellStyle name="Normal 10 6 2 4 2" xfId="29620" xr:uid="{4830F2AD-BB61-441A-9360-B4973B3058EA}"/>
    <cellStyle name="Normal 10 6 2 5" xfId="29621" xr:uid="{DAEC5B6D-9F7C-4FC4-A63C-DD7C93D5DA8B}"/>
    <cellStyle name="Normal 10 6 3" xfId="29622" xr:uid="{5FFEE485-96C5-4C98-8AE2-1E21BB486479}"/>
    <cellStyle name="Normal 10 6 3 2" xfId="29623" xr:uid="{0F4585C9-587C-4127-9B0B-E33F6EB7E14C}"/>
    <cellStyle name="Normal 10 6 3 3" xfId="29624" xr:uid="{AFA88D79-3B30-47F4-B90B-235FE12617EA}"/>
    <cellStyle name="Normal 10 6 4" xfId="29625" xr:uid="{A2025F81-2681-41D9-B827-5C251A37B65B}"/>
    <cellStyle name="Normal 10 6 4 2" xfId="29626" xr:uid="{DA0F599D-17A7-4186-8BD8-3D5A1A156DC0}"/>
    <cellStyle name="Normal 10 6 4 2 2" xfId="29627" xr:uid="{C8B6D5E7-D4A9-4F4B-A213-66D34F622F3F}"/>
    <cellStyle name="Normal 10 6 4 3" xfId="29628" xr:uid="{2C65FAEB-EFE2-434D-8E37-10293A48DFB9}"/>
    <cellStyle name="Normal 10 6 5" xfId="29629" xr:uid="{E12F8311-DA63-43EE-A2D2-C6302172E4B9}"/>
    <cellStyle name="Normal 10 6 5 2" xfId="29630" xr:uid="{3BF33BD7-E137-4517-811F-C6E2EC9758F9}"/>
    <cellStyle name="Normal 10 6 5 2 2" xfId="29631" xr:uid="{DED9A737-1E46-479E-AF9A-326CCDDA0EDE}"/>
    <cellStyle name="Normal 10 6 5 3" xfId="29632" xr:uid="{670335CD-621D-4350-B6EA-3E59F0020B5F}"/>
    <cellStyle name="Normal 10 6 6" xfId="29633" xr:uid="{1958AD16-26DC-4A52-95D3-ECD8B10EBABE}"/>
    <cellStyle name="Normal 10 6 6 2" xfId="29634" xr:uid="{F3C8F3F6-F5C0-40C7-A30D-8B45200A7FE3}"/>
    <cellStyle name="Normal 10 6 6 2 2" xfId="29635" xr:uid="{45A1E1B7-7533-467E-90D1-615A2EB5BD6F}"/>
    <cellStyle name="Normal 10 6 6 3" xfId="29636" xr:uid="{D40754AB-80AC-43A2-8140-2C890F2EFD09}"/>
    <cellStyle name="Normal 10 6 7" xfId="29637" xr:uid="{05F18D98-11F3-4DE7-9D29-A8017C33E6E8}"/>
    <cellStyle name="Normal 10 6 7 2" xfId="29638" xr:uid="{FF5ACC45-F80D-439E-AF9F-E96377C932DB}"/>
    <cellStyle name="Normal 10 6 8" xfId="29639" xr:uid="{1FE3C50B-B2F2-4791-9D58-FEABBF1CB201}"/>
    <cellStyle name="Normal 10 6 9" xfId="29640" xr:uid="{317186AF-7D3D-4A1E-A74B-2393207E34C5}"/>
    <cellStyle name="Normal 10 7" xfId="29641" xr:uid="{4B561DBA-47D4-4005-916D-2C2C1A8D53CA}"/>
    <cellStyle name="Normal 10 7 2" xfId="29642" xr:uid="{0220E340-F702-4E6F-99FB-A7E3C69A8A8B}"/>
    <cellStyle name="Normal 10 7 3" xfId="29643" xr:uid="{1E84CBA6-2F92-44E1-91A8-0F150C952EEC}"/>
    <cellStyle name="Normal 10 7 4" xfId="44538" xr:uid="{EB50AE5B-BBF8-4A06-B1C1-3BEDC18DE612}"/>
    <cellStyle name="Normal 10 8" xfId="29644" xr:uid="{4109EF95-E316-4C22-B823-62BE62BD4DEC}"/>
    <cellStyle name="Normal 10 8 2" xfId="44539" xr:uid="{50533DCF-D981-4A12-ABCF-6FFE7FD92868}"/>
    <cellStyle name="Normal 10 9" xfId="29645" xr:uid="{4DFFEF9C-056B-406F-AF28-0346C66AB02D}"/>
    <cellStyle name="Normal 10 9 2" xfId="44540" xr:uid="{B130F4BB-C048-4747-A168-01311958989C}"/>
    <cellStyle name="Normal 11" xfId="220" xr:uid="{439C26E4-E0F5-45DD-A7B1-90AEAE33AF5A}"/>
    <cellStyle name="Normal 11 10" xfId="1818" xr:uid="{4A2B7453-1DC6-4C6F-B984-548D68F4C249}"/>
    <cellStyle name="Normal 11 11" xfId="289" xr:uid="{D9C289E9-766D-46A8-83E2-AD999CC644A6}"/>
    <cellStyle name="Normal 11 12" xfId="43825" xr:uid="{6C961B26-DE49-475C-87C1-D4BE58CD5E39}"/>
    <cellStyle name="Normal 11 13" xfId="454" xr:uid="{47DCC89F-7596-4F99-8569-93FCED08BC80}"/>
    <cellStyle name="Normal 11 14" xfId="47868" xr:uid="{756BEB73-7A5D-4A5E-8B34-54560EDF63A3}"/>
    <cellStyle name="Normal 11 2" xfId="717" xr:uid="{B303042E-D166-48D0-98BE-0C9AC7CC3CFD}"/>
    <cellStyle name="Normal 11 2 2" xfId="1117" xr:uid="{22B58711-753A-4CD5-B67A-AA5DE6955862}"/>
    <cellStyle name="Normal 11 2 2 2" xfId="29649" xr:uid="{E1F434DE-3692-40D7-A53E-A8CA40A77F42}"/>
    <cellStyle name="Normal 11 2 2 3" xfId="29648" xr:uid="{E84A717D-18B0-4F63-A44F-70F7B57019AA}"/>
    <cellStyle name="Normal 11 2 3" xfId="29650" xr:uid="{292C1DD6-1893-4CB0-9D0F-A9A4D83FA807}"/>
    <cellStyle name="Normal 11 2 4" xfId="29651" xr:uid="{8E072833-51F1-4D17-841B-7B2E3F2CF954}"/>
    <cellStyle name="Normal 11 2 5" xfId="29647" xr:uid="{15151AE7-CAA2-4D84-B28B-4E8E78506DA9}"/>
    <cellStyle name="Normal 11 2 6" xfId="2014" xr:uid="{C7FD56D6-F4C3-4868-80DA-7D92C7B3A024}"/>
    <cellStyle name="Normal 11 2 7" xfId="43930" xr:uid="{B256B28B-EFB7-4491-B2A1-31B0EB06EA4A}"/>
    <cellStyle name="Normal 11 2 8" xfId="44541" xr:uid="{5DE523E5-BE1E-4E48-8914-F2DCAC590A5D}"/>
    <cellStyle name="Normal 11 2 9" xfId="47870" xr:uid="{720CD6EC-599F-4493-A53F-ABC82EF3283E}"/>
    <cellStyle name="Normal 11 3" xfId="906" xr:uid="{AB20390D-9F41-4B30-8620-8886237BE960}"/>
    <cellStyle name="Normal 11 3 10" xfId="44460" xr:uid="{55BF7F1E-BE2D-4786-9BAB-9999C72155F5}"/>
    <cellStyle name="Normal 11 3 2" xfId="29653" xr:uid="{CA7F54A2-BA57-429E-AC62-77A3713B66B8}"/>
    <cellStyle name="Normal 11 3 2 2" xfId="29654" xr:uid="{22697042-5A6D-4221-BF72-A491884D705B}"/>
    <cellStyle name="Normal 11 3 2 3" xfId="29655" xr:uid="{7E5DD8A9-73FF-4BD7-B62A-BC126E3D44EA}"/>
    <cellStyle name="Normal 11 3 2 4" xfId="47679" xr:uid="{5EDAC521-7C3F-40B1-8889-95B303FD805A}"/>
    <cellStyle name="Normal 11 3 3" xfId="29656" xr:uid="{B0B4CA60-149D-4085-902F-1C7B619728A7}"/>
    <cellStyle name="Normal 11 3 3 2" xfId="29657" xr:uid="{8CA5BE5A-2D33-43C3-9889-F45E9538D02B}"/>
    <cellStyle name="Normal 11 3 3 2 2" xfId="29658" xr:uid="{223E9F3F-C200-4AD1-B63F-C040E8F46B5D}"/>
    <cellStyle name="Normal 11 3 3 2 3" xfId="29659" xr:uid="{D79B6224-85CE-4794-AF0C-65C3BEC9C3B3}"/>
    <cellStyle name="Normal 11 3 3 3" xfId="29660" xr:uid="{6E6CFC1D-1F57-44DF-B62E-01178BD749FE}"/>
    <cellStyle name="Normal 11 3 3 3 2" xfId="29661" xr:uid="{532C981A-89F1-4B00-A7C7-C54422B5E92E}"/>
    <cellStyle name="Normal 11 3 3 3 3" xfId="29662" xr:uid="{BB2AC3D3-D5B7-4820-86F9-438C31FA2EF9}"/>
    <cellStyle name="Normal 11 3 3 4" xfId="29663" xr:uid="{650EC966-BBD4-4111-8D17-E8FBD9944F10}"/>
    <cellStyle name="Normal 11 3 3 4 2" xfId="29664" xr:uid="{134C969D-F6FA-43DF-98DD-EF587CB5EBE1}"/>
    <cellStyle name="Normal 11 3 3 4 3" xfId="29665" xr:uid="{F2F0332F-0A68-4455-83E8-0C0F0AFFE99B}"/>
    <cellStyle name="Normal 11 3 3 5" xfId="29666" xr:uid="{C244AED6-3D53-4B84-BCCA-ACD720830CCF}"/>
    <cellStyle name="Normal 11 3 3 6" xfId="29667" xr:uid="{4356161F-9F7C-403F-8769-D1D7F3136764}"/>
    <cellStyle name="Normal 11 3 3 7" xfId="47394" xr:uid="{54C4FD04-D9AA-4632-B980-28372DDEB721}"/>
    <cellStyle name="Normal 11 3 4" xfId="29668" xr:uid="{93637779-8173-44B8-8E4C-A1C2F8038A58}"/>
    <cellStyle name="Normal 11 3 4 2" xfId="29669" xr:uid="{7D3EDC62-16C2-4A37-B8E6-3AC753902ADD}"/>
    <cellStyle name="Normal 11 3 4 2 2" xfId="29670" xr:uid="{C113D5F3-F521-4AA5-8CA9-74F895BFABC7}"/>
    <cellStyle name="Normal 11 3 4 2 3" xfId="29671" xr:uid="{6BF34A17-E04F-4521-B8F7-9C98CBFE2D79}"/>
    <cellStyle name="Normal 11 3 4 3" xfId="29672" xr:uid="{201C12DD-9C60-42A5-9BD9-C660C3D51BB8}"/>
    <cellStyle name="Normal 11 3 4 3 2" xfId="29673" xr:uid="{0E344BEE-7F49-4362-A999-3B931EB8D17E}"/>
    <cellStyle name="Normal 11 3 4 3 2 2" xfId="29674" xr:uid="{FE5E15F5-9771-42C7-8610-B397512A8974}"/>
    <cellStyle name="Normal 11 3 4 3 3" xfId="29675" xr:uid="{E4D1039E-FED4-43BF-A5DC-3E442A3143C0}"/>
    <cellStyle name="Normal 11 3 4 4" xfId="29676" xr:uid="{4AD42D86-F76E-4E9C-903D-55EF23B18D06}"/>
    <cellStyle name="Normal 11 3 4 5" xfId="29677" xr:uid="{27D9F3CD-69F6-49F7-9FAD-29050475DA52}"/>
    <cellStyle name="Normal 11 3 5" xfId="29678" xr:uid="{6AD5EA11-C729-4A85-8020-DB1115E84894}"/>
    <cellStyle name="Normal 11 3 5 2" xfId="29679" xr:uid="{3B8A177A-3331-4E49-A551-3685D6CA0554}"/>
    <cellStyle name="Normal 11 3 6" xfId="29680" xr:uid="{87E6E60A-3C7B-4E49-9A6F-227963FBAB75}"/>
    <cellStyle name="Normal 11 3 7" xfId="29681" xr:uid="{6E93DAB4-F8A9-4629-A29F-8AFCF9251B76}"/>
    <cellStyle name="Normal 11 3 8" xfId="29652" xr:uid="{90A87138-F9EC-41EE-AB5C-ADC663BFC21A}"/>
    <cellStyle name="Normal 11 3 9" xfId="2015" xr:uid="{C30A4AD7-A193-4F95-8CE7-32E6F490C65E}"/>
    <cellStyle name="Normal 11 4" xfId="29682" xr:uid="{359F6E98-CF17-496A-9004-DECFA373108B}"/>
    <cellStyle name="Normal 11 4 2" xfId="29683" xr:uid="{BD93303C-0625-40FE-B2EB-5E56140EB0CD}"/>
    <cellStyle name="Normal 11 4 2 2" xfId="29684" xr:uid="{43AD503E-C096-4963-8967-54B0924FD691}"/>
    <cellStyle name="Normal 11 4 2 3" xfId="29685" xr:uid="{6D078101-D6F6-49D3-A69E-116DDBE86059}"/>
    <cellStyle name="Normal 11 4 2 4" xfId="47456" xr:uid="{1D817677-9C84-4312-AE97-5B4A52233FB2}"/>
    <cellStyle name="Normal 11 4 3" xfId="29686" xr:uid="{EEA18F19-C195-4F24-8C58-31C8ACA39445}"/>
    <cellStyle name="Normal 11 4 3 2" xfId="47760" xr:uid="{7FBBAA40-B9D3-40CA-B917-DF03169C7293}"/>
    <cellStyle name="Normal 11 4 4" xfId="29687" xr:uid="{4476C937-5777-4D72-93C5-DF3038515F02}"/>
    <cellStyle name="Normal 11 4 4 2" xfId="47405" xr:uid="{7DBDD028-6930-46F3-B4A9-46C2B8A8B236}"/>
    <cellStyle name="Normal 11 4 5" xfId="45015" xr:uid="{786800FA-A766-4B26-8B8B-F2956BDE2A70}"/>
    <cellStyle name="Normal 11 5" xfId="29688" xr:uid="{1B7F2F63-5018-4C0A-9366-B2FA5A7F5B22}"/>
    <cellStyle name="Normal 11 5 2" xfId="29689" xr:uid="{990421CB-8FDA-4102-8C4A-A8D7192F4954}"/>
    <cellStyle name="Normal 11 5 3" xfId="29690" xr:uid="{6A3F6535-2269-44F2-9D2F-45F53F3570A9}"/>
    <cellStyle name="Normal 11 5 4" xfId="47370" xr:uid="{C46706F1-24B3-4771-B922-0CAE9FE337F0}"/>
    <cellStyle name="Normal 11 6" xfId="29691" xr:uid="{8C1216E7-F9DD-482D-AF41-DE1BCFB3B813}"/>
    <cellStyle name="Normal 11 6 2" xfId="47291" xr:uid="{68B2DB86-B7F4-4557-9CCE-DB19CC997730}"/>
    <cellStyle name="Normal 11 7" xfId="29692" xr:uid="{9581B9AB-FF04-46FA-BF9A-4DA7ECAB5AAB}"/>
    <cellStyle name="Normal 11 7 2" xfId="47835" xr:uid="{49B76AC9-5D37-406C-B44F-AB2F3518A4F0}"/>
    <cellStyle name="Normal 11 8" xfId="29646" xr:uid="{4686F12F-74A8-4C6E-B9CA-195FB3E1C3FD}"/>
    <cellStyle name="Normal 11 9" xfId="43673" xr:uid="{790142F4-0D18-4079-A216-5CEB7FD5663D}"/>
    <cellStyle name="Normal 12" xfId="510" xr:uid="{9F4D0829-1D0B-460C-A11F-DC36E762BB55}"/>
    <cellStyle name="Normal 12 10" xfId="29693" xr:uid="{BA574F57-2E8E-4A24-A40E-D771E1C8C41B}"/>
    <cellStyle name="Normal 12 11" xfId="1980" xr:uid="{42D8CB31-4C60-4E57-8E80-321C09A2D880}"/>
    <cellStyle name="Normal 12 12" xfId="43830" xr:uid="{ABEA3B12-586D-4806-B9EB-B9D31CC4C8BA}"/>
    <cellStyle name="Normal 12 2" xfId="772" xr:uid="{8206C179-3106-4B08-AEA9-A8F18806093C}"/>
    <cellStyle name="Normal 12 2 2" xfId="1172" xr:uid="{35895982-0D6C-4122-A6E8-02C12ED32F04}"/>
    <cellStyle name="Normal 12 2 2 2" xfId="29696" xr:uid="{027148E9-3F4A-46EF-B993-E0BC6799BA37}"/>
    <cellStyle name="Normal 12 2 2 2 2" xfId="29697" xr:uid="{9B87C5C4-829F-45F2-BB40-49415A70B10C}"/>
    <cellStyle name="Normal 12 2 2 2 2 2" xfId="47496" xr:uid="{57D390AF-6121-4C43-9C78-756D2B40C347}"/>
    <cellStyle name="Normal 12 2 2 2 3" xfId="29698" xr:uid="{B8CCD2CD-E157-4D0D-8C45-A000120B9A46}"/>
    <cellStyle name="Normal 12 2 2 2 4" xfId="47354" xr:uid="{F73466F4-87E9-4721-9E80-266C8E97A96D}"/>
    <cellStyle name="Normal 12 2 2 3" xfId="29699" xr:uid="{CF7984FF-28D4-436C-AD0B-96078B742DE8}"/>
    <cellStyle name="Normal 12 2 2 3 2" xfId="29700" xr:uid="{E23AB99D-C928-448D-B078-2BDCEFEB7C2A}"/>
    <cellStyle name="Normal 12 2 2 3 2 2" xfId="29701" xr:uid="{63C7749D-F7A2-4E75-B1E8-0D3B866902FB}"/>
    <cellStyle name="Normal 12 2 2 3 2 3" xfId="29702" xr:uid="{B42B6394-9E6A-40A2-BB6A-346C43EB77E7}"/>
    <cellStyle name="Normal 12 2 2 3 2 4" xfId="47526" xr:uid="{CC0311C8-E57C-4889-827D-0FA71EDA8D32}"/>
    <cellStyle name="Normal 12 2 2 3 3" xfId="29703" xr:uid="{B3EC61C8-7AEE-4E89-9B7A-B854724F4980}"/>
    <cellStyle name="Normal 12 2 2 3 4" xfId="29704" xr:uid="{D3A2E6A2-507B-4413-A0F9-3B7F9DA23605}"/>
    <cellStyle name="Normal 12 2 2 3 5" xfId="47418" xr:uid="{E14B1BCB-0A8E-4D8B-9037-844B5616AF79}"/>
    <cellStyle name="Normal 12 2 2 4" xfId="29705" xr:uid="{C910CBE4-0DBD-4A2D-A8BA-210CFEE7E9D2}"/>
    <cellStyle name="Normal 12 2 2 4 2" xfId="47534" xr:uid="{AA6CD5CF-7C2E-4010-8964-E275FDC6A225}"/>
    <cellStyle name="Normal 12 2 2 4 3" xfId="47435" xr:uid="{862000B2-8776-4DDC-8770-1BC04E11199B}"/>
    <cellStyle name="Normal 12 2 2 5" xfId="29706" xr:uid="{494B1966-A397-4C1A-B8E6-02AFF4934622}"/>
    <cellStyle name="Normal 12 2 2 5 2" xfId="47475" xr:uid="{271E48FA-23BB-48B7-88B3-584277A0FDE4}"/>
    <cellStyle name="Normal 12 2 2 6" xfId="29695" xr:uid="{E2BEA3A4-166E-4BED-9FA4-8BDBA2F777D1}"/>
    <cellStyle name="Normal 12 2 2 7" xfId="2060" xr:uid="{CBD8504E-7328-46FE-BBFE-C5200BED58BC}"/>
    <cellStyle name="Normal 12 2 2 8" xfId="47308" xr:uid="{1690599B-6658-4F25-9793-0412D344539C}"/>
    <cellStyle name="Normal 12 2 3" xfId="29707" xr:uid="{9EA304AF-F469-4270-A8BD-68801075440D}"/>
    <cellStyle name="Normal 12 2 3 2" xfId="29708" xr:uid="{A5875134-C5BF-4A41-8EC2-7D096B3E0096}"/>
    <cellStyle name="Normal 12 2 3 2 2" xfId="29709" xr:uid="{EC3F6EF6-57F1-46BB-8F47-5693FA7986D1}"/>
    <cellStyle name="Normal 12 2 3 2 3" xfId="29710" xr:uid="{6B3A724F-FD90-43F7-8DC2-AC756D0DEEEF}"/>
    <cellStyle name="Normal 12 2 3 2 4" xfId="47485" xr:uid="{1020A603-B3D2-44F7-90BD-9A8E9B535A0F}"/>
    <cellStyle name="Normal 12 2 3 3" xfId="29711" xr:uid="{1B894BC5-2944-452F-B0B4-670A86B49ECE}"/>
    <cellStyle name="Normal 12 2 3 3 2" xfId="29712" xr:uid="{5469C162-3D5B-4D2C-981A-B224E0D37AEA}"/>
    <cellStyle name="Normal 12 2 3 3 3" xfId="29713" xr:uid="{05BB5006-6AF1-454E-9090-E55164C27E4C}"/>
    <cellStyle name="Normal 12 2 3 4" xfId="29714" xr:uid="{F55F07C1-2718-405C-8695-A06255BC1438}"/>
    <cellStyle name="Normal 12 2 3 4 2" xfId="29715" xr:uid="{50FD8CA9-61BD-425F-AD8C-813E1A375767}"/>
    <cellStyle name="Normal 12 2 3 4 3" xfId="29716" xr:uid="{38E10AD7-900C-4D99-B1AB-C17A47825747}"/>
    <cellStyle name="Normal 12 2 3 5" xfId="29717" xr:uid="{7EA0DB00-6700-4A3B-AB42-F0BE1B734000}"/>
    <cellStyle name="Normal 12 2 3 5 2" xfId="29718" xr:uid="{253C99BC-B525-418A-8473-59B8296B5AFF}"/>
    <cellStyle name="Normal 12 2 3 5 3" xfId="29719" xr:uid="{42835AD0-28E6-4247-B7C0-8823ED005E9C}"/>
    <cellStyle name="Normal 12 2 3 6" xfId="29720" xr:uid="{F0D8C326-449B-4E55-8CA2-A0FF3B1B6EB3}"/>
    <cellStyle name="Normal 12 2 3 7" xfId="29721" xr:uid="{971460E2-4F5F-47F2-814C-3FDB4D09DEA3}"/>
    <cellStyle name="Normal 12 2 3 8" xfId="47343" xr:uid="{32A9EE9C-F7D8-4C15-8C6E-2B670CE3076D}"/>
    <cellStyle name="Normal 12 2 4" xfId="29722" xr:uid="{EF3FBB89-EC48-4DA2-861B-E675A8366942}"/>
    <cellStyle name="Normal 12 2 4 2" xfId="29723" xr:uid="{5BE60880-748B-4AB8-B397-3897265A3D23}"/>
    <cellStyle name="Normal 12 2 4 2 2" xfId="47509" xr:uid="{16D5144B-258E-471D-BD3C-2A75C8D8432F}"/>
    <cellStyle name="Normal 12 2 4 3" xfId="29724" xr:uid="{F77091E1-D486-4967-B1BB-9662277FA774}"/>
    <cellStyle name="Normal 12 2 4 4" xfId="47372" xr:uid="{39E37DA9-B964-4334-8D6C-CB9672AE1D23}"/>
    <cellStyle name="Normal 12 2 5" xfId="29725" xr:uid="{56AAA77B-089D-4161-90F6-E402373C13A5}"/>
    <cellStyle name="Normal 12 2 5 2" xfId="29726" xr:uid="{49650510-B0C3-438B-97C3-E6ECFFC259D1}"/>
    <cellStyle name="Normal 12 2 5 2 2" xfId="47542" xr:uid="{D6AE7C01-1638-4C3F-819D-C772C2D9EAF4}"/>
    <cellStyle name="Normal 12 2 5 3" xfId="29727" xr:uid="{46949076-16C5-4950-9F87-1E3ABD3A5660}"/>
    <cellStyle name="Normal 12 2 5 4" xfId="47442" xr:uid="{2DD62727-0D40-4BE5-AF77-D2EBBC98771C}"/>
    <cellStyle name="Normal 12 2 6" xfId="29728" xr:uid="{0D5C6B34-BD62-4F93-8675-6046F303A9AA}"/>
    <cellStyle name="Normal 12 2 6 2" xfId="47465" xr:uid="{AFE33A5F-04D4-4AC0-89BD-66B3B2356391}"/>
    <cellStyle name="Normal 12 2 7" xfId="29729" xr:uid="{D52E9742-7E60-4748-A6F0-525C74E4916B}"/>
    <cellStyle name="Normal 12 2 7 2" xfId="47693" xr:uid="{87E26C40-7419-40E0-B746-EAA423A6E983}"/>
    <cellStyle name="Normal 12 2 8" xfId="29694" xr:uid="{6965F94E-3BE2-4429-A959-A507D128CC24}"/>
    <cellStyle name="Normal 12 2 8 2" xfId="47295" xr:uid="{4393AF33-F86B-48F3-BB71-CA476D8A16B3}"/>
    <cellStyle name="Normal 12 2 9" xfId="2003" xr:uid="{4CF4A4AD-F9F3-46AA-B9EC-BC345D0994FF}"/>
    <cellStyle name="Normal 12 3" xfId="961" xr:uid="{E90E8B0D-34C0-4364-BCF0-17D8A6DF11A2}"/>
    <cellStyle name="Normal 12 3 2" xfId="29731" xr:uid="{234488B0-99A3-42B6-9A05-ABB0B423045E}"/>
    <cellStyle name="Normal 12 3 2 2" xfId="29732" xr:uid="{A4C99E4A-DAF5-49DA-8D57-EAEC51B432C6}"/>
    <cellStyle name="Normal 12 3 2 2 2" xfId="47492" xr:uid="{36D0EA51-F04E-4FC0-9CB6-ACE2582419CF}"/>
    <cellStyle name="Normal 12 3 2 3" xfId="29733" xr:uid="{4C0688EF-9629-4F65-AF2A-5B3EDF3D8639}"/>
    <cellStyle name="Normal 12 3 2 4" xfId="47350" xr:uid="{D2FDA819-CD18-41FC-BBA3-414A733597B8}"/>
    <cellStyle name="Normal 12 3 3" xfId="29734" xr:uid="{B5CAF0F5-C4B7-459C-8D80-36906F864BBD}"/>
    <cellStyle name="Normal 12 3 3 2" xfId="29735" xr:uid="{8BFA46C6-0291-4F6D-AFBA-B0316D61923C}"/>
    <cellStyle name="Normal 12 3 3 2 2" xfId="29736" xr:uid="{079FE9EA-3AB3-425C-875B-3DD137478D0D}"/>
    <cellStyle name="Normal 12 3 3 2 3" xfId="29737" xr:uid="{5C31A131-F85C-48DC-9141-13D7A9DA55CE}"/>
    <cellStyle name="Normal 12 3 3 2 4" xfId="47520" xr:uid="{8596A917-D00B-4EDA-9494-5F5BD85BCC39}"/>
    <cellStyle name="Normal 12 3 3 3" xfId="29738" xr:uid="{B139C9C4-4643-43CF-8834-37E648072B23}"/>
    <cellStyle name="Normal 12 3 3 4" xfId="29739" xr:uid="{50ADB1B1-F524-4575-B6A0-DEB9D08AEB3A}"/>
    <cellStyle name="Normal 12 3 3 5" xfId="47402" xr:uid="{C49FBA09-AD61-4819-8893-3EC7C15D9142}"/>
    <cellStyle name="Normal 12 3 4" xfId="29740" xr:uid="{D1F4B3EE-F46E-4295-A722-34469CB8F620}"/>
    <cellStyle name="Normal 12 3 4 2" xfId="47553" xr:uid="{B985200D-E2FE-44B3-B4BA-B258869F5B31}"/>
    <cellStyle name="Normal 12 3 4 3" xfId="47453" xr:uid="{81A7CD8E-717B-4B72-9904-202D0FD4B1C9}"/>
    <cellStyle name="Normal 12 3 5" xfId="29741" xr:uid="{394691A6-CB30-405E-B2DD-A10AD849A76B}"/>
    <cellStyle name="Normal 12 3 5 2" xfId="47472" xr:uid="{9529044A-361E-4E59-BE2A-BE889A9F78DE}"/>
    <cellStyle name="Normal 12 3 6" xfId="29730" xr:uid="{499EB491-A287-494D-BD86-F2B60911630B}"/>
    <cellStyle name="Normal 12 3 6 2" xfId="47680" xr:uid="{0D1C4296-EA19-4462-ABB3-AF9BF1217025}"/>
    <cellStyle name="Normal 12 3 7" xfId="2044" xr:uid="{FE6D49F8-4ED7-4A09-B747-6ED90018C7F9}"/>
    <cellStyle name="Normal 12 3 7 2" xfId="47305" xr:uid="{D4E714F8-78D9-4DDC-B5D2-DFB5A02FF614}"/>
    <cellStyle name="Normal 12 3 8" xfId="44461" xr:uid="{3C15107A-C73B-458A-9E3E-7BE118DBB2FD}"/>
    <cellStyle name="Normal 12 4" xfId="29742" xr:uid="{1FBB8E51-A6D6-46B0-A89C-37460036ACD3}"/>
    <cellStyle name="Normal 12 4 2" xfId="29743" xr:uid="{56C966BB-9EC5-4DE1-A6A9-35CD8E0CE25F}"/>
    <cellStyle name="Normal 12 4 2 2" xfId="29744" xr:uid="{74AB1342-A6BE-4D17-A396-6B625BD0F00F}"/>
    <cellStyle name="Normal 12 4 2 2 2" xfId="29745" xr:uid="{FAF8E1A2-DFBA-4FB6-BB52-6FF10436F5B4}"/>
    <cellStyle name="Normal 12 4 2 2 2 2" xfId="29746" xr:uid="{346F823F-FA23-4A00-AA6A-86C35BA76B92}"/>
    <cellStyle name="Normal 12 4 2 2 2 3" xfId="29747" xr:uid="{6CA8D8D9-5BCE-4643-AA3E-1D6A8BB2889F}"/>
    <cellStyle name="Normal 12 4 2 2 3" xfId="29748" xr:uid="{7C740F68-72EE-4121-946D-978E5EDD40C9}"/>
    <cellStyle name="Normal 12 4 2 2 4" xfId="29749" xr:uid="{C9FC5FB5-8693-496C-BA3C-8DE45E501B8E}"/>
    <cellStyle name="Normal 12 4 2 3" xfId="29750" xr:uid="{5AF2A1C6-D112-47BA-86C3-3FCB62B9CD0E}"/>
    <cellStyle name="Normal 12 4 2 3 2" xfId="29751" xr:uid="{E7B21F37-E041-4826-9CFE-1FD68757BF72}"/>
    <cellStyle name="Normal 12 4 2 3 3" xfId="29752" xr:uid="{BBA454A8-8D34-453B-B9E8-2620FA66308F}"/>
    <cellStyle name="Normal 12 4 2 4" xfId="29753" xr:uid="{4F1F853E-B1F2-41AC-91A1-C4C7E0C165DA}"/>
    <cellStyle name="Normal 12 4 2 4 2" xfId="29754" xr:uid="{235BFF85-32CE-4C44-96B8-7FF5600AE4C0}"/>
    <cellStyle name="Normal 12 4 2 4 2 2" xfId="29755" xr:uid="{F1C96EE9-E29A-4296-8C33-3D73A875843E}"/>
    <cellStyle name="Normal 12 4 2 4 3" xfId="29756" xr:uid="{28D0571C-D300-480C-821B-BC117FF90F28}"/>
    <cellStyle name="Normal 12 4 2 5" xfId="29757" xr:uid="{A3A7AD62-B782-4E88-8F5E-2CCBC9487E7C}"/>
    <cellStyle name="Normal 12 4 2 6" xfId="29758" xr:uid="{5A3C81E3-C407-4BA0-AE54-6677B673026D}"/>
    <cellStyle name="Normal 12 4 2 7" xfId="47483" xr:uid="{CE7264B3-E546-4DE3-9041-2862E13A2F36}"/>
    <cellStyle name="Normal 12 4 3" xfId="29759" xr:uid="{CCAFAB8F-2884-41B0-B6F4-9D4C0FF98E68}"/>
    <cellStyle name="Normal 12 4 3 2" xfId="29760" xr:uid="{7BA759AF-9B32-4E40-B69E-F3836FD900F8}"/>
    <cellStyle name="Normal 12 4 3 2 2" xfId="29761" xr:uid="{CD93CDA9-0A10-492C-9CED-D62E90365877}"/>
    <cellStyle name="Normal 12 4 3 2 3" xfId="29762" xr:uid="{4B8B0944-0D56-4A4B-886B-2449E1129CB4}"/>
    <cellStyle name="Normal 12 4 3 3" xfId="29763" xr:uid="{2D31685C-2E6A-4B04-89F8-3FB1202F551F}"/>
    <cellStyle name="Normal 12 4 3 4" xfId="29764" xr:uid="{0ECFB032-55E9-4C3A-88C4-C7871BCF41E3}"/>
    <cellStyle name="Normal 12 4 3 5" xfId="47754" xr:uid="{CA2917CD-22F4-45F7-A581-465C1A5679FE}"/>
    <cellStyle name="Normal 12 4 4" xfId="29765" xr:uid="{4F47AE7D-626E-46C6-B192-07F53CD17573}"/>
    <cellStyle name="Normal 12 4 4 2" xfId="29766" xr:uid="{5C0A43A8-1E47-4889-9628-62478E0703AB}"/>
    <cellStyle name="Normal 12 4 4 3" xfId="29767" xr:uid="{FB22E213-9E3C-4D0D-AEBA-32D1DFE569FE}"/>
    <cellStyle name="Normal 12 4 4 4" xfId="47340" xr:uid="{9441BF1F-67AF-49A3-B623-C85D8061A446}"/>
    <cellStyle name="Normal 12 4 5" xfId="29768" xr:uid="{3C97C29E-F596-4669-9EE3-514015B771F3}"/>
    <cellStyle name="Normal 12 4 5 2" xfId="29769" xr:uid="{43FF6CCB-DF67-489F-8F70-6BC3192C510D}"/>
    <cellStyle name="Normal 12 4 5 3" xfId="29770" xr:uid="{A08F1D18-C4A3-4069-8729-B838A13A6976}"/>
    <cellStyle name="Normal 12 4 6" xfId="29771" xr:uid="{2F6C585A-89D6-4195-98E6-87135356479F}"/>
    <cellStyle name="Normal 12 4 7" xfId="29772" xr:uid="{D3A293E9-21F1-436B-B26B-9E78081D0565}"/>
    <cellStyle name="Normal 12 4 8" xfId="44954" xr:uid="{65407992-1B9D-4674-9258-53EDC9BCA9C2}"/>
    <cellStyle name="Normal 12 5" xfId="29773" xr:uid="{E56EEB88-52C7-4734-B664-E090F20D9938}"/>
    <cellStyle name="Normal 12 5 2" xfId="29774" xr:uid="{131CA595-BDC0-4784-859F-268987FA6580}"/>
    <cellStyle name="Normal 12 5 2 2" xfId="29775" xr:uid="{4C538121-A65A-42AD-A3E2-7F72BEAAAA48}"/>
    <cellStyle name="Normal 12 5 2 2 2" xfId="29776" xr:uid="{9CFC2877-BB08-4E0A-BFAC-2C95EC6CF9A1}"/>
    <cellStyle name="Normal 12 5 2 2 3" xfId="29777" xr:uid="{E0BAABF0-3A82-400A-9BB3-9893AD51963B}"/>
    <cellStyle name="Normal 12 5 2 3" xfId="29778" xr:uid="{5789F9D6-31DA-4106-8F61-7CEF24229E06}"/>
    <cellStyle name="Normal 12 5 2 4" xfId="29779" xr:uid="{1F83A9B2-F273-4924-8002-D8910EE2E0FE}"/>
    <cellStyle name="Normal 12 5 2 5" xfId="47506" xr:uid="{95A5912D-8CDB-4D78-8B2E-2E3C81966725}"/>
    <cellStyle name="Normal 12 5 3" xfId="29780" xr:uid="{B9C19F5B-0DC5-49BB-9978-9F7734D5D94E}"/>
    <cellStyle name="Normal 12 5 3 2" xfId="29781" xr:uid="{C956DDD6-C6FC-43F6-858F-34A226D27645}"/>
    <cellStyle name="Normal 12 5 3 3" xfId="29782" xr:uid="{FD72BAFA-9E54-49B5-AF42-0DCA188F3FC1}"/>
    <cellStyle name="Normal 12 5 4" xfId="29783" xr:uid="{1153F434-9A12-45CB-8B38-42E1BC56023C}"/>
    <cellStyle name="Normal 12 5 5" xfId="29784" xr:uid="{DAC2831D-891B-44DF-8BF2-A26D32B053A0}"/>
    <cellStyle name="Normal 12 5 6" xfId="47365" xr:uid="{85B46CA8-0723-4224-9F00-16FDC4825448}"/>
    <cellStyle name="Normal 12 6" xfId="29785" xr:uid="{53048DAE-712D-4F39-A9C3-6A34BDAAE02B}"/>
    <cellStyle name="Normal 12 6 2" xfId="29786" xr:uid="{6AE541A4-7F2E-4274-9AE2-326219F19CED}"/>
    <cellStyle name="Normal 12 6 2 2" xfId="29787" xr:uid="{E5CC57DC-80E5-4DB0-856B-DA8175AB6655}"/>
    <cellStyle name="Normal 12 6 2 3" xfId="29788" xr:uid="{88B3B624-BF2E-4F7B-B398-AE87AA9EFA8D}"/>
    <cellStyle name="Normal 12 6 2 4" xfId="47533" xr:uid="{495FDDD5-B9F9-4FEE-B6F0-1E7F410DFC2F}"/>
    <cellStyle name="Normal 12 6 3" xfId="29789" xr:uid="{A872B714-4A0B-4347-BB3D-65448C9248D1}"/>
    <cellStyle name="Normal 12 6 4" xfId="29790" xr:uid="{3745413D-BAD7-4351-B235-2A68F0229A79}"/>
    <cellStyle name="Normal 12 6 5" xfId="47434" xr:uid="{D6B33210-CB36-4D0E-93C8-5148DA51C7F4}"/>
    <cellStyle name="Normal 12 7" xfId="29791" xr:uid="{D40B2A43-A2ED-4821-BE54-DCE44BC52A12}"/>
    <cellStyle name="Normal 12 7 2" xfId="29792" xr:uid="{5FBB1AAE-C2F7-4A2F-A781-58CC2322DC9F}"/>
    <cellStyle name="Normal 12 7 3" xfId="29793" xr:uid="{98950EA8-0B40-4EDF-A0EF-639B9A131192}"/>
    <cellStyle name="Normal 12 7 4" xfId="47463" xr:uid="{B5D27703-2FA1-41E3-B0EB-205677FB7B55}"/>
    <cellStyle name="Normal 12 8" xfId="29794" xr:uid="{89B8E0C4-A874-4B1D-AEA8-7CD8C3735B40}"/>
    <cellStyle name="Normal 12 8 2" xfId="47292" xr:uid="{D0FDFE51-8A77-456C-A038-09EC7ED722A3}"/>
    <cellStyle name="Normal 12 9" xfId="29795" xr:uid="{786E2F88-F31B-4EFC-8EAC-E64361AF969E}"/>
    <cellStyle name="Normal 13" xfId="584" xr:uid="{4959B191-1830-4466-9123-BC0AAC3FCA36}"/>
    <cellStyle name="Normal 13 10" xfId="29797" xr:uid="{7867B377-3ED8-4334-B6A2-602CC2E9596F}"/>
    <cellStyle name="Normal 13 10 2" xfId="29798" xr:uid="{8F48B89F-903E-4FAA-9078-976A1FA29FF1}"/>
    <cellStyle name="Normal 13 10 2 2" xfId="29799" xr:uid="{F3BCBA78-DDF2-4436-AB10-4027C105EE10}"/>
    <cellStyle name="Normal 13 10 3" xfId="29800" xr:uid="{B6255DFC-F390-4F21-A4CA-3CDD9DF4F5C3}"/>
    <cellStyle name="Normal 13 11" xfId="29801" xr:uid="{05A18481-0E3E-483C-B5E6-C80EC093824C}"/>
    <cellStyle name="Normal 13 11 2" xfId="29802" xr:uid="{BD421473-C25D-403B-9DA3-C4576C1EAF29}"/>
    <cellStyle name="Normal 13 12" xfId="29803" xr:uid="{2A751F6E-76D7-4874-A722-639ED3E4AE0D}"/>
    <cellStyle name="Normal 13 13" xfId="29796" xr:uid="{224D7423-C8D4-491F-A40C-CDA7E896DEA0}"/>
    <cellStyle name="Normal 13 14" xfId="43659" xr:uid="{47F8ED37-AA22-4D4F-AE10-2958DB1048CC}"/>
    <cellStyle name="Normal 13 15" xfId="1982" xr:uid="{1B8807F7-9757-4613-A10E-65966B6C9F8D}"/>
    <cellStyle name="Normal 13 16" xfId="43835" xr:uid="{237C5500-559C-4848-8143-8433FA54A038}"/>
    <cellStyle name="Normal 13 17" xfId="43889" xr:uid="{A9AB3B91-7BFB-4C6C-839D-24E6CE086122}"/>
    <cellStyle name="Normal 13 2" xfId="995" xr:uid="{2AFBB348-655E-4E5A-AA28-78C0F31272E6}"/>
    <cellStyle name="Normal 13 2 10" xfId="1991" xr:uid="{38ABD061-6A03-49AF-9B48-2D357B7B97EE}"/>
    <cellStyle name="Normal 13 2 11" xfId="43890" xr:uid="{9BEC425B-6229-48F1-9270-E634ABE83795}"/>
    <cellStyle name="Normal 13 2 2" xfId="29805" xr:uid="{FB2BFBD1-0225-49D2-A6C3-BC94697EE9E2}"/>
    <cellStyle name="Normal 13 2 2 2" xfId="29806" xr:uid="{548FC6E3-C695-4E1B-98A5-9844A0FF2ED6}"/>
    <cellStyle name="Normal 13 2 2 2 2" xfId="29807" xr:uid="{AABBFA8F-7957-4F2E-86A9-4BD7C89A1289}"/>
    <cellStyle name="Normal 13 2 2 2 3" xfId="29808" xr:uid="{AD28A933-FC54-4288-B79A-B57832CC9029}"/>
    <cellStyle name="Normal 13 2 2 3" xfId="29809" xr:uid="{B6C59C37-9DEF-41FB-8673-AD87247773D3}"/>
    <cellStyle name="Normal 13 2 2 3 2" xfId="29810" xr:uid="{D3E2402C-AF3D-41C5-BB37-8EE1C82AAFC6}"/>
    <cellStyle name="Normal 13 2 2 3 2 2" xfId="29811" xr:uid="{975DA4C9-3ADC-4A24-B815-F3180277A977}"/>
    <cellStyle name="Normal 13 2 2 3 2 2 2" xfId="29812" xr:uid="{9E7B9794-C448-48BA-B04C-65117EEA5231}"/>
    <cellStyle name="Normal 13 2 2 3 2 3" xfId="29813" xr:uid="{6B908D4B-FB34-46CF-891B-07BE07B512F6}"/>
    <cellStyle name="Normal 13 2 2 3 3" xfId="29814" xr:uid="{CE85CDE0-7D82-4E9E-B2A8-133DC9AFDA5B}"/>
    <cellStyle name="Normal 13 2 2 3 3 2" xfId="29815" xr:uid="{7521B5D1-0373-4F39-A832-86457CA66E49}"/>
    <cellStyle name="Normal 13 2 2 3 3 2 2" xfId="29816" xr:uid="{C1B7F9A0-2EA9-4534-921B-97303F06B8D8}"/>
    <cellStyle name="Normal 13 2 2 3 3 3" xfId="29817" xr:uid="{D233547C-92B9-4070-97E3-5DAF6662BF6C}"/>
    <cellStyle name="Normal 13 2 2 3 4" xfId="29818" xr:uid="{EE0D7756-70D1-4036-977A-98087D647EE9}"/>
    <cellStyle name="Normal 13 2 2 3 4 2" xfId="29819" xr:uid="{EBF901D4-589D-4271-BA40-383E6E149710}"/>
    <cellStyle name="Normal 13 2 2 3 5" xfId="29820" xr:uid="{90D72F57-A92C-4E91-9BC0-5B0EA297B839}"/>
    <cellStyle name="Normal 13 2 2 4" xfId="29821" xr:uid="{C24F2C63-3071-4379-A522-51C34E65EED0}"/>
    <cellStyle name="Normal 13 2 2 4 2" xfId="29822" xr:uid="{450D7CD3-3A30-4209-97F9-B546434F56FE}"/>
    <cellStyle name="Normal 13 2 2 4 2 2" xfId="29823" xr:uid="{21E30280-E4AA-4329-8846-655A9F1F2111}"/>
    <cellStyle name="Normal 13 2 2 4 2 2 2" xfId="29824" xr:uid="{ACC1FEE0-B1BB-4B0C-BADB-02C0A145F223}"/>
    <cellStyle name="Normal 13 2 2 4 2 3" xfId="29825" xr:uid="{052F71E3-60E8-4268-9936-9BEB941096D4}"/>
    <cellStyle name="Normal 13 2 2 4 3" xfId="29826" xr:uid="{BAC051EB-7B66-4AC1-A287-6082B8B3E09D}"/>
    <cellStyle name="Normal 13 2 2 4 3 2" xfId="29827" xr:uid="{D5C0831F-2942-48B9-825E-99E9C05AEF1F}"/>
    <cellStyle name="Normal 13 2 2 4 3 2 2" xfId="29828" xr:uid="{074D7AEA-8AF0-4496-ACD0-45BB6C3D5CE8}"/>
    <cellStyle name="Normal 13 2 2 4 3 3" xfId="29829" xr:uid="{D0FCEDC0-2AF6-4516-9321-11A39E202065}"/>
    <cellStyle name="Normal 13 2 2 4 4" xfId="29830" xr:uid="{879AE7F4-444B-47DE-BE9C-5FD247FA9DF4}"/>
    <cellStyle name="Normal 13 2 2 4 4 2" xfId="29831" xr:uid="{75AF16C4-1755-4689-AEC1-771E12F21DB4}"/>
    <cellStyle name="Normal 13 2 2 4 5" xfId="29832" xr:uid="{86FA8102-7932-4A1A-9CF7-2C24E6EDCB07}"/>
    <cellStyle name="Normal 13 2 2 5" xfId="29833" xr:uid="{F9962E5B-D59D-49A6-AE2F-E01E85BF8C33}"/>
    <cellStyle name="Normal 13 2 2 6" xfId="29834" xr:uid="{FF2B3D3F-8AA8-4FE3-9254-50DB25975F8C}"/>
    <cellStyle name="Normal 13 2 2 7" xfId="47694" xr:uid="{53BD921C-9333-48A7-BAF6-E1309593E14F}"/>
    <cellStyle name="Normal 13 2 3" xfId="29835" xr:uid="{B06ECB46-E411-4090-A763-2379C40EF8FC}"/>
    <cellStyle name="Normal 13 2 3 2" xfId="29836" xr:uid="{B8B169B2-3389-408B-A292-F6FB26633637}"/>
    <cellStyle name="Normal 13 2 3 2 2" xfId="29837" xr:uid="{82EB1199-8EC9-420A-84E5-E01C5A7B77CD}"/>
    <cellStyle name="Normal 13 2 3 2 2 2" xfId="29838" xr:uid="{56F8969A-9826-4FE0-8125-CEBFB88AA558}"/>
    <cellStyle name="Normal 13 2 3 2 2 2 2" xfId="29839" xr:uid="{08D3CF09-E4DD-4670-A734-DD1D4DD2F54F}"/>
    <cellStyle name="Normal 13 2 3 2 2 2 2 2" xfId="29840" xr:uid="{65C732F6-62FB-45C3-8F48-A50F3AF17754}"/>
    <cellStyle name="Normal 13 2 3 2 2 2 3" xfId="29841" xr:uid="{064681F0-04B5-4BE8-BB89-C6E213AE3CC5}"/>
    <cellStyle name="Normal 13 2 3 2 2 3" xfId="29842" xr:uid="{784F9DF4-1BA9-4E27-BDB3-E3EE9F85F047}"/>
    <cellStyle name="Normal 13 2 3 2 2 3 2" xfId="29843" xr:uid="{0C110C49-8DF4-4559-8126-C93C8A8E97B5}"/>
    <cellStyle name="Normal 13 2 3 2 2 3 2 2" xfId="29844" xr:uid="{432202C7-3261-4D61-A1E9-82769A22D313}"/>
    <cellStyle name="Normal 13 2 3 2 2 3 3" xfId="29845" xr:uid="{EE4942CC-5A80-4A83-8E22-5003C96EC8F3}"/>
    <cellStyle name="Normal 13 2 3 2 2 4" xfId="29846" xr:uid="{528C2A77-1E12-4B33-BDF3-B84F591E74FC}"/>
    <cellStyle name="Normal 13 2 3 2 2 4 2" xfId="29847" xr:uid="{A2C5B7B5-0ACB-414F-9579-FA102771FCD0}"/>
    <cellStyle name="Normal 13 2 3 2 2 5" xfId="29848" xr:uid="{5A3D440D-C80D-4877-A30F-963EF47F86BF}"/>
    <cellStyle name="Normal 13 2 3 2 3" xfId="29849" xr:uid="{7EFF60D5-A224-4B6A-98AD-B18BB98AB3FB}"/>
    <cellStyle name="Normal 13 2 3 2 3 2" xfId="29850" xr:uid="{85449CAE-B848-44FC-A94F-99372F5A76EC}"/>
    <cellStyle name="Normal 13 2 3 2 3 2 2" xfId="29851" xr:uid="{461640DE-963B-4681-B996-8318C2553148}"/>
    <cellStyle name="Normal 13 2 3 2 3 3" xfId="29852" xr:uid="{83C9BD31-3D26-44F1-80F1-7658BECD0DD6}"/>
    <cellStyle name="Normal 13 2 3 2 4" xfId="29853" xr:uid="{A94D8B1A-B4FB-42B7-BFD0-38F9A8A299C2}"/>
    <cellStyle name="Normal 13 2 3 2 4 2" xfId="29854" xr:uid="{F6D1BD1B-5142-49A6-9AEE-C820FDB92B5D}"/>
    <cellStyle name="Normal 13 2 3 2 4 2 2" xfId="29855" xr:uid="{ADCDF35C-C043-4141-8FBD-376409EEBA9E}"/>
    <cellStyle name="Normal 13 2 3 2 4 3" xfId="29856" xr:uid="{1328B071-A198-4A35-9180-0E82DAC93CCF}"/>
    <cellStyle name="Normal 13 2 3 2 5" xfId="29857" xr:uid="{F7EC825E-4FE2-4900-8105-FAA947F0A8EB}"/>
    <cellStyle name="Normal 13 2 3 2 5 2" xfId="29858" xr:uid="{6668C583-8097-4834-863F-3DDD3F3D6F11}"/>
    <cellStyle name="Normal 13 2 3 2 6" xfId="29859" xr:uid="{788F5884-3DFC-4686-8B9D-8BFF3305DB35}"/>
    <cellStyle name="Normal 13 2 3 3" xfId="29860" xr:uid="{A6C65A3B-3C75-4E59-AD81-534727BE9166}"/>
    <cellStyle name="Normal 13 2 3 3 2" xfId="29861" xr:uid="{789B603B-C518-4203-B606-1C0278360D8D}"/>
    <cellStyle name="Normal 13 2 3 3 3" xfId="29862" xr:uid="{693E5ACD-00D9-4C5D-AB75-5DB7641FCCD8}"/>
    <cellStyle name="Normal 13 2 3 4" xfId="29863" xr:uid="{518FA09F-0908-4061-B729-042296EA06AC}"/>
    <cellStyle name="Normal 13 2 3 4 2" xfId="29864" xr:uid="{95E99C2E-7E9A-4FBE-937C-9DFE1F8CD9FE}"/>
    <cellStyle name="Normal 13 2 3 4 2 2" xfId="29865" xr:uid="{FFFD13D9-6589-423C-9073-FE0CB6BB4A78}"/>
    <cellStyle name="Normal 13 2 3 4 2 2 2" xfId="29866" xr:uid="{AC88727A-8FEF-44C2-A5A9-33927E045FDC}"/>
    <cellStyle name="Normal 13 2 3 4 2 3" xfId="29867" xr:uid="{815F4FB6-26B5-4F1B-89CD-864ECF90C554}"/>
    <cellStyle name="Normal 13 2 3 4 3" xfId="29868" xr:uid="{50403075-6C0C-491E-9293-95C9CDF09C05}"/>
    <cellStyle name="Normal 13 2 3 4 3 2" xfId="29869" xr:uid="{9B3062AC-5346-4F72-893B-CFE09794734C}"/>
    <cellStyle name="Normal 13 2 3 4 3 2 2" xfId="29870" xr:uid="{FCFFA3F3-2257-45B3-A962-59AB4A19E682}"/>
    <cellStyle name="Normal 13 2 3 4 3 3" xfId="29871" xr:uid="{654537D7-F9BB-490F-8728-85E98AF7BF0A}"/>
    <cellStyle name="Normal 13 2 3 4 4" xfId="29872" xr:uid="{6AD2A022-9A8C-45AB-ADE7-2D942F21709B}"/>
    <cellStyle name="Normal 13 2 3 4 4 2" xfId="29873" xr:uid="{62342E1A-EA3F-4D0D-B670-CA9B32EC5D10}"/>
    <cellStyle name="Normal 13 2 3 4 5" xfId="29874" xr:uid="{EFF82D71-60E2-4F27-A452-D4191F220482}"/>
    <cellStyle name="Normal 13 2 3 5" xfId="29875" xr:uid="{E5B40085-8D16-4045-90F9-D37569ABBD55}"/>
    <cellStyle name="Normal 13 2 3 5 2" xfId="29876" xr:uid="{18833307-7BDC-4199-88D9-A0E3B787ACBE}"/>
    <cellStyle name="Normal 13 2 3 5 2 2" xfId="29877" xr:uid="{0D6B62B3-91DD-41CE-8091-A3B8E846E419}"/>
    <cellStyle name="Normal 13 2 3 5 2 2 2" xfId="29878" xr:uid="{5B5FCB91-7821-4431-BB79-7E34392103BB}"/>
    <cellStyle name="Normal 13 2 3 5 2 3" xfId="29879" xr:uid="{979A0650-D6D7-488E-87CE-72C11982938D}"/>
    <cellStyle name="Normal 13 2 3 5 3" xfId="29880" xr:uid="{59B69BC7-182B-4A84-9777-9012ED0702DF}"/>
    <cellStyle name="Normal 13 2 3 5 3 2" xfId="29881" xr:uid="{35AE72E6-0F63-4EA8-8C80-6B2817F9FD4F}"/>
    <cellStyle name="Normal 13 2 3 5 4" xfId="29882" xr:uid="{7C9EA3BA-89A6-4644-BABC-9F606706C75C}"/>
    <cellStyle name="Normal 13 2 3 6" xfId="29883" xr:uid="{F6853278-CE93-42D2-A7D0-611A9E9B3208}"/>
    <cellStyle name="Normal 13 2 3 6 2" xfId="29884" xr:uid="{FBF3C575-5ACF-4549-A687-DBF4A276BC0F}"/>
    <cellStyle name="Normal 13 2 3 6 2 2" xfId="29885" xr:uid="{60DD84DA-02D2-4D08-AB0F-AF0528A5E321}"/>
    <cellStyle name="Normal 13 2 3 6 3" xfId="29886" xr:uid="{1FCA8467-837E-4E14-809D-649C5CAE88C4}"/>
    <cellStyle name="Normal 13 2 3 7" xfId="29887" xr:uid="{1F2F10D4-786A-492D-89E8-24E5A068AAB7}"/>
    <cellStyle name="Normal 13 2 3 7 2" xfId="29888" xr:uid="{4D125CAC-1B28-430B-9EAF-B469A3BC740C}"/>
    <cellStyle name="Normal 13 2 3 8" xfId="29889" xr:uid="{F2614811-C93A-433E-87A2-928E42C66CC2}"/>
    <cellStyle name="Normal 13 2 3 9" xfId="47374" xr:uid="{11D82ABD-450A-44C1-9307-6AD5A4C2226E}"/>
    <cellStyle name="Normal 13 2 4" xfId="29890" xr:uid="{778ED81D-4294-4E49-9F12-A59A5B55F1AC}"/>
    <cellStyle name="Normal 13 2 4 2" xfId="29891" xr:uid="{788A5D83-A4E2-49AE-9948-BE3C934562D0}"/>
    <cellStyle name="Normal 13 2 4 2 2" xfId="29892" xr:uid="{8824646F-9E2B-4F2F-840D-E50ED2CEEB30}"/>
    <cellStyle name="Normal 13 2 4 2 2 2" xfId="29893" xr:uid="{87106869-E33E-4D4D-8A28-EABCA4B88AFC}"/>
    <cellStyle name="Normal 13 2 4 2 3" xfId="29894" xr:uid="{55DEFDCA-AF93-456A-8AB6-80CC354FA422}"/>
    <cellStyle name="Normal 13 2 4 3" xfId="29895" xr:uid="{4A2C2B56-DDE6-435D-9EDE-7BAE7F967835}"/>
    <cellStyle name="Normal 13 2 4 3 2" xfId="29896" xr:uid="{7A832C2D-4CDB-4068-8DD6-E20FE7B01CBF}"/>
    <cellStyle name="Normal 13 2 4 3 2 2" xfId="29897" xr:uid="{09CE63CF-12C2-4883-9610-63E8EB0D32C5}"/>
    <cellStyle name="Normal 13 2 4 3 3" xfId="29898" xr:uid="{5C672129-1BE4-4672-8AD0-581C423F4577}"/>
    <cellStyle name="Normal 13 2 4 4" xfId="29899" xr:uid="{C8994CEB-7495-442F-BB6C-FC6A8482C84F}"/>
    <cellStyle name="Normal 13 2 4 4 2" xfId="29900" xr:uid="{DA330F7D-8805-4500-9C8D-1CB6353D4A7C}"/>
    <cellStyle name="Normal 13 2 4 5" xfId="29901" xr:uid="{6AC1661B-C74F-4CB4-8F83-1B32B0EC0AD0}"/>
    <cellStyle name="Normal 13 2 5" xfId="29902" xr:uid="{6BD730C1-B2F0-4FFC-9CA5-57DF61DACE29}"/>
    <cellStyle name="Normal 13 2 5 2" xfId="29903" xr:uid="{3FD396C2-68A4-4F1C-B78B-DBBF14A13ACA}"/>
    <cellStyle name="Normal 13 2 5 2 2" xfId="29904" xr:uid="{03CB0566-8262-4F47-A570-9C2E0235E027}"/>
    <cellStyle name="Normal 13 2 5 2 2 2" xfId="29905" xr:uid="{4452F1F8-67E6-491B-8B43-46272C337BB6}"/>
    <cellStyle name="Normal 13 2 5 2 3" xfId="29906" xr:uid="{53233DF2-FB61-49EB-97A5-7878C51943F0}"/>
    <cellStyle name="Normal 13 2 5 3" xfId="29907" xr:uid="{490271A2-E6AB-49AB-9813-ACA28D739DE5}"/>
    <cellStyle name="Normal 13 2 5 3 2" xfId="29908" xr:uid="{AE71C1CF-1CB1-4AB9-849B-172992F44405}"/>
    <cellStyle name="Normal 13 2 5 4" xfId="29909" xr:uid="{A918FD60-F847-4DEF-BE69-D09B97443111}"/>
    <cellStyle name="Normal 13 2 6" xfId="29910" xr:uid="{E76B4482-D805-4151-8CED-2D4AB4F41676}"/>
    <cellStyle name="Normal 13 2 6 2" xfId="29911" xr:uid="{BCC7CE82-49DE-479E-828F-396DDCC6928F}"/>
    <cellStyle name="Normal 13 2 6 2 2" xfId="29912" xr:uid="{4C73E454-14A7-46B1-BCA0-FCF085F68DD9}"/>
    <cellStyle name="Normal 13 2 6 3" xfId="29913" xr:uid="{4CF080ED-06B9-4CC6-B7EC-0FC2600045D4}"/>
    <cellStyle name="Normal 13 2 7" xfId="29914" xr:uid="{5B5AA0B4-03A7-4A6F-876A-4799FBFF6412}"/>
    <cellStyle name="Normal 13 2 8" xfId="29915" xr:uid="{5839F514-6F38-4498-A311-29F857C054FA}"/>
    <cellStyle name="Normal 13 2 9" xfId="29804" xr:uid="{B3E8B275-E335-4F11-BB66-74AFCE174687}"/>
    <cellStyle name="Normal 13 3" xfId="2046" xr:uid="{B5E9631B-AD95-460A-B39F-B21A79B09024}"/>
    <cellStyle name="Normal 13 3 10" xfId="29917" xr:uid="{788BDF81-9B0E-4394-8D35-E75826778C76}"/>
    <cellStyle name="Normal 13 3 10 2" xfId="29918" xr:uid="{2851D9E2-4951-4BBC-9D67-345F1C66B2DE}"/>
    <cellStyle name="Normal 13 3 11" xfId="29919" xr:uid="{10EB5CDA-CD79-4BC4-B2BB-F96A77E03AB9}"/>
    <cellStyle name="Normal 13 3 12" xfId="29916" xr:uid="{9B53C091-9D0B-4215-8749-5871DD6A5238}"/>
    <cellStyle name="Normal 13 3 13" xfId="44709" xr:uid="{6A30BB9C-A867-4387-95E8-E488CACCA332}"/>
    <cellStyle name="Normal 13 3 2" xfId="29920" xr:uid="{D2CBFC9E-7F28-4E5E-B893-DED9DE5C3962}"/>
    <cellStyle name="Normal 13 3 2 10" xfId="29921" xr:uid="{F05946A1-02D4-4514-915B-BE6FCEDA290D}"/>
    <cellStyle name="Normal 13 3 2 11" xfId="45505" xr:uid="{7D45F440-0E48-4733-943C-1C19EBAB82D3}"/>
    <cellStyle name="Normal 13 3 2 2" xfId="29922" xr:uid="{DAB3E608-73C7-4C35-B831-6F70260E21FB}"/>
    <cellStyle name="Normal 13 3 2 2 2" xfId="29923" xr:uid="{E86DBC97-8F68-46CB-B74B-52B979C9D9FE}"/>
    <cellStyle name="Normal 13 3 2 2 2 2" xfId="29924" xr:uid="{FDBA548C-4744-4D7B-ADEB-1253AA81E367}"/>
    <cellStyle name="Normal 13 3 2 2 2 2 2" xfId="29925" xr:uid="{88AF1004-8003-4D6F-8F50-C31B9DBD0247}"/>
    <cellStyle name="Normal 13 3 2 2 2 2 2 2" xfId="29926" xr:uid="{BDDAB7E6-7E93-4BD2-B6E5-34681E5D0DBE}"/>
    <cellStyle name="Normal 13 3 2 2 2 2 2 2 2" xfId="29927" xr:uid="{F98EB359-78C4-468E-93F3-4B37D7732B93}"/>
    <cellStyle name="Normal 13 3 2 2 2 2 2 2 2 2" xfId="29928" xr:uid="{39836EEF-EC52-424E-B736-0F83C730EDDF}"/>
    <cellStyle name="Normal 13 3 2 2 2 2 2 2 3" xfId="29929" xr:uid="{6152F19E-28FF-4340-AF72-AB66AE6DB7E5}"/>
    <cellStyle name="Normal 13 3 2 2 2 2 2 3" xfId="29930" xr:uid="{29D683D0-0BFC-4B4D-B278-7AB8C7CE6389}"/>
    <cellStyle name="Normal 13 3 2 2 2 2 2 3 2" xfId="29931" xr:uid="{0FE31025-BDF9-486F-A3AA-90FEC8C01EEA}"/>
    <cellStyle name="Normal 13 3 2 2 2 2 2 3 2 2" xfId="29932" xr:uid="{11610A95-C86D-4474-BA32-8D2C6D093A02}"/>
    <cellStyle name="Normal 13 3 2 2 2 2 2 3 3" xfId="29933" xr:uid="{4C6A60EF-C026-4079-99D7-F18E4A6C2F7F}"/>
    <cellStyle name="Normal 13 3 2 2 2 2 2 4" xfId="29934" xr:uid="{880DAC2E-09C7-47A9-80A5-866AE19B8DB4}"/>
    <cellStyle name="Normal 13 3 2 2 2 2 2 4 2" xfId="29935" xr:uid="{F0592E20-A88E-49BB-9F9D-F8613925B18D}"/>
    <cellStyle name="Normal 13 3 2 2 2 2 2 5" xfId="29936" xr:uid="{C5C6A50C-C09F-42FA-B44D-896FFE137DFD}"/>
    <cellStyle name="Normal 13 3 2 2 2 2 3" xfId="29937" xr:uid="{B8F2349A-3C52-47ED-878E-7D3D755FE5D5}"/>
    <cellStyle name="Normal 13 3 2 2 2 2 3 2" xfId="29938" xr:uid="{0C82FC73-0CD3-4774-B0F7-B0FA0B0EAC2A}"/>
    <cellStyle name="Normal 13 3 2 2 2 2 3 2 2" xfId="29939" xr:uid="{84EF5D7B-CD7F-4C2C-B8F0-0A4360DF5ECF}"/>
    <cellStyle name="Normal 13 3 2 2 2 2 3 3" xfId="29940" xr:uid="{DC59DF42-8D68-41A5-9E28-D347D8C28CD5}"/>
    <cellStyle name="Normal 13 3 2 2 2 2 4" xfId="29941" xr:uid="{06A82909-6F19-4B13-9937-7D9BC7196E6E}"/>
    <cellStyle name="Normal 13 3 2 2 2 2 4 2" xfId="29942" xr:uid="{3F6F8876-1B06-4BB6-A05E-98616F3E2A7F}"/>
    <cellStyle name="Normal 13 3 2 2 2 2 4 2 2" xfId="29943" xr:uid="{840C8D46-753C-4169-9B63-9B3134175DDC}"/>
    <cellStyle name="Normal 13 3 2 2 2 2 4 3" xfId="29944" xr:uid="{0A415A6E-962B-43E8-AF74-E8831AE9E83F}"/>
    <cellStyle name="Normal 13 3 2 2 2 2 5" xfId="29945" xr:uid="{B93F1994-5A89-4A8C-9FB3-CCF41FC48212}"/>
    <cellStyle name="Normal 13 3 2 2 2 2 5 2" xfId="29946" xr:uid="{08FB6235-AB7D-4B0A-8827-39D46CF7C8E5}"/>
    <cellStyle name="Normal 13 3 2 2 2 2 6" xfId="29947" xr:uid="{1CA20CBA-1487-41DF-BC6E-98539B24643E}"/>
    <cellStyle name="Normal 13 3 2 2 2 3" xfId="29948" xr:uid="{EE8B8D6D-BFE1-4409-8B88-E38A26093B0A}"/>
    <cellStyle name="Normal 13 3 2 2 2 3 2" xfId="29949" xr:uid="{3523A2B6-3749-4513-8B5A-3E9D86339D9B}"/>
    <cellStyle name="Normal 13 3 2 2 2 3 2 2" xfId="29950" xr:uid="{3579DE7F-CAAD-4E0F-BCDE-EBE62609052E}"/>
    <cellStyle name="Normal 13 3 2 2 2 3 2 2 2" xfId="29951" xr:uid="{6136D7AF-5C74-4BB1-9C4B-C9E2F94CFB0F}"/>
    <cellStyle name="Normal 13 3 2 2 2 3 2 3" xfId="29952" xr:uid="{C576B17C-9D1F-4474-B2FC-9BE35E7FDF11}"/>
    <cellStyle name="Normal 13 3 2 2 2 3 3" xfId="29953" xr:uid="{4E4E85FE-3C66-41CA-9286-CE98C0392DF9}"/>
    <cellStyle name="Normal 13 3 2 2 2 3 3 2" xfId="29954" xr:uid="{923CF763-EB0D-45AD-8466-E79DF236CDD7}"/>
    <cellStyle name="Normal 13 3 2 2 2 3 3 2 2" xfId="29955" xr:uid="{8C069BDC-65C0-4F4B-B2DE-C89E10D8E319}"/>
    <cellStyle name="Normal 13 3 2 2 2 3 3 3" xfId="29956" xr:uid="{CFA27691-66ED-440C-B377-47B08D66F9E2}"/>
    <cellStyle name="Normal 13 3 2 2 2 3 4" xfId="29957" xr:uid="{0345B2D4-505B-4F59-92D7-88EE889C4363}"/>
    <cellStyle name="Normal 13 3 2 2 2 3 4 2" xfId="29958" xr:uid="{CE4A679A-6447-47B1-9A12-407841A57C59}"/>
    <cellStyle name="Normal 13 3 2 2 2 3 5" xfId="29959" xr:uid="{7CACC5B1-FE1B-4945-B314-CF693A9DB876}"/>
    <cellStyle name="Normal 13 3 2 2 2 4" xfId="29960" xr:uid="{B551FABA-CCB6-49B5-BFD9-FF3587FD3820}"/>
    <cellStyle name="Normal 13 3 2 2 2 4 2" xfId="29961" xr:uid="{DC291C96-B158-41DA-80EF-0362140F806D}"/>
    <cellStyle name="Normal 13 3 2 2 2 4 2 2" xfId="29962" xr:uid="{0DD24486-C2A7-4327-B234-1514455884A5}"/>
    <cellStyle name="Normal 13 3 2 2 2 4 3" xfId="29963" xr:uid="{609C7054-6CCF-439A-96E4-53FFA6EF2360}"/>
    <cellStyle name="Normal 13 3 2 2 2 5" xfId="29964" xr:uid="{C7B2BFA3-9061-4D21-9A7D-58DCA089DD3E}"/>
    <cellStyle name="Normal 13 3 2 2 2 5 2" xfId="29965" xr:uid="{E2D9A3D2-F692-4FA8-BC5B-3B7767C65362}"/>
    <cellStyle name="Normal 13 3 2 2 2 5 2 2" xfId="29966" xr:uid="{D1A7B714-7DDC-4C20-8EED-A3259154A1FB}"/>
    <cellStyle name="Normal 13 3 2 2 2 5 3" xfId="29967" xr:uid="{9137F580-6631-4D12-A501-86072062F576}"/>
    <cellStyle name="Normal 13 3 2 2 2 6" xfId="29968" xr:uid="{C417C1BC-68CD-440D-8F14-36F6AC8AA1CD}"/>
    <cellStyle name="Normal 13 3 2 2 2 6 2" xfId="29969" xr:uid="{BFB29663-9168-41B2-8CE4-FC1EF2D73316}"/>
    <cellStyle name="Normal 13 3 2 2 2 7" xfId="29970" xr:uid="{AD665C53-1545-4AF5-9E74-6BC6C0E23790}"/>
    <cellStyle name="Normal 13 3 2 2 3" xfId="29971" xr:uid="{EF62D196-64ED-4961-8A23-07A204968790}"/>
    <cellStyle name="Normal 13 3 2 2 3 2" xfId="29972" xr:uid="{BAB7EEE0-4212-4BD2-B857-953B433B6F72}"/>
    <cellStyle name="Normal 13 3 2 2 3 2 2" xfId="29973" xr:uid="{F509F37A-D6B4-4FE0-9AF6-614A2BC5D8FF}"/>
    <cellStyle name="Normal 13 3 2 2 3 2 2 2" xfId="29974" xr:uid="{26506BB1-D44A-4EED-8E83-87657B06B9A6}"/>
    <cellStyle name="Normal 13 3 2 2 3 2 2 2 2" xfId="29975" xr:uid="{60F8E5D1-14F4-4E2E-BDB5-EDAB895783C9}"/>
    <cellStyle name="Normal 13 3 2 2 3 2 2 3" xfId="29976" xr:uid="{A29A4F9A-75A7-4F05-A244-F30189ABC506}"/>
    <cellStyle name="Normal 13 3 2 2 3 2 3" xfId="29977" xr:uid="{ABCFD381-6386-4B87-8AFE-58CE9ABAACC1}"/>
    <cellStyle name="Normal 13 3 2 2 3 2 3 2" xfId="29978" xr:uid="{37A1D486-F869-45CB-85BD-BD26EFB07E98}"/>
    <cellStyle name="Normal 13 3 2 2 3 2 3 2 2" xfId="29979" xr:uid="{96F14760-4D42-46A0-991D-DDCAA6DE42AE}"/>
    <cellStyle name="Normal 13 3 2 2 3 2 3 3" xfId="29980" xr:uid="{4F301033-2E75-4173-A7E1-A5438482E0F3}"/>
    <cellStyle name="Normal 13 3 2 2 3 2 4" xfId="29981" xr:uid="{0097782F-1A1F-4F33-8BFD-DA54C75A2EA7}"/>
    <cellStyle name="Normal 13 3 2 2 3 2 4 2" xfId="29982" xr:uid="{E5B3300D-779E-4934-A943-4808D8C34737}"/>
    <cellStyle name="Normal 13 3 2 2 3 2 5" xfId="29983" xr:uid="{6CF8037C-CA51-4526-ABF7-EE96EF570004}"/>
    <cellStyle name="Normal 13 3 2 2 3 3" xfId="29984" xr:uid="{10CEC31C-D177-4BE3-B2A8-F706A2E821F2}"/>
    <cellStyle name="Normal 13 3 2 2 3 3 2" xfId="29985" xr:uid="{359F2C69-DD54-4FF1-9B47-79373B0500DA}"/>
    <cellStyle name="Normal 13 3 2 2 3 3 2 2" xfId="29986" xr:uid="{62E65AC7-0AB0-4F32-97AA-1361D8D925CC}"/>
    <cellStyle name="Normal 13 3 2 2 3 3 3" xfId="29987" xr:uid="{3AF79DBB-196D-479C-820A-14AA826F1E05}"/>
    <cellStyle name="Normal 13 3 2 2 3 4" xfId="29988" xr:uid="{92ED73A1-95CD-4C39-B287-4125538ED41B}"/>
    <cellStyle name="Normal 13 3 2 2 3 4 2" xfId="29989" xr:uid="{126212E1-9B59-4E10-AFA3-DC08EA517106}"/>
    <cellStyle name="Normal 13 3 2 2 3 4 2 2" xfId="29990" xr:uid="{97143F50-D859-4D69-BA7A-94D16F3EBBE8}"/>
    <cellStyle name="Normal 13 3 2 2 3 4 3" xfId="29991" xr:uid="{9CA0AAAA-ED42-4DA9-BF5E-A3034D75FC00}"/>
    <cellStyle name="Normal 13 3 2 2 3 5" xfId="29992" xr:uid="{193E035A-21B4-4143-8B97-AE1C064ADDD4}"/>
    <cellStyle name="Normal 13 3 2 2 3 5 2" xfId="29993" xr:uid="{EEF07406-454F-4997-8DF1-A8A296F4D4E6}"/>
    <cellStyle name="Normal 13 3 2 2 3 6" xfId="29994" xr:uid="{AFCAF6BD-6B5E-43CA-B620-2EC84C7987FF}"/>
    <cellStyle name="Normal 13 3 2 2 4" xfId="29995" xr:uid="{AF4D61F5-1FCC-42C4-A15D-193931C5CD06}"/>
    <cellStyle name="Normal 13 3 2 2 4 2" xfId="29996" xr:uid="{FA4F8567-079F-4A56-BA95-7FE5C7E86945}"/>
    <cellStyle name="Normal 13 3 2 2 4 2 2" xfId="29997" xr:uid="{91744784-FBD0-4258-B70A-F30A16A00E0D}"/>
    <cellStyle name="Normal 13 3 2 2 4 2 2 2" xfId="29998" xr:uid="{93AD64E1-903C-4148-B9A2-5EE4E04B187D}"/>
    <cellStyle name="Normal 13 3 2 2 4 2 3" xfId="29999" xr:uid="{7628C346-977E-414A-A6AB-BF6CFFB7CCA2}"/>
    <cellStyle name="Normal 13 3 2 2 4 3" xfId="30000" xr:uid="{7C15D7C1-C2E4-401C-A0E8-312F5AA1B5CE}"/>
    <cellStyle name="Normal 13 3 2 2 4 3 2" xfId="30001" xr:uid="{1D413AC8-CD10-408B-9283-9C9B2A564ECB}"/>
    <cellStyle name="Normal 13 3 2 2 4 3 2 2" xfId="30002" xr:uid="{F7651D3D-8A0C-43DD-926C-1827EF1DCB7A}"/>
    <cellStyle name="Normal 13 3 2 2 4 3 3" xfId="30003" xr:uid="{A5143EDB-DDA8-4D4D-B045-F313265AAFD3}"/>
    <cellStyle name="Normal 13 3 2 2 4 4" xfId="30004" xr:uid="{137C7BC9-35FE-4BC6-BD92-FA21C513604A}"/>
    <cellStyle name="Normal 13 3 2 2 4 4 2" xfId="30005" xr:uid="{31CE624A-7CE8-454F-AD75-FA49F0BE3DC6}"/>
    <cellStyle name="Normal 13 3 2 2 4 5" xfId="30006" xr:uid="{2E1B2272-3BE4-43C8-9C3F-50AC2E4E8E14}"/>
    <cellStyle name="Normal 13 3 2 2 5" xfId="30007" xr:uid="{8C239D5A-CEBE-4280-9BE9-B19CADF6031D}"/>
    <cellStyle name="Normal 13 3 2 2 5 2" xfId="30008" xr:uid="{D4C0B911-C616-44F4-BC43-A7E4235C0208}"/>
    <cellStyle name="Normal 13 3 2 2 5 2 2" xfId="30009" xr:uid="{9F78134B-05E2-4A3B-A9BB-CA8AAF96B9BD}"/>
    <cellStyle name="Normal 13 3 2 2 5 2 2 2" xfId="30010" xr:uid="{7381708B-AE80-40AA-95EB-BACA13E1BFE5}"/>
    <cellStyle name="Normal 13 3 2 2 5 2 3" xfId="30011" xr:uid="{956AFBD9-7607-4BC8-924D-DF24801D3F1C}"/>
    <cellStyle name="Normal 13 3 2 2 5 3" xfId="30012" xr:uid="{1B1DDAA3-B308-4062-850B-796638ECFE92}"/>
    <cellStyle name="Normal 13 3 2 2 5 3 2" xfId="30013" xr:uid="{97D8C05B-E92C-492B-9140-FD56436A4C0C}"/>
    <cellStyle name="Normal 13 3 2 2 5 4" xfId="30014" xr:uid="{CCEC70AA-FF88-42E3-8644-FD572DE6AF40}"/>
    <cellStyle name="Normal 13 3 2 2 6" xfId="30015" xr:uid="{EDD6077E-7EA8-4EC4-8237-2CCF44F52160}"/>
    <cellStyle name="Normal 13 3 2 2 6 2" xfId="30016" xr:uid="{F26EA84D-DEDB-46F5-A05F-D1E48914636D}"/>
    <cellStyle name="Normal 13 3 2 2 6 2 2" xfId="30017" xr:uid="{DDED5855-D725-4954-B08E-053CBDE75E56}"/>
    <cellStyle name="Normal 13 3 2 2 6 3" xfId="30018" xr:uid="{D8B786D1-9D8F-4D79-AD11-AFC4A3DFC18F}"/>
    <cellStyle name="Normal 13 3 2 2 7" xfId="30019" xr:uid="{5615AB5F-393C-47EE-9FDC-55C64AEE328E}"/>
    <cellStyle name="Normal 13 3 2 2 7 2" xfId="30020" xr:uid="{C7B1A726-EF6B-432A-8397-7B1D62EB65E1}"/>
    <cellStyle name="Normal 13 3 2 2 8" xfId="30021" xr:uid="{A2E35F94-F525-48ED-A7B3-030428E14C76}"/>
    <cellStyle name="Normal 13 3 2 2 9" xfId="46844" xr:uid="{F07C853B-D9F7-4605-A9AA-09D7CF213A84}"/>
    <cellStyle name="Normal 13 3 2 3" xfId="30022" xr:uid="{4B9CBE4B-C453-4F88-95A6-1A3B4CC275DC}"/>
    <cellStyle name="Normal 13 3 2 3 2" xfId="30023" xr:uid="{FE2D9C15-7A05-4CF6-B740-6E9224309670}"/>
    <cellStyle name="Normal 13 3 2 3 2 2" xfId="30024" xr:uid="{02DF41C2-8CB0-4C79-945F-F739A266D884}"/>
    <cellStyle name="Normal 13 3 2 3 2 2 2" xfId="30025" xr:uid="{C0421152-066C-4714-BF1B-1512FCAE5C18}"/>
    <cellStyle name="Normal 13 3 2 3 2 2 2 2" xfId="30026" xr:uid="{723F830F-FAE9-474B-A524-02A12919C1D8}"/>
    <cellStyle name="Normal 13 3 2 3 2 2 2 2 2" xfId="30027" xr:uid="{0BB13721-BD58-4847-BAE5-9B74B5B7B8F4}"/>
    <cellStyle name="Normal 13 3 2 3 2 2 2 3" xfId="30028" xr:uid="{1B4F3F57-4EDD-450E-AF10-CF841D4774A9}"/>
    <cellStyle name="Normal 13 3 2 3 2 2 3" xfId="30029" xr:uid="{232ACF5A-A013-493D-BFC6-4017EF92917A}"/>
    <cellStyle name="Normal 13 3 2 3 2 2 3 2" xfId="30030" xr:uid="{1D3700A7-4D77-481C-A929-9017B6E8BF98}"/>
    <cellStyle name="Normal 13 3 2 3 2 2 3 2 2" xfId="30031" xr:uid="{86843F52-1E07-43FD-8850-DF748581B60F}"/>
    <cellStyle name="Normal 13 3 2 3 2 2 3 3" xfId="30032" xr:uid="{BC6FC05E-2F92-4854-846D-F2DA09E1C3D4}"/>
    <cellStyle name="Normal 13 3 2 3 2 2 4" xfId="30033" xr:uid="{B519F4D0-C678-4992-8DC7-58BC3702546D}"/>
    <cellStyle name="Normal 13 3 2 3 2 2 4 2" xfId="30034" xr:uid="{FC13A0C4-B8CC-47B7-8F56-70F8F328AF59}"/>
    <cellStyle name="Normal 13 3 2 3 2 2 5" xfId="30035" xr:uid="{A6B60F56-7D4E-4624-8B12-D53831374DB6}"/>
    <cellStyle name="Normal 13 3 2 3 2 3" xfId="30036" xr:uid="{7FC5A8B1-53D4-4DDB-94CA-0F26C43C9B11}"/>
    <cellStyle name="Normal 13 3 2 3 2 3 2" xfId="30037" xr:uid="{FA229ECF-2899-4C8C-B2D8-994B3FB549CC}"/>
    <cellStyle name="Normal 13 3 2 3 2 3 2 2" xfId="30038" xr:uid="{9BCFE466-D44E-4DC9-A645-7BEE1E69C1DC}"/>
    <cellStyle name="Normal 13 3 2 3 2 3 3" xfId="30039" xr:uid="{8168C88E-8F12-4FCB-B49D-A9230464807C}"/>
    <cellStyle name="Normal 13 3 2 3 2 4" xfId="30040" xr:uid="{1E4C4AA2-9587-4415-AFDA-7E6F18A7E4FE}"/>
    <cellStyle name="Normal 13 3 2 3 2 4 2" xfId="30041" xr:uid="{AC4FF7C7-33BC-401E-A473-BDE1DD5F8A32}"/>
    <cellStyle name="Normal 13 3 2 3 2 4 2 2" xfId="30042" xr:uid="{55A28AD2-3104-4B92-ABD2-0C21592387A2}"/>
    <cellStyle name="Normal 13 3 2 3 2 4 3" xfId="30043" xr:uid="{6ABECFE9-956B-4065-8C2B-8D146FCF7C9F}"/>
    <cellStyle name="Normal 13 3 2 3 2 5" xfId="30044" xr:uid="{C0C780F8-6081-4F7D-894F-3452CD4A629E}"/>
    <cellStyle name="Normal 13 3 2 3 2 5 2" xfId="30045" xr:uid="{A0822AC1-EB52-4160-B4B2-84856F3A2C59}"/>
    <cellStyle name="Normal 13 3 2 3 2 6" xfId="30046" xr:uid="{42CFD72B-8ED6-449B-A724-8B09D6BBC97C}"/>
    <cellStyle name="Normal 13 3 2 3 3" xfId="30047" xr:uid="{52F2F134-C309-4B62-90CF-DEE1E3B4C077}"/>
    <cellStyle name="Normal 13 3 2 3 3 2" xfId="30048" xr:uid="{2D019596-0370-4038-8D59-2D3B6FAD3661}"/>
    <cellStyle name="Normal 13 3 2 3 3 2 2" xfId="30049" xr:uid="{3F0EAD00-A226-4C71-9614-B6938F5266A4}"/>
    <cellStyle name="Normal 13 3 2 3 3 2 2 2" xfId="30050" xr:uid="{EE27EBCB-E6ED-445C-9462-11D85E3C235B}"/>
    <cellStyle name="Normal 13 3 2 3 3 2 3" xfId="30051" xr:uid="{775DB979-7375-4D70-9CEE-58A7F7C5A6F9}"/>
    <cellStyle name="Normal 13 3 2 3 3 3" xfId="30052" xr:uid="{4DF06F4B-AF7B-4FF1-9087-02532B8263B9}"/>
    <cellStyle name="Normal 13 3 2 3 3 3 2" xfId="30053" xr:uid="{F995A5B0-338E-4D51-848B-A1D64714582A}"/>
    <cellStyle name="Normal 13 3 2 3 3 3 2 2" xfId="30054" xr:uid="{CC2782BB-F956-447C-8256-DC9EC01A092E}"/>
    <cellStyle name="Normal 13 3 2 3 3 3 3" xfId="30055" xr:uid="{A7F210C8-D9E8-4B5D-85FD-4BE2206CAC58}"/>
    <cellStyle name="Normal 13 3 2 3 3 4" xfId="30056" xr:uid="{76D4BBAB-D30B-45EB-BDFC-346E084958DC}"/>
    <cellStyle name="Normal 13 3 2 3 3 4 2" xfId="30057" xr:uid="{CE818F40-920E-4929-A1AA-B139E0CFC998}"/>
    <cellStyle name="Normal 13 3 2 3 3 5" xfId="30058" xr:uid="{957281BF-E69A-43EB-8123-8E0C3414C410}"/>
    <cellStyle name="Normal 13 3 2 3 4" xfId="30059" xr:uid="{090BDE47-B7EB-45D2-AA72-4C82236C3705}"/>
    <cellStyle name="Normal 13 3 2 3 4 2" xfId="30060" xr:uid="{8BFDF504-2229-47D5-9E96-62957B064809}"/>
    <cellStyle name="Normal 13 3 2 3 4 2 2" xfId="30061" xr:uid="{3B61C057-7D49-43C8-9A2A-F2C060BBF8E6}"/>
    <cellStyle name="Normal 13 3 2 3 4 3" xfId="30062" xr:uid="{91B5BF09-61E4-4F6C-9247-7A4CC4C6797E}"/>
    <cellStyle name="Normal 13 3 2 3 5" xfId="30063" xr:uid="{1AD4BB33-538E-411E-AD1A-D0295258FA5B}"/>
    <cellStyle name="Normal 13 3 2 3 5 2" xfId="30064" xr:uid="{FC778617-377D-4931-A0E5-B36F0CA5971A}"/>
    <cellStyle name="Normal 13 3 2 3 5 2 2" xfId="30065" xr:uid="{73B30964-7319-4344-8536-88FFB066449B}"/>
    <cellStyle name="Normal 13 3 2 3 5 3" xfId="30066" xr:uid="{16397FA3-107E-4FD8-B308-FD4F63DB2F4D}"/>
    <cellStyle name="Normal 13 3 2 3 6" xfId="30067" xr:uid="{F1ACADB3-03C6-4E31-BBB7-12DF7BBBA38E}"/>
    <cellStyle name="Normal 13 3 2 3 6 2" xfId="30068" xr:uid="{581DDC0D-A0C5-44E4-AED6-17CE6551F694}"/>
    <cellStyle name="Normal 13 3 2 3 7" xfId="30069" xr:uid="{504F57AA-8AD3-4847-857E-50506922393B}"/>
    <cellStyle name="Normal 13 3 2 4" xfId="30070" xr:uid="{067D1354-DF99-4B4E-A2E0-0DFA26247403}"/>
    <cellStyle name="Normal 13 3 2 4 2" xfId="30071" xr:uid="{63ADEF76-D8BE-4BF7-B030-6D7958D9CA72}"/>
    <cellStyle name="Normal 13 3 2 4 2 2" xfId="30072" xr:uid="{20BC9E61-58AC-43BA-A7E9-1CB03285D554}"/>
    <cellStyle name="Normal 13 3 2 4 2 2 2" xfId="30073" xr:uid="{273C2944-3F09-43E1-9F67-0744E9DC0865}"/>
    <cellStyle name="Normal 13 3 2 4 2 2 2 2" xfId="30074" xr:uid="{623CA0A0-3CEE-4852-B5E0-5E13403F5A7D}"/>
    <cellStyle name="Normal 13 3 2 4 2 2 2 2 2" xfId="30075" xr:uid="{A7ACE42C-DA49-4753-A5FF-E17453156AEC}"/>
    <cellStyle name="Normal 13 3 2 4 2 2 2 3" xfId="30076" xr:uid="{A60ECBD6-BD8E-42F6-8045-25BE859F38DD}"/>
    <cellStyle name="Normal 13 3 2 4 2 2 3" xfId="30077" xr:uid="{9F7BCD06-0D60-4F20-9322-AFB22098C162}"/>
    <cellStyle name="Normal 13 3 2 4 2 2 3 2" xfId="30078" xr:uid="{B487E869-AD01-40E9-A8FB-0CE552C05C07}"/>
    <cellStyle name="Normal 13 3 2 4 2 2 3 2 2" xfId="30079" xr:uid="{481FF334-8FB0-41BC-985C-9A82E9AD07E1}"/>
    <cellStyle name="Normal 13 3 2 4 2 2 3 3" xfId="30080" xr:uid="{B1FFB416-DEED-4C45-BA2B-01125EFF031D}"/>
    <cellStyle name="Normal 13 3 2 4 2 2 4" xfId="30081" xr:uid="{C335E1AD-2ACA-413E-807D-AFDEC65E634F}"/>
    <cellStyle name="Normal 13 3 2 4 2 2 4 2" xfId="30082" xr:uid="{BFCC7057-502B-4FB4-9B81-3A7407B37A34}"/>
    <cellStyle name="Normal 13 3 2 4 2 2 5" xfId="30083" xr:uid="{92F3EA95-FF70-4130-8D89-69E6A33B691E}"/>
    <cellStyle name="Normal 13 3 2 4 2 3" xfId="30084" xr:uid="{2E98B79A-0501-4F12-9FBA-DBC610B404CB}"/>
    <cellStyle name="Normal 13 3 2 4 2 3 2" xfId="30085" xr:uid="{F72DB0B2-7823-4FF7-959C-AEE3BF37E990}"/>
    <cellStyle name="Normal 13 3 2 4 2 3 2 2" xfId="30086" xr:uid="{0F0B4A1A-A09D-4DFD-8E86-989F8D014B49}"/>
    <cellStyle name="Normal 13 3 2 4 2 3 3" xfId="30087" xr:uid="{3B68A906-9EB2-487D-B67A-70FF2C5BF3D4}"/>
    <cellStyle name="Normal 13 3 2 4 2 4" xfId="30088" xr:uid="{1725EC05-E580-485C-A1B5-BE8EDBCDEEF8}"/>
    <cellStyle name="Normal 13 3 2 4 2 4 2" xfId="30089" xr:uid="{36493672-CDA3-4CA6-988E-79AEF79C762B}"/>
    <cellStyle name="Normal 13 3 2 4 2 4 2 2" xfId="30090" xr:uid="{C34F0F34-C5E4-4846-9FA4-2892361E441C}"/>
    <cellStyle name="Normal 13 3 2 4 2 4 3" xfId="30091" xr:uid="{53FECB0A-33E4-49F3-B042-B7BB9F35BF31}"/>
    <cellStyle name="Normal 13 3 2 4 2 5" xfId="30092" xr:uid="{0C8E4D06-0BA4-45B0-8386-22F17D2B60A5}"/>
    <cellStyle name="Normal 13 3 2 4 2 5 2" xfId="30093" xr:uid="{3D59E622-8DDC-470D-AC57-64323755E974}"/>
    <cellStyle name="Normal 13 3 2 4 2 6" xfId="30094" xr:uid="{3B2B4551-6F38-4BC6-893C-E7AD28DECE84}"/>
    <cellStyle name="Normal 13 3 2 4 3" xfId="30095" xr:uid="{1D9DBA90-540A-4629-900C-2CA32F46E851}"/>
    <cellStyle name="Normal 13 3 2 4 3 2" xfId="30096" xr:uid="{C0EBAB68-6856-43A2-B797-E144EF2589FF}"/>
    <cellStyle name="Normal 13 3 2 4 3 2 2" xfId="30097" xr:uid="{8BAF22F1-1177-444C-AC67-02B0A4040F94}"/>
    <cellStyle name="Normal 13 3 2 4 3 2 2 2" xfId="30098" xr:uid="{61112DC2-9845-4AB5-BC81-89A6700863FE}"/>
    <cellStyle name="Normal 13 3 2 4 3 2 3" xfId="30099" xr:uid="{FF0EA3EA-0862-43FD-9386-58FD57C1AE67}"/>
    <cellStyle name="Normal 13 3 2 4 3 3" xfId="30100" xr:uid="{F5CB995D-05F8-40C6-AF20-D7D7E86C8219}"/>
    <cellStyle name="Normal 13 3 2 4 3 3 2" xfId="30101" xr:uid="{2682C9C7-3C90-4662-A71B-B731528C23F7}"/>
    <cellStyle name="Normal 13 3 2 4 3 3 2 2" xfId="30102" xr:uid="{F460B27B-2F25-43A1-9D77-72A2FDC8CD5D}"/>
    <cellStyle name="Normal 13 3 2 4 3 3 3" xfId="30103" xr:uid="{2994AAA8-5C31-4A01-815B-294F659B9039}"/>
    <cellStyle name="Normal 13 3 2 4 3 4" xfId="30104" xr:uid="{B5C803BE-94EE-415F-A855-F1B870EA86DE}"/>
    <cellStyle name="Normal 13 3 2 4 3 4 2" xfId="30105" xr:uid="{6E264226-62FB-457F-B366-1356C8F8BD6A}"/>
    <cellStyle name="Normal 13 3 2 4 3 5" xfId="30106" xr:uid="{9B210020-F970-4803-AC13-5BF449440D9C}"/>
    <cellStyle name="Normal 13 3 2 4 4" xfId="30107" xr:uid="{FF3594D5-6A26-4E7F-9E6D-08B73C1F59F2}"/>
    <cellStyle name="Normal 13 3 2 4 4 2" xfId="30108" xr:uid="{17999D29-1730-42DB-9682-198CE9B17103}"/>
    <cellStyle name="Normal 13 3 2 4 4 2 2" xfId="30109" xr:uid="{66D8F87E-FABF-43B3-870A-D39E08C3C12A}"/>
    <cellStyle name="Normal 13 3 2 4 4 3" xfId="30110" xr:uid="{D1B9F5F1-A312-47F6-A9AC-61BCEE73E8F6}"/>
    <cellStyle name="Normal 13 3 2 4 5" xfId="30111" xr:uid="{A6E2E73D-76CB-4EA5-A0C3-660A345EA66F}"/>
    <cellStyle name="Normal 13 3 2 4 5 2" xfId="30112" xr:uid="{019D6D31-F54F-4A58-8D37-EB614297DBDA}"/>
    <cellStyle name="Normal 13 3 2 4 5 2 2" xfId="30113" xr:uid="{9603E59C-F7EE-405E-A221-DC9C397A217D}"/>
    <cellStyle name="Normal 13 3 2 4 5 3" xfId="30114" xr:uid="{EC1009FB-C244-457C-93A6-D8FD556D6D28}"/>
    <cellStyle name="Normal 13 3 2 4 6" xfId="30115" xr:uid="{EC43A3ED-BA65-4EC9-91C0-FFC043E1C157}"/>
    <cellStyle name="Normal 13 3 2 4 6 2" xfId="30116" xr:uid="{0A0D90C1-CDA6-45B5-A8CC-9A312AB8D45E}"/>
    <cellStyle name="Normal 13 3 2 4 7" xfId="30117" xr:uid="{F1CBE80E-C88C-4A9B-BAC7-62C44F3EC9BC}"/>
    <cellStyle name="Normal 13 3 2 5" xfId="30118" xr:uid="{E8DE3C72-5501-42FD-9B7D-A53DC4539C3C}"/>
    <cellStyle name="Normal 13 3 2 5 2" xfId="30119" xr:uid="{96E2E3C9-0347-41F1-ABA7-5073004AC01C}"/>
    <cellStyle name="Normal 13 3 2 5 2 2" xfId="30120" xr:uid="{6DA2196A-3564-4884-BF72-C246BA698BAC}"/>
    <cellStyle name="Normal 13 3 2 5 2 2 2" xfId="30121" xr:uid="{B70DB423-F38A-4C6E-ACCA-127966F7A7B2}"/>
    <cellStyle name="Normal 13 3 2 5 2 2 2 2" xfId="30122" xr:uid="{36918188-D217-43A6-A6B6-828462BF135D}"/>
    <cellStyle name="Normal 13 3 2 5 2 2 3" xfId="30123" xr:uid="{CE62C9CB-5878-468A-BDDA-AEC12894EF87}"/>
    <cellStyle name="Normal 13 3 2 5 2 3" xfId="30124" xr:uid="{2F38C88C-2151-43F8-8ACB-46D429A7A4B5}"/>
    <cellStyle name="Normal 13 3 2 5 2 3 2" xfId="30125" xr:uid="{19E2A119-7794-4ED8-BC20-8FACFC98FFF0}"/>
    <cellStyle name="Normal 13 3 2 5 2 3 2 2" xfId="30126" xr:uid="{2C1A2EE7-B194-4501-A5A5-4DD4062EB780}"/>
    <cellStyle name="Normal 13 3 2 5 2 3 3" xfId="30127" xr:uid="{398F4947-EB66-472C-8AA5-EF722E4AD7BC}"/>
    <cellStyle name="Normal 13 3 2 5 2 4" xfId="30128" xr:uid="{70DCDDFB-4EB5-40F9-A5B0-04CE5AB08998}"/>
    <cellStyle name="Normal 13 3 2 5 2 4 2" xfId="30129" xr:uid="{33E22106-DC8B-4A4D-B447-DB063EBEE88D}"/>
    <cellStyle name="Normal 13 3 2 5 2 5" xfId="30130" xr:uid="{4EAC55BA-321A-4439-A6CC-10567A8DD1F2}"/>
    <cellStyle name="Normal 13 3 2 5 3" xfId="30131" xr:uid="{3E94189C-4662-4A73-B77F-D06ECA8F6F55}"/>
    <cellStyle name="Normal 13 3 2 5 3 2" xfId="30132" xr:uid="{521CB294-4BDB-43EE-9F05-EDFEDDAADB58}"/>
    <cellStyle name="Normal 13 3 2 5 3 2 2" xfId="30133" xr:uid="{38D4415B-5D13-4D57-A78C-42B7D5F3E875}"/>
    <cellStyle name="Normal 13 3 2 5 3 3" xfId="30134" xr:uid="{97E06AA8-5366-45F8-A4DE-88AB5D1C6A5D}"/>
    <cellStyle name="Normal 13 3 2 5 4" xfId="30135" xr:uid="{0AFA39BB-3EC0-423E-9EB4-AE11F4CF771D}"/>
    <cellStyle name="Normal 13 3 2 5 4 2" xfId="30136" xr:uid="{5DC7AB9E-BFD9-478A-B688-C49BC34A2B68}"/>
    <cellStyle name="Normal 13 3 2 5 4 2 2" xfId="30137" xr:uid="{66C75B27-D37F-45AE-831F-38167B3A326F}"/>
    <cellStyle name="Normal 13 3 2 5 4 3" xfId="30138" xr:uid="{DAE513E9-3731-4A4A-884F-B4EA3B8018ED}"/>
    <cellStyle name="Normal 13 3 2 5 5" xfId="30139" xr:uid="{EFCF667B-8E8C-419E-8D61-78FA9A7E5B97}"/>
    <cellStyle name="Normal 13 3 2 5 5 2" xfId="30140" xr:uid="{17925D7F-C6C6-4B5A-8344-A22CB3B89181}"/>
    <cellStyle name="Normal 13 3 2 5 6" xfId="30141" xr:uid="{F4916880-637A-4432-A383-699C0F3A9064}"/>
    <cellStyle name="Normal 13 3 2 6" xfId="30142" xr:uid="{829E1B77-3ED9-4870-B9D0-B10035E6CF83}"/>
    <cellStyle name="Normal 13 3 2 6 2" xfId="30143" xr:uid="{2E15C67B-5D95-4617-B51B-67E202DF85FA}"/>
    <cellStyle name="Normal 13 3 2 6 2 2" xfId="30144" xr:uid="{07AA1DD2-7182-4868-AC96-2A3FB996FD03}"/>
    <cellStyle name="Normal 13 3 2 6 2 2 2" xfId="30145" xr:uid="{C565AACC-9CA1-4FAD-B1C0-7FC949B329AE}"/>
    <cellStyle name="Normal 13 3 2 6 2 3" xfId="30146" xr:uid="{DFF6E3CF-656C-466D-9F3C-19867BA15EF8}"/>
    <cellStyle name="Normal 13 3 2 6 3" xfId="30147" xr:uid="{6451E4BD-0BD1-4C22-BF2E-7EF18A5CC736}"/>
    <cellStyle name="Normal 13 3 2 6 3 2" xfId="30148" xr:uid="{F38D5A2A-FAF0-40F2-A186-3A519EE24E87}"/>
    <cellStyle name="Normal 13 3 2 6 3 2 2" xfId="30149" xr:uid="{5AD5F4EC-0EFE-4C60-B5E3-BFD656DB302F}"/>
    <cellStyle name="Normal 13 3 2 6 3 3" xfId="30150" xr:uid="{DBF2FEE8-B159-4A7E-9C59-1DFE4F40A008}"/>
    <cellStyle name="Normal 13 3 2 6 4" xfId="30151" xr:uid="{E4FAB7FB-33F0-4E8F-A26C-97EF2EFF3DB0}"/>
    <cellStyle name="Normal 13 3 2 6 4 2" xfId="30152" xr:uid="{BD0D11B6-A3E5-4301-B6BF-8F19BC2BF8D6}"/>
    <cellStyle name="Normal 13 3 2 6 5" xfId="30153" xr:uid="{C78C595D-4134-4BAE-B2FE-BECB0C30CDED}"/>
    <cellStyle name="Normal 13 3 2 7" xfId="30154" xr:uid="{0A467FEE-A8EB-4B7C-988C-72CC08FC40C1}"/>
    <cellStyle name="Normal 13 3 2 7 2" xfId="30155" xr:uid="{15EECCED-7BFB-4F30-8ED5-513817A4CF15}"/>
    <cellStyle name="Normal 13 3 2 7 2 2" xfId="30156" xr:uid="{8DCF8348-DF3D-4ABA-B136-1B586E721CC2}"/>
    <cellStyle name="Normal 13 3 2 7 2 2 2" xfId="30157" xr:uid="{FB5DA6E7-1A68-479A-B157-7918CB1D1B5A}"/>
    <cellStyle name="Normal 13 3 2 7 2 3" xfId="30158" xr:uid="{8090984B-2DBC-455D-B878-13CADD92EA16}"/>
    <cellStyle name="Normal 13 3 2 7 3" xfId="30159" xr:uid="{8FFEE3B8-6587-4E3F-9A09-4380550A4A4A}"/>
    <cellStyle name="Normal 13 3 2 7 3 2" xfId="30160" xr:uid="{8CC03572-68F2-44F3-85F5-A75F3D6B9CD0}"/>
    <cellStyle name="Normal 13 3 2 7 4" xfId="30161" xr:uid="{8BEDE785-4DAC-400B-A153-B2E243BD0D6E}"/>
    <cellStyle name="Normal 13 3 2 8" xfId="30162" xr:uid="{29E37624-63F7-4697-B839-9C6C0074BB67}"/>
    <cellStyle name="Normal 13 3 2 8 2" xfId="30163" xr:uid="{A2710C58-44CE-4F4E-8C96-C9C204DC3A91}"/>
    <cellStyle name="Normal 13 3 2 8 2 2" xfId="30164" xr:uid="{48811C62-65DB-447E-B2E8-4DCC6F60A735}"/>
    <cellStyle name="Normal 13 3 2 8 3" xfId="30165" xr:uid="{7905C4F0-C536-447E-9B19-CA348E16BE84}"/>
    <cellStyle name="Normal 13 3 2 9" xfId="30166" xr:uid="{439C7545-9B80-4046-8C4E-7CA58FF697BF}"/>
    <cellStyle name="Normal 13 3 2 9 2" xfId="30167" xr:uid="{4B7683F7-17BA-407E-A7ED-E8160A35AE9B}"/>
    <cellStyle name="Normal 13 3 3" xfId="30168" xr:uid="{113504CD-B8C1-4844-9D49-8E0F8A725F53}"/>
    <cellStyle name="Normal 13 3 3 2" xfId="30169" xr:uid="{85EBC991-80F2-4191-A384-11AB57781B61}"/>
    <cellStyle name="Normal 13 3 3 2 2" xfId="30170" xr:uid="{D1983CB3-AC83-4966-BBDC-45D823172556}"/>
    <cellStyle name="Normal 13 3 3 2 2 2" xfId="30171" xr:uid="{91B147ED-4075-48E0-B8D0-33FE12EFF510}"/>
    <cellStyle name="Normal 13 3 3 2 2 2 2" xfId="30172" xr:uid="{5D1EE075-ED9A-43A9-A1B8-8BF19090CE07}"/>
    <cellStyle name="Normal 13 3 3 2 2 2 2 2" xfId="30173" xr:uid="{AFB15600-AC78-408F-AA75-215FE38390DC}"/>
    <cellStyle name="Normal 13 3 3 2 2 2 2 2 2" xfId="30174" xr:uid="{912B2A35-9D76-4025-985C-B05E0C82F67D}"/>
    <cellStyle name="Normal 13 3 3 2 2 2 2 3" xfId="30175" xr:uid="{3A90B08C-AFD9-4415-A29C-29275D661A4B}"/>
    <cellStyle name="Normal 13 3 3 2 2 2 3" xfId="30176" xr:uid="{A57773A5-9331-49EE-84A7-50640B0E92A7}"/>
    <cellStyle name="Normal 13 3 3 2 2 2 3 2" xfId="30177" xr:uid="{2A8FD1D0-69B2-409C-9323-5E97211B972B}"/>
    <cellStyle name="Normal 13 3 3 2 2 2 3 2 2" xfId="30178" xr:uid="{BC07E452-B079-4DB4-82FE-51C9B6CCFFDE}"/>
    <cellStyle name="Normal 13 3 3 2 2 2 3 3" xfId="30179" xr:uid="{F95C809D-257D-4899-BDD0-3EF8ED887D3E}"/>
    <cellStyle name="Normal 13 3 3 2 2 2 4" xfId="30180" xr:uid="{3AD9C309-5BFD-4970-B223-66BDD3631F12}"/>
    <cellStyle name="Normal 13 3 3 2 2 2 4 2" xfId="30181" xr:uid="{0407D1B9-744E-443A-A30D-CF891C99D1CB}"/>
    <cellStyle name="Normal 13 3 3 2 2 2 5" xfId="30182" xr:uid="{60A35FE7-DC21-4236-A7DD-DC9926EF7B0B}"/>
    <cellStyle name="Normal 13 3 3 2 2 3" xfId="30183" xr:uid="{2B5C4AFA-15DA-43BC-9DCD-71AB05487A5F}"/>
    <cellStyle name="Normal 13 3 3 2 2 3 2" xfId="30184" xr:uid="{5252B47B-B13D-4E1B-AB98-69E6F1D2F9DD}"/>
    <cellStyle name="Normal 13 3 3 2 2 3 2 2" xfId="30185" xr:uid="{F5767310-FE46-4AD3-8A08-FD8D5EDA51D1}"/>
    <cellStyle name="Normal 13 3 3 2 2 3 3" xfId="30186" xr:uid="{BCB57210-718A-4C3A-9AD2-6A0133613E18}"/>
    <cellStyle name="Normal 13 3 3 2 2 4" xfId="30187" xr:uid="{390F2BC2-75B4-4A7D-92A7-A0B01639C55B}"/>
    <cellStyle name="Normal 13 3 3 2 2 4 2" xfId="30188" xr:uid="{370942AF-FA51-4E73-9F3F-947392484D64}"/>
    <cellStyle name="Normal 13 3 3 2 2 4 2 2" xfId="30189" xr:uid="{80FC8246-23FD-4222-B8D3-9E43D3A08AE5}"/>
    <cellStyle name="Normal 13 3 3 2 2 4 3" xfId="30190" xr:uid="{9F5B161F-9769-4ED7-B87C-A7F293EEBB25}"/>
    <cellStyle name="Normal 13 3 3 2 2 5" xfId="30191" xr:uid="{DF256CB7-BEF9-43AE-AC28-3CC479542506}"/>
    <cellStyle name="Normal 13 3 3 2 2 5 2" xfId="30192" xr:uid="{38722098-13B5-4CF3-80B5-5AD41EF53ACF}"/>
    <cellStyle name="Normal 13 3 3 2 2 6" xfId="30193" xr:uid="{9E17C824-42FD-476C-A14C-FE1FFE9395CD}"/>
    <cellStyle name="Normal 13 3 3 2 3" xfId="30194" xr:uid="{FB9C5B03-E036-4DCB-9901-1F2FB45D73B4}"/>
    <cellStyle name="Normal 13 3 3 2 3 2" xfId="30195" xr:uid="{FA643CEF-E4F3-4D2A-A457-34F070078C3B}"/>
    <cellStyle name="Normal 13 3 3 2 3 2 2" xfId="30196" xr:uid="{9EA3BAF5-BB45-4107-A52F-37BB573D61D3}"/>
    <cellStyle name="Normal 13 3 3 2 3 2 2 2" xfId="30197" xr:uid="{FB2428EA-F4AD-4A64-9BC9-AB4343C5D666}"/>
    <cellStyle name="Normal 13 3 3 2 3 2 3" xfId="30198" xr:uid="{5D3A460F-F1B0-4872-8E1D-4EC08092549A}"/>
    <cellStyle name="Normal 13 3 3 2 3 3" xfId="30199" xr:uid="{B324CD0B-E0DF-4A38-B79F-80221BD1B3E4}"/>
    <cellStyle name="Normal 13 3 3 2 3 3 2" xfId="30200" xr:uid="{1195341F-D167-49B6-87EE-7496BA582678}"/>
    <cellStyle name="Normal 13 3 3 2 3 3 2 2" xfId="30201" xr:uid="{C4DDCDCB-96B6-4750-927A-E8C362F306D0}"/>
    <cellStyle name="Normal 13 3 3 2 3 3 3" xfId="30202" xr:uid="{02B5823D-C894-4F26-865D-A9F3C06DA5F5}"/>
    <cellStyle name="Normal 13 3 3 2 3 4" xfId="30203" xr:uid="{1C60A910-EC98-45C8-A6B5-914DB5DF17D9}"/>
    <cellStyle name="Normal 13 3 3 2 3 4 2" xfId="30204" xr:uid="{99765C50-C7DC-4255-914C-865E6058F30E}"/>
    <cellStyle name="Normal 13 3 3 2 3 5" xfId="30205" xr:uid="{D7D70032-10FC-4725-B515-3CB1CC613BB8}"/>
    <cellStyle name="Normal 13 3 3 2 4" xfId="30206" xr:uid="{D274361F-E2ED-4BEA-BC08-371447C4533A}"/>
    <cellStyle name="Normal 13 3 3 2 4 2" xfId="30207" xr:uid="{F51273DD-E22E-4524-9D0B-3D918CBB8153}"/>
    <cellStyle name="Normal 13 3 3 2 4 2 2" xfId="30208" xr:uid="{9C3B4797-C035-4944-BC75-0B8B3B206D09}"/>
    <cellStyle name="Normal 13 3 3 2 4 3" xfId="30209" xr:uid="{66ABBA6F-A2BC-4A29-A32E-9D5E9CE864EE}"/>
    <cellStyle name="Normal 13 3 3 2 5" xfId="30210" xr:uid="{4AA4F86B-D824-4B31-A3EE-25E49534AC2B}"/>
    <cellStyle name="Normal 13 3 3 2 5 2" xfId="30211" xr:uid="{AE5C33F2-58B3-4570-B154-093DC66735F6}"/>
    <cellStyle name="Normal 13 3 3 2 5 2 2" xfId="30212" xr:uid="{6EDA5953-2E40-497A-94BA-D07C2CA2B813}"/>
    <cellStyle name="Normal 13 3 3 2 5 3" xfId="30213" xr:uid="{3727FB59-A5B1-403C-B62F-C182F73D6386}"/>
    <cellStyle name="Normal 13 3 3 2 6" xfId="30214" xr:uid="{5A01ACDD-8FC4-4C4C-A8D3-43A1FA312516}"/>
    <cellStyle name="Normal 13 3 3 2 6 2" xfId="30215" xr:uid="{A32957FF-0DA1-4CE9-95C5-F7BE7030A70E}"/>
    <cellStyle name="Normal 13 3 3 2 7" xfId="30216" xr:uid="{4D3E9FDB-4E49-435F-ABD9-E3C98934EA3B}"/>
    <cellStyle name="Normal 13 3 3 2 8" xfId="47009" xr:uid="{4BED2D14-315D-49DE-91C6-39065D466316}"/>
    <cellStyle name="Normal 13 3 3 3" xfId="30217" xr:uid="{74429465-2541-4971-914B-6601C4637487}"/>
    <cellStyle name="Normal 13 3 3 3 2" xfId="30218" xr:uid="{0FCC3D2C-A6A3-4EC2-89EC-EEFC9D00E83D}"/>
    <cellStyle name="Normal 13 3 3 3 2 2" xfId="30219" xr:uid="{8B1E829D-F406-4626-A1FD-ED3379DDAB9D}"/>
    <cellStyle name="Normal 13 3 3 3 2 2 2" xfId="30220" xr:uid="{0450FB48-B10B-4A4D-B605-799DC45D1F33}"/>
    <cellStyle name="Normal 13 3 3 3 2 2 2 2" xfId="30221" xr:uid="{A2620460-CAA7-44B1-9B87-44740C73C672}"/>
    <cellStyle name="Normal 13 3 3 3 2 2 3" xfId="30222" xr:uid="{9938AAE7-CEA2-4067-B8A4-4FABC8FEDE39}"/>
    <cellStyle name="Normal 13 3 3 3 2 3" xfId="30223" xr:uid="{A706361A-3227-4D59-8597-C5F0ECF93F2E}"/>
    <cellStyle name="Normal 13 3 3 3 2 3 2" xfId="30224" xr:uid="{A5CEA3AD-2E0F-4C26-8E04-B83CF3EA7935}"/>
    <cellStyle name="Normal 13 3 3 3 2 3 2 2" xfId="30225" xr:uid="{D67B5E3F-C73F-4274-B433-DBF7D389CD9F}"/>
    <cellStyle name="Normal 13 3 3 3 2 3 3" xfId="30226" xr:uid="{EABBBDB1-6548-456A-A0C5-67CEABAAA920}"/>
    <cellStyle name="Normal 13 3 3 3 2 4" xfId="30227" xr:uid="{ECA4DAC7-74D5-459D-A273-039A601DFFDA}"/>
    <cellStyle name="Normal 13 3 3 3 2 4 2" xfId="30228" xr:uid="{BF8A2B22-57EB-4312-93D4-70343D3EF831}"/>
    <cellStyle name="Normal 13 3 3 3 2 5" xfId="30229" xr:uid="{A29F12D9-6D32-4F39-B21A-63A6424400B5}"/>
    <cellStyle name="Normal 13 3 3 3 3" xfId="30230" xr:uid="{9BC2F646-81A9-44E5-AC13-ACA46812B029}"/>
    <cellStyle name="Normal 13 3 3 3 3 2" xfId="30231" xr:uid="{0043CBC3-9746-4282-B55A-9664EABF26D2}"/>
    <cellStyle name="Normal 13 3 3 3 3 2 2" xfId="30232" xr:uid="{8E37C370-C256-4ADE-890D-BDFD484D8D20}"/>
    <cellStyle name="Normal 13 3 3 3 3 3" xfId="30233" xr:uid="{5A94BA8A-BD98-4095-BAD2-F7B33A954F9D}"/>
    <cellStyle name="Normal 13 3 3 3 4" xfId="30234" xr:uid="{1E577009-773E-47A4-B3C5-C125D48C8A3F}"/>
    <cellStyle name="Normal 13 3 3 3 4 2" xfId="30235" xr:uid="{BB74793B-8F3B-423D-90DD-5BED5A2054C7}"/>
    <cellStyle name="Normal 13 3 3 3 4 2 2" xfId="30236" xr:uid="{FEC5AA86-BB46-4FE1-8E6E-246C7729F8BF}"/>
    <cellStyle name="Normal 13 3 3 3 4 3" xfId="30237" xr:uid="{9D4F5177-1F60-43AB-A4E5-D4FEEC7AF800}"/>
    <cellStyle name="Normal 13 3 3 3 5" xfId="30238" xr:uid="{67F83409-F0E2-45AA-9F5C-113A9B8B6C73}"/>
    <cellStyle name="Normal 13 3 3 3 5 2" xfId="30239" xr:uid="{38EAF078-1D38-4C40-8DCA-79E0808A39E5}"/>
    <cellStyle name="Normal 13 3 3 3 6" xfId="30240" xr:uid="{18814FD6-7F03-439C-825D-F493770FD67C}"/>
    <cellStyle name="Normal 13 3 3 4" xfId="30241" xr:uid="{DCA53D85-8E27-4DAF-A52D-2051983D842F}"/>
    <cellStyle name="Normal 13 3 3 4 2" xfId="30242" xr:uid="{C57B248A-DD0D-4848-B5A0-52C64CBBFC18}"/>
    <cellStyle name="Normal 13 3 3 4 2 2" xfId="30243" xr:uid="{F604DC6E-29B7-4E0E-AE3F-C665C216490F}"/>
    <cellStyle name="Normal 13 3 3 4 2 2 2" xfId="30244" xr:uid="{443CA3D4-4AD1-4D6B-8038-B8F300B3F266}"/>
    <cellStyle name="Normal 13 3 3 4 2 3" xfId="30245" xr:uid="{F6C133FD-6BEB-46AD-BD64-B1AB007575BC}"/>
    <cellStyle name="Normal 13 3 3 4 3" xfId="30246" xr:uid="{615DC9DA-4C5D-40A5-A0DE-D7F734E3D0DC}"/>
    <cellStyle name="Normal 13 3 3 4 3 2" xfId="30247" xr:uid="{BCF99421-C64B-4583-B613-1825854AEA86}"/>
    <cellStyle name="Normal 13 3 3 4 3 2 2" xfId="30248" xr:uid="{90302BA1-4807-41B2-9D4E-E6896D9D9496}"/>
    <cellStyle name="Normal 13 3 3 4 3 3" xfId="30249" xr:uid="{47B083A3-5332-46C7-AB6E-86BE85E7BB22}"/>
    <cellStyle name="Normal 13 3 3 4 4" xfId="30250" xr:uid="{FEA6A6C1-C6C0-4C89-9831-75530340BCDC}"/>
    <cellStyle name="Normal 13 3 3 4 4 2" xfId="30251" xr:uid="{DD93D365-D55D-4A6C-A9DF-221AD3BBFE80}"/>
    <cellStyle name="Normal 13 3 3 4 5" xfId="30252" xr:uid="{DFBA1A39-9D5A-4467-81A8-14B021E4A3B9}"/>
    <cellStyle name="Normal 13 3 3 5" xfId="30253" xr:uid="{228E2DA7-DF3F-4DE9-9DF9-6DE3BA404DF3}"/>
    <cellStyle name="Normal 13 3 3 5 2" xfId="30254" xr:uid="{36B838BD-2198-44E0-AB1D-C7C19FF68FE4}"/>
    <cellStyle name="Normal 13 3 3 5 2 2" xfId="30255" xr:uid="{53204929-219B-41A8-8391-FC3F6FEE40C6}"/>
    <cellStyle name="Normal 13 3 3 5 2 2 2" xfId="30256" xr:uid="{4E6482BA-E7CF-4180-9233-228E278E8CE2}"/>
    <cellStyle name="Normal 13 3 3 5 2 3" xfId="30257" xr:uid="{D1F37B1C-5E2A-4614-938E-54BE1ED48DE6}"/>
    <cellStyle name="Normal 13 3 3 5 3" xfId="30258" xr:uid="{81A3858B-4672-44E1-84BF-87BB661EE19F}"/>
    <cellStyle name="Normal 13 3 3 5 3 2" xfId="30259" xr:uid="{A490D47B-3081-46F0-B545-BE564F42A8AA}"/>
    <cellStyle name="Normal 13 3 3 5 4" xfId="30260" xr:uid="{94CE4FD8-1F7D-4EE1-BDC7-0E2D3A93CC68}"/>
    <cellStyle name="Normal 13 3 3 6" xfId="30261" xr:uid="{3C775E84-853C-4B68-858D-B44F9EC0D9FC}"/>
    <cellStyle name="Normal 13 3 3 6 2" xfId="30262" xr:uid="{2919FA38-F2F7-493E-86D0-897C5D275E91}"/>
    <cellStyle name="Normal 13 3 3 6 2 2" xfId="30263" xr:uid="{1C467F0D-865C-4367-99CA-40EDA1CBED81}"/>
    <cellStyle name="Normal 13 3 3 6 3" xfId="30264" xr:uid="{147B2D80-45CB-44EA-88F8-419C2C13A685}"/>
    <cellStyle name="Normal 13 3 3 7" xfId="30265" xr:uid="{8D3C6E0A-6AE3-4393-B3A1-545553EDB26D}"/>
    <cellStyle name="Normal 13 3 3 7 2" xfId="30266" xr:uid="{8214B819-7763-462A-98E3-613B02A3CDC2}"/>
    <cellStyle name="Normal 13 3 3 8" xfId="30267" xr:uid="{8A34B0B8-1383-4E96-870B-535624932355}"/>
    <cellStyle name="Normal 13 3 3 9" xfId="44897" xr:uid="{402D4D52-DE4E-47EE-BECB-D3A9C44E4D4F}"/>
    <cellStyle name="Normal 13 3 4" xfId="30268" xr:uid="{246B2438-D4BD-4C4F-811B-A79792ABD01C}"/>
    <cellStyle name="Normal 13 3 4 2" xfId="30269" xr:uid="{8711F509-84B9-463E-A9F6-9B28C1C19A72}"/>
    <cellStyle name="Normal 13 3 4 2 2" xfId="30270" xr:uid="{A88149E9-5E8E-4A3D-90B0-F34CC76B2204}"/>
    <cellStyle name="Normal 13 3 4 2 2 2" xfId="30271" xr:uid="{816A0746-94BE-4B16-A2D1-C86AE99D6CFE}"/>
    <cellStyle name="Normal 13 3 4 2 2 2 2" xfId="30272" xr:uid="{E5266585-1082-414D-8456-5F36E3DFAD35}"/>
    <cellStyle name="Normal 13 3 4 2 2 2 2 2" xfId="30273" xr:uid="{C3FC6346-9309-4E93-B93C-BFEC2E98CBFB}"/>
    <cellStyle name="Normal 13 3 4 2 2 2 3" xfId="30274" xr:uid="{8521A676-34D9-4B30-A4A0-CE0B6EB0ADA1}"/>
    <cellStyle name="Normal 13 3 4 2 2 3" xfId="30275" xr:uid="{CEC76968-AD19-43F3-A488-FB471C46743D}"/>
    <cellStyle name="Normal 13 3 4 2 2 3 2" xfId="30276" xr:uid="{573942D8-E7CD-4482-ABC0-D029631977C1}"/>
    <cellStyle name="Normal 13 3 4 2 2 3 2 2" xfId="30277" xr:uid="{20B29285-C47D-4B7A-B465-17FC368A6692}"/>
    <cellStyle name="Normal 13 3 4 2 2 3 3" xfId="30278" xr:uid="{D1E2EB73-6809-4ADD-B74E-7232D6C44288}"/>
    <cellStyle name="Normal 13 3 4 2 2 4" xfId="30279" xr:uid="{9F289B38-12E7-4480-921A-5BA5F244BCAB}"/>
    <cellStyle name="Normal 13 3 4 2 2 4 2" xfId="30280" xr:uid="{C468890B-0F96-43A5-884A-10CC768A1305}"/>
    <cellStyle name="Normal 13 3 4 2 2 5" xfId="30281" xr:uid="{D946C29A-FAC1-4229-ACE9-6508A4038A4B}"/>
    <cellStyle name="Normal 13 3 4 2 3" xfId="30282" xr:uid="{C2848546-1206-452F-9055-12D085BEDF57}"/>
    <cellStyle name="Normal 13 3 4 2 3 2" xfId="30283" xr:uid="{13E895FF-C587-4B4A-AD24-E03460D5BC9C}"/>
    <cellStyle name="Normal 13 3 4 2 3 2 2" xfId="30284" xr:uid="{6285CAEC-A633-4743-A634-4CD5C54177DF}"/>
    <cellStyle name="Normal 13 3 4 2 3 3" xfId="30285" xr:uid="{6D882780-22FD-4661-A112-DB7C442027B8}"/>
    <cellStyle name="Normal 13 3 4 2 4" xfId="30286" xr:uid="{944B88B1-45EC-4A61-8128-42A31F4DE672}"/>
    <cellStyle name="Normal 13 3 4 2 4 2" xfId="30287" xr:uid="{2FEC0598-29D1-4409-8CA0-CCE2E6248CE0}"/>
    <cellStyle name="Normal 13 3 4 2 4 2 2" xfId="30288" xr:uid="{D74606A8-1087-462F-B647-FB624789440D}"/>
    <cellStyle name="Normal 13 3 4 2 4 3" xfId="30289" xr:uid="{9266791B-8E8E-46DA-9021-AEE9FFA1063C}"/>
    <cellStyle name="Normal 13 3 4 2 5" xfId="30290" xr:uid="{62C3B252-E192-4316-9129-0628B8548E37}"/>
    <cellStyle name="Normal 13 3 4 2 5 2" xfId="30291" xr:uid="{89961AFB-8CB7-4EBE-9240-C7266192E641}"/>
    <cellStyle name="Normal 13 3 4 2 6" xfId="30292" xr:uid="{F9763468-E9C4-4523-BCCC-C40AAA22A759}"/>
    <cellStyle name="Normal 13 3 4 3" xfId="30293" xr:uid="{2228FB7D-33CB-4AF1-9CC0-A8D7E2C72905}"/>
    <cellStyle name="Normal 13 3 4 3 2" xfId="30294" xr:uid="{1967091C-2870-458F-9E16-10B8B9FB3810}"/>
    <cellStyle name="Normal 13 3 4 3 2 2" xfId="30295" xr:uid="{CEF73289-C485-4598-9183-E7E9536D8BC3}"/>
    <cellStyle name="Normal 13 3 4 3 2 2 2" xfId="30296" xr:uid="{8966A5AA-D6D6-424B-B4EF-F5F4E6CDC53B}"/>
    <cellStyle name="Normal 13 3 4 3 2 3" xfId="30297" xr:uid="{555FCD08-C1CA-4925-84FA-207DB4CA89BB}"/>
    <cellStyle name="Normal 13 3 4 3 3" xfId="30298" xr:uid="{CFCED486-3053-4F28-ACF2-7053582AF7FB}"/>
    <cellStyle name="Normal 13 3 4 3 3 2" xfId="30299" xr:uid="{AD83D3BD-7B88-4745-AA46-DB68A26F0B71}"/>
    <cellStyle name="Normal 13 3 4 3 3 2 2" xfId="30300" xr:uid="{F2AC6789-0F6B-4AD6-8DE4-666A590A26CD}"/>
    <cellStyle name="Normal 13 3 4 3 3 3" xfId="30301" xr:uid="{15776ED3-8C6F-4B49-813E-0577FC62B9D9}"/>
    <cellStyle name="Normal 13 3 4 3 4" xfId="30302" xr:uid="{85C98849-AD86-4AB9-A882-6693D963D1A2}"/>
    <cellStyle name="Normal 13 3 4 3 4 2" xfId="30303" xr:uid="{C1E0ABEB-188A-402B-98F9-D202DC626949}"/>
    <cellStyle name="Normal 13 3 4 3 5" xfId="30304" xr:uid="{25E13418-5EB7-42BF-A136-7232C566A0CC}"/>
    <cellStyle name="Normal 13 3 4 4" xfId="30305" xr:uid="{4635C0BE-C311-4613-B916-A8B9F5C7F363}"/>
    <cellStyle name="Normal 13 3 4 4 2" xfId="30306" xr:uid="{5045FB91-4C67-4911-825D-1EA6781065B0}"/>
    <cellStyle name="Normal 13 3 4 4 2 2" xfId="30307" xr:uid="{E8465039-3A33-4040-8D74-24171C322944}"/>
    <cellStyle name="Normal 13 3 4 4 3" xfId="30308" xr:uid="{ADFF78EF-D0B5-4320-B16B-91A36824E18C}"/>
    <cellStyle name="Normal 13 3 4 5" xfId="30309" xr:uid="{68EFBC26-8A4A-490B-A7E6-0FD644A8628E}"/>
    <cellStyle name="Normal 13 3 4 5 2" xfId="30310" xr:uid="{D8AD76E0-3DC4-4BF4-80F1-E99090042581}"/>
    <cellStyle name="Normal 13 3 4 5 2 2" xfId="30311" xr:uid="{DBE352C2-0121-4834-8B92-1D5D12C0B857}"/>
    <cellStyle name="Normal 13 3 4 5 3" xfId="30312" xr:uid="{C9B3B78F-18EB-4ECF-B26F-AB3FCFABC769}"/>
    <cellStyle name="Normal 13 3 4 6" xfId="30313" xr:uid="{1D13BE80-1622-4A4D-8BDE-72AAB4C400B6}"/>
    <cellStyle name="Normal 13 3 4 6 2" xfId="30314" xr:uid="{9F5AE6D8-36C1-4BE0-B98B-EAAA26E16D0E}"/>
    <cellStyle name="Normal 13 3 4 7" xfId="30315" xr:uid="{93612263-0696-482A-B4B9-B0413C0BBCCC}"/>
    <cellStyle name="Normal 13 3 4 8" xfId="47181" xr:uid="{AD47D431-3F02-49C7-87C1-6A28321F43BA}"/>
    <cellStyle name="Normal 13 3 5" xfId="30316" xr:uid="{73F241FE-DCD9-4C9A-B7B9-4C5E46841516}"/>
    <cellStyle name="Normal 13 3 5 2" xfId="30317" xr:uid="{81D0987D-EC1E-4815-B7BB-A9A99DA7BE42}"/>
    <cellStyle name="Normal 13 3 5 2 2" xfId="30318" xr:uid="{C3E3899A-7E7B-4534-A21E-CDD087FC5899}"/>
    <cellStyle name="Normal 13 3 5 2 2 2" xfId="30319" xr:uid="{DD9BE9DD-BC1F-423A-936B-9D1D004A8E19}"/>
    <cellStyle name="Normal 13 3 5 2 2 2 2" xfId="30320" xr:uid="{C9694156-459E-4718-9E1C-F0CFCB34B1E4}"/>
    <cellStyle name="Normal 13 3 5 2 2 2 2 2" xfId="30321" xr:uid="{8E6D729F-3EC5-4475-A2FF-4EB5B945FCEB}"/>
    <cellStyle name="Normal 13 3 5 2 2 2 3" xfId="30322" xr:uid="{CDE82C78-D866-4100-B1C0-4BA300BCA093}"/>
    <cellStyle name="Normal 13 3 5 2 2 3" xfId="30323" xr:uid="{CD3683EE-94E0-46F6-80CB-848B20A5A453}"/>
    <cellStyle name="Normal 13 3 5 2 2 3 2" xfId="30324" xr:uid="{2BFE105E-AD1A-4E95-A3E5-6C8BB41AF6C9}"/>
    <cellStyle name="Normal 13 3 5 2 2 3 2 2" xfId="30325" xr:uid="{A5143873-1114-4658-A96C-130037057BDF}"/>
    <cellStyle name="Normal 13 3 5 2 2 3 3" xfId="30326" xr:uid="{26297B67-555B-407B-A88E-5079D3B00C5D}"/>
    <cellStyle name="Normal 13 3 5 2 2 4" xfId="30327" xr:uid="{B56C7E80-1539-45B7-A027-48914AAE1B7E}"/>
    <cellStyle name="Normal 13 3 5 2 2 4 2" xfId="30328" xr:uid="{0C2022BF-5F66-4882-A16C-6EE9C49E99BE}"/>
    <cellStyle name="Normal 13 3 5 2 2 5" xfId="30329" xr:uid="{D232EC5D-30AD-48C7-ABEA-C8257F41A655}"/>
    <cellStyle name="Normal 13 3 5 2 3" xfId="30330" xr:uid="{24EDBD10-3625-415A-B7BE-3F155E9A5842}"/>
    <cellStyle name="Normal 13 3 5 2 3 2" xfId="30331" xr:uid="{E980E669-1083-417F-A97A-905561BA1D93}"/>
    <cellStyle name="Normal 13 3 5 2 3 2 2" xfId="30332" xr:uid="{1E87167C-5759-47A4-BC3D-201E44793ECD}"/>
    <cellStyle name="Normal 13 3 5 2 3 3" xfId="30333" xr:uid="{FC5A8C75-8387-414F-8116-017D83F4F5BF}"/>
    <cellStyle name="Normal 13 3 5 2 4" xfId="30334" xr:uid="{9A56053D-5949-4F2F-BDF5-AB3ED6344A7F}"/>
    <cellStyle name="Normal 13 3 5 2 4 2" xfId="30335" xr:uid="{65BEC761-DD48-423B-97C9-DE1E237F2965}"/>
    <cellStyle name="Normal 13 3 5 2 4 2 2" xfId="30336" xr:uid="{6FD10AAF-5915-42FF-93B1-50BCC61B7F38}"/>
    <cellStyle name="Normal 13 3 5 2 4 3" xfId="30337" xr:uid="{F8B966EE-9E6C-48A7-9BFA-1CB361C653A5}"/>
    <cellStyle name="Normal 13 3 5 2 5" xfId="30338" xr:uid="{9D25DEE5-D68E-4F39-B578-296C82B0A48F}"/>
    <cellStyle name="Normal 13 3 5 2 5 2" xfId="30339" xr:uid="{FA607758-A933-4262-865B-22E249AA9D78}"/>
    <cellStyle name="Normal 13 3 5 2 6" xfId="30340" xr:uid="{3AF17D0D-659C-468D-8892-3CEE56901355}"/>
    <cellStyle name="Normal 13 3 5 3" xfId="30341" xr:uid="{9D799570-BB32-40D6-8E41-AD133D270660}"/>
    <cellStyle name="Normal 13 3 5 3 2" xfId="30342" xr:uid="{01EC496C-57C6-47A6-B5E4-AB5FC8C95240}"/>
    <cellStyle name="Normal 13 3 5 3 2 2" xfId="30343" xr:uid="{A869B474-F963-4C6C-BF3B-DB24C90CEA08}"/>
    <cellStyle name="Normal 13 3 5 3 2 2 2" xfId="30344" xr:uid="{41604738-FAC0-4599-B334-0FF1492A935B}"/>
    <cellStyle name="Normal 13 3 5 3 2 3" xfId="30345" xr:uid="{EF5C6B50-AFE5-40E5-ADCB-8A0778872DEF}"/>
    <cellStyle name="Normal 13 3 5 3 3" xfId="30346" xr:uid="{BF05BB79-2E4B-4150-8EC2-E6E383E60EE1}"/>
    <cellStyle name="Normal 13 3 5 3 3 2" xfId="30347" xr:uid="{EFD41A66-D7DD-4F6F-9BCB-20043715E63E}"/>
    <cellStyle name="Normal 13 3 5 3 3 2 2" xfId="30348" xr:uid="{D4A067D1-B7D1-4DF4-BE89-E7CDD46B0E58}"/>
    <cellStyle name="Normal 13 3 5 3 3 3" xfId="30349" xr:uid="{C35C5EBD-B677-41D0-9F49-C0D0093A07A6}"/>
    <cellStyle name="Normal 13 3 5 3 4" xfId="30350" xr:uid="{65048944-087B-45B9-8378-D543AFFB0F3D}"/>
    <cellStyle name="Normal 13 3 5 3 4 2" xfId="30351" xr:uid="{8D14C08F-1914-4C9C-BFD6-A1481B300EB2}"/>
    <cellStyle name="Normal 13 3 5 3 5" xfId="30352" xr:uid="{6E20378F-ED9B-4A94-9423-A3EE83F6D46C}"/>
    <cellStyle name="Normal 13 3 5 4" xfId="30353" xr:uid="{9089656B-7362-4D73-8F3D-1B5F5A6CCADE}"/>
    <cellStyle name="Normal 13 3 5 4 2" xfId="30354" xr:uid="{2BF4CFB7-B6AF-4144-9C61-BE7D09AC9ABF}"/>
    <cellStyle name="Normal 13 3 5 4 2 2" xfId="30355" xr:uid="{89266274-30E1-44DB-BE84-5EC0BDF18F07}"/>
    <cellStyle name="Normal 13 3 5 4 3" xfId="30356" xr:uid="{C568B044-655A-40CB-8000-FD7D44E4642C}"/>
    <cellStyle name="Normal 13 3 5 5" xfId="30357" xr:uid="{32D84F6B-2E50-4B71-A91C-42516A0E2C16}"/>
    <cellStyle name="Normal 13 3 5 5 2" xfId="30358" xr:uid="{2B141A23-2570-4250-843A-EF8ABC304D8C}"/>
    <cellStyle name="Normal 13 3 5 5 2 2" xfId="30359" xr:uid="{7AC3E594-B9EF-4707-9F93-424ABA69F33B}"/>
    <cellStyle name="Normal 13 3 5 5 3" xfId="30360" xr:uid="{7225E45E-5A5E-48D7-9BFF-F975EC72C0B0}"/>
    <cellStyle name="Normal 13 3 5 6" xfId="30361" xr:uid="{03CFFA17-635C-4469-9913-528C85B141E1}"/>
    <cellStyle name="Normal 13 3 5 6 2" xfId="30362" xr:uid="{A63174EC-96CB-4C6A-8EAA-2FFEE432DFED}"/>
    <cellStyle name="Normal 13 3 5 7" xfId="30363" xr:uid="{EB938462-0A6D-4984-8F7A-CD989241D5D5}"/>
    <cellStyle name="Normal 13 3 5 8" xfId="46279" xr:uid="{FDEF6BC6-A2C9-4888-8821-5AEC8E815AF9}"/>
    <cellStyle name="Normal 13 3 6" xfId="30364" xr:uid="{45FDA9B0-DFFC-407B-BEC7-7E13E5A22E00}"/>
    <cellStyle name="Normal 13 3 6 2" xfId="30365" xr:uid="{7A922586-23F0-452F-B110-B3F8758D7CFD}"/>
    <cellStyle name="Normal 13 3 6 2 2" xfId="30366" xr:uid="{28B7469A-6BD7-4CD6-932D-F7F612D8DC6A}"/>
    <cellStyle name="Normal 13 3 6 2 2 2" xfId="30367" xr:uid="{86EBD20E-2B5B-4D46-91B5-8B05C973FAED}"/>
    <cellStyle name="Normal 13 3 6 2 2 2 2" xfId="30368" xr:uid="{09DDD967-DEF7-43B7-8539-6BDFC160B004}"/>
    <cellStyle name="Normal 13 3 6 2 2 3" xfId="30369" xr:uid="{3DEB338D-B625-4C35-A242-2FDABA3A0EFD}"/>
    <cellStyle name="Normal 13 3 6 2 3" xfId="30370" xr:uid="{282695B5-D232-4D4D-87FC-47A7C3002935}"/>
    <cellStyle name="Normal 13 3 6 2 3 2" xfId="30371" xr:uid="{DC343CDC-5934-42A3-B901-202CE9F6C377}"/>
    <cellStyle name="Normal 13 3 6 2 3 2 2" xfId="30372" xr:uid="{9A00B4DC-528C-4096-AF5B-FD6EA09E2F52}"/>
    <cellStyle name="Normal 13 3 6 2 3 3" xfId="30373" xr:uid="{49854F29-5A1B-444E-9C8B-85A0DAAD390F}"/>
    <cellStyle name="Normal 13 3 6 2 4" xfId="30374" xr:uid="{330C093C-6D5B-451B-AFDB-EF9A95B2D44D}"/>
    <cellStyle name="Normal 13 3 6 2 4 2" xfId="30375" xr:uid="{D7FC5FC3-46FA-4E76-8696-1A96DE850495}"/>
    <cellStyle name="Normal 13 3 6 2 5" xfId="30376" xr:uid="{208E98F8-8CA5-4101-BB5B-D6B91B62970F}"/>
    <cellStyle name="Normal 13 3 6 3" xfId="30377" xr:uid="{85DDFD28-F0E7-479D-AB02-C48ABC2D59D4}"/>
    <cellStyle name="Normal 13 3 6 3 2" xfId="30378" xr:uid="{294B2C2C-C9EB-43FF-8983-C54C434425D1}"/>
    <cellStyle name="Normal 13 3 6 3 2 2" xfId="30379" xr:uid="{7E834F25-17C0-4A7F-8C3A-FCE017152E43}"/>
    <cellStyle name="Normal 13 3 6 3 3" xfId="30380" xr:uid="{8420A415-8252-4AAC-978B-9F4F939C3223}"/>
    <cellStyle name="Normal 13 3 6 4" xfId="30381" xr:uid="{EBB4B4F8-7137-41F6-9EA6-8E8CC0156B18}"/>
    <cellStyle name="Normal 13 3 6 4 2" xfId="30382" xr:uid="{470B38CC-92C4-4BDA-8B1A-6AB31179C0D3}"/>
    <cellStyle name="Normal 13 3 6 4 2 2" xfId="30383" xr:uid="{78E906E9-302F-4DAF-9D98-47BD14AEB3AE}"/>
    <cellStyle name="Normal 13 3 6 4 3" xfId="30384" xr:uid="{3F0EEBFB-80D4-4FF5-85CD-531B0DD4AB63}"/>
    <cellStyle name="Normal 13 3 6 5" xfId="30385" xr:uid="{95625124-E2FB-401B-9B3C-79CEEACF59BB}"/>
    <cellStyle name="Normal 13 3 6 5 2" xfId="30386" xr:uid="{7AEBF3CE-2551-4F7E-B37F-3C65950B48FD}"/>
    <cellStyle name="Normal 13 3 6 6" xfId="30387" xr:uid="{CF098579-FEDB-42B6-BD73-859701BE98D9}"/>
    <cellStyle name="Normal 13 3 6 7" xfId="47750" xr:uid="{A88AAAAA-D542-438B-8D13-DB235121A2ED}"/>
    <cellStyle name="Normal 13 3 7" xfId="30388" xr:uid="{C6DC4B8D-D525-44E7-B1D0-2699A2252B77}"/>
    <cellStyle name="Normal 13 3 7 2" xfId="30389" xr:uid="{2BD73C87-8E21-425A-BA09-8D36B70474D9}"/>
    <cellStyle name="Normal 13 3 7 2 2" xfId="30390" xr:uid="{3D561334-156B-4B4B-9D84-DE1CACF3B397}"/>
    <cellStyle name="Normal 13 3 7 2 2 2" xfId="30391" xr:uid="{917EB436-3B6E-4C43-A881-F4839AB9BB80}"/>
    <cellStyle name="Normal 13 3 7 2 3" xfId="30392" xr:uid="{58206B77-20F6-467B-BA60-012BF0088F7C}"/>
    <cellStyle name="Normal 13 3 7 3" xfId="30393" xr:uid="{47EEA42A-37BB-49CC-BD2A-F585C657AB15}"/>
    <cellStyle name="Normal 13 3 7 3 2" xfId="30394" xr:uid="{C03BCFD1-6AE6-41D4-AB34-F605F3F8EEB4}"/>
    <cellStyle name="Normal 13 3 7 3 2 2" xfId="30395" xr:uid="{04CE2D7F-F729-4B8D-BAB6-6B1D10CA25D8}"/>
    <cellStyle name="Normal 13 3 7 3 3" xfId="30396" xr:uid="{81CDE162-53A5-4AAD-9B6A-98915632A9BB}"/>
    <cellStyle name="Normal 13 3 7 4" xfId="30397" xr:uid="{5E4B15DE-D259-4BE6-BD93-66199BAC9F95}"/>
    <cellStyle name="Normal 13 3 7 4 2" xfId="30398" xr:uid="{5D07B855-820D-49D4-87F1-3A80ADBDF9A4}"/>
    <cellStyle name="Normal 13 3 7 5" xfId="30399" xr:uid="{3CFED0AE-D440-4C12-BC16-0CC7A832AC1D}"/>
    <cellStyle name="Normal 13 3 7 6" xfId="47297" xr:uid="{1950B9F7-2B0F-41A3-AA3A-8B106726718D}"/>
    <cellStyle name="Normal 13 3 8" xfId="30400" xr:uid="{D518F282-E9A4-4201-B7E1-4BC32233EC5E}"/>
    <cellStyle name="Normal 13 3 8 2" xfId="30401" xr:uid="{8CC56C6E-D884-4B71-90DF-63A035431E93}"/>
    <cellStyle name="Normal 13 3 8 2 2" xfId="30402" xr:uid="{0184F17B-E7EB-43AE-ABDE-54917646A53F}"/>
    <cellStyle name="Normal 13 3 8 2 2 2" xfId="30403" xr:uid="{93E7E59C-3A55-4000-8E8B-826FD7348098}"/>
    <cellStyle name="Normal 13 3 8 2 3" xfId="30404" xr:uid="{48BD8A5E-CE90-4430-AEEC-F2B3D0525D22}"/>
    <cellStyle name="Normal 13 3 8 3" xfId="30405" xr:uid="{7A957968-449C-488D-90F3-E48FFEBF6E35}"/>
    <cellStyle name="Normal 13 3 8 3 2" xfId="30406" xr:uid="{6AAE81B6-C50D-4A47-B930-1B2A330E948A}"/>
    <cellStyle name="Normal 13 3 8 4" xfId="30407" xr:uid="{CFB7ABF9-6C49-4412-971C-4CB85BC5E6DB}"/>
    <cellStyle name="Normal 13 3 9" xfId="30408" xr:uid="{6EFA7B2D-7F94-4E50-886E-23BA6127C528}"/>
    <cellStyle name="Normal 13 3 9 2" xfId="30409" xr:uid="{C9E7E207-1976-4703-A78A-FE94B472AEDE}"/>
    <cellStyle name="Normal 13 3 9 2 2" xfId="30410" xr:uid="{A77485DC-37FB-4EEA-B6FD-07AB63A6CC16}"/>
    <cellStyle name="Normal 13 3 9 3" xfId="30411" xr:uid="{C62C1FE4-C86B-44AD-9348-FFBF80A27618}"/>
    <cellStyle name="Normal 13 4" xfId="30412" xr:uid="{9EB91FC1-BE5E-49BA-8348-CAF125B3D5B6}"/>
    <cellStyle name="Normal 13 4 2" xfId="30413" xr:uid="{140807BA-0C21-46BF-86F9-FED2F80542E6}"/>
    <cellStyle name="Normal 13 4 2 10" xfId="45394" xr:uid="{54E2DDD6-0A9D-4D7D-A8AE-FC93F6D90450}"/>
    <cellStyle name="Normal 13 4 2 2" xfId="30414" xr:uid="{E5DAE3D5-B7D1-4B0C-AB5D-7E163381E8D0}"/>
    <cellStyle name="Normal 13 4 2 2 2" xfId="30415" xr:uid="{3201A814-3214-43E0-B641-6CBFC2D2BDB1}"/>
    <cellStyle name="Normal 13 4 2 2 2 2" xfId="30416" xr:uid="{73877F10-560A-4F66-BB53-6E19C264C3E9}"/>
    <cellStyle name="Normal 13 4 2 2 2 3" xfId="30417" xr:uid="{8FD9DE34-C2EB-4461-AC5A-520132696DA8}"/>
    <cellStyle name="Normal 13 4 2 2 3" xfId="30418" xr:uid="{E9C6915B-B913-492B-9167-9FECD02AB26F}"/>
    <cellStyle name="Normal 13 4 2 2 3 2" xfId="30419" xr:uid="{12A6EBEB-8DBF-4639-99BA-5466812ED941}"/>
    <cellStyle name="Normal 13 4 2 2 3 2 2" xfId="30420" xr:uid="{14D4D96A-EDF5-4ACF-ADA6-95CD0AA99792}"/>
    <cellStyle name="Normal 13 4 2 2 3 2 2 2" xfId="30421" xr:uid="{AB3E2331-8D80-4F95-8395-CBC19EF849D1}"/>
    <cellStyle name="Normal 13 4 2 2 3 2 3" xfId="30422" xr:uid="{FF1C19B1-09A1-4BDC-8ED3-0564ECE9C63D}"/>
    <cellStyle name="Normal 13 4 2 2 3 3" xfId="30423" xr:uid="{297B5AAF-1642-49BB-B563-18F4CFCA878C}"/>
    <cellStyle name="Normal 13 4 2 2 3 3 2" xfId="30424" xr:uid="{E8249BE3-368B-4D7A-822A-011DA78551D3}"/>
    <cellStyle name="Normal 13 4 2 2 3 3 2 2" xfId="30425" xr:uid="{E14B37B3-9A3D-4091-89BA-8199FD2C9FF0}"/>
    <cellStyle name="Normal 13 4 2 2 3 3 3" xfId="30426" xr:uid="{278C4CDA-40CB-46B1-9E50-C24C553ECA18}"/>
    <cellStyle name="Normal 13 4 2 2 3 4" xfId="30427" xr:uid="{C3F1A38F-E58A-4DDE-9FBC-EE291C497FC8}"/>
    <cellStyle name="Normal 13 4 2 2 3 4 2" xfId="30428" xr:uid="{EF8EAC45-07FA-4AAF-9E26-AF606E2C9DEA}"/>
    <cellStyle name="Normal 13 4 2 2 3 5" xfId="30429" xr:uid="{B08D9A34-01B4-425F-B862-8DDE5269AB2A}"/>
    <cellStyle name="Normal 13 4 2 2 4" xfId="30430" xr:uid="{321B3CA1-BF55-4D38-865E-52C6C6EAC97F}"/>
    <cellStyle name="Normal 13 4 2 2 5" xfId="30431" xr:uid="{61B44223-225A-4DA6-B7AE-43D2602E0A63}"/>
    <cellStyle name="Normal 13 4 2 3" xfId="30432" xr:uid="{A9367DE2-5AAA-4AC7-920B-072E34D8A22B}"/>
    <cellStyle name="Normal 13 4 2 3 2" xfId="30433" xr:uid="{2FFB271E-E306-421D-B176-4834DC42256C}"/>
    <cellStyle name="Normal 13 4 2 3 2 2" xfId="30434" xr:uid="{4DE839A7-4D43-4C3F-A29E-8EA34B1DCDBC}"/>
    <cellStyle name="Normal 13 4 2 3 2 2 2" xfId="30435" xr:uid="{93796331-28F5-4C4E-85F3-A17AFC05C54E}"/>
    <cellStyle name="Normal 13 4 2 3 2 2 2 2" xfId="30436" xr:uid="{91BA1E2C-86B3-47C1-8CC6-6B4B6BD48C7C}"/>
    <cellStyle name="Normal 13 4 2 3 2 2 3" xfId="30437" xr:uid="{20A34055-1A5C-48CA-8C3B-3135046A5F2E}"/>
    <cellStyle name="Normal 13 4 2 3 2 3" xfId="30438" xr:uid="{5FE599EA-7941-4E64-AFB8-F9B6A3ADE43D}"/>
    <cellStyle name="Normal 13 4 2 3 2 3 2" xfId="30439" xr:uid="{9D140614-5C08-46A7-B8A0-650D0B1F2FE1}"/>
    <cellStyle name="Normal 13 4 2 3 2 3 2 2" xfId="30440" xr:uid="{D9D78C11-117D-43F0-9DAC-1F697C77F43D}"/>
    <cellStyle name="Normal 13 4 2 3 2 3 3" xfId="30441" xr:uid="{EE2F292D-359D-40AB-BC8A-B6AFD322E5C6}"/>
    <cellStyle name="Normal 13 4 2 3 2 4" xfId="30442" xr:uid="{612EF959-E778-4C2D-A209-050C8F71764B}"/>
    <cellStyle name="Normal 13 4 2 3 2 4 2" xfId="30443" xr:uid="{60A9CBD9-4B77-4056-961B-1D85097DD976}"/>
    <cellStyle name="Normal 13 4 2 3 2 5" xfId="30444" xr:uid="{3DA60B12-EE1D-4A03-8777-4669B98B16C7}"/>
    <cellStyle name="Normal 13 4 2 3 3" xfId="30445" xr:uid="{672AB60D-D2A1-4C35-A423-513FCFC8B985}"/>
    <cellStyle name="Normal 13 4 2 3 3 2" xfId="30446" xr:uid="{764259A7-57C5-4353-90E5-679442E99D7F}"/>
    <cellStyle name="Normal 13 4 2 3 3 3" xfId="30447" xr:uid="{FA74D76E-852C-4CA6-B15F-DB73138E4096}"/>
    <cellStyle name="Normal 13 4 2 3 4" xfId="30448" xr:uid="{4B1E7550-D9D2-45A8-91B9-64E823569D86}"/>
    <cellStyle name="Normal 13 4 2 3 4 2" xfId="30449" xr:uid="{8A1AB29F-EAA5-4F7F-9013-CD161B333B40}"/>
    <cellStyle name="Normal 13 4 2 3 4 2 2" xfId="30450" xr:uid="{651EC63A-E320-4450-B404-2D79405448F6}"/>
    <cellStyle name="Normal 13 4 2 3 4 3" xfId="30451" xr:uid="{FBCC380F-A63D-47A1-B7D3-6C11B1724AC6}"/>
    <cellStyle name="Normal 13 4 2 3 5" xfId="30452" xr:uid="{5365C152-0D42-465A-A9C1-E705E892ECEF}"/>
    <cellStyle name="Normal 13 4 2 3 5 2" xfId="30453" xr:uid="{40850518-4885-466C-8FD8-C700D0490A97}"/>
    <cellStyle name="Normal 13 4 2 3 5 2 2" xfId="30454" xr:uid="{D992BA6A-5CD9-45FC-9514-9EB8C51C25D0}"/>
    <cellStyle name="Normal 13 4 2 3 5 3" xfId="30455" xr:uid="{50FCB413-640F-462A-9266-6D73447D9362}"/>
    <cellStyle name="Normal 13 4 2 3 6" xfId="30456" xr:uid="{DD87E2E2-6E2D-441D-A675-AE50A907E481}"/>
    <cellStyle name="Normal 13 4 2 3 6 2" xfId="30457" xr:uid="{2D6E0725-7843-4091-AE5F-FEDFD4A104D5}"/>
    <cellStyle name="Normal 13 4 2 3 7" xfId="30458" xr:uid="{BE79924C-2729-4A85-BDB4-32AE461F3883}"/>
    <cellStyle name="Normal 13 4 2 4" xfId="30459" xr:uid="{350940DD-A47F-487F-BA4B-D4F1709E7C86}"/>
    <cellStyle name="Normal 13 4 2 4 2" xfId="30460" xr:uid="{B71D75BF-D584-4764-95D7-DDD83230AD32}"/>
    <cellStyle name="Normal 13 4 2 4 2 2" xfId="30461" xr:uid="{3E11D8D0-280A-46E9-B48F-1518EC7CAA0C}"/>
    <cellStyle name="Normal 13 4 2 4 2 2 2" xfId="30462" xr:uid="{F8962018-4F9D-4D9B-A1CA-648219894146}"/>
    <cellStyle name="Normal 13 4 2 4 2 3" xfId="30463" xr:uid="{32535799-DF7B-4658-B7EA-3E11F2C38F05}"/>
    <cellStyle name="Normal 13 4 2 4 3" xfId="30464" xr:uid="{E33F2D34-139E-4B9A-B86C-1112698547E3}"/>
    <cellStyle name="Normal 13 4 2 4 3 2" xfId="30465" xr:uid="{2E3AE658-B5E0-4C11-A35B-3DB79E786687}"/>
    <cellStyle name="Normal 13 4 2 4 3 2 2" xfId="30466" xr:uid="{39522B35-5C21-431E-A9C2-8EAF041C430E}"/>
    <cellStyle name="Normal 13 4 2 4 3 3" xfId="30467" xr:uid="{D2A8D077-77B0-46E9-9EC7-5C86696577BD}"/>
    <cellStyle name="Normal 13 4 2 4 4" xfId="30468" xr:uid="{B7D0F488-0CD0-40CF-A159-34C71B5BDCC2}"/>
    <cellStyle name="Normal 13 4 2 4 4 2" xfId="30469" xr:uid="{4A85C842-474C-4166-B652-7D3AAD96A8B1}"/>
    <cellStyle name="Normal 13 4 2 4 5" xfId="30470" xr:uid="{6261A0B0-8119-43A5-98A8-4E01F53BA07D}"/>
    <cellStyle name="Normal 13 4 2 5" xfId="30471" xr:uid="{43BACB8D-4718-4C40-B72C-263A867D0FFD}"/>
    <cellStyle name="Normal 13 4 2 5 2" xfId="30472" xr:uid="{3F46B208-73A4-446D-B613-9D1B396E64EB}"/>
    <cellStyle name="Normal 13 4 2 5 2 2" xfId="30473" xr:uid="{A400FF0A-35B7-49F4-9F0E-0B5B1A2D51A4}"/>
    <cellStyle name="Normal 13 4 2 5 2 2 2" xfId="30474" xr:uid="{D4E4A063-CF49-493C-8F23-B2A21C61FC9B}"/>
    <cellStyle name="Normal 13 4 2 5 2 3" xfId="30475" xr:uid="{E196D48D-9B2C-40BF-B829-058AEF8E612D}"/>
    <cellStyle name="Normal 13 4 2 5 3" xfId="30476" xr:uid="{E4E3FCCF-F6F7-45B1-8F77-C38025436F47}"/>
    <cellStyle name="Normal 13 4 2 5 3 2" xfId="30477" xr:uid="{8D2924CF-9D93-4C2B-A2C2-B948D4D9F152}"/>
    <cellStyle name="Normal 13 4 2 5 4" xfId="30478" xr:uid="{274E7295-706A-4F5C-BBDB-70A105E921B1}"/>
    <cellStyle name="Normal 13 4 2 6" xfId="30479" xr:uid="{E06BF6D4-C48A-4EBC-9C35-2F68A148939A}"/>
    <cellStyle name="Normal 13 4 2 6 2" xfId="30480" xr:uid="{D116AA3B-7918-425B-8428-1F2D2D754108}"/>
    <cellStyle name="Normal 13 4 2 6 2 2" xfId="30481" xr:uid="{90BC0B3A-9C8F-458C-80AF-8BA3300D39AE}"/>
    <cellStyle name="Normal 13 4 2 6 3" xfId="30482" xr:uid="{56C38CFB-25EF-413A-9A25-5A674EC4AFA4}"/>
    <cellStyle name="Normal 13 4 2 7" xfId="30483" xr:uid="{BF0D2190-42EF-4284-BEB7-51D658320BC4}"/>
    <cellStyle name="Normal 13 4 2 7 2" xfId="30484" xr:uid="{F790BC96-6DCF-42B4-996F-96CFDAAC3269}"/>
    <cellStyle name="Normal 13 4 2 7 2 2" xfId="30485" xr:uid="{0A56C488-5AE7-4D55-AEDD-B53747FB920B}"/>
    <cellStyle name="Normal 13 4 2 7 3" xfId="30486" xr:uid="{CB8C76A1-0AB7-4FF3-9C29-7434602552B5}"/>
    <cellStyle name="Normal 13 4 2 8" xfId="30487" xr:uid="{E3936FF6-D38B-4D2B-8454-48C105F80B81}"/>
    <cellStyle name="Normal 13 4 2 8 2" xfId="30488" xr:uid="{8EF0DEDC-AA11-4A1F-BA24-8ADBE096E7E6}"/>
    <cellStyle name="Normal 13 4 2 9" xfId="30489" xr:uid="{28863191-0FE7-49CC-9649-6B3E0413B717}"/>
    <cellStyle name="Normal 13 4 3" xfId="30490" xr:uid="{42BBDCF5-1FD9-4A8A-80AA-8C7681A49B91}"/>
    <cellStyle name="Normal 13 4 3 2" xfId="30491" xr:uid="{3FA440BD-0E18-436F-B2D0-2CA290EBC4F6}"/>
    <cellStyle name="Normal 13 4 3 2 2" xfId="30492" xr:uid="{E3D5B42F-3B66-4D64-9225-580E83A2AC0F}"/>
    <cellStyle name="Normal 13 4 3 2 2 2" xfId="30493" xr:uid="{DA42F885-C9C6-4860-837D-4E7A73208B4E}"/>
    <cellStyle name="Normal 13 4 3 2 2 2 2" xfId="30494" xr:uid="{EE3BE606-937F-4C1B-B53B-42B9AAAAD9AD}"/>
    <cellStyle name="Normal 13 4 3 2 2 3" xfId="30495" xr:uid="{B0A63698-4D27-42BC-A7BE-C16AAEEAD28F}"/>
    <cellStyle name="Normal 13 4 3 2 3" xfId="30496" xr:uid="{B8468A20-BD48-46D9-8B4E-17CEF6467674}"/>
    <cellStyle name="Normal 13 4 3 2 3 2" xfId="30497" xr:uid="{652BC686-9225-46C8-B5AB-79AFDAED4605}"/>
    <cellStyle name="Normal 13 4 3 2 3 2 2" xfId="30498" xr:uid="{6FDA4279-CE9A-4C81-997C-EF21F6ACD0BE}"/>
    <cellStyle name="Normal 13 4 3 2 3 3" xfId="30499" xr:uid="{8315E32F-27EB-4EB5-A510-1FCD7854846D}"/>
    <cellStyle name="Normal 13 4 3 2 4" xfId="30500" xr:uid="{19111424-E8CF-4E46-824D-423BD8300043}"/>
    <cellStyle name="Normal 13 4 3 2 4 2" xfId="30501" xr:uid="{91E2EE21-FEF2-4002-81D1-D006E5171110}"/>
    <cellStyle name="Normal 13 4 3 2 5" xfId="30502" xr:uid="{8A45FBF5-409E-4F27-854E-B72AD27183EA}"/>
    <cellStyle name="Normal 13 4 3 3" xfId="30503" xr:uid="{DEB060AC-EDE0-4545-9B3D-C9A36FAC1B42}"/>
    <cellStyle name="Normal 13 4 3 3 2" xfId="30504" xr:uid="{371E7F21-3B6D-492E-9523-152A6B8DB6CF}"/>
    <cellStyle name="Normal 13 4 3 3 2 2" xfId="30505" xr:uid="{D8F3070F-771E-461B-A59D-A5CB173DE810}"/>
    <cellStyle name="Normal 13 4 3 3 3" xfId="30506" xr:uid="{BF2DA557-7257-43EF-802A-8DD5ED7B3FDA}"/>
    <cellStyle name="Normal 13 4 3 4" xfId="30507" xr:uid="{B301E4C3-57A2-423D-88EE-BA3E344FFA08}"/>
    <cellStyle name="Normal 13 4 3 4 2" xfId="30508" xr:uid="{410BE7D9-C6A6-4AE4-91F3-4BEEF8E0E00C}"/>
    <cellStyle name="Normal 13 4 3 4 2 2" xfId="30509" xr:uid="{5F482749-90C3-4947-B496-0CA27F48857E}"/>
    <cellStyle name="Normal 13 4 3 4 3" xfId="30510" xr:uid="{6FD301B3-6FAB-4288-A4C3-A5D312CD0BF5}"/>
    <cellStyle name="Normal 13 4 3 5" xfId="30511" xr:uid="{D2003B6E-658A-42CA-9359-3A645D22A83A}"/>
    <cellStyle name="Normal 13 4 3 5 2" xfId="30512" xr:uid="{85420F2E-371D-4FB3-8A91-3E5FC8AC7470}"/>
    <cellStyle name="Normal 13 4 3 6" xfId="30513" xr:uid="{CD89804C-FCEF-4AEE-9134-22F63F1BAE24}"/>
    <cellStyle name="Normal 13 4 3 7" xfId="46732" xr:uid="{A1FBA6FE-794F-4F3D-BF6F-9DDFF285A409}"/>
    <cellStyle name="Normal 13 4 4" xfId="30514" xr:uid="{273D9D8A-4404-476B-AF62-FB474FFAEC4C}"/>
    <cellStyle name="Normal 13 4 4 2" xfId="30515" xr:uid="{338DBADF-A0AF-4099-A815-17438C2AC4F9}"/>
    <cellStyle name="Normal 13 4 4 2 2" xfId="30516" xr:uid="{62680CAD-3D7E-4268-8F6C-E11A486CCA47}"/>
    <cellStyle name="Normal 13 4 4 2 2 2" xfId="30517" xr:uid="{C58517CD-6373-427D-ADD4-316C096B3DBE}"/>
    <cellStyle name="Normal 13 4 4 2 3" xfId="30518" xr:uid="{BC3A5C3E-A092-452D-AC76-7E0E0400D382}"/>
    <cellStyle name="Normal 13 4 4 3" xfId="30519" xr:uid="{D4BCEADB-17CF-41A2-987C-2D6B7AD2C635}"/>
    <cellStyle name="Normal 13 4 4 3 2" xfId="30520" xr:uid="{F3531BFE-DBEA-4692-8DA6-38342C2FDBF5}"/>
    <cellStyle name="Normal 13 4 4 4" xfId="30521" xr:uid="{5FAB9D2A-D1ED-4133-8148-C496B393593F}"/>
    <cellStyle name="Normal 13 4 5" xfId="30522" xr:uid="{3695FDB1-10E5-48C8-ACBF-A0094A4BC4D3}"/>
    <cellStyle name="Normal 13 4 5 2" xfId="30523" xr:uid="{23D43A42-9E18-4396-987A-933462D39481}"/>
    <cellStyle name="Normal 13 4 5 2 2" xfId="30524" xr:uid="{82E2F043-7019-4DB2-BDCA-8EAF4FD4B3FB}"/>
    <cellStyle name="Normal 13 4 5 3" xfId="30525" xr:uid="{68B42D2C-9D4F-498F-8A55-536EB1AD3E24}"/>
    <cellStyle name="Normal 13 4 6" xfId="30526" xr:uid="{D97CC4D1-7D33-4F50-A670-8E6E62201850}"/>
    <cellStyle name="Normal 13 4 6 2" xfId="30527" xr:uid="{FA9017BF-6529-42DB-9743-5AC87EF50096}"/>
    <cellStyle name="Normal 13 4 7" xfId="30528" xr:uid="{86C17F43-4BA9-49A4-BC8A-4109577219CD}"/>
    <cellStyle name="Normal 13 4 8" xfId="44462" xr:uid="{71B8DC45-D06C-4F52-8F55-933A760B9D30}"/>
    <cellStyle name="Normal 13 5" xfId="30529" xr:uid="{63625085-ED62-48F7-B004-8D76482E950A}"/>
    <cellStyle name="Normal 13 5 2" xfId="30530" xr:uid="{C94C9446-C3F1-42D2-818A-631A792B73DA}"/>
    <cellStyle name="Normal 13 5 2 2" xfId="30531" xr:uid="{FF3BEB18-753E-4796-ADB8-5900D5EC9ECD}"/>
    <cellStyle name="Normal 13 5 2 2 2" xfId="30532" xr:uid="{D92D6EF0-0739-447C-941D-5777C6FBD720}"/>
    <cellStyle name="Normal 13 5 2 2 2 2" xfId="30533" xr:uid="{16EF697F-7878-4267-A3E1-AC3A4447F72A}"/>
    <cellStyle name="Normal 13 5 2 2 2 2 2" xfId="30534" xr:uid="{C0AE4A92-57F6-423F-998A-C62386376C44}"/>
    <cellStyle name="Normal 13 5 2 2 2 3" xfId="30535" xr:uid="{58118314-587B-4FEB-B4E0-0E461481A014}"/>
    <cellStyle name="Normal 13 5 2 2 3" xfId="30536" xr:uid="{FCE61374-3171-4239-B029-3363001DBC1B}"/>
    <cellStyle name="Normal 13 5 2 2 3 2" xfId="30537" xr:uid="{9EF8309B-5668-4DF0-ABC1-116E7B2E348B}"/>
    <cellStyle name="Normal 13 5 2 2 3 2 2" xfId="30538" xr:uid="{92FE281D-76F0-41CD-852C-E4A3CF8571CB}"/>
    <cellStyle name="Normal 13 5 2 2 3 3" xfId="30539" xr:uid="{9C3C612A-6B3F-415C-9C6E-A0ED18EF6FBE}"/>
    <cellStyle name="Normal 13 5 2 2 4" xfId="30540" xr:uid="{A2F57BA1-5E03-4AE5-88F0-214697677E09}"/>
    <cellStyle name="Normal 13 5 2 2 4 2" xfId="30541" xr:uid="{972B57B9-C870-4944-9579-814D2323E79A}"/>
    <cellStyle name="Normal 13 5 2 2 5" xfId="30542" xr:uid="{EF072469-B4F2-4B8C-A8E2-10F56179CBBA}"/>
    <cellStyle name="Normal 13 5 2 3" xfId="30543" xr:uid="{9DD5C6FA-BCB4-44EB-850B-85239DC4164E}"/>
    <cellStyle name="Normal 13 5 2 3 2" xfId="30544" xr:uid="{715CF347-4058-4DF1-AC11-7058FDB2A03D}"/>
    <cellStyle name="Normal 13 5 2 3 2 2" xfId="30545" xr:uid="{EF0480D2-2E34-4B73-B3E1-2E3CF69CF00D}"/>
    <cellStyle name="Normal 13 5 2 3 3" xfId="30546" xr:uid="{F04A79FE-3EBB-4FA0-A2E0-CB0EE3122619}"/>
    <cellStyle name="Normal 13 5 2 4" xfId="30547" xr:uid="{60C35E65-7E8E-4C36-B1FE-FEC6E68BC0FC}"/>
    <cellStyle name="Normal 13 5 2 4 2" xfId="30548" xr:uid="{96C3477A-DDBC-4381-BD9A-99A6A60A2CAA}"/>
    <cellStyle name="Normal 13 5 2 4 2 2" xfId="30549" xr:uid="{0C86EE70-D5A2-435A-BDD0-1F23DAA04F33}"/>
    <cellStyle name="Normal 13 5 2 4 3" xfId="30550" xr:uid="{76E3B551-776C-461D-B5F4-933867B75196}"/>
    <cellStyle name="Normal 13 5 2 5" xfId="30551" xr:uid="{38FE9F67-49B3-4CA2-8424-1410211688F1}"/>
    <cellStyle name="Normal 13 5 2 5 2" xfId="30552" xr:uid="{08598025-8904-4243-9787-DC2B89A7246D}"/>
    <cellStyle name="Normal 13 5 2 6" xfId="30553" xr:uid="{DABE7F5D-D19D-4547-960D-CA430ADF3A21}"/>
    <cellStyle name="Normal 13 5 2 7" xfId="46896" xr:uid="{2BD9814F-750C-4EED-94F8-BF72FCEE1DC7}"/>
    <cellStyle name="Normal 13 5 3" xfId="30554" xr:uid="{37AA8892-803C-40DB-B7AB-EDA5D77595FF}"/>
    <cellStyle name="Normal 13 5 3 2" xfId="30555" xr:uid="{FE6E91D9-B0A8-4F9F-BDBE-58C4C9D2ACD4}"/>
    <cellStyle name="Normal 13 5 3 2 2" xfId="30556" xr:uid="{F9D07F46-38D2-42AF-91CD-2431F1CE0A30}"/>
    <cellStyle name="Normal 13 5 3 2 2 2" xfId="30557" xr:uid="{AD2D4D73-63B6-4ED5-B13E-9B8A0720D0D6}"/>
    <cellStyle name="Normal 13 5 3 2 3" xfId="30558" xr:uid="{8EE60362-C7F2-40D0-972D-8A6BD81207E3}"/>
    <cellStyle name="Normal 13 5 3 3" xfId="30559" xr:uid="{CF7751F4-788C-4C1E-9634-43B151377374}"/>
    <cellStyle name="Normal 13 5 3 3 2" xfId="30560" xr:uid="{B5402DD3-D40C-40F4-A262-F3BCDE278282}"/>
    <cellStyle name="Normal 13 5 3 3 2 2" xfId="30561" xr:uid="{B3D4F7AF-FFAB-4420-B85B-FCD01B887741}"/>
    <cellStyle name="Normal 13 5 3 3 3" xfId="30562" xr:uid="{FEE405C9-DBB4-446F-8C11-13D100A94E1A}"/>
    <cellStyle name="Normal 13 5 3 4" xfId="30563" xr:uid="{FDA86873-B37A-4761-9FD1-F81A624F4AF0}"/>
    <cellStyle name="Normal 13 5 3 4 2" xfId="30564" xr:uid="{56CF8DEB-5689-4609-B542-81609EC33D2C}"/>
    <cellStyle name="Normal 13 5 3 5" xfId="30565" xr:uid="{AA75D217-56C4-4BF0-BC97-19CFF2F02A5D}"/>
    <cellStyle name="Normal 13 5 4" xfId="30566" xr:uid="{0889F48D-1DEC-427B-80C8-F246101E8026}"/>
    <cellStyle name="Normal 13 5 4 2" xfId="30567" xr:uid="{518EFF11-0007-482E-BEC2-76C9933A764C}"/>
    <cellStyle name="Normal 13 5 4 2 2" xfId="30568" xr:uid="{F350DB03-AFE9-4CCB-A871-7F0BA726B08B}"/>
    <cellStyle name="Normal 13 5 4 2 2 2" xfId="30569" xr:uid="{4E455633-0E04-4605-A5AF-BD55F097CD9F}"/>
    <cellStyle name="Normal 13 5 4 2 3" xfId="30570" xr:uid="{C5B028D4-44DA-41A0-83DE-A2003B45E8C7}"/>
    <cellStyle name="Normal 13 5 4 3" xfId="30571" xr:uid="{EABCA874-8D09-4120-A8ED-DE72CEF5C1CE}"/>
    <cellStyle name="Normal 13 5 4 3 2" xfId="30572" xr:uid="{750D6E5B-F03A-4CE8-91B2-48E0D57A8123}"/>
    <cellStyle name="Normal 13 5 4 4" xfId="30573" xr:uid="{33EFF751-F874-4085-8365-5F632BB7EF1F}"/>
    <cellStyle name="Normal 13 5 5" xfId="30574" xr:uid="{1041942C-EFB8-49BA-B5B7-3D51BD47E879}"/>
    <cellStyle name="Normal 13 5 5 2" xfId="30575" xr:uid="{3A98730B-6DE8-46E3-981A-D7DAF629DDD2}"/>
    <cellStyle name="Normal 13 5 5 2 2" xfId="30576" xr:uid="{F4A0A8D7-52C1-4C79-BD72-0B5C8B452F74}"/>
    <cellStyle name="Normal 13 5 5 3" xfId="30577" xr:uid="{926C6C21-6108-4B62-994B-97D6CDA481A2}"/>
    <cellStyle name="Normal 13 5 6" xfId="30578" xr:uid="{0559FE6B-6B02-4416-B9F9-017803716FD6}"/>
    <cellStyle name="Normal 13 5 6 2" xfId="30579" xr:uid="{085D9E20-3871-4BD4-B6B6-B9B823166888}"/>
    <cellStyle name="Normal 13 5 7" xfId="30580" xr:uid="{E68179BF-9C88-4EFD-B3CA-36F02A8F5A89}"/>
    <cellStyle name="Normal 13 5 8" xfId="44786" xr:uid="{38C89536-4CDC-46EE-8A42-195BCC4DC283}"/>
    <cellStyle name="Normal 13 6" xfId="30581" xr:uid="{AE38C117-AB4E-4099-AEDD-C6DCFEFBEF07}"/>
    <cellStyle name="Normal 13 6 2" xfId="30582" xr:uid="{9B690E65-34F8-4D44-A918-1FC64A39D718}"/>
    <cellStyle name="Normal 13 6 2 2" xfId="30583" xr:uid="{356AE00B-E66D-4306-A4C1-38DF4C6578AA}"/>
    <cellStyle name="Normal 13 6 2 2 2" xfId="30584" xr:uid="{A135AB96-1A83-42AE-9BD9-16EA959C3FCE}"/>
    <cellStyle name="Normal 13 6 2 2 2 2" xfId="30585" xr:uid="{9757E160-1960-40DD-9025-8AB82CF8F3EE}"/>
    <cellStyle name="Normal 13 6 2 2 2 2 2" xfId="30586" xr:uid="{40AA84BB-044A-438C-AE95-05D35D74BD76}"/>
    <cellStyle name="Normal 13 6 2 2 2 3" xfId="30587" xr:uid="{71AACEA8-A00F-4039-9B29-AE32A7A5CA87}"/>
    <cellStyle name="Normal 13 6 2 2 3" xfId="30588" xr:uid="{A9956EB7-53EC-4841-A391-C827AD8BB31C}"/>
    <cellStyle name="Normal 13 6 2 2 3 2" xfId="30589" xr:uid="{4A4AA4FA-F882-4033-B139-EAAA51A9DC46}"/>
    <cellStyle name="Normal 13 6 2 2 3 2 2" xfId="30590" xr:uid="{50CE1627-E8AC-4734-85FC-22708C37833B}"/>
    <cellStyle name="Normal 13 6 2 2 3 3" xfId="30591" xr:uid="{095E58B8-EC4D-40BD-B99E-31A3A5508901}"/>
    <cellStyle name="Normal 13 6 2 2 4" xfId="30592" xr:uid="{AA2937E7-F798-409F-A363-31673A547A62}"/>
    <cellStyle name="Normal 13 6 2 2 4 2" xfId="30593" xr:uid="{0C26084C-6873-488E-A18A-58E2BF5B654E}"/>
    <cellStyle name="Normal 13 6 2 2 5" xfId="30594" xr:uid="{74FC11E0-4AFA-46AA-AAD0-5E0CBA6FA480}"/>
    <cellStyle name="Normal 13 6 2 3" xfId="30595" xr:uid="{53DB5E0A-D3C9-43C1-8E67-B978B0F8D20A}"/>
    <cellStyle name="Normal 13 6 2 3 2" xfId="30596" xr:uid="{3F4FA127-C366-4F06-9FDF-941B5DC22B14}"/>
    <cellStyle name="Normal 13 6 2 3 2 2" xfId="30597" xr:uid="{44490751-7483-4759-B7ED-4482797B661C}"/>
    <cellStyle name="Normal 13 6 2 3 3" xfId="30598" xr:uid="{279F5C24-42D9-4D22-BEFC-779DD31A2999}"/>
    <cellStyle name="Normal 13 6 2 4" xfId="30599" xr:uid="{37B36166-E63A-49F7-90D4-79E1D638E7FE}"/>
    <cellStyle name="Normal 13 6 2 4 2" xfId="30600" xr:uid="{75E2C09F-0E4A-4935-9BC9-C602CD5B3D2A}"/>
    <cellStyle name="Normal 13 6 2 4 2 2" xfId="30601" xr:uid="{3DAE8151-3801-40BB-9291-54AACEEC36A4}"/>
    <cellStyle name="Normal 13 6 2 4 3" xfId="30602" xr:uid="{43F0D62B-1E2D-4660-B715-1672F1D5ABD8}"/>
    <cellStyle name="Normal 13 6 2 5" xfId="30603" xr:uid="{6C7EA414-4A85-4935-93A7-3E91061FDEB8}"/>
    <cellStyle name="Normal 13 6 2 5 2" xfId="30604" xr:uid="{5F1296D7-31AE-4C2C-BD7C-869AFD9C175F}"/>
    <cellStyle name="Normal 13 6 2 6" xfId="30605" xr:uid="{E52CF1F6-7F99-424F-A049-2CC805B1BDB3}"/>
    <cellStyle name="Normal 13 6 3" xfId="30606" xr:uid="{34594169-26C2-4266-A362-7DF817428F44}"/>
    <cellStyle name="Normal 13 6 3 2" xfId="30607" xr:uid="{227CAF42-C945-45C6-8851-BB1FC2F71569}"/>
    <cellStyle name="Normal 13 6 3 2 2" xfId="30608" xr:uid="{493CBCC3-05C7-4651-AEFC-807294EE4149}"/>
    <cellStyle name="Normal 13 6 3 2 2 2" xfId="30609" xr:uid="{F06CCB1C-4329-4F04-B320-353CFFA5DC29}"/>
    <cellStyle name="Normal 13 6 3 2 3" xfId="30610" xr:uid="{56A6C55D-550B-4B93-B575-A2F0A94CDCE5}"/>
    <cellStyle name="Normal 13 6 3 3" xfId="30611" xr:uid="{7E85874C-BF98-467B-9FA7-ACFDDDD87886}"/>
    <cellStyle name="Normal 13 6 3 3 2" xfId="30612" xr:uid="{5BA5D999-6DB2-4CDD-9E29-D06E743FD803}"/>
    <cellStyle name="Normal 13 6 3 3 2 2" xfId="30613" xr:uid="{2A5F25D2-F358-4600-8434-C9C672BD9329}"/>
    <cellStyle name="Normal 13 6 3 3 3" xfId="30614" xr:uid="{8E0614D9-1693-44C8-8FCB-25751364A12E}"/>
    <cellStyle name="Normal 13 6 3 4" xfId="30615" xr:uid="{EC4D8805-23AA-4FA8-982E-F8EB7C5D6425}"/>
    <cellStyle name="Normal 13 6 3 4 2" xfId="30616" xr:uid="{C447D243-F52D-4129-984A-8422364D0A61}"/>
    <cellStyle name="Normal 13 6 3 5" xfId="30617" xr:uid="{E559E146-EEA1-449A-8FC6-062DCE907AF4}"/>
    <cellStyle name="Normal 13 6 4" xfId="30618" xr:uid="{8E09A420-471D-4888-A6F3-2E99DB8BEC42}"/>
    <cellStyle name="Normal 13 6 4 2" xfId="30619" xr:uid="{04501620-27F8-4D4D-9F91-0B54DB3737AD}"/>
    <cellStyle name="Normal 13 6 4 2 2" xfId="30620" xr:uid="{9D43904B-9404-4252-B588-8C93308DE4F3}"/>
    <cellStyle name="Normal 13 6 4 3" xfId="30621" xr:uid="{43C570F2-33AB-459E-A0B3-4D48EA412803}"/>
    <cellStyle name="Normal 13 6 5" xfId="30622" xr:uid="{C11EF08B-6773-49B7-AA5B-2BFA70A4FE42}"/>
    <cellStyle name="Normal 13 6 5 2" xfId="30623" xr:uid="{F2669A62-9FD0-43A2-B4D1-1981A5C443BA}"/>
    <cellStyle name="Normal 13 6 5 2 2" xfId="30624" xr:uid="{7BDCE998-95CA-4EDF-8657-D712C3CBBEE0}"/>
    <cellStyle name="Normal 13 6 5 3" xfId="30625" xr:uid="{7241ACE2-1854-4102-BA4C-C6D242B2B149}"/>
    <cellStyle name="Normal 13 6 6" xfId="30626" xr:uid="{39D4804F-5185-4E1B-A63D-21D0DC77521C}"/>
    <cellStyle name="Normal 13 6 6 2" xfId="30627" xr:uid="{6C58FA70-1174-427B-8951-CF120129E3DA}"/>
    <cellStyle name="Normal 13 6 7" xfId="30628" xr:uid="{2BBDBEB0-4243-4067-B697-79C8C9644DBB}"/>
    <cellStyle name="Normal 13 6 8" xfId="47070" xr:uid="{C97CA007-A770-44A2-A8AE-A582B67BD453}"/>
    <cellStyle name="Normal 13 7" xfId="30629" xr:uid="{DBF7EF37-9782-49AE-90ED-E924F4EFBA99}"/>
    <cellStyle name="Normal 13 7 2" xfId="30630" xr:uid="{D8C4E32A-47D2-42C3-AB53-5924B159A9FA}"/>
    <cellStyle name="Normal 13 7 2 2" xfId="30631" xr:uid="{48855236-83A4-4C0A-A0DA-16437FB9A7BA}"/>
    <cellStyle name="Normal 13 7 2 2 2" xfId="30632" xr:uid="{F015726A-A2FE-4217-A9AC-A7F5C9896488}"/>
    <cellStyle name="Normal 13 7 2 2 2 2" xfId="30633" xr:uid="{22391936-E181-4485-BF73-66CB74275E65}"/>
    <cellStyle name="Normal 13 7 2 2 3" xfId="30634" xr:uid="{88827F53-E3FF-4814-98C0-AA9680159B30}"/>
    <cellStyle name="Normal 13 7 2 3" xfId="30635" xr:uid="{7A512A83-A87B-4D5F-9885-41B483E46794}"/>
    <cellStyle name="Normal 13 7 2 3 2" xfId="30636" xr:uid="{10D329B1-0754-4B16-B265-F782F5C11128}"/>
    <cellStyle name="Normal 13 7 2 3 2 2" xfId="30637" xr:uid="{15CD89CE-EA08-4640-A227-FDDE856685A5}"/>
    <cellStyle name="Normal 13 7 2 3 3" xfId="30638" xr:uid="{95167794-98EC-45EA-AF88-FC0D9A2203A3}"/>
    <cellStyle name="Normal 13 7 2 4" xfId="30639" xr:uid="{09DCA746-F412-4211-901F-C32F26F0ABCA}"/>
    <cellStyle name="Normal 13 7 2 4 2" xfId="30640" xr:uid="{E3EDAE38-A639-4FD8-9B60-8EDAF76F131D}"/>
    <cellStyle name="Normal 13 7 2 5" xfId="30641" xr:uid="{9BFC0678-6801-45F7-BEB5-A43DF1DD9D06}"/>
    <cellStyle name="Normal 13 7 3" xfId="30642" xr:uid="{EC38D30C-44BD-4F7B-AB96-C0BBA9E17C7E}"/>
    <cellStyle name="Normal 13 7 3 2" xfId="30643" xr:uid="{9DA814DD-F67B-45FC-AECF-47DA5919E309}"/>
    <cellStyle name="Normal 13 7 3 2 2" xfId="30644" xr:uid="{2C742057-BC5F-43C1-9DDD-62AD30A735FE}"/>
    <cellStyle name="Normal 13 7 3 3" xfId="30645" xr:uid="{0D0D6F2B-BBB4-477E-815E-3E0B9467ED7C}"/>
    <cellStyle name="Normal 13 7 4" xfId="30646" xr:uid="{236F099C-C3CC-4EAA-85D0-EFE3E9E17EE0}"/>
    <cellStyle name="Normal 13 7 4 2" xfId="30647" xr:uid="{48EAEB6D-6E2F-4B1C-8D29-F7E7CE5C0D8B}"/>
    <cellStyle name="Normal 13 7 4 2 2" xfId="30648" xr:uid="{0F46BE06-0778-48A1-81A7-A1F965E3B700}"/>
    <cellStyle name="Normal 13 7 4 3" xfId="30649" xr:uid="{9E36012F-C362-4AD4-9468-043318E69863}"/>
    <cellStyle name="Normal 13 7 5" xfId="30650" xr:uid="{DCD40AF1-15DE-4D2A-B52A-18E500056FA2}"/>
    <cellStyle name="Normal 13 7 5 2" xfId="30651" xr:uid="{5D49FE84-2290-4CCC-B3C4-97DB7C5C51F8}"/>
    <cellStyle name="Normal 13 7 6" xfId="30652" xr:uid="{34585604-0D79-4E3C-A2B4-EDF320CA3888}"/>
    <cellStyle name="Normal 13 7 7" xfId="46168" xr:uid="{E62AD3AC-F60F-4840-9BE3-892BFB653A56}"/>
    <cellStyle name="Normal 13 8" xfId="30653" xr:uid="{7DD4B6F4-2F6B-4B4B-8B71-74AEA3DE6562}"/>
    <cellStyle name="Normal 13 8 2" xfId="30654" xr:uid="{B374322D-BC99-41FF-9C45-3A7C6AF5E473}"/>
    <cellStyle name="Normal 13 8 2 2" xfId="30655" xr:uid="{15898193-3D57-4C99-BE75-9791A1B0E7B8}"/>
    <cellStyle name="Normal 13 8 2 2 2" xfId="30656" xr:uid="{7132DCB1-3E1B-4EF4-BE99-0C615FA84063}"/>
    <cellStyle name="Normal 13 8 2 3" xfId="30657" xr:uid="{6F191B3B-B9E6-4802-819A-DEDAE558E109}"/>
    <cellStyle name="Normal 13 8 3" xfId="30658" xr:uid="{4178ABEE-CBE8-4420-823C-64D1A16D0C80}"/>
    <cellStyle name="Normal 13 8 3 2" xfId="30659" xr:uid="{FD6F2D45-7715-448B-89E0-170D03FB1117}"/>
    <cellStyle name="Normal 13 8 3 2 2" xfId="30660" xr:uid="{377D02C3-10A9-4581-A46A-1D0BBB0446F2}"/>
    <cellStyle name="Normal 13 8 3 3" xfId="30661" xr:uid="{A1048842-CE44-409C-BB4C-70734013498D}"/>
    <cellStyle name="Normal 13 8 4" xfId="30662" xr:uid="{0C35A8BE-F9D0-45F2-8925-40BC6008F947}"/>
    <cellStyle name="Normal 13 8 4 2" xfId="30663" xr:uid="{DBF3A239-DF07-4195-8515-507F469A811D}"/>
    <cellStyle name="Normal 13 8 5" xfId="30664" xr:uid="{365C069D-9847-42B4-81E6-B07B8D52030C}"/>
    <cellStyle name="Normal 13 8 6" xfId="47608" xr:uid="{204FDCDF-9A65-4345-99A5-0602846A47F2}"/>
    <cellStyle name="Normal 13 9" xfId="30665" xr:uid="{EBAB95FA-E8F9-4DC7-990F-8554DA1DAA4E}"/>
    <cellStyle name="Normal 13 9 2" xfId="30666" xr:uid="{C105D5C3-6FB4-4A94-A9F4-C496486AE411}"/>
    <cellStyle name="Normal 13 9 2 2" xfId="30667" xr:uid="{600BAF93-3581-4DE0-9A7F-E1ECFC4154D3}"/>
    <cellStyle name="Normal 13 9 2 2 2" xfId="30668" xr:uid="{A011973A-F2F2-4425-9C03-979DF5A5C1E0}"/>
    <cellStyle name="Normal 13 9 2 3" xfId="30669" xr:uid="{B902D88C-5B2E-4A12-A80D-C6FC5F726259}"/>
    <cellStyle name="Normal 13 9 3" xfId="30670" xr:uid="{78F4E30A-391F-4782-83B0-17F2AD0B9779}"/>
    <cellStyle name="Normal 13 9 3 2" xfId="30671" xr:uid="{F0098911-F4EE-4043-82B4-E46AD782F765}"/>
    <cellStyle name="Normal 13 9 4" xfId="30672" xr:uid="{23C72376-C494-43BF-A359-DC2A8E4DEDDC}"/>
    <cellStyle name="Normal 13 9 5" xfId="47244" xr:uid="{5BAFE0BD-BB55-4576-8123-40815A2FD130}"/>
    <cellStyle name="Normal 14" xfId="806" xr:uid="{B2A257E2-832B-465F-A682-560A9FE8AEAD}"/>
    <cellStyle name="Normal 14 10" xfId="30674" xr:uid="{31C5A894-D7AD-4AA5-8924-A65278343188}"/>
    <cellStyle name="Normal 14 11" xfId="30673" xr:uid="{7B391D6C-C0C2-4819-BEDB-947BA8DF46EB}"/>
    <cellStyle name="Normal 14 12" xfId="2033" xr:uid="{9E153D71-FEBF-4548-8B41-AB5C5300FB30}"/>
    <cellStyle name="Normal 14 13" xfId="43834" xr:uid="{4BB75A89-7392-4B70-A5D0-71BBFE5BEC27}"/>
    <cellStyle name="Normal 14 2" xfId="2538" xr:uid="{73997AD1-DDC7-4C68-BABD-824C46B8E02F}"/>
    <cellStyle name="Normal 14 2 2" xfId="30676" xr:uid="{0CAA3606-54D2-4CE6-9803-D5F8BC932E7E}"/>
    <cellStyle name="Normal 14 2 2 2" xfId="47371" xr:uid="{A55E3DF8-43D8-4610-BC54-4E79FCF6CFF7}"/>
    <cellStyle name="Normal 14 2 3" xfId="30677" xr:uid="{6729E63C-6FCC-4F77-97E4-AB356D88A4FF}"/>
    <cellStyle name="Normal 14 2 4" xfId="30675" xr:uid="{3BADED18-6BD1-4EB2-A937-CA03736F5C28}"/>
    <cellStyle name="Normal 14 2 5" xfId="43851" xr:uid="{F0F66632-F2CD-479D-9EA2-25008B4E67FF}"/>
    <cellStyle name="Normal 14 3" xfId="30678" xr:uid="{A80C722E-DBD5-400A-9C27-64BF56124D67}"/>
    <cellStyle name="Normal 14 3 10" xfId="30679" xr:uid="{FF18B8DB-E095-489D-BAC6-FD4E02A195D0}"/>
    <cellStyle name="Normal 14 3 11" xfId="47294" xr:uid="{30FFC4DC-01A5-4A82-97FF-810AAE950ADF}"/>
    <cellStyle name="Normal 14 3 2" xfId="30680" xr:uid="{D5EDB99B-DBB3-4733-BC67-2998FE8D71BB}"/>
    <cellStyle name="Normal 14 3 2 2" xfId="30681" xr:uid="{1EAE9B35-2B1B-4269-9B97-419EC8ABED3D}"/>
    <cellStyle name="Normal 14 3 2 2 2" xfId="30682" xr:uid="{715A9E93-D63C-4F5E-9DA8-AF559DEB96C4}"/>
    <cellStyle name="Normal 14 3 2 2 2 2" xfId="30683" xr:uid="{18454D86-EC41-404C-88F6-B6F8B0D774AA}"/>
    <cellStyle name="Normal 14 3 2 2 2 2 2" xfId="30684" xr:uid="{8B5D2AE9-2F0B-4895-B0EB-82B71B9991BA}"/>
    <cellStyle name="Normal 14 3 2 2 2 2 2 2" xfId="30685" xr:uid="{7EC89B3B-3799-4B34-953E-4939CD94EF28}"/>
    <cellStyle name="Normal 14 3 2 2 2 2 2 2 2" xfId="30686" xr:uid="{DD7A6EBA-1CC5-4758-AC7A-434AD2B410D6}"/>
    <cellStyle name="Normal 14 3 2 2 2 2 2 3" xfId="30687" xr:uid="{7E8E019D-0F61-47AB-8EC2-FA8EE4354F1B}"/>
    <cellStyle name="Normal 14 3 2 2 2 2 3" xfId="30688" xr:uid="{8F463C45-9C7F-40FB-B82D-3C35E6FD3E15}"/>
    <cellStyle name="Normal 14 3 2 2 2 2 3 2" xfId="30689" xr:uid="{ED1A13CA-659D-4A6C-846B-934DAFACFBFE}"/>
    <cellStyle name="Normal 14 3 2 2 2 2 3 2 2" xfId="30690" xr:uid="{F9F7DE36-6961-4B59-A6CC-8D7785C6F891}"/>
    <cellStyle name="Normal 14 3 2 2 2 2 3 3" xfId="30691" xr:uid="{2A104C03-8E46-4FFC-8944-BC13EAE7F669}"/>
    <cellStyle name="Normal 14 3 2 2 2 2 4" xfId="30692" xr:uid="{1A9307C2-0E19-47D2-B3A4-2023444932C6}"/>
    <cellStyle name="Normal 14 3 2 2 2 2 4 2" xfId="30693" xr:uid="{3CF7C7E1-539E-410D-A287-AE3ED7F4752E}"/>
    <cellStyle name="Normal 14 3 2 2 2 2 5" xfId="30694" xr:uid="{B3647EEF-43AA-4F3A-BE12-4EC325B6D3A9}"/>
    <cellStyle name="Normal 14 3 2 2 2 3" xfId="30695" xr:uid="{AD9D1F1E-F683-4ACD-8DAA-F88C9BB06869}"/>
    <cellStyle name="Normal 14 3 2 2 2 3 2" xfId="30696" xr:uid="{86A3170D-0AC3-4A85-9026-8628137146A3}"/>
    <cellStyle name="Normal 14 3 2 2 2 3 2 2" xfId="30697" xr:uid="{BB22A992-B33B-43BA-B03D-43CC4F4107BF}"/>
    <cellStyle name="Normal 14 3 2 2 2 3 3" xfId="30698" xr:uid="{2B95F641-6B82-48A4-A02C-418503AFDDE6}"/>
    <cellStyle name="Normal 14 3 2 2 2 4" xfId="30699" xr:uid="{BC871172-D199-485E-AA5E-5D24C6914A43}"/>
    <cellStyle name="Normal 14 3 2 2 2 4 2" xfId="30700" xr:uid="{59BB17F9-3E97-403D-A563-BD783F63FD55}"/>
    <cellStyle name="Normal 14 3 2 2 2 4 2 2" xfId="30701" xr:uid="{F47AACB5-2462-4CB3-84EF-7F136BCD7F71}"/>
    <cellStyle name="Normal 14 3 2 2 2 4 3" xfId="30702" xr:uid="{1C143004-A744-4873-A9DC-2F2331EE7BF5}"/>
    <cellStyle name="Normal 14 3 2 2 2 5" xfId="30703" xr:uid="{4F383056-E2EF-44DC-BFFB-011C59BA4F1C}"/>
    <cellStyle name="Normal 14 3 2 2 2 5 2" xfId="30704" xr:uid="{2A3D458F-7F06-4192-8208-620F3CC779D1}"/>
    <cellStyle name="Normal 14 3 2 2 2 6" xfId="30705" xr:uid="{8644A486-35E2-4D10-8764-EDA30B83D85E}"/>
    <cellStyle name="Normal 14 3 2 2 3" xfId="30706" xr:uid="{37DB5330-506F-46A2-B57D-C2863F6229E4}"/>
    <cellStyle name="Normal 14 3 2 2 3 2" xfId="30707" xr:uid="{C9E576FE-689B-4D3F-8E29-B143E54AD11A}"/>
    <cellStyle name="Normal 14 3 2 2 3 2 2" xfId="30708" xr:uid="{6CFA8913-1181-46E3-AF25-0B425BE6AA2E}"/>
    <cellStyle name="Normal 14 3 2 2 3 2 2 2" xfId="30709" xr:uid="{0D8591B4-0F11-40B0-9AFE-403A9D148610}"/>
    <cellStyle name="Normal 14 3 2 2 3 2 3" xfId="30710" xr:uid="{DFCEEED7-20D0-4B80-8109-9817FFC03D1B}"/>
    <cellStyle name="Normal 14 3 2 2 3 3" xfId="30711" xr:uid="{A4CB68DB-431C-4DBF-A5CE-A87B892CADFD}"/>
    <cellStyle name="Normal 14 3 2 2 3 3 2" xfId="30712" xr:uid="{16BD2564-D228-4728-AB0A-2EA6F013A642}"/>
    <cellStyle name="Normal 14 3 2 2 3 3 2 2" xfId="30713" xr:uid="{D64879FE-070D-4E23-833C-CAE8A63BBE45}"/>
    <cellStyle name="Normal 14 3 2 2 3 3 3" xfId="30714" xr:uid="{133886FF-4B9F-4BA2-BF3A-B6A5D43382BA}"/>
    <cellStyle name="Normal 14 3 2 2 3 4" xfId="30715" xr:uid="{6C6553D1-6E06-47DE-9D0E-E432CC2A5C89}"/>
    <cellStyle name="Normal 14 3 2 2 3 4 2" xfId="30716" xr:uid="{DDBD9305-6555-4EB8-9075-72AAEB0EB62B}"/>
    <cellStyle name="Normal 14 3 2 2 3 5" xfId="30717" xr:uid="{2E1B5E6D-5F66-4023-B5A0-832207FBCF7A}"/>
    <cellStyle name="Normal 14 3 2 2 4" xfId="30718" xr:uid="{C59021EA-DC36-4BD1-B8CE-1CE451C05DE0}"/>
    <cellStyle name="Normal 14 3 2 2 4 2" xfId="30719" xr:uid="{9F79F2E2-B9B2-42D5-854A-2E3468D9199A}"/>
    <cellStyle name="Normal 14 3 2 2 4 2 2" xfId="30720" xr:uid="{0FC7FBF9-4C71-43C1-8086-DB0E5AFF4F4A}"/>
    <cellStyle name="Normal 14 3 2 2 4 3" xfId="30721" xr:uid="{B92B642C-0BC5-493D-BC35-6004D4805E82}"/>
    <cellStyle name="Normal 14 3 2 2 5" xfId="30722" xr:uid="{7FC7D0F8-40B4-4CD5-9C31-1F2B62582D9B}"/>
    <cellStyle name="Normal 14 3 2 2 5 2" xfId="30723" xr:uid="{4A5DD406-CC58-480F-B4EE-A885A861F059}"/>
    <cellStyle name="Normal 14 3 2 2 5 2 2" xfId="30724" xr:uid="{AD36816E-6632-42D2-B3C2-191491A51DDC}"/>
    <cellStyle name="Normal 14 3 2 2 5 3" xfId="30725" xr:uid="{CAD45BAF-21E2-4E47-B792-A4234C246A3B}"/>
    <cellStyle name="Normal 14 3 2 2 6" xfId="30726" xr:uid="{B64B9817-F06D-4DB7-AC97-8F44FBB8CD73}"/>
    <cellStyle name="Normal 14 3 2 2 6 2" xfId="30727" xr:uid="{BF7FC68B-1C5B-4479-9466-3257BF410602}"/>
    <cellStyle name="Normal 14 3 2 2 7" xfId="30728" xr:uid="{DAB832C9-3DAD-47B2-A691-14389A527889}"/>
    <cellStyle name="Normal 14 3 2 3" xfId="30729" xr:uid="{B63A4E4A-BC57-4CF0-BE3B-121F77F85A51}"/>
    <cellStyle name="Normal 14 3 2 3 2" xfId="30730" xr:uid="{BBE2367F-7774-41F9-8DA7-7ED0FF7CBB13}"/>
    <cellStyle name="Normal 14 3 2 3 2 2" xfId="30731" xr:uid="{58D699DA-CB0A-4404-85AB-3086F3F54BBC}"/>
    <cellStyle name="Normal 14 3 2 3 2 2 2" xfId="30732" xr:uid="{9E8F6B86-E33D-4E3F-9BC9-5DE04292F8A5}"/>
    <cellStyle name="Normal 14 3 2 3 2 2 2 2" xfId="30733" xr:uid="{15242AAE-5E82-40B9-B075-E46A3D527ADB}"/>
    <cellStyle name="Normal 14 3 2 3 2 2 3" xfId="30734" xr:uid="{C63130D5-21F8-45AC-92DB-095EBFB905F2}"/>
    <cellStyle name="Normal 14 3 2 3 2 3" xfId="30735" xr:uid="{AA7EF595-9D17-409C-BB6B-D9CE9897C127}"/>
    <cellStyle name="Normal 14 3 2 3 2 3 2" xfId="30736" xr:uid="{94B58A67-548C-4E02-916F-9977F11F54C5}"/>
    <cellStyle name="Normal 14 3 2 3 2 3 2 2" xfId="30737" xr:uid="{3FA84BDF-48BE-47EF-90BD-5D4EF998E5AB}"/>
    <cellStyle name="Normal 14 3 2 3 2 3 3" xfId="30738" xr:uid="{D2BAA6BE-3F5B-4535-877A-A561197E7B82}"/>
    <cellStyle name="Normal 14 3 2 3 2 4" xfId="30739" xr:uid="{F016BA63-870A-4B99-9190-3C98EC0F4513}"/>
    <cellStyle name="Normal 14 3 2 3 2 4 2" xfId="30740" xr:uid="{D82A1D85-693B-4F4D-A375-A50C602A5CDF}"/>
    <cellStyle name="Normal 14 3 2 3 2 5" xfId="30741" xr:uid="{8789C633-C8A5-469D-B62F-554B5E2D0602}"/>
    <cellStyle name="Normal 14 3 2 3 3" xfId="30742" xr:uid="{7393C5F7-46E4-41F2-BAF4-BD8E7FDD4DEE}"/>
    <cellStyle name="Normal 14 3 2 3 3 2" xfId="30743" xr:uid="{2A3D71B4-DABF-4026-B410-617EC95F2B88}"/>
    <cellStyle name="Normal 14 3 2 3 3 2 2" xfId="30744" xr:uid="{EED166C7-EB89-486A-93BE-91D28BCFFC77}"/>
    <cellStyle name="Normal 14 3 2 3 3 3" xfId="30745" xr:uid="{0ADA42F2-FCFE-441D-9E76-0D43C32D07EB}"/>
    <cellStyle name="Normal 14 3 2 3 4" xfId="30746" xr:uid="{6925F81F-2AE5-4E57-9745-BDB6079B6EEB}"/>
    <cellStyle name="Normal 14 3 2 3 4 2" xfId="30747" xr:uid="{9BCA3C44-330D-480F-ACA4-EB2A1CC5B875}"/>
    <cellStyle name="Normal 14 3 2 3 4 2 2" xfId="30748" xr:uid="{C829BE07-2F8F-472B-8FCF-D4F68D028C65}"/>
    <cellStyle name="Normal 14 3 2 3 4 3" xfId="30749" xr:uid="{C8599FE8-CF86-4585-AFC5-768350ADC359}"/>
    <cellStyle name="Normal 14 3 2 3 5" xfId="30750" xr:uid="{A3B61CC1-DF9A-43B2-88BC-5931B651963C}"/>
    <cellStyle name="Normal 14 3 2 3 5 2" xfId="30751" xr:uid="{2CCFA871-4287-46B0-91AD-D4C7D566BA5F}"/>
    <cellStyle name="Normal 14 3 2 3 6" xfId="30752" xr:uid="{31366AAE-1665-46F9-96A2-7FF674E79F6D}"/>
    <cellStyle name="Normal 14 3 2 4" xfId="30753" xr:uid="{B764C3F3-21B9-4534-8EC1-8FF1CD2EAA82}"/>
    <cellStyle name="Normal 14 3 2 4 2" xfId="30754" xr:uid="{F2A3AFC6-43E0-41F2-8BF4-9BAF7CBA6590}"/>
    <cellStyle name="Normal 14 3 2 4 2 2" xfId="30755" xr:uid="{EAFBD969-AB76-400C-8C68-1CE6E3DB7DFF}"/>
    <cellStyle name="Normal 14 3 2 4 2 2 2" xfId="30756" xr:uid="{5ABA89E4-AE82-4C4B-A246-6F50C56E4133}"/>
    <cellStyle name="Normal 14 3 2 4 2 3" xfId="30757" xr:uid="{31546E3F-1852-4CEE-9156-3BCF8F867110}"/>
    <cellStyle name="Normal 14 3 2 4 3" xfId="30758" xr:uid="{4B070CCD-F015-4133-9BC0-0C46170CE8C0}"/>
    <cellStyle name="Normal 14 3 2 4 3 2" xfId="30759" xr:uid="{4C6271B8-2019-473F-9FBE-345A77F0A222}"/>
    <cellStyle name="Normal 14 3 2 4 3 2 2" xfId="30760" xr:uid="{F4591EBB-845B-4376-973F-B592B8EFC49B}"/>
    <cellStyle name="Normal 14 3 2 4 3 3" xfId="30761" xr:uid="{6B628AF8-BD27-446D-A577-51A0077768B0}"/>
    <cellStyle name="Normal 14 3 2 4 4" xfId="30762" xr:uid="{6644EB6E-C43B-4F4A-9AA9-8CDB7127F1E9}"/>
    <cellStyle name="Normal 14 3 2 4 4 2" xfId="30763" xr:uid="{04893EF7-45C3-48DE-BE94-CBDB3D86E8A4}"/>
    <cellStyle name="Normal 14 3 2 4 5" xfId="30764" xr:uid="{8F6DCDE9-531F-4E17-A89F-61B14BE4456D}"/>
    <cellStyle name="Normal 14 3 2 5" xfId="30765" xr:uid="{E6D0BED4-C2BA-4CCA-915D-686F868B883C}"/>
    <cellStyle name="Normal 14 3 2 5 2" xfId="30766" xr:uid="{0BF86588-FCFE-4BB2-A31D-C5D023099D74}"/>
    <cellStyle name="Normal 14 3 2 5 2 2" xfId="30767" xr:uid="{98CAE0ED-BFA0-43C3-B80F-B267E1E04116}"/>
    <cellStyle name="Normal 14 3 2 5 2 2 2" xfId="30768" xr:uid="{9D6488D2-8736-449F-AD05-CE6775E401D7}"/>
    <cellStyle name="Normal 14 3 2 5 2 3" xfId="30769" xr:uid="{DAAB3C60-7979-4CB1-93F1-3BF093401818}"/>
    <cellStyle name="Normal 14 3 2 5 3" xfId="30770" xr:uid="{B7369713-36C0-4039-9294-C195C6989BA9}"/>
    <cellStyle name="Normal 14 3 2 5 3 2" xfId="30771" xr:uid="{A9A53DFF-9894-4197-A2B3-4A9B26086E6A}"/>
    <cellStyle name="Normal 14 3 2 5 4" xfId="30772" xr:uid="{7D8273AD-23E1-41A3-8AEE-5871FF14073B}"/>
    <cellStyle name="Normal 14 3 2 6" xfId="30773" xr:uid="{AED523A0-F322-4761-9041-32DD812816E5}"/>
    <cellStyle name="Normal 14 3 2 6 2" xfId="30774" xr:uid="{6942E545-1321-4C30-884D-8E723ED832AE}"/>
    <cellStyle name="Normal 14 3 2 6 2 2" xfId="30775" xr:uid="{6561A813-80BC-41D0-BDB5-B68F7655B8D9}"/>
    <cellStyle name="Normal 14 3 2 6 3" xfId="30776" xr:uid="{340980C6-5FE8-47B5-A323-ADC4D7925877}"/>
    <cellStyle name="Normal 14 3 2 7" xfId="30777" xr:uid="{867ACA32-2571-45E2-A937-09ED60782F91}"/>
    <cellStyle name="Normal 14 3 2 7 2" xfId="30778" xr:uid="{AD2E8856-9963-440A-8B26-F7323BECB16F}"/>
    <cellStyle name="Normal 14 3 2 8" xfId="30779" xr:uid="{6869E55F-15B5-4B52-80E2-FEE893047338}"/>
    <cellStyle name="Normal 14 3 3" xfId="30780" xr:uid="{010407E8-9BE8-445C-965D-3258162278FF}"/>
    <cellStyle name="Normal 14 3 3 2" xfId="30781" xr:uid="{8CD367E6-891F-4364-9E85-CE8FC818EF5F}"/>
    <cellStyle name="Normal 14 3 3 2 2" xfId="30782" xr:uid="{B2D34DEA-6C6D-46AF-BCBC-80F93A471C80}"/>
    <cellStyle name="Normal 14 3 3 2 2 2" xfId="30783" xr:uid="{BA94928F-0454-4CFA-9DC0-DA9309ADF73F}"/>
    <cellStyle name="Normal 14 3 3 2 2 2 2" xfId="30784" xr:uid="{CE6D645C-E4B1-4CCF-916A-FD015AF38BD2}"/>
    <cellStyle name="Normal 14 3 3 2 2 2 2 2" xfId="30785" xr:uid="{D8292E51-48E6-4449-A12E-3608F89DFD4E}"/>
    <cellStyle name="Normal 14 3 3 2 2 2 3" xfId="30786" xr:uid="{1E0C19CF-F6AA-4326-8472-A0B2ADA2E9BC}"/>
    <cellStyle name="Normal 14 3 3 2 2 3" xfId="30787" xr:uid="{B057F408-8A3E-4483-BEAA-F160223E6ED7}"/>
    <cellStyle name="Normal 14 3 3 2 2 3 2" xfId="30788" xr:uid="{CB522244-E2D1-4D0C-8EF8-77A782DD12A8}"/>
    <cellStyle name="Normal 14 3 3 2 2 3 2 2" xfId="30789" xr:uid="{DA68A389-E645-4EB1-96F3-3FC8EBA9FA83}"/>
    <cellStyle name="Normal 14 3 3 2 2 3 3" xfId="30790" xr:uid="{58188947-2E13-486F-B66F-FBCE9E0CED85}"/>
    <cellStyle name="Normal 14 3 3 2 2 4" xfId="30791" xr:uid="{5F332C52-E2AE-41AC-9DB5-EB9F2850DE50}"/>
    <cellStyle name="Normal 14 3 3 2 2 4 2" xfId="30792" xr:uid="{4484C5A3-D506-42C7-BD51-51AFE214280A}"/>
    <cellStyle name="Normal 14 3 3 2 2 5" xfId="30793" xr:uid="{7AF707C5-A6B0-4F5D-BDB9-73FA46854815}"/>
    <cellStyle name="Normal 14 3 3 2 3" xfId="30794" xr:uid="{816FA704-413F-4A6B-8706-38429749B1E6}"/>
    <cellStyle name="Normal 14 3 3 2 3 2" xfId="30795" xr:uid="{57A6C60B-8B09-4D90-AEA7-E81EA0A5DA0C}"/>
    <cellStyle name="Normal 14 3 3 2 3 2 2" xfId="30796" xr:uid="{24E65D0B-46F6-4193-9AE1-3FC2BAE2AEFE}"/>
    <cellStyle name="Normal 14 3 3 2 3 3" xfId="30797" xr:uid="{C9BC1078-6A0B-4209-A127-D3BB90D98FB9}"/>
    <cellStyle name="Normal 14 3 3 2 4" xfId="30798" xr:uid="{FACE7E64-79C6-4701-8744-D9AC81B2862B}"/>
    <cellStyle name="Normal 14 3 3 2 4 2" xfId="30799" xr:uid="{077D5C95-DE72-420B-B3A3-4BF7CC4A2C64}"/>
    <cellStyle name="Normal 14 3 3 2 4 2 2" xfId="30800" xr:uid="{08DFEDEE-4830-48F6-8246-CC47497BDD75}"/>
    <cellStyle name="Normal 14 3 3 2 4 3" xfId="30801" xr:uid="{E2FA29D4-78AC-4EE0-8E58-B3180046488B}"/>
    <cellStyle name="Normal 14 3 3 2 5" xfId="30802" xr:uid="{E204C33A-CB3D-47E4-AD01-2F83C67FF22F}"/>
    <cellStyle name="Normal 14 3 3 2 5 2" xfId="30803" xr:uid="{455FE30D-2F11-4279-9E5C-F24D0CEFA740}"/>
    <cellStyle name="Normal 14 3 3 2 6" xfId="30804" xr:uid="{41520EBC-B763-4795-8B7B-DA2E186A7D58}"/>
    <cellStyle name="Normal 14 3 3 3" xfId="30805" xr:uid="{9D76D01F-E452-4405-B35A-FAF0F06F1767}"/>
    <cellStyle name="Normal 14 3 3 3 2" xfId="30806" xr:uid="{4A1CEAB5-CEA1-45E1-9EC0-ABC53DD521DB}"/>
    <cellStyle name="Normal 14 3 3 3 2 2" xfId="30807" xr:uid="{EAA9D513-F6E7-45CF-A7C4-9B82BEF9DEAA}"/>
    <cellStyle name="Normal 14 3 3 3 2 3" xfId="30808" xr:uid="{543BDE6B-DB26-4F7A-86D8-34987A88CFB4}"/>
    <cellStyle name="Normal 14 3 3 3 3" xfId="30809" xr:uid="{093F1750-A59C-46CB-B84A-286D1F53B850}"/>
    <cellStyle name="Normal 14 3 3 3 3 2" xfId="30810" xr:uid="{F9DBDBAC-40BD-485A-94F9-0CFB5708073E}"/>
    <cellStyle name="Normal 14 3 3 3 3 2 2" xfId="30811" xr:uid="{D0565944-E663-4E17-BE2E-C9169BAAD8D7}"/>
    <cellStyle name="Normal 14 3 3 3 3 3" xfId="30812" xr:uid="{6A6AABC1-A67B-4EE6-8410-0E538A1EB980}"/>
    <cellStyle name="Normal 14 3 3 3 4" xfId="30813" xr:uid="{445DBBD1-D783-46F7-86F4-6A4B4FF0267E}"/>
    <cellStyle name="Normal 14 3 3 3 4 2" xfId="30814" xr:uid="{E9CF1C7D-1687-4804-8342-49E4E72D4269}"/>
    <cellStyle name="Normal 14 3 3 3 5" xfId="30815" xr:uid="{57BCAE68-1368-46A0-ABDB-944352E9256D}"/>
    <cellStyle name="Normal 14 3 3 4" xfId="30816" xr:uid="{AD199BAC-9BED-47D4-BDBE-D33119D7F252}"/>
    <cellStyle name="Normal 14 3 3 4 2" xfId="30817" xr:uid="{6E0E75AE-13A5-4433-AC2F-33E203681C93}"/>
    <cellStyle name="Normal 14 3 3 4 2 2" xfId="30818" xr:uid="{D7FCEA79-D9DB-4F8F-B57A-21E97D2A66C1}"/>
    <cellStyle name="Normal 14 3 3 4 2 2 2" xfId="30819" xr:uid="{283DDD12-EDDA-4A35-9355-B904EC97646C}"/>
    <cellStyle name="Normal 14 3 3 4 2 3" xfId="30820" xr:uid="{93171957-B33F-405F-BE4A-917D64BE4EF3}"/>
    <cellStyle name="Normal 14 3 3 4 3" xfId="30821" xr:uid="{C55BE5F2-AA14-468D-B440-3C843297E161}"/>
    <cellStyle name="Normal 14 3 3 4 3 2" xfId="30822" xr:uid="{E6786EA8-0D47-4E9A-B94E-8548E40D06E9}"/>
    <cellStyle name="Normal 14 3 3 4 4" xfId="30823" xr:uid="{F7EDA15C-53E7-4D75-9C35-47D323772CBA}"/>
    <cellStyle name="Normal 14 3 3 5" xfId="30824" xr:uid="{F6DFF12F-BAD2-4375-96E1-04C310865E9C}"/>
    <cellStyle name="Normal 14 3 3 5 2" xfId="30825" xr:uid="{81D70B97-B628-44E6-BDE4-FC1DF3D8D74F}"/>
    <cellStyle name="Normal 14 3 3 5 2 2" xfId="30826" xr:uid="{294DDD76-74E6-46E4-922C-76EED3A8F3B8}"/>
    <cellStyle name="Normal 14 3 3 5 3" xfId="30827" xr:uid="{657BF6C2-795C-4982-A7DB-BB139320D6DB}"/>
    <cellStyle name="Normal 14 3 3 6" xfId="30828" xr:uid="{16DF9829-AB3C-4AC8-BAF3-DACFD1E2FF29}"/>
    <cellStyle name="Normal 14 3 3 6 2" xfId="30829" xr:uid="{E3B593B2-F86A-4068-8A91-3ACCAD635AD4}"/>
    <cellStyle name="Normal 14 3 3 6 2 2" xfId="30830" xr:uid="{897C35EE-D976-43EA-8D2C-22181632BCAF}"/>
    <cellStyle name="Normal 14 3 3 6 3" xfId="30831" xr:uid="{92C73012-4BDA-4E79-98CD-638BDF019DA6}"/>
    <cellStyle name="Normal 14 3 3 7" xfId="30832" xr:uid="{25BE6D66-6747-4950-8FC3-CB72D8B1A44A}"/>
    <cellStyle name="Normal 14 3 3 7 2" xfId="30833" xr:uid="{F6F31583-B03B-4A4D-825F-0BDA07065E1E}"/>
    <cellStyle name="Normal 14 3 3 8" xfId="30834" xr:uid="{17AB43CB-7742-4C25-8450-79E39703BFD9}"/>
    <cellStyle name="Normal 14 3 4" xfId="30835" xr:uid="{86E9002F-D59A-41B1-A197-2C24A0D8AC05}"/>
    <cellStyle name="Normal 14 3 4 2" xfId="30836" xr:uid="{3CC144D1-95CC-4590-9E7D-E8F43E647E00}"/>
    <cellStyle name="Normal 14 3 4 2 2" xfId="30837" xr:uid="{E70FA8EE-8569-4A60-9F67-381C1DDA3F28}"/>
    <cellStyle name="Normal 14 3 4 2 2 2" xfId="30838" xr:uid="{8E0B75C0-8A82-4747-A58F-A184FEDBFE3D}"/>
    <cellStyle name="Normal 14 3 4 2 2 2 2" xfId="30839" xr:uid="{4B208D04-6EC8-4C19-860D-2D0E2B997348}"/>
    <cellStyle name="Normal 14 3 4 2 2 2 2 2" xfId="30840" xr:uid="{9136AD02-7FD3-462D-853B-4077FE23803E}"/>
    <cellStyle name="Normal 14 3 4 2 2 2 3" xfId="30841" xr:uid="{26FAEC12-E81C-4B68-892E-51271D3828EC}"/>
    <cellStyle name="Normal 14 3 4 2 2 3" xfId="30842" xr:uid="{6E7737BB-8E55-4445-9B60-E35F707BB193}"/>
    <cellStyle name="Normal 14 3 4 2 2 3 2" xfId="30843" xr:uid="{EB3D544C-A91D-408A-953F-45A697053C01}"/>
    <cellStyle name="Normal 14 3 4 2 2 3 2 2" xfId="30844" xr:uid="{B29DA9CE-E586-46AF-AD2B-9110CE4F38E9}"/>
    <cellStyle name="Normal 14 3 4 2 2 3 3" xfId="30845" xr:uid="{BF0496E0-E324-43D5-BE4D-EB18CDDA3B7B}"/>
    <cellStyle name="Normal 14 3 4 2 2 4" xfId="30846" xr:uid="{EC4F308B-1369-4C71-A4DD-FE7D031BE03C}"/>
    <cellStyle name="Normal 14 3 4 2 2 4 2" xfId="30847" xr:uid="{8DDAA923-ECFD-43A3-BD80-23EC54001B79}"/>
    <cellStyle name="Normal 14 3 4 2 2 5" xfId="30848" xr:uid="{8B16E9A6-EA0A-4662-9640-4E661FCF5A97}"/>
    <cellStyle name="Normal 14 3 4 2 3" xfId="30849" xr:uid="{EC8DEA36-D4A1-4D1C-80B2-991CDFE50D95}"/>
    <cellStyle name="Normal 14 3 4 2 3 2" xfId="30850" xr:uid="{AE64981E-6109-45E2-9261-12DBD0169413}"/>
    <cellStyle name="Normal 14 3 4 2 3 2 2" xfId="30851" xr:uid="{7259167C-213F-4ADF-B7F0-3674E435C5BC}"/>
    <cellStyle name="Normal 14 3 4 2 3 3" xfId="30852" xr:uid="{6B8C74BC-BCCA-4EAB-9BC8-EA2770B18941}"/>
    <cellStyle name="Normal 14 3 4 2 4" xfId="30853" xr:uid="{053E5EDC-6948-4BE5-B0C9-BDA6A8F8EA85}"/>
    <cellStyle name="Normal 14 3 4 2 4 2" xfId="30854" xr:uid="{BCD34FF7-D69B-430B-BACD-E2E43E4712EA}"/>
    <cellStyle name="Normal 14 3 4 2 4 2 2" xfId="30855" xr:uid="{E5789271-0344-46F8-AD73-0093F87CB996}"/>
    <cellStyle name="Normal 14 3 4 2 4 3" xfId="30856" xr:uid="{2DD6839B-5F86-4CB5-9539-4AED5E6E649A}"/>
    <cellStyle name="Normal 14 3 4 2 5" xfId="30857" xr:uid="{1240CC8C-50CB-46A9-8C81-802D5A5C5E53}"/>
    <cellStyle name="Normal 14 3 4 2 5 2" xfId="30858" xr:uid="{46755DA7-2B52-4D12-A323-81F4A15F7F60}"/>
    <cellStyle name="Normal 14 3 4 2 6" xfId="30859" xr:uid="{654D418B-6353-43F7-B9EB-ADCA32A65D63}"/>
    <cellStyle name="Normal 14 3 4 3" xfId="30860" xr:uid="{232A0F76-8F06-4A6D-8990-802579F14FC3}"/>
    <cellStyle name="Normal 14 3 4 3 2" xfId="30861" xr:uid="{67185072-43CE-4EAC-90B3-7281E044E8B5}"/>
    <cellStyle name="Normal 14 3 4 3 2 2" xfId="30862" xr:uid="{AA4399E4-4EC5-4F33-93AC-589542CC248E}"/>
    <cellStyle name="Normal 14 3 4 3 2 3" xfId="30863" xr:uid="{B234B41D-CB10-4BC8-A6E2-1BE8F31DC961}"/>
    <cellStyle name="Normal 14 3 4 3 3" xfId="30864" xr:uid="{801C17CA-6D31-4775-B83A-9CF052062B6E}"/>
    <cellStyle name="Normal 14 3 4 3 3 2" xfId="30865" xr:uid="{061960AE-48AA-44DF-84D3-6BDFFDC571BA}"/>
    <cellStyle name="Normal 14 3 4 3 3 2 2" xfId="30866" xr:uid="{DF55096B-9F63-4903-9151-20818E53A3D1}"/>
    <cellStyle name="Normal 14 3 4 3 3 3" xfId="30867" xr:uid="{91606022-D7F7-4760-981C-67E79096D0E2}"/>
    <cellStyle name="Normal 14 3 4 3 4" xfId="30868" xr:uid="{64EA7C32-5362-4940-B645-4378682743C6}"/>
    <cellStyle name="Normal 14 3 4 3 4 2" xfId="30869" xr:uid="{78283E4A-3D87-4896-92B3-FAAE7777CD5B}"/>
    <cellStyle name="Normal 14 3 4 3 4 2 2" xfId="30870" xr:uid="{80668957-D47E-49A6-9F0C-95800B7F1A94}"/>
    <cellStyle name="Normal 14 3 4 3 4 3" xfId="30871" xr:uid="{38033E7C-7D60-4621-8B3B-4389F5CB2DDC}"/>
    <cellStyle name="Normal 14 3 4 3 5" xfId="30872" xr:uid="{7D71C1DD-E797-4434-A38C-9490B75BBAC5}"/>
    <cellStyle name="Normal 14 3 4 3 5 2" xfId="30873" xr:uid="{DBFE4574-10C6-45FD-82A2-727B8344A53F}"/>
    <cellStyle name="Normal 14 3 4 3 6" xfId="30874" xr:uid="{59DFD4D1-DE12-4946-B332-78A5DFDEDBC4}"/>
    <cellStyle name="Normal 14 3 4 4" xfId="30875" xr:uid="{BA9FCA53-7094-46EB-B8C9-4C1777E30E6F}"/>
    <cellStyle name="Normal 14 3 4 4 2" xfId="30876" xr:uid="{1646FC87-2923-45D2-8C53-1CF43844F6AB}"/>
    <cellStyle name="Normal 14 3 4 4 2 2" xfId="30877" xr:uid="{0BD2FB78-2F04-4328-960E-D1B2A5DE44C2}"/>
    <cellStyle name="Normal 14 3 4 4 2 2 2" xfId="30878" xr:uid="{DD447293-00E3-452A-9CDB-87982B56DE98}"/>
    <cellStyle name="Normal 14 3 4 4 2 3" xfId="30879" xr:uid="{D82D04DC-5277-49AA-B4FD-8E4F6B3ACFB8}"/>
    <cellStyle name="Normal 14 3 4 4 3" xfId="30880" xr:uid="{58934A08-EC37-44F8-8600-1A9CCC30F1D3}"/>
    <cellStyle name="Normal 14 3 4 4 3 2" xfId="30881" xr:uid="{423BC6B1-DF32-444B-BB8D-34DFDB124C35}"/>
    <cellStyle name="Normal 14 3 4 4 3 2 2" xfId="30882" xr:uid="{A25D5EE0-0EF2-423B-AE11-5C292C93709F}"/>
    <cellStyle name="Normal 14 3 4 4 3 3" xfId="30883" xr:uid="{32319E34-A827-4122-A8C8-62CDF5C9FE84}"/>
    <cellStyle name="Normal 14 3 4 4 4" xfId="30884" xr:uid="{EC46EFD3-E9DD-41A2-837A-380AB5A428D2}"/>
    <cellStyle name="Normal 14 3 4 4 4 2" xfId="30885" xr:uid="{ADB4DC93-C240-4EB8-A4EA-1A4A441D8ABA}"/>
    <cellStyle name="Normal 14 3 4 4 5" xfId="30886" xr:uid="{356FD808-8DD1-4788-8672-C369AC4E476E}"/>
    <cellStyle name="Normal 14 3 4 5" xfId="30887" xr:uid="{706AFCB4-00B3-46B6-A908-5734B1139D8F}"/>
    <cellStyle name="Normal 14 3 4 5 2" xfId="30888" xr:uid="{8A53757F-42A8-412C-8142-854DF188DDAC}"/>
    <cellStyle name="Normal 14 3 4 5 3" xfId="30889" xr:uid="{3D016672-6453-4B27-9D15-53B8BA681ED0}"/>
    <cellStyle name="Normal 14 3 4 6" xfId="30890" xr:uid="{CC2F2C81-DC60-4996-B7EB-C17F5CB06ECA}"/>
    <cellStyle name="Normal 14 3 4 6 2" xfId="30891" xr:uid="{883715CE-A467-44CE-8866-B832DF249A73}"/>
    <cellStyle name="Normal 14 3 4 6 2 2" xfId="30892" xr:uid="{5988D541-5A9B-467A-A537-DBCD2B3B0431}"/>
    <cellStyle name="Normal 14 3 4 6 3" xfId="30893" xr:uid="{945282B2-9255-49B6-962B-63718952669B}"/>
    <cellStyle name="Normal 14 3 4 7" xfId="30894" xr:uid="{3387EC2B-9E44-4B3B-9723-F18AEA868A43}"/>
    <cellStyle name="Normal 14 3 4 7 2" xfId="30895" xr:uid="{F912AB71-7345-4731-A90A-207CB663D514}"/>
    <cellStyle name="Normal 14 3 4 7 2 2" xfId="30896" xr:uid="{E0C6CF8F-206E-4FF5-854A-7E8886527FC3}"/>
    <cellStyle name="Normal 14 3 4 7 3" xfId="30897" xr:uid="{93E9873D-B6FC-40D9-812C-5D7778BC91D5}"/>
    <cellStyle name="Normal 14 3 4 8" xfId="30898" xr:uid="{768E2B43-40E9-4717-8B77-3D4B2FC5EDE9}"/>
    <cellStyle name="Normal 14 3 4 8 2" xfId="30899" xr:uid="{30E62E99-1D8D-4615-9D5A-96F4A9BCC5F8}"/>
    <cellStyle name="Normal 14 3 4 9" xfId="30900" xr:uid="{DF62E52E-83FD-4F22-AA4D-1C169DD6A1C7}"/>
    <cellStyle name="Normal 14 3 5" xfId="30901" xr:uid="{4E5E642D-7273-457A-A8E6-98739F327548}"/>
    <cellStyle name="Normal 14 3 5 2" xfId="30902" xr:uid="{2D86A521-E616-4B2D-B640-AB50C561CDEA}"/>
    <cellStyle name="Normal 14 3 5 2 2" xfId="30903" xr:uid="{C32709C6-BC0B-4E5C-9A78-AB2D7161E9BD}"/>
    <cellStyle name="Normal 14 3 5 2 2 2" xfId="30904" xr:uid="{0C363011-08AE-4A83-BF55-FB9F5905C253}"/>
    <cellStyle name="Normal 14 3 5 2 2 2 2" xfId="30905" xr:uid="{D1347C5F-DCB2-4FD7-BA06-FF6DC4E79B25}"/>
    <cellStyle name="Normal 14 3 5 2 2 3" xfId="30906" xr:uid="{4549B290-1B30-46A2-8129-375C1829DD1A}"/>
    <cellStyle name="Normal 14 3 5 2 3" xfId="30907" xr:uid="{90C846AB-CF55-49D5-8D28-35C5EC35F2AE}"/>
    <cellStyle name="Normal 14 3 5 2 3 2" xfId="30908" xr:uid="{5DF86738-1005-43B6-BF03-16DA5DCA1432}"/>
    <cellStyle name="Normal 14 3 5 2 3 2 2" xfId="30909" xr:uid="{0B689065-5F50-41E6-9DA3-13D74826FE02}"/>
    <cellStyle name="Normal 14 3 5 2 3 3" xfId="30910" xr:uid="{7F884713-D15B-4609-B5B1-F1EE8574C4B3}"/>
    <cellStyle name="Normal 14 3 5 2 4" xfId="30911" xr:uid="{3C76F14F-EC02-4782-86B3-9D76DB10EF7B}"/>
    <cellStyle name="Normal 14 3 5 2 4 2" xfId="30912" xr:uid="{D740D941-E610-42F0-B092-F795626C2045}"/>
    <cellStyle name="Normal 14 3 5 2 5" xfId="30913" xr:uid="{0F3ED159-6855-43D2-B86E-5467632D260C}"/>
    <cellStyle name="Normal 14 3 5 3" xfId="30914" xr:uid="{84D9A3DC-3CE8-4052-A0D8-518DFBA47C51}"/>
    <cellStyle name="Normal 14 3 5 3 2" xfId="30915" xr:uid="{A577B66A-CD14-4737-B45B-52A4961D8BEB}"/>
    <cellStyle name="Normal 14 3 5 3 2 2" xfId="30916" xr:uid="{119B24EF-CF1F-4837-8338-BAB237DB8E93}"/>
    <cellStyle name="Normal 14 3 5 3 3" xfId="30917" xr:uid="{A6BBE897-5FEE-49D0-AED0-2BF6DCD373A1}"/>
    <cellStyle name="Normal 14 3 5 4" xfId="30918" xr:uid="{87871C65-B7AA-4C22-A619-E313E545FDFA}"/>
    <cellStyle name="Normal 14 3 5 4 2" xfId="30919" xr:uid="{6064CE6A-6C5A-4084-B024-B08ABCCB511F}"/>
    <cellStyle name="Normal 14 3 5 4 2 2" xfId="30920" xr:uid="{10D565B1-E983-4732-8059-B6E153C63E65}"/>
    <cellStyle name="Normal 14 3 5 4 3" xfId="30921" xr:uid="{0F55A282-1084-4F6B-96DD-E3277BDBFB5C}"/>
    <cellStyle name="Normal 14 3 5 5" xfId="30922" xr:uid="{E2EDBA00-0030-4778-956F-FC8F8AD8BAAD}"/>
    <cellStyle name="Normal 14 3 5 5 2" xfId="30923" xr:uid="{BCD4FF2B-5087-4096-A520-7D9046202BE1}"/>
    <cellStyle name="Normal 14 3 5 6" xfId="30924" xr:uid="{CD60FC00-2D93-43F8-88E7-BB997EC1094C}"/>
    <cellStyle name="Normal 14 3 6" xfId="30925" xr:uid="{88E0AE06-4662-4C05-B817-DBC138ECF458}"/>
    <cellStyle name="Normal 14 3 6 2" xfId="30926" xr:uid="{EB604188-E44B-4F68-83CC-4D6E0E48378C}"/>
    <cellStyle name="Normal 14 3 6 2 2" xfId="30927" xr:uid="{F64F2C90-DC85-4AFB-B66E-3F5A0E8848AA}"/>
    <cellStyle name="Normal 14 3 6 2 2 2" xfId="30928" xr:uid="{39FE36EE-2919-4B42-BE09-29D54E59735D}"/>
    <cellStyle name="Normal 14 3 6 2 3" xfId="30929" xr:uid="{5A5D9217-FCBA-4195-9202-3237A5729973}"/>
    <cellStyle name="Normal 14 3 6 3" xfId="30930" xr:uid="{7EF45249-E753-405D-BDE5-77CCDE9DB602}"/>
    <cellStyle name="Normal 14 3 6 3 2" xfId="30931" xr:uid="{956062F1-EBF8-4222-9A64-E4BB1CCE7EF3}"/>
    <cellStyle name="Normal 14 3 6 3 2 2" xfId="30932" xr:uid="{1DDE2D34-CE63-452F-B33E-A004E6DD33A0}"/>
    <cellStyle name="Normal 14 3 6 3 3" xfId="30933" xr:uid="{C1F85FC4-9DA7-4FED-A04C-DC2B8CAE339C}"/>
    <cellStyle name="Normal 14 3 6 4" xfId="30934" xr:uid="{AD8B1CB8-8869-425F-A3C6-F2CEB78CCB2A}"/>
    <cellStyle name="Normal 14 3 6 4 2" xfId="30935" xr:uid="{33ACB151-D25E-430C-B905-396F9CDD9411}"/>
    <cellStyle name="Normal 14 3 6 5" xfId="30936" xr:uid="{19681F14-2A62-4ADF-B704-93857222C13F}"/>
    <cellStyle name="Normal 14 3 7" xfId="30937" xr:uid="{533B5681-C4F4-40DC-BF31-9ED351268EF4}"/>
    <cellStyle name="Normal 14 3 7 2" xfId="30938" xr:uid="{E890BA39-AA83-4EDD-8F6E-E92A5F9AC63C}"/>
    <cellStyle name="Normal 14 3 7 2 2" xfId="30939" xr:uid="{2A8AC165-AC24-420F-A027-A297EB765A99}"/>
    <cellStyle name="Normal 14 3 7 2 2 2" xfId="30940" xr:uid="{DD437FC2-A00D-46D7-AA61-D465CC2EEFF9}"/>
    <cellStyle name="Normal 14 3 7 2 3" xfId="30941" xr:uid="{F0767204-CD42-4ABE-99E4-98FB218A1F74}"/>
    <cellStyle name="Normal 14 3 7 3" xfId="30942" xr:uid="{FF896B52-3AD6-47E0-8770-FD60D05F9EA9}"/>
    <cellStyle name="Normal 14 3 7 3 2" xfId="30943" xr:uid="{63EA5190-EADE-402C-9DCD-C7969EAE8717}"/>
    <cellStyle name="Normal 14 3 7 4" xfId="30944" xr:uid="{4FE31893-A1B8-4B64-97F7-EB19AFF852F8}"/>
    <cellStyle name="Normal 14 3 8" xfId="30945" xr:uid="{D97A931B-354F-4629-84A5-1EF69331688C}"/>
    <cellStyle name="Normal 14 3 8 2" xfId="30946" xr:uid="{6F530A86-AF07-4F72-A008-79ECC5A2701E}"/>
    <cellStyle name="Normal 14 3 8 2 2" xfId="30947" xr:uid="{0EA6C1AE-3001-4E4A-8E85-0F1097A428CE}"/>
    <cellStyle name="Normal 14 3 8 3" xfId="30948" xr:uid="{5955627C-9008-41E5-8210-663391366F8F}"/>
    <cellStyle name="Normal 14 3 9" xfId="30949" xr:uid="{9A0B03B9-1449-4FC7-B10C-69199E6159F4}"/>
    <cellStyle name="Normal 14 3 9 2" xfId="30950" xr:uid="{62ADACFB-A32B-4812-BE2D-011AD0542E84}"/>
    <cellStyle name="Normal 14 4" xfId="30951" xr:uid="{8248087A-28BE-48B4-8C47-FE12E1A3A09D}"/>
    <cellStyle name="Normal 14 4 2" xfId="30952" xr:uid="{88FD04CE-48B5-457B-9B63-349A4FB46573}"/>
    <cellStyle name="Normal 14 4 2 2" xfId="30953" xr:uid="{531077E0-5BBE-4787-AC09-7C9E3A5F7F6F}"/>
    <cellStyle name="Normal 14 4 2 2 2" xfId="30954" xr:uid="{B0D36A19-E609-4C8F-9205-BB2A90D92203}"/>
    <cellStyle name="Normal 14 4 2 2 2 2" xfId="30955" xr:uid="{3795B1A7-B224-447E-BD2A-818DB32ED7B3}"/>
    <cellStyle name="Normal 14 4 2 2 2 2 2" xfId="30956" xr:uid="{6CDFCD47-DAE6-46D9-BBB8-8D0A436A448D}"/>
    <cellStyle name="Normal 14 4 2 2 2 2 2 2" xfId="30957" xr:uid="{BC79413D-E2E9-4571-92EF-78FD39BC22D4}"/>
    <cellStyle name="Normal 14 4 2 2 2 2 3" xfId="30958" xr:uid="{E64E436F-A2BE-4E92-990E-42846925B8E1}"/>
    <cellStyle name="Normal 14 4 2 2 2 3" xfId="30959" xr:uid="{3E04B79D-A3DC-43EC-A2E3-CBDCF504B0DC}"/>
    <cellStyle name="Normal 14 4 2 2 2 3 2" xfId="30960" xr:uid="{FF90B46D-5C3B-44DD-9EFB-51F80D97A197}"/>
    <cellStyle name="Normal 14 4 2 2 2 3 2 2" xfId="30961" xr:uid="{820F98A9-4CD9-4EE7-AA02-0ABBF94209ED}"/>
    <cellStyle name="Normal 14 4 2 2 2 3 3" xfId="30962" xr:uid="{E1E36889-C4CD-499E-BAA6-76BF8B5B0BDD}"/>
    <cellStyle name="Normal 14 4 2 2 2 4" xfId="30963" xr:uid="{6D1A3B5B-6947-4395-A297-42D2955228E9}"/>
    <cellStyle name="Normal 14 4 2 2 2 4 2" xfId="30964" xr:uid="{06C5CEFA-EB33-4030-B3A1-CB013BED57CA}"/>
    <cellStyle name="Normal 14 4 2 2 2 5" xfId="30965" xr:uid="{7EC14A6E-3B9E-4522-BD65-B7A57375E45F}"/>
    <cellStyle name="Normal 14 4 2 2 3" xfId="30966" xr:uid="{B9F64BD4-668B-4382-8B3D-31C13CD173BA}"/>
    <cellStyle name="Normal 14 4 2 2 3 2" xfId="30967" xr:uid="{442FCFFA-1A36-44C6-B4DA-2D5C91303ABD}"/>
    <cellStyle name="Normal 14 4 2 2 3 2 2" xfId="30968" xr:uid="{32C53A92-6DE0-46A4-B526-F63B5DB8C82A}"/>
    <cellStyle name="Normal 14 4 2 2 3 3" xfId="30969" xr:uid="{C5EBFA9C-0A02-4929-9F16-18536DBBCA1C}"/>
    <cellStyle name="Normal 14 4 2 2 4" xfId="30970" xr:uid="{84008BB1-9B3B-4318-9989-8C0EC7E3C95C}"/>
    <cellStyle name="Normal 14 4 2 2 4 2" xfId="30971" xr:uid="{53D5D98C-A518-459D-9448-BA2B237A2A5E}"/>
    <cellStyle name="Normal 14 4 2 2 4 2 2" xfId="30972" xr:uid="{F0D9C00D-0D05-4E56-8931-5BAFD687EE96}"/>
    <cellStyle name="Normal 14 4 2 2 4 3" xfId="30973" xr:uid="{779499D8-E552-4D61-9688-62877E71BBCB}"/>
    <cellStyle name="Normal 14 4 2 2 5" xfId="30974" xr:uid="{2052B7E5-0B57-43E3-AC6A-6819E3EDB57F}"/>
    <cellStyle name="Normal 14 4 2 2 5 2" xfId="30975" xr:uid="{08C35D8B-7614-47FF-9C9C-2A435407843A}"/>
    <cellStyle name="Normal 14 4 2 2 6" xfId="30976" xr:uid="{65B13F89-BFDB-4CB0-998C-721B815D42A5}"/>
    <cellStyle name="Normal 14 4 2 3" xfId="30977" xr:uid="{F83A3762-F1FD-41B4-ACA4-D4E5352A9A6B}"/>
    <cellStyle name="Normal 14 4 2 3 2" xfId="30978" xr:uid="{CFA3ECCD-C600-4E81-8650-295B53AFDFE3}"/>
    <cellStyle name="Normal 14 4 2 3 2 2" xfId="30979" xr:uid="{5FCDD888-D28C-47E0-AC9B-6A9889EFC42B}"/>
    <cellStyle name="Normal 14 4 2 3 2 2 2" xfId="30980" xr:uid="{EE7F3B35-D141-4C4F-9A2F-F74409ABCF7A}"/>
    <cellStyle name="Normal 14 4 2 3 2 3" xfId="30981" xr:uid="{C21EB5FB-67D4-4BF4-8B72-894B32FA8069}"/>
    <cellStyle name="Normal 14 4 2 3 3" xfId="30982" xr:uid="{374310AF-D5F4-4FA4-8942-7164596818D8}"/>
    <cellStyle name="Normal 14 4 2 3 3 2" xfId="30983" xr:uid="{74EA0AB6-A3EE-4478-9969-57E39C6449EF}"/>
    <cellStyle name="Normal 14 4 2 3 3 2 2" xfId="30984" xr:uid="{9BA24A11-A75F-4F8A-89CA-633C0FC54A04}"/>
    <cellStyle name="Normal 14 4 2 3 3 3" xfId="30985" xr:uid="{C9CB51B7-8E63-4190-BE4E-6B41E87E4A3F}"/>
    <cellStyle name="Normal 14 4 2 3 4" xfId="30986" xr:uid="{4941339F-EDEB-45B3-BEEB-3CC282D58EA1}"/>
    <cellStyle name="Normal 14 4 2 3 4 2" xfId="30987" xr:uid="{7D899D86-22F2-4BFE-85E1-382844E7EFEB}"/>
    <cellStyle name="Normal 14 4 2 3 5" xfId="30988" xr:uid="{092114BE-FF25-46C4-BA14-4D5F60F40C79}"/>
    <cellStyle name="Normal 14 4 2 4" xfId="30989" xr:uid="{49C6A05A-41F6-426C-BF31-B1FACE93F4F3}"/>
    <cellStyle name="Normal 14 4 2 4 2" xfId="30990" xr:uid="{084D7D2D-CD87-46F1-8E1A-84C9366E6509}"/>
    <cellStyle name="Normal 14 4 2 4 2 2" xfId="30991" xr:uid="{DB9EB716-ACA2-4153-BD1C-B41B711212ED}"/>
    <cellStyle name="Normal 14 4 2 4 3" xfId="30992" xr:uid="{B1013304-B181-415B-AE4B-9A4F8377F5E7}"/>
    <cellStyle name="Normal 14 4 2 5" xfId="30993" xr:uid="{59DEF795-F26F-4A41-B1CB-4C3D163C055A}"/>
    <cellStyle name="Normal 14 4 2 5 2" xfId="30994" xr:uid="{166F2C39-F789-40A9-BD7F-C467361A2322}"/>
    <cellStyle name="Normal 14 4 2 5 2 2" xfId="30995" xr:uid="{7D42228D-6C2B-4CF6-9D5E-363C9C7A8EED}"/>
    <cellStyle name="Normal 14 4 2 5 3" xfId="30996" xr:uid="{ABBD7CA8-B29A-476B-B0A5-E1309AE36D8A}"/>
    <cellStyle name="Normal 14 4 2 6" xfId="30997" xr:uid="{BC733BC7-F196-4169-B5C3-8B880C4B3930}"/>
    <cellStyle name="Normal 14 4 2 6 2" xfId="30998" xr:uid="{8EE5D3D4-9EF8-46B7-A14A-16CFD2600106}"/>
    <cellStyle name="Normal 14 4 2 7" xfId="30999" xr:uid="{D67FE027-A01D-4094-BCAF-EAD92BAB44AE}"/>
    <cellStyle name="Normal 14 4 3" xfId="31000" xr:uid="{981F44FE-82FA-4452-B577-3BD9AB2F7939}"/>
    <cellStyle name="Normal 14 4 3 2" xfId="31001" xr:uid="{D9519B35-E202-4FA9-8116-3F47E4659B63}"/>
    <cellStyle name="Normal 14 4 3 2 2" xfId="31002" xr:uid="{3C427286-A3F1-4302-A2C9-6ABADC2BFAC1}"/>
    <cellStyle name="Normal 14 4 3 2 2 2" xfId="31003" xr:uid="{39792063-3D76-475A-8DBA-21766DF83756}"/>
    <cellStyle name="Normal 14 4 3 2 2 2 2" xfId="31004" xr:uid="{19C665AF-3819-4688-993B-DFEA84F833E4}"/>
    <cellStyle name="Normal 14 4 3 2 2 3" xfId="31005" xr:uid="{E9478D1F-AB9E-4256-984B-81E4EF2E3AEE}"/>
    <cellStyle name="Normal 14 4 3 2 3" xfId="31006" xr:uid="{399E17ED-20DB-46C9-B2EF-D1C44E4748FC}"/>
    <cellStyle name="Normal 14 4 3 2 3 2" xfId="31007" xr:uid="{7FC8B161-C171-4C23-86F0-60B844CFA8F7}"/>
    <cellStyle name="Normal 14 4 3 2 3 2 2" xfId="31008" xr:uid="{D9483CE4-9157-4F59-9019-AB3A724767BC}"/>
    <cellStyle name="Normal 14 4 3 2 3 3" xfId="31009" xr:uid="{2BB59DD6-567B-4C7B-BBEC-C5B7304477B9}"/>
    <cellStyle name="Normal 14 4 3 2 4" xfId="31010" xr:uid="{DC005EE7-8888-40C3-8193-CF166E843C1C}"/>
    <cellStyle name="Normal 14 4 3 2 4 2" xfId="31011" xr:uid="{899ECEF9-35A7-4823-9269-611D3E044679}"/>
    <cellStyle name="Normal 14 4 3 2 5" xfId="31012" xr:uid="{0A4EA2C2-1DE8-4620-BCB1-621591161A37}"/>
    <cellStyle name="Normal 14 4 3 3" xfId="31013" xr:uid="{4E86B65B-A13E-41CA-86F5-E6A99C47DA2A}"/>
    <cellStyle name="Normal 14 4 3 3 2" xfId="31014" xr:uid="{308E0A6B-24C7-48AB-881A-A0092BD3AA55}"/>
    <cellStyle name="Normal 14 4 3 3 2 2" xfId="31015" xr:uid="{B56CE73D-126A-47F0-BE9B-6FB7B986FD62}"/>
    <cellStyle name="Normal 14 4 3 3 3" xfId="31016" xr:uid="{B050AD5B-3E17-4424-8008-7E28AC189DC1}"/>
    <cellStyle name="Normal 14 4 3 4" xfId="31017" xr:uid="{9184EE3D-ED25-4E33-808B-B6F2E6F5BA5B}"/>
    <cellStyle name="Normal 14 4 3 4 2" xfId="31018" xr:uid="{1201298B-2F5F-413E-A318-981169C2679E}"/>
    <cellStyle name="Normal 14 4 3 4 2 2" xfId="31019" xr:uid="{D9D0699C-757E-4B5D-8BE9-0E4224114338}"/>
    <cellStyle name="Normal 14 4 3 4 3" xfId="31020" xr:uid="{4DD0FCDF-5AF5-4C9E-9707-C6556B630D9F}"/>
    <cellStyle name="Normal 14 4 3 5" xfId="31021" xr:uid="{270D93CD-6FF7-4747-8A16-941A390118F0}"/>
    <cellStyle name="Normal 14 4 3 5 2" xfId="31022" xr:uid="{DBBFF4F7-C234-4BA2-8697-7FC7D0CE0A1E}"/>
    <cellStyle name="Normal 14 4 3 6" xfId="31023" xr:uid="{06FACFC1-B634-4E49-8655-883C6EC6E6C2}"/>
    <cellStyle name="Normal 14 4 4" xfId="31024" xr:uid="{78257A22-C404-4E80-A591-090728B96FC5}"/>
    <cellStyle name="Normal 14 4 4 2" xfId="31025" xr:uid="{8CF7D2E7-E72F-46B5-9230-398C108E09E5}"/>
    <cellStyle name="Normal 14 4 4 2 2" xfId="31026" xr:uid="{AFF1D1EC-4E13-4EF6-81DB-6457A44B34FD}"/>
    <cellStyle name="Normal 14 4 4 2 2 2" xfId="31027" xr:uid="{E9D5D22A-D4A0-4801-8537-31EBC7013847}"/>
    <cellStyle name="Normal 14 4 4 2 3" xfId="31028" xr:uid="{F3FAA381-60AB-4FE5-96FE-297896A2E89C}"/>
    <cellStyle name="Normal 14 4 4 3" xfId="31029" xr:uid="{A0AFD442-DE79-40B3-9E28-887C7B2C6FE0}"/>
    <cellStyle name="Normal 14 4 4 3 2" xfId="31030" xr:uid="{F18B7F17-386B-4F62-871C-05C0A1E23F19}"/>
    <cellStyle name="Normal 14 4 4 3 2 2" xfId="31031" xr:uid="{16BC7F5A-58ED-47AA-A852-219F8C39E505}"/>
    <cellStyle name="Normal 14 4 4 3 3" xfId="31032" xr:uid="{EFF602A5-040E-47A9-A9B9-3A2A1D18F840}"/>
    <cellStyle name="Normal 14 4 4 4" xfId="31033" xr:uid="{7AB53E19-8302-40EA-AC48-044B6D3FF215}"/>
    <cellStyle name="Normal 14 4 4 4 2" xfId="31034" xr:uid="{EA9603A5-E698-4ED0-9FC6-BA1B6676A5BF}"/>
    <cellStyle name="Normal 14 4 4 5" xfId="31035" xr:uid="{7CD99367-0C82-4961-AF28-C143C1E9D49D}"/>
    <cellStyle name="Normal 14 4 5" xfId="31036" xr:uid="{7BACB677-9BF0-42F0-ACDC-C16598F23E14}"/>
    <cellStyle name="Normal 14 4 5 2" xfId="31037" xr:uid="{1075B522-2164-4C21-B311-17AF67C05CCC}"/>
    <cellStyle name="Normal 14 4 5 2 2" xfId="31038" xr:uid="{1EAF190A-A193-4B20-A91A-CD80A6DEE565}"/>
    <cellStyle name="Normal 14 4 5 2 2 2" xfId="31039" xr:uid="{815DFC3B-4C35-4B86-B8BE-E01AA8E4456C}"/>
    <cellStyle name="Normal 14 4 5 2 3" xfId="31040" xr:uid="{B911ADA8-B132-476B-95A7-F12D64C39914}"/>
    <cellStyle name="Normal 14 4 5 3" xfId="31041" xr:uid="{FEB8C68F-C5DA-4F57-8832-E2F88CF20CF1}"/>
    <cellStyle name="Normal 14 4 5 3 2" xfId="31042" xr:uid="{0434CDD9-603C-4BEA-A349-6F355180BCA8}"/>
    <cellStyle name="Normal 14 4 5 4" xfId="31043" xr:uid="{91D90070-4670-48E1-9FCA-8E2FB82C41C8}"/>
    <cellStyle name="Normal 14 4 6" xfId="31044" xr:uid="{DEBF142E-7C37-4567-B429-27D5ACEC3E7F}"/>
    <cellStyle name="Normal 14 4 6 2" xfId="31045" xr:uid="{4155B643-17CB-470A-B0B1-CC85163517F2}"/>
    <cellStyle name="Normal 14 4 6 2 2" xfId="31046" xr:uid="{1152E33E-0FE9-4D13-9925-87F6B3900673}"/>
    <cellStyle name="Normal 14 4 6 3" xfId="31047" xr:uid="{F2B1603F-BA29-4797-BA9A-D6FDFEE58A4D}"/>
    <cellStyle name="Normal 14 4 7" xfId="31048" xr:uid="{2FC83D2E-2C16-41C2-9089-4CE613462356}"/>
    <cellStyle name="Normal 14 4 7 2" xfId="31049" xr:uid="{0ECA5F19-66E6-42CC-B83F-21D115E93E87}"/>
    <cellStyle name="Normal 14 4 8" xfId="31050" xr:uid="{049E4ED7-7805-4CD1-A99D-1333B64D42EE}"/>
    <cellStyle name="Normal 14 4 9" xfId="47695" xr:uid="{88946A25-FCF2-4A9F-BCD9-780860F18A23}"/>
    <cellStyle name="Normal 14 5" xfId="31051" xr:uid="{017DBC66-F72B-4C52-92F8-B25C48C0F827}"/>
    <cellStyle name="Normal 14 5 2" xfId="31052" xr:uid="{62F72AB3-20A4-4B9D-B20C-2B790AAA380C}"/>
    <cellStyle name="Normal 14 5 2 2" xfId="31053" xr:uid="{67DF4074-5F3E-4BC5-8EEA-722ECB385EAD}"/>
    <cellStyle name="Normal 14 5 2 2 2" xfId="31054" xr:uid="{2EEEE39B-0220-4D0D-8707-6FC2140DF5EF}"/>
    <cellStyle name="Normal 14 5 2 2 3" xfId="31055" xr:uid="{1D331C6A-3B8D-4015-BE1C-3E04AD7B4FFA}"/>
    <cellStyle name="Normal 14 5 2 3" xfId="31056" xr:uid="{FA198949-4CA0-4475-8D58-F581F4EDBFD4}"/>
    <cellStyle name="Normal 14 5 2 3 2" xfId="31057" xr:uid="{7176A952-BACA-43CD-8B70-2F09BD0A8569}"/>
    <cellStyle name="Normal 14 5 2 3 2 2" xfId="31058" xr:uid="{BDCBD5B8-6EA1-4DEF-B0FA-A40AA452F9C8}"/>
    <cellStyle name="Normal 14 5 2 3 2 2 2" xfId="31059" xr:uid="{B1E3A429-7C71-4E41-86A6-9AFAFD0A7FEA}"/>
    <cellStyle name="Normal 14 5 2 3 2 3" xfId="31060" xr:uid="{35256824-0BD9-4A76-A3E6-DF616AF69800}"/>
    <cellStyle name="Normal 14 5 2 3 3" xfId="31061" xr:uid="{46E92F91-236D-4888-A31F-54481395619F}"/>
    <cellStyle name="Normal 14 5 2 3 3 2" xfId="31062" xr:uid="{26C7B179-4426-452B-8A2E-289B48844B60}"/>
    <cellStyle name="Normal 14 5 2 3 3 2 2" xfId="31063" xr:uid="{A6EC4642-5E53-4AAB-B4B4-755F07C16125}"/>
    <cellStyle name="Normal 14 5 2 3 3 3" xfId="31064" xr:uid="{BD1FB6D4-92F3-4AC3-8B1F-CBE8BEC19167}"/>
    <cellStyle name="Normal 14 5 2 3 4" xfId="31065" xr:uid="{C43AD4E6-9972-49FF-8E61-1E506FFB95ED}"/>
    <cellStyle name="Normal 14 5 2 3 4 2" xfId="31066" xr:uid="{F021625E-FFAC-4EA2-A76A-7E025928704A}"/>
    <cellStyle name="Normal 14 5 2 3 5" xfId="31067" xr:uid="{1B85BE28-49C6-44AD-A2BE-CA82E572FD16}"/>
    <cellStyle name="Normal 14 5 2 4" xfId="31068" xr:uid="{E7FD4D4A-835D-4245-AAC8-AE9C36394539}"/>
    <cellStyle name="Normal 14 5 2 4 2" xfId="31069" xr:uid="{336137E2-7559-4B5C-8F61-C2BEB77C3F32}"/>
    <cellStyle name="Normal 14 5 2 4 2 2" xfId="31070" xr:uid="{AC5D9976-FE7E-4340-8FA4-8DBD942967C7}"/>
    <cellStyle name="Normal 14 5 2 4 2 2 2" xfId="31071" xr:uid="{31A1CC7F-D6AD-4DE7-AAC3-26257F29936C}"/>
    <cellStyle name="Normal 14 5 2 4 2 3" xfId="31072" xr:uid="{1DCA8E2F-5DF4-427C-A21E-B34867E46DB9}"/>
    <cellStyle name="Normal 14 5 2 4 3" xfId="31073" xr:uid="{FC16DD6D-31EC-44A9-B267-499A3A0A9861}"/>
    <cellStyle name="Normal 14 5 2 4 3 2" xfId="31074" xr:uid="{8F0E97FD-72A8-4142-96F1-BB3F0750DC8A}"/>
    <cellStyle name="Normal 14 5 2 4 3 2 2" xfId="31075" xr:uid="{0F60BFFA-3922-4861-81C3-B940AD907708}"/>
    <cellStyle name="Normal 14 5 2 4 3 3" xfId="31076" xr:uid="{FEDF234C-56CC-45A6-8984-740CCE2CB4A7}"/>
    <cellStyle name="Normal 14 5 2 4 4" xfId="31077" xr:uid="{DACA5C7C-EC91-4253-A220-0FE09FC24594}"/>
    <cellStyle name="Normal 14 5 2 4 4 2" xfId="31078" xr:uid="{5DC7C981-8F36-4B6F-9235-8262D4D1F8A0}"/>
    <cellStyle name="Normal 14 5 2 4 5" xfId="31079" xr:uid="{188F9C4D-243D-4290-854A-30EE820FB3CC}"/>
    <cellStyle name="Normal 14 5 2 5" xfId="31080" xr:uid="{8616628F-BA98-496E-9041-380E73E4A37F}"/>
    <cellStyle name="Normal 14 5 2 6" xfId="31081" xr:uid="{3A02B7A4-1B41-4E6F-875E-F1428432B8CE}"/>
    <cellStyle name="Normal 14 5 3" xfId="31082" xr:uid="{7CD42EB2-35EF-48F8-A93E-B78AD653C854}"/>
    <cellStyle name="Normal 14 5 3 2" xfId="31083" xr:uid="{AE5A1D55-82C0-42E8-A1C9-685379BC5B1A}"/>
    <cellStyle name="Normal 14 5 3 2 2" xfId="31084" xr:uid="{A3BBD90B-BC61-461A-A976-84717E8A3356}"/>
    <cellStyle name="Normal 14 5 3 2 2 2" xfId="31085" xr:uid="{FDD1EEEB-5420-4AC7-B844-A1D9DD8B33E1}"/>
    <cellStyle name="Normal 14 5 3 2 2 2 2" xfId="31086" xr:uid="{DE976A7A-75C4-44DB-855F-29008A6A9913}"/>
    <cellStyle name="Normal 14 5 3 2 2 2 2 2" xfId="31087" xr:uid="{1EDD8E8B-E77D-4451-943E-40A51A584B3C}"/>
    <cellStyle name="Normal 14 5 3 2 2 2 3" xfId="31088" xr:uid="{3B6619A1-02E7-4368-B788-5B273CBD0481}"/>
    <cellStyle name="Normal 14 5 3 2 2 3" xfId="31089" xr:uid="{30F56AC3-EA07-4DF1-BF3F-575764DAAEAA}"/>
    <cellStyle name="Normal 14 5 3 2 2 3 2" xfId="31090" xr:uid="{7586E4B6-B83D-4ADB-961A-DE07EC83D8A1}"/>
    <cellStyle name="Normal 14 5 3 2 2 3 2 2" xfId="31091" xr:uid="{62DD4C84-98EF-42E3-83BE-827A08CA896E}"/>
    <cellStyle name="Normal 14 5 3 2 2 3 3" xfId="31092" xr:uid="{3825AE27-06F2-4A3B-ACD6-76A8E6C1D970}"/>
    <cellStyle name="Normal 14 5 3 2 2 4" xfId="31093" xr:uid="{544F7E00-C08C-4497-BC37-BC499B32DEBE}"/>
    <cellStyle name="Normal 14 5 3 2 2 4 2" xfId="31094" xr:uid="{65969529-60B5-406F-82D3-C9A020EB3FF2}"/>
    <cellStyle name="Normal 14 5 3 2 2 5" xfId="31095" xr:uid="{9C24F0E2-C31A-44A4-B1D7-B942C1605F00}"/>
    <cellStyle name="Normal 14 5 3 2 3" xfId="31096" xr:uid="{8FCD66B6-5DED-4E10-B7E3-0B8F09AE4D01}"/>
    <cellStyle name="Normal 14 5 3 2 3 2" xfId="31097" xr:uid="{F5BA4EE3-F159-49F6-9D19-F6A0AEF73918}"/>
    <cellStyle name="Normal 14 5 3 2 3 2 2" xfId="31098" xr:uid="{B8AABC2A-F34E-43A5-A632-0C6B21B9264B}"/>
    <cellStyle name="Normal 14 5 3 2 3 3" xfId="31099" xr:uid="{7A9D7362-BBE8-421B-9918-B315479B7035}"/>
    <cellStyle name="Normal 14 5 3 2 4" xfId="31100" xr:uid="{9063769C-31C9-497B-90C7-8FF639A17F5D}"/>
    <cellStyle name="Normal 14 5 3 2 4 2" xfId="31101" xr:uid="{66705942-1817-4F19-A980-09C3F6B7C672}"/>
    <cellStyle name="Normal 14 5 3 2 4 2 2" xfId="31102" xr:uid="{1BC3F7EA-4BAD-4C88-A79C-A9A7B68C623D}"/>
    <cellStyle name="Normal 14 5 3 2 4 3" xfId="31103" xr:uid="{3B36A2C0-EE4B-47A7-BEB2-35196FB1D376}"/>
    <cellStyle name="Normal 14 5 3 2 5" xfId="31104" xr:uid="{E56DC56D-BCC5-48E5-B375-8629DC82EB60}"/>
    <cellStyle name="Normal 14 5 3 2 5 2" xfId="31105" xr:uid="{1DB26B33-441B-43FC-AD7B-6C479BC30226}"/>
    <cellStyle name="Normal 14 5 3 2 6" xfId="31106" xr:uid="{E0229C06-263F-44B6-9239-2CF9A9DA9370}"/>
    <cellStyle name="Normal 14 5 3 3" xfId="31107" xr:uid="{9CF9B85C-F09A-4230-A5DF-DE01C455817E}"/>
    <cellStyle name="Normal 14 5 3 3 2" xfId="31108" xr:uid="{E41CE30D-8B9F-4840-AE2A-7CAC163A1A1A}"/>
    <cellStyle name="Normal 14 5 3 3 2 2" xfId="31109" xr:uid="{B2E1A822-D854-4EE8-8BC1-ABD8E990C1DA}"/>
    <cellStyle name="Normal 14 5 3 3 2 2 2" xfId="31110" xr:uid="{8CE1F9E0-D16E-4E6D-BC26-E49C7BDBAC07}"/>
    <cellStyle name="Normal 14 5 3 3 2 3" xfId="31111" xr:uid="{49E5F84A-99E0-4A44-81EC-2730E582EF05}"/>
    <cellStyle name="Normal 14 5 3 3 3" xfId="31112" xr:uid="{59C6908A-B147-4D36-8DD1-2C9BC67920C5}"/>
    <cellStyle name="Normal 14 5 3 3 3 2" xfId="31113" xr:uid="{021FC956-A3DE-489B-87FE-8BD0251EF0BB}"/>
    <cellStyle name="Normal 14 5 3 3 3 2 2" xfId="31114" xr:uid="{140BDF70-5E1C-4804-809F-246AAA3558E2}"/>
    <cellStyle name="Normal 14 5 3 3 3 3" xfId="31115" xr:uid="{3BF0BC36-545B-4206-AA20-ACE8D126E2CC}"/>
    <cellStyle name="Normal 14 5 3 3 4" xfId="31116" xr:uid="{3300212F-68D8-4484-989B-A44BF5575311}"/>
    <cellStyle name="Normal 14 5 3 3 4 2" xfId="31117" xr:uid="{CACC80DB-E4EC-4E4C-A5A4-46477C238CE2}"/>
    <cellStyle name="Normal 14 5 3 3 5" xfId="31118" xr:uid="{B618338D-B46C-483D-B9E9-D862B2FA7BEC}"/>
    <cellStyle name="Normal 14 5 3 4" xfId="31119" xr:uid="{DB2D68DC-072D-435F-9275-4E511F5A5EC7}"/>
    <cellStyle name="Normal 14 5 3 4 2" xfId="31120" xr:uid="{492A7A5E-81BB-4254-8EAD-526CE31B5827}"/>
    <cellStyle name="Normal 14 5 3 4 2 2" xfId="31121" xr:uid="{FA71DD9C-0CAE-4CA1-8CCF-89766CA995FB}"/>
    <cellStyle name="Normal 14 5 3 4 3" xfId="31122" xr:uid="{58CC3AD8-B5C5-4938-985D-14B83C80D33F}"/>
    <cellStyle name="Normal 14 5 3 5" xfId="31123" xr:uid="{39E52558-C6CE-4174-9710-2C804EA74571}"/>
    <cellStyle name="Normal 14 5 3 5 2" xfId="31124" xr:uid="{5118A60A-5D90-4AD1-8834-E69DA6573E69}"/>
    <cellStyle name="Normal 14 5 3 5 2 2" xfId="31125" xr:uid="{2BCAB00D-5F0C-41F0-92DB-8D6ADC8DF6B5}"/>
    <cellStyle name="Normal 14 5 3 5 3" xfId="31126" xr:uid="{34ADA354-9841-432A-BFB3-8410DA514869}"/>
    <cellStyle name="Normal 14 5 3 6" xfId="31127" xr:uid="{07526F2A-620F-4807-9D83-57E0EFCD8AFA}"/>
    <cellStyle name="Normal 14 5 3 6 2" xfId="31128" xr:uid="{A5E882D2-4768-4469-8954-3E0579C34286}"/>
    <cellStyle name="Normal 14 5 3 7" xfId="31129" xr:uid="{F1F3E6CB-8E61-4AF2-BAE7-BD650883A8D4}"/>
    <cellStyle name="Normal 14 5 4" xfId="31130" xr:uid="{FD91B0F3-EC9C-42D3-9043-6AAF33805934}"/>
    <cellStyle name="Normal 14 5 4 2" xfId="31131" xr:uid="{DAFF35F1-69B2-466F-8078-8E24A3EAAA64}"/>
    <cellStyle name="Normal 14 5 4 2 2" xfId="31132" xr:uid="{637DEA2F-44A8-4F32-8C77-CAA9C848BA27}"/>
    <cellStyle name="Normal 14 5 4 3" xfId="31133" xr:uid="{650BBD10-EA8E-497A-A80B-B1A54A242692}"/>
    <cellStyle name="Normal 14 5 5" xfId="31134" xr:uid="{9F13A838-A77B-48D3-8F41-2EC7328DA2C4}"/>
    <cellStyle name="Normal 14 5 6" xfId="31135" xr:uid="{B00965FF-59E9-43BE-AA6D-EE7C4D486247}"/>
    <cellStyle name="Normal 14 5 7" xfId="47243" xr:uid="{A446E814-C7E0-4B0E-BC55-C0506A583F70}"/>
    <cellStyle name="Normal 14 6" xfId="31136" xr:uid="{CC8DEA74-F15B-44F9-9C7A-9A3F28D23268}"/>
    <cellStyle name="Normal 14 6 2" xfId="31137" xr:uid="{C2B05B25-971F-4E7E-8ECB-8693131B1E93}"/>
    <cellStyle name="Normal 14 6 2 2" xfId="31138" xr:uid="{088B4B04-F9DB-4E63-98B6-53251402FCED}"/>
    <cellStyle name="Normal 14 6 2 2 2" xfId="31139" xr:uid="{A49606CF-660B-4371-A2F6-DAA71E2BDFE0}"/>
    <cellStyle name="Normal 14 6 2 2 2 2" xfId="31140" xr:uid="{D30B8B60-3102-4CA5-9C09-280B6DB30AD4}"/>
    <cellStyle name="Normal 14 6 2 2 2 2 2" xfId="31141" xr:uid="{2F2EEBB9-C7DE-43AE-ABB1-B1B507C8BDDE}"/>
    <cellStyle name="Normal 14 6 2 2 2 3" xfId="31142" xr:uid="{8E1A1A11-DD3F-44EC-AD78-B8DD4B1A3FCF}"/>
    <cellStyle name="Normal 14 6 2 2 3" xfId="31143" xr:uid="{DE57C809-7DB0-483C-961D-B173533DE7E6}"/>
    <cellStyle name="Normal 14 6 2 2 3 2" xfId="31144" xr:uid="{FB41E5F6-6E9D-463F-AF16-3146FB8B66F4}"/>
    <cellStyle name="Normal 14 6 2 2 3 2 2" xfId="31145" xr:uid="{34C8487E-E280-46BF-B5D9-A0FC24106DC4}"/>
    <cellStyle name="Normal 14 6 2 2 3 3" xfId="31146" xr:uid="{673EB48A-6441-46C0-922B-4D4C9F23FBDB}"/>
    <cellStyle name="Normal 14 6 2 2 4" xfId="31147" xr:uid="{B355E233-B905-4ABE-BFFA-B13D5A5DBC53}"/>
    <cellStyle name="Normal 14 6 2 2 4 2" xfId="31148" xr:uid="{F7EB0285-698C-49AB-AC49-12776F077025}"/>
    <cellStyle name="Normal 14 6 2 2 5" xfId="31149" xr:uid="{D90EE6F9-1EF8-4C04-8030-B3B403956C77}"/>
    <cellStyle name="Normal 14 6 2 3" xfId="31150" xr:uid="{71FFF9E5-2ECA-47F4-A9AC-EEF069FC2057}"/>
    <cellStyle name="Normal 14 6 2 3 2" xfId="31151" xr:uid="{0DA3BC54-F0CD-4D43-8F0E-1DAF87F25515}"/>
    <cellStyle name="Normal 14 6 2 3 2 2" xfId="31152" xr:uid="{3809013F-D65E-45FA-81FD-065DD70BF55E}"/>
    <cellStyle name="Normal 14 6 2 3 3" xfId="31153" xr:uid="{2D0FA5F0-68D5-4A22-A417-0D1A9995E5FD}"/>
    <cellStyle name="Normal 14 6 2 4" xfId="31154" xr:uid="{85B13DD2-903E-4717-AECF-6D1C372A6A5D}"/>
    <cellStyle name="Normal 14 6 2 4 2" xfId="31155" xr:uid="{17E9074E-91C2-4F4D-AD89-D7730AE57E71}"/>
    <cellStyle name="Normal 14 6 2 4 2 2" xfId="31156" xr:uid="{6E7B493A-BED4-48E7-8427-BB5E364BB4FD}"/>
    <cellStyle name="Normal 14 6 2 4 3" xfId="31157" xr:uid="{59A163B5-0499-49D1-B189-1B4381763312}"/>
    <cellStyle name="Normal 14 6 2 5" xfId="31158" xr:uid="{45A3BC68-6CD9-4A8F-890C-A21C41354CB5}"/>
    <cellStyle name="Normal 14 6 2 5 2" xfId="31159" xr:uid="{67FD467F-4C8D-4CCB-B90C-E816AA093AA5}"/>
    <cellStyle name="Normal 14 6 2 6" xfId="31160" xr:uid="{449469E7-B605-4570-9D73-294C9DFB285E}"/>
    <cellStyle name="Normal 14 6 3" xfId="31161" xr:uid="{9467A871-05C6-497E-BF93-EA87DF56E29E}"/>
    <cellStyle name="Normal 14 6 3 2" xfId="31162" xr:uid="{39CAF7F4-733B-47C3-9AC8-D31E6E7B27D8}"/>
    <cellStyle name="Normal 14 6 3 2 2" xfId="31163" xr:uid="{F489E25E-7CC7-4009-9990-4AA179EA670A}"/>
    <cellStyle name="Normal 14 6 3 2 3" xfId="31164" xr:uid="{996E59C2-BC51-4966-A7E8-6949480CA4BF}"/>
    <cellStyle name="Normal 14 6 3 3" xfId="31165" xr:uid="{75160FB2-445D-4AFC-BC3C-44E2F334A5BD}"/>
    <cellStyle name="Normal 14 6 3 3 2" xfId="31166" xr:uid="{27AC3009-BD72-410D-B11A-40133A0F58A2}"/>
    <cellStyle name="Normal 14 6 3 3 2 2" xfId="31167" xr:uid="{32CE5E98-5F43-4E19-8804-FE99B40DA5E6}"/>
    <cellStyle name="Normal 14 6 3 3 3" xfId="31168" xr:uid="{096C959C-85B8-4D71-8D6B-83FFA11A1A19}"/>
    <cellStyle name="Normal 14 6 3 4" xfId="31169" xr:uid="{716D50D5-512D-48F2-9030-E9B9DEF36529}"/>
    <cellStyle name="Normal 14 6 3 4 2" xfId="31170" xr:uid="{7407B414-B8A1-4A70-A78D-4CADCAE0BC83}"/>
    <cellStyle name="Normal 14 6 3 5" xfId="31171" xr:uid="{FEB069E3-23C5-4000-808D-45DA8AB070F8}"/>
    <cellStyle name="Normal 14 6 4" xfId="31172" xr:uid="{0C9D4810-F965-460B-B07F-E7316029DD71}"/>
    <cellStyle name="Normal 14 6 4 2" xfId="31173" xr:uid="{3347434A-6479-4AD3-8294-D424F0A6CB80}"/>
    <cellStyle name="Normal 14 6 4 3" xfId="31174" xr:uid="{F890010C-97E9-465D-9E66-1990E60A2C60}"/>
    <cellStyle name="Normal 14 6 5" xfId="31175" xr:uid="{EEF3CA91-FA2D-475F-971A-44C76FA920C3}"/>
    <cellStyle name="Normal 14 6 5 2" xfId="31176" xr:uid="{30E78D01-2BAE-44C3-A9EE-603048087851}"/>
    <cellStyle name="Normal 14 6 5 2 2" xfId="31177" xr:uid="{4A1B0D90-979E-4EEC-9FCF-52E7C6B79949}"/>
    <cellStyle name="Normal 14 6 5 3" xfId="31178" xr:uid="{E28BE19C-4F21-4B57-89E2-00B802E3D79B}"/>
    <cellStyle name="Normal 14 6 6" xfId="31179" xr:uid="{7ACD0EF8-E9E1-4F55-9F02-3CC2D11B27D0}"/>
    <cellStyle name="Normal 14 6 6 2" xfId="31180" xr:uid="{975749C7-8586-48A7-8E2C-EDB0A59F38FB}"/>
    <cellStyle name="Normal 14 6 6 2 2" xfId="31181" xr:uid="{05E61A0F-EE69-4134-9213-08FA0F9EDAF2}"/>
    <cellStyle name="Normal 14 6 6 3" xfId="31182" xr:uid="{176027DD-6120-42E8-8BFE-374B63D5A89A}"/>
    <cellStyle name="Normal 14 6 7" xfId="31183" xr:uid="{FACFC549-76F1-4D3B-BB0F-53571EF22554}"/>
    <cellStyle name="Normal 14 6 7 2" xfId="31184" xr:uid="{16A9D553-73C6-46AB-876B-928EF0DDDD8A}"/>
    <cellStyle name="Normal 14 6 8" xfId="31185" xr:uid="{02572E05-FCCE-4E16-8656-C5984D9B3CD5}"/>
    <cellStyle name="Normal 14 7" xfId="31186" xr:uid="{628EA413-9799-46CA-AD60-ABF8F28981FD}"/>
    <cellStyle name="Normal 14 7 2" xfId="31187" xr:uid="{B0113379-7978-49A8-99A0-64C051132DC7}"/>
    <cellStyle name="Normal 14 7 2 2" xfId="31188" xr:uid="{D1AF2DDA-0462-4EF1-A1C7-C280BFC768FB}"/>
    <cellStyle name="Normal 14 7 2 2 2" xfId="31189" xr:uid="{47ED8CC1-5485-403D-BA49-4596A0112E2B}"/>
    <cellStyle name="Normal 14 7 2 2 2 2" xfId="31190" xr:uid="{0938EAD5-D04D-4D27-9ACE-B295E068A9AE}"/>
    <cellStyle name="Normal 14 7 2 2 2 2 2" xfId="31191" xr:uid="{2D3451BF-A96A-44D0-88A6-8F90B1E543D6}"/>
    <cellStyle name="Normal 14 7 2 2 2 3" xfId="31192" xr:uid="{1EF0A285-4964-444C-855B-99A75599C4A9}"/>
    <cellStyle name="Normal 14 7 2 2 3" xfId="31193" xr:uid="{7BB7A79C-454B-41DF-BAAD-9B356076241F}"/>
    <cellStyle name="Normal 14 7 2 2 3 2" xfId="31194" xr:uid="{CE319E00-64EF-4D6F-BB46-21BC7087C223}"/>
    <cellStyle name="Normal 14 7 2 2 3 2 2" xfId="31195" xr:uid="{6F231A92-8F44-4477-B367-6901F7D802B5}"/>
    <cellStyle name="Normal 14 7 2 2 3 3" xfId="31196" xr:uid="{58F32899-4BA0-420B-991B-8E9FFAF9D2CC}"/>
    <cellStyle name="Normal 14 7 2 2 4" xfId="31197" xr:uid="{069317E5-CE41-4E64-A1AB-13B1E0F0393D}"/>
    <cellStyle name="Normal 14 7 2 2 4 2" xfId="31198" xr:uid="{45D08EDD-7A40-4F97-B934-904085DCAA30}"/>
    <cellStyle name="Normal 14 7 2 2 5" xfId="31199" xr:uid="{37C69D19-F706-43B9-844B-6E8E36C8407D}"/>
    <cellStyle name="Normal 14 7 2 3" xfId="31200" xr:uid="{AF93992A-1515-48BA-A1C1-4A47AEA5031A}"/>
    <cellStyle name="Normal 14 7 2 3 2" xfId="31201" xr:uid="{842405FF-7C1B-4D85-B15B-9C184090976B}"/>
    <cellStyle name="Normal 14 7 2 3 2 2" xfId="31202" xr:uid="{B0D468B6-19EA-4AEF-B8B6-782C08B7F33E}"/>
    <cellStyle name="Normal 14 7 2 3 3" xfId="31203" xr:uid="{05858832-B799-485B-A084-1F1A420D6753}"/>
    <cellStyle name="Normal 14 7 2 4" xfId="31204" xr:uid="{01AC2A8F-923D-407B-83F3-7CE6AF68286D}"/>
    <cellStyle name="Normal 14 7 2 4 2" xfId="31205" xr:uid="{965B3AF1-BCDF-4BC9-B9C3-2D8D416DCC94}"/>
    <cellStyle name="Normal 14 7 2 4 2 2" xfId="31206" xr:uid="{ADE05AC8-BCC8-4F93-904F-B4CECFB6D29A}"/>
    <cellStyle name="Normal 14 7 2 4 3" xfId="31207" xr:uid="{FDFC30F8-E98F-4AC9-9DE9-12AC81077F24}"/>
    <cellStyle name="Normal 14 7 2 5" xfId="31208" xr:uid="{951B3AF7-0789-4E59-AD20-07B2D5EC5C33}"/>
    <cellStyle name="Normal 14 7 2 5 2" xfId="31209" xr:uid="{47EE1D60-172F-4D78-968D-5A5CE4C61DB8}"/>
    <cellStyle name="Normal 14 7 2 6" xfId="31210" xr:uid="{DCC81DF0-228E-4B56-9761-1F39E7EF080C}"/>
    <cellStyle name="Normal 14 7 3" xfId="31211" xr:uid="{81F3DE43-69C2-40C7-9229-FEE9BDB88936}"/>
    <cellStyle name="Normal 14 7 3 2" xfId="31212" xr:uid="{CB9B933D-FFF3-4DEC-9E61-1FF1240A210F}"/>
    <cellStyle name="Normal 14 7 3 2 2" xfId="31213" xr:uid="{C1870996-D7DC-407D-9551-6806365B3E99}"/>
    <cellStyle name="Normal 14 7 3 2 2 2" xfId="31214" xr:uid="{A844C34B-F37A-4636-9E02-6F58AF6A529F}"/>
    <cellStyle name="Normal 14 7 3 2 3" xfId="31215" xr:uid="{B66490A8-BD47-4369-A6BC-6DA18B107636}"/>
    <cellStyle name="Normal 14 7 3 3" xfId="31216" xr:uid="{3F38719D-75BB-4505-B39B-0FD924AED190}"/>
    <cellStyle name="Normal 14 7 3 3 2" xfId="31217" xr:uid="{861F1BF1-F7F7-49A0-815A-ABB7F360F850}"/>
    <cellStyle name="Normal 14 7 3 3 2 2" xfId="31218" xr:uid="{B258869F-37B9-48FA-93FA-EFE681ABF824}"/>
    <cellStyle name="Normal 14 7 3 3 3" xfId="31219" xr:uid="{03D18DAA-3E16-4843-905F-ADE853B5DE99}"/>
    <cellStyle name="Normal 14 7 3 4" xfId="31220" xr:uid="{C7A5F63C-06DF-41C1-A35F-F63815F6C73F}"/>
    <cellStyle name="Normal 14 7 3 4 2" xfId="31221" xr:uid="{43E4FC62-C2C9-481F-9C6A-6A09A0E47B64}"/>
    <cellStyle name="Normal 14 7 3 5" xfId="31222" xr:uid="{DF3625A0-A242-4BC8-8609-75F3E3CAA12E}"/>
    <cellStyle name="Normal 14 7 4" xfId="31223" xr:uid="{3E45871E-0211-466C-9DDF-10797ED947BB}"/>
    <cellStyle name="Normal 14 7 4 2" xfId="31224" xr:uid="{D51C3A3D-55EE-427B-A6AD-884D11E87AA3}"/>
    <cellStyle name="Normal 14 7 4 2 2" xfId="31225" xr:uid="{122BFD58-7CE8-463A-981A-281FE8357C27}"/>
    <cellStyle name="Normal 14 7 4 3" xfId="31226" xr:uid="{414DB5D7-86C1-4322-BDC6-3FBB638A4DCC}"/>
    <cellStyle name="Normal 14 7 5" xfId="31227" xr:uid="{3DA35D44-7483-4BFE-A61B-26A58D5224DE}"/>
    <cellStyle name="Normal 14 7 5 2" xfId="31228" xr:uid="{D81E3468-8E97-47B0-BE6C-F69BD71873F7}"/>
    <cellStyle name="Normal 14 7 5 2 2" xfId="31229" xr:uid="{922628D2-F858-4FED-B8C6-0DE4957162EB}"/>
    <cellStyle name="Normal 14 7 5 3" xfId="31230" xr:uid="{8D33578C-4617-4641-8EA4-87B0D531BAC0}"/>
    <cellStyle name="Normal 14 7 6" xfId="31231" xr:uid="{E625AB77-C8EE-462C-92D1-CD1A6A71F8E0}"/>
    <cellStyle name="Normal 14 7 6 2" xfId="31232" xr:uid="{157A65C6-4DB1-4E74-A4E1-9FD0A3A56D7E}"/>
    <cellStyle name="Normal 14 7 7" xfId="31233" xr:uid="{61608B04-6093-438E-B8D7-3A92FCCE6A82}"/>
    <cellStyle name="Normal 14 8" xfId="31234" xr:uid="{25A48B89-6322-455D-8B41-9FDB867F2B70}"/>
    <cellStyle name="Normal 14 8 2" xfId="31235" xr:uid="{AB2CE36A-2169-4C7F-A977-939CF3CD855B}"/>
    <cellStyle name="Normal 14 9" xfId="31236" xr:uid="{69D56B0D-2C15-40FC-BE44-57DFAF928B69}"/>
    <cellStyle name="Normal 15" xfId="832" xr:uid="{70C8502E-F5FD-4414-B058-199AD84B2242}"/>
    <cellStyle name="Normal 15 10" xfId="31238" xr:uid="{BE067246-F188-4128-B602-EA4F2249F678}"/>
    <cellStyle name="Normal 15 11" xfId="31237" xr:uid="{B587CB39-34DE-4D5C-B961-98A1A65A3A20}"/>
    <cellStyle name="Normal 15 12" xfId="1693" xr:uid="{A9A8E4B9-21D9-4F93-98C3-E68BA75D760F}"/>
    <cellStyle name="Normal 15 13" xfId="43842" xr:uid="{C93B3596-535E-48A3-BDCE-14213EDC83CC}"/>
    <cellStyle name="Normal 15 2" xfId="31239" xr:uid="{AFEA4FB3-63A6-48FD-A6C8-DA34CFDE31A4}"/>
    <cellStyle name="Normal 15 2 2" xfId="31240" xr:uid="{BA61C103-375D-48B7-BD93-69349136A45B}"/>
    <cellStyle name="Normal 15 2 2 10" xfId="47356" xr:uid="{BA723E18-A690-455B-9D5D-B1A742C9F6E8}"/>
    <cellStyle name="Normal 15 2 2 2" xfId="31241" xr:uid="{E07A1076-4C9D-471E-9BED-0C5D6509A3B7}"/>
    <cellStyle name="Normal 15 2 2 2 2" xfId="31242" xr:uid="{14E88C40-FE26-4C6A-9D44-591194396907}"/>
    <cellStyle name="Normal 15 2 2 2 2 2" xfId="31243" xr:uid="{C45797F5-5C24-4971-BD1B-FE59429F5B4E}"/>
    <cellStyle name="Normal 15 2 2 2 2 3" xfId="31244" xr:uid="{8BFF025B-44F3-4435-8FEE-E961595E745E}"/>
    <cellStyle name="Normal 15 2 2 2 3" xfId="31245" xr:uid="{43B0E1BC-EDFC-4803-84A7-B48832BD2C61}"/>
    <cellStyle name="Normal 15 2 2 2 3 2" xfId="31246" xr:uid="{EA3BD02B-FBEE-437B-8369-F78C215AEA56}"/>
    <cellStyle name="Normal 15 2 2 2 3 2 2" xfId="31247" xr:uid="{C756305E-1FFC-4C33-8DD8-623720126434}"/>
    <cellStyle name="Normal 15 2 2 2 3 2 2 2" xfId="31248" xr:uid="{0323BF7B-753D-4E51-B01F-DBD8D9FA85ED}"/>
    <cellStyle name="Normal 15 2 2 2 3 2 3" xfId="31249" xr:uid="{3C3C89C6-E4B5-4E6F-81EC-778B280D96ED}"/>
    <cellStyle name="Normal 15 2 2 2 3 3" xfId="31250" xr:uid="{CA264031-013B-4069-A909-CEFC3BA205B8}"/>
    <cellStyle name="Normal 15 2 2 2 3 3 2" xfId="31251" xr:uid="{7AA073A3-F3DD-4AB0-8F6A-6C222333C1DB}"/>
    <cellStyle name="Normal 15 2 2 2 3 3 2 2" xfId="31252" xr:uid="{B817202E-1CBD-4F97-A2E9-CAF9111ADF64}"/>
    <cellStyle name="Normal 15 2 2 2 3 3 3" xfId="31253" xr:uid="{9E761174-9032-492F-BF80-9512F467D950}"/>
    <cellStyle name="Normal 15 2 2 2 3 4" xfId="31254" xr:uid="{CEFA9D4B-B31E-46A1-B666-32553327B004}"/>
    <cellStyle name="Normal 15 2 2 2 3 4 2" xfId="31255" xr:uid="{A8E4C41A-325F-486B-9F97-A7D900465DA6}"/>
    <cellStyle name="Normal 15 2 2 2 3 5" xfId="31256" xr:uid="{27F3DF3A-342F-4E26-AF23-B2628A3BC791}"/>
    <cellStyle name="Normal 15 2 2 2 4" xfId="31257" xr:uid="{98561B41-5391-48D3-9EF6-557A07944F16}"/>
    <cellStyle name="Normal 15 2 2 2 5" xfId="31258" xr:uid="{C74D93EF-E685-4981-8D59-87C7516C335F}"/>
    <cellStyle name="Normal 15 2 2 2 6" xfId="47498" xr:uid="{A77133B6-A15B-4689-8EF3-326DFCF0283A}"/>
    <cellStyle name="Normal 15 2 2 3" xfId="31259" xr:uid="{CBC53E20-5EA0-472F-8E6D-ED84C17E352A}"/>
    <cellStyle name="Normal 15 2 2 3 2" xfId="31260" xr:uid="{DB9EA3EC-3174-415A-9C3F-A080E72DB7A7}"/>
    <cellStyle name="Normal 15 2 2 3 2 2" xfId="31261" xr:uid="{E7F2A3F1-9B62-4F95-9477-0D53D5AE1B3C}"/>
    <cellStyle name="Normal 15 2 2 3 2 2 2" xfId="31262" xr:uid="{C55FD3E0-66B5-421F-8EB1-4510AADDA4F0}"/>
    <cellStyle name="Normal 15 2 2 3 2 2 2 2" xfId="31263" xr:uid="{08FF5378-800E-44A7-8139-F82BBAA519E4}"/>
    <cellStyle name="Normal 15 2 2 3 2 2 3" xfId="31264" xr:uid="{4DB649B4-6D26-4C4A-ABF2-169EFDB129CE}"/>
    <cellStyle name="Normal 15 2 2 3 2 3" xfId="31265" xr:uid="{C6368517-E6A6-458C-8C9B-D1175F1A8FFD}"/>
    <cellStyle name="Normal 15 2 2 3 2 3 2" xfId="31266" xr:uid="{78B9FFD6-AE8C-41DA-9B60-C35FE2910A28}"/>
    <cellStyle name="Normal 15 2 2 3 2 3 2 2" xfId="31267" xr:uid="{E90E0DBC-F852-461F-987F-852ED009E89E}"/>
    <cellStyle name="Normal 15 2 2 3 2 3 3" xfId="31268" xr:uid="{3BE6AE96-5318-47C1-A2F0-2F26720366B8}"/>
    <cellStyle name="Normal 15 2 2 3 2 4" xfId="31269" xr:uid="{93AAB505-FFA0-4D0E-A85A-F8075BBCE32F}"/>
    <cellStyle name="Normal 15 2 2 3 2 4 2" xfId="31270" xr:uid="{9719FFA2-7B2D-4E72-9296-D9E9FF6087ED}"/>
    <cellStyle name="Normal 15 2 2 3 2 5" xfId="31271" xr:uid="{0C59BC2B-6FC4-43E7-B813-B094612D1F5E}"/>
    <cellStyle name="Normal 15 2 2 3 3" xfId="31272" xr:uid="{0F654772-BE2F-49D5-BB81-16FE53BCEF9C}"/>
    <cellStyle name="Normal 15 2 2 3 3 2" xfId="31273" xr:uid="{9D258991-6D77-4DF2-91FE-3DABB0AAB9C3}"/>
    <cellStyle name="Normal 15 2 2 3 3 3" xfId="31274" xr:uid="{33448241-D01B-4BF9-9E7F-CFDA5D25A990}"/>
    <cellStyle name="Normal 15 2 2 3 4" xfId="31275" xr:uid="{7252D0A8-E54E-4A24-90FE-29F835A8CE75}"/>
    <cellStyle name="Normal 15 2 2 3 4 2" xfId="31276" xr:uid="{48D52EFD-236E-4A10-B350-4B4D7EE239FE}"/>
    <cellStyle name="Normal 15 2 2 3 4 2 2" xfId="31277" xr:uid="{8633A684-14C5-43D9-89E5-BB31187B737F}"/>
    <cellStyle name="Normal 15 2 2 3 4 3" xfId="31278" xr:uid="{1C935164-841E-4981-A4FD-B74FD21DE716}"/>
    <cellStyle name="Normal 15 2 2 3 5" xfId="31279" xr:uid="{EBB56C33-E6FF-4919-BDDC-0B863A83EA7A}"/>
    <cellStyle name="Normal 15 2 2 3 5 2" xfId="31280" xr:uid="{7D61A205-5C59-4167-82BF-091BE5CF55E0}"/>
    <cellStyle name="Normal 15 2 2 3 5 2 2" xfId="31281" xr:uid="{2A99831E-E4B7-46D1-80ED-4B21ECE726C2}"/>
    <cellStyle name="Normal 15 2 2 3 5 3" xfId="31282" xr:uid="{5453799C-E82A-4E15-B738-8491A6129185}"/>
    <cellStyle name="Normal 15 2 2 3 6" xfId="31283" xr:uid="{A914D4A8-8E64-41C8-9962-56B630B67F17}"/>
    <cellStyle name="Normal 15 2 2 3 6 2" xfId="31284" xr:uid="{44E81CE1-7CCE-4086-B6D0-411399166B14}"/>
    <cellStyle name="Normal 15 2 2 3 7" xfId="31285" xr:uid="{0297A7EF-0DCE-425A-A789-DC6A5C7BDB3F}"/>
    <cellStyle name="Normal 15 2 2 4" xfId="31286" xr:uid="{3B80802F-7798-4886-BD6D-8A87B288E5D0}"/>
    <cellStyle name="Normal 15 2 2 4 2" xfId="31287" xr:uid="{9D6BCB06-9F99-48AE-BE98-643C248D61C9}"/>
    <cellStyle name="Normal 15 2 2 4 2 2" xfId="31288" xr:uid="{473EE304-BBDB-4BC7-9C8D-3BE0E52A868E}"/>
    <cellStyle name="Normal 15 2 2 4 2 2 2" xfId="31289" xr:uid="{874A2362-D10D-4857-A1D0-EB02DA06C258}"/>
    <cellStyle name="Normal 15 2 2 4 2 3" xfId="31290" xr:uid="{5E5F7112-D40C-47DD-A393-98270B2AF5A7}"/>
    <cellStyle name="Normal 15 2 2 4 3" xfId="31291" xr:uid="{F59902B4-4FC4-4B69-AC22-F9A3546DCC49}"/>
    <cellStyle name="Normal 15 2 2 4 3 2" xfId="31292" xr:uid="{755711AA-0DEE-4C84-97FE-5BDDB1582ED1}"/>
    <cellStyle name="Normal 15 2 2 4 3 2 2" xfId="31293" xr:uid="{34ABD33D-2A3A-47CE-A865-2E35928F7FC1}"/>
    <cellStyle name="Normal 15 2 2 4 3 3" xfId="31294" xr:uid="{28016749-2413-4458-83CA-B16FBE930221}"/>
    <cellStyle name="Normal 15 2 2 4 4" xfId="31295" xr:uid="{D0107A63-E189-4FC4-AC65-9FBEC033E452}"/>
    <cellStyle name="Normal 15 2 2 4 4 2" xfId="31296" xr:uid="{3F5D882B-6AF7-47F3-BB70-949474BCB14E}"/>
    <cellStyle name="Normal 15 2 2 4 5" xfId="31297" xr:uid="{03EF2F73-A2F9-4EC1-956B-F662CBE657C7}"/>
    <cellStyle name="Normal 15 2 2 5" xfId="31298" xr:uid="{53F4253F-D468-4F17-A3B1-164F749307CA}"/>
    <cellStyle name="Normal 15 2 2 5 2" xfId="31299" xr:uid="{3E686215-2980-4C32-8575-B52994BF1153}"/>
    <cellStyle name="Normal 15 2 2 5 2 2" xfId="31300" xr:uid="{BC02F874-92E4-4690-890E-E240B17354F1}"/>
    <cellStyle name="Normal 15 2 2 5 2 2 2" xfId="31301" xr:uid="{EEFEACA1-3D77-4CCC-93BB-57D0567AF52D}"/>
    <cellStyle name="Normal 15 2 2 5 2 3" xfId="31302" xr:uid="{B11083AD-7B3B-4BF0-8C85-AF2BE9074996}"/>
    <cellStyle name="Normal 15 2 2 5 3" xfId="31303" xr:uid="{800F0361-009B-4831-9F09-F1045EDD5E76}"/>
    <cellStyle name="Normal 15 2 2 5 3 2" xfId="31304" xr:uid="{27A7AAA8-3914-4E5A-9BB0-A4510A2159A2}"/>
    <cellStyle name="Normal 15 2 2 5 4" xfId="31305" xr:uid="{E6684AE1-92AE-4EE5-8244-04F270143BD8}"/>
    <cellStyle name="Normal 15 2 2 6" xfId="31306" xr:uid="{68958E30-4C17-40A3-817C-39B491FC963C}"/>
    <cellStyle name="Normal 15 2 2 6 2" xfId="31307" xr:uid="{EC019F45-C948-43AB-9867-FA2D4AE67A20}"/>
    <cellStyle name="Normal 15 2 2 6 2 2" xfId="31308" xr:uid="{C24B5839-FC50-417B-AA38-CB01904A01FF}"/>
    <cellStyle name="Normal 15 2 2 6 3" xfId="31309" xr:uid="{8534A4CE-181C-468E-86AB-2CD5CDB746C3}"/>
    <cellStyle name="Normal 15 2 2 7" xfId="31310" xr:uid="{5A8C6C94-7290-44D1-811D-2B2668EFCEDD}"/>
    <cellStyle name="Normal 15 2 2 7 2" xfId="31311" xr:uid="{CEF11C6E-BFFF-419F-B330-8344CA21C384}"/>
    <cellStyle name="Normal 15 2 2 7 2 2" xfId="31312" xr:uid="{003A70C6-69D8-4DC9-817E-503F8D300E6C}"/>
    <cellStyle name="Normal 15 2 2 7 3" xfId="31313" xr:uid="{575904F7-4AF4-417A-9C2B-885CDBA990E5}"/>
    <cellStyle name="Normal 15 2 2 8" xfId="31314" xr:uid="{C8E36A17-82D4-4E12-BBE7-8390851D2973}"/>
    <cellStyle name="Normal 15 2 2 8 2" xfId="31315" xr:uid="{6B29EB64-0AB2-4429-8647-53ED30627CE3}"/>
    <cellStyle name="Normal 15 2 2 9" xfId="31316" xr:uid="{A2FF19A9-9591-4942-8CA6-D3D77CB05E9C}"/>
    <cellStyle name="Normal 15 2 3" xfId="31317" xr:uid="{4EF821DE-BDA0-4E20-840E-B5B41FEDB1D8}"/>
    <cellStyle name="Normal 15 2 3 2" xfId="31318" xr:uid="{6F3366D4-6326-42D8-A770-AB2092D497DA}"/>
    <cellStyle name="Normal 15 2 3 2 2" xfId="31319" xr:uid="{50082AC7-60DB-473D-A3C5-4C67C4C73FA0}"/>
    <cellStyle name="Normal 15 2 3 2 2 2" xfId="31320" xr:uid="{B09F3E03-5A68-4172-BDAE-A69A79B65A5C}"/>
    <cellStyle name="Normal 15 2 3 2 2 2 2" xfId="31321" xr:uid="{457751C8-7EBC-42ED-AD3C-8CD79DA5F7E6}"/>
    <cellStyle name="Normal 15 2 3 2 2 3" xfId="31322" xr:uid="{ED9E75A7-707B-491A-B973-06C47B083227}"/>
    <cellStyle name="Normal 15 2 3 2 3" xfId="31323" xr:uid="{66F52E35-921A-4B10-9BBA-9842B5CBD425}"/>
    <cellStyle name="Normal 15 2 3 2 3 2" xfId="31324" xr:uid="{1A4BBA1B-C218-4295-A0CF-EFE1A14A8409}"/>
    <cellStyle name="Normal 15 2 3 2 3 2 2" xfId="31325" xr:uid="{532A4E1D-3830-44F0-B473-E966A469A257}"/>
    <cellStyle name="Normal 15 2 3 2 3 3" xfId="31326" xr:uid="{5041EB50-95FC-4B5E-A3F6-CC01397532AA}"/>
    <cellStyle name="Normal 15 2 3 2 4" xfId="31327" xr:uid="{6C65B57B-AD20-42A6-8114-A9F96736B0D7}"/>
    <cellStyle name="Normal 15 2 3 2 4 2" xfId="31328" xr:uid="{7DE30DEC-7301-4F16-A7E4-53F627ECEF51}"/>
    <cellStyle name="Normal 15 2 3 2 5" xfId="31329" xr:uid="{D265CC2A-C6C6-417D-9A44-CEAD69601B46}"/>
    <cellStyle name="Normal 15 2 3 2 6" xfId="47528" xr:uid="{FC1D9924-77EA-488C-8540-B1A883BD9316}"/>
    <cellStyle name="Normal 15 2 3 3" xfId="31330" xr:uid="{C168DDB4-068B-44F7-A417-85F62EADE541}"/>
    <cellStyle name="Normal 15 2 3 3 2" xfId="31331" xr:uid="{82C4F209-BD97-44CB-89C7-D139E716E323}"/>
    <cellStyle name="Normal 15 2 3 3 2 2" xfId="31332" xr:uid="{F8E56F21-9C6A-4317-A28C-FE60CB2C5DD7}"/>
    <cellStyle name="Normal 15 2 3 3 3" xfId="31333" xr:uid="{74CFE141-CBD1-4162-AA6C-7FAF25439353}"/>
    <cellStyle name="Normal 15 2 3 4" xfId="31334" xr:uid="{9CCAFAB4-63A3-4169-AA15-810F0F9C3E5D}"/>
    <cellStyle name="Normal 15 2 3 4 2" xfId="31335" xr:uid="{40D9803A-1712-4E81-8039-4A77C473CB17}"/>
    <cellStyle name="Normal 15 2 3 4 2 2" xfId="31336" xr:uid="{3BE139B7-6D7D-4C50-8515-5B705ADEBE0A}"/>
    <cellStyle name="Normal 15 2 3 4 3" xfId="31337" xr:uid="{9104F36A-BBAB-4DA6-8165-99E938C8ED4E}"/>
    <cellStyle name="Normal 15 2 3 5" xfId="31338" xr:uid="{9D4F7FF1-AF6E-4017-95DC-ABA67895F5F5}"/>
    <cellStyle name="Normal 15 2 3 5 2" xfId="31339" xr:uid="{B06276D4-43E6-4E70-BE36-EAF34B371AA8}"/>
    <cellStyle name="Normal 15 2 3 6" xfId="31340" xr:uid="{7E5F9C69-39D2-44EC-87EA-0AB62FE4538E}"/>
    <cellStyle name="Normal 15 2 3 7" xfId="47420" xr:uid="{05B248B0-599F-4EFC-941B-2CD0A763D8F1}"/>
    <cellStyle name="Normal 15 2 4" xfId="31341" xr:uid="{9A350D10-1618-4E0E-8E9B-AA2A78440665}"/>
    <cellStyle name="Normal 15 2 4 2" xfId="31342" xr:uid="{E0A024F9-C49F-46C9-9B43-A19F8A16870A}"/>
    <cellStyle name="Normal 15 2 4 2 2" xfId="31343" xr:uid="{994B3EC9-93B7-4C4E-89ED-DB09EF82AFFC}"/>
    <cellStyle name="Normal 15 2 4 2 2 2" xfId="31344" xr:uid="{D13E5355-6597-4116-8B07-5F3757EE64EB}"/>
    <cellStyle name="Normal 15 2 4 2 3" xfId="31345" xr:uid="{36279A6D-8412-48E1-B5C8-4D0C55F350F4}"/>
    <cellStyle name="Normal 15 2 4 3" xfId="31346" xr:uid="{D2DA1029-D635-4DDD-9508-F87F69F6AA3E}"/>
    <cellStyle name="Normal 15 2 4 3 2" xfId="31347" xr:uid="{4095A480-91B9-442C-8597-364E04EDBDF0}"/>
    <cellStyle name="Normal 15 2 4 3 2 2" xfId="31348" xr:uid="{463A1E40-B342-4FA1-A696-9CD128B2E658}"/>
    <cellStyle name="Normal 15 2 4 3 3" xfId="31349" xr:uid="{791598E6-8539-430D-935C-1CABEAB29810}"/>
    <cellStyle name="Normal 15 2 4 4" xfId="31350" xr:uid="{C93F7FEC-1527-4719-8623-8CD7EB8A5092}"/>
    <cellStyle name="Normal 15 2 4 4 2" xfId="31351" xr:uid="{A691E6BC-D3FA-4993-B5FB-DB21A34D2DAA}"/>
    <cellStyle name="Normal 15 2 4 5" xfId="31352" xr:uid="{F2F5FC37-D1CA-4022-86FA-1F6A99862A35}"/>
    <cellStyle name="Normal 15 2 4 6" xfId="47477" xr:uid="{4646FC11-B384-415B-B48C-0484609B3BA4}"/>
    <cellStyle name="Normal 15 2 5" xfId="31353" xr:uid="{2F915849-03BD-4DD3-825A-121782393B87}"/>
    <cellStyle name="Normal 15 2 5 2" xfId="31354" xr:uid="{1886DF28-082D-4777-B145-48ECF93FB7B0}"/>
    <cellStyle name="Normal 15 2 5 2 2" xfId="31355" xr:uid="{68419A49-05D7-477D-81D6-BD0A29DB0705}"/>
    <cellStyle name="Normal 15 2 5 2 2 2" xfId="31356" xr:uid="{B51E05CD-AD2D-41DA-89EE-88A0FFC97AB4}"/>
    <cellStyle name="Normal 15 2 5 2 3" xfId="31357" xr:uid="{47A7C2B0-A2C8-4166-A4C6-AEC05459F6B7}"/>
    <cellStyle name="Normal 15 2 5 3" xfId="31358" xr:uid="{F70260FE-1462-401D-A46A-419800EF7E8F}"/>
    <cellStyle name="Normal 15 2 5 3 2" xfId="31359" xr:uid="{D09FEEA7-B6F8-432D-93F0-9A9670896C70}"/>
    <cellStyle name="Normal 15 2 5 4" xfId="31360" xr:uid="{B6FD06A2-0DAD-441A-822C-0456EF5D24EC}"/>
    <cellStyle name="Normal 15 2 6" xfId="31361" xr:uid="{509A0CDC-ED3B-428D-9B5A-144E738F4741}"/>
    <cellStyle name="Normal 15 2 6 2" xfId="31362" xr:uid="{16CAA628-D2CB-4FB4-9C3A-F16747CFFB6C}"/>
    <cellStyle name="Normal 15 2 6 2 2" xfId="31363" xr:uid="{7F01D637-549E-4615-8979-6B95C07CE03E}"/>
    <cellStyle name="Normal 15 2 6 3" xfId="31364" xr:uid="{661664BC-0B2D-452C-B521-931CF6F65965}"/>
    <cellStyle name="Normal 15 2 7" xfId="31365" xr:uid="{7CF47E88-1EDD-4610-AFA0-C98A1F59125D}"/>
    <cellStyle name="Normal 15 2 7 2" xfId="31366" xr:uid="{52F0074B-FF32-4F17-A252-26F7202437C8}"/>
    <cellStyle name="Normal 15 2 8" xfId="31367" xr:uid="{A2A9C8A3-6C00-4CB0-94B3-0F2E215B694E}"/>
    <cellStyle name="Normal 15 2 9" xfId="47310" xr:uid="{BC469E4E-FA68-4656-8789-FEE471776573}"/>
    <cellStyle name="Normal 15 3" xfId="31368" xr:uid="{24BF400B-6DCD-4BFC-A24F-6218CC4643F5}"/>
    <cellStyle name="Normal 15 3 2" xfId="31369" xr:uid="{3E082A99-608B-48F3-A787-0D6956F21011}"/>
    <cellStyle name="Normal 15 3 2 2" xfId="31370" xr:uid="{C9EF8C0D-6E97-406B-98B2-A4F3038A599E}"/>
    <cellStyle name="Normal 15 3 2 2 2" xfId="31371" xr:uid="{384A4B33-797A-4106-91C8-0A688B756975}"/>
    <cellStyle name="Normal 15 3 2 2 2 2" xfId="31372" xr:uid="{27C25B48-DFD4-4989-B32B-568DDA971A37}"/>
    <cellStyle name="Normal 15 3 2 2 2 2 2" xfId="31373" xr:uid="{74363730-C881-4C3B-9C64-DFCDDA2AB215}"/>
    <cellStyle name="Normal 15 3 2 2 2 3" xfId="31374" xr:uid="{AAD3D574-3F99-4839-A79F-01935D53C0F3}"/>
    <cellStyle name="Normal 15 3 2 2 3" xfId="31375" xr:uid="{C25509B6-46E1-472C-B7B5-25FBF8B8E126}"/>
    <cellStyle name="Normal 15 3 2 2 3 2" xfId="31376" xr:uid="{4A1189EA-A3F8-40B6-8511-5071EA641974}"/>
    <cellStyle name="Normal 15 3 2 2 3 2 2" xfId="31377" xr:uid="{2E0CBB31-418B-4C56-A726-E146094B087D}"/>
    <cellStyle name="Normal 15 3 2 2 3 3" xfId="31378" xr:uid="{D78267C7-3A8C-4F59-8F71-F306AE8593C9}"/>
    <cellStyle name="Normal 15 3 2 2 4" xfId="31379" xr:uid="{797AB957-7FF5-448A-9EC2-BCC5A7D7F0E0}"/>
    <cellStyle name="Normal 15 3 2 2 4 2" xfId="31380" xr:uid="{71709E89-631A-4C55-B68F-5992219EE22E}"/>
    <cellStyle name="Normal 15 3 2 2 5" xfId="31381" xr:uid="{55547C61-C2DD-41FB-A515-3F5D67555178}"/>
    <cellStyle name="Normal 15 3 2 3" xfId="31382" xr:uid="{1C9FF972-6D57-420A-B59B-FAC86CE0A666}"/>
    <cellStyle name="Normal 15 3 2 3 2" xfId="31383" xr:uid="{02596738-4841-4F79-9B1E-8052A4CC7E82}"/>
    <cellStyle name="Normal 15 3 2 3 2 2" xfId="31384" xr:uid="{198DE747-55B0-4937-8766-BD8D55C4424B}"/>
    <cellStyle name="Normal 15 3 2 3 3" xfId="31385" xr:uid="{02A72559-94B1-4A21-BF33-9A6D3BA47065}"/>
    <cellStyle name="Normal 15 3 2 4" xfId="31386" xr:uid="{208D0478-0798-4F1A-8144-2233EE9BF18A}"/>
    <cellStyle name="Normal 15 3 2 4 2" xfId="31387" xr:uid="{C629DCD0-289C-44EF-AE93-9EBA210502EF}"/>
    <cellStyle name="Normal 15 3 2 4 2 2" xfId="31388" xr:uid="{59E2EBDD-BC23-4DF0-BBD3-A7BD800AC17A}"/>
    <cellStyle name="Normal 15 3 2 4 3" xfId="31389" xr:uid="{8312D643-77AB-464D-A95A-241C736D303B}"/>
    <cellStyle name="Normal 15 3 2 5" xfId="31390" xr:uid="{AA467260-7B3E-43D2-8D0A-EA30820F7CB4}"/>
    <cellStyle name="Normal 15 3 2 5 2" xfId="31391" xr:uid="{FFEF49BC-57E3-41FB-9F18-C4BB63817002}"/>
    <cellStyle name="Normal 15 3 2 6" xfId="31392" xr:uid="{822EC22B-A0A3-47BC-8ADE-E263119FF357}"/>
    <cellStyle name="Normal 15 3 2 7" xfId="47486" xr:uid="{D8F29F56-7FB6-4545-A4B6-A5E2E96D0D66}"/>
    <cellStyle name="Normal 15 3 3" xfId="31393" xr:uid="{0CE5B7E5-33ED-40C6-9F9A-81EAAEA629A8}"/>
    <cellStyle name="Normal 15 3 3 2" xfId="31394" xr:uid="{0632C860-1B90-4553-B26B-0A259574CCBD}"/>
    <cellStyle name="Normal 15 3 3 2 2" xfId="31395" xr:uid="{A28D9E58-A82E-4744-B294-77B2334CA69A}"/>
    <cellStyle name="Normal 15 3 3 2 2 2" xfId="31396" xr:uid="{1FF26C32-B8F9-48EB-9BBA-8E1586099E33}"/>
    <cellStyle name="Normal 15 3 3 2 3" xfId="31397" xr:uid="{F4903DEF-1C3F-4652-9D9A-F1B612DABC45}"/>
    <cellStyle name="Normal 15 3 3 3" xfId="31398" xr:uid="{69197DB5-F709-4ACF-BEB6-C38294ADD0B6}"/>
    <cellStyle name="Normal 15 3 3 3 2" xfId="31399" xr:uid="{E465307B-992F-45EC-A75F-E830DF8F5D75}"/>
    <cellStyle name="Normal 15 3 3 3 2 2" xfId="31400" xr:uid="{C0F94442-8B72-4B7C-AB4E-6D2CB13EE209}"/>
    <cellStyle name="Normal 15 3 3 3 3" xfId="31401" xr:uid="{7587962B-6914-4490-AE43-48AFF08773B7}"/>
    <cellStyle name="Normal 15 3 3 4" xfId="31402" xr:uid="{C073DADC-EBA9-41BF-A096-344965638B6D}"/>
    <cellStyle name="Normal 15 3 3 4 2" xfId="31403" xr:uid="{5170B00D-C0CF-4651-903C-D44D4AFC2803}"/>
    <cellStyle name="Normal 15 3 3 5" xfId="31404" xr:uid="{3B98B1F1-BD6D-4DC1-A648-CF6EA2087D6D}"/>
    <cellStyle name="Normal 15 3 4" xfId="31405" xr:uid="{08E207ED-21C2-45FC-90B4-83082E06FE45}"/>
    <cellStyle name="Normal 15 3 4 2" xfId="31406" xr:uid="{41A06DD1-48A7-4EEB-8954-0B3BD4096712}"/>
    <cellStyle name="Normal 15 3 4 2 2" xfId="31407" xr:uid="{7E5D961A-21DE-4988-A560-819D826E0380}"/>
    <cellStyle name="Normal 15 3 4 2 2 2" xfId="31408" xr:uid="{B9ABFA99-5639-4A07-A627-436D87C4EB0C}"/>
    <cellStyle name="Normal 15 3 4 2 3" xfId="31409" xr:uid="{E30D9854-B996-42C0-853B-1E0F3088F069}"/>
    <cellStyle name="Normal 15 3 4 3" xfId="31410" xr:uid="{97DC2C88-0BFF-4703-AF76-C233C311ABA2}"/>
    <cellStyle name="Normal 15 3 4 3 2" xfId="31411" xr:uid="{855B7DF1-30B7-43FB-AAD2-9D1AAC0BED54}"/>
    <cellStyle name="Normal 15 3 4 4" xfId="31412" xr:uid="{134271C3-5149-4F82-83CA-5716CC87CFBC}"/>
    <cellStyle name="Normal 15 3 5" xfId="31413" xr:uid="{F0CB154F-A239-407F-A8F8-B4BECBD57FBC}"/>
    <cellStyle name="Normal 15 3 5 2" xfId="31414" xr:uid="{8B7294D9-5152-4060-BD79-0716E74C51D8}"/>
    <cellStyle name="Normal 15 3 5 2 2" xfId="31415" xr:uid="{DFE3F772-185F-428B-912C-5881B9240205}"/>
    <cellStyle name="Normal 15 3 5 3" xfId="31416" xr:uid="{DB35A4F1-15C5-4087-8C6A-4824711C976D}"/>
    <cellStyle name="Normal 15 3 6" xfId="31417" xr:uid="{975C03A3-7F0F-4F9D-B03B-CF9571159E82}"/>
    <cellStyle name="Normal 15 3 6 2" xfId="31418" xr:uid="{AD16C574-CEC0-40A3-9E0F-F0EC6C9B1859}"/>
    <cellStyle name="Normal 15 3 7" xfId="31419" xr:uid="{E87D99FB-6E47-450E-B114-D771E2385771}"/>
    <cellStyle name="Normal 15 3 8" xfId="47344" xr:uid="{5FB4EBB2-235C-4677-8811-4B7A977EE958}"/>
    <cellStyle name="Normal 15 4" xfId="31420" xr:uid="{4D8F62C6-11A3-4B39-BAD5-439AB943FAF3}"/>
    <cellStyle name="Normal 15 4 2" xfId="31421" xr:uid="{14E4E428-29B9-40EC-B08F-0633AADA4EF0}"/>
    <cellStyle name="Normal 15 4 2 2" xfId="31422" xr:uid="{F1B3F2BE-BFC1-4E17-BCDD-C174735376F4}"/>
    <cellStyle name="Normal 15 4 2 2 2" xfId="31423" xr:uid="{A5285278-1A00-40A0-BEC9-F686617CBB6D}"/>
    <cellStyle name="Normal 15 4 2 2 2 2" xfId="31424" xr:uid="{20D14C69-8E13-4BA2-A37C-2DE307040248}"/>
    <cellStyle name="Normal 15 4 2 2 2 2 2" xfId="31425" xr:uid="{EBEBE1BE-6F5B-4349-BCCB-5229A54178E2}"/>
    <cellStyle name="Normal 15 4 2 2 2 3" xfId="31426" xr:uid="{916CFA72-DD83-4BF6-B7D0-05CA4C4BDA92}"/>
    <cellStyle name="Normal 15 4 2 2 3" xfId="31427" xr:uid="{AB102D4D-AEE9-43EC-9DC5-0740612D8593}"/>
    <cellStyle name="Normal 15 4 2 2 3 2" xfId="31428" xr:uid="{03774E50-C821-4D7C-ADD0-A2D5B37E2CEA}"/>
    <cellStyle name="Normal 15 4 2 2 3 2 2" xfId="31429" xr:uid="{EC798819-24EE-475E-AE0B-1E6CF0DDCE2F}"/>
    <cellStyle name="Normal 15 4 2 2 3 3" xfId="31430" xr:uid="{D0424517-82EA-4F35-B1CD-A785B9ADE7D8}"/>
    <cellStyle name="Normal 15 4 2 2 4" xfId="31431" xr:uid="{393143EA-8B1A-435A-AF6A-B464CB4922C0}"/>
    <cellStyle name="Normal 15 4 2 2 4 2" xfId="31432" xr:uid="{77643BE7-AEE3-438B-98C7-F88588AEE54C}"/>
    <cellStyle name="Normal 15 4 2 2 5" xfId="31433" xr:uid="{0546A4E5-4345-4590-AEE3-28B82D807AC1}"/>
    <cellStyle name="Normal 15 4 2 3" xfId="31434" xr:uid="{76F4F914-9648-4C3A-B39D-60E5BECEF28B}"/>
    <cellStyle name="Normal 15 4 2 3 2" xfId="31435" xr:uid="{E4240F8D-9213-4027-9D0F-014CE443043F}"/>
    <cellStyle name="Normal 15 4 2 3 2 2" xfId="31436" xr:uid="{6C095192-41AA-4D71-8AC5-9138C058E65F}"/>
    <cellStyle name="Normal 15 4 2 3 3" xfId="31437" xr:uid="{5B76B867-4E1B-48C7-B51D-FFBF127B8D08}"/>
    <cellStyle name="Normal 15 4 2 4" xfId="31438" xr:uid="{317E2C22-F31A-4F3B-82A5-95EE635DF29B}"/>
    <cellStyle name="Normal 15 4 2 4 2" xfId="31439" xr:uid="{A8DC8CBC-4B76-4AB3-A8A2-8C9FD811B542}"/>
    <cellStyle name="Normal 15 4 2 4 2 2" xfId="31440" xr:uid="{96CC1BE9-E580-475B-B9BF-6BABD4331710}"/>
    <cellStyle name="Normal 15 4 2 4 3" xfId="31441" xr:uid="{56306DCC-5DB6-4AF0-A093-E4D54A7FE5BA}"/>
    <cellStyle name="Normal 15 4 2 5" xfId="31442" xr:uid="{756C9C0E-B449-4FFD-BB96-F673AFBF31A7}"/>
    <cellStyle name="Normal 15 4 2 5 2" xfId="31443" xr:uid="{7483E3AC-7763-4494-90E6-ED5F7A931E89}"/>
    <cellStyle name="Normal 15 4 2 6" xfId="31444" xr:uid="{293F3EF6-691B-40A4-866C-D37CBD3F1750}"/>
    <cellStyle name="Normal 15 4 2 7" xfId="47510" xr:uid="{D75EBE2D-B56E-4B1B-B724-22DEEF6CE614}"/>
    <cellStyle name="Normal 15 4 3" xfId="31445" xr:uid="{C4B0048A-B265-48C9-A651-5183619B82F3}"/>
    <cellStyle name="Normal 15 4 3 2" xfId="31446" xr:uid="{B2C8069F-9FA5-4769-9D2C-AB0D569D0F35}"/>
    <cellStyle name="Normal 15 4 3 2 2" xfId="31447" xr:uid="{963CA84E-C551-4038-B921-C5353D9C6217}"/>
    <cellStyle name="Normal 15 4 3 2 2 2" xfId="31448" xr:uid="{2B485A83-1C44-4BD6-9CB9-4CA2EE0F0A5F}"/>
    <cellStyle name="Normal 15 4 3 2 3" xfId="31449" xr:uid="{CFB01B09-2644-4D7F-ABFD-6A8FB48790D6}"/>
    <cellStyle name="Normal 15 4 3 3" xfId="31450" xr:uid="{4BE55353-D309-4D55-9808-436F8CD056A5}"/>
    <cellStyle name="Normal 15 4 3 3 2" xfId="31451" xr:uid="{D44437ED-0BFA-49DA-8132-4B20BD1078F5}"/>
    <cellStyle name="Normal 15 4 3 3 2 2" xfId="31452" xr:uid="{C70ECE73-A1EB-48DE-B585-9D2D6EC3DC1B}"/>
    <cellStyle name="Normal 15 4 3 3 3" xfId="31453" xr:uid="{E2D4F273-DEC0-4172-A81A-915D684FF402}"/>
    <cellStyle name="Normal 15 4 3 4" xfId="31454" xr:uid="{1AC206B9-14A2-4906-A088-01764F5150D7}"/>
    <cellStyle name="Normal 15 4 3 4 2" xfId="31455" xr:uid="{0F3F3617-5B41-4F0F-9C20-8FA9A376386B}"/>
    <cellStyle name="Normal 15 4 3 5" xfId="31456" xr:uid="{B7F80FB0-8B9A-40D4-B3D8-017ABC08131C}"/>
    <cellStyle name="Normal 15 4 4" xfId="31457" xr:uid="{9C0EF46C-EDD3-4B2C-9C80-CCEAEDB05AF4}"/>
    <cellStyle name="Normal 15 4 4 2" xfId="31458" xr:uid="{FB789E24-BC10-4485-8E8A-4B50233F8CD3}"/>
    <cellStyle name="Normal 15 4 4 2 2" xfId="31459" xr:uid="{C8C63340-E47F-4A3E-95DF-B012F37DC6FF}"/>
    <cellStyle name="Normal 15 4 4 3" xfId="31460" xr:uid="{89C016AB-FF71-46F7-A81E-EBDB3FABB426}"/>
    <cellStyle name="Normal 15 4 5" xfId="31461" xr:uid="{2D7903A7-8776-4534-841C-3D093B594447}"/>
    <cellStyle name="Normal 15 4 5 2" xfId="31462" xr:uid="{A541F588-11CB-4845-88FA-8D389DC864F1}"/>
    <cellStyle name="Normal 15 4 5 2 2" xfId="31463" xr:uid="{C47003E5-554A-44E3-A9E5-F294BDADDFF0}"/>
    <cellStyle name="Normal 15 4 5 3" xfId="31464" xr:uid="{4E779738-F5B3-40F4-A996-7FE6971F163E}"/>
    <cellStyle name="Normal 15 4 6" xfId="31465" xr:uid="{F3A21F6B-11BD-475D-B27F-921F81260C7F}"/>
    <cellStyle name="Normal 15 4 6 2" xfId="31466" xr:uid="{0043ABCE-1B01-480A-B9DA-8806989CD946}"/>
    <cellStyle name="Normal 15 4 7" xfId="31467" xr:uid="{DEFDF035-C8EE-4EB6-9DFF-31115AB987A2}"/>
    <cellStyle name="Normal 15 4 8" xfId="47375" xr:uid="{7B79AC0F-275F-4D90-8977-56FB2392C672}"/>
    <cellStyle name="Normal 15 5" xfId="31468" xr:uid="{72FBA248-22C7-4BFA-98BD-08E79CCDF36C}"/>
    <cellStyle name="Normal 15 5 2" xfId="31469" xr:uid="{DE607CFF-2361-41D5-BC79-C132804A7F3D}"/>
    <cellStyle name="Normal 15 5 2 2" xfId="31470" xr:uid="{F81C237F-CD6A-4A83-BD59-E35ED61E72C2}"/>
    <cellStyle name="Normal 15 5 2 2 2" xfId="31471" xr:uid="{5D4D9F5F-1089-4EDA-B36C-185E696A9FFB}"/>
    <cellStyle name="Normal 15 5 2 2 2 2" xfId="31472" xr:uid="{FEA75248-3B1B-4689-AB0B-8783BB22E694}"/>
    <cellStyle name="Normal 15 5 2 2 3" xfId="31473" xr:uid="{B9B2E5D8-E333-4D3B-B49B-DA140B6C97FB}"/>
    <cellStyle name="Normal 15 5 2 3" xfId="31474" xr:uid="{A0F8FE00-C197-432A-A71B-9AD922D19B7F}"/>
    <cellStyle name="Normal 15 5 2 3 2" xfId="31475" xr:uid="{E01A079E-24F2-45D0-8240-8BE950F09384}"/>
    <cellStyle name="Normal 15 5 2 3 2 2" xfId="31476" xr:uid="{6DE7BEAE-833A-4C59-A279-26A4369ED754}"/>
    <cellStyle name="Normal 15 5 2 3 3" xfId="31477" xr:uid="{C3B802A4-A78C-485B-97BF-469AEBA322AE}"/>
    <cellStyle name="Normal 15 5 2 4" xfId="31478" xr:uid="{C66AF51E-A4A3-4A91-9DF1-8D6955E0A747}"/>
    <cellStyle name="Normal 15 5 2 4 2" xfId="31479" xr:uid="{6C5EF80B-F257-40D9-80A3-C9D17CA9B714}"/>
    <cellStyle name="Normal 15 5 2 5" xfId="31480" xr:uid="{C0456051-5976-464E-9BA8-BAD84D08718D}"/>
    <cellStyle name="Normal 15 5 2 6" xfId="47543" xr:uid="{EC9DC988-756B-4FC4-8383-1420C8831953}"/>
    <cellStyle name="Normal 15 5 3" xfId="31481" xr:uid="{19E5B98C-0C00-4317-ADDA-FED4DDF67435}"/>
    <cellStyle name="Normal 15 5 3 2" xfId="31482" xr:uid="{C4EB23AB-185E-4E29-BD4D-3675668ECC99}"/>
    <cellStyle name="Normal 15 5 3 2 2" xfId="31483" xr:uid="{27CE3148-5077-446A-BFC9-4F174BB5643E}"/>
    <cellStyle name="Normal 15 5 3 3" xfId="31484" xr:uid="{7E544278-4214-4F20-BFA2-4C37AC4B9E6A}"/>
    <cellStyle name="Normal 15 5 4" xfId="31485" xr:uid="{EA321F7E-2A19-4D47-8FB1-8BA4C4A1DF56}"/>
    <cellStyle name="Normal 15 5 4 2" xfId="31486" xr:uid="{53D49715-5EF9-47BA-B52D-87BB0533D87F}"/>
    <cellStyle name="Normal 15 5 4 2 2" xfId="31487" xr:uid="{E86178AE-8074-41D5-AEA5-8EFBADDD27EE}"/>
    <cellStyle name="Normal 15 5 4 3" xfId="31488" xr:uid="{EF8FC6C0-D7E7-43A3-A079-5B0303A70941}"/>
    <cellStyle name="Normal 15 5 5" xfId="31489" xr:uid="{A1877609-00E4-47D4-BDD7-11258161BD41}"/>
    <cellStyle name="Normal 15 5 5 2" xfId="31490" xr:uid="{E3C0CF78-34A1-420B-BA08-C982AB2A6712}"/>
    <cellStyle name="Normal 15 5 6" xfId="31491" xr:uid="{D01F90B8-0542-4C47-B0AA-8BE849FA4E00}"/>
    <cellStyle name="Normal 15 5 7" xfId="47443" xr:uid="{3B4AB947-F0B8-449E-A0A0-D141A6280D8B}"/>
    <cellStyle name="Normal 15 6" xfId="31492" xr:uid="{6B986D7D-8B0E-46BD-9113-EA174456F44D}"/>
    <cellStyle name="Normal 15 6 2" xfId="31493" xr:uid="{D0F64257-FDA8-455C-9823-932DEB945668}"/>
    <cellStyle name="Normal 15 6 2 2" xfId="31494" xr:uid="{2AA56840-810C-4D3D-9061-045B662E51FC}"/>
    <cellStyle name="Normal 15 6 2 2 2" xfId="31495" xr:uid="{BB34F882-C8B0-48A2-AECE-A0C4EE34FD9A}"/>
    <cellStyle name="Normal 15 6 2 3" xfId="31496" xr:uid="{945FE0D4-A521-41EC-BA28-928D237039B0}"/>
    <cellStyle name="Normal 15 6 3" xfId="31497" xr:uid="{04EE77CC-A2C5-4656-A023-3C4D4FA1EC44}"/>
    <cellStyle name="Normal 15 6 3 2" xfId="31498" xr:uid="{8527BACD-81C7-4CB4-9800-803E472E82A2}"/>
    <cellStyle name="Normal 15 6 3 2 2" xfId="31499" xr:uid="{7D410674-61DB-46D8-B1E4-AB18D5EE09EB}"/>
    <cellStyle name="Normal 15 6 3 3" xfId="31500" xr:uid="{A4F466D9-FBB8-456B-85E6-0C8C0B1C9472}"/>
    <cellStyle name="Normal 15 6 4" xfId="31501" xr:uid="{9571D389-9C51-4C22-B83E-C103229F5A49}"/>
    <cellStyle name="Normal 15 6 4 2" xfId="31502" xr:uid="{2822D4A1-D3A6-42BB-BF23-4C92AF3B7ECD}"/>
    <cellStyle name="Normal 15 6 5" xfId="31503" xr:uid="{170280F2-7FEE-4BE0-9DF5-B8E3293B7535}"/>
    <cellStyle name="Normal 15 6 6" xfId="47466" xr:uid="{588969E9-89E3-4022-B8C0-A4CCA9ED6078}"/>
    <cellStyle name="Normal 15 7" xfId="31504" xr:uid="{2904F505-3740-4D5A-8651-86881B81F894}"/>
    <cellStyle name="Normal 15 7 2" xfId="31505" xr:uid="{EC80435F-AC48-49A4-8B78-CC3D7EC31D98}"/>
    <cellStyle name="Normal 15 7 2 2" xfId="31506" xr:uid="{0307ADA2-17DB-4AB5-B18B-2DC03B3520ED}"/>
    <cellStyle name="Normal 15 7 2 2 2" xfId="31507" xr:uid="{64309A40-7C76-4F7C-8BCF-9BFA82487F16}"/>
    <cellStyle name="Normal 15 7 2 3" xfId="31508" xr:uid="{D50355C6-5594-4434-9E09-AFD8F288C5CA}"/>
    <cellStyle name="Normal 15 7 3" xfId="31509" xr:uid="{798E5A36-2C22-4A3D-81A2-8CA7DA69A1B1}"/>
    <cellStyle name="Normal 15 7 3 2" xfId="31510" xr:uid="{7891CAA2-3568-494A-8352-1AAC237D272F}"/>
    <cellStyle name="Normal 15 7 4" xfId="31511" xr:uid="{17E6FE0F-54FF-4C63-831F-A8A65C54CA30}"/>
    <cellStyle name="Normal 15 7 5" xfId="47298" xr:uid="{066C7B03-A89D-45FC-81D8-0204CFB75973}"/>
    <cellStyle name="Normal 15 8" xfId="31512" xr:uid="{F797467E-B95D-4EB1-9FED-A0F8A5B9D5C5}"/>
    <cellStyle name="Normal 15 8 2" xfId="31513" xr:uid="{8C482AEE-9B31-4E47-8A9C-279D35B27CB8}"/>
    <cellStyle name="Normal 15 8 2 2" xfId="31514" xr:uid="{BF6B2C14-3346-4F45-828B-725142D91F9A}"/>
    <cellStyle name="Normal 15 8 3" xfId="31515" xr:uid="{29ED130A-D0B4-42D2-81EC-DFACF5041189}"/>
    <cellStyle name="Normal 15 8 4" xfId="47696" xr:uid="{910E0C34-260A-44AA-85B6-629590D92FF1}"/>
    <cellStyle name="Normal 15 9" xfId="31516" xr:uid="{1D4397A2-CC43-4EC4-B558-934625D6D1A1}"/>
    <cellStyle name="Normal 15 9 2" xfId="31517" xr:uid="{69FB8BFF-EF45-4BAE-A0E8-3FD24D740A7F}"/>
    <cellStyle name="Normal 15 9 3" xfId="47251" xr:uid="{AF68F0B5-D96C-476A-84F8-16FF83CD5CD7}"/>
    <cellStyle name="Normal 16" xfId="834" xr:uid="{BBA8EF81-E6E8-4A16-BC22-5816B2F626C5}"/>
    <cellStyle name="Normal 16 10" xfId="31519" xr:uid="{ECB847AB-C3B8-4744-8DA3-FC1E51FDB5CC}"/>
    <cellStyle name="Normal 16 11" xfId="31520" xr:uid="{3D100153-FDDF-462F-BBFF-1678393EC5C2}"/>
    <cellStyle name="Normal 16 12" xfId="31518" xr:uid="{8365BC18-7A68-471F-9276-732440126D33}"/>
    <cellStyle name="Normal 16 13" xfId="3238" xr:uid="{3A879E84-7A64-46BF-8167-1D7391440C77}"/>
    <cellStyle name="Normal 16 2" xfId="31521" xr:uid="{87B6BB65-B38C-445E-BEAC-314EA44EA599}"/>
    <cellStyle name="Normal 16 2 2" xfId="31522" xr:uid="{AE245C36-A7AC-4D31-904D-4FEB29D0D666}"/>
    <cellStyle name="Normal 16 2 2 2" xfId="31523" xr:uid="{5448DE06-476A-4D55-B689-6EF66C13A1AE}"/>
    <cellStyle name="Normal 16 2 2 2 2" xfId="31524" xr:uid="{E81D6A17-7408-4193-8740-0C672159B157}"/>
    <cellStyle name="Normal 16 2 2 2 2 2" xfId="31525" xr:uid="{6827A6EB-4905-4E44-8DD8-6B6C23B79FBA}"/>
    <cellStyle name="Normal 16 2 2 2 2 2 2" xfId="31526" xr:uid="{6019887A-7DC7-4743-8B51-01FEDC408462}"/>
    <cellStyle name="Normal 16 2 2 2 2 3" xfId="31527" xr:uid="{7A88F7CA-7009-499A-BF70-978E1FD02F1F}"/>
    <cellStyle name="Normal 16 2 2 2 3" xfId="31528" xr:uid="{ED0B0B14-C6C0-49AF-85CC-01AB8F119325}"/>
    <cellStyle name="Normal 16 2 2 2 3 2" xfId="31529" xr:uid="{B8E0D3AE-ECB1-4979-83A4-29427CF4BCE6}"/>
    <cellStyle name="Normal 16 2 2 2 3 2 2" xfId="31530" xr:uid="{150F0331-36B7-43AA-846C-7FFDE5DC9DAF}"/>
    <cellStyle name="Normal 16 2 2 2 3 3" xfId="31531" xr:uid="{BF21B1FD-9608-4779-A65E-F86495423C25}"/>
    <cellStyle name="Normal 16 2 2 2 4" xfId="31532" xr:uid="{24586F93-DE81-45B3-9C8C-9691BE95188D}"/>
    <cellStyle name="Normal 16 2 2 2 4 2" xfId="31533" xr:uid="{DF949C02-BF6A-4C8A-AFEF-9AFCBF1AEADA}"/>
    <cellStyle name="Normal 16 2 2 2 5" xfId="31534" xr:uid="{59025E07-2582-4A86-AFF3-254EBCC5D31E}"/>
    <cellStyle name="Normal 16 2 2 3" xfId="31535" xr:uid="{FC83C4F1-788B-48FF-A4F4-BBC1F14E3A51}"/>
    <cellStyle name="Normal 16 2 2 3 2" xfId="31536" xr:uid="{C1AD703A-097E-4B76-AB82-D2BCFFC918CE}"/>
    <cellStyle name="Normal 16 2 2 3 3" xfId="31537" xr:uid="{1604B75E-EFF6-452F-A1F2-39D8BF73792D}"/>
    <cellStyle name="Normal 16 2 2 4" xfId="31538" xr:uid="{40933041-7AA0-459C-AE0F-BCFF76DB239F}"/>
    <cellStyle name="Normal 16 2 2 4 2" xfId="31539" xr:uid="{015F8781-8CB9-43EF-9C9A-2757C4D99EB7}"/>
    <cellStyle name="Normal 16 2 2 4 2 2" xfId="31540" xr:uid="{71E52D30-3A7E-4996-B697-52CC1E101969}"/>
    <cellStyle name="Normal 16 2 2 4 3" xfId="31541" xr:uid="{53BE5CF4-D63F-4C70-84E1-68F7FE4DC453}"/>
    <cellStyle name="Normal 16 2 2 5" xfId="31542" xr:uid="{30F6458E-EDB8-4309-A2BD-EEFFD52D255D}"/>
    <cellStyle name="Normal 16 2 2 5 2" xfId="31543" xr:uid="{FE9EFBF1-3D29-4D31-A5D2-F04E948D517A}"/>
    <cellStyle name="Normal 16 2 2 5 2 2" xfId="31544" xr:uid="{34FE0B4C-C89E-4CE5-A733-6B6013842D42}"/>
    <cellStyle name="Normal 16 2 2 5 3" xfId="31545" xr:uid="{D834AAD8-B9FF-41D7-BF05-6B7EC458BF2F}"/>
    <cellStyle name="Normal 16 2 2 6" xfId="31546" xr:uid="{E65B7116-29F2-4F90-B04D-A4279C5E98D0}"/>
    <cellStyle name="Normal 16 2 2 6 2" xfId="31547" xr:uid="{C96A2604-961C-498E-BFC9-A75373B4D2F9}"/>
    <cellStyle name="Normal 16 2 2 7" xfId="31548" xr:uid="{71FF09DD-0CDB-4B29-88BB-1B8D37362BA4}"/>
    <cellStyle name="Normal 16 2 3" xfId="31549" xr:uid="{656CB766-F435-4875-AB4F-67B49AADFEC3}"/>
    <cellStyle name="Normal 16 2 3 2" xfId="31550" xr:uid="{F3E4D928-CD37-4B40-992D-19B0B15C58F1}"/>
    <cellStyle name="Normal 16 2 3 3" xfId="31551" xr:uid="{DBD36B0E-87EC-440E-B135-8E99041469B9}"/>
    <cellStyle name="Normal 16 2 4" xfId="31552" xr:uid="{59FD4549-89CF-40FE-A390-929038735E46}"/>
    <cellStyle name="Normal 16 2 5" xfId="31553" xr:uid="{7BA680B9-1604-40AA-9B34-6069D083B4BC}"/>
    <cellStyle name="Normal 16 2 6" xfId="47260" xr:uid="{CFB3B62C-439D-4F7F-B154-08EED2AE1F31}"/>
    <cellStyle name="Normal 16 3" xfId="31554" xr:uid="{AA062321-D82F-41B5-90E4-139A67539AA8}"/>
    <cellStyle name="Normal 16 3 2" xfId="31555" xr:uid="{AF39FF9C-0E64-49E5-825E-E442DAC60AB2}"/>
    <cellStyle name="Normal 16 3 2 2" xfId="31556" xr:uid="{F33C0EC4-ED9E-42E4-8690-3B204210AA20}"/>
    <cellStyle name="Normal 16 3 2 3" xfId="31557" xr:uid="{0E81DAA3-DFBB-4950-B2E5-5A1F3F613027}"/>
    <cellStyle name="Normal 16 3 3" xfId="31558" xr:uid="{B3A064A5-A0CC-4FCB-B4A2-A676136F2011}"/>
    <cellStyle name="Normal 16 3 4" xfId="31559" xr:uid="{C96341B4-E159-4369-A3C3-A3C35683D029}"/>
    <cellStyle name="Normal 16 3 5" xfId="47265" xr:uid="{625F1CE9-40F2-4F45-B7EE-F10B2268F1C0}"/>
    <cellStyle name="Normal 16 4" xfId="31560" xr:uid="{61C7B124-BDD4-4BA0-A2FE-C2B2C52DAA02}"/>
    <cellStyle name="Normal 16 4 2" xfId="31561" xr:uid="{92F53B7D-5B2D-4D70-A171-62EDD74EB374}"/>
    <cellStyle name="Normal 16 4 2 2" xfId="31562" xr:uid="{7556CB38-E06C-4BA1-8363-23A760BD8A87}"/>
    <cellStyle name="Normal 16 4 2 2 2" xfId="31563" xr:uid="{4BE9456B-22CF-47E0-A97E-DA89FA746AF7}"/>
    <cellStyle name="Normal 16 4 2 2 2 2" xfId="31564" xr:uid="{4F4971B3-862D-44B1-B3C5-B5AC2315B016}"/>
    <cellStyle name="Normal 16 4 2 2 2 2 2" xfId="31565" xr:uid="{29B389E1-2D41-4498-B163-A385263AB5FC}"/>
    <cellStyle name="Normal 16 4 2 2 2 2 2 2" xfId="31566" xr:uid="{7EBAFE87-97A0-4AC0-BFAB-F874A7C1DF88}"/>
    <cellStyle name="Normal 16 4 2 2 2 2 3" xfId="31567" xr:uid="{A1C1CEA2-AC26-4859-8079-A00FB2ADA494}"/>
    <cellStyle name="Normal 16 4 2 2 2 3" xfId="31568" xr:uid="{7C392AF2-BC9F-4B7D-A041-8B9BB260BD77}"/>
    <cellStyle name="Normal 16 4 2 2 2 3 2" xfId="31569" xr:uid="{55819B07-5DD6-4EDD-A318-44D3E7E1E606}"/>
    <cellStyle name="Normal 16 4 2 2 2 3 2 2" xfId="31570" xr:uid="{790980E4-E4FF-4233-B705-A93E6D2BB7C7}"/>
    <cellStyle name="Normal 16 4 2 2 2 3 3" xfId="31571" xr:uid="{BA7FA102-4EB7-42A6-A834-4D2CA4B1360A}"/>
    <cellStyle name="Normal 16 4 2 2 2 4" xfId="31572" xr:uid="{8B877CD3-1267-41D6-B8AE-CF69E0574117}"/>
    <cellStyle name="Normal 16 4 2 2 2 4 2" xfId="31573" xr:uid="{61BF2A6F-AD6E-49FC-9897-B147E2EEE5ED}"/>
    <cellStyle name="Normal 16 4 2 2 2 5" xfId="31574" xr:uid="{1FC681D7-8B97-4E9D-8BCE-F2FEC7DBF02C}"/>
    <cellStyle name="Normal 16 4 2 2 3" xfId="31575" xr:uid="{81DBF9D2-4909-4B2A-AC7C-82DAE61F743E}"/>
    <cellStyle name="Normal 16 4 2 2 3 2" xfId="31576" xr:uid="{35E836D6-DFC3-47A0-A458-B90A2AA9EB02}"/>
    <cellStyle name="Normal 16 4 2 2 3 2 2" xfId="31577" xr:uid="{2C790583-AA6A-4579-AB3E-5D74912C26A3}"/>
    <cellStyle name="Normal 16 4 2 2 3 3" xfId="31578" xr:uid="{BA9A2B89-F729-46BB-99F8-B5801C9BFEDE}"/>
    <cellStyle name="Normal 16 4 2 2 4" xfId="31579" xr:uid="{C44CA102-EDBB-4BB0-B939-7BF2D14F9634}"/>
    <cellStyle name="Normal 16 4 2 2 4 2" xfId="31580" xr:uid="{AAE0452C-1EA1-4F32-BFCB-B3A17AEAB2B4}"/>
    <cellStyle name="Normal 16 4 2 2 4 2 2" xfId="31581" xr:uid="{8CF2D88F-CED9-44D3-A775-A32EF7BAF3D5}"/>
    <cellStyle name="Normal 16 4 2 2 4 3" xfId="31582" xr:uid="{227041EB-23FA-47C8-A55A-555989C6FE6B}"/>
    <cellStyle name="Normal 16 4 2 2 5" xfId="31583" xr:uid="{6747150D-A6E5-486C-B134-324A20B77A8A}"/>
    <cellStyle name="Normal 16 4 2 2 5 2" xfId="31584" xr:uid="{69AD88D5-990C-4BB1-8D2E-28F35A483B0E}"/>
    <cellStyle name="Normal 16 4 2 2 6" xfId="31585" xr:uid="{200B61DF-4518-4D6F-8374-B3EF95E84FA0}"/>
    <cellStyle name="Normal 16 4 2 3" xfId="31586" xr:uid="{CD934C07-682F-4375-BB6B-7CEBEBCA03BA}"/>
    <cellStyle name="Normal 16 4 2 3 2" xfId="31587" xr:uid="{3C30657A-397F-46F3-A108-A4EAE4DE45DA}"/>
    <cellStyle name="Normal 16 4 2 3 2 2" xfId="31588" xr:uid="{6403CFF5-AA76-4451-8B11-0D87093325DC}"/>
    <cellStyle name="Normal 16 4 2 3 2 2 2" xfId="31589" xr:uid="{43217360-1A37-46D8-8E07-D6687DC51C25}"/>
    <cellStyle name="Normal 16 4 2 3 2 3" xfId="31590" xr:uid="{2E5A1A63-B9B0-471B-A120-0752FC6E8868}"/>
    <cellStyle name="Normal 16 4 2 3 3" xfId="31591" xr:uid="{3292FE60-DDE1-4736-B33B-202A3F2FC0F5}"/>
    <cellStyle name="Normal 16 4 2 3 3 2" xfId="31592" xr:uid="{B3B4852E-5494-4E76-9965-87ED9372B2C1}"/>
    <cellStyle name="Normal 16 4 2 3 3 2 2" xfId="31593" xr:uid="{101E022C-8206-4E8E-B329-9DD4345A119B}"/>
    <cellStyle name="Normal 16 4 2 3 3 3" xfId="31594" xr:uid="{2DA45AA9-41F2-44FF-BC73-BB0BC30E8F26}"/>
    <cellStyle name="Normal 16 4 2 3 4" xfId="31595" xr:uid="{CE078AB0-6323-474F-B807-28443EC35776}"/>
    <cellStyle name="Normal 16 4 2 3 4 2" xfId="31596" xr:uid="{5A7ADA7D-B8BA-48F6-8CAB-EFD18A514CC3}"/>
    <cellStyle name="Normal 16 4 2 3 5" xfId="31597" xr:uid="{947C0ADA-20A5-40CC-9CDE-DEB2B841EEDD}"/>
    <cellStyle name="Normal 16 4 2 4" xfId="31598" xr:uid="{A179849A-B06A-4C80-BB0C-C75E643B92B3}"/>
    <cellStyle name="Normal 16 4 2 4 2" xfId="31599" xr:uid="{452A6812-39BD-4494-A5AE-25861AF3E1DC}"/>
    <cellStyle name="Normal 16 4 2 4 2 2" xfId="31600" xr:uid="{9EA8302A-82B7-4B74-81CB-D3ADBBDF8512}"/>
    <cellStyle name="Normal 16 4 2 4 3" xfId="31601" xr:uid="{E3B8FC94-9DEC-43B0-8B41-39ACAAD4B751}"/>
    <cellStyle name="Normal 16 4 2 5" xfId="31602" xr:uid="{857B1442-9494-4710-9BAD-CE027EEE8727}"/>
    <cellStyle name="Normal 16 4 2 5 2" xfId="31603" xr:uid="{7FB68216-0A92-4395-ACE9-120AF3733D10}"/>
    <cellStyle name="Normal 16 4 2 5 2 2" xfId="31604" xr:uid="{682444CA-7179-42C0-9136-956D3F2D9EA6}"/>
    <cellStyle name="Normal 16 4 2 5 3" xfId="31605" xr:uid="{9EB92B4C-1F49-494B-B409-F32F43988D4D}"/>
    <cellStyle name="Normal 16 4 2 6" xfId="31606" xr:uid="{7ACE6F58-10BC-40CA-89A8-B999FDA5DEB8}"/>
    <cellStyle name="Normal 16 4 2 6 2" xfId="31607" xr:uid="{359E3DF6-1ACC-4FAC-ABF8-C3DB780718E2}"/>
    <cellStyle name="Normal 16 4 2 7" xfId="31608" xr:uid="{684563C2-C86A-4D73-9062-DFFA2ADD8406}"/>
    <cellStyle name="Normal 16 4 3" xfId="31609" xr:uid="{2C372FD0-D5BF-4AF6-BC92-908240B8EA69}"/>
    <cellStyle name="Normal 16 4 3 2" xfId="31610" xr:uid="{FE903B0D-7828-4FB1-865D-FB218D7D430C}"/>
    <cellStyle name="Normal 16 4 3 2 2" xfId="31611" xr:uid="{F91FFF0F-B399-4BDD-A694-4A8C96AA0C05}"/>
    <cellStyle name="Normal 16 4 3 2 2 2" xfId="31612" xr:uid="{568EEB55-C4B9-467C-85E8-E4563ACBF784}"/>
    <cellStyle name="Normal 16 4 3 2 2 2 2" xfId="31613" xr:uid="{D622060D-33D0-4692-BFFA-FA6F044DC9E1}"/>
    <cellStyle name="Normal 16 4 3 2 2 3" xfId="31614" xr:uid="{F848308D-83BA-4143-AF12-E509D03BA623}"/>
    <cellStyle name="Normal 16 4 3 2 3" xfId="31615" xr:uid="{75646E95-0B5F-4DD7-8D20-5423D5146B25}"/>
    <cellStyle name="Normal 16 4 3 2 3 2" xfId="31616" xr:uid="{B24424E6-F508-4703-8856-C9960E9D491F}"/>
    <cellStyle name="Normal 16 4 3 2 3 2 2" xfId="31617" xr:uid="{3C3EC553-B126-48B9-B344-97C12221567E}"/>
    <cellStyle name="Normal 16 4 3 2 3 3" xfId="31618" xr:uid="{52E446D0-826D-4227-B051-6321A96E4562}"/>
    <cellStyle name="Normal 16 4 3 2 4" xfId="31619" xr:uid="{D27C58A9-916A-4C1C-91D1-99E98BBC09F8}"/>
    <cellStyle name="Normal 16 4 3 2 4 2" xfId="31620" xr:uid="{83AEAA2C-FC78-4FCC-A63A-B63E39D459DF}"/>
    <cellStyle name="Normal 16 4 3 2 5" xfId="31621" xr:uid="{DE647A2D-1C0F-4336-8936-4D1C5D07D2CA}"/>
    <cellStyle name="Normal 16 4 3 3" xfId="31622" xr:uid="{C8BB4FBD-35B1-4D8B-8BE6-95B8F55A01E9}"/>
    <cellStyle name="Normal 16 4 3 3 2" xfId="31623" xr:uid="{725DD057-97DB-4596-8C54-AFF34827AF3A}"/>
    <cellStyle name="Normal 16 4 3 3 2 2" xfId="31624" xr:uid="{F3ED414F-A7E0-4D1A-88B6-3805384AF75A}"/>
    <cellStyle name="Normal 16 4 3 3 3" xfId="31625" xr:uid="{2279C47B-B06C-4B72-BAE5-4474C2DCA573}"/>
    <cellStyle name="Normal 16 4 3 4" xfId="31626" xr:uid="{C78B2A06-97C3-469D-92C2-1FF9EE4C095A}"/>
    <cellStyle name="Normal 16 4 3 4 2" xfId="31627" xr:uid="{B7BBE1AB-9863-4A4A-8CD0-E13CAFEF900D}"/>
    <cellStyle name="Normal 16 4 3 4 2 2" xfId="31628" xr:uid="{BCC13201-4CAE-42DC-8A33-C509B90E6066}"/>
    <cellStyle name="Normal 16 4 3 4 3" xfId="31629" xr:uid="{69C3940A-44F2-42EC-A8C0-0F4FF059DEE3}"/>
    <cellStyle name="Normal 16 4 3 5" xfId="31630" xr:uid="{873AB405-EAF2-430B-90B9-9FF10AB062A0}"/>
    <cellStyle name="Normal 16 4 3 5 2" xfId="31631" xr:uid="{3CAC5062-A0AE-4873-A1C3-612CCDCD0814}"/>
    <cellStyle name="Normal 16 4 3 6" xfId="31632" xr:uid="{A7772FCC-9E45-44D9-B7E4-CA5064810971}"/>
    <cellStyle name="Normal 16 4 4" xfId="31633" xr:uid="{F2B05AB9-92EF-4642-A915-C05C4B2C28A7}"/>
    <cellStyle name="Normal 16 4 4 2" xfId="31634" xr:uid="{9557D9BC-1EAE-4BC8-A3A9-52D407C3D79E}"/>
    <cellStyle name="Normal 16 4 4 2 2" xfId="31635" xr:uid="{8F61F0D5-3F0E-4868-BCCE-CDD498D2795B}"/>
    <cellStyle name="Normal 16 4 4 2 2 2" xfId="31636" xr:uid="{35BAEA8B-44B9-4D43-9166-361E9961A848}"/>
    <cellStyle name="Normal 16 4 4 2 3" xfId="31637" xr:uid="{6B417018-FB26-4749-B757-E754A6DDF038}"/>
    <cellStyle name="Normal 16 4 4 3" xfId="31638" xr:uid="{3E3F4AB8-C949-499E-A5F5-8ABA32557F40}"/>
    <cellStyle name="Normal 16 4 4 3 2" xfId="31639" xr:uid="{D6822D77-05A4-4ABD-969E-D314FD21FD8E}"/>
    <cellStyle name="Normal 16 4 4 3 2 2" xfId="31640" xr:uid="{6841A661-24E0-4951-91D5-1CC3AA12EA5F}"/>
    <cellStyle name="Normal 16 4 4 3 3" xfId="31641" xr:uid="{4EA461FD-9F4D-43EE-8A3B-15ABDF4139D1}"/>
    <cellStyle name="Normal 16 4 4 4" xfId="31642" xr:uid="{BC9E4A22-F11E-45FC-B3F7-156F0144354E}"/>
    <cellStyle name="Normal 16 4 4 4 2" xfId="31643" xr:uid="{D50508D6-CE8C-460C-896E-491BD9D325C7}"/>
    <cellStyle name="Normal 16 4 4 5" xfId="31644" xr:uid="{5E9C20FB-E5DC-441C-9D6E-9A406270FB1A}"/>
    <cellStyle name="Normal 16 4 5" xfId="31645" xr:uid="{B6025D5C-A16F-4797-A462-39CCCDA9B6E9}"/>
    <cellStyle name="Normal 16 4 5 2" xfId="31646" xr:uid="{4892AE8E-7E9F-41AF-9397-03445EFC7D1A}"/>
    <cellStyle name="Normal 16 4 5 2 2" xfId="31647" xr:uid="{0A9F4754-F4D2-45EA-AEE4-A31D05F81E15}"/>
    <cellStyle name="Normal 16 4 5 2 2 2" xfId="31648" xr:uid="{30E29108-22A0-4CFC-932A-3CA13EA62A32}"/>
    <cellStyle name="Normal 16 4 5 2 3" xfId="31649" xr:uid="{F077D153-8E56-40FB-BA1D-400227092C2A}"/>
    <cellStyle name="Normal 16 4 5 3" xfId="31650" xr:uid="{3A0B0DF6-A40F-4B2B-B819-6C02FB5888F1}"/>
    <cellStyle name="Normal 16 4 5 3 2" xfId="31651" xr:uid="{592E0031-B5CF-40A6-8568-99B466B97BA2}"/>
    <cellStyle name="Normal 16 4 5 4" xfId="31652" xr:uid="{10F6D0B6-DE00-44A2-BA8F-E5F1067B63C6}"/>
    <cellStyle name="Normal 16 4 6" xfId="31653" xr:uid="{320F9382-2519-4816-8422-0E18DA251ED7}"/>
    <cellStyle name="Normal 16 4 6 2" xfId="31654" xr:uid="{C526387A-BF52-4A2D-8417-6DADE5B31D1F}"/>
    <cellStyle name="Normal 16 4 6 2 2" xfId="31655" xr:uid="{75B150A8-A722-4E19-9A0B-416E2119C10E}"/>
    <cellStyle name="Normal 16 4 6 3" xfId="31656" xr:uid="{1A1FB1AB-DF1A-4A82-AC14-E6342771C0FE}"/>
    <cellStyle name="Normal 16 4 7" xfId="31657" xr:uid="{CB4D210B-E2F4-471E-8CFF-31562CDFC002}"/>
    <cellStyle name="Normal 16 4 7 2" xfId="31658" xr:uid="{20362298-E5C2-4416-9839-D9B96C16130A}"/>
    <cellStyle name="Normal 16 4 8" xfId="31659" xr:uid="{500067A5-98F8-4662-B483-57D46596D2CA}"/>
    <cellStyle name="Normal 16 4 9" xfId="47300" xr:uid="{D5CC872B-48E7-47E4-A84C-E07FF698C80F}"/>
    <cellStyle name="Normal 16 5" xfId="31660" xr:uid="{1ECFA64C-4EE4-4CE7-A379-E750C468FBB4}"/>
    <cellStyle name="Normal 16 5 2" xfId="31661" xr:uid="{02E0C5E1-CD9D-44F7-95B6-9B60973373F5}"/>
    <cellStyle name="Normal 16 5 2 2" xfId="31662" xr:uid="{3A620F61-60BB-4DB2-931E-2C62EECF5C58}"/>
    <cellStyle name="Normal 16 5 2 2 2" xfId="31663" xr:uid="{D47EE94A-6D40-4280-B8AC-54CEF0E3F476}"/>
    <cellStyle name="Normal 16 5 2 2 2 2" xfId="31664" xr:uid="{5ADD88B3-F0C7-4881-8D70-E41DA23954BC}"/>
    <cellStyle name="Normal 16 5 2 2 2 3" xfId="31665" xr:uid="{74F119B4-B221-46F7-AB6B-35A308378163}"/>
    <cellStyle name="Normal 16 5 2 2 3" xfId="31666" xr:uid="{A9630104-4B57-4D2A-9598-B3F1429904C3}"/>
    <cellStyle name="Normal 16 5 2 2 4" xfId="31667" xr:uid="{2339557F-FBD3-4305-A760-F1B2EFAA62C3}"/>
    <cellStyle name="Normal 16 5 2 3" xfId="31668" xr:uid="{9D081248-1149-496D-A00E-E2FEE8C7E874}"/>
    <cellStyle name="Normal 16 5 2 3 2" xfId="31669" xr:uid="{CC873FB6-BC5F-4EED-BCE1-43392DCD91F9}"/>
    <cellStyle name="Normal 16 5 2 3 3" xfId="31670" xr:uid="{987B4CEB-AEE7-4CE7-8A4D-89CB322AE96E}"/>
    <cellStyle name="Normal 16 5 2 4" xfId="31671" xr:uid="{B79E983F-BBB9-41D2-885B-DD6D050EFA32}"/>
    <cellStyle name="Normal 16 5 2 5" xfId="31672" xr:uid="{5E15BB4F-9983-417E-B703-CE927ADECD1D}"/>
    <cellStyle name="Normal 16 5 3" xfId="31673" xr:uid="{D0C0D091-B135-4A43-838F-03A8D6E9AEE3}"/>
    <cellStyle name="Normal 16 5 3 2" xfId="31674" xr:uid="{728F7C93-3AE1-4C43-85F5-430D7235A428}"/>
    <cellStyle name="Normal 16 5 3 2 2" xfId="31675" xr:uid="{CB1AD10D-2030-4EB0-BF9A-66C209F33245}"/>
    <cellStyle name="Normal 16 5 3 2 3" xfId="31676" xr:uid="{EEEE733E-1CE8-482E-8C86-94422BC465A4}"/>
    <cellStyle name="Normal 16 5 3 3" xfId="31677" xr:uid="{0AB76CD2-2511-4AE8-A7F7-3A96F9CBFDDB}"/>
    <cellStyle name="Normal 16 5 3 4" xfId="31678" xr:uid="{76B14488-C3B8-4E93-9C25-564EA88718A9}"/>
    <cellStyle name="Normal 16 5 4" xfId="31679" xr:uid="{BC735E46-BED9-44DF-B272-C7C5AA257E65}"/>
    <cellStyle name="Normal 16 5 4 2" xfId="31680" xr:uid="{FE3332EA-7D2E-4497-BD74-5BC2CDD4EB41}"/>
    <cellStyle name="Normal 16 5 4 3" xfId="31681" xr:uid="{D6E2B296-C9EA-4347-96F3-10A88BD07E83}"/>
    <cellStyle name="Normal 16 5 5" xfId="31682" xr:uid="{53CB49AC-4285-45F1-993C-0A28BC10C8F7}"/>
    <cellStyle name="Normal 16 5 6" xfId="31683" xr:uid="{122C3B42-A9CA-4DBE-AB49-E5F6EB10471D}"/>
    <cellStyle name="Normal 16 5 7" xfId="47697" xr:uid="{46DB3723-6DE9-4B73-BDFA-78025BF35924}"/>
    <cellStyle name="Normal 16 6" xfId="31684" xr:uid="{59ACB665-C1DA-4C4A-8515-4462CDC0D796}"/>
    <cellStyle name="Normal 16 6 2" xfId="31685" xr:uid="{8B92CDD4-D765-4258-B722-0F426468E063}"/>
    <cellStyle name="Normal 16 6 2 2" xfId="31686" xr:uid="{3EFCB6D6-2B02-4D0D-82C5-F18ED87ABDB6}"/>
    <cellStyle name="Normal 16 6 2 2 2" xfId="31687" xr:uid="{89F82226-BDF0-4204-950F-1D9B24952298}"/>
    <cellStyle name="Normal 16 6 2 2 3" xfId="31688" xr:uid="{448F225A-8D36-4C80-AB22-9C837E01C531}"/>
    <cellStyle name="Normal 16 6 2 3" xfId="31689" xr:uid="{A176C597-7BFB-45B0-AEA4-56EB2DDD509E}"/>
    <cellStyle name="Normal 16 6 2 4" xfId="31690" xr:uid="{DC373831-5A61-4645-888C-92EFBA35A9AD}"/>
    <cellStyle name="Normal 16 6 3" xfId="31691" xr:uid="{51726F12-31CA-4B1E-B71C-7516A83D9FA8}"/>
    <cellStyle name="Normal 16 6 3 2" xfId="31692" xr:uid="{0F96E9DF-DDEC-4B8D-A08D-6C90E3F9BAFD}"/>
    <cellStyle name="Normal 16 6 3 3" xfId="31693" xr:uid="{42740088-46CE-477C-B5EF-F5BE05A304F7}"/>
    <cellStyle name="Normal 16 6 4" xfId="31694" xr:uid="{D98FD626-F514-44FB-9208-D496D81C866A}"/>
    <cellStyle name="Normal 16 6 4 2" xfId="31695" xr:uid="{200A176C-CB6F-4FC6-A514-D0F04C4ED0F4}"/>
    <cellStyle name="Normal 16 6 4 2 2" xfId="31696" xr:uid="{3850B578-83B2-48BE-9B0E-1F8934266469}"/>
    <cellStyle name="Normal 16 6 4 2 2 2" xfId="31697" xr:uid="{1C90695E-D0AD-4A2C-8718-8DCB671E25EF}"/>
    <cellStyle name="Normal 16 6 4 2 3" xfId="31698" xr:uid="{B57A7A4D-76D3-4CFC-BA08-BAF208BE4870}"/>
    <cellStyle name="Normal 16 6 4 3" xfId="31699" xr:uid="{B663EEDA-EA91-4CF4-BAC6-0031D97FC14F}"/>
    <cellStyle name="Normal 16 6 4 3 2" xfId="31700" xr:uid="{9E2DEB44-0C92-42E9-83D6-9F48AC55A7D0}"/>
    <cellStyle name="Normal 16 6 4 3 2 2" xfId="31701" xr:uid="{08A63F5E-7151-4F7F-8E68-1CEEEB56BA45}"/>
    <cellStyle name="Normal 16 6 4 3 3" xfId="31702" xr:uid="{4679489B-4166-4709-898E-9EA5F8E77B18}"/>
    <cellStyle name="Normal 16 6 4 4" xfId="31703" xr:uid="{4E37D4F2-E71D-48C1-9E15-5DE7D39BFFA3}"/>
    <cellStyle name="Normal 16 6 4 4 2" xfId="31704" xr:uid="{7887E3FD-845A-402E-A83E-8752050B406E}"/>
    <cellStyle name="Normal 16 6 4 5" xfId="31705" xr:uid="{50293C36-00E7-40D0-B766-89182E154C29}"/>
    <cellStyle name="Normal 16 6 5" xfId="31706" xr:uid="{912E2CC0-B07E-4A01-ACF2-3DC0B4B4B8A2}"/>
    <cellStyle name="Normal 16 6 5 2" xfId="31707" xr:uid="{971AAD20-EBAC-47A6-8D7A-6E4045DE04E0}"/>
    <cellStyle name="Normal 16 6 5 2 2" xfId="31708" xr:uid="{9764435B-EBE4-4F84-BEC7-DE94A0D42198}"/>
    <cellStyle name="Normal 16 6 5 3" xfId="31709" xr:uid="{6FECAB51-2408-4997-9978-C0EE85022898}"/>
    <cellStyle name="Normal 16 6 6" xfId="31710" xr:uid="{70F38CD7-48AC-4F40-A0EA-BEAEE6AB42FF}"/>
    <cellStyle name="Normal 16 6 6 2" xfId="31711" xr:uid="{3950B90C-1CD9-4135-9061-49376EE8989D}"/>
    <cellStyle name="Normal 16 6 6 2 2" xfId="31712" xr:uid="{5BDA5EF7-E460-4721-8D3B-985EA532D443}"/>
    <cellStyle name="Normal 16 6 6 3" xfId="31713" xr:uid="{FE816067-FB6D-4E26-AEF1-04EE7ED168D1}"/>
    <cellStyle name="Normal 16 6 7" xfId="31714" xr:uid="{6E29DB6E-624F-4CE1-A144-943B75B7EECD}"/>
    <cellStyle name="Normal 16 6 8" xfId="31715" xr:uid="{8839E2B8-32FB-495D-B86A-B8BB8E4596DB}"/>
    <cellStyle name="Normal 16 6 9" xfId="47249" xr:uid="{E156E24A-8D89-45EA-8F42-0C27D7D257F4}"/>
    <cellStyle name="Normal 16 7" xfId="31716" xr:uid="{75FB8F72-F960-46E7-9B33-10B17B380679}"/>
    <cellStyle name="Normal 16 7 2" xfId="31717" xr:uid="{27FC2B7F-050A-4B9B-9A4C-3B640EA5E065}"/>
    <cellStyle name="Normal 16 7 2 2" xfId="31718" xr:uid="{4DD99DE0-A605-48ED-B684-AB7885B4DBCB}"/>
    <cellStyle name="Normal 16 7 2 3" xfId="31719" xr:uid="{637DE060-B3AA-4222-8BCE-D2B38F9CFE37}"/>
    <cellStyle name="Normal 16 7 3" xfId="31720" xr:uid="{E6CFF67A-8B81-4006-BF87-73FD8DD601EC}"/>
    <cellStyle name="Normal 16 7 4" xfId="31721" xr:uid="{69CCB12F-148A-44D9-A597-9DCB5C27B8C4}"/>
    <cellStyle name="Normal 16 8" xfId="31722" xr:uid="{01DFD4FA-1B5E-49F5-B69C-4E4307A4CC83}"/>
    <cellStyle name="Normal 16 8 2" xfId="31723" xr:uid="{9C4B8808-9894-4BA4-878B-E161BE35592C}"/>
    <cellStyle name="Normal 16 8 3" xfId="31724" xr:uid="{0A763873-CA90-48B9-987C-04520CE2FE6E}"/>
    <cellStyle name="Normal 16 9" xfId="31725" xr:uid="{44558A04-4159-47DE-B16A-35A95FF58BAB}"/>
    <cellStyle name="Normal 16 9 2" xfId="31726" xr:uid="{A34F875F-6D93-4EF9-B5FD-D0580CEF31E1}"/>
    <cellStyle name="Normal 17" xfId="836" xr:uid="{1AA9AD41-3455-4B31-9E40-C3194C900F2E}"/>
    <cellStyle name="Normal 17 10" xfId="31728" xr:uid="{8E918250-5DD9-48D9-8378-35810D23EF58}"/>
    <cellStyle name="Normal 17 10 2" xfId="31729" xr:uid="{B3409FAE-4B29-4CF6-B9FD-B153815AC4D5}"/>
    <cellStyle name="Normal 17 11" xfId="31730" xr:uid="{B9CFDA30-73D2-41E4-AA05-CC8AF5EADB37}"/>
    <cellStyle name="Normal 17 12" xfId="31727" xr:uid="{1FB26D5B-AC4B-4424-B146-8A304FEB4B33}"/>
    <cellStyle name="Normal 17 2" xfId="31731" xr:uid="{96671147-E9E3-4AB4-875E-AA16BAF36D01}"/>
    <cellStyle name="Normal 17 2 2" xfId="31732" xr:uid="{A5F1F6FC-4E34-4269-A869-E34BFB80191E}"/>
    <cellStyle name="Normal 17 2 2 2" xfId="31733" xr:uid="{9951B859-CE6A-496A-8CF8-797E37F970A5}"/>
    <cellStyle name="Normal 17 2 2 2 2" xfId="31734" xr:uid="{326F12D7-EF23-46C2-B29F-1345C2256177}"/>
    <cellStyle name="Normal 17 2 2 2 2 2" xfId="31735" xr:uid="{498CE638-A319-4BFC-83EF-504FE04B3FFE}"/>
    <cellStyle name="Normal 17 2 2 2 2 2 2" xfId="31736" xr:uid="{8BAA8788-BA6D-41A9-BCC1-D0B847A455E6}"/>
    <cellStyle name="Normal 17 2 2 2 2 3" xfId="31737" xr:uid="{A11C2639-6D4B-463A-9C94-5F06DE91222A}"/>
    <cellStyle name="Normal 17 2 2 2 3" xfId="31738" xr:uid="{A4B29562-0A07-4EA7-961C-F47E94340567}"/>
    <cellStyle name="Normal 17 2 2 2 3 2" xfId="31739" xr:uid="{6209E1D1-F4C2-4295-BC40-DEC6818892A5}"/>
    <cellStyle name="Normal 17 2 2 2 3 2 2" xfId="31740" xr:uid="{779537A3-7737-4CD8-9166-F1954DF880AF}"/>
    <cellStyle name="Normal 17 2 2 2 3 3" xfId="31741" xr:uid="{D469C319-77C2-4F1F-95FC-214BDF4B2844}"/>
    <cellStyle name="Normal 17 2 2 2 4" xfId="31742" xr:uid="{A157A0BF-AB5E-4F2D-8795-ADE3A9C9F0C1}"/>
    <cellStyle name="Normal 17 2 2 2 4 2" xfId="31743" xr:uid="{726ABCE3-5BAA-4D93-B921-7CC6F0D4781A}"/>
    <cellStyle name="Normal 17 2 2 2 5" xfId="31744" xr:uid="{6F010E06-8BE1-40B2-BD7D-6DC99FAAAC7C}"/>
    <cellStyle name="Normal 17 2 2 2 6" xfId="47521" xr:uid="{77B1F78A-83E3-40E1-8F1B-4AFD78EAC9A3}"/>
    <cellStyle name="Normal 17 2 2 3" xfId="31745" xr:uid="{DC6D120A-282E-4EBF-991C-7D918A845D35}"/>
    <cellStyle name="Normal 17 2 2 3 2" xfId="31746" xr:uid="{F62ECD77-FC34-42F2-95B5-942EE2FFDBB9}"/>
    <cellStyle name="Normal 17 2 2 3 2 2" xfId="31747" xr:uid="{BBAB7D0D-2477-4B19-8F6A-40EAF319A37D}"/>
    <cellStyle name="Normal 17 2 2 3 3" xfId="31748" xr:uid="{C1ABF655-D1E5-4409-B9BF-153B3A74B4B4}"/>
    <cellStyle name="Normal 17 2 2 4" xfId="31749" xr:uid="{5F50F5F7-FED8-4764-9073-C5B3D6C813A1}"/>
    <cellStyle name="Normal 17 2 2 4 2" xfId="31750" xr:uid="{7F211E62-04C5-4B8D-8886-FA174905BD6C}"/>
    <cellStyle name="Normal 17 2 2 4 2 2" xfId="31751" xr:uid="{EC3E3AD9-A0D8-4E8A-873C-8ABFD9ECB2B9}"/>
    <cellStyle name="Normal 17 2 2 4 3" xfId="31752" xr:uid="{2B7EB409-8CC1-499A-B740-EB44696D35D4}"/>
    <cellStyle name="Normal 17 2 2 5" xfId="31753" xr:uid="{E64915DA-71D1-40C7-BE96-B09E75BDB245}"/>
    <cellStyle name="Normal 17 2 2 5 2" xfId="31754" xr:uid="{1B96FC0B-BE46-4BCB-8F96-2B17F4CD2C24}"/>
    <cellStyle name="Normal 17 2 2 6" xfId="31755" xr:uid="{0D15C275-DA53-46CB-86A9-72A47E888494}"/>
    <cellStyle name="Normal 17 2 2 7" xfId="47413" xr:uid="{EF92C193-3D4E-4CB4-AF68-A4B22E631FE0}"/>
    <cellStyle name="Normal 17 2 3" xfId="31756" xr:uid="{6AE3F205-F922-451F-B52F-9AA18ECFE400}"/>
    <cellStyle name="Normal 17 2 3 2" xfId="31757" xr:uid="{4FB08ED7-4B8E-4D3C-80DF-07501B94E43D}"/>
    <cellStyle name="Normal 17 2 3 2 2" xfId="31758" xr:uid="{2F9F44C3-FA9B-404D-8636-62349D43AF4D}"/>
    <cellStyle name="Normal 17 2 3 2 2 2" xfId="31759" xr:uid="{DBC5A624-0BBC-448A-8636-FA8473459901}"/>
    <cellStyle name="Normal 17 2 3 2 3" xfId="31760" xr:uid="{12C0F80E-2DE5-44B9-BFB6-24AADF27FEEB}"/>
    <cellStyle name="Normal 17 2 3 3" xfId="31761" xr:uid="{C3588EBC-1D14-4A06-9B51-3BCAF4ED30B0}"/>
    <cellStyle name="Normal 17 2 3 3 2" xfId="31762" xr:uid="{75750335-7B8B-48AF-88EC-1C8147DE57C6}"/>
    <cellStyle name="Normal 17 2 3 3 2 2" xfId="31763" xr:uid="{05B25102-C9A2-4150-9B16-7D7D9294AA80}"/>
    <cellStyle name="Normal 17 2 3 3 3" xfId="31764" xr:uid="{A7591BAA-443A-419D-9C01-7DE19BAFD0A5}"/>
    <cellStyle name="Normal 17 2 3 4" xfId="31765" xr:uid="{2D77BE42-A763-49A1-87B1-07CB29A8F11A}"/>
    <cellStyle name="Normal 17 2 3 4 2" xfId="31766" xr:uid="{18954BCE-C37F-4E09-8AA6-D0FE8E48B52C}"/>
    <cellStyle name="Normal 17 2 3 5" xfId="31767" xr:uid="{B6F3036B-341A-465D-8275-9821A5544D63}"/>
    <cellStyle name="Normal 17 2 3 6" xfId="47487" xr:uid="{86AFC121-C402-41DD-B85B-FE0868AFC2C0}"/>
    <cellStyle name="Normal 17 2 4" xfId="31768" xr:uid="{3D74245D-3D96-4649-A155-9A4A63F9AE2D}"/>
    <cellStyle name="Normal 17 2 4 2" xfId="31769" xr:uid="{1482C22C-508F-487B-AA5E-E33B089BFC18}"/>
    <cellStyle name="Normal 17 2 4 2 2" xfId="31770" xr:uid="{D66341B7-5C5E-42AD-A858-F19B9390FC1B}"/>
    <cellStyle name="Normal 17 2 4 2 2 2" xfId="31771" xr:uid="{5999AD02-9405-4D5B-BD26-F5937D755C19}"/>
    <cellStyle name="Normal 17 2 4 2 3" xfId="31772" xr:uid="{4FA38622-810C-4471-9593-43873CE63E12}"/>
    <cellStyle name="Normal 17 2 4 3" xfId="31773" xr:uid="{DA04AC60-B1DC-4F91-BDE0-F99E629F572B}"/>
    <cellStyle name="Normal 17 2 4 3 2" xfId="31774" xr:uid="{47BA2B0F-5D2A-4381-84E6-2E308603E80B}"/>
    <cellStyle name="Normal 17 2 4 4" xfId="31775" xr:uid="{7816B509-6E0A-414F-80D0-3122F4D13CF5}"/>
    <cellStyle name="Normal 17 2 5" xfId="31776" xr:uid="{AAE2EF82-70F5-4DAF-A627-21B7A0FC246E}"/>
    <cellStyle name="Normal 17 2 5 2" xfId="31777" xr:uid="{1D6D25F1-94B9-43BF-81D6-63BDFCF63A43}"/>
    <cellStyle name="Normal 17 2 5 2 2" xfId="31778" xr:uid="{7A098668-0613-4B5B-AAFB-C0F82FD52B84}"/>
    <cellStyle name="Normal 17 2 5 3" xfId="31779" xr:uid="{531CEF03-2C01-4DB4-9670-71CF4408BF5D}"/>
    <cellStyle name="Normal 17 2 6" xfId="31780" xr:uid="{5FE2A62B-892D-4DCA-BEFA-4CA226A0C3ED}"/>
    <cellStyle name="Normal 17 2 6 2" xfId="31781" xr:uid="{87B61846-4388-4927-AD60-9AE4DAF3AA4B}"/>
    <cellStyle name="Normal 17 2 7" xfId="31782" xr:uid="{8F1A447D-E6F4-409F-80F6-D66AC82F507E}"/>
    <cellStyle name="Normal 17 2 8" xfId="47345" xr:uid="{C21598D4-DD63-4D19-BDF9-5B6A394935FE}"/>
    <cellStyle name="Normal 17 3" xfId="31783" xr:uid="{4B1B8B13-C0AD-4F8D-8909-8CE9C5A71689}"/>
    <cellStyle name="Normal 17 3 2" xfId="31784" xr:uid="{610485A4-2C40-49B5-9495-297D835AE252}"/>
    <cellStyle name="Normal 17 3 2 2" xfId="31785" xr:uid="{054179F8-C194-4E06-897C-676E5F500430}"/>
    <cellStyle name="Normal 17 3 2 2 2" xfId="31786" xr:uid="{07350649-E42E-4997-8717-69BA5231FDF2}"/>
    <cellStyle name="Normal 17 3 2 2 2 2" xfId="31787" xr:uid="{CD31A229-87EA-43E6-99F1-2F95FA662A5D}"/>
    <cellStyle name="Normal 17 3 2 2 2 2 2" xfId="31788" xr:uid="{278CF71E-3FD8-45D8-99A6-656779DB0CFF}"/>
    <cellStyle name="Normal 17 3 2 2 2 3" xfId="31789" xr:uid="{E18F186F-9C52-4969-B0C2-B65E1DB5A5C8}"/>
    <cellStyle name="Normal 17 3 2 2 3" xfId="31790" xr:uid="{8E775A3B-2914-49D5-9DF9-3774541F856D}"/>
    <cellStyle name="Normal 17 3 2 2 3 2" xfId="31791" xr:uid="{D76AF4B4-2ED0-4367-A5D8-7D1754F053FB}"/>
    <cellStyle name="Normal 17 3 2 2 3 2 2" xfId="31792" xr:uid="{24E7E68F-F694-43C3-BC53-3D91AF49025E}"/>
    <cellStyle name="Normal 17 3 2 2 3 3" xfId="31793" xr:uid="{7E08B98C-2E2B-4053-8147-5147FDBF6335}"/>
    <cellStyle name="Normal 17 3 2 2 4" xfId="31794" xr:uid="{D24132F2-56D1-4BF1-A7AC-DDC11108E89F}"/>
    <cellStyle name="Normal 17 3 2 2 4 2" xfId="31795" xr:uid="{09B77379-985E-45C5-9F37-03DEDF5F1D8B}"/>
    <cellStyle name="Normal 17 3 2 2 5" xfId="31796" xr:uid="{2294F517-EC52-48BB-8EB2-07644A231094}"/>
    <cellStyle name="Normal 17 3 2 3" xfId="31797" xr:uid="{A73B5358-4210-46A3-9B8D-620A272C1F93}"/>
    <cellStyle name="Normal 17 3 2 3 2" xfId="31798" xr:uid="{CB8F9D65-5EF6-4900-A76A-321E15443BFA}"/>
    <cellStyle name="Normal 17 3 2 3 2 2" xfId="31799" xr:uid="{238337D2-F2DE-484A-A7EA-21C071D08433}"/>
    <cellStyle name="Normal 17 3 2 3 3" xfId="31800" xr:uid="{4601D687-6D2E-4C6B-BD56-B53BA225AD15}"/>
    <cellStyle name="Normal 17 3 2 4" xfId="31801" xr:uid="{9029359B-91F8-4756-82F6-0BB80F8DFD8D}"/>
    <cellStyle name="Normal 17 3 2 4 2" xfId="31802" xr:uid="{B6F30F97-B8AC-4094-984E-20FABB1B884E}"/>
    <cellStyle name="Normal 17 3 2 4 2 2" xfId="31803" xr:uid="{E2604FB6-F81E-46B6-B5B2-55CDF5B0110A}"/>
    <cellStyle name="Normal 17 3 2 4 3" xfId="31804" xr:uid="{F410C348-2227-4BD0-9AF3-CA91B423FF6C}"/>
    <cellStyle name="Normal 17 3 2 5" xfId="31805" xr:uid="{75A8851E-3B78-47FF-BF7A-9EF05E1F600C}"/>
    <cellStyle name="Normal 17 3 2 5 2" xfId="31806" xr:uid="{2730B04C-B99E-4C6E-918F-3D4DA5AEA9A8}"/>
    <cellStyle name="Normal 17 3 2 6" xfId="31807" xr:uid="{2C3CD012-BE96-4F69-9FE8-62389494798E}"/>
    <cellStyle name="Normal 17 3 3" xfId="31808" xr:uid="{8D1D9407-1B7D-4138-AAC7-81EFD2280CE9}"/>
    <cellStyle name="Normal 17 3 3 2" xfId="31809" xr:uid="{62BA3139-0257-4A3A-BA06-717A30E1576F}"/>
    <cellStyle name="Normal 17 3 3 2 2" xfId="31810" xr:uid="{5BF9FC6F-4C43-4647-8D75-184E24E02809}"/>
    <cellStyle name="Normal 17 3 3 2 2 2" xfId="31811" xr:uid="{1D6C422D-55F2-4B3D-9425-D07513A62AA5}"/>
    <cellStyle name="Normal 17 3 3 2 3" xfId="31812" xr:uid="{DEC699C4-75B5-4323-9EFF-AED007449C96}"/>
    <cellStyle name="Normal 17 3 3 3" xfId="31813" xr:uid="{5BC78466-74AB-4FEA-A2C4-34A0DE139A8C}"/>
    <cellStyle name="Normal 17 3 3 3 2" xfId="31814" xr:uid="{DED307A9-793C-488D-B987-1625106F749E}"/>
    <cellStyle name="Normal 17 3 3 3 2 2" xfId="31815" xr:uid="{1CBBA3CF-BC68-46C7-8E0E-A64C9BF0E999}"/>
    <cellStyle name="Normal 17 3 3 3 3" xfId="31816" xr:uid="{7F95C976-F197-4320-B66C-E6CB3428D628}"/>
    <cellStyle name="Normal 17 3 3 4" xfId="31817" xr:uid="{FC670FA5-926B-4F64-A7C9-AF11E28A445E}"/>
    <cellStyle name="Normal 17 3 3 4 2" xfId="31818" xr:uid="{F0309DCC-F93E-41E1-8A13-3EE07F9FD523}"/>
    <cellStyle name="Normal 17 3 3 5" xfId="31819" xr:uid="{FF726ADD-6ABD-4919-85B5-C5A61B70FFBE}"/>
    <cellStyle name="Normal 17 3 4" xfId="31820" xr:uid="{A2DBA406-6BD5-4143-A919-14851C44571D}"/>
    <cellStyle name="Normal 17 3 4 2" xfId="31821" xr:uid="{57E92E39-A535-4311-802A-DBC02624806A}"/>
    <cellStyle name="Normal 17 3 4 2 2" xfId="31822" xr:uid="{1A1AE02D-6AAD-4AC6-93A2-A20BF3958210}"/>
    <cellStyle name="Normal 17 3 4 3" xfId="31823" xr:uid="{F7A47C0A-3EA5-40CE-9F2E-FCC2BBD2DE5F}"/>
    <cellStyle name="Normal 17 3 5" xfId="31824" xr:uid="{0F1BF2F2-DD38-4030-8C6A-AB189F8F4494}"/>
    <cellStyle name="Normal 17 3 5 2" xfId="31825" xr:uid="{A24D1F08-26E8-4CB7-9F11-958F3E2F6397}"/>
    <cellStyle name="Normal 17 3 5 2 2" xfId="31826" xr:uid="{7B37AD19-1FDA-4E6C-ABD7-290DD0C764EB}"/>
    <cellStyle name="Normal 17 3 5 3" xfId="31827" xr:uid="{8F9A07CC-A1F1-4AB5-B3E0-60F974522E8A}"/>
    <cellStyle name="Normal 17 3 6" xfId="31828" xr:uid="{C547241C-1D4F-4BE2-BC96-D2590CAE4E1C}"/>
    <cellStyle name="Normal 17 3 6 2" xfId="31829" xr:uid="{8C181BB0-2197-4C81-8CB5-9B00441B0021}"/>
    <cellStyle name="Normal 17 3 7" xfId="31830" xr:uid="{F1E91F34-26DD-465D-BB7D-93411C046C5B}"/>
    <cellStyle name="Normal 17 3 8" xfId="47406" xr:uid="{8E0920FE-4BDA-4FF6-9572-FE03A26591A9}"/>
    <cellStyle name="Normal 17 4" xfId="31831" xr:uid="{07ADFD3B-F5CA-422D-948F-8C361D2C2124}"/>
    <cellStyle name="Normal 17 4 2" xfId="31832" xr:uid="{FF895861-081D-42B7-8B86-169A38374F2C}"/>
    <cellStyle name="Normal 17 4 2 2" xfId="31833" xr:uid="{B2DF7BBE-24DB-42A9-93AD-D71045685B3B}"/>
    <cellStyle name="Normal 17 4 2 2 2" xfId="31834" xr:uid="{C7A7A707-1587-4B3C-9E9E-135DF3BC9E6F}"/>
    <cellStyle name="Normal 17 4 2 2 2 2" xfId="31835" xr:uid="{DB43CAE2-EC55-406D-B2EE-4C1A5A52909D}"/>
    <cellStyle name="Normal 17 4 2 2 3" xfId="31836" xr:uid="{646D920C-B01A-45C7-95E4-0BD44113B680}"/>
    <cellStyle name="Normal 17 4 2 3" xfId="31837" xr:uid="{8BD0B5F4-A441-4439-93F5-B8E9740CF863}"/>
    <cellStyle name="Normal 17 4 2 3 2" xfId="31838" xr:uid="{1E8D5529-BC77-4AAE-A778-15BCC3DA713B}"/>
    <cellStyle name="Normal 17 4 2 3 2 2" xfId="31839" xr:uid="{04DA00F2-2CCF-4295-83AC-7D14772ACD63}"/>
    <cellStyle name="Normal 17 4 2 3 3" xfId="31840" xr:uid="{BA95DA01-CD94-4F83-A71E-EF9ED4FB0A8D}"/>
    <cellStyle name="Normal 17 4 2 4" xfId="31841" xr:uid="{73986C1F-2EC9-4D8C-8959-F6FC0EB8386F}"/>
    <cellStyle name="Normal 17 4 2 4 2" xfId="31842" xr:uid="{0DB40232-1CA9-451A-83EB-AA2403539A52}"/>
    <cellStyle name="Normal 17 4 2 5" xfId="31843" xr:uid="{A6C70D60-D0B1-4D10-BDBA-D766EDE8A532}"/>
    <cellStyle name="Normal 17 4 2 6" xfId="47532" xr:uid="{6A6F7EA7-7BAF-42C4-8339-5E04D684B92D}"/>
    <cellStyle name="Normal 17 4 3" xfId="31844" xr:uid="{A3650E86-4BB8-4A38-937A-82332CB871A8}"/>
    <cellStyle name="Normal 17 4 3 2" xfId="31845" xr:uid="{DD367A7A-70F5-4ABA-B6F4-95B3B96C81E7}"/>
    <cellStyle name="Normal 17 4 3 3" xfId="31846" xr:uid="{4DDE0D49-CE70-4821-B917-EEF06320CFFE}"/>
    <cellStyle name="Normal 17 4 4" xfId="31847" xr:uid="{32A1D4CD-10BF-4DF6-A6A1-C9F54495019C}"/>
    <cellStyle name="Normal 17 4 4 2" xfId="31848" xr:uid="{63D2D2AD-D450-442A-9DB3-3E32084F186F}"/>
    <cellStyle name="Normal 17 4 4 2 2" xfId="31849" xr:uid="{2D9B37CC-97A1-47F6-99F0-79D32B3B7572}"/>
    <cellStyle name="Normal 17 4 4 3" xfId="31850" xr:uid="{98711042-FB02-4718-830D-3CCF49A2410B}"/>
    <cellStyle name="Normal 17 4 5" xfId="31851" xr:uid="{1469E584-7BB5-4E26-8609-13ABB946F6AB}"/>
    <cellStyle name="Normal 17 4 5 2" xfId="31852" xr:uid="{E8C4803B-0716-410E-968C-D2683CE2FD5F}"/>
    <cellStyle name="Normal 17 4 5 2 2" xfId="31853" xr:uid="{6D3A4FE3-E993-4799-9319-459495700199}"/>
    <cellStyle name="Normal 17 4 5 3" xfId="31854" xr:uid="{78804444-5D93-4581-9C06-571B0C631A51}"/>
    <cellStyle name="Normal 17 4 6" xfId="31855" xr:uid="{F96F9E25-543A-40B3-9FD8-CD9262999CE3}"/>
    <cellStyle name="Normal 17 4 6 2" xfId="31856" xr:uid="{CA678008-F50C-4E18-98FF-52CE3F28A5AD}"/>
    <cellStyle name="Normal 17 4 7" xfId="31857" xr:uid="{F6C57F82-E5F6-4852-8CFD-86112D54C190}"/>
    <cellStyle name="Normal 17 4 8" xfId="47433" xr:uid="{CB69FAD0-FD34-43DC-A747-4554E7D55355}"/>
    <cellStyle name="Normal 17 5" xfId="31858" xr:uid="{15E802DA-4ED1-496D-8A6F-A8569CEAAD7A}"/>
    <cellStyle name="Normal 17 5 2" xfId="31859" xr:uid="{78E9BB80-32A4-4FDB-B1ED-5F555104F3C9}"/>
    <cellStyle name="Normal 17 5 2 2" xfId="31860" xr:uid="{3C1ACDD2-07F2-4857-93A4-3F44627EB1A2}"/>
    <cellStyle name="Normal 17 5 2 3" xfId="31861" xr:uid="{3A72161C-376F-46A2-A65F-80BBB16AEC3B}"/>
    <cellStyle name="Normal 17 5 3" xfId="31862" xr:uid="{1051CFEF-5A1A-4D1F-97F5-6F27415A37DB}"/>
    <cellStyle name="Normal 17 5 3 2" xfId="31863" xr:uid="{CA9057F4-A57F-4FDF-9F89-E2E77B0AB31C}"/>
    <cellStyle name="Normal 17 5 3 2 2" xfId="31864" xr:uid="{DD241DA7-6EBC-44AE-B78D-D659506A1430}"/>
    <cellStyle name="Normal 17 5 3 3" xfId="31865" xr:uid="{C283BEC4-13A3-4EAB-BB07-B902B54AE8EE}"/>
    <cellStyle name="Normal 17 5 4" xfId="31866" xr:uid="{61975139-1312-4769-B5CF-E6DB1172A8CA}"/>
    <cellStyle name="Normal 17 5 4 2" xfId="31867" xr:uid="{0735B50F-E895-405A-A011-16FCC71E43A2}"/>
    <cellStyle name="Normal 17 5 5" xfId="31868" xr:uid="{19C33478-C991-43FC-B5A3-5F5E95E44D50}"/>
    <cellStyle name="Normal 17 5 6" xfId="47467" xr:uid="{14F1654D-7B90-4F33-9808-8370CE7ED55A}"/>
    <cellStyle name="Normal 17 6" xfId="31869" xr:uid="{E0761E15-3F9B-47E3-8FE9-F0206ADAF6DD}"/>
    <cellStyle name="Normal 17 6 2" xfId="31870" xr:uid="{6702AFDD-DA5E-4BE1-95B9-4A447885F86D}"/>
    <cellStyle name="Normal 17 6 3" xfId="31871" xr:uid="{404BFA88-D44C-4910-BF76-2FD838DC33F2}"/>
    <cellStyle name="Normal 17 6 4" xfId="47299" xr:uid="{71DDE5C9-26B2-4447-B298-51D43551E5EF}"/>
    <cellStyle name="Normal 17 7" xfId="31872" xr:uid="{64DA6671-FE69-49DD-A304-92F80C53568F}"/>
    <cellStyle name="Normal 17 7 2" xfId="31873" xr:uid="{9BED3A4A-F313-4200-A22D-85D35289F80D}"/>
    <cellStyle name="Normal 17 7 2 2" xfId="31874" xr:uid="{5855CB22-BA35-45A6-9783-6D7D364B4D6A}"/>
    <cellStyle name="Normal 17 7 2 2 2" xfId="31875" xr:uid="{22D4FAA9-E1EC-42FB-A82A-862C8C1CC416}"/>
    <cellStyle name="Normal 17 7 2 3" xfId="31876" xr:uid="{6EC4B149-A6DF-44C1-9E94-828E56D0515A}"/>
    <cellStyle name="Normal 17 7 3" xfId="31877" xr:uid="{7EAC6726-BE20-443A-BFFA-52CE9FC6A7F2}"/>
    <cellStyle name="Normal 17 7 3 2" xfId="31878" xr:uid="{93E078F5-80F3-420C-BE44-969E58196484}"/>
    <cellStyle name="Normal 17 7 3 2 2" xfId="31879" xr:uid="{FF0695E7-19FE-49A3-A51B-61C13753AFE3}"/>
    <cellStyle name="Normal 17 7 3 3" xfId="31880" xr:uid="{9A6F8F0C-42D8-4253-BE79-4745882CA45B}"/>
    <cellStyle name="Normal 17 7 4" xfId="31881" xr:uid="{0F6EC72A-879C-4BF6-BDB7-7CB398A16E70}"/>
    <cellStyle name="Normal 17 7 4 2" xfId="31882" xr:uid="{33398E2F-C1AB-4BC0-B5D4-A32B594A844C}"/>
    <cellStyle name="Normal 17 7 5" xfId="31883" xr:uid="{B5A27ED0-0AB3-4C16-B5EA-8FD856662B23}"/>
    <cellStyle name="Normal 17 7 6" xfId="47698" xr:uid="{69946425-3B21-4798-9A07-C9EEBC614394}"/>
    <cellStyle name="Normal 17 8" xfId="31884" xr:uid="{B634C40E-DE12-49F3-8190-0869C83ACCAB}"/>
    <cellStyle name="Normal 17 8 2" xfId="31885" xr:uid="{2F2345B8-DFB0-4CDE-AD0B-6E1CC3CDD0F5}"/>
    <cellStyle name="Normal 17 8 2 2" xfId="31886" xr:uid="{B271B14E-C0C6-4209-B32D-D5CCF623111F}"/>
    <cellStyle name="Normal 17 8 2 2 2" xfId="31887" xr:uid="{48A31DFF-B30E-46DE-B046-E94322B42F26}"/>
    <cellStyle name="Normal 17 8 2 3" xfId="31888" xr:uid="{977C041D-6293-4202-AC1C-975D37B8C070}"/>
    <cellStyle name="Normal 17 8 3" xfId="31889" xr:uid="{844C757C-9736-4006-BF6A-77C91F65951A}"/>
    <cellStyle name="Normal 17 8 3 2" xfId="31890" xr:uid="{0DB9F904-77B6-484C-BDB3-3CF393B4A9A4}"/>
    <cellStyle name="Normal 17 8 4" xfId="31891" xr:uid="{17110692-B102-4C02-94AA-D6B9FE3DBFAD}"/>
    <cellStyle name="Normal 17 8 5" xfId="47257" xr:uid="{F882DF63-3BC6-4EA7-B6B6-3F120D85DD1D}"/>
    <cellStyle name="Normal 17 9" xfId="31892" xr:uid="{9FE72489-C0AD-4C7C-A333-57DBFCEEF5A5}"/>
    <cellStyle name="Normal 17 9 2" xfId="31893" xr:uid="{4B91A251-814F-4DD4-AE99-A794A5FF6346}"/>
    <cellStyle name="Normal 17 9 2 2" xfId="31894" xr:uid="{C27CD90C-3D29-4312-B9F4-5D103DDC0F6F}"/>
    <cellStyle name="Normal 17 9 3" xfId="31895" xr:uid="{9800C169-F871-4402-873C-B576E96122B7}"/>
    <cellStyle name="Normal 18" xfId="1206" xr:uid="{7AA88610-CAA2-412E-BA8D-6BDCC3D7F0EF}"/>
    <cellStyle name="Normal 18 10" xfId="31896" xr:uid="{4F7D4756-D5F9-472B-8BD2-87250805A819}"/>
    <cellStyle name="Normal 18 11" xfId="43870" xr:uid="{843D407D-9286-4704-8080-B37B47C51F0C}"/>
    <cellStyle name="Normal 18 12" xfId="43891" xr:uid="{99B2404D-4E30-4BD4-AAEA-ADF33398AEB3}"/>
    <cellStyle name="Normal 18 2" xfId="31897" xr:uid="{AB3401A4-5EAE-4544-AC5A-EF506A237E14}"/>
    <cellStyle name="Normal 18 2 2" xfId="31898" xr:uid="{3F659591-674C-4B7F-AC18-9D96B176E2BD}"/>
    <cellStyle name="Normal 18 2 2 2" xfId="31899" xr:uid="{2F824F0A-42A3-472C-987D-F4DFA20F73A3}"/>
    <cellStyle name="Normal 18 2 2 2 2" xfId="31900" xr:uid="{F1967DE8-72CC-41C1-BCD1-99ACEBEC3A24}"/>
    <cellStyle name="Normal 18 2 2 2 2 2" xfId="31901" xr:uid="{FC4429D6-D4C8-400C-8EDD-57152E7F2544}"/>
    <cellStyle name="Normal 18 2 2 2 2 2 2" xfId="31902" xr:uid="{48364372-9884-4326-847D-CCF1442D7706}"/>
    <cellStyle name="Normal 18 2 2 2 2 3" xfId="31903" xr:uid="{8F53A5CF-CC40-4197-B8CA-8900BB9CCC3F}"/>
    <cellStyle name="Normal 18 2 2 2 3" xfId="31904" xr:uid="{14CA9E6B-AEE0-4E2B-9A26-D39C1CD8FA5B}"/>
    <cellStyle name="Normal 18 2 2 2 3 2" xfId="31905" xr:uid="{1E99B91B-A022-43AE-9BD2-B17668BDB41A}"/>
    <cellStyle name="Normal 18 2 2 2 3 2 2" xfId="31906" xr:uid="{7FF1C9D1-70C9-4F36-8B2F-970F024E5ECB}"/>
    <cellStyle name="Normal 18 2 2 2 3 3" xfId="31907" xr:uid="{AEFC6DCF-7D9C-4EF5-BE76-A2FD532B8F0B}"/>
    <cellStyle name="Normal 18 2 2 2 4" xfId="31908" xr:uid="{CB59CA87-CF4C-49E3-A4A6-CA96427F5885}"/>
    <cellStyle name="Normal 18 2 2 2 4 2" xfId="31909" xr:uid="{A9FB6B5B-98FC-4809-9194-66EDD267D53D}"/>
    <cellStyle name="Normal 18 2 2 2 5" xfId="31910" xr:uid="{43DEB285-CBE7-48D4-A87C-0B2AEA058C5D}"/>
    <cellStyle name="Normal 18 2 2 3" xfId="31911" xr:uid="{2A7DEF15-46F8-43E2-B8DA-E45A3FC17D1C}"/>
    <cellStyle name="Normal 18 2 2 3 2" xfId="31912" xr:uid="{7F1E2321-5271-47A8-ACA6-93173CF52762}"/>
    <cellStyle name="Normal 18 2 2 3 2 2" xfId="31913" xr:uid="{0EF852A7-02AB-4EAE-A046-55E3C99A14B4}"/>
    <cellStyle name="Normal 18 2 2 3 3" xfId="31914" xr:uid="{76DBE2D1-D76C-42C4-9A86-BA77CD4BE7B5}"/>
    <cellStyle name="Normal 18 2 2 4" xfId="31915" xr:uid="{42B63E54-19CA-49A8-8C05-2155752A7296}"/>
    <cellStyle name="Normal 18 2 2 4 2" xfId="31916" xr:uid="{2EE52853-EE26-4FDB-8DA6-E6779DEBF610}"/>
    <cellStyle name="Normal 18 2 2 4 2 2" xfId="31917" xr:uid="{5EDC57A5-9B15-48A9-AA8D-3BD71F3CCA50}"/>
    <cellStyle name="Normal 18 2 2 4 3" xfId="31918" xr:uid="{1E0C934D-132E-4DD1-BC17-34A22E9EEF49}"/>
    <cellStyle name="Normal 18 2 2 5" xfId="31919" xr:uid="{2CB96FCA-CEAA-4214-A2FA-E09D74F5A3F1}"/>
    <cellStyle name="Normal 18 2 2 5 2" xfId="31920" xr:uid="{4E9208B5-A94B-4570-B4F6-0E16F4190C32}"/>
    <cellStyle name="Normal 18 2 2 6" xfId="31921" xr:uid="{FD66B51B-0937-4E23-BA62-B4FC8B7005AC}"/>
    <cellStyle name="Normal 18 2 3" xfId="31922" xr:uid="{29556609-FB96-4BA4-839C-31030555592E}"/>
    <cellStyle name="Normal 18 2 3 2" xfId="31923" xr:uid="{12D9CA33-FF4C-42B1-9CF4-EE28B314FA65}"/>
    <cellStyle name="Normal 18 2 3 2 2" xfId="31924" xr:uid="{D7A3E719-DA79-4D50-9B7D-0A030021F9E9}"/>
    <cellStyle name="Normal 18 2 3 2 2 2" xfId="31925" xr:uid="{23F90A19-18CA-4322-9FDE-2058E92B3259}"/>
    <cellStyle name="Normal 18 2 3 2 3" xfId="31926" xr:uid="{F472BF02-DEE7-465E-9158-2824A0F6E7BD}"/>
    <cellStyle name="Normal 18 2 3 3" xfId="31927" xr:uid="{DCF57284-5171-4D47-AD7F-F916379D6438}"/>
    <cellStyle name="Normal 18 2 3 3 2" xfId="31928" xr:uid="{5B0552A3-F890-426D-937C-41FB95BBAF85}"/>
    <cellStyle name="Normal 18 2 3 3 2 2" xfId="31929" xr:uid="{7052C2B1-3015-468C-A4F6-B6C7D3D0FC37}"/>
    <cellStyle name="Normal 18 2 3 3 3" xfId="31930" xr:uid="{5CDD216B-F48C-4D8E-AA23-31446B4E6E4D}"/>
    <cellStyle name="Normal 18 2 3 4" xfId="31931" xr:uid="{60A92D51-68A9-44A0-A032-5BA77C414F77}"/>
    <cellStyle name="Normal 18 2 3 4 2" xfId="31932" xr:uid="{9B534699-FA54-4AF9-AED5-E4062792EB12}"/>
    <cellStyle name="Normal 18 2 3 5" xfId="31933" xr:uid="{3C53A719-F87A-4772-888F-8061F43D4763}"/>
    <cellStyle name="Normal 18 2 4" xfId="31934" xr:uid="{5BEA5DCC-142F-4439-AA37-E78ACC731351}"/>
    <cellStyle name="Normal 18 2 4 2" xfId="31935" xr:uid="{3D51398C-A659-4CD4-B634-AB9A6D3002FA}"/>
    <cellStyle name="Normal 18 2 4 2 2" xfId="31936" xr:uid="{20AE3F1F-DE19-4850-8FE0-3A4BF8C0B78A}"/>
    <cellStyle name="Normal 18 2 4 2 2 2" xfId="31937" xr:uid="{D3BBCCF9-26D4-433D-8D6B-A1396D752681}"/>
    <cellStyle name="Normal 18 2 4 2 3" xfId="31938" xr:uid="{43DB1DF8-4A59-44C3-9840-D1D923C13C51}"/>
    <cellStyle name="Normal 18 2 4 3" xfId="31939" xr:uid="{5558FB24-07B0-47B7-A309-569B0B943742}"/>
    <cellStyle name="Normal 18 2 4 3 2" xfId="31940" xr:uid="{3D124107-ACF4-40DA-8C61-D97D11DF8662}"/>
    <cellStyle name="Normal 18 2 4 4" xfId="31941" xr:uid="{83334DFA-8013-4DE6-A055-4BBE37EAAB0C}"/>
    <cellStyle name="Normal 18 2 5" xfId="31942" xr:uid="{9C21AFBE-38E9-4F33-81D6-E86CB2AC4F20}"/>
    <cellStyle name="Normal 18 2 5 2" xfId="31943" xr:uid="{8530EBEB-55E3-4207-AAAB-285A6FC9E010}"/>
    <cellStyle name="Normal 18 2 5 2 2" xfId="31944" xr:uid="{43FA0232-49E8-4EF4-B0D5-12112FD414C1}"/>
    <cellStyle name="Normal 18 2 5 3" xfId="31945" xr:uid="{1FE2013C-B8A5-4335-9EC9-CAEED2B93D14}"/>
    <cellStyle name="Normal 18 2 6" xfId="31946" xr:uid="{0A32DC1A-30B1-4D61-BB70-B173A08BE2AA}"/>
    <cellStyle name="Normal 18 2 6 2" xfId="31947" xr:uid="{71609F56-3494-41AD-B2B1-7A193FCECD62}"/>
    <cellStyle name="Normal 18 2 7" xfId="31948" xr:uid="{C0603912-4AEE-425E-8B12-E0063DBE951E}"/>
    <cellStyle name="Normal 18 2 8" xfId="43933" xr:uid="{5160244E-6605-4BD0-B625-E4973FA868CD}"/>
    <cellStyle name="Normal 18 2 9" xfId="47357" xr:uid="{E0D30AF5-B0E5-43FC-8210-01D31731C899}"/>
    <cellStyle name="Normal 18 3" xfId="31949" xr:uid="{EC4DC794-BD1B-4DAE-880F-077E93D335D8}"/>
    <cellStyle name="Normal 18 3 2" xfId="31950" xr:uid="{196DBB83-DFAD-428A-A649-40D3ACAB6E89}"/>
    <cellStyle name="Normal 18 3 2 2" xfId="31951" xr:uid="{70E67A41-FE72-42FD-BD19-8C73E46CFB4E}"/>
    <cellStyle name="Normal 18 3 2 2 2" xfId="31952" xr:uid="{7423152F-5025-4CD3-B252-F95D4AC7CAE8}"/>
    <cellStyle name="Normal 18 3 2 2 2 2" xfId="31953" xr:uid="{F7681AA7-F107-45FA-9F76-D3BAF6C15BD8}"/>
    <cellStyle name="Normal 18 3 2 2 2 2 2" xfId="31954" xr:uid="{8EF91A69-7E1E-4C6F-8D62-F55DE2971FEE}"/>
    <cellStyle name="Normal 18 3 2 2 2 3" xfId="31955" xr:uid="{404BE8F0-DC39-471C-9015-9569E9C2EE26}"/>
    <cellStyle name="Normal 18 3 2 2 3" xfId="31956" xr:uid="{81CE0420-6912-4F57-9EA2-32B2D401742D}"/>
    <cellStyle name="Normal 18 3 2 2 3 2" xfId="31957" xr:uid="{A9B9138A-9734-4C1C-A72D-81F04CE254AD}"/>
    <cellStyle name="Normal 18 3 2 2 3 2 2" xfId="31958" xr:uid="{BE960044-5BC7-414C-8366-4EC0BB956B58}"/>
    <cellStyle name="Normal 18 3 2 2 3 3" xfId="31959" xr:uid="{226FE2D9-FE8E-4DA4-B0AF-47A433C57E3A}"/>
    <cellStyle name="Normal 18 3 2 2 4" xfId="31960" xr:uid="{65805DD4-4210-4082-8F8A-88F54556561A}"/>
    <cellStyle name="Normal 18 3 2 2 4 2" xfId="31961" xr:uid="{407F3301-7E8B-46A5-BB7A-7340CFF52BF5}"/>
    <cellStyle name="Normal 18 3 2 2 5" xfId="31962" xr:uid="{7F34F9C7-1C36-4F0F-8A5D-5D917CAA956C}"/>
    <cellStyle name="Normal 18 3 2 3" xfId="31963" xr:uid="{FBF4DB55-864D-4797-9A6A-9630CBC73D97}"/>
    <cellStyle name="Normal 18 3 2 3 2" xfId="31964" xr:uid="{98B6E37A-BC86-4001-A788-858E2AE93F4D}"/>
    <cellStyle name="Normal 18 3 2 3 2 2" xfId="31965" xr:uid="{A4EC5A97-FE12-4C68-85C0-3EA97E67255E}"/>
    <cellStyle name="Normal 18 3 2 3 3" xfId="31966" xr:uid="{A1601F0E-0A5B-4373-82A1-5EC9298929E4}"/>
    <cellStyle name="Normal 18 3 2 4" xfId="31967" xr:uid="{B016BCA3-0AE9-4541-838C-4C475E809434}"/>
    <cellStyle name="Normal 18 3 2 4 2" xfId="31968" xr:uid="{FE2A2E06-8375-49D1-B9DE-E6BC427EFD5F}"/>
    <cellStyle name="Normal 18 3 2 4 2 2" xfId="31969" xr:uid="{80EEDA73-13F4-457A-8E98-2DE3DF538A50}"/>
    <cellStyle name="Normal 18 3 2 4 3" xfId="31970" xr:uid="{C35A55AB-3F93-4DB8-B7BA-1B74E7FDA3B2}"/>
    <cellStyle name="Normal 18 3 2 5" xfId="31971" xr:uid="{C7E12AE0-B9F8-428C-A36B-5A687EBEAF14}"/>
    <cellStyle name="Normal 18 3 2 5 2" xfId="31972" xr:uid="{CFDC36DE-01EB-45A5-9A90-A50724669CF3}"/>
    <cellStyle name="Normal 18 3 2 6" xfId="31973" xr:uid="{12A990E5-FE98-4006-AB53-2F6C75F4CBBB}"/>
    <cellStyle name="Normal 18 3 3" xfId="31974" xr:uid="{4904BD33-4DCF-46D8-8F34-0F28F2247642}"/>
    <cellStyle name="Normal 18 3 3 2" xfId="31975" xr:uid="{7C070E16-C888-4511-9C1F-E717A06BFC8F}"/>
    <cellStyle name="Normal 18 3 3 2 2" xfId="31976" xr:uid="{8FC4B675-8212-4FF2-A08E-5BDB590E379E}"/>
    <cellStyle name="Normal 18 3 3 2 2 2" xfId="31977" xr:uid="{246F59E6-73EA-4858-B47F-83ECC7BA5168}"/>
    <cellStyle name="Normal 18 3 3 2 3" xfId="31978" xr:uid="{36760A88-A1B7-46EB-8C96-26A2D67AC49F}"/>
    <cellStyle name="Normal 18 3 3 3" xfId="31979" xr:uid="{2376F8E8-98F6-4634-9D0B-3A4290328867}"/>
    <cellStyle name="Normal 18 3 3 3 2" xfId="31980" xr:uid="{9EE60311-59A9-44CD-A2F8-819AD4A64341}"/>
    <cellStyle name="Normal 18 3 3 3 2 2" xfId="31981" xr:uid="{85F77881-839F-4C95-A203-0296CE08C30B}"/>
    <cellStyle name="Normal 18 3 3 3 3" xfId="31982" xr:uid="{780E1B08-3AC0-4235-B45D-E15326528C5F}"/>
    <cellStyle name="Normal 18 3 3 4" xfId="31983" xr:uid="{66256B14-4BFA-4A6A-B81B-B3862A46540E}"/>
    <cellStyle name="Normal 18 3 3 4 2" xfId="31984" xr:uid="{B3F1CA5F-C5F9-441D-818C-E0E517228621}"/>
    <cellStyle name="Normal 18 3 3 5" xfId="31985" xr:uid="{4B0D5BBE-24C1-422D-859E-F3386DE8A0DA}"/>
    <cellStyle name="Normal 18 3 4" xfId="31986" xr:uid="{C86C2D7B-A70B-4101-96DD-1BA5078BA2E9}"/>
    <cellStyle name="Normal 18 3 4 2" xfId="31987" xr:uid="{9EFBC863-4237-4B89-B2C6-E26E5BA7E36C}"/>
    <cellStyle name="Normal 18 3 4 2 2" xfId="31988" xr:uid="{3111CF0D-9F1B-4CE1-8B2A-0150CCB80867}"/>
    <cellStyle name="Normal 18 3 4 3" xfId="31989" xr:uid="{E1D5CB91-5A21-4A68-BA3E-1F3C2187DC00}"/>
    <cellStyle name="Normal 18 3 5" xfId="31990" xr:uid="{77F63D65-52FA-4C86-851F-A71513F74297}"/>
    <cellStyle name="Normal 18 3 5 2" xfId="31991" xr:uid="{921BFACE-E631-4D4F-BF54-5073C6C64FAA}"/>
    <cellStyle name="Normal 18 3 5 2 2" xfId="31992" xr:uid="{87F90C0B-1C15-45A2-9500-A87AE3D049E0}"/>
    <cellStyle name="Normal 18 3 5 3" xfId="31993" xr:uid="{7F86A548-2DFA-46A3-8965-D2D584D70DD9}"/>
    <cellStyle name="Normal 18 3 6" xfId="31994" xr:uid="{02EB0390-1140-4B87-BE57-BE32E2925EE8}"/>
    <cellStyle name="Normal 18 3 6 2" xfId="31995" xr:uid="{C747BFD6-6017-40CC-AAB2-4755647FF876}"/>
    <cellStyle name="Normal 18 3 7" xfId="31996" xr:uid="{BABACAE3-952F-4B01-9489-7ABA3FB23111}"/>
    <cellStyle name="Normal 18 3 8" xfId="47342" xr:uid="{A2DFB075-67B5-4871-AC13-40A465E310E9}"/>
    <cellStyle name="Normal 18 4" xfId="31997" xr:uid="{DA9A09AA-D43C-4789-8582-8E58DD91180C}"/>
    <cellStyle name="Normal 18 4 2" xfId="31998" xr:uid="{B4CAE1AF-460F-4ABA-B770-BE98C3B145BE}"/>
    <cellStyle name="Normal 18 4 2 2" xfId="31999" xr:uid="{BEF801E9-9759-42C1-97A3-C52439AC2F5A}"/>
    <cellStyle name="Normal 18 4 2 2 2" xfId="32000" xr:uid="{2D13E544-D559-4F6C-8AC4-E7F3DFB59404}"/>
    <cellStyle name="Normal 18 4 2 2 2 2" xfId="32001" xr:uid="{8D52B753-60A7-44D9-8C01-699197FAFD4A}"/>
    <cellStyle name="Normal 18 4 2 2 3" xfId="32002" xr:uid="{7562AC02-09D7-43D5-AC23-4B46CB640BC4}"/>
    <cellStyle name="Normal 18 4 2 3" xfId="32003" xr:uid="{9D7737BA-852C-4491-A9EA-4D75D04D4B67}"/>
    <cellStyle name="Normal 18 4 2 3 2" xfId="32004" xr:uid="{15C3B81F-E845-4633-8AFD-5F38210C9F33}"/>
    <cellStyle name="Normal 18 4 2 3 2 2" xfId="32005" xr:uid="{44683EF6-975A-4E5D-8771-5CFC13C739DE}"/>
    <cellStyle name="Normal 18 4 2 3 3" xfId="32006" xr:uid="{EF18106C-A905-488E-BEA6-B8EB16C3A6B5}"/>
    <cellStyle name="Normal 18 4 2 4" xfId="32007" xr:uid="{955EA225-6CAF-41E5-95B6-4367271A3710}"/>
    <cellStyle name="Normal 18 4 2 4 2" xfId="32008" xr:uid="{0A830064-7D2F-46D2-8410-41AAA743FA42}"/>
    <cellStyle name="Normal 18 4 2 5" xfId="32009" xr:uid="{501905A1-7EB6-4FFF-A524-28B705CE500B}"/>
    <cellStyle name="Normal 18 4 3" xfId="32010" xr:uid="{85370B01-857D-4F9C-B15B-691CE5ACB883}"/>
    <cellStyle name="Normal 18 4 3 2" xfId="32011" xr:uid="{E74B154E-87CB-4208-9FB1-88CF48EB5BFA}"/>
    <cellStyle name="Normal 18 4 3 2 2" xfId="32012" xr:uid="{429A7C51-F200-452C-8223-3E0D7F74652B}"/>
    <cellStyle name="Normal 18 4 3 3" xfId="32013" xr:uid="{A940C4AF-F1E9-41A6-87D2-120DFDB7FAC5}"/>
    <cellStyle name="Normal 18 4 4" xfId="32014" xr:uid="{3086B77D-9C87-4E4A-83AD-00B7D4C9F4EF}"/>
    <cellStyle name="Normal 18 4 4 2" xfId="32015" xr:uid="{4584F519-494D-4C05-BBDD-16DBA10274A5}"/>
    <cellStyle name="Normal 18 4 4 2 2" xfId="32016" xr:uid="{869ADAC8-D2A7-49F7-A096-A16CFC724C06}"/>
    <cellStyle name="Normal 18 4 4 3" xfId="32017" xr:uid="{2D57AA5F-4DB4-4B3B-9DFF-40A3B62E068E}"/>
    <cellStyle name="Normal 18 4 5" xfId="32018" xr:uid="{1B431D25-75CB-4D06-98BE-C7357D291A5A}"/>
    <cellStyle name="Normal 18 4 5 2" xfId="32019" xr:uid="{B55817CA-4EAD-4128-BD14-32AB5B57E4CC}"/>
    <cellStyle name="Normal 18 4 6" xfId="32020" xr:uid="{9324930E-07FD-4585-B87C-C1074CE1F077}"/>
    <cellStyle name="Normal 18 4 7" xfId="47311" xr:uid="{C4FC3871-065D-4A5D-A0CD-DE37AE1DFD44}"/>
    <cellStyle name="Normal 18 5" xfId="32021" xr:uid="{6BEFDF8E-1F74-4DBA-994D-A883B727E7B0}"/>
    <cellStyle name="Normal 18 5 2" xfId="32022" xr:uid="{8ACDABEE-3571-4B1C-BFF9-403B090A6E1B}"/>
    <cellStyle name="Normal 18 5 2 2" xfId="32023" xr:uid="{57FA554C-3C42-4431-9A1A-04F835B91098}"/>
    <cellStyle name="Normal 18 5 2 2 2" xfId="32024" xr:uid="{B6807C0A-B967-4DAF-99E3-2E62CE0BE716}"/>
    <cellStyle name="Normal 18 5 2 3" xfId="32025" xr:uid="{00677993-AF50-4238-AFEA-1EF935B2A822}"/>
    <cellStyle name="Normal 18 5 3" xfId="32026" xr:uid="{13AB46E8-7B66-4CD6-83D4-05873E50BB38}"/>
    <cellStyle name="Normal 18 5 3 2" xfId="32027" xr:uid="{3F7BA315-E32D-44BE-9431-75E350EFCFD6}"/>
    <cellStyle name="Normal 18 5 3 2 2" xfId="32028" xr:uid="{8105B424-3443-4199-A493-2D6C2E61F1D3}"/>
    <cellStyle name="Normal 18 5 3 3" xfId="32029" xr:uid="{036532F2-A4DB-49F8-B5C0-19CA09CAB97F}"/>
    <cellStyle name="Normal 18 5 4" xfId="32030" xr:uid="{607A2013-21AF-4E8E-9E7E-DC2BD0D426C3}"/>
    <cellStyle name="Normal 18 5 4 2" xfId="32031" xr:uid="{F6BC3A2D-78D9-4717-9581-BB9F37824CDB}"/>
    <cellStyle name="Normal 18 5 5" xfId="32032" xr:uid="{582D6CAC-2E96-4BE9-BB76-D4817472A814}"/>
    <cellStyle name="Normal 18 5 6" xfId="47699" xr:uid="{9D366214-6DBC-4983-BCAC-5E1FCE8C60DD}"/>
    <cellStyle name="Normal 18 6" xfId="32033" xr:uid="{3A869F01-C537-4AC2-8A15-28DDB1309C53}"/>
    <cellStyle name="Normal 18 6 2" xfId="32034" xr:uid="{18349A98-F419-427B-BAD2-85A0D0609866}"/>
    <cellStyle name="Normal 18 6 2 2" xfId="32035" xr:uid="{6E4F515D-C812-49A7-9384-218CA95B26B2}"/>
    <cellStyle name="Normal 18 6 2 2 2" xfId="32036" xr:uid="{5BFF99ED-0C35-4FE7-A514-14E00CCE2A54}"/>
    <cellStyle name="Normal 18 6 2 3" xfId="32037" xr:uid="{5842C4AC-4FE3-465B-A5A4-B04ED1BD4A07}"/>
    <cellStyle name="Normal 18 6 3" xfId="32038" xr:uid="{9C16B974-DB06-4472-8C18-5E2B76FC2659}"/>
    <cellStyle name="Normal 18 6 3 2" xfId="32039" xr:uid="{DAF472B2-8156-4FBA-B1D9-278ACEF40666}"/>
    <cellStyle name="Normal 18 6 4" xfId="32040" xr:uid="{4B9DD2CE-E40C-4F80-985B-B61A64FC4A0E}"/>
    <cellStyle name="Normal 18 6 5" xfId="47232" xr:uid="{ED23DA97-96DE-438A-8A82-A32EBAA553A5}"/>
    <cellStyle name="Normal 18 7" xfId="32041" xr:uid="{D4AAA6C0-B842-4764-99D0-30F9464C116D}"/>
    <cellStyle name="Normal 18 7 2" xfId="32042" xr:uid="{A490BA65-FC02-478D-B34B-F6F87887B1FB}"/>
    <cellStyle name="Normal 18 7 2 2" xfId="32043" xr:uid="{21EBE6AD-3B82-4B81-B3D7-D8E99DEC91D7}"/>
    <cellStyle name="Normal 18 7 3" xfId="32044" xr:uid="{9F7C2DEF-183F-4FE5-BAAC-C3D681E67CC6}"/>
    <cellStyle name="Normal 18 8" xfId="32045" xr:uid="{8676050A-08CA-4201-8AE4-6D25F61059A8}"/>
    <cellStyle name="Normal 18 8 2" xfId="32046" xr:uid="{7D982BB8-C29D-4387-A7AA-E48F2E4DFA6C}"/>
    <cellStyle name="Normal 18 9" xfId="32047" xr:uid="{E2AF6A74-813F-4D11-AEAD-0F4B489BC3A5}"/>
    <cellStyle name="Normal 19" xfId="32048" xr:uid="{8A1251ED-913B-46E5-8BCA-4347BF47B5D3}"/>
    <cellStyle name="Normal 19 2" xfId="32049" xr:uid="{80F8386D-D66E-4493-9C3E-1E4FA92AE3B4}"/>
    <cellStyle name="Normal 19 2 2" xfId="32050" xr:uid="{862B236E-143D-4057-B3B9-6314E538F7EB}"/>
    <cellStyle name="Normal 19 2 3" xfId="32051" xr:uid="{C5E3262D-37D3-4C97-B5C4-B5838517FFC3}"/>
    <cellStyle name="Normal 19 2 4" xfId="47428" xr:uid="{6D9AC3E2-30A1-4E61-BF2C-3D4A616C6EFD}"/>
    <cellStyle name="Normal 19 3" xfId="32052" xr:uid="{98D22BC8-C37C-42A3-A753-C7641D1CED6D}"/>
    <cellStyle name="Normal 19 3 2" xfId="32053" xr:uid="{8A98EE84-C11F-4DCA-B1C7-0AF750F750F2}"/>
    <cellStyle name="Normal 19 3 2 2" xfId="32054" xr:uid="{A3354B77-E376-4A75-91E5-C14D57232A3D}"/>
    <cellStyle name="Normal 19 3 2 2 2" xfId="32055" xr:uid="{39F7DED5-479C-4D85-81C7-55F713A341E1}"/>
    <cellStyle name="Normal 19 3 2 2 2 2" xfId="32056" xr:uid="{3FAD8590-76BD-4BC2-BC11-7D8023890DAE}"/>
    <cellStyle name="Normal 19 3 2 2 2 2 2" xfId="32057" xr:uid="{84C63FBA-EB93-405D-81C7-C869FC31EE2B}"/>
    <cellStyle name="Normal 19 3 2 2 2 3" xfId="32058" xr:uid="{0EABECC2-D7F7-4960-A4B2-919ADEB92EBC}"/>
    <cellStyle name="Normal 19 3 2 2 3" xfId="32059" xr:uid="{BD2CF55F-ED53-4DFB-9D91-2371F95DDB9C}"/>
    <cellStyle name="Normal 19 3 2 2 3 2" xfId="32060" xr:uid="{EA7290C8-D4D5-4ECE-A3C9-1C9A0EA690FD}"/>
    <cellStyle name="Normal 19 3 2 2 3 2 2" xfId="32061" xr:uid="{6F752796-123D-4958-AF2C-3FD3106FA668}"/>
    <cellStyle name="Normal 19 3 2 2 3 3" xfId="32062" xr:uid="{4532A9CC-307E-4700-8746-98E8B5DF9809}"/>
    <cellStyle name="Normal 19 3 2 2 4" xfId="32063" xr:uid="{9840B6C0-50DF-435E-9622-BED7A527F1C2}"/>
    <cellStyle name="Normal 19 3 2 2 4 2" xfId="32064" xr:uid="{1FEFC86D-4B70-46F3-B8EE-7B38EC4BEA65}"/>
    <cellStyle name="Normal 19 3 2 2 5" xfId="32065" xr:uid="{6722B9CA-8C45-4A25-8DB7-016F486C8E35}"/>
    <cellStyle name="Normal 19 3 2 3" xfId="32066" xr:uid="{B097DEDF-0C31-484A-B91B-B557E50D872E}"/>
    <cellStyle name="Normal 19 3 2 3 2" xfId="32067" xr:uid="{C18A9A44-58D3-4805-BF87-C0673F269858}"/>
    <cellStyle name="Normal 19 3 2 3 2 2" xfId="32068" xr:uid="{82D6B029-961C-46ED-894E-813CCA76696E}"/>
    <cellStyle name="Normal 19 3 2 3 3" xfId="32069" xr:uid="{A9284D76-117D-453C-AC47-AF87CA3766BE}"/>
    <cellStyle name="Normal 19 3 2 4" xfId="32070" xr:uid="{A61520B6-22B0-4909-865C-F970A564089C}"/>
    <cellStyle name="Normal 19 3 2 4 2" xfId="32071" xr:uid="{77633E58-9796-40FF-BBAF-BCFCA143C652}"/>
    <cellStyle name="Normal 19 3 2 4 2 2" xfId="32072" xr:uid="{4F538CC2-171C-49DF-B053-3FF0CEA23B60}"/>
    <cellStyle name="Normal 19 3 2 4 3" xfId="32073" xr:uid="{E87DC390-1DDE-4E3E-A6F6-2308172D6700}"/>
    <cellStyle name="Normal 19 3 2 5" xfId="32074" xr:uid="{D7F85B3E-591B-4F47-824D-5D5B133B35CA}"/>
    <cellStyle name="Normal 19 3 2 5 2" xfId="32075" xr:uid="{26368EB8-29F6-4E8E-B0D2-26FC784222B7}"/>
    <cellStyle name="Normal 19 3 2 6" xfId="32076" xr:uid="{54AE727F-BA62-4A6B-BB28-54E62EB0CC95}"/>
    <cellStyle name="Normal 19 3 3" xfId="32077" xr:uid="{964A4444-3DFE-495A-81E1-983953311AFC}"/>
    <cellStyle name="Normal 19 3 3 2" xfId="32078" xr:uid="{2728D628-4DCC-473E-8F79-8440A06DD9A0}"/>
    <cellStyle name="Normal 19 3 3 2 2" xfId="32079" xr:uid="{23AD8BA7-178D-46C7-959E-26AEFCD1586C}"/>
    <cellStyle name="Normal 19 3 3 2 2 2" xfId="32080" xr:uid="{5F0A1601-26D9-4501-821F-6016D6EC9C99}"/>
    <cellStyle name="Normal 19 3 3 2 3" xfId="32081" xr:uid="{F516AF03-BF39-42DA-B117-C390E82E02AA}"/>
    <cellStyle name="Normal 19 3 3 3" xfId="32082" xr:uid="{902CEE62-6D70-4FE3-A717-3015604AE922}"/>
    <cellStyle name="Normal 19 3 3 3 2" xfId="32083" xr:uid="{0895C97B-07D0-4FDE-88CF-1137C0BD43D3}"/>
    <cellStyle name="Normal 19 3 3 3 2 2" xfId="32084" xr:uid="{5CAA9641-2AA4-46C7-BA6F-CD0CD7126124}"/>
    <cellStyle name="Normal 19 3 3 3 3" xfId="32085" xr:uid="{898218B5-22ED-44EF-A996-66CB443DD0A3}"/>
    <cellStyle name="Normal 19 3 3 4" xfId="32086" xr:uid="{C8D48CA0-912C-4D69-9CE4-B9E04393B935}"/>
    <cellStyle name="Normal 19 3 3 4 2" xfId="32087" xr:uid="{DBADFBA0-5CB5-452A-8E5A-4AAF33581C77}"/>
    <cellStyle name="Normal 19 3 3 5" xfId="32088" xr:uid="{849D4137-809D-4A37-99D3-10C3DAEDFDE0}"/>
    <cellStyle name="Normal 19 3 4" xfId="32089" xr:uid="{EAD56495-37E7-449C-B02E-C9A791EEB075}"/>
    <cellStyle name="Normal 19 3 4 2" xfId="32090" xr:uid="{1FA7AC23-7685-4318-B576-0465C97C50A2}"/>
    <cellStyle name="Normal 19 3 4 3" xfId="32091" xr:uid="{CB9BC21F-6658-4800-ABD7-9B1E612BA1CE}"/>
    <cellStyle name="Normal 19 3 5" xfId="32092" xr:uid="{3A24E2EC-741A-44AB-96A4-7EEE5100B610}"/>
    <cellStyle name="Normal 19 3 5 2" xfId="32093" xr:uid="{DDFA145A-E6B9-4649-8667-7C975A408EEA}"/>
    <cellStyle name="Normal 19 3 5 2 2" xfId="32094" xr:uid="{26CA8216-78B6-4FEE-90B8-567DEB9C7885}"/>
    <cellStyle name="Normal 19 3 5 3" xfId="32095" xr:uid="{CF764EBC-F350-44F5-B2B3-69BA578D2A96}"/>
    <cellStyle name="Normal 19 3 6" xfId="32096" xr:uid="{B513AE43-9FC9-44A1-ABAE-0C64D366254B}"/>
    <cellStyle name="Normal 19 3 6 2" xfId="32097" xr:uid="{0E6A94D6-2F08-4AF9-9DCC-7450EB58E68B}"/>
    <cellStyle name="Normal 19 3 6 2 2" xfId="32098" xr:uid="{89CCF9AA-5E5D-4BE2-BEFB-D38BF2C337EB}"/>
    <cellStyle name="Normal 19 3 6 3" xfId="32099" xr:uid="{436529F3-B0A1-41C8-860B-438B3C767056}"/>
    <cellStyle name="Normal 19 3 7" xfId="32100" xr:uid="{455D27CA-A3A4-4EFD-8A0B-EB1F9CE3E494}"/>
    <cellStyle name="Normal 19 3 7 2" xfId="32101" xr:uid="{7DB7246E-31CB-470A-9AD0-5B5CF82DCA34}"/>
    <cellStyle name="Normal 19 3 8" xfId="32102" xr:uid="{E60A8564-3088-4C24-8F72-BE0E7718D150}"/>
    <cellStyle name="Normal 19 3 9" xfId="47479" xr:uid="{CE35C515-C9D9-46CB-BB0E-6F7F435C6566}"/>
    <cellStyle name="Normal 19 4" xfId="32103" xr:uid="{F43994F6-D6D0-4A02-B42E-F727D5D2F948}"/>
    <cellStyle name="Normal 19 4 2" xfId="32104" xr:uid="{64DB89DF-60D7-4410-8B01-39C1E8418DDF}"/>
    <cellStyle name="Normal 19 4 2 2" xfId="32105" xr:uid="{F1734B50-8F5B-486D-8268-CEE22475C89A}"/>
    <cellStyle name="Normal 19 4 2 3" xfId="32106" xr:uid="{E14A93F1-F3BB-46F9-9807-A3D70831CFBB}"/>
    <cellStyle name="Normal 19 4 3" xfId="32107" xr:uid="{1BE4AE2A-FDA0-4360-AFEA-10CDBF2172EB}"/>
    <cellStyle name="Normal 19 4 3 2" xfId="32108" xr:uid="{6C4A4927-9148-4176-B0E2-37D032BF3E0B}"/>
    <cellStyle name="Normal 19 4 3 2 2" xfId="32109" xr:uid="{90214D5A-D273-4346-805E-D0796C8937E7}"/>
    <cellStyle name="Normal 19 4 3 3" xfId="32110" xr:uid="{1C20EA18-13DF-40CC-B72A-D2E4E77DC227}"/>
    <cellStyle name="Normal 19 4 4" xfId="32111" xr:uid="{449B89B0-FCAF-4E98-93D2-6B4022ED9064}"/>
    <cellStyle name="Normal 19 4 4 2" xfId="32112" xr:uid="{CCEBC22D-2C67-4F28-9627-856B032C04F7}"/>
    <cellStyle name="Normal 19 4 4 2 2" xfId="32113" xr:uid="{A64AF080-6B05-484D-BE98-06FB450848FB}"/>
    <cellStyle name="Normal 19 4 4 3" xfId="32114" xr:uid="{138844A7-2AB8-445B-85D5-C367A469E5C4}"/>
    <cellStyle name="Normal 19 4 5" xfId="32115" xr:uid="{9210DA9F-2547-4B7B-800C-A990372F00AD}"/>
    <cellStyle name="Normal 19 4 5 2" xfId="32116" xr:uid="{1FF630D3-8F4D-4A28-9AEE-E5491D3ACA2B}"/>
    <cellStyle name="Normal 19 4 6" xfId="32117" xr:uid="{C472380D-4873-4BE2-B81D-DF7B5EB3E6C3}"/>
    <cellStyle name="Normal 19 4 7" xfId="47700" xr:uid="{A8F56E76-BEF9-4C9F-BF11-8D0AB559B132}"/>
    <cellStyle name="Normal 19 5" xfId="32118" xr:uid="{6F5DE270-C751-4616-9D7D-9E7FEA2FDCE5}"/>
    <cellStyle name="Normal 19 5 2" xfId="32119" xr:uid="{9A620BAB-C4E9-49D6-9C90-1AB742C6F49B}"/>
    <cellStyle name="Normal 19 5 2 2" xfId="32120" xr:uid="{03CE896A-72BD-4CF8-BED8-09AD6053072C}"/>
    <cellStyle name="Normal 19 5 2 3" xfId="32121" xr:uid="{0054CA8B-98A4-471A-B7F9-B709037690E7}"/>
    <cellStyle name="Normal 19 5 3" xfId="32122" xr:uid="{2F5EAD01-2C80-48C5-9994-0237265DD999}"/>
    <cellStyle name="Normal 19 5 3 2" xfId="32123" xr:uid="{74B2BB17-07C6-4AC1-8518-22F798749CE0}"/>
    <cellStyle name="Normal 19 5 3 2 2" xfId="32124" xr:uid="{1EA81181-3623-4CFB-975C-A7642C028625}"/>
    <cellStyle name="Normal 19 5 3 2 2 2" xfId="32125" xr:uid="{DD527236-91C4-4B5C-952C-E307460FA317}"/>
    <cellStyle name="Normal 19 5 3 2 3" xfId="32126" xr:uid="{C12B3E7F-A392-4EA2-AC7D-E0CC815173A6}"/>
    <cellStyle name="Normal 19 5 3 3" xfId="32127" xr:uid="{46B0253F-63DD-4CC7-8F3D-970F72F1E429}"/>
    <cellStyle name="Normal 19 5 3 3 2" xfId="32128" xr:uid="{4BD1ACEE-DF11-46B5-B639-F4D85E18FC85}"/>
    <cellStyle name="Normal 19 5 3 3 2 2" xfId="32129" xr:uid="{E1C04B01-F3D0-4FD9-A5D9-5DB95380A2D3}"/>
    <cellStyle name="Normal 19 5 3 3 3" xfId="32130" xr:uid="{F97F7630-A1BD-4E97-A2D2-FFCDC1643C9E}"/>
    <cellStyle name="Normal 19 5 3 4" xfId="32131" xr:uid="{EB44FA68-462D-4745-9B9C-8DA9E4BBA4A0}"/>
    <cellStyle name="Normal 19 5 3 4 2" xfId="32132" xr:uid="{5A429DF8-991E-447D-AA7E-092FAEFE3C9D}"/>
    <cellStyle name="Normal 19 5 3 5" xfId="32133" xr:uid="{EE88CF55-8C00-45BF-AB4F-07B8D8EDF236}"/>
    <cellStyle name="Normal 19 5 4" xfId="32134" xr:uid="{173C8CB0-B745-4E27-BC30-E011B5E6D0D3}"/>
    <cellStyle name="Normal 19 5 5" xfId="32135" xr:uid="{79B6DDC1-24A4-4EC3-9650-BD8E5AD57B3A}"/>
    <cellStyle name="Normal 19 5 6" xfId="47336" xr:uid="{71C5BB57-B94D-4172-AEA9-A7C172443697}"/>
    <cellStyle name="Normal 19 6" xfId="32136" xr:uid="{1DE0402E-D273-472F-9C64-5DBFF22D0B35}"/>
    <cellStyle name="Normal 19 6 2" xfId="32137" xr:uid="{625F03D3-C118-4C8B-9788-2541092C52B2}"/>
    <cellStyle name="Normal 19 6 2 2" xfId="32138" xr:uid="{5DD41004-71E0-4BE1-984C-F3FF9B84F264}"/>
    <cellStyle name="Normal 19 6 3" xfId="32139" xr:uid="{89465602-20E6-445A-BA1F-894C2A991A63}"/>
    <cellStyle name="Normal 19 7" xfId="32140" xr:uid="{B7808EDC-59D6-41B5-9C98-CD54192A1713}"/>
    <cellStyle name="Normal 19 8" xfId="32141" xr:uid="{18B35FE2-7C00-4C4D-ABD9-292857D676AE}"/>
    <cellStyle name="Normal 2" xfId="3" xr:uid="{00000000-0005-0000-0000-000004000000}"/>
    <cellStyle name="Normal 2 10" xfId="598" xr:uid="{17CA91BB-2CD4-498D-B55A-F4703BD6C428}"/>
    <cellStyle name="Normal 2 10 2" xfId="1009" xr:uid="{15E136AD-ECA2-4753-A613-395295184456}"/>
    <cellStyle name="Normal 2 10 2 2" xfId="32144" xr:uid="{00578005-46CF-4A76-85B6-AD9623113108}"/>
    <cellStyle name="Normal 2 10 2 2 2" xfId="32145" xr:uid="{EF97A2CE-6903-44E4-8F09-321159623D8A}"/>
    <cellStyle name="Normal 2 10 2 2 2 2" xfId="32146" xr:uid="{0D081FC8-D98D-40D5-985C-713E614E62D4}"/>
    <cellStyle name="Normal 2 10 2 2 3" xfId="32147" xr:uid="{8B841676-BFF3-4FF2-98F5-9115D9A93B9E}"/>
    <cellStyle name="Normal 2 10 2 2 4" xfId="45226" xr:uid="{61C4058B-519E-4D4D-A487-748DA4BD96E3}"/>
    <cellStyle name="Normal 2 10 2 3" xfId="32148" xr:uid="{0FC08D46-F77E-4CED-A05F-E1842882D01D}"/>
    <cellStyle name="Normal 2 10 2 3 2" xfId="32149" xr:uid="{43EB9030-4468-41C0-A822-1BD575B1CBF4}"/>
    <cellStyle name="Normal 2 10 2 3 2 2" xfId="32150" xr:uid="{085F1A1B-D620-4A00-A198-762B22974F2B}"/>
    <cellStyle name="Normal 2 10 2 3 3" xfId="32151" xr:uid="{AA54FB08-59CE-4DFF-9BC0-61374137C115}"/>
    <cellStyle name="Normal 2 10 2 3 4" xfId="45666" xr:uid="{B2F0F723-A79A-40E8-8CC8-961DE10E7A7D}"/>
    <cellStyle name="Normal 2 10 2 4" xfId="32152" xr:uid="{C197A984-B655-4848-A205-E13DA600E013}"/>
    <cellStyle name="Normal 2 10 2 4 2" xfId="32153" xr:uid="{9D74720C-4204-4C28-B1D9-DA5AC38113E8}"/>
    <cellStyle name="Normal 2 10 2 4 3" xfId="46565" xr:uid="{9A99E552-EFAB-4089-B2CA-A6634B5C16D4}"/>
    <cellStyle name="Normal 2 10 2 5" xfId="32154" xr:uid="{AFE45996-3C46-4DAE-BCD0-37831E57306C}"/>
    <cellStyle name="Normal 2 10 2 5 2" xfId="47658" xr:uid="{4B33136F-D3C9-40CB-973C-808EDA737F58}"/>
    <cellStyle name="Normal 2 10 2 6" xfId="32143" xr:uid="{5769FAC7-B25A-46DF-9FB2-9FE62775D1D2}"/>
    <cellStyle name="Normal 2 10 2 6 2" xfId="47503" xr:uid="{8BAB5303-C778-46D2-A75D-19A71A788B1B}"/>
    <cellStyle name="Normal 2 10 2 7" xfId="44239" xr:uid="{C2F58FDB-8882-46BA-8BB7-16E709FE34BB}"/>
    <cellStyle name="Normal 2 10 3" xfId="32155" xr:uid="{A7185E11-9430-4CD9-917F-B45B0C157258}"/>
    <cellStyle name="Normal 2 10 3 2" xfId="32156" xr:uid="{441F9FF5-2F7C-4BDF-A923-294861D3505B}"/>
    <cellStyle name="Normal 2 10 3 2 2" xfId="32157" xr:uid="{673034A5-F104-40F1-A16E-CA5DDAAE9C21}"/>
    <cellStyle name="Normal 2 10 3 2 3" xfId="45101" xr:uid="{66AA0126-7ABB-4DC3-BC9B-3ED041FF89C5}"/>
    <cellStyle name="Normal 2 10 3 3" xfId="32158" xr:uid="{4C438660-4C23-4B5C-8839-BA6E35933BE0}"/>
    <cellStyle name="Normal 2 10 3 3 2" xfId="46440" xr:uid="{6739903D-6BCE-45BC-9FD6-689EBA6BE734}"/>
    <cellStyle name="Normal 2 10 3 4" xfId="44114" xr:uid="{8256C8A9-CF6B-40BB-BCD7-C70D17E4B363}"/>
    <cellStyle name="Normal 2 10 4" xfId="32159" xr:uid="{E4652A25-B0B8-43D9-ABCE-0D1223BDAF3C}"/>
    <cellStyle name="Normal 2 10 4 2" xfId="32160" xr:uid="{AB2782BF-C283-4182-AEF8-6F86EFCDC8D1}"/>
    <cellStyle name="Normal 2 10 4 2 2" xfId="32161" xr:uid="{6C441937-C74D-4A66-ABAE-9C41D69316A5}"/>
    <cellStyle name="Normal 2 10 4 3" xfId="32162" xr:uid="{CB98FEE4-29AB-491E-8D0C-A492104DE166}"/>
    <cellStyle name="Normal 2 10 4 4" xfId="44542" xr:uid="{4E754B33-8560-4E7D-A429-58972B062632}"/>
    <cellStyle name="Normal 2 10 5" xfId="32163" xr:uid="{E5871632-1BD4-4DDE-BA09-0AB72E255621}"/>
    <cellStyle name="Normal 2 10 5 2" xfId="32164" xr:uid="{4C73DB14-863A-4106-9147-0DFAAF1D7E10}"/>
    <cellStyle name="Normal 2 10 5 2 2" xfId="46314" xr:uid="{09BC55C9-1224-45FE-8B43-6D6E3497759F}"/>
    <cellStyle name="Normal 2 10 5 3" xfId="44957" xr:uid="{FF95D679-0258-4FC8-848C-72D99F370DD5}"/>
    <cellStyle name="Normal 2 10 6" xfId="32165" xr:uid="{B4E041C8-1E14-4579-B896-F57FD1FD7BFE}"/>
    <cellStyle name="Normal 2 10 6 2" xfId="45540" xr:uid="{B6F80D84-18CF-4002-8270-05F00EE72330}"/>
    <cellStyle name="Normal 2 10 7" xfId="32142" xr:uid="{0F944CD1-5F51-4969-8CE0-782347FB07CB}"/>
    <cellStyle name="Normal 2 10 7 2" xfId="47612" xr:uid="{0E857B0B-E4C9-425E-88A6-DED0BC182C9B}"/>
    <cellStyle name="Normal 2 10 8" xfId="47233" xr:uid="{64130D42-004C-4162-9933-8A224D39FAFF}"/>
    <cellStyle name="Normal 2 10 9" xfId="43978" xr:uid="{5EF992E0-6CD0-45C0-AC84-A64043795A2C}"/>
    <cellStyle name="Normal 2 11" xfId="652" xr:uid="{53533185-35A4-446C-B570-78EB6CCF9B01}"/>
    <cellStyle name="Normal 2 11 2" xfId="1061" xr:uid="{4F537C53-4B39-421A-8B36-E73A096FFC78}"/>
    <cellStyle name="Normal 2 11 2 2" xfId="32168" xr:uid="{826E1CD6-FB85-41C8-B1B2-3752DC8746DE}"/>
    <cellStyle name="Normal 2 11 2 2 2" xfId="32169" xr:uid="{44F9C288-7CB2-422E-BE11-444802C4110E}"/>
    <cellStyle name="Normal 2 11 2 2 3" xfId="47701" xr:uid="{5479DAAD-52D8-479C-8124-08EE69E3DC6E}"/>
    <cellStyle name="Normal 2 11 2 3" xfId="32170" xr:uid="{0A4515C7-67F1-4BAF-BB42-575518DFD070}"/>
    <cellStyle name="Normal 2 11 2 3 2" xfId="47537" xr:uid="{34146C79-E163-4BD2-809B-DF9A280204BA}"/>
    <cellStyle name="Normal 2 11 2 4" xfId="32167" xr:uid="{AC6CDCE7-75DD-4E49-A4C1-8B9BE3E1A916}"/>
    <cellStyle name="Normal 2 11 2 5" xfId="44543" xr:uid="{AD7D7AB3-0273-4D88-B31A-35E97E4FFC52}"/>
    <cellStyle name="Normal 2 11 3" xfId="32171" xr:uid="{9AE3CD87-EE0C-4A5C-AD3D-484D5EC51742}"/>
    <cellStyle name="Normal 2 11 3 2" xfId="32172" xr:uid="{3E7ED4AD-D80C-4005-9862-53F3B710D32E}"/>
    <cellStyle name="Normal 2 11 3 3" xfId="44941" xr:uid="{F6F5AF12-BB45-493C-815D-7441F4422362}"/>
    <cellStyle name="Normal 2 11 4" xfId="32173" xr:uid="{D280DF79-3D91-48B7-B144-61C147FBF5A1}"/>
    <cellStyle name="Normal 2 11 4 2" xfId="47589" xr:uid="{841E512E-FB1C-4361-8BA9-FE12FE6683B2}"/>
    <cellStyle name="Normal 2 11 5" xfId="32166" xr:uid="{6AB73294-C4CA-461E-A0C7-CD5665F17461}"/>
    <cellStyle name="Normal 2 11 5 2" xfId="47437" xr:uid="{C4AFB533-BD89-412D-9422-4DEE605D8919}"/>
    <cellStyle name="Normal 2 11 6" xfId="43964" xr:uid="{E392DF32-90BE-4971-8D4A-CADE9E601125}"/>
    <cellStyle name="Normal 2 12" xfId="837" xr:uid="{4380879E-4F7E-445E-9B57-5E3156D7F0AD}"/>
    <cellStyle name="Normal 2 12 2" xfId="32175" xr:uid="{0E969055-1AF8-42DF-84F6-30E475B72814}"/>
    <cellStyle name="Normal 2 12 2 2" xfId="32176" xr:uid="{B19AD4B6-295F-46E5-B2F6-18485D21EA19}"/>
    <cellStyle name="Normal 2 12 2 3" xfId="44544" xr:uid="{67C57B28-3847-4B37-AA0F-B63C58B085BC}"/>
    <cellStyle name="Normal 2 12 3" xfId="32177" xr:uid="{1015B493-88B3-4206-B3D2-0DFE3A4243CD}"/>
    <cellStyle name="Normal 2 12 3 2" xfId="46671" xr:uid="{E5DFE7FC-126B-4044-8746-C4E0BA4E63BE}"/>
    <cellStyle name="Normal 2 12 3 3" xfId="45332" xr:uid="{8CF4F4CB-9F65-4EDC-B7EC-9130784B24A2}"/>
    <cellStyle name="Normal 2 12 4" xfId="32174" xr:uid="{97290B67-90B6-48EF-A283-BE9BDC46DAC6}"/>
    <cellStyle name="Normal 2 12 4 2" xfId="45784" xr:uid="{A6DE5B58-8EDC-49AD-9A49-432548E39EF2}"/>
    <cellStyle name="Normal 2 12 5" xfId="47663" xr:uid="{7531F0FB-9571-402B-9148-6362396CB00D}"/>
    <cellStyle name="Normal 2 12 6" xfId="47279" xr:uid="{447521C2-7C03-429D-8154-B24C0058513F}"/>
    <cellStyle name="Normal 2 12 7" xfId="44345" xr:uid="{E3A5A9E2-C3CF-4FF8-AC55-5CADA5A6A678}"/>
    <cellStyle name="Normal 2 13" xfId="32178" xr:uid="{8EF7BC25-BAE0-4EE4-A2C8-4FDF01BCB7FA}"/>
    <cellStyle name="Normal 2 13 2" xfId="32179" xr:uid="{B1ACB1B0-D75A-4F77-8E1C-491A0380967C}"/>
    <cellStyle name="Normal 2 13 2 2" xfId="45903" xr:uid="{E3CD6D00-90C6-43AD-9D5F-9D6A66DADF19}"/>
    <cellStyle name="Normal 2 13 3" xfId="47702" xr:uid="{1399E8C2-E9DC-456D-BFF5-783DAAB6313D}"/>
    <cellStyle name="Normal 2 13 4" xfId="47460" xr:uid="{F4056E76-53C1-455F-B66F-D665BE1F5447}"/>
    <cellStyle name="Normal 2 13 5" xfId="44545" xr:uid="{C08C428B-31D5-4354-BC57-6E4A7561F8F7}"/>
    <cellStyle name="Normal 2 14" xfId="32180" xr:uid="{7183EAB3-F5B9-4ACA-A5F9-5550265362CF}"/>
    <cellStyle name="Normal 2 14 2" xfId="47703" xr:uid="{171CE251-0B93-4F02-B6A5-2598120C9B0E}"/>
    <cellStyle name="Normal 2 14 3" xfId="47555" xr:uid="{404C3C8A-BD04-46ED-BFDC-853620399C25}"/>
    <cellStyle name="Normal 2 14 4" xfId="44546" xr:uid="{1022B648-9152-427A-ADAA-CF5B75ADD4BA}"/>
    <cellStyle name="Normal 2 15" xfId="1294" xr:uid="{34B4D79F-6994-4391-8846-59695A3C4AF3}"/>
    <cellStyle name="Normal 2 15 2" xfId="44547" xr:uid="{293504D3-6111-40BA-9BFF-BDC38AECB320}"/>
    <cellStyle name="Normal 2 16" xfId="1264" xr:uid="{5CA7FB8E-C283-4347-84A6-538FAA318D31}"/>
    <cellStyle name="Normal 2 16 2" xfId="44548" xr:uid="{468466D9-73D1-4957-8169-C310D3383931}"/>
    <cellStyle name="Normal 2 17" xfId="44549" xr:uid="{6D06CA3D-7AF9-4B86-B537-049EEA5A79C3}"/>
    <cellStyle name="Normal 2 18" xfId="44550" xr:uid="{AF99DF45-03BC-4A99-A09A-C403381C2028}"/>
    <cellStyle name="Normal 2 19" xfId="44551" xr:uid="{E0607D14-F138-4056-BCA1-D0769491E102}"/>
    <cellStyle name="Normal 2 2" xfId="179" xr:uid="{ADBF0713-D881-4751-AB01-8DC833AC84D4}"/>
    <cellStyle name="Normal 2 2 10" xfId="1630" xr:uid="{AD4357FA-C98A-4EBC-B41C-4B6E04B01D9B}"/>
    <cellStyle name="Normal 2 2 10 2" xfId="46875" xr:uid="{68BC1C0B-16C9-44DB-9E03-C5781A401E9D}"/>
    <cellStyle name="Normal 2 2 10 3" xfId="44732" xr:uid="{41CFB3E8-BAFC-4D65-81DE-58429A2D55E6}"/>
    <cellStyle name="Normal 2 2 11" xfId="1331" xr:uid="{EADE498D-F89E-41DD-BB7D-53E66A1C04BE}"/>
    <cellStyle name="Normal 2 2 11 2" xfId="47049" xr:uid="{2BB00EC6-5F85-4328-A1A9-A46D7A08085A}"/>
    <cellStyle name="Normal 2 2 12" xfId="284" xr:uid="{44E35774-DC6B-407A-BE9A-109721A3FF16}"/>
    <cellStyle name="Normal 2 2 12 2" xfId="46118" xr:uid="{9D15015F-1A62-4041-A88D-969F2D65F4F7}"/>
    <cellStyle name="Normal 2 2 13" xfId="47779" xr:uid="{F6B5499E-AFE6-4D94-B0DC-451C40722685}"/>
    <cellStyle name="Normal 2 2 14" xfId="47223" xr:uid="{5ACCCB0F-9387-45F7-9399-9374D2794101}"/>
    <cellStyle name="Normal 2 2 2" xfId="265" xr:uid="{A07CCC19-57AD-45B4-9159-0E505DC539C2}"/>
    <cellStyle name="Normal 2 2 2 10" xfId="46124" xr:uid="{B7828EF2-F026-4684-A467-9D2B6F8D7DA9}"/>
    <cellStyle name="Normal 2 2 2 11" xfId="47805" xr:uid="{DF0E2E29-5306-45B9-A082-C90C8E355BF8}"/>
    <cellStyle name="Normal 2 2 2 2" xfId="32181" xr:uid="{780BAEC6-8F9E-499B-8393-1EC9DE65EBCA}"/>
    <cellStyle name="Normal 2 2 2 2 10" xfId="44038" xr:uid="{44DE4F3A-EC8D-4E7E-9D35-ACB0C55E79E4}"/>
    <cellStyle name="Normal 2 2 2 2 2" xfId="32182" xr:uid="{5D93D3B3-9D87-4053-AD33-D0FC8EB9F053}"/>
    <cellStyle name="Normal 2 2 2 2 2 2" xfId="32183" xr:uid="{FC4820F4-1746-41F1-B863-20F0F99FAFEC}"/>
    <cellStyle name="Normal 2 2 2 2 2 2 2" xfId="32184" xr:uid="{A3401F30-AD5D-466B-A219-920848C547D7}"/>
    <cellStyle name="Normal 2 2 2 2 2 2 2 2" xfId="32185" xr:uid="{14E670E1-363A-46FE-AFD6-929D0E510303}"/>
    <cellStyle name="Normal 2 2 2 2 2 2 2 2 2" xfId="46109" xr:uid="{25A65572-AD24-4223-9C0F-667722F9FF55}"/>
    <cellStyle name="Normal 2 2 2 2 2 2 2 3" xfId="32186" xr:uid="{8E9FCB1C-0378-428E-9C06-D8FB87822BFF}"/>
    <cellStyle name="Normal 2 2 2 2 2 2 2 4" xfId="45327" xr:uid="{2F2D7418-650C-4034-9412-ACB43C9B204B}"/>
    <cellStyle name="Normal 2 2 2 2 2 2 3" xfId="583" xr:uid="{2BAE7443-E83C-4237-A16C-6DF8D37D4C63}"/>
    <cellStyle name="Normal 2 2 2 2 2 2 3 2" xfId="45767" xr:uid="{84BFB328-4CD4-4355-B509-F67DEDC5223C}"/>
    <cellStyle name="Normal 2 2 2 2 2 2 4" xfId="32187" xr:uid="{DE6D099A-D7F3-45F0-BA8C-2F9DEC5DAE94}"/>
    <cellStyle name="Normal 2 2 2 2 2 2 4 2" xfId="46666" xr:uid="{B34EA5C5-30AB-401F-9B93-40EA986C26C8}"/>
    <cellStyle name="Normal 2 2 2 2 2 2 5" xfId="32188" xr:uid="{990BD859-2AD9-420E-9C91-5D1BB137D330}"/>
    <cellStyle name="Normal 2 2 2 2 2 2 6" xfId="32189" xr:uid="{F18BC888-BFDD-4CEC-9A0E-C895AEA3DADF}"/>
    <cellStyle name="Normal 2 2 2 2 2 2 7" xfId="44340" xr:uid="{C2809FAC-4FBB-41EC-A4BC-4585AAF756C4}"/>
    <cellStyle name="Normal 2 2 2 2 2 3" xfId="32190" xr:uid="{E3375501-9277-4B03-91DC-832E0783C0F2}"/>
    <cellStyle name="Normal 2 2 2 2 2 3 2" xfId="45202" xr:uid="{E3F0ED10-2DA9-45DF-8875-9520356BFC68}"/>
    <cellStyle name="Normal 2 2 2 2 2 3 3" xfId="45886" xr:uid="{05564344-E7A9-4FBF-B657-3F77C5D84393}"/>
    <cellStyle name="Normal 2 2 2 2 2 3 4" xfId="46541" xr:uid="{B76DC52C-3119-4C66-956E-1BA3057FA29B}"/>
    <cellStyle name="Normal 2 2 2 2 2 3 5" xfId="44215" xr:uid="{30A3AAE8-BD79-46FC-96EF-5B70193F96EA}"/>
    <cellStyle name="Normal 2 2 2 2 2 4" xfId="32191" xr:uid="{60465FA6-B256-4C97-BBFE-FE666D9895CC}"/>
    <cellStyle name="Normal 2 2 2 2 2 4 2" xfId="46005" xr:uid="{77A4274A-07CB-4B32-9221-A349BB30DEAE}"/>
    <cellStyle name="Normal 2 2 2 2 2 4 3" xfId="45075" xr:uid="{AE5B3B82-D44A-4F19-8F05-D934C7D54B21}"/>
    <cellStyle name="Normal 2 2 2 2 2 5" xfId="45641" xr:uid="{5C2056B0-623C-48A5-BB9E-4C5BE645E031}"/>
    <cellStyle name="Normal 2 2 2 2 2 6" xfId="46416" xr:uid="{ED1CC8D6-C031-481C-BDE5-6FDC501C6D8C}"/>
    <cellStyle name="Normal 2 2 2 2 2 7" xfId="44088" xr:uid="{72121C1A-B1BA-4C97-9F30-FEB12C25F435}"/>
    <cellStyle name="Normal 2 2 2 2 3" xfId="32192" xr:uid="{04020C34-ECBF-4CA5-B2BA-2CCC79ECF298}"/>
    <cellStyle name="Normal 2 2 2 2 3 2" xfId="32193" xr:uid="{BBDE807F-13E7-463D-9558-750FCA0563CF}"/>
    <cellStyle name="Normal 2 2 2 2 3 2 2" xfId="32194" xr:uid="{0E6B2E12-E960-4DC6-ACB7-2CE72DF288FB}"/>
    <cellStyle name="Normal 2 2 2 2 3 2 2 2" xfId="32195" xr:uid="{E0946D0B-8BDD-4934-819D-2B2D54B0F6A5}"/>
    <cellStyle name="Normal 2 2 2 2 3 2 2 3" xfId="46059" xr:uid="{8383FE39-8B96-4161-A003-217B960AF7CA}"/>
    <cellStyle name="Normal 2 2 2 2 3 2 3" xfId="32196" xr:uid="{DFFE1316-EBA0-4954-984D-466AAD628C71}"/>
    <cellStyle name="Normal 2 2 2 2 3 2 3 2" xfId="32197" xr:uid="{7AFD2427-6300-4339-955B-F59C186585DD}"/>
    <cellStyle name="Normal 2 2 2 2 3 2 4" xfId="32198" xr:uid="{E3D1120C-3353-446F-A79E-D0B67949F5E2}"/>
    <cellStyle name="Normal 2 2 2 2 3 2 5" xfId="45277" xr:uid="{52F5A697-D964-4891-AB1E-4F3386E7DF41}"/>
    <cellStyle name="Normal 2 2 2 2 3 3" xfId="32199" xr:uid="{2C28BBD1-445B-4141-9D0F-ED82EF0992BB}"/>
    <cellStyle name="Normal 2 2 2 2 3 3 2" xfId="45717" xr:uid="{3BBF78C9-273B-4A5C-AE3E-F7FDE7300D52}"/>
    <cellStyle name="Normal 2 2 2 2 3 4" xfId="32200" xr:uid="{CF357657-44E9-4B86-99BB-31457568D753}"/>
    <cellStyle name="Normal 2 2 2 2 3 4 2" xfId="46616" xr:uid="{B0DC0AD8-71CE-4E5A-90BD-A59491383803}"/>
    <cellStyle name="Normal 2 2 2 2 3 5" xfId="44290" xr:uid="{27CA16EA-9249-4BDB-83AF-6BC7B9A40281}"/>
    <cellStyle name="Normal 2 2 2 2 4" xfId="32201" xr:uid="{524BEC86-E2D7-4824-9537-DC939A509493}"/>
    <cellStyle name="Normal 2 2 2 2 4 2" xfId="32202" xr:uid="{99D4D3A8-2DC3-442E-9211-3EE41168DE3F}"/>
    <cellStyle name="Normal 2 2 2 2 4 2 2" xfId="45152" xr:uid="{9731D6BC-97FA-431D-80F2-C2B151A1E229}"/>
    <cellStyle name="Normal 2 2 2 2 4 3" xfId="32203" xr:uid="{8D0DA898-553A-4A67-90A6-C4F28913FBCE}"/>
    <cellStyle name="Normal 2 2 2 2 4 3 2" xfId="45836" xr:uid="{02928B05-FA7E-415B-B6B3-3B19ACC61D84}"/>
    <cellStyle name="Normal 2 2 2 2 4 4" xfId="46491" xr:uid="{FEF9A773-011E-40A6-AA63-55EB0567AFBA}"/>
    <cellStyle name="Normal 2 2 2 2 4 5" xfId="44165" xr:uid="{D4674789-3D56-4397-A077-AEF63CEB7CD2}"/>
    <cellStyle name="Normal 2 2 2 2 5" xfId="32204" xr:uid="{CBC1D55E-93B9-4FF1-A8B3-135BBE26CA24}"/>
    <cellStyle name="Normal 2 2 2 2 5 2" xfId="45431" xr:uid="{E5B7B686-7C4C-4C96-BF1D-9F5B0DD1D14D}"/>
    <cellStyle name="Normal 2 2 2 2 5 3" xfId="45955" xr:uid="{A7A74F63-077A-40FE-94C6-E723B56DDA0F}"/>
    <cellStyle name="Normal 2 2 2 2 5 4" xfId="46770" xr:uid="{60C075A4-ED0C-444E-A1DB-E36F2FBAB98C}"/>
    <cellStyle name="Normal 2 2 2 2 5 5" xfId="44617" xr:uid="{8C3B0D6B-B572-482E-A595-029DD2B1236A}"/>
    <cellStyle name="Normal 2 2 2 2 6" xfId="32205" xr:uid="{77848D2D-F1A8-4CA9-91B5-B51EF2707F8A}"/>
    <cellStyle name="Normal 2 2 2 2 6 2" xfId="46366" xr:uid="{EF9EB72B-1DA1-48AC-99FA-3B971F177449}"/>
    <cellStyle name="Normal 2 2 2 2 6 3" xfId="45023" xr:uid="{E0B23648-1C7D-455A-B91A-667745871DF8}"/>
    <cellStyle name="Normal 2 2 2 2 7" xfId="44823" xr:uid="{693EF494-0CC6-45EC-9016-75D9188B64CB}"/>
    <cellStyle name="Normal 2 2 2 2 8" xfId="45591" xr:uid="{96855D5F-8BD4-42EC-94AC-9B1D1BEE3897}"/>
    <cellStyle name="Normal 2 2 2 2 9" xfId="46205" xr:uid="{6C94F194-E0E7-4B42-8429-C6C9A880E0B8}"/>
    <cellStyle name="Normal 2 2 2 3" xfId="32206" xr:uid="{BD0DC9ED-8CC1-45E4-8E18-D410D9720444}"/>
    <cellStyle name="Normal 2 2 2 3 2" xfId="32207" xr:uid="{55D7ED9A-0E7F-45FB-91CC-CD8746E218C3}"/>
    <cellStyle name="Normal 2 2 2 3 2 2" xfId="32208" xr:uid="{816A26C8-8A3E-4A68-8DF1-3609B5D197DE}"/>
    <cellStyle name="Normal 2 2 2 3 2 2 2" xfId="32209" xr:uid="{A824CE5F-FAD6-400C-91A9-EFE7DB88D1FE}"/>
    <cellStyle name="Normal 2 2 2 3 2 2 2 2" xfId="46084" xr:uid="{C0392FF0-0FEC-439E-810A-567BB4F47416}"/>
    <cellStyle name="Normal 2 2 2 3 2 2 3" xfId="32210" xr:uid="{A454379A-6A6E-4E83-8C15-3D47370852E1}"/>
    <cellStyle name="Normal 2 2 2 3 2 2 4" xfId="45302" xr:uid="{933F1584-39A2-4583-899C-6A9C0DC1824A}"/>
    <cellStyle name="Normal 2 2 2 3 2 3" xfId="32211" xr:uid="{973767AB-9291-426F-84A8-71D0F037977E}"/>
    <cellStyle name="Normal 2 2 2 3 2 3 2" xfId="32212" xr:uid="{55D34CDD-A5DA-4872-8157-02E31903F1EF}"/>
    <cellStyle name="Normal 2 2 2 3 2 3 3" xfId="32213" xr:uid="{831116F9-62F1-49F4-8D00-FD1C9032B185}"/>
    <cellStyle name="Normal 2 2 2 3 2 3 4" xfId="45742" xr:uid="{D0FF9010-559A-4BCA-A932-1455B8D4404D}"/>
    <cellStyle name="Normal 2 2 2 3 2 4" xfId="32214" xr:uid="{73719085-58A1-4031-AE92-42FC682AD76B}"/>
    <cellStyle name="Normal 2 2 2 3 2 4 2" xfId="46641" xr:uid="{4714D0D2-6B6F-4573-AB67-EEF40DC07B15}"/>
    <cellStyle name="Normal 2 2 2 3 2 5" xfId="32215" xr:uid="{B489096B-B095-4D76-AF60-B91B6DC1318D}"/>
    <cellStyle name="Normal 2 2 2 3 2 6" xfId="44315" xr:uid="{978139E9-98FB-4236-BA38-77407D8EA920}"/>
    <cellStyle name="Normal 2 2 2 3 3" xfId="32216" xr:uid="{6CBC7E25-8212-4BF7-AB0E-76761B27F475}"/>
    <cellStyle name="Normal 2 2 2 3 3 2" xfId="32217" xr:uid="{A8B236A8-A8E4-4963-9717-882F6F10ABCA}"/>
    <cellStyle name="Normal 2 2 2 3 3 2 2" xfId="32218" xr:uid="{3C603D10-CA82-4D9A-B393-567AD5086339}"/>
    <cellStyle name="Normal 2 2 2 3 3 2 3" xfId="45177" xr:uid="{DD422CFB-5864-4526-9C4F-65A5167DAF4F}"/>
    <cellStyle name="Normal 2 2 2 3 3 3" xfId="32219" xr:uid="{D7DAE323-06F8-461F-B073-AFF02C298930}"/>
    <cellStyle name="Normal 2 2 2 3 3 3 2" xfId="45861" xr:uid="{B93ABDDD-D836-4395-B089-DF1DD5CA73DF}"/>
    <cellStyle name="Normal 2 2 2 3 3 4" xfId="46516" xr:uid="{1DD93733-063D-44FD-9092-2CB4FDD50AD5}"/>
    <cellStyle name="Normal 2 2 2 3 3 5" xfId="44190" xr:uid="{D5DFBD89-67B7-4405-A529-0518E926256E}"/>
    <cellStyle name="Normal 2 2 2 3 4" xfId="32220" xr:uid="{89BB55E8-86E0-41DE-9830-56CF9751BC06}"/>
    <cellStyle name="Normal 2 2 2 3 4 2" xfId="45980" xr:uid="{62F47C3A-9804-4E37-A400-641FA41B5C21}"/>
    <cellStyle name="Normal 2 2 2 3 4 3" xfId="47765" xr:uid="{EE25BCF7-5A9F-4B47-8C10-39568F68F1FB}"/>
    <cellStyle name="Normal 2 2 2 3 4 4" xfId="47381" xr:uid="{77E36C1C-0A88-4909-B719-0A0C61062E4B}"/>
    <cellStyle name="Normal 2 2 2 3 4 5" xfId="45050" xr:uid="{34B8C898-AD23-4E58-A23E-30C8BACB34B2}"/>
    <cellStyle name="Normal 2 2 2 3 5" xfId="32221" xr:uid="{5E7F32E3-039B-41E0-94BC-49805729B730}"/>
    <cellStyle name="Normal 2 2 2 3 5 2" xfId="45616" xr:uid="{08E69805-263D-4D85-98BD-2090CC72F5BD}"/>
    <cellStyle name="Normal 2 2 2 3 6" xfId="46391" xr:uid="{3EE7F44E-38B8-48C1-89ED-B34A020A1C13}"/>
    <cellStyle name="Normal 2 2 2 3 7" xfId="44063" xr:uid="{B7487B24-1BE9-4163-85DB-FB6E7D893D3B}"/>
    <cellStyle name="Normal 2 2 2 4" xfId="32222" xr:uid="{65668AB9-1AE0-4055-8828-E8AD6DBD0FF2}"/>
    <cellStyle name="Normal 2 2 2 4 2" xfId="32223" xr:uid="{C2F45579-08EB-4509-9FC9-F77ADA09A537}"/>
    <cellStyle name="Normal 2 2 2 4 2 2" xfId="45252" xr:uid="{66763C8A-172F-4FBF-B2FA-D1F128238D4D}"/>
    <cellStyle name="Normal 2 2 2 4 2 3" xfId="45692" xr:uid="{9E58C6C2-95C7-4F9E-9869-4CB8D953B6A2}"/>
    <cellStyle name="Normal 2 2 2 4 2 4" xfId="46591" xr:uid="{28860E79-4543-4DC9-9100-9361CF5CC2EF}"/>
    <cellStyle name="Normal 2 2 2 4 2 5" xfId="44265" xr:uid="{507B0FEB-4B2D-49A8-B49B-C3147229F5C8}"/>
    <cellStyle name="Normal 2 2 2 4 3" xfId="32224" xr:uid="{231D7BA3-E57A-4072-8888-C2E8913B322D}"/>
    <cellStyle name="Normal 2 2 2 4 3 2" xfId="45127" xr:uid="{24EAF332-B421-4FC1-83DC-AA43A2781431}"/>
    <cellStyle name="Normal 2 2 2 4 3 3" xfId="46034" xr:uid="{2CF0A2CC-7F52-4D6D-8758-BFB34DFC5999}"/>
    <cellStyle name="Normal 2 2 2 4 3 4" xfId="46466" xr:uid="{472FA4D1-01A8-4C03-A2AB-087EE3BE8FA3}"/>
    <cellStyle name="Normal 2 2 2 4 3 5" xfId="44140" xr:uid="{0014D465-8122-4316-B0C6-FF27E72F6DA2}"/>
    <cellStyle name="Normal 2 2 2 4 4" xfId="44994" xr:uid="{8F5E64F0-67AE-4224-A4E3-FB01103F1B19}"/>
    <cellStyle name="Normal 2 2 2 4 5" xfId="45566" xr:uid="{D58872AA-F676-474C-9BEF-851C63303AFD}"/>
    <cellStyle name="Normal 2 2 2 4 6" xfId="46340" xr:uid="{678BCEFC-99B5-4019-9B19-B02B53022710}"/>
    <cellStyle name="Normal 2 2 2 4 7" xfId="44011" xr:uid="{CFC87618-5CA1-4CCC-989D-1431CA3D027D}"/>
    <cellStyle name="Normal 2 2 2 5" xfId="32225" xr:uid="{8836C2B8-C015-4EBE-AB0D-23C4023651D6}"/>
    <cellStyle name="Normal 2 2 2 5 2" xfId="32226" xr:uid="{49430843-0FF0-499C-B2AE-4018079ACA58}"/>
    <cellStyle name="Normal 2 2 2 5 2 2" xfId="45339" xr:uid="{FA6E3F60-D05B-4DFC-8692-D925A4BA1599}"/>
    <cellStyle name="Normal 2 2 2 5 3" xfId="32227" xr:uid="{DE96214D-C8E3-4A30-9771-C4F827FB97B7}"/>
    <cellStyle name="Normal 2 2 2 5 3 2" xfId="45811" xr:uid="{D37B0F93-6FFD-4CDD-BF62-488BBC6833D5}"/>
    <cellStyle name="Normal 2 2 2 5 4" xfId="46678" xr:uid="{0093021F-1835-471D-9A89-21C0CD4FAFDF}"/>
    <cellStyle name="Normal 2 2 2 5 5" xfId="44352" xr:uid="{966E2D33-7BE0-4AA7-BDC4-44A77014B317}"/>
    <cellStyle name="Normal 2 2 2 6" xfId="32228" xr:uid="{587FD86C-A0AC-4335-8D59-5A85D0D822D8}"/>
    <cellStyle name="Normal 2 2 2 6 2" xfId="45350" xr:uid="{33CE1E18-2FBE-4D06-A4D3-6B06D74E16AF}"/>
    <cellStyle name="Normal 2 2 2 6 3" xfId="45930" xr:uid="{D322040A-CDEF-41FD-8550-3E8B7B024B97}"/>
    <cellStyle name="Normal 2 2 2 6 4" xfId="46688" xr:uid="{F852C0E7-DDDE-4515-B736-60BCBB089AA7}"/>
    <cellStyle name="Normal 2 2 2 6 5" xfId="44410" xr:uid="{9BD4B5C0-1AC9-4DE3-A129-EFA4C32FCE11}"/>
    <cellStyle name="Normal 2 2 2 7" xfId="32229" xr:uid="{BB41DF8F-9850-4FB6-92F3-366BA95CB5BA}"/>
    <cellStyle name="Normal 2 2 2 7 2" xfId="44944" xr:uid="{A7F693E5-6D7B-4ACE-94D5-47C229128740}"/>
    <cellStyle name="Normal 2 2 2 8" xfId="44741" xr:uid="{13FC18E8-8BFA-44AE-8A9E-75FEF02AF28B}"/>
    <cellStyle name="Normal 2 2 2 8 2" xfId="46933" xr:uid="{C3B5FAD8-1243-474F-858F-2523DC1E37CB}"/>
    <cellStyle name="Normal 2 2 2 9" xfId="47107" xr:uid="{D277DD16-F121-4742-AC78-AAA67677937D}"/>
    <cellStyle name="Normal 2 2 3" xfId="335" xr:uid="{FD33D6E2-1547-412C-910A-01B1CD3FE1E9}"/>
    <cellStyle name="Normal 2 2 3 2" xfId="474" xr:uid="{A3EEAC2C-0AC2-4D22-97AF-EA2D79FD52CD}"/>
    <cellStyle name="Normal 2 2 3 2 2" xfId="736" xr:uid="{7194811A-ACC8-4535-822E-CFD8B75AE0F8}"/>
    <cellStyle name="Normal 2 2 3 2 2 2" xfId="1136" xr:uid="{2DA1B1F4-9938-4420-991C-3BA7FB4F596E}"/>
    <cellStyle name="Normal 2 2 3 2 2 2 2" xfId="46090" xr:uid="{6A8E22D9-4A0C-49F9-B09E-BD7A6F2204AC}"/>
    <cellStyle name="Normal 2 2 3 2 2 2 3" xfId="45308" xr:uid="{BA04F813-83F7-464C-981B-B40243FA9275}"/>
    <cellStyle name="Normal 2 2 3 2 2 3" xfId="32232" xr:uid="{CA8AFB15-4959-447C-8ED6-9573481220F9}"/>
    <cellStyle name="Normal 2 2 3 2 2 3 2" xfId="45748" xr:uid="{EB1A34E6-83AF-4492-BAFE-77EFC1996E72}"/>
    <cellStyle name="Normal 2 2 3 2 2 4" xfId="46647" xr:uid="{28960935-473E-482D-A60A-0BDB2A415DA5}"/>
    <cellStyle name="Normal 2 2 3 2 2 5" xfId="44321" xr:uid="{0CC20E3B-49C7-4965-815D-2DF70DE6DFA5}"/>
    <cellStyle name="Normal 2 2 3 2 3" xfId="925" xr:uid="{D04F098F-DC94-46F6-9CC6-8735A7E71C2A}"/>
    <cellStyle name="Normal 2 2 3 2 3 2" xfId="32233" xr:uid="{DDDD6F71-D14A-42FD-9CD0-FB834DCF02E4}"/>
    <cellStyle name="Normal 2 2 3 2 3 2 2" xfId="45183" xr:uid="{00FFA5FF-1C14-48F7-B0B6-AF740A4A9350}"/>
    <cellStyle name="Normal 2 2 3 2 3 3" xfId="45867" xr:uid="{4E9F3424-81A2-4114-A85F-6D4488DA3AAA}"/>
    <cellStyle name="Normal 2 2 3 2 3 4" xfId="46522" xr:uid="{F8B933BA-8D0A-4020-B43D-382CB1507013}"/>
    <cellStyle name="Normal 2 2 3 2 3 5" xfId="44196" xr:uid="{0AD6C742-D2A0-4B31-895E-74457FF6BDC6}"/>
    <cellStyle name="Normal 2 2 3 2 4" xfId="32231" xr:uid="{4857E6CD-A892-4FAF-AA02-80E98E62C9F7}"/>
    <cellStyle name="Normal 2 2 3 2 4 2" xfId="45986" xr:uid="{EBAD6B5A-B55E-4AA2-86EF-2E87C73896DB}"/>
    <cellStyle name="Normal 2 2 3 2 4 3" xfId="45056" xr:uid="{84516C7E-285D-4415-BD8E-87F8494AB7BB}"/>
    <cellStyle name="Normal 2 2 3 2 5" xfId="45622" xr:uid="{A1E279BE-2686-41C4-AFB4-8F3AFF4C0689}"/>
    <cellStyle name="Normal 2 2 3 2 6" xfId="46397" xr:uid="{1AE4ABF3-ED3C-4BAA-8ADB-ED5E12C27399}"/>
    <cellStyle name="Normal 2 2 3 2 7" xfId="44069" xr:uid="{10E620B4-D6E8-4CCC-92FF-F10DE031993D}"/>
    <cellStyle name="Normal 2 2 3 3" xfId="614" xr:uid="{8F5A936A-D69F-4770-B0A7-F1F813D48919}"/>
    <cellStyle name="Normal 2 2 3 3 2" xfId="1025" xr:uid="{301FCA6D-27B1-480C-BFA2-B7EFA81D3E2D}"/>
    <cellStyle name="Normal 2 2 3 3 2 2" xfId="32235" xr:uid="{8467089D-BB49-4349-ACCF-E4A6B8861228}"/>
    <cellStyle name="Normal 2 2 3 3 2 2 2" xfId="46040" xr:uid="{D3660647-F2C9-4059-96A6-382C59E2F542}"/>
    <cellStyle name="Normal 2 2 3 3 2 3" xfId="45258" xr:uid="{373CB2AC-A398-41F9-9991-2274B5F0DF0B}"/>
    <cellStyle name="Normal 2 2 3 3 3" xfId="32236" xr:uid="{18EDDA6E-CD3D-4440-B6A4-4347D182A38D}"/>
    <cellStyle name="Normal 2 2 3 3 3 2" xfId="45698" xr:uid="{2492824D-3298-48C0-BC85-B2474CB0F51E}"/>
    <cellStyle name="Normal 2 2 3 3 4" xfId="32234" xr:uid="{E5418755-53F8-479D-8918-9D5DA612C93E}"/>
    <cellStyle name="Normal 2 2 3 3 4 2" xfId="46597" xr:uid="{AE3D517F-1D6D-4B24-A47D-7DB505B8412E}"/>
    <cellStyle name="Normal 2 2 3 3 5" xfId="44271" xr:uid="{CBE52697-4794-4911-9F3E-F9AB121F18D5}"/>
    <cellStyle name="Normal 2 2 3 4" xfId="674" xr:uid="{E45435E6-5174-4C22-85A0-53B93A65BAE5}"/>
    <cellStyle name="Normal 2 2 3 4 2" xfId="1081" xr:uid="{D2C3A285-FA24-42C2-A69C-5FB22829B494}"/>
    <cellStyle name="Normal 2 2 3 4 2 2" xfId="45133" xr:uid="{293579D4-CD44-4B3A-BEB8-79225CC83FBA}"/>
    <cellStyle name="Normal 2 2 3 4 3" xfId="32237" xr:uid="{CB58E54A-DC8C-4603-8278-6272C026BA4F}"/>
    <cellStyle name="Normal 2 2 3 4 3 2" xfId="45817" xr:uid="{75EACD54-0556-4F16-9F67-8AB2DA99953E}"/>
    <cellStyle name="Normal 2 2 3 4 4" xfId="46472" xr:uid="{C87577D7-41A7-4B86-A4C2-A4B9789C3718}"/>
    <cellStyle name="Normal 2 2 3 4 5" xfId="44146" xr:uid="{56A5EE2F-A850-411C-87B1-7DBAC7FCFD2B}"/>
    <cellStyle name="Normal 2 2 3 5" xfId="869" xr:uid="{700C6111-5DCF-4BC1-8655-BA7DF2F3051A}"/>
    <cellStyle name="Normal 2 2 3 5 2" xfId="32238" xr:uid="{5FECEE7B-3F25-48AB-A358-50F60777FB1C}"/>
    <cellStyle name="Normal 2 2 3 5 2 2" xfId="45936" xr:uid="{2D75FC18-547F-4B89-A9C6-EDD6AD7719C1}"/>
    <cellStyle name="Normal 2 2 3 5 3" xfId="47704" xr:uid="{C797330D-9D66-42C1-9B7D-D9B4DC9C7720}"/>
    <cellStyle name="Normal 2 2 3 5 4" xfId="47393" xr:uid="{6EA0487F-6E48-45E9-9EE6-B904FC5B838D}"/>
    <cellStyle name="Normal 2 2 3 5 5" xfId="44552" xr:uid="{33766975-63EB-46BC-9DE2-45BA3CE7A0BD}"/>
    <cellStyle name="Normal 2 2 3 6" xfId="32230" xr:uid="{DD71E5F4-23A5-405D-AACB-9A25C0ECD8CB}"/>
    <cellStyle name="Normal 2 2 3 6 2" xfId="46346" xr:uid="{DF52D9E8-84F2-4111-8A5A-B7803DEF25DE}"/>
    <cellStyle name="Normal 2 2 3 6 3" xfId="45001" xr:uid="{AC8DD506-A95E-4A28-AC52-5838CBAE7AB5}"/>
    <cellStyle name="Normal 2 2 3 7" xfId="3242" xr:uid="{07CE5329-5F5A-4C3C-AA41-2912746C82E3}"/>
    <cellStyle name="Normal 2 2 3 7 2" xfId="45572" xr:uid="{A06DA179-02BA-4942-A108-719288004674}"/>
    <cellStyle name="Normal 2 2 3 8" xfId="47799" xr:uid="{D7A3ABA5-1046-4785-9105-1E614CC6D072}"/>
    <cellStyle name="Normal 2 2 3 9" xfId="44017" xr:uid="{BC1BA140-9204-4B7B-B2D3-7DCED4B02608}"/>
    <cellStyle name="Normal 2 2 4" xfId="473" xr:uid="{2BB3F53E-8BEF-4419-A00B-57F7D376FA40}"/>
    <cellStyle name="Normal 2 2 4 2" xfId="735" xr:uid="{CACDB64F-34D1-4D76-9D90-C7BDD0BE8289}"/>
    <cellStyle name="Normal 2 2 4 2 2" xfId="1135" xr:uid="{6F3724B4-1943-49B8-8F63-50F3D67D6C62}"/>
    <cellStyle name="Normal 2 2 4 2 2 2" xfId="32241" xr:uid="{66892DB0-6A7D-4677-A82B-09FD06756419}"/>
    <cellStyle name="Normal 2 2 4 2 2 2 2" xfId="46076" xr:uid="{9811B2BE-D989-42B0-96F0-FA9552DCD2E2}"/>
    <cellStyle name="Normal 2 2 4 2 2 3" xfId="45294" xr:uid="{ECC964C6-FFAE-4A07-AEF8-4C73C4BB7322}"/>
    <cellStyle name="Normal 2 2 4 2 3" xfId="32242" xr:uid="{ADB79803-FBFD-4D5C-B729-03E5D0C42681}"/>
    <cellStyle name="Normal 2 2 4 2 3 2" xfId="45734" xr:uid="{6DD56B0E-420E-478D-9C71-6F4E71A09D87}"/>
    <cellStyle name="Normal 2 2 4 2 4" xfId="32240" xr:uid="{B24A3271-E4A9-4910-B325-3630F1CE9B67}"/>
    <cellStyle name="Normal 2 2 4 2 4 2" xfId="46633" xr:uid="{BCBE669C-5CDA-4B4A-B43B-355A933E8FC8}"/>
    <cellStyle name="Normal 2 2 4 2 5" xfId="44307" xr:uid="{EECD98C7-756B-493A-A798-91A9196D2EEB}"/>
    <cellStyle name="Normal 2 2 4 3" xfId="924" xr:uid="{A2818B9E-A029-4FC7-A28B-112F865ACF8F}"/>
    <cellStyle name="Normal 2 2 4 3 2" xfId="32244" xr:uid="{57538C80-C2F0-40CE-B1A0-780A38FF95BD}"/>
    <cellStyle name="Normal 2 2 4 3 2 2" xfId="45169" xr:uid="{955D779E-6BE6-4A71-BAE9-3E389C80EE71}"/>
    <cellStyle name="Normal 2 2 4 3 3" xfId="32245" xr:uid="{2B71115B-85F5-4ECD-96BB-FFDB104C018C}"/>
    <cellStyle name="Normal 2 2 4 3 3 2" xfId="45853" xr:uid="{53B7904C-7A35-4F1D-9984-D5B2464780CC}"/>
    <cellStyle name="Normal 2 2 4 3 4" xfId="32243" xr:uid="{05B8E6D8-785E-4554-8EBF-091BBF7143F7}"/>
    <cellStyle name="Normal 2 2 4 3 4 2" xfId="46508" xr:uid="{BC3C3F1B-5C78-476E-A1A5-432AC136BEDD}"/>
    <cellStyle name="Normal 2 2 4 3 5" xfId="44182" xr:uid="{C7E313E3-F853-4FEA-8E82-3646CAB6BB04}"/>
    <cellStyle name="Normal 2 2 4 4" xfId="32246" xr:uid="{CAE20249-4D97-4100-91DE-4ACED2D8B1DD}"/>
    <cellStyle name="Normal 2 2 4 4 2" xfId="45465" xr:uid="{F365471F-C84A-4E19-A5C9-69802A042768}"/>
    <cellStyle name="Normal 2 2 4 4 3" xfId="45972" xr:uid="{F094B5E1-0244-4FE3-BDAA-160E5EEADCA0}"/>
    <cellStyle name="Normal 2 2 4 4 4" xfId="46804" xr:uid="{98CEDE2E-6C03-431A-9663-FF4C5E5F0B78}"/>
    <cellStyle name="Normal 2 2 4 4 5" xfId="47734" xr:uid="{B3F10F95-250D-493A-A118-10FCF0B78C85}"/>
    <cellStyle name="Normal 2 2 4 4 6" xfId="47377" xr:uid="{05A12089-7F7E-4DD1-92EE-7D3B7315BD9C}"/>
    <cellStyle name="Normal 2 2 4 4 7" xfId="44661" xr:uid="{09C73905-B9FD-4712-BB0F-FAAE3E63B17A}"/>
    <cellStyle name="Normal 2 2 4 5" xfId="32247" xr:uid="{C847EE20-8324-45BE-ABAD-02687E669C85}"/>
    <cellStyle name="Normal 2 2 4 5 2" xfId="46383" xr:uid="{B6F04F4E-8EFE-4A8B-967F-21D3BD15CE29}"/>
    <cellStyle name="Normal 2 2 4 5 3" xfId="45042" xr:uid="{50D84624-2C63-491C-941E-A24DE0EE4B72}"/>
    <cellStyle name="Normal 2 2 4 6" xfId="32239" xr:uid="{1589E215-D4AE-4540-8E0E-EAA942CA3F96}"/>
    <cellStyle name="Normal 2 2 4 6 2" xfId="46968" xr:uid="{9DD4EE66-DC60-4DB9-8A71-41D5C2213183}"/>
    <cellStyle name="Normal 2 2 4 6 3" xfId="44857" xr:uid="{1455DE77-CCD7-4A38-9A4B-525FAF16B7CF}"/>
    <cellStyle name="Normal 2 2 4 7" xfId="45608" xr:uid="{018A6EA9-18E1-4D79-9A61-B699BBE0393A}"/>
    <cellStyle name="Normal 2 2 4 7 2" xfId="47141" xr:uid="{977108BB-6586-4429-9096-82F34743F39F}"/>
    <cellStyle name="Normal 2 2 4 8" xfId="46239" xr:uid="{C65663D6-85AA-4B5B-8AF2-993977AD52C7}"/>
    <cellStyle name="Normal 2 2 4 9" xfId="44055" xr:uid="{9414EBEB-E617-4D5F-A75D-BE4816ABF6BB}"/>
    <cellStyle name="Normal 2 2 5" xfId="582" xr:uid="{294580B8-D307-4095-B9FC-8402D7925060}"/>
    <cellStyle name="Normal 2 2 5 2" xfId="805" xr:uid="{85E984DF-EB52-478B-96FF-22E5722D8A08}"/>
    <cellStyle name="Normal 2 2 5 2 2" xfId="1205" xr:uid="{E4793340-324E-4FB8-ACD0-3E627670911C}"/>
    <cellStyle name="Normal 2 2 5 2 2 2" xfId="32250" xr:uid="{3F707A0A-04D1-45D1-8DAC-9D6CF37159D0}"/>
    <cellStyle name="Normal 2 2 5 2 2 3" xfId="45244" xr:uid="{32D71D0F-84A4-43D3-A237-F55E7B985930}"/>
    <cellStyle name="Normal 2 2 5 2 3" xfId="32251" xr:uid="{ACC27EF0-142B-42CC-9EBD-1EACBD08A4C5}"/>
    <cellStyle name="Normal 2 2 5 2 3 2" xfId="45684" xr:uid="{233863F3-9A53-465E-98A1-629F40289B51}"/>
    <cellStyle name="Normal 2 2 5 2 4" xfId="32249" xr:uid="{DEC17CC0-B681-4861-98E5-9F7C33E6C6E6}"/>
    <cellStyle name="Normal 2 2 5 2 4 2" xfId="46583" xr:uid="{28F240B3-A975-4EA5-9AD4-2B0CEF1DFD84}"/>
    <cellStyle name="Normal 2 2 5 2 5" xfId="44257" xr:uid="{15023D97-2D4E-4E9A-80F4-ECE173243319}"/>
    <cellStyle name="Normal 2 2 5 3" xfId="994" xr:uid="{EE503F11-B04D-473B-9338-A69605AA44B1}"/>
    <cellStyle name="Normal 2 2 5 3 2" xfId="32253" xr:uid="{C3E6F771-AC13-4F1D-B2C6-335E47EB3462}"/>
    <cellStyle name="Normal 2 2 5 3 2 2" xfId="45119" xr:uid="{6B45DC63-A50E-46EB-9BFD-3BF8EFE5C150}"/>
    <cellStyle name="Normal 2 2 5 3 3" xfId="32254" xr:uid="{4BA5DCED-8A65-4C04-AF7D-408EE23CFB2D}"/>
    <cellStyle name="Normal 2 2 5 3 3 2" xfId="46026" xr:uid="{E506D9E2-78E8-4BA1-A94D-BADD0CC038A5}"/>
    <cellStyle name="Normal 2 2 5 3 4" xfId="32252" xr:uid="{58D310A5-5C71-44E5-AFF3-45B52860476A}"/>
    <cellStyle name="Normal 2 2 5 3 4 2" xfId="46458" xr:uid="{9991FAAB-5B34-4DA1-9A29-B936E1F90219}"/>
    <cellStyle name="Normal 2 2 5 3 5" xfId="44132" xr:uid="{8A65347B-475B-4508-9BFD-161D9FDEEEB0}"/>
    <cellStyle name="Normal 2 2 5 4" xfId="32255" xr:uid="{4AC5FB27-3FDE-41DE-B325-274FAA12F9E8}"/>
    <cellStyle name="Normal 2 2 5 4 2" xfId="45483" xr:uid="{D3ECD0A5-C006-4E5E-836E-1AA0150A4C93}"/>
    <cellStyle name="Normal 2 2 5 4 3" xfId="46822" xr:uid="{5EFB3742-DB33-4482-8805-6CA19115C38A}"/>
    <cellStyle name="Normal 2 2 5 4 4" xfId="44686" xr:uid="{1A61CF1A-2E09-40D0-831E-3737C4F47AB3}"/>
    <cellStyle name="Normal 2 2 5 5" xfId="32256" xr:uid="{68FE2915-1780-4B0A-8BCA-D9BA70742587}"/>
    <cellStyle name="Normal 2 2 5 5 2" xfId="46332" xr:uid="{CA642672-699B-459C-B2B8-E879E501E03B}"/>
    <cellStyle name="Normal 2 2 5 5 3" xfId="44985" xr:uid="{34583EBE-7F65-444D-881A-624440C89D6F}"/>
    <cellStyle name="Normal 2 2 5 6" xfId="32248" xr:uid="{E5FD330D-5A51-413C-A4D2-80A46C3592E7}"/>
    <cellStyle name="Normal 2 2 5 6 2" xfId="46986" xr:uid="{CA5AC133-22F6-4D71-A374-A706AD679A46}"/>
    <cellStyle name="Normal 2 2 5 6 3" xfId="44875" xr:uid="{F6F6A797-B5A6-4AFE-A858-D398CACC2843}"/>
    <cellStyle name="Normal 2 2 5 7" xfId="45558" xr:uid="{DF04D88A-1AAF-4D07-9E41-7DA17486A4CC}"/>
    <cellStyle name="Normal 2 2 5 7 2" xfId="47159" xr:uid="{2C9BF03B-0350-4552-962E-C948C811FF93}"/>
    <cellStyle name="Normal 2 2 5 8" xfId="46257" xr:uid="{EAA36F82-0513-4DC1-8A0D-A5CF07E7C3E7}"/>
    <cellStyle name="Normal 2 2 5 9" xfId="44003" xr:uid="{C49219B3-0A7E-4BAE-BF06-F42C811EF781}"/>
    <cellStyle name="Normal 2 2 6" xfId="613" xr:uid="{C0D15F2B-483D-46BF-82C3-CC5C39FB9D6B}"/>
    <cellStyle name="Normal 2 2 6 2" xfId="1024" xr:uid="{B9EC2D08-C767-4D1F-8F0C-BE55BCEDE3FA}"/>
    <cellStyle name="Normal 2 2 6 2 2" xfId="32259" xr:uid="{270CBDAB-7EB4-4CF7-A628-1470FD91ADA3}"/>
    <cellStyle name="Normal 2 2 6 2 2 2" xfId="45373" xr:uid="{600F84F9-ADCC-41B6-B60F-86D73FB5E777}"/>
    <cellStyle name="Normal 2 2 6 2 3" xfId="32260" xr:uid="{69CCE0A9-4A53-42AC-87A0-6FAB93DEC9BC}"/>
    <cellStyle name="Normal 2 2 6 2 3 2" xfId="46711" xr:uid="{6F7147C7-3DAE-4D75-956A-7BF091697950}"/>
    <cellStyle name="Normal 2 2 6 2 4" xfId="32258" xr:uid="{1B6AADBB-D89C-455C-BBE6-949BC4851511}"/>
    <cellStyle name="Normal 2 2 6 2 5" xfId="44435" xr:uid="{23A7908C-CC18-44CE-A066-22DFF82E4043}"/>
    <cellStyle name="Normal 2 2 6 3" xfId="32261" xr:uid="{56610D59-6B90-4866-B4DC-39ABBE716A50}"/>
    <cellStyle name="Normal 2 2 6 3 2" xfId="44942" xr:uid="{FF684346-18C6-4B9D-93EC-7B670A14DD2D}"/>
    <cellStyle name="Normal 2 2 6 4" xfId="32262" xr:uid="{7A0B1770-DA8F-449D-9B87-539C5A254398}"/>
    <cellStyle name="Normal 2 2 6 4 2" xfId="44765" xr:uid="{C6B40C0D-2FE0-481B-BCC8-7FF7DA516127}"/>
    <cellStyle name="Normal 2 2 6 5" xfId="32257" xr:uid="{45ED0FE0-5C4D-43C3-8522-D07613E8811F}"/>
    <cellStyle name="Normal 2 2 6 5 2" xfId="46147" xr:uid="{B81E3128-8D5F-47F4-8FCA-F7F1D8B2D52D}"/>
    <cellStyle name="Normal 2 2 6 6" xfId="47599" xr:uid="{51E78180-BD03-42EA-B43B-EFB1055B186E}"/>
    <cellStyle name="Normal 2 2 6 7" xfId="43965" xr:uid="{31CBE356-1B49-489E-8E28-B5B9BA259A68}"/>
    <cellStyle name="Normal 2 2 7" xfId="659" xr:uid="{B516D761-DBD8-4C5C-9806-E399C118B8F6}"/>
    <cellStyle name="Normal 2 2 7 2" xfId="1066" xr:uid="{54387B56-16D7-41F4-8E67-4F32DBD3FEEC}"/>
    <cellStyle name="Normal 2 2 7 2 2" xfId="32264" xr:uid="{3B5B9B67-BBE2-4467-8D0B-AD1D87BB18B8}"/>
    <cellStyle name="Normal 2 2 7 2 3" xfId="45335" xr:uid="{C7F831A3-D4C2-461A-82D7-0065F94DB607}"/>
    <cellStyle name="Normal 2 2 7 3" xfId="32265" xr:uid="{C0D50704-7FBB-4B1A-B3C2-B03126B2CA6E}"/>
    <cellStyle name="Normal 2 2 7 3 2" xfId="45803" xr:uid="{51CDDC8A-FF98-470F-91A1-C88C4DC670C9}"/>
    <cellStyle name="Normal 2 2 7 4" xfId="32263" xr:uid="{08FB4B54-85CA-4A97-9AE5-C82F3B35673C}"/>
    <cellStyle name="Normal 2 2 7 4 2" xfId="46674" xr:uid="{32A288F5-01BF-4381-B63D-72CF46998BB2}"/>
    <cellStyle name="Normal 2 2 7 5" xfId="44348" xr:uid="{EA8E7AFA-6B1D-4A5F-A5DA-F34A79CAC7A2}"/>
    <cellStyle name="Normal 2 2 8" xfId="815" xr:uid="{B07A77B3-F80A-4CB7-8917-3DB25AE54626}"/>
    <cellStyle name="Normal 2 2 8 2" xfId="32266" xr:uid="{3196BE6A-5D06-4AE3-A2D5-B354BCD3C9E6}"/>
    <cellStyle name="Normal 2 2 8 2 2" xfId="45343" xr:uid="{DF5BAC99-BB5A-47D2-B265-A7384FE2400D}"/>
    <cellStyle name="Normal 2 2 8 3" xfId="45922" xr:uid="{BCE16E18-30D2-460D-B595-4E10CB3AB332}"/>
    <cellStyle name="Normal 2 2 8 4" xfId="46682" xr:uid="{0D24F2A5-01E3-4CB6-97F4-A609134B9811}"/>
    <cellStyle name="Normal 2 2 8 5" xfId="44358" xr:uid="{9A51D235-F6CD-48F9-AA5E-E209BC866A7A}"/>
    <cellStyle name="Normal 2 2 9" xfId="854" xr:uid="{F232B161-CF34-4B0E-A6CB-80769696145B}"/>
    <cellStyle name="Normal 2 2 9 2" xfId="32267" xr:uid="{4769C84B-BC05-4BB5-99BE-116172651BC6}"/>
    <cellStyle name="Normal 2 2 9 2 2" xfId="47751" xr:uid="{9D1FC111-CED4-4665-A5C6-97E3B7F7666B}"/>
    <cellStyle name="Normal 2 2 9 3" xfId="47288" xr:uid="{4080D464-4D1C-4E42-A092-BE2133C09117}"/>
    <cellStyle name="Normal 2 2 9 4" xfId="44929" xr:uid="{CD5C1A87-3A71-4AD5-9234-6FD886DC979B}"/>
    <cellStyle name="Normal 2 20" xfId="44553" xr:uid="{6C3D548C-9494-4387-A2BB-6E1CC3FFCA56}"/>
    <cellStyle name="Normal 2 21" xfId="44554" xr:uid="{5D5C843E-1D6D-44F2-BCF7-904012D901C5}"/>
    <cellStyle name="Normal 2 22" xfId="44555" xr:uid="{79FF3AAE-98CD-49F8-8C5A-4EDEC6C13129}"/>
    <cellStyle name="Normal 2 23" xfId="44556" xr:uid="{054E4E5E-E379-49C0-A215-DF5A904B6EA4}"/>
    <cellStyle name="Normal 2 24" xfId="44557" xr:uid="{1F7672FA-92CE-4D34-A804-626AC8A442C9}"/>
    <cellStyle name="Normal 2 25" xfId="44558" xr:uid="{67C0B2F5-1D15-4585-9F75-74E68296ADD5}"/>
    <cellStyle name="Normal 2 26" xfId="44559" xr:uid="{45C880C6-3F6D-49EB-AD61-1A4A8BD55481}"/>
    <cellStyle name="Normal 2 27" xfId="44560" xr:uid="{C4A0D80E-0161-498A-9AF7-EF35ABCCD515}"/>
    <cellStyle name="Normal 2 27 2" xfId="45420" xr:uid="{1902D812-3A56-4210-AF18-468D87213F19}"/>
    <cellStyle name="Normal 2 27 2 2" xfId="46759" xr:uid="{3F43B30A-D356-4A7C-B1A8-D07E3FAAFEE8}"/>
    <cellStyle name="Normal 2 27 3" xfId="44812" xr:uid="{B0084105-B82B-4F16-A6DD-76505AD7A150}"/>
    <cellStyle name="Normal 2 27 3 2" xfId="46922" xr:uid="{E6B29AED-F006-45B6-9B7F-AC1F99C048FE}"/>
    <cellStyle name="Normal 2 27 4" xfId="47096" xr:uid="{333CA50B-47E0-470A-925B-27DDC6178D98}"/>
    <cellStyle name="Normal 2 27 5" xfId="46194" xr:uid="{3972449B-8CC1-4837-8391-D73AE353AD28}"/>
    <cellStyle name="Normal 2 28" xfId="44637" xr:uid="{61142DF8-BABF-4C7F-A40F-310ED008BACF}"/>
    <cellStyle name="Normal 2 28 2" xfId="45447" xr:uid="{1A64AA24-4F27-43AC-8413-848436752C6B}"/>
    <cellStyle name="Normal 2 28 2 2" xfId="46786" xr:uid="{ECA46E87-B483-4E30-AE90-268C3447C29D}"/>
    <cellStyle name="Normal 2 28 3" xfId="44839" xr:uid="{C61FEFC9-4593-4F2D-9DC2-83750E78036D}"/>
    <cellStyle name="Normal 2 28 3 2" xfId="46949" xr:uid="{A344F5A6-F027-4C7E-968C-F3D2872531D8}"/>
    <cellStyle name="Normal 2 28 4" xfId="47123" xr:uid="{29F60111-DC2D-49A2-B939-CA41358E44B8}"/>
    <cellStyle name="Normal 2 28 5" xfId="46221" xr:uid="{1142B919-152E-48CA-841A-1938454F0482}"/>
    <cellStyle name="Normal 2 29" xfId="44928" xr:uid="{6BD09395-903C-4094-9231-97820F156F95}"/>
    <cellStyle name="Normal 2 3" xfId="266" xr:uid="{E2499D8C-651B-4192-8E05-81FD49E97E51}"/>
    <cellStyle name="Normal 2 3 10" xfId="32268" xr:uid="{24E46FC5-AB15-4513-B88F-EE2A70AA49B8}"/>
    <cellStyle name="Normal 2 3 10 2" xfId="47226" xr:uid="{6FF8F07F-7AD2-4187-9E95-1742575206A5}"/>
    <cellStyle name="Normal 2 3 11" xfId="32269" xr:uid="{ADFF2784-240F-46E9-A82C-CC2E5EBF8895}"/>
    <cellStyle name="Normal 2 3 12" xfId="1631" xr:uid="{579656C6-ED53-486C-8554-18DC62A8F1B6}"/>
    <cellStyle name="Normal 2 3 13" xfId="1346" xr:uid="{FA4EC4C1-C3CD-42A8-85D5-4D0B45173024}"/>
    <cellStyle name="Normal 2 3 14" xfId="336" xr:uid="{1A50508E-84AE-4769-9238-06FFDD869E78}"/>
    <cellStyle name="Normal 2 3 15" xfId="43962" xr:uid="{10325858-E82E-463F-B6DC-2B98E5FEFAC4}"/>
    <cellStyle name="Normal 2 3 16" xfId="47880" xr:uid="{51D3A5BA-9A30-4B9A-9559-EC7288D34349}"/>
    <cellStyle name="Normal 2 3 2" xfId="475" xr:uid="{C582B1B3-BEA4-4F3F-A712-3F90D97970C6}"/>
    <cellStyle name="Normal 2 3 2 10" xfId="43589" xr:uid="{41D490A2-7501-4A7D-869B-E0D96E1030E5}"/>
    <cellStyle name="Normal 2 3 2 11" xfId="1714" xr:uid="{DE62D565-D39A-47C7-BE34-97C1A69BCBAB}"/>
    <cellStyle name="Normal 2 3 2 12" xfId="44034" xr:uid="{0CE1AD8F-1A29-4290-A46D-8254464C9C6A}"/>
    <cellStyle name="Normal 2 3 2 2" xfId="737" xr:uid="{D4508014-84DA-4142-89A5-0BE16318524C}"/>
    <cellStyle name="Normal 2 3 2 2 10" xfId="44084" xr:uid="{6299BDF1-E4DB-4B70-B81D-929136104EF7}"/>
    <cellStyle name="Normal 2 3 2 2 2" xfId="1137" xr:uid="{9AC6BDC4-97F6-401D-809A-2BFE7E737F81}"/>
    <cellStyle name="Normal 2 3 2 2 2 2" xfId="32271" xr:uid="{1EEDC987-013F-430E-AA41-E61B427F6E23}"/>
    <cellStyle name="Normal 2 3 2 2 2 2 2" xfId="32272" xr:uid="{33CDD545-531D-4C87-A13D-0D7E7F187005}"/>
    <cellStyle name="Normal 2 3 2 2 2 2 2 2" xfId="32273" xr:uid="{9CD10C64-1943-49E6-BC10-4DB371B55A48}"/>
    <cellStyle name="Normal 2 3 2 2 2 2 2 3" xfId="32274" xr:uid="{F8688C92-3989-4192-BC23-E57FBAF9F3F0}"/>
    <cellStyle name="Normal 2 3 2 2 2 2 2 4" xfId="46105" xr:uid="{612B510E-5586-4A36-BD85-4365709E4B7C}"/>
    <cellStyle name="Normal 2 3 2 2 2 2 3" xfId="32275" xr:uid="{FA38C5D5-6013-440E-937B-0409A7B5E8F2}"/>
    <cellStyle name="Normal 2 3 2 2 2 2 3 2" xfId="32276" xr:uid="{7A7AA41B-DD0D-401F-8467-DA710F65D889}"/>
    <cellStyle name="Normal 2 3 2 2 2 2 3 2 2" xfId="32277" xr:uid="{FBC4ABB1-23E6-4F7D-99FF-3DB1A7D887FD}"/>
    <cellStyle name="Normal 2 3 2 2 2 2 3 3" xfId="32278" xr:uid="{C461AB62-569A-4395-B26C-CC5AE35B434E}"/>
    <cellStyle name="Normal 2 3 2 2 2 2 4" xfId="32279" xr:uid="{48D36A95-9DAD-4F7D-A32B-AA2FC4532E91}"/>
    <cellStyle name="Normal 2 3 2 2 2 2 4 2" xfId="32280" xr:uid="{B412DA63-31FA-4BDD-AA20-50545638CBF4}"/>
    <cellStyle name="Normal 2 3 2 2 2 2 5" xfId="32281" xr:uid="{6D70A1C2-EBB6-4FAE-A7A3-9F1D51E74161}"/>
    <cellStyle name="Normal 2 3 2 2 2 2 6" xfId="45323" xr:uid="{1E9D8FBE-6320-431B-82B3-A215625CEFE3}"/>
    <cellStyle name="Normal 2 3 2 2 2 3" xfId="32282" xr:uid="{470DC260-51E6-4DE0-BFEA-E502F9640A5E}"/>
    <cellStyle name="Normal 2 3 2 2 2 3 2" xfId="32283" xr:uid="{974A19F7-DB7C-4A29-98FC-17C27141F25D}"/>
    <cellStyle name="Normal 2 3 2 2 2 3 2 2" xfId="32284" xr:uid="{3E66DB30-77BC-4812-B069-86360BA0B4BC}"/>
    <cellStyle name="Normal 2 3 2 2 2 3 2 2 2" xfId="32285" xr:uid="{45B58011-B4BF-4D0D-96C7-8D0504187923}"/>
    <cellStyle name="Normal 2 3 2 2 2 3 2 3" xfId="32286" xr:uid="{4E6BBFF7-6046-47D5-AB43-EC7988DBC52E}"/>
    <cellStyle name="Normal 2 3 2 2 2 3 3" xfId="32287" xr:uid="{78BC4372-2561-40F1-934F-7359BE2E71B2}"/>
    <cellStyle name="Normal 2 3 2 2 2 3 3 2" xfId="32288" xr:uid="{D72223A2-5D6C-46AF-96D1-215CDF9EE074}"/>
    <cellStyle name="Normal 2 3 2 2 2 3 3 2 2" xfId="32289" xr:uid="{85057702-9066-4330-905B-C4677C8CBDA3}"/>
    <cellStyle name="Normal 2 3 2 2 2 3 3 3" xfId="32290" xr:uid="{D0E42369-61DF-4387-853D-A0B80E03D11A}"/>
    <cellStyle name="Normal 2 3 2 2 2 3 4" xfId="32291" xr:uid="{2F9C6ACE-35B6-4310-AED0-17F00A37A820}"/>
    <cellStyle name="Normal 2 3 2 2 2 3 4 2" xfId="32292" xr:uid="{DDB8649E-CA2D-4353-A6CB-D387BEEFD275}"/>
    <cellStyle name="Normal 2 3 2 2 2 3 5" xfId="32293" xr:uid="{6575F362-B753-496A-95CB-3B6891B4C9C7}"/>
    <cellStyle name="Normal 2 3 2 2 2 3 6" xfId="45763" xr:uid="{14F59221-118F-4F02-AF0A-3FB20E3617C1}"/>
    <cellStyle name="Normal 2 3 2 2 2 4" xfId="32294" xr:uid="{079A9367-F39F-432D-9559-505EE775906A}"/>
    <cellStyle name="Normal 2 3 2 2 2 4 2" xfId="46662" xr:uid="{8D3917E1-7D9D-40C4-A59E-49FE873CB58E}"/>
    <cellStyle name="Normal 2 3 2 2 2 5" xfId="32295" xr:uid="{09880B1A-C083-41D7-906C-4D082BDE232C}"/>
    <cellStyle name="Normal 2 3 2 2 2 6" xfId="32270" xr:uid="{B785AB00-7E1D-4C42-BF6B-4D079969453A}"/>
    <cellStyle name="Normal 2 3 2 2 2 7" xfId="44336" xr:uid="{8B7326BE-6010-4FAD-8456-970AD5FA1177}"/>
    <cellStyle name="Normal 2 3 2 2 3" xfId="32296" xr:uid="{36E38667-BEC2-4A5E-868E-55F398994C00}"/>
    <cellStyle name="Normal 2 3 2 2 3 2" xfId="32297" xr:uid="{B48143E2-C090-4710-B9EA-4EE1F3261A2E}"/>
    <cellStyle name="Normal 2 3 2 2 3 2 2" xfId="32298" xr:uid="{D66C8FF4-803A-4644-A670-76759881FCCA}"/>
    <cellStyle name="Normal 2 3 2 2 3 2 2 2" xfId="32299" xr:uid="{72BA3C6A-CE7D-4326-AFDE-1CC5F4547C69}"/>
    <cellStyle name="Normal 2 3 2 2 3 2 2 2 2" xfId="32300" xr:uid="{6E81EB03-7538-4F74-BDD8-966907096321}"/>
    <cellStyle name="Normal 2 3 2 2 3 2 2 2 2 2" xfId="32301" xr:uid="{A8242EF8-C3BB-419A-B3E6-62726E763847}"/>
    <cellStyle name="Normal 2 3 2 2 3 2 2 2 3" xfId="32302" xr:uid="{977E1484-37AE-447B-9435-EC368B6F14D1}"/>
    <cellStyle name="Normal 2 3 2 2 3 2 2 3" xfId="32303" xr:uid="{86FE00B8-5E84-47A3-B8CE-4C474C6B64AE}"/>
    <cellStyle name="Normal 2 3 2 2 3 2 2 3 2" xfId="32304" xr:uid="{627D2ECB-E329-4E1A-ADD6-6B27795278D0}"/>
    <cellStyle name="Normal 2 3 2 2 3 2 2 3 2 2" xfId="32305" xr:uid="{D2677404-F3BC-49EF-B28A-D01B20F78CFA}"/>
    <cellStyle name="Normal 2 3 2 2 3 2 2 3 3" xfId="32306" xr:uid="{F739D4C1-D315-4AEC-B69A-061D30F92812}"/>
    <cellStyle name="Normal 2 3 2 2 3 2 2 4" xfId="32307" xr:uid="{6D8A8305-7679-41E0-87F8-90CCC4E6856D}"/>
    <cellStyle name="Normal 2 3 2 2 3 2 2 4 2" xfId="32308" xr:uid="{9DEF3D4D-A84C-491F-8B84-C7F741B7B442}"/>
    <cellStyle name="Normal 2 3 2 2 3 2 2 5" xfId="32309" xr:uid="{49DACD17-1F89-4731-B677-31FB97810BF4}"/>
    <cellStyle name="Normal 2 3 2 2 3 2 3" xfId="32310" xr:uid="{A5E54B47-ED55-48DF-889F-21AFB1B09D5B}"/>
    <cellStyle name="Normal 2 3 2 2 3 2 3 2" xfId="32311" xr:uid="{D2668CE7-009B-4757-BD8C-B535DA255EC4}"/>
    <cellStyle name="Normal 2 3 2 2 3 2 3 2 2" xfId="32312" xr:uid="{BDB8B34B-344A-4764-A0A8-BC51BD1C8AD4}"/>
    <cellStyle name="Normal 2 3 2 2 3 2 3 3" xfId="32313" xr:uid="{EBAE5ED4-7935-437C-829B-35E3EE3C2344}"/>
    <cellStyle name="Normal 2 3 2 2 3 2 4" xfId="32314" xr:uid="{DE00AFF4-B4F6-4FC6-B80C-0BE01BCE4C3C}"/>
    <cellStyle name="Normal 2 3 2 2 3 2 4 2" xfId="32315" xr:uid="{08E0AE7F-A5F1-495D-AD1E-FEDCA48C096B}"/>
    <cellStyle name="Normal 2 3 2 2 3 2 4 2 2" xfId="32316" xr:uid="{A3310372-4840-4A7A-AC35-55A7032DEBA5}"/>
    <cellStyle name="Normal 2 3 2 2 3 2 4 3" xfId="32317" xr:uid="{7304AE90-061E-4D73-88FE-00EBDE11C0EA}"/>
    <cellStyle name="Normal 2 3 2 2 3 2 5" xfId="32318" xr:uid="{F788FF29-3CE6-4E87-B679-E87162137EB4}"/>
    <cellStyle name="Normal 2 3 2 2 3 2 5 2" xfId="32319" xr:uid="{083E8E28-3A04-44DB-9710-CA9B6CAC8A37}"/>
    <cellStyle name="Normal 2 3 2 2 3 2 6" xfId="32320" xr:uid="{79E64E0B-F13D-4E46-8073-3767CAA17531}"/>
    <cellStyle name="Normal 2 3 2 2 3 2 7" xfId="45198" xr:uid="{6136BD99-A6B6-49A4-A2E8-26D9F5F50526}"/>
    <cellStyle name="Normal 2 3 2 2 3 3" xfId="32321" xr:uid="{4DF7D3BD-3AA5-42BA-AC44-3609C3867C54}"/>
    <cellStyle name="Normal 2 3 2 2 3 3 2" xfId="32322" xr:uid="{78F45ECD-BE4A-472D-A624-61546F4B5199}"/>
    <cellStyle name="Normal 2 3 2 2 3 3 2 2" xfId="32323" xr:uid="{E0D3FFB2-D506-4F5C-8BDC-3535A2DACB24}"/>
    <cellStyle name="Normal 2 3 2 2 3 3 2 2 2" xfId="32324" xr:uid="{9D08C448-7F1E-4665-8D65-AB08D31C3E9C}"/>
    <cellStyle name="Normal 2 3 2 2 3 3 2 3" xfId="32325" xr:uid="{C38F976D-97BC-49EB-9AA3-92DC8E5A5EF7}"/>
    <cellStyle name="Normal 2 3 2 2 3 3 3" xfId="32326" xr:uid="{C255AFBF-01EF-45DE-8611-ABB163B8BE83}"/>
    <cellStyle name="Normal 2 3 2 2 3 3 3 2" xfId="32327" xr:uid="{5AFF6A99-7A58-44FA-8FDB-BB667D128BCC}"/>
    <cellStyle name="Normal 2 3 2 2 3 3 3 2 2" xfId="32328" xr:uid="{AA801BF9-C410-44F0-97BF-07808C70A582}"/>
    <cellStyle name="Normal 2 3 2 2 3 3 3 3" xfId="32329" xr:uid="{66FE111C-DB59-4BDF-951C-BD1EE5E10988}"/>
    <cellStyle name="Normal 2 3 2 2 3 3 4" xfId="32330" xr:uid="{56940311-54D9-4402-BD54-9C9F7DE3A787}"/>
    <cellStyle name="Normal 2 3 2 2 3 3 4 2" xfId="32331" xr:uid="{C4769F69-A22C-49AC-BD84-647838E1E2ED}"/>
    <cellStyle name="Normal 2 3 2 2 3 3 5" xfId="32332" xr:uid="{365BF1CD-600B-43A1-8BC2-486E86D561C6}"/>
    <cellStyle name="Normal 2 3 2 2 3 3 6" xfId="45882" xr:uid="{86D87174-8A18-4D1B-8E6A-F0988C1E1753}"/>
    <cellStyle name="Normal 2 3 2 2 3 4" xfId="32333" xr:uid="{DBBAF71A-C599-491D-AE4D-D1D846301163}"/>
    <cellStyle name="Normal 2 3 2 2 3 4 2" xfId="32334" xr:uid="{9A60A4E4-5D9D-4B07-B5E7-558EB202687A}"/>
    <cellStyle name="Normal 2 3 2 2 3 4 2 2" xfId="32335" xr:uid="{0499C2B5-601F-44F2-9F37-4167CE764785}"/>
    <cellStyle name="Normal 2 3 2 2 3 4 3" xfId="32336" xr:uid="{E7189D41-BFF1-4F29-A62A-6BDC768E8558}"/>
    <cellStyle name="Normal 2 3 2 2 3 4 4" xfId="46537" xr:uid="{1232B219-4D22-410D-835A-92E427D9CACE}"/>
    <cellStyle name="Normal 2 3 2 2 3 5" xfId="32337" xr:uid="{414DF966-F1B4-4013-BE9A-C177A5E70724}"/>
    <cellStyle name="Normal 2 3 2 2 3 5 2" xfId="32338" xr:uid="{5FF21C91-35FD-48F6-A4DB-7460EBD22575}"/>
    <cellStyle name="Normal 2 3 2 2 3 5 2 2" xfId="32339" xr:uid="{45D8CF86-0313-4010-81E9-DC0CCA3AF7C5}"/>
    <cellStyle name="Normal 2 3 2 2 3 5 3" xfId="32340" xr:uid="{B6AD0E44-E2FB-4BDF-B580-3210AAD368DA}"/>
    <cellStyle name="Normal 2 3 2 2 3 6" xfId="32341" xr:uid="{5E6DA8C2-34B1-48AC-A79C-CDE50421E773}"/>
    <cellStyle name="Normal 2 3 2 2 3 6 2" xfId="32342" xr:uid="{B3ED7234-6BA7-412A-85E7-7C46806CB9F5}"/>
    <cellStyle name="Normal 2 3 2 2 3 7" xfId="32343" xr:uid="{244A9FE3-2251-4A00-AA83-2CDDFC7B872B}"/>
    <cellStyle name="Normal 2 3 2 2 3 8" xfId="44211" xr:uid="{8A1F68C7-D1F3-410D-87AD-2835FE453932}"/>
    <cellStyle name="Normal 2 3 2 2 4" xfId="32344" xr:uid="{5658492D-8AA1-4949-B7F8-83539721BF30}"/>
    <cellStyle name="Normal 2 3 2 2 4 2" xfId="32345" xr:uid="{73DDCEB0-C368-4B52-980C-5CAF52D8562C}"/>
    <cellStyle name="Normal 2 3 2 2 4 2 2" xfId="32346" xr:uid="{393E04AA-B6CB-49D4-8E3B-4B8D52F8D31A}"/>
    <cellStyle name="Normal 2 3 2 2 4 2 2 2" xfId="32347" xr:uid="{5F040590-9EDF-42FD-9AEC-78E1599F8138}"/>
    <cellStyle name="Normal 2 3 2 2 4 2 3" xfId="32348" xr:uid="{3D2496BC-5BE0-4582-929C-3097B574CE8A}"/>
    <cellStyle name="Normal 2 3 2 2 4 2 4" xfId="46001" xr:uid="{5C474FD5-C8F1-47C7-95E0-C4C230BCECB7}"/>
    <cellStyle name="Normal 2 3 2 2 4 3" xfId="32349" xr:uid="{5F98A2DF-0A97-4124-B9A0-A461B0A303E4}"/>
    <cellStyle name="Normal 2 3 2 2 4 3 2" xfId="32350" xr:uid="{1FE445A5-E805-42F0-AB74-443F10179B43}"/>
    <cellStyle name="Normal 2 3 2 2 4 3 2 2" xfId="32351" xr:uid="{123F971C-BE60-4AEA-BD3E-CF972AEA38B1}"/>
    <cellStyle name="Normal 2 3 2 2 4 3 3" xfId="32352" xr:uid="{2EE4D276-3BAB-4756-B490-7C7155542445}"/>
    <cellStyle name="Normal 2 3 2 2 4 4" xfId="32353" xr:uid="{64407D6F-285E-4492-9FBE-93EB11434A56}"/>
    <cellStyle name="Normal 2 3 2 2 4 4 2" xfId="32354" xr:uid="{C1B00CFE-1459-4A10-AFF3-C968FE1CB952}"/>
    <cellStyle name="Normal 2 3 2 2 4 5" xfId="32355" xr:uid="{5D9416C8-530D-4BE1-AC9A-BACFBAB20CCE}"/>
    <cellStyle name="Normal 2 3 2 2 4 6" xfId="45071" xr:uid="{E5311293-68F6-4E1E-A3A3-5887B396B0E6}"/>
    <cellStyle name="Normal 2 3 2 2 5" xfId="32356" xr:uid="{C60A4E31-FB7B-426E-971C-A78994F6FC75}"/>
    <cellStyle name="Normal 2 3 2 2 5 2" xfId="32357" xr:uid="{BA3BC436-85CF-4023-8216-3E9AAE65A925}"/>
    <cellStyle name="Normal 2 3 2 2 5 2 2" xfId="32358" xr:uid="{2CF7635B-235E-430F-B05F-9EECE6A373A5}"/>
    <cellStyle name="Normal 2 3 2 2 5 2 2 2" xfId="32359" xr:uid="{76ED5CA0-504B-4CBD-8C37-EFE19011CDD7}"/>
    <cellStyle name="Normal 2 3 2 2 5 2 3" xfId="32360" xr:uid="{77998FED-DD40-4742-B2B5-76A868F6A276}"/>
    <cellStyle name="Normal 2 3 2 2 5 3" xfId="32361" xr:uid="{8BDCAC06-520F-4814-8868-E9F64D081ED9}"/>
    <cellStyle name="Normal 2 3 2 2 5 3 2" xfId="32362" xr:uid="{D65115AC-676F-42DF-B7F6-BB59928F365A}"/>
    <cellStyle name="Normal 2 3 2 2 5 3 2 2" xfId="32363" xr:uid="{C9CA30BD-3BAA-4B72-9D86-C34343C11BE3}"/>
    <cellStyle name="Normal 2 3 2 2 5 3 3" xfId="32364" xr:uid="{E4C171EF-5CA0-4564-AC3F-760168B840B7}"/>
    <cellStyle name="Normal 2 3 2 2 5 4" xfId="32365" xr:uid="{F756B4D8-3E3D-4DD9-8C10-4D6990CB0B19}"/>
    <cellStyle name="Normal 2 3 2 2 5 4 2" xfId="32366" xr:uid="{C980F64B-A839-46D9-B977-F9DB69CE343B}"/>
    <cellStyle name="Normal 2 3 2 2 5 5" xfId="32367" xr:uid="{023F4075-3A82-4575-8D87-A356FE980C36}"/>
    <cellStyle name="Normal 2 3 2 2 5 6" xfId="45637" xr:uid="{538B78C8-CFCF-4F77-A453-F5E1E42F6CDB}"/>
    <cellStyle name="Normal 2 3 2 2 6" xfId="32368" xr:uid="{CFBD81D9-ECC7-4C71-8983-738FCD4D3F45}"/>
    <cellStyle name="Normal 2 3 2 2 6 2" xfId="32369" xr:uid="{71077C6F-AC45-47D4-BBEF-CC104498B35D}"/>
    <cellStyle name="Normal 2 3 2 2 6 2 2" xfId="32370" xr:uid="{5D5A37B1-7C0C-4392-A841-7996B3AD4924}"/>
    <cellStyle name="Normal 2 3 2 2 6 3" xfId="32371" xr:uid="{3B8E1695-57CD-445A-9FD1-0B391871D1ED}"/>
    <cellStyle name="Normal 2 3 2 2 6 4" xfId="46412" xr:uid="{8040282A-98F8-4C46-84A9-CB637CF1228B}"/>
    <cellStyle name="Normal 2 3 2 2 7" xfId="32372" xr:uid="{B435E12B-398E-4AAB-8FE8-6CA573C14F1F}"/>
    <cellStyle name="Normal 2 3 2 2 8" xfId="32373" xr:uid="{F2225FCE-FD30-456F-8146-9F74C9B1F93D}"/>
    <cellStyle name="Normal 2 3 2 2 9" xfId="1728" xr:uid="{A2BDA3D8-5316-4AF0-9C8A-F79ADE26B809}"/>
    <cellStyle name="Normal 2 3 2 3" xfId="926" xr:uid="{1CD3EC56-B03F-4531-919E-93232707C8E2}"/>
    <cellStyle name="Normal 2 3 2 3 10" xfId="2016" xr:uid="{6062E906-45CD-4B69-945F-8D45CCA9E046}"/>
    <cellStyle name="Normal 2 3 2 3 11" xfId="44286" xr:uid="{D3E8DD35-0F3F-477B-8CD8-BDA70642D825}"/>
    <cellStyle name="Normal 2 3 2 3 2" xfId="32375" xr:uid="{D9EB9BE1-8B6D-412A-9C98-E97B315EF8DD}"/>
    <cellStyle name="Normal 2 3 2 3 2 2" xfId="32376" xr:uid="{1B8B0F74-45CB-4EB0-A3CA-3CB993020797}"/>
    <cellStyle name="Normal 2 3 2 3 2 2 2" xfId="32377" xr:uid="{B3ADBAEE-97FC-4E7A-B44F-3B90DF27EB91}"/>
    <cellStyle name="Normal 2 3 2 3 2 2 3" xfId="32378" xr:uid="{00A125AE-D822-404E-8EF1-FC26D1B7BEB6}"/>
    <cellStyle name="Normal 2 3 2 3 2 2 4" xfId="46055" xr:uid="{C7B6CE12-7C82-4050-A7CB-9B53084E8FA8}"/>
    <cellStyle name="Normal 2 3 2 3 2 3" xfId="32379" xr:uid="{6A339982-0450-479C-A334-A8967B31DC71}"/>
    <cellStyle name="Normal 2 3 2 3 2 3 2" xfId="32380" xr:uid="{18D633D3-6A97-4695-8DD2-68F3E6820CED}"/>
    <cellStyle name="Normal 2 3 2 3 2 3 2 2" xfId="32381" xr:uid="{5A4239D0-CF1E-4523-A131-5FB441DDE377}"/>
    <cellStyle name="Normal 2 3 2 3 2 3 2 2 2" xfId="32382" xr:uid="{7883A4FE-8E24-4B1F-A259-D9B898B04145}"/>
    <cellStyle name="Normal 2 3 2 3 2 3 2 3" xfId="32383" xr:uid="{368BD294-C56F-470E-B615-F7241DB5C8FE}"/>
    <cellStyle name="Normal 2 3 2 3 2 3 3" xfId="32384" xr:uid="{5FDC67EA-4AD4-4A04-A219-704F30B37DEA}"/>
    <cellStyle name="Normal 2 3 2 3 2 3 3 2" xfId="32385" xr:uid="{A8E8CCDE-4ED1-410C-B833-7D768BEAF74F}"/>
    <cellStyle name="Normal 2 3 2 3 2 3 3 2 2" xfId="32386" xr:uid="{4C583C5A-D561-4DEA-8E22-780CA0CC3CF0}"/>
    <cellStyle name="Normal 2 3 2 3 2 3 3 3" xfId="32387" xr:uid="{F3EDA7E9-2EA8-4711-BDCE-1D917BF6720A}"/>
    <cellStyle name="Normal 2 3 2 3 2 3 4" xfId="32388" xr:uid="{BA8E9887-1F3F-4C38-879A-C5890047D8AD}"/>
    <cellStyle name="Normal 2 3 2 3 2 3 4 2" xfId="32389" xr:uid="{2816F45B-74C4-4DF7-AFA7-320ED39C9B7E}"/>
    <cellStyle name="Normal 2 3 2 3 2 3 5" xfId="32390" xr:uid="{7B55F656-5BB1-488D-A79E-A6DE5E87ACA5}"/>
    <cellStyle name="Normal 2 3 2 3 2 3 6" xfId="47768" xr:uid="{F379CC94-943C-45FD-8B49-E1FD865F1C56}"/>
    <cellStyle name="Normal 2 3 2 3 2 4" xfId="32391" xr:uid="{5EBAE946-0FB7-4721-AFF4-CB2E749B205E}"/>
    <cellStyle name="Normal 2 3 2 3 2 4 2" xfId="47395" xr:uid="{63DD6E0F-D63E-433B-9956-DD534F39721B}"/>
    <cellStyle name="Normal 2 3 2 3 2 5" xfId="32392" xr:uid="{BEDEAAA8-9DCB-43A5-AF0F-F23EFC3B4F09}"/>
    <cellStyle name="Normal 2 3 2 3 2 6" xfId="45273" xr:uid="{8A987C78-5D70-473C-AF7C-8BF4445B868C}"/>
    <cellStyle name="Normal 2 3 2 3 3" xfId="32393" xr:uid="{BD6EACB1-6781-4D3E-9880-C3F127C6B954}"/>
    <cellStyle name="Normal 2 3 2 3 3 2" xfId="32394" xr:uid="{BBAAB21F-C4C0-40B7-8466-2C8B56CC8444}"/>
    <cellStyle name="Normal 2 3 2 3 3 2 2" xfId="32395" xr:uid="{6EA53BDC-CFBE-4B1B-AB8D-DB7A4D850CEB}"/>
    <cellStyle name="Normal 2 3 2 3 3 2 2 2" xfId="32396" xr:uid="{E01EDB90-4CC3-4009-9D7B-1B52E111F747}"/>
    <cellStyle name="Normal 2 3 2 3 3 2 2 2 2" xfId="32397" xr:uid="{1F1BA6CD-07ED-4965-9F7D-662B5EFD9073}"/>
    <cellStyle name="Normal 2 3 2 3 3 2 2 3" xfId="32398" xr:uid="{DC24A423-B922-44E1-BB94-EC1D5A831C2B}"/>
    <cellStyle name="Normal 2 3 2 3 3 2 3" xfId="32399" xr:uid="{3825EEF0-A144-4673-B77A-0F3247ECF4B9}"/>
    <cellStyle name="Normal 2 3 2 3 3 2 3 2" xfId="32400" xr:uid="{9A7D8203-686A-4F13-A895-D6F61620EAC0}"/>
    <cellStyle name="Normal 2 3 2 3 3 2 3 2 2" xfId="32401" xr:uid="{0358517B-70AC-4389-9443-7C26C92AD524}"/>
    <cellStyle name="Normal 2 3 2 3 3 2 3 3" xfId="32402" xr:uid="{F0CDDEF8-660F-4C0A-A5AF-08FC2495310F}"/>
    <cellStyle name="Normal 2 3 2 3 3 2 4" xfId="32403" xr:uid="{3092E601-C8E7-4372-88E3-D8202C6CD71A}"/>
    <cellStyle name="Normal 2 3 2 3 3 2 4 2" xfId="32404" xr:uid="{448F2FE3-D7A2-43AE-96A4-8B9B809A90F4}"/>
    <cellStyle name="Normal 2 3 2 3 3 2 5" xfId="32405" xr:uid="{10A0BED9-BCD9-44D8-BEE2-5334EE2FC270}"/>
    <cellStyle name="Normal 2 3 2 3 3 3" xfId="32406" xr:uid="{CFBF2E3A-40FE-4F00-A4F5-6D9BF5B1E6A7}"/>
    <cellStyle name="Normal 2 3 2 3 3 3 2" xfId="32407" xr:uid="{9E1B7064-EDAD-4903-BCEB-60334B0CCF4C}"/>
    <cellStyle name="Normal 2 3 2 3 3 3 2 2" xfId="32408" xr:uid="{344E8130-CA43-40DD-9A6D-E8DA152ABF72}"/>
    <cellStyle name="Normal 2 3 2 3 3 3 3" xfId="32409" xr:uid="{EA4DA639-CDC4-4DDE-95AD-E638D776BEC7}"/>
    <cellStyle name="Normal 2 3 2 3 3 4" xfId="32410" xr:uid="{9D8E991F-0C5B-458F-A85E-80AE3C68E2C4}"/>
    <cellStyle name="Normal 2 3 2 3 3 4 2" xfId="32411" xr:uid="{2EAB78A9-A972-408B-9F0E-82B2FEC777B2}"/>
    <cellStyle name="Normal 2 3 2 3 3 4 2 2" xfId="32412" xr:uid="{2B8D424A-1EF5-4F4A-8198-5C6FF3CAEED4}"/>
    <cellStyle name="Normal 2 3 2 3 3 4 3" xfId="32413" xr:uid="{3E515DA6-BB51-4982-80D9-D22A6BC2F413}"/>
    <cellStyle name="Normal 2 3 2 3 3 5" xfId="32414" xr:uid="{3C6B2621-7B62-45A9-9C70-8EA22868DC9C}"/>
    <cellStyle name="Normal 2 3 2 3 3 5 2" xfId="32415" xr:uid="{3899FA32-015A-4BCA-9772-FEC616E82EB6}"/>
    <cellStyle name="Normal 2 3 2 3 3 6" xfId="32416" xr:uid="{4237A21F-7C54-482B-98FB-95D0B10FF694}"/>
    <cellStyle name="Normal 2 3 2 3 3 7" xfId="45713" xr:uid="{4706CC34-9560-440F-959D-5EC9E2CD4875}"/>
    <cellStyle name="Normal 2 3 2 3 4" xfId="32417" xr:uid="{A6F66EAF-2171-42C6-99D1-D3EA504EC021}"/>
    <cellStyle name="Normal 2 3 2 3 4 2" xfId="32418" xr:uid="{9C080727-0F1D-4D73-8D83-10C9B5D1E463}"/>
    <cellStyle name="Normal 2 3 2 3 4 2 2" xfId="32419" xr:uid="{BDF972DF-ECDC-4F75-A47D-689D18803BC7}"/>
    <cellStyle name="Normal 2 3 2 3 4 2 2 2" xfId="32420" xr:uid="{C6A8BE5F-5A0E-4E0B-99AB-794D8521A539}"/>
    <cellStyle name="Normal 2 3 2 3 4 2 3" xfId="32421" xr:uid="{3A32FD41-F679-4226-AF86-A0ED78AB0E44}"/>
    <cellStyle name="Normal 2 3 2 3 4 3" xfId="32422" xr:uid="{89D36EBC-66BC-4414-A9A7-A05E17729322}"/>
    <cellStyle name="Normal 2 3 2 3 4 3 2" xfId="32423" xr:uid="{D3AA0A9F-1344-4BFF-B6F4-CD14491F3812}"/>
    <cellStyle name="Normal 2 3 2 3 4 3 2 2" xfId="32424" xr:uid="{E8BC96AA-C635-4C05-BEBE-814A0ADA5B5E}"/>
    <cellStyle name="Normal 2 3 2 3 4 3 3" xfId="32425" xr:uid="{DA683CC9-6C56-4DC6-BAD0-43137C6559F5}"/>
    <cellStyle name="Normal 2 3 2 3 4 4" xfId="32426" xr:uid="{BE5F115B-1A6B-4AFD-85C1-73350B232263}"/>
    <cellStyle name="Normal 2 3 2 3 4 4 2" xfId="32427" xr:uid="{E14B5461-8E74-4102-AA23-54250AE58E50}"/>
    <cellStyle name="Normal 2 3 2 3 4 5" xfId="32428" xr:uid="{7B61DF80-A73A-428A-9E4D-497015A3F8E0}"/>
    <cellStyle name="Normal 2 3 2 3 4 6" xfId="46612" xr:uid="{7B0D6C2C-DAE2-40C9-9A04-E5B2D86F378B}"/>
    <cellStyle name="Normal 2 3 2 3 5" xfId="32429" xr:uid="{CE0AA330-8B15-4303-B487-30350E4DB6EB}"/>
    <cellStyle name="Normal 2 3 2 3 5 2" xfId="32430" xr:uid="{AEEFA2D5-4A97-4CD6-A141-714F6162B827}"/>
    <cellStyle name="Normal 2 3 2 3 5 2 2" xfId="32431" xr:uid="{04C0243E-85CF-4F30-960E-6507F8C40D90}"/>
    <cellStyle name="Normal 2 3 2 3 5 2 2 2" xfId="32432" xr:uid="{9085D596-2745-4811-A7B7-620F4A9A80C5}"/>
    <cellStyle name="Normal 2 3 2 3 5 2 3" xfId="32433" xr:uid="{37AD0A62-FE42-4F55-BBD3-0E9AAD81248D}"/>
    <cellStyle name="Normal 2 3 2 3 5 3" xfId="32434" xr:uid="{BBA9D961-0CF0-4694-B2BC-359F311247AC}"/>
    <cellStyle name="Normal 2 3 2 3 5 3 2" xfId="32435" xr:uid="{92A33841-9CA6-4D07-A64A-A5D2BDF24330}"/>
    <cellStyle name="Normal 2 3 2 3 5 4" xfId="32436" xr:uid="{01C2598F-EDB1-4C9D-8F72-26C1F915EA9D}"/>
    <cellStyle name="Normal 2 3 2 3 6" xfId="32437" xr:uid="{53474DEC-8C58-4A5D-AB32-68ACC1F2ADC7}"/>
    <cellStyle name="Normal 2 3 2 3 6 2" xfId="32438" xr:uid="{CC2F2054-1DAD-47D1-8A85-9F85547AF8DB}"/>
    <cellStyle name="Normal 2 3 2 3 6 2 2" xfId="32439" xr:uid="{4F8ABDA4-3BAB-4951-8995-1265B697085A}"/>
    <cellStyle name="Normal 2 3 2 3 6 3" xfId="32440" xr:uid="{474EA470-6EB6-42F4-BB80-4695C4B193D5}"/>
    <cellStyle name="Normal 2 3 2 3 7" xfId="32441" xr:uid="{A3FB9C9A-B47E-47F1-92B9-3E943387BE0A}"/>
    <cellStyle name="Normal 2 3 2 3 7 2" xfId="32442" xr:uid="{0F8DDB07-F2EC-4EA0-9FE9-70C2D53E6E3A}"/>
    <cellStyle name="Normal 2 3 2 3 8" xfId="32443" xr:uid="{DB07E402-83F4-46A9-BE1E-2B6632179D14}"/>
    <cellStyle name="Normal 2 3 2 3 9" xfId="32374" xr:uid="{49049DEF-D03E-4247-8346-7E2FF4D1B44B}"/>
    <cellStyle name="Normal 2 3 2 4" xfId="32444" xr:uid="{B72ECB09-FDD8-4F4F-8858-5915B87C1BF7}"/>
    <cellStyle name="Normal 2 3 2 4 2" xfId="32445" xr:uid="{E850681A-0BC5-4183-B961-CA05C8D51528}"/>
    <cellStyle name="Normal 2 3 2 4 2 2" xfId="32446" xr:uid="{A7190D46-C9A8-4AD9-A53B-552473281FCC}"/>
    <cellStyle name="Normal 2 3 2 4 2 2 2" xfId="32447" xr:uid="{7E6F298C-24F4-4597-B328-0D167E9DD052}"/>
    <cellStyle name="Normal 2 3 2 4 2 3" xfId="32448" xr:uid="{2E80046B-001A-455D-9864-100E65BA0BD7}"/>
    <cellStyle name="Normal 2 3 2 4 2 4" xfId="45148" xr:uid="{520F454E-CF07-481E-B8F4-FC1F22332EDE}"/>
    <cellStyle name="Normal 2 3 2 4 3" xfId="32449" xr:uid="{E4A0E636-2F64-4C43-B5BB-735DC673872D}"/>
    <cellStyle name="Normal 2 3 2 4 3 2" xfId="32450" xr:uid="{86DC801F-99DD-4828-A779-F5A2FD328E35}"/>
    <cellStyle name="Normal 2 3 2 4 3 2 2" xfId="32451" xr:uid="{1F663B06-2833-40A6-9648-92A4795F24CA}"/>
    <cellStyle name="Normal 2 3 2 4 3 3" xfId="32452" xr:uid="{9ABCBAFB-3217-444E-BB9B-20E691F6184F}"/>
    <cellStyle name="Normal 2 3 2 4 3 4" xfId="45832" xr:uid="{0720902B-8A11-45EE-BF73-32477BB08FCF}"/>
    <cellStyle name="Normal 2 3 2 4 4" xfId="32453" xr:uid="{8947A712-B5FC-4FAA-BDB8-158E697CA799}"/>
    <cellStyle name="Normal 2 3 2 4 4 2" xfId="32454" xr:uid="{8E571BB2-B4C7-4630-BA2F-1589D14C81B6}"/>
    <cellStyle name="Normal 2 3 2 4 4 3" xfId="46487" xr:uid="{13EB537E-B491-4F20-B4C7-9110F76B5188}"/>
    <cellStyle name="Normal 2 3 2 4 5" xfId="32455" xr:uid="{5C4C991D-FA40-4DF3-B40E-D3BC958EFA47}"/>
    <cellStyle name="Normal 2 3 2 4 6" xfId="44161" xr:uid="{38F6F57E-A2E7-48BE-81A4-6198959159D9}"/>
    <cellStyle name="Normal 2 3 2 5" xfId="32456" xr:uid="{1E93C680-FB37-4A85-BEC0-9651125A1CAC}"/>
    <cellStyle name="Normal 2 3 2 5 2" xfId="32457" xr:uid="{7C24BA6D-6E38-4E22-911F-23D308F4493A}"/>
    <cellStyle name="Normal 2 3 2 5 2 2" xfId="32458" xr:uid="{20279FC4-590C-4C10-AB4F-FC06AD0674E9}"/>
    <cellStyle name="Normal 2 3 2 5 2 2 2" xfId="32459" xr:uid="{E9A5EF1F-F87B-4F7B-8CDC-0165917DD5B8}"/>
    <cellStyle name="Normal 2 3 2 5 2 3" xfId="32460" xr:uid="{93EEC643-3F19-491E-B1F3-B43AA62AAB52}"/>
    <cellStyle name="Normal 2 3 2 5 2 4" xfId="45951" xr:uid="{07B249BA-6344-4A56-972D-865EF36F514C}"/>
    <cellStyle name="Normal 2 3 2 5 3" xfId="32461" xr:uid="{DA75F8C6-D816-4C58-9492-DC293E7C985F}"/>
    <cellStyle name="Normal 2 3 2 5 3 2" xfId="32462" xr:uid="{F63C3311-CE57-4BC5-897E-33BD61766B66}"/>
    <cellStyle name="Normal 2 3 2 5 3 2 2" xfId="32463" xr:uid="{4FCBA5CA-9669-44AF-9E45-C99E8FADCE64}"/>
    <cellStyle name="Normal 2 3 2 5 3 3" xfId="32464" xr:uid="{F5D4397A-18DC-45C3-B81E-8780AC898BA6}"/>
    <cellStyle name="Normal 2 3 2 5 4" xfId="32465" xr:uid="{CE8632C7-321C-4835-A84E-D0213115E0EF}"/>
    <cellStyle name="Normal 2 3 2 5 4 2" xfId="32466" xr:uid="{BB5F04D7-67BE-47A0-AC96-FA3752B7BC77}"/>
    <cellStyle name="Normal 2 3 2 5 5" xfId="32467" xr:uid="{07E07FDC-70FD-4829-963B-2405779AE59D}"/>
    <cellStyle name="Normal 2 3 2 5 6" xfId="44562" xr:uid="{696FD058-A3D5-42CB-B332-BBCF53902C48}"/>
    <cellStyle name="Normal 2 3 2 6" xfId="32468" xr:uid="{B01BDAA0-2567-4065-A8AA-FF681639B10E}"/>
    <cellStyle name="Normal 2 3 2 6 2" xfId="32469" xr:uid="{4A9036F3-7E99-475B-83B5-9AEF8BADF337}"/>
    <cellStyle name="Normal 2 3 2 6 2 2" xfId="32470" xr:uid="{2C1C01CD-63DE-47EC-9A8F-FE1CEC10121D}"/>
    <cellStyle name="Normal 2 3 2 6 2 2 2" xfId="32471" xr:uid="{133A74D0-4DC4-4560-9041-2E7F2A4BF84D}"/>
    <cellStyle name="Normal 2 3 2 6 2 3" xfId="32472" xr:uid="{0AE6E8C7-5EF5-4A70-B980-BE0828B40040}"/>
    <cellStyle name="Normal 2 3 2 6 2 4" xfId="46362" xr:uid="{F827871E-DDFB-4A2E-BCC0-B3A789DC6517}"/>
    <cellStyle name="Normal 2 3 2 6 3" xfId="32473" xr:uid="{BF1984B0-4FC7-4579-A8B3-979DABBEC062}"/>
    <cellStyle name="Normal 2 3 2 6 3 2" xfId="32474" xr:uid="{706F88BD-33D2-4C3C-86C1-BA4C6300DDB2}"/>
    <cellStyle name="Normal 2 3 2 6 3 2 2" xfId="32475" xr:uid="{B683DA9A-3B6B-4F3B-B3E2-040E5500D3B8}"/>
    <cellStyle name="Normal 2 3 2 6 3 3" xfId="32476" xr:uid="{C49A6224-52EC-4CCA-B635-0B2DEF74922E}"/>
    <cellStyle name="Normal 2 3 2 6 4" xfId="32477" xr:uid="{0371CAD9-2C82-4851-B133-84CA21E27756}"/>
    <cellStyle name="Normal 2 3 2 6 4 2" xfId="32478" xr:uid="{D49C53EC-1449-4215-84D3-263F643911BE}"/>
    <cellStyle name="Normal 2 3 2 6 5" xfId="32479" xr:uid="{36E4FE35-254A-435F-B15D-1DE19BC17A85}"/>
    <cellStyle name="Normal 2 3 2 6 6" xfId="45019" xr:uid="{AEC66AA9-331E-4AB7-8080-7C6131AE6732}"/>
    <cellStyle name="Normal 2 3 2 7" xfId="32480" xr:uid="{13911613-A9EC-4989-B4FE-708A86377D62}"/>
    <cellStyle name="Normal 2 3 2 7 2" xfId="32481" xr:uid="{FF37D480-4040-42E9-A680-A22E67BA59DA}"/>
    <cellStyle name="Normal 2 3 2 7 2 2" xfId="32482" xr:uid="{7E9A8D61-257D-49C5-BFEC-1F1D643ED59D}"/>
    <cellStyle name="Normal 2 3 2 7 3" xfId="32483" xr:uid="{FBE2B144-F32C-4B01-A489-B600496F24DD}"/>
    <cellStyle name="Normal 2 3 2 7 4" xfId="45587" xr:uid="{04211D49-99D6-4735-B32E-521901FB01DD}"/>
    <cellStyle name="Normal 2 3 2 8" xfId="32484" xr:uid="{D1AA553A-EF8E-4CB7-81DD-98077EBC1E75}"/>
    <cellStyle name="Normal 2 3 2 8 2" xfId="47806" xr:uid="{50F60F95-7537-44B4-A3F7-98A9B5C512B3}"/>
    <cellStyle name="Normal 2 3 2 9" xfId="32485" xr:uid="{9DBD6D35-39C6-4A74-85D6-0AF73B33C117}"/>
    <cellStyle name="Normal 2 3 3" xfId="615" xr:uid="{F2BCD799-8418-4DA3-A876-23D1E938CA7B}"/>
    <cellStyle name="Normal 2 3 3 2" xfId="1026" xr:uid="{ED5578E5-FD3C-48A8-922F-655A955DCE62}"/>
    <cellStyle name="Normal 2 3 3 2 2" xfId="32487" xr:uid="{2D855BF3-0340-4D99-8D40-04904FD3F05B}"/>
    <cellStyle name="Normal 2 3 3 2 2 2" xfId="46080" xr:uid="{A3722F87-3F9F-4AB5-8173-2C2BA7DF1622}"/>
    <cellStyle name="Normal 2 3 3 2 2 3" xfId="45298" xr:uid="{4DF544D2-E829-4467-AAA0-D132CF62C547}"/>
    <cellStyle name="Normal 2 3 3 2 3" xfId="32488" xr:uid="{EA49F2B3-5C60-4221-91ED-326C8F0F3A2E}"/>
    <cellStyle name="Normal 2 3 3 2 3 2" xfId="45738" xr:uid="{7A5A35FE-F6B8-4C76-830B-AC21BFED36DD}"/>
    <cellStyle name="Normal 2 3 3 2 4" xfId="32486" xr:uid="{A62E2CE6-23D0-42CE-8197-FE1D615ED338}"/>
    <cellStyle name="Normal 2 3 3 2 4 2" xfId="46637" xr:uid="{B7E4FE02-4EEF-4551-BE6B-EAD8A5624FB0}"/>
    <cellStyle name="Normal 2 3 3 2 5" xfId="44311" xr:uid="{36106F5C-40E3-497F-8D60-333E58863722}"/>
    <cellStyle name="Normal 2 3 3 3" xfId="32489" xr:uid="{36CDA4A4-E725-4C84-B574-599B1C3A54F4}"/>
    <cellStyle name="Normal 2 3 3 3 2" xfId="32490" xr:uid="{78502F27-DC0C-4909-8A39-1E22036110B0}"/>
    <cellStyle name="Normal 2 3 3 3 2 2" xfId="45173" xr:uid="{44D807B8-66E2-47B4-A6B6-4CF417AC1528}"/>
    <cellStyle name="Normal 2 3 3 3 3" xfId="32491" xr:uid="{084BEB95-03C5-4742-BBF8-E5E8F434834C}"/>
    <cellStyle name="Normal 2 3 3 3 3 2" xfId="45857" xr:uid="{CA607B0E-3FE7-41B1-98EF-BE69495A9CD1}"/>
    <cellStyle name="Normal 2 3 3 3 4" xfId="46512" xr:uid="{B33C3F33-B658-443C-ADBE-2DD097D0FC06}"/>
    <cellStyle name="Normal 2 3 3 3 5" xfId="44186" xr:uid="{E52BAEA9-4FF1-4666-97A5-F3AEFDF7E799}"/>
    <cellStyle name="Normal 2 3 3 4" xfId="32492" xr:uid="{3EC6562A-935A-4003-8595-499E7CA6BB99}"/>
    <cellStyle name="Normal 2 3 3 4 2" xfId="32493" xr:uid="{4E4619B2-7EA7-45D1-9DD3-446C26685201}"/>
    <cellStyle name="Normal 2 3 3 4 2 2" xfId="45976" xr:uid="{71DE14DB-3979-45B2-B021-4A98C2A12402}"/>
    <cellStyle name="Normal 2 3 3 4 3" xfId="32494" xr:uid="{57FA06EC-D3CA-4956-B93D-54E4DCBE36E7}"/>
    <cellStyle name="Normal 2 3 3 4 3 2" xfId="47706" xr:uid="{81CA6B31-6627-44DE-AD7D-0C189E9851D0}"/>
    <cellStyle name="Normal 2 3 3 4 4" xfId="47378" xr:uid="{0E6D0C91-41DB-4AD9-B363-A1988E005066}"/>
    <cellStyle name="Normal 2 3 3 4 5" xfId="44563" xr:uid="{25301794-5D25-4985-B64C-F8DA42A83F0C}"/>
    <cellStyle name="Normal 2 3 3 5" xfId="32495" xr:uid="{59DB9E92-03CC-4B8E-B289-D014307A7E15}"/>
    <cellStyle name="Normal 2 3 3 5 2" xfId="46387" xr:uid="{9CDFDAD1-DBA9-44DE-9C8C-0EDE2AA2A708}"/>
    <cellStyle name="Normal 2 3 3 5 3" xfId="45046" xr:uid="{4B30A09C-4402-4D4F-BCCD-29A8713AEA91}"/>
    <cellStyle name="Normal 2 3 3 6" xfId="32496" xr:uid="{6F2F9A8C-C68A-4A68-8B02-7401C909FB71}"/>
    <cellStyle name="Normal 2 3 3 6 2" xfId="45612" xr:uid="{8D573B86-294A-412B-A422-7E0801E7BD0D}"/>
    <cellStyle name="Normal 2 3 3 7" xfId="1740" xr:uid="{3A2E38BE-8576-43D2-813A-08C86993C98F}"/>
    <cellStyle name="Normal 2 3 3 8" xfId="44059" xr:uid="{25CAB63B-DDE4-4898-9E6F-B9D12C523A38}"/>
    <cellStyle name="Normal 2 3 4" xfId="675" xr:uid="{8524F927-0C1B-4572-97D9-BAB6EF0FC0CA}"/>
    <cellStyle name="Normal 2 3 4 10" xfId="43897" xr:uid="{A28F452C-03B5-458E-9EB1-40296C7D4A86}"/>
    <cellStyle name="Normal 2 3 4 11" xfId="44007" xr:uid="{8AB9F086-BEA1-4EFD-945F-0A3F882CA58A}"/>
    <cellStyle name="Normal 2 3 4 2" xfId="1082" xr:uid="{306DE459-C820-475D-83D7-F47440DB1EAB}"/>
    <cellStyle name="Normal 2 3 4 2 2" xfId="32498" xr:uid="{8AB425A0-1369-46A9-BD05-E389FF764789}"/>
    <cellStyle name="Normal 2 3 4 2 2 2" xfId="32499" xr:uid="{7F8AFD51-8FA8-4890-9CD8-921C9FC2A382}"/>
    <cellStyle name="Normal 2 3 4 2 2 2 2" xfId="32500" xr:uid="{FDD5047D-0DC5-4658-BA66-C1C0ED9886A5}"/>
    <cellStyle name="Normal 2 3 4 2 2 2 3" xfId="32501" xr:uid="{82C2AFC1-28EF-4261-B6C5-B0AFAA5EE48F}"/>
    <cellStyle name="Normal 2 3 4 2 2 3" xfId="32502" xr:uid="{3CB7796E-6D18-43A5-B709-222E20727C2C}"/>
    <cellStyle name="Normal 2 3 4 2 2 3 2" xfId="32503" xr:uid="{6F41E16F-F7CA-47D1-97E4-03188A71DE8F}"/>
    <cellStyle name="Normal 2 3 4 2 2 3 2 2" xfId="32504" xr:uid="{89F4065D-266D-4318-86B7-A7F622BDFAF0}"/>
    <cellStyle name="Normal 2 3 4 2 2 3 3" xfId="32505" xr:uid="{21F8CFDB-5D8E-49C9-89D8-9726BB13A190}"/>
    <cellStyle name="Normal 2 3 4 2 2 4" xfId="32506" xr:uid="{0AAAB2C6-0182-4333-845D-A6C2D0DC1F50}"/>
    <cellStyle name="Normal 2 3 4 2 2 4 2" xfId="32507" xr:uid="{73F8280A-5D8D-4AA8-9459-2830068D73A7}"/>
    <cellStyle name="Normal 2 3 4 2 2 5" xfId="32508" xr:uid="{D46B64D0-F70F-45BD-85DF-63F885260322}"/>
    <cellStyle name="Normal 2 3 4 2 2 6" xfId="45248" xr:uid="{D4021609-24EC-43EB-8298-F97B7CC51591}"/>
    <cellStyle name="Normal 2 3 4 2 3" xfId="32509" xr:uid="{8F8ABB44-9DBD-4DC0-85C7-C8032AE22971}"/>
    <cellStyle name="Normal 2 3 4 2 3 2" xfId="32510" xr:uid="{A48D0987-1C49-4CB4-B669-30CE72DFFD50}"/>
    <cellStyle name="Normal 2 3 4 2 3 2 2" xfId="32511" xr:uid="{5514E041-429C-4314-AC7D-830C880692F0}"/>
    <cellStyle name="Normal 2 3 4 2 3 2 2 2" xfId="32512" xr:uid="{74F47237-F1F1-4136-A907-9CC47BEEE14B}"/>
    <cellStyle name="Normal 2 3 4 2 3 2 3" xfId="32513" xr:uid="{69217C2A-78C1-479D-8F4C-7E720A24BA91}"/>
    <cellStyle name="Normal 2 3 4 2 3 3" xfId="32514" xr:uid="{BCA5027E-76E9-47C0-9605-5FB233E4692F}"/>
    <cellStyle name="Normal 2 3 4 2 3 3 2" xfId="32515" xr:uid="{F7D7DF3C-D399-4FCF-B934-F8EBEAD7C003}"/>
    <cellStyle name="Normal 2 3 4 2 3 3 2 2" xfId="32516" xr:uid="{8544254C-ED5C-44C8-B4A0-87BFD5234F62}"/>
    <cellStyle name="Normal 2 3 4 2 3 3 3" xfId="32517" xr:uid="{5A58E909-1616-4707-94EF-1B4BE0D0FC93}"/>
    <cellStyle name="Normal 2 3 4 2 3 4" xfId="32518" xr:uid="{EFD813D6-F819-4B97-B01B-969F911E4566}"/>
    <cellStyle name="Normal 2 3 4 2 3 4 2" xfId="32519" xr:uid="{20A83D64-CA74-498A-A267-033C28412401}"/>
    <cellStyle name="Normal 2 3 4 2 3 5" xfId="32520" xr:uid="{3BCE30B4-D524-48C7-9850-0219006255A2}"/>
    <cellStyle name="Normal 2 3 4 2 3 6" xfId="45688" xr:uid="{F6D9E063-8B9B-40F7-95EA-C9985733E30E}"/>
    <cellStyle name="Normal 2 3 4 2 4" xfId="32521" xr:uid="{EFC36378-385E-44AB-B4F1-B6869B723C5D}"/>
    <cellStyle name="Normal 2 3 4 2 4 2" xfId="46587" xr:uid="{D7A692EA-A288-4C58-8564-A9C3F33D321A}"/>
    <cellStyle name="Normal 2 3 4 2 5" xfId="32522" xr:uid="{DA964700-9C9D-4D84-902E-97154FEB7C3E}"/>
    <cellStyle name="Normal 2 3 4 2 5 2" xfId="47661" xr:uid="{C6032BE2-ADFA-4399-9B9F-47E3AF7F8158}"/>
    <cellStyle name="Normal 2 3 4 2 6" xfId="32497" xr:uid="{ADB68595-9760-4111-A6E9-C8BE66A5479A}"/>
    <cellStyle name="Normal 2 3 4 2 6 2" xfId="47454" xr:uid="{D6CE04FA-EA26-46CF-86A6-09D39A85EE90}"/>
    <cellStyle name="Normal 2 3 4 2 7" xfId="44261" xr:uid="{25F5D065-CB2E-4D54-B56A-A8D74FC943B3}"/>
    <cellStyle name="Normal 2 3 4 3" xfId="32523" xr:uid="{8FF181F5-68BE-42B7-9EEA-3688E6718287}"/>
    <cellStyle name="Normal 2 3 4 3 2" xfId="32524" xr:uid="{71F38DC2-ACFD-4207-8D96-8C4F3E0513AE}"/>
    <cellStyle name="Normal 2 3 4 3 2 2" xfId="32525" xr:uid="{0D296C1E-181D-4D80-A27E-EB31DF61B50D}"/>
    <cellStyle name="Normal 2 3 4 3 2 2 2" xfId="32526" xr:uid="{3F3DF20D-7B85-45F5-9365-2C88D066CEC2}"/>
    <cellStyle name="Normal 2 3 4 3 2 2 2 2" xfId="32527" xr:uid="{FEBF4D8D-1AF2-40F5-9F98-934A2A5C1BAB}"/>
    <cellStyle name="Normal 2 3 4 3 2 2 2 2 2" xfId="32528" xr:uid="{5D37D570-F976-40F4-A942-746235D6C8F7}"/>
    <cellStyle name="Normal 2 3 4 3 2 2 2 3" xfId="32529" xr:uid="{02314FB1-F500-472E-A6A6-F8F9048412EF}"/>
    <cellStyle name="Normal 2 3 4 3 2 2 3" xfId="32530" xr:uid="{324E64B8-1854-488E-A504-92931818BBA9}"/>
    <cellStyle name="Normal 2 3 4 3 2 2 3 2" xfId="32531" xr:uid="{B4B1B9E0-4603-47BE-8185-7B9BBFDFD78C}"/>
    <cellStyle name="Normal 2 3 4 3 2 2 3 2 2" xfId="32532" xr:uid="{2B6CD07B-A2A6-4AD0-BFF7-8327806D1E26}"/>
    <cellStyle name="Normal 2 3 4 3 2 2 3 3" xfId="32533" xr:uid="{876209A5-6D63-4270-8698-87EF0EDD943B}"/>
    <cellStyle name="Normal 2 3 4 3 2 2 4" xfId="32534" xr:uid="{358A0FEB-1A5A-4A4B-BBBA-3EFF4270F8FC}"/>
    <cellStyle name="Normal 2 3 4 3 2 2 4 2" xfId="32535" xr:uid="{8C5F894D-D7B9-4F0D-A516-400C71FDF2FD}"/>
    <cellStyle name="Normal 2 3 4 3 2 2 5" xfId="32536" xr:uid="{8A441D7C-7E1C-487E-A14C-F6A9BBB1D23B}"/>
    <cellStyle name="Normal 2 3 4 3 2 3" xfId="32537" xr:uid="{64B82CAF-A01F-475A-AC98-018E07A05A78}"/>
    <cellStyle name="Normal 2 3 4 3 2 3 2" xfId="32538" xr:uid="{4482FF20-E3CE-44D4-AAC6-5725D57E1D14}"/>
    <cellStyle name="Normal 2 3 4 3 2 3 2 2" xfId="32539" xr:uid="{9543CB68-D88D-4E93-B8C7-B260F72DA1E6}"/>
    <cellStyle name="Normal 2 3 4 3 2 3 3" xfId="32540" xr:uid="{F900A946-BEA6-4ED2-87D5-9E825243C7C7}"/>
    <cellStyle name="Normal 2 3 4 3 2 4" xfId="32541" xr:uid="{F6EADAFA-8F86-420B-98B7-6D26161591A6}"/>
    <cellStyle name="Normal 2 3 4 3 2 4 2" xfId="32542" xr:uid="{9E561016-1F9D-4E19-A98A-E475FDCDE00B}"/>
    <cellStyle name="Normal 2 3 4 3 2 4 2 2" xfId="32543" xr:uid="{183E1BCE-D3B0-4EF5-8A10-4CA8E18A2EE0}"/>
    <cellStyle name="Normal 2 3 4 3 2 4 3" xfId="32544" xr:uid="{52D6D778-5C71-4584-9E55-A132E6E78C84}"/>
    <cellStyle name="Normal 2 3 4 3 2 5" xfId="32545" xr:uid="{60FB6DA6-933F-49A4-B7A9-DE7B9B270C0B}"/>
    <cellStyle name="Normal 2 3 4 3 2 5 2" xfId="32546" xr:uid="{FE603F15-1337-4CFB-920D-A8E04AB5FFCB}"/>
    <cellStyle name="Normal 2 3 4 3 2 6" xfId="32547" xr:uid="{947D6EBC-20A4-4107-8C83-C3EE6561AC6A}"/>
    <cellStyle name="Normal 2 3 4 3 2 7" xfId="45123" xr:uid="{9297B96B-BB4B-4E6D-9944-A18CA7A95299}"/>
    <cellStyle name="Normal 2 3 4 3 3" xfId="32548" xr:uid="{08BD33C3-090C-4A44-8880-0BA8AF03CCEC}"/>
    <cellStyle name="Normal 2 3 4 3 3 2" xfId="32549" xr:uid="{0DF6F5A4-2E25-42C6-8246-39FBC8E1A5F5}"/>
    <cellStyle name="Normal 2 3 4 3 3 2 2" xfId="32550" xr:uid="{A2AF8B18-48B0-49E7-99C5-3ABAB54CC7EE}"/>
    <cellStyle name="Normal 2 3 4 3 3 2 2 2" xfId="32551" xr:uid="{978121FA-FD59-4611-838D-6C1A295C5843}"/>
    <cellStyle name="Normal 2 3 4 3 3 2 3" xfId="32552" xr:uid="{0527B671-9C6B-4374-99DF-957AB65D8F43}"/>
    <cellStyle name="Normal 2 3 4 3 3 3" xfId="32553" xr:uid="{CC911412-A66F-4AE2-9F4F-0FE66671762E}"/>
    <cellStyle name="Normal 2 3 4 3 3 3 2" xfId="32554" xr:uid="{C1319016-0AC4-44B6-93C7-5A4663727F44}"/>
    <cellStyle name="Normal 2 3 4 3 3 3 2 2" xfId="32555" xr:uid="{196A1F58-2238-49C0-8E39-FEE32C7A1CC9}"/>
    <cellStyle name="Normal 2 3 4 3 3 3 3" xfId="32556" xr:uid="{27EDA5A8-4C43-4310-9B26-6EFFB7C05D1B}"/>
    <cellStyle name="Normal 2 3 4 3 3 4" xfId="32557" xr:uid="{19629CDD-14C1-4E71-BCA2-78AA0984B688}"/>
    <cellStyle name="Normal 2 3 4 3 3 4 2" xfId="32558" xr:uid="{0B61389F-1F84-466C-848F-6581620260D2}"/>
    <cellStyle name="Normal 2 3 4 3 3 5" xfId="32559" xr:uid="{C5048A26-2956-4528-B64D-2B566B243F1D}"/>
    <cellStyle name="Normal 2 3 4 3 3 6" xfId="46030" xr:uid="{A9784F40-F939-4244-BD2F-64AD9115D172}"/>
    <cellStyle name="Normal 2 3 4 3 4" xfId="32560" xr:uid="{B376957B-0C1D-4172-AAF0-F350BE96553E}"/>
    <cellStyle name="Normal 2 3 4 3 4 2" xfId="32561" xr:uid="{4E0C9092-4901-484A-B60D-4DD487AF2885}"/>
    <cellStyle name="Normal 2 3 4 3 4 2 2" xfId="32562" xr:uid="{A32771CB-019D-4B30-9CE2-43D74148BF30}"/>
    <cellStyle name="Normal 2 3 4 3 4 3" xfId="32563" xr:uid="{085315A5-8C73-4FC0-9D72-DC30E3BFD916}"/>
    <cellStyle name="Normal 2 3 4 3 4 4" xfId="46462" xr:uid="{1EB41031-EDF8-4C6D-B1B4-5F274FC485F3}"/>
    <cellStyle name="Normal 2 3 4 3 5" xfId="32564" xr:uid="{AB9BBEFE-1D0A-42E9-AA2A-3F73DAC4D989}"/>
    <cellStyle name="Normal 2 3 4 3 5 2" xfId="32565" xr:uid="{AF3A7C40-CF94-4C42-A03E-2FDAE176EAE7}"/>
    <cellStyle name="Normal 2 3 4 3 5 2 2" xfId="32566" xr:uid="{E612FF2E-5067-4750-A213-05C41996EEB1}"/>
    <cellStyle name="Normal 2 3 4 3 5 3" xfId="32567" xr:uid="{A2133F81-1511-405E-8B87-0C503B9F930C}"/>
    <cellStyle name="Normal 2 3 4 3 5 4" xfId="47657" xr:uid="{213BC982-5486-4646-9E71-B7413A5E9821}"/>
    <cellStyle name="Normal 2 3 4 3 6" xfId="32568" xr:uid="{5E34565D-C408-407E-B10C-5E3D6E039C4E}"/>
    <cellStyle name="Normal 2 3 4 3 6 2" xfId="32569" xr:uid="{FB2F3848-337E-45BC-90A7-B2FC7321766A}"/>
    <cellStyle name="Normal 2 3 4 3 6 3" xfId="47403" xr:uid="{AAB54DD5-82C3-483F-AFBA-02EA5E8DB924}"/>
    <cellStyle name="Normal 2 3 4 3 7" xfId="32570" xr:uid="{9AE9B025-7877-4D27-8D4E-AF7B2EAD13DE}"/>
    <cellStyle name="Normal 2 3 4 3 8" xfId="44136" xr:uid="{5A660F19-3FE4-4B88-971A-55912685B38F}"/>
    <cellStyle name="Normal 2 3 4 4" xfId="32571" xr:uid="{5F1CE40A-8475-447F-A970-A0E212231D34}"/>
    <cellStyle name="Normal 2 3 4 4 2" xfId="32572" xr:uid="{945EF221-4880-4F76-A058-A0F5FACF20F2}"/>
    <cellStyle name="Normal 2 3 4 4 2 2" xfId="32573" xr:uid="{60509E5E-041D-46A3-9924-C9A01C3A9728}"/>
    <cellStyle name="Normal 2 3 4 4 2 2 2" xfId="32574" xr:uid="{B50C46E3-77D2-410B-B2CC-072FF934E89B}"/>
    <cellStyle name="Normal 2 3 4 4 2 3" xfId="32575" xr:uid="{6BCFEA4C-A4AE-4ED0-BD23-9A3FDF51D85D}"/>
    <cellStyle name="Normal 2 3 4 4 3" xfId="32576" xr:uid="{F5881E7B-EFE1-4015-8CC2-96A195F37B59}"/>
    <cellStyle name="Normal 2 3 4 4 3 2" xfId="32577" xr:uid="{0BA24637-3CF5-45F7-99C7-A79B068B9D9F}"/>
    <cellStyle name="Normal 2 3 4 4 3 2 2" xfId="32578" xr:uid="{B9BA0ED5-4717-41EC-A668-03476BDE5C1B}"/>
    <cellStyle name="Normal 2 3 4 4 3 3" xfId="32579" xr:uid="{E94732D1-3B9B-4A76-9868-3CCD2C049DCF}"/>
    <cellStyle name="Normal 2 3 4 4 4" xfId="32580" xr:uid="{3084F724-F8FF-45A1-88D3-BC373C855B99}"/>
    <cellStyle name="Normal 2 3 4 4 4 2" xfId="32581" xr:uid="{4AAAA5A9-DECD-47FA-916C-88141CE9E8F9}"/>
    <cellStyle name="Normal 2 3 4 4 5" xfId="32582" xr:uid="{8351F47C-CC65-40F1-B4BB-EDE3536CEB3A}"/>
    <cellStyle name="Normal 2 3 4 4 6" xfId="44564" xr:uid="{F8F51B60-8AB4-4272-9607-CBD1D9FE44C7}"/>
    <cellStyle name="Normal 2 3 4 5" xfId="32583" xr:uid="{F7AF4756-D856-4EA1-BB6A-6AEDF496D018}"/>
    <cellStyle name="Normal 2 3 4 5 2" xfId="32584" xr:uid="{E3EC2D82-F30F-4988-9E4C-D62911663C05}"/>
    <cellStyle name="Normal 2 3 4 5 2 2" xfId="32585" xr:uid="{172EFBB4-E7E0-4D54-BD20-102B646B8DF0}"/>
    <cellStyle name="Normal 2 3 4 5 2 2 2" xfId="32586" xr:uid="{7DBAED4A-8F98-4FD2-BBBA-A8599958A9C6}"/>
    <cellStyle name="Normal 2 3 4 5 2 3" xfId="32587" xr:uid="{29535B37-AFD9-4C8D-A6B8-881E40AC78FE}"/>
    <cellStyle name="Normal 2 3 4 5 2 4" xfId="46336" xr:uid="{39C44918-0004-41DD-8012-0EE2AEBAE977}"/>
    <cellStyle name="Normal 2 3 4 5 3" xfId="32588" xr:uid="{D3B3F802-E875-4611-95B8-48FDC93ED98B}"/>
    <cellStyle name="Normal 2 3 4 5 3 2" xfId="32589" xr:uid="{03C7E743-F9EE-4570-A69D-194702F935A3}"/>
    <cellStyle name="Normal 2 3 4 5 3 2 2" xfId="32590" xr:uid="{159ACC0F-00F1-4ADD-8F7D-6B4B106AD6AA}"/>
    <cellStyle name="Normal 2 3 4 5 3 3" xfId="32591" xr:uid="{AA1DFFFD-42E5-4321-AA42-65F04D477CBF}"/>
    <cellStyle name="Normal 2 3 4 5 4" xfId="32592" xr:uid="{79AE92DB-4529-41A1-B6BD-8298C5237B0C}"/>
    <cellStyle name="Normal 2 3 4 5 4 2" xfId="32593" xr:uid="{49D4FD63-0997-4AE4-B5AE-6891D15BFEE6}"/>
    <cellStyle name="Normal 2 3 4 5 5" xfId="32594" xr:uid="{810B57A6-867E-4C67-963F-B657E3C460E2}"/>
    <cellStyle name="Normal 2 3 4 5 6" xfId="44990" xr:uid="{F225039E-30BF-4DE0-8B66-D97CDAD0919D}"/>
    <cellStyle name="Normal 2 3 4 6" xfId="32595" xr:uid="{134E589B-DAAF-4DC6-B9B4-39FF65B1A605}"/>
    <cellStyle name="Normal 2 3 4 6 2" xfId="32596" xr:uid="{0CC498AB-400A-417A-A9E4-DA5754AE9371}"/>
    <cellStyle name="Normal 2 3 4 6 2 2" xfId="32597" xr:uid="{B77E38CF-C82D-48D5-BABF-25D2ED37EAE9}"/>
    <cellStyle name="Normal 2 3 4 6 3" xfId="32598" xr:uid="{C77D2BB0-95F2-463D-BCFB-7F87DE7E8C1B}"/>
    <cellStyle name="Normal 2 3 4 6 4" xfId="45562" xr:uid="{A7174B9A-46B1-4D45-BC9F-5AA8CCE79C9C}"/>
    <cellStyle name="Normal 2 3 4 7" xfId="32599" xr:uid="{30018F63-B6F1-4325-AC5F-1ABCD30D117D}"/>
    <cellStyle name="Normal 2 3 4 8" xfId="32600" xr:uid="{2D77D93D-DFC5-4230-8BE3-1F316AB56966}"/>
    <cellStyle name="Normal 2 3 4 9" xfId="1720" xr:uid="{F7F8630E-B7B3-44EA-BCAD-AD92C6CF22FD}"/>
    <cellStyle name="Normal 2 3 5" xfId="816" xr:uid="{4FDEFE5C-27F1-40D2-8C48-CD0A707D0B58}"/>
    <cellStyle name="Normal 2 3 5 10" xfId="32601" xr:uid="{07C84E5E-74AD-452B-A90A-FF80EB3B529C}"/>
    <cellStyle name="Normal 2 3 5 11" xfId="1707" xr:uid="{EA39F441-8E5A-49E9-BC12-15EED97B941E}"/>
    <cellStyle name="Normal 2 3 5 12" xfId="44350" xr:uid="{E1DEA4A5-2E0F-45E1-8848-4C92D0A215F3}"/>
    <cellStyle name="Normal 2 3 5 2" xfId="32602" xr:uid="{37BBA8C2-00AC-481F-BDE9-F3186076891E}"/>
    <cellStyle name="Normal 2 3 5 2 2" xfId="32603" xr:uid="{E6565E5B-83C3-4791-A8A5-0C538F91CAD9}"/>
    <cellStyle name="Normal 2 3 5 2 2 2" xfId="32604" xr:uid="{745832BF-4101-4CBE-AFE3-0FE476EEA0C8}"/>
    <cellStyle name="Normal 2 3 5 2 2 2 2" xfId="32605" xr:uid="{86997D40-929F-474B-AC53-CECA701E4AB8}"/>
    <cellStyle name="Normal 2 3 5 2 2 3" xfId="32606" xr:uid="{0E719761-7A28-4528-A922-544C62493168}"/>
    <cellStyle name="Normal 2 3 5 2 2 4" xfId="45448" xr:uid="{6E0F43B7-42C7-478F-9FFF-EC1A910E06AF}"/>
    <cellStyle name="Normal 2 3 5 2 3" xfId="32607" xr:uid="{88501AFA-2382-4BF4-9C08-2C03887FF398}"/>
    <cellStyle name="Normal 2 3 5 2 3 2" xfId="32608" xr:uid="{5153B8FA-247B-49BC-A7B9-8C997E122556}"/>
    <cellStyle name="Normal 2 3 5 2 3 2 2" xfId="32609" xr:uid="{48821661-750C-438F-A62C-966A94C53A50}"/>
    <cellStyle name="Normal 2 3 5 2 3 3" xfId="32610" xr:uid="{C3A5CFA7-9A83-41E1-A495-E80479EEFFE0}"/>
    <cellStyle name="Normal 2 3 5 2 3 4" xfId="46787" xr:uid="{81BC6643-62D9-4FA3-ACA6-E5E37569FC90}"/>
    <cellStyle name="Normal 2 3 5 2 4" xfId="32611" xr:uid="{B139F2C4-F4A9-4D89-9615-6A5F44F9608D}"/>
    <cellStyle name="Normal 2 3 5 2 4 2" xfId="32612" xr:uid="{044167D7-08FD-423F-B602-CBA028FC6503}"/>
    <cellStyle name="Normal 2 3 5 2 5" xfId="32613" xr:uid="{CD1405DD-B774-46A0-96D2-226F5CBE43C5}"/>
    <cellStyle name="Normal 2 3 5 2 6" xfId="44638" xr:uid="{D9C184B2-C9B2-405F-A095-0DADABB1409F}"/>
    <cellStyle name="Normal 2 3 5 3" xfId="32614" xr:uid="{492D7223-9EA0-4C11-A648-3FA2526ACA99}"/>
    <cellStyle name="Normal 2 3 5 3 2" xfId="32615" xr:uid="{ABD37284-073B-4DC2-BCFE-A10FF745CBE0}"/>
    <cellStyle name="Normal 2 3 5 3 2 2" xfId="32616" xr:uid="{58042350-1646-49F0-820C-6A142F5CAC99}"/>
    <cellStyle name="Normal 2 3 5 3 2 2 2" xfId="32617" xr:uid="{51279A57-E096-40FD-BD33-078F572F76C4}"/>
    <cellStyle name="Normal 2 3 5 3 2 2 2 2" xfId="32618" xr:uid="{99E20482-A979-4479-B08E-FA6FB18536C7}"/>
    <cellStyle name="Normal 2 3 5 3 2 2 3" xfId="32619" xr:uid="{5E3AA200-3551-47FB-A3F0-FBA8F163CE82}"/>
    <cellStyle name="Normal 2 3 5 3 2 3" xfId="32620" xr:uid="{6FDD519A-5235-4ABC-B66B-6AA589563561}"/>
    <cellStyle name="Normal 2 3 5 3 2 3 2" xfId="32621" xr:uid="{E143CD70-AC87-4BAB-98F8-3FE82B0D385C}"/>
    <cellStyle name="Normal 2 3 5 3 2 4" xfId="32622" xr:uid="{06B3EAE2-97D9-4FF7-90F5-A36AFF131748}"/>
    <cellStyle name="Normal 2 3 5 3 2 5" xfId="46676" xr:uid="{22554689-2D3B-4FEB-AE84-E61056520494}"/>
    <cellStyle name="Normal 2 3 5 3 3" xfId="32623" xr:uid="{01262CB4-F6B4-4219-A652-72633CFB60F9}"/>
    <cellStyle name="Normal 2 3 5 3 3 2" xfId="32624" xr:uid="{69A3E4EE-128F-4EE8-8E43-50051451F435}"/>
    <cellStyle name="Normal 2 3 5 3 3 2 2" xfId="32625" xr:uid="{A284BC9F-3D19-4FB2-9B9C-C12A6F378FA6}"/>
    <cellStyle name="Normal 2 3 5 3 3 3" xfId="32626" xr:uid="{25DC08ED-F429-4AC5-80D0-9FF16F224F85}"/>
    <cellStyle name="Normal 2 3 5 3 4" xfId="32627" xr:uid="{4441D15A-B2F1-456A-9FAE-DA0010B5DB10}"/>
    <cellStyle name="Normal 2 3 5 3 4 2" xfId="32628" xr:uid="{F4F3F415-B2AA-459D-920B-C08FF93E8087}"/>
    <cellStyle name="Normal 2 3 5 3 4 2 2" xfId="32629" xr:uid="{23318DBE-B977-4957-9D3D-B18411D08335}"/>
    <cellStyle name="Normal 2 3 5 3 4 3" xfId="32630" xr:uid="{0BB753D2-EB35-419B-BD72-DC221A6A2D35}"/>
    <cellStyle name="Normal 2 3 5 3 5" xfId="32631" xr:uid="{315B07D9-09F4-411B-A206-B4CB2632E569}"/>
    <cellStyle name="Normal 2 3 5 3 6" xfId="32632" xr:uid="{A6923726-5D74-4FDD-B2A0-9168DAAA2EFF}"/>
    <cellStyle name="Normal 2 3 5 3 7" xfId="45337" xr:uid="{51E5AD6E-E209-4314-B1D9-E538CDCAB65C}"/>
    <cellStyle name="Normal 2 3 5 4" xfId="32633" xr:uid="{8019646D-872A-42BE-8B98-FAB50433AED0}"/>
    <cellStyle name="Normal 2 3 5 4 2" xfId="32634" xr:uid="{28A96D5C-0796-4340-BBCB-F35338BB9BAE}"/>
    <cellStyle name="Normal 2 3 5 4 2 2" xfId="46950" xr:uid="{A4CC6D3D-839C-4465-A8DE-373B60720BA5}"/>
    <cellStyle name="Normal 2 3 5 4 3" xfId="32635" xr:uid="{491AC9A8-E09C-4DA9-B3FA-7ADBAE49D564}"/>
    <cellStyle name="Normal 2 3 5 4 4" xfId="44840" xr:uid="{3C974B70-5AC2-4C29-8FD2-C7ECDF3430AA}"/>
    <cellStyle name="Normal 2 3 5 5" xfId="32636" xr:uid="{DF0E8CD4-63BC-48EE-94C5-5C7433A13C0E}"/>
    <cellStyle name="Normal 2 3 5 5 2" xfId="32637" xr:uid="{EEBB2DA0-FDF2-4A7C-BB7A-76BA28377CB0}"/>
    <cellStyle name="Normal 2 3 5 5 2 2" xfId="47124" xr:uid="{5CBC550A-3419-433F-9E88-E821DD0E2964}"/>
    <cellStyle name="Normal 2 3 5 5 3" xfId="32638" xr:uid="{A67C3F8B-BA84-42BC-B500-92F18DCFD7DC}"/>
    <cellStyle name="Normal 2 3 5 5 4" xfId="45807" xr:uid="{F1975662-8BB1-4462-99D5-5DF06D539861}"/>
    <cellStyle name="Normal 2 3 5 6" xfId="32639" xr:uid="{2F2E96B7-7BF1-4A9D-BE74-DD1711F65A6E}"/>
    <cellStyle name="Normal 2 3 5 6 2" xfId="32640" xr:uid="{B7B9A6CF-3418-432C-9316-4A20DAE289CA}"/>
    <cellStyle name="Normal 2 3 5 6 2 2" xfId="32641" xr:uid="{95FCF27C-5C42-46A3-B0AA-2AF97B8BC517}"/>
    <cellStyle name="Normal 2 3 5 6 2 2 2" xfId="32642" xr:uid="{7BD78091-94AD-4C27-80CC-C4D2FB856F90}"/>
    <cellStyle name="Normal 2 3 5 6 2 3" xfId="32643" xr:uid="{547ADE64-C606-4654-ADCD-B4EC628E220F}"/>
    <cellStyle name="Normal 2 3 5 6 3" xfId="32644" xr:uid="{F2C1DF2B-EE7A-4340-BEBA-847A5D563937}"/>
    <cellStyle name="Normal 2 3 5 6 3 2" xfId="32645" xr:uid="{A1BFF667-7F6C-4D13-837E-5DC91B97049D}"/>
    <cellStyle name="Normal 2 3 5 6 4" xfId="32646" xr:uid="{30601919-C2FC-492B-80B9-30B71CD6CF45}"/>
    <cellStyle name="Normal 2 3 5 6 5" xfId="46222" xr:uid="{047DA712-D318-4C86-A6EE-EFEC6AFB88BF}"/>
    <cellStyle name="Normal 2 3 5 7" xfId="32647" xr:uid="{00AA1338-D2E2-4ABB-A68C-43261BB2A64B}"/>
    <cellStyle name="Normal 2 3 5 7 2" xfId="32648" xr:uid="{C8206CC9-983D-4BB3-AAE4-00304DFF9B71}"/>
    <cellStyle name="Normal 2 3 5 7 2 2" xfId="32649" xr:uid="{6A43CED1-4C12-4207-B2B2-8BD741359748}"/>
    <cellStyle name="Normal 2 3 5 7 3" xfId="32650" xr:uid="{9BA807BC-D41F-48DA-AF78-5459D9E910A8}"/>
    <cellStyle name="Normal 2 3 5 8" xfId="32651" xr:uid="{8A5B9D26-D2A6-4328-BA30-512A0C36D8C3}"/>
    <cellStyle name="Normal 2 3 5 8 2" xfId="32652" xr:uid="{34E5F457-24F2-4615-9441-6D7218EA50D6}"/>
    <cellStyle name="Normal 2 3 5 9" xfId="32653" xr:uid="{3C3659B7-C524-4193-ABE9-671D334CE8C0}"/>
    <cellStyle name="Normal 2 3 6" xfId="830" xr:uid="{EDA41E23-59A3-4470-96F4-E247FE216FB0}"/>
    <cellStyle name="Normal 2 3 6 2" xfId="32655" xr:uid="{A2C275B0-D438-46DC-9FE5-C24F29DFB135}"/>
    <cellStyle name="Normal 2 3 6 2 2" xfId="32656" xr:uid="{0587B3B9-2CC4-492B-8213-0454A4AFC033}"/>
    <cellStyle name="Normal 2 3 6 2 2 2" xfId="32657" xr:uid="{3D4114C6-91A6-4757-BCC7-A388729975E9}"/>
    <cellStyle name="Normal 2 3 6 2 3" xfId="32658" xr:uid="{415C232B-C9E0-4B97-9D26-0E3DD70DB28E}"/>
    <cellStyle name="Normal 2 3 6 2 4" xfId="45926" xr:uid="{2D7C2E86-4E1B-4012-ABEE-255DC7DB73C7}"/>
    <cellStyle name="Normal 2 3 6 3" xfId="32659" xr:uid="{22759FBC-D5D1-4D52-8AEF-444C10F44C8A}"/>
    <cellStyle name="Normal 2 3 6 3 2" xfId="32660" xr:uid="{B4B8F2CC-80E8-49F7-82E1-2DF72AE646A3}"/>
    <cellStyle name="Normal 2 3 6 3 2 2" xfId="32661" xr:uid="{BD7255FD-2864-4BC8-B627-9EEAFEA21996}"/>
    <cellStyle name="Normal 2 3 6 3 3" xfId="32662" xr:uid="{9FC90D7A-0845-49AD-A841-C4A4F91C2D5A}"/>
    <cellStyle name="Normal 2 3 6 3 4" xfId="47705" xr:uid="{30C12FB0-1133-4C4B-8572-ADFC1C70D9A7}"/>
    <cellStyle name="Normal 2 3 6 4" xfId="32663" xr:uid="{14813D4B-C800-4061-AFF3-F2C8B0627848}"/>
    <cellStyle name="Normal 2 3 6 4 2" xfId="32664" xr:uid="{E566689E-F1D2-40F6-A63F-C9FA8CCC904F}"/>
    <cellStyle name="Normal 2 3 6 5" xfId="32665" xr:uid="{5D26BAB3-7ABE-4D2C-B21C-5E97F732AD72}"/>
    <cellStyle name="Normal 2 3 6 6" xfId="32654" xr:uid="{A4A8EF6A-44EB-4D9D-AFCA-57E667BE0DD6}"/>
    <cellStyle name="Normal 2 3 6 7" xfId="44561" xr:uid="{AEDB80C3-B00C-4FC0-84C6-DF5F666324F8}"/>
    <cellStyle name="Normal 2 3 7" xfId="870" xr:uid="{21734FD8-A7E5-4A20-B972-C3456A1EC91B}"/>
    <cellStyle name="Normal 2 3 7 2" xfId="32667" xr:uid="{9BD01409-0D64-45FC-BE6D-0200127E516F}"/>
    <cellStyle name="Normal 2 3 7 2 2" xfId="32668" xr:uid="{1494A5F9-B286-4261-AAFD-C5F6B05C4C5D}"/>
    <cellStyle name="Normal 2 3 7 2 2 2" xfId="32669" xr:uid="{A122F8B0-A1A9-4993-8A31-D295B073203D}"/>
    <cellStyle name="Normal 2 3 7 2 3" xfId="32670" xr:uid="{1E1F6DCC-BF81-4A64-BAED-06AEB09D25E7}"/>
    <cellStyle name="Normal 2 3 7 3" xfId="32671" xr:uid="{199E5F4C-CE5B-48C3-AA5F-9BAD47D5A9E8}"/>
    <cellStyle name="Normal 2 3 7 3 2" xfId="32672" xr:uid="{E2C3F6B6-C7C9-4D1B-BFF3-73697D82FA8E}"/>
    <cellStyle name="Normal 2 3 7 3 2 2" xfId="32673" xr:uid="{CC9DDACB-6D81-4D4F-8970-224A75B8A521}"/>
    <cellStyle name="Normal 2 3 7 3 3" xfId="32674" xr:uid="{0C0D50DD-1890-4A71-8E8B-BB30D1FF05E7}"/>
    <cellStyle name="Normal 2 3 7 4" xfId="32675" xr:uid="{B54AB3D4-481F-45B8-B124-5A3A60D2A607}"/>
    <cellStyle name="Normal 2 3 7 4 2" xfId="32676" xr:uid="{BC4B99BA-BBCB-4D76-8896-5ECC0DAC4A75}"/>
    <cellStyle name="Normal 2 3 7 5" xfId="32677" xr:uid="{E61BAF25-AE30-4ADC-A96A-16A1DC9AB4E5}"/>
    <cellStyle name="Normal 2 3 7 6" xfId="32666" xr:uid="{CAECA740-BC6E-4E5B-8C2E-37683679BAC3}"/>
    <cellStyle name="Normal 2 3 7 7" xfId="44937" xr:uid="{81A2254A-7D39-40C8-A1EC-E37717719966}"/>
    <cellStyle name="Normal 2 3 8" xfId="32678" xr:uid="{179303C6-5994-4CDF-9DFE-858B5BD4A59A}"/>
    <cellStyle name="Normal 2 3 8 2" xfId="32679" xr:uid="{CC51E9EA-FA71-4AF6-AE70-0F192C5A34E4}"/>
    <cellStyle name="Normal 2 3 8 2 2" xfId="32680" xr:uid="{BEF9903E-94FC-447C-A54B-566B53F3B800}"/>
    <cellStyle name="Normal 2 3 8 2 2 2" xfId="32681" xr:uid="{FF20DCC1-0982-4CD0-A07D-29EA99BB60CF}"/>
    <cellStyle name="Normal 2 3 8 2 2 2 2" xfId="32682" xr:uid="{7645067F-9A02-4A9C-A11E-5F02F45BD00B}"/>
    <cellStyle name="Normal 2 3 8 2 2 3" xfId="32683" xr:uid="{5D5F49C8-0947-480E-B344-F9A3AC83EA99}"/>
    <cellStyle name="Normal 2 3 8 2 3" xfId="32684" xr:uid="{B88F208B-1FBA-429D-86E4-D0BBA1C81B86}"/>
    <cellStyle name="Normal 2 3 8 2 3 2" xfId="32685" xr:uid="{8FC0B553-A59D-4F6A-9C63-75860657B06B}"/>
    <cellStyle name="Normal 2 3 8 2 3 2 2" xfId="32686" xr:uid="{D51E37C1-E129-4AC4-9944-DB86547E0DA0}"/>
    <cellStyle name="Normal 2 3 8 2 3 3" xfId="32687" xr:uid="{BCDDCD69-2688-4324-8A99-4E3A5D38B975}"/>
    <cellStyle name="Normal 2 3 8 2 4" xfId="32688" xr:uid="{4AD29F82-4583-446A-9BBD-3CB163444E17}"/>
    <cellStyle name="Normal 2 3 8 2 4 2" xfId="32689" xr:uid="{356EE758-15D8-4C48-9E0F-6BFCEF0CD48F}"/>
    <cellStyle name="Normal 2 3 8 2 5" xfId="32690" xr:uid="{FB144FD4-B1CF-461E-B57E-E34F51B8CDAE}"/>
    <cellStyle name="Normal 2 3 8 3" xfId="32691" xr:uid="{C4874EC2-E7B3-428E-9760-D5FABEC57080}"/>
    <cellStyle name="Normal 2 3 8 4" xfId="32692" xr:uid="{26184DA7-1940-4238-8E96-270E6FCB4C7A}"/>
    <cellStyle name="Normal 2 3 8 5" xfId="47597" xr:uid="{444D9FA7-D677-4AD5-97B8-57855C6C5C30}"/>
    <cellStyle name="Normal 2 3 9" xfId="32693" xr:uid="{21742439-81B8-4788-AAB9-B8B3CBDB1D20}"/>
    <cellStyle name="Normal 2 3 9 2" xfId="32694" xr:uid="{0FFFEC11-1E0C-4B8C-AAB2-0CD844BE7C8C}"/>
    <cellStyle name="Normal 2 3 9 3" xfId="47783" xr:uid="{AFA91670-1938-41E2-A48D-EAC9BCF1F8DE}"/>
    <cellStyle name="Normal 2 30" xfId="47592" xr:uid="{58FF4243-85BF-4D38-95CC-5D3130DB4C16}"/>
    <cellStyle name="Normal 2 31" xfId="43955" xr:uid="{74261089-4008-4C92-9EFE-8099DF039F3C}"/>
    <cellStyle name="Normal 2 32" xfId="47872" xr:uid="{D60E9E42-0AE0-492B-BA93-D9247C659906}"/>
    <cellStyle name="Normal 2 33" xfId="178" xr:uid="{4E64C356-022B-41B7-B7B6-F04C2BFE4DDE}"/>
    <cellStyle name="Normal 2 34" xfId="107" xr:uid="{95F725EE-91CC-4DE7-B5F2-6F6D16A89963}"/>
    <cellStyle name="Normal 2 4" xfId="223" xr:uid="{C8DA08B8-41B8-4611-9F2E-4605C17E3BAC}"/>
    <cellStyle name="Normal 2 4 10" xfId="32695" xr:uid="{1657C2FF-9DA4-4AFD-AC5C-3D8FD3C54469}"/>
    <cellStyle name="Normal 2 4 10 2" xfId="32696" xr:uid="{296ADA1F-446C-42D9-9E1D-39FEE6D328A5}"/>
    <cellStyle name="Normal 2 4 10 2 2" xfId="32697" xr:uid="{A3D2D39F-706F-457A-824E-DA944F08B0B7}"/>
    <cellStyle name="Normal 2 4 10 3" xfId="32698" xr:uid="{2893C01C-B537-4CC1-AB7C-7FD08EF4D45A}"/>
    <cellStyle name="Normal 2 4 11" xfId="32699" xr:uid="{D11E055F-DFAC-4A15-B97D-000AA71527A8}"/>
    <cellStyle name="Normal 2 4 11 2" xfId="32700" xr:uid="{6BFE9E0B-A48E-4FC8-AE0E-C46014F09B34}"/>
    <cellStyle name="Normal 2 4 11 2 2" xfId="32701" xr:uid="{FE48B99A-3EFC-45E4-959D-1C8CC902098D}"/>
    <cellStyle name="Normal 2 4 11 3" xfId="32702" xr:uid="{42A113A4-AFC3-4820-81EC-2304595FB5F0}"/>
    <cellStyle name="Normal 2 4 12" xfId="32703" xr:uid="{4587942F-A674-4F7C-B624-8B99089E4C1B}"/>
    <cellStyle name="Normal 2 4 12 2" xfId="32704" xr:uid="{005307A2-AD69-4F9E-B59F-C7417C5060EB}"/>
    <cellStyle name="Normal 2 4 13" xfId="32705" xr:uid="{06008E06-B51B-4C38-ABCD-60500FD4219F}"/>
    <cellStyle name="Normal 2 4 14" xfId="1975" xr:uid="{BCE05908-CC5B-4F2E-B1F9-2AB861652004}"/>
    <cellStyle name="Normal 2 4 15" xfId="1337" xr:uid="{8035AF2E-57BD-4E0F-BE04-654A9E10DAB5}"/>
    <cellStyle name="Normal 2 4 16" xfId="43877" xr:uid="{49CC5A49-3DDD-4952-AB5E-11C2C2A32519}"/>
    <cellStyle name="Normal 2 4 17" xfId="292" xr:uid="{86BFAE95-4881-497D-9A84-D7C2EC08C998}"/>
    <cellStyle name="Normal 2 4 18" xfId="44013" xr:uid="{98C2B801-3398-422D-AADE-E04CC36AD17E}"/>
    <cellStyle name="Normal 2 4 2" xfId="3245" xr:uid="{A707ACB8-D737-4B89-AC2E-3117B104229A}"/>
    <cellStyle name="Normal 2 4 2 10" xfId="43909" xr:uid="{D31A0A22-1B86-40CD-ABFE-1C52CD083CB8}"/>
    <cellStyle name="Normal 2 4 2 11" xfId="44065" xr:uid="{25ABEBE2-4DB3-4468-A19D-E9CF67085A03}"/>
    <cellStyle name="Normal 2 4 2 2" xfId="32707" xr:uid="{0A43635A-90E3-4605-8F3D-394828313FEF}"/>
    <cellStyle name="Normal 2 4 2 2 2" xfId="32708" xr:uid="{5D41B25B-008C-487D-900C-E6D59608F4BB}"/>
    <cellStyle name="Normal 2 4 2 2 2 2" xfId="32709" xr:uid="{66740B23-2052-4A72-AE85-F0C1B4F5EE8A}"/>
    <cellStyle name="Normal 2 4 2 2 2 2 2" xfId="32710" xr:uid="{3E2F9DF7-64E2-40B6-A591-44A862C82F12}"/>
    <cellStyle name="Normal 2 4 2 2 2 2 2 2" xfId="32711" xr:uid="{97C641A5-9516-4A7C-A47E-B60F45343CD9}"/>
    <cellStyle name="Normal 2 4 2 2 2 2 2 2 2" xfId="32712" xr:uid="{2D3B8CDC-FA32-42B1-A260-D1A011A6D1E2}"/>
    <cellStyle name="Normal 2 4 2 2 2 2 2 3" xfId="32713" xr:uid="{5567A9EC-16F2-467E-A9A8-6130761D3CDE}"/>
    <cellStyle name="Normal 2 4 2 2 2 2 3" xfId="32714" xr:uid="{1D7B3F28-85ED-49E4-8CCF-C325AAD53B95}"/>
    <cellStyle name="Normal 2 4 2 2 2 2 3 2" xfId="32715" xr:uid="{B5E4A172-659F-464E-A96E-4561C939F450}"/>
    <cellStyle name="Normal 2 4 2 2 2 2 3 2 2" xfId="32716" xr:uid="{F61992AE-8A99-4E4F-B31B-5EC91F7C8DB6}"/>
    <cellStyle name="Normal 2 4 2 2 2 2 3 3" xfId="32717" xr:uid="{906AC313-A236-4765-94A6-C913CECFC74E}"/>
    <cellStyle name="Normal 2 4 2 2 2 2 4" xfId="32718" xr:uid="{9B930E62-1A09-415E-9C15-C693F659841F}"/>
    <cellStyle name="Normal 2 4 2 2 2 2 4 2" xfId="32719" xr:uid="{9D7E3481-3AE8-469B-A451-308B4F4E6CDE}"/>
    <cellStyle name="Normal 2 4 2 2 2 2 5" xfId="32720" xr:uid="{10A3740A-2282-4AA5-AABD-DC2D4BAD7757}"/>
    <cellStyle name="Normal 2 4 2 2 2 2 6" xfId="46086" xr:uid="{9BD13A31-22DD-457D-B2F3-649BD4B2DE55}"/>
    <cellStyle name="Normal 2 4 2 2 2 3" xfId="32721" xr:uid="{EA779CB3-B8B2-4A02-BFCB-3ACAA49F1448}"/>
    <cellStyle name="Normal 2 4 2 2 2 4" xfId="32722" xr:uid="{44E05381-DB84-47CD-AE34-FE9519F4CA10}"/>
    <cellStyle name="Normal 2 4 2 2 2 5" xfId="45304" xr:uid="{E4882046-C81D-441A-9A76-7C7871C4761D}"/>
    <cellStyle name="Normal 2 4 2 2 3" xfId="32723" xr:uid="{988BE726-783B-43CC-A3D1-BBEE230D90EE}"/>
    <cellStyle name="Normal 2 4 2 2 3 2" xfId="32724" xr:uid="{F84FEFAB-D421-4145-9B71-1D62A0D3B449}"/>
    <cellStyle name="Normal 2 4 2 2 3 2 2" xfId="32725" xr:uid="{5D8806A0-D19E-49FA-AED5-5D1777A5E0F1}"/>
    <cellStyle name="Normal 2 4 2 2 3 2 2 2" xfId="32726" xr:uid="{45EEE94C-EE7E-4FF5-B259-237477851BF7}"/>
    <cellStyle name="Normal 2 4 2 2 3 2 3" xfId="32727" xr:uid="{9F4544EC-BB68-4024-8F88-CB7C34245DEA}"/>
    <cellStyle name="Normal 2 4 2 2 3 3" xfId="32728" xr:uid="{6E14BA1F-5B37-41FE-B4E7-A1BE1176AA2A}"/>
    <cellStyle name="Normal 2 4 2 2 3 3 2" xfId="32729" xr:uid="{5B1B050E-A645-446E-8A04-E960DD847417}"/>
    <cellStyle name="Normal 2 4 2 2 3 3 2 2" xfId="32730" xr:uid="{4054FD18-3E8B-4403-946D-0AC212827D6C}"/>
    <cellStyle name="Normal 2 4 2 2 3 3 3" xfId="32731" xr:uid="{38388D1D-4F23-40CF-9BE2-787C6385B4CC}"/>
    <cellStyle name="Normal 2 4 2 2 3 4" xfId="32732" xr:uid="{72EF313F-B4A1-4225-8F16-95D5845B6A23}"/>
    <cellStyle name="Normal 2 4 2 2 3 4 2" xfId="32733" xr:uid="{46286832-3877-4DBB-B8EC-F309F38F34E8}"/>
    <cellStyle name="Normal 2 4 2 2 3 5" xfId="32734" xr:uid="{A73BE8A8-5C8B-407A-9FE4-BDF3AEEE6C34}"/>
    <cellStyle name="Normal 2 4 2 2 3 6" xfId="45744" xr:uid="{1DE4FDBD-7431-4A15-8D83-CD5129F61C55}"/>
    <cellStyle name="Normal 2 4 2 2 4" xfId="32735" xr:uid="{595491E9-4D06-48E4-A0B8-5B6E7F243355}"/>
    <cellStyle name="Normal 2 4 2 2 4 2" xfId="46643" xr:uid="{FABB039B-6F08-461E-930B-473B92D5E343}"/>
    <cellStyle name="Normal 2 4 2 2 5" xfId="32736" xr:uid="{2C40FF72-D249-4CCC-9E09-760CEF1CDEDC}"/>
    <cellStyle name="Normal 2 4 2 2 6" xfId="44317" xr:uid="{401D5BA8-CE93-4AB1-90FC-2D1423F1C461}"/>
    <cellStyle name="Normal 2 4 2 3" xfId="32737" xr:uid="{2C54F8E8-2974-4FD2-8D57-CF50C067295B}"/>
    <cellStyle name="Normal 2 4 2 3 2" xfId="32738" xr:uid="{24A31C99-FFEB-4540-83ED-4542B460732A}"/>
    <cellStyle name="Normal 2 4 2 3 2 2" xfId="32739" xr:uid="{D9D80B57-4158-488C-829A-156CE3A06C01}"/>
    <cellStyle name="Normal 2 4 2 3 2 2 2" xfId="32740" xr:uid="{72E77D51-CA5E-4361-8A02-CC01C1586AE6}"/>
    <cellStyle name="Normal 2 4 2 3 2 2 2 2" xfId="32741" xr:uid="{31DFEE31-5BB0-4B41-9DE6-2FCE1E72BFF5}"/>
    <cellStyle name="Normal 2 4 2 3 2 2 2 2 2" xfId="32742" xr:uid="{56A4F979-4BE8-4ACB-8FEB-75088AEFD1DA}"/>
    <cellStyle name="Normal 2 4 2 3 2 2 2 3" xfId="32743" xr:uid="{AC3C5B41-5F85-4B31-AEE3-9C92A4994340}"/>
    <cellStyle name="Normal 2 4 2 3 2 2 3" xfId="32744" xr:uid="{BE7AEF8F-30CB-4D0F-98BE-4A1190DE1765}"/>
    <cellStyle name="Normal 2 4 2 3 2 2 3 2" xfId="32745" xr:uid="{AAE35696-77CF-4C03-A35C-58130C3D0F8B}"/>
    <cellStyle name="Normal 2 4 2 3 2 2 3 2 2" xfId="32746" xr:uid="{4D481362-53E0-40EA-A69B-BC6B561A63FD}"/>
    <cellStyle name="Normal 2 4 2 3 2 2 3 3" xfId="32747" xr:uid="{2319D19E-A9BB-4C9D-AF6F-4346E22E1311}"/>
    <cellStyle name="Normal 2 4 2 3 2 2 4" xfId="32748" xr:uid="{0348F840-6872-4303-B1B6-5423775DEB66}"/>
    <cellStyle name="Normal 2 4 2 3 2 2 4 2" xfId="32749" xr:uid="{AD15EC57-3C66-4BC1-8036-07821B83E769}"/>
    <cellStyle name="Normal 2 4 2 3 2 2 5" xfId="32750" xr:uid="{5185DEC3-B367-4488-8324-B8E772DF3B19}"/>
    <cellStyle name="Normal 2 4 2 3 2 3" xfId="32751" xr:uid="{5825B5A5-CB74-4BF9-BAFF-8ADA8BFB7E0F}"/>
    <cellStyle name="Normal 2 4 2 3 2 3 2" xfId="32752" xr:uid="{9EF2310D-0903-4A9D-9A34-1F2697051304}"/>
    <cellStyle name="Normal 2 4 2 3 2 3 2 2" xfId="32753" xr:uid="{F07F522B-7688-4E8C-AE7E-35EBB5880518}"/>
    <cellStyle name="Normal 2 4 2 3 2 3 3" xfId="32754" xr:uid="{37BBF76B-2068-4B98-A533-EDCA7F6D9838}"/>
    <cellStyle name="Normal 2 4 2 3 2 4" xfId="32755" xr:uid="{DC83688B-99CD-4D00-9C34-5F06D361C8E6}"/>
    <cellStyle name="Normal 2 4 2 3 2 4 2" xfId="32756" xr:uid="{8AA2DD40-7148-428B-AD0C-70D20F5EE985}"/>
    <cellStyle name="Normal 2 4 2 3 2 4 2 2" xfId="32757" xr:uid="{EEA18831-0D32-4CAF-9197-45E410EBA1CB}"/>
    <cellStyle name="Normal 2 4 2 3 2 4 3" xfId="32758" xr:uid="{8BB53CF8-A78D-4DEE-A9E7-F291E5463650}"/>
    <cellStyle name="Normal 2 4 2 3 2 5" xfId="32759" xr:uid="{7317CAB2-2410-4251-B356-FAB76D08B68E}"/>
    <cellStyle name="Normal 2 4 2 3 2 5 2" xfId="32760" xr:uid="{EA0ABA28-FA5A-4F31-9F12-B6BC457323B2}"/>
    <cellStyle name="Normal 2 4 2 3 2 6" xfId="32761" xr:uid="{28E8EB5C-6563-4D2D-BAA0-76E2BEF42D18}"/>
    <cellStyle name="Normal 2 4 2 3 2 7" xfId="45179" xr:uid="{50CA5462-F874-40CA-A246-3C9762C55D27}"/>
    <cellStyle name="Normal 2 4 2 3 3" xfId="32762" xr:uid="{CBE37524-5AC0-4DB1-8B1E-8A1039BC0741}"/>
    <cellStyle name="Normal 2 4 2 3 3 2" xfId="32763" xr:uid="{BEDA9F8B-B9E2-4EFD-82AB-2D4067BC4976}"/>
    <cellStyle name="Normal 2 4 2 3 3 2 2" xfId="32764" xr:uid="{87736048-1ED6-4C25-8E9A-21090633A0F0}"/>
    <cellStyle name="Normal 2 4 2 3 3 2 2 2" xfId="32765" xr:uid="{3E2E050A-F777-497D-BED9-39C62577A4D4}"/>
    <cellStyle name="Normal 2 4 2 3 3 2 3" xfId="32766" xr:uid="{86DB8206-F576-47A6-9F75-9554BBDFC127}"/>
    <cellStyle name="Normal 2 4 2 3 3 3" xfId="32767" xr:uid="{8B0848CF-E287-410A-BE6F-4FB804AD9B34}"/>
    <cellStyle name="Normal 2 4 2 3 3 3 2" xfId="32768" xr:uid="{A0796A68-4775-4B9E-AE71-1A62D06D7A18}"/>
    <cellStyle name="Normal 2 4 2 3 3 3 2 2" xfId="32769" xr:uid="{560E2846-58A5-47C4-B0B1-BBFEC4E52645}"/>
    <cellStyle name="Normal 2 4 2 3 3 3 3" xfId="32770" xr:uid="{720A761F-3C44-49C6-8F1B-74377C262AC1}"/>
    <cellStyle name="Normal 2 4 2 3 3 4" xfId="32771" xr:uid="{95F88782-8569-46CA-9856-EA8334B75858}"/>
    <cellStyle name="Normal 2 4 2 3 3 4 2" xfId="32772" xr:uid="{476448D2-1242-4A87-BAB8-7049855EB462}"/>
    <cellStyle name="Normal 2 4 2 3 3 5" xfId="32773" xr:uid="{B7547608-75AB-4E1D-BC40-F5B8D50DE632}"/>
    <cellStyle name="Normal 2 4 2 3 3 6" xfId="45863" xr:uid="{69C50F8D-B77D-4BF9-A2FC-45D70AE5E1BC}"/>
    <cellStyle name="Normal 2 4 2 3 4" xfId="32774" xr:uid="{74B08CD7-DDFA-48EE-A804-990C79F69005}"/>
    <cellStyle name="Normal 2 4 2 3 4 2" xfId="32775" xr:uid="{05815B5E-5D5D-4344-94ED-B4B501E376D3}"/>
    <cellStyle name="Normal 2 4 2 3 4 2 2" xfId="32776" xr:uid="{F64F2379-AA6B-4F59-91D5-9BA293B76B26}"/>
    <cellStyle name="Normal 2 4 2 3 4 3" xfId="32777" xr:uid="{C6FACD12-C5FC-4DC6-856C-4AD636BB13F3}"/>
    <cellStyle name="Normal 2 4 2 3 4 4" xfId="46518" xr:uid="{E7473F21-B25A-42E5-BCA0-DDDA3691A2A5}"/>
    <cellStyle name="Normal 2 4 2 3 5" xfId="32778" xr:uid="{8AD3468F-3DC3-4C5A-8A59-2254DF4C9167}"/>
    <cellStyle name="Normal 2 4 2 3 5 2" xfId="32779" xr:uid="{94B8E939-B115-45FF-9253-DD1BEE6BEE94}"/>
    <cellStyle name="Normal 2 4 2 3 5 2 2" xfId="32780" xr:uid="{4803FAA4-F00A-4A8D-9DE0-FE2387D29B2E}"/>
    <cellStyle name="Normal 2 4 2 3 5 3" xfId="32781" xr:uid="{DA243873-8357-419F-A51D-9D9109CB4011}"/>
    <cellStyle name="Normal 2 4 2 3 6" xfId="32782" xr:uid="{BC17B8A2-7F3C-4B38-82A6-D84750977CDA}"/>
    <cellStyle name="Normal 2 4 2 3 6 2" xfId="32783" xr:uid="{9C9506FB-AA3B-4E1F-8DCD-EBBC99023C29}"/>
    <cellStyle name="Normal 2 4 2 3 7" xfId="32784" xr:uid="{5D945C43-34EF-41BC-A56B-63A7E4585AC9}"/>
    <cellStyle name="Normal 2 4 2 3 8" xfId="44192" xr:uid="{133672CB-4498-4B5E-9DF5-DAE4BE601C93}"/>
    <cellStyle name="Normal 2 4 2 4" xfId="32785" xr:uid="{59552F32-857C-4070-BB7E-23D514678CEE}"/>
    <cellStyle name="Normal 2 4 2 4 2" xfId="32786" xr:uid="{F2036C00-6228-4062-B5B0-F508949CC5ED}"/>
    <cellStyle name="Normal 2 4 2 4 2 2" xfId="32787" xr:uid="{9DADE9BD-3F9A-4FAB-B3EC-99F1D9001DC2}"/>
    <cellStyle name="Normal 2 4 2 4 2 2 2" xfId="32788" xr:uid="{CF6F3DA4-9B6A-45A1-A484-87D28FC1D75F}"/>
    <cellStyle name="Normal 2 4 2 4 2 2 2 2" xfId="32789" xr:uid="{C1B024AC-EB55-4C0C-907F-E669D14FAA26}"/>
    <cellStyle name="Normal 2 4 2 4 2 2 3" xfId="32790" xr:uid="{2F766D99-99E9-410D-84E4-C3A78F8E6512}"/>
    <cellStyle name="Normal 2 4 2 4 2 3" xfId="32791" xr:uid="{E04BEEF9-DF08-4B09-B6DF-DE7CE85A5E41}"/>
    <cellStyle name="Normal 2 4 2 4 2 3 2" xfId="32792" xr:uid="{DA64B619-160E-4BDD-81B8-65581C5D2ABE}"/>
    <cellStyle name="Normal 2 4 2 4 2 3 2 2" xfId="32793" xr:uid="{EE299AEE-77D6-41EE-BE5A-0DD439FCC9A2}"/>
    <cellStyle name="Normal 2 4 2 4 2 3 3" xfId="32794" xr:uid="{8041DD40-1094-4623-9B00-B2BD0182B0E4}"/>
    <cellStyle name="Normal 2 4 2 4 2 4" xfId="32795" xr:uid="{BFA94687-36CF-41DE-B583-BCFD5CB66432}"/>
    <cellStyle name="Normal 2 4 2 4 2 4 2" xfId="32796" xr:uid="{59D9DB4A-F5DE-473F-A980-D647F1A7366B}"/>
    <cellStyle name="Normal 2 4 2 4 2 5" xfId="32797" xr:uid="{1F22231C-7EBD-4D88-82B0-AA873F67584D}"/>
    <cellStyle name="Normal 2 4 2 4 2 6" xfId="45982" xr:uid="{27F8F283-6E5C-4702-A6CC-EC75D233F46F}"/>
    <cellStyle name="Normal 2 4 2 4 3" xfId="32798" xr:uid="{BD025D51-C9A4-42EC-8071-E2A747C68593}"/>
    <cellStyle name="Normal 2 4 2 4 3 2" xfId="32799" xr:uid="{4EA1DC6E-7458-4F0D-9244-1ED5E6AC2144}"/>
    <cellStyle name="Normal 2 4 2 4 3 2 2" xfId="32800" xr:uid="{6AAFCF7A-D504-44CB-A5D3-1B933C88169A}"/>
    <cellStyle name="Normal 2 4 2 4 3 3" xfId="32801" xr:uid="{15033045-249C-4B59-AF6E-9A43FF90C269}"/>
    <cellStyle name="Normal 2 4 2 4 4" xfId="32802" xr:uid="{7CB7E7E6-0DDF-42C1-8B04-F75F4D5CAF06}"/>
    <cellStyle name="Normal 2 4 2 4 4 2" xfId="32803" xr:uid="{8F095D6E-A630-4C1B-B59E-5211FC5B9CC8}"/>
    <cellStyle name="Normal 2 4 2 4 4 2 2" xfId="32804" xr:uid="{9A6B0EFC-364A-4A09-B17A-6718A9F1C158}"/>
    <cellStyle name="Normal 2 4 2 4 4 3" xfId="32805" xr:uid="{5C86BE74-66A8-46C3-B8D0-63B357DF431C}"/>
    <cellStyle name="Normal 2 4 2 4 5" xfId="32806" xr:uid="{BC129F6E-48C1-451C-A314-24A12594ECBC}"/>
    <cellStyle name="Normal 2 4 2 4 5 2" xfId="32807" xr:uid="{891DAC66-C379-4ACC-B0EC-567AD5515368}"/>
    <cellStyle name="Normal 2 4 2 4 6" xfId="32808" xr:uid="{5E84E61C-4F05-44F5-A965-0F260F3C8F89}"/>
    <cellStyle name="Normal 2 4 2 4 7" xfId="45052" xr:uid="{88A0CEA9-DFE6-4CB0-BEC7-F9610730786D}"/>
    <cellStyle name="Normal 2 4 2 5" xfId="32809" xr:uid="{7347263E-077A-46E0-AD88-AF8C40823001}"/>
    <cellStyle name="Normal 2 4 2 5 2" xfId="32810" xr:uid="{C813472D-1775-4816-AD06-FBD8E1D3BE80}"/>
    <cellStyle name="Normal 2 4 2 5 2 2" xfId="32811" xr:uid="{527BFCB9-A962-4712-AAF4-D2C668C02C32}"/>
    <cellStyle name="Normal 2 4 2 5 2 2 2" xfId="32812" xr:uid="{E133AC3E-9F1F-4055-B399-C2B910BFFDAB}"/>
    <cellStyle name="Normal 2 4 2 5 2 3" xfId="32813" xr:uid="{E3F88FAF-C267-4D12-9C0E-2BCF92A53FB5}"/>
    <cellStyle name="Normal 2 4 2 5 3" xfId="32814" xr:uid="{3D92EEAD-A642-4C09-94B9-E90CD0C20506}"/>
    <cellStyle name="Normal 2 4 2 5 3 2" xfId="32815" xr:uid="{86CCD2A0-DFA7-41D8-BBC2-DCCB8CA97286}"/>
    <cellStyle name="Normal 2 4 2 5 3 2 2" xfId="32816" xr:uid="{5470194B-A5E6-41A5-BA50-546E66FDE6B9}"/>
    <cellStyle name="Normal 2 4 2 5 3 3" xfId="32817" xr:uid="{A9E55AE1-C0F8-4BC2-93F8-320564B16E2B}"/>
    <cellStyle name="Normal 2 4 2 5 4" xfId="32818" xr:uid="{B4C6578E-2446-4836-9054-2CB7EA200FB0}"/>
    <cellStyle name="Normal 2 4 2 5 4 2" xfId="32819" xr:uid="{A0541669-36FB-43EE-BDFD-8ECA672135A5}"/>
    <cellStyle name="Normal 2 4 2 5 5" xfId="32820" xr:uid="{5F7D4ABC-25DD-4DB3-811A-2C5FEC6F33CF}"/>
    <cellStyle name="Normal 2 4 2 5 6" xfId="45618" xr:uid="{62A37211-7235-4BC2-AF61-B392788284E5}"/>
    <cellStyle name="Normal 2 4 2 6" xfId="32821" xr:uid="{49F523C5-DF8B-4562-9216-05D6572A1829}"/>
    <cellStyle name="Normal 2 4 2 6 2" xfId="32822" xr:uid="{8ACBC1DC-603D-429F-9828-ECD62E9D079C}"/>
    <cellStyle name="Normal 2 4 2 6 2 2" xfId="32823" xr:uid="{1921EFDD-D110-4437-9238-CDA99546773E}"/>
    <cellStyle name="Normal 2 4 2 6 3" xfId="32824" xr:uid="{BD5FC5B8-8BEB-4B7A-9A6E-3185AE14B703}"/>
    <cellStyle name="Normal 2 4 2 6 4" xfId="46393" xr:uid="{DFEC9CA6-49C5-44E9-9FD1-A3676F8F60A5}"/>
    <cellStyle name="Normal 2 4 2 7" xfId="32825" xr:uid="{AD70F885-7BA2-4241-9629-92A9AC51D732}"/>
    <cellStyle name="Normal 2 4 2 7 2" xfId="32826" xr:uid="{A68E140A-9492-4FC6-B740-18A5F7154C7D}"/>
    <cellStyle name="Normal 2 4 2 7 3" xfId="47798" xr:uid="{6F6AADBF-617B-42DC-A8ED-AC777C7768C2}"/>
    <cellStyle name="Normal 2 4 2 8" xfId="32827" xr:uid="{AA79C4D5-ACC2-4D65-82BA-C455783FB116}"/>
    <cellStyle name="Normal 2 4 2 9" xfId="32706" xr:uid="{F09B50A4-C0B8-438F-962C-C2F65BEBB44B}"/>
    <cellStyle name="Normal 2 4 3" xfId="32828" xr:uid="{17BB0BBA-BD4E-4D36-93E7-E6BD7DE57B9C}"/>
    <cellStyle name="Normal 2 4 3 2" xfId="32829" xr:uid="{E55EE107-C568-41AE-BC5A-2A04742BBD84}"/>
    <cellStyle name="Normal 2 4 3 2 2" xfId="32830" xr:uid="{4EA139DB-02E2-406B-9354-0418E81570D8}"/>
    <cellStyle name="Normal 2 4 3 2 2 2" xfId="32831" xr:uid="{10934D31-1C99-4333-B375-5BC04804F80A}"/>
    <cellStyle name="Normal 2 4 3 2 2 2 2" xfId="32832" xr:uid="{808525C9-3BE7-480F-970F-24D8BDC53494}"/>
    <cellStyle name="Normal 2 4 3 2 2 2 2 2" xfId="32833" xr:uid="{4B951CFE-387D-4BA9-921D-340FE1F75B17}"/>
    <cellStyle name="Normal 2 4 3 2 2 2 3" xfId="32834" xr:uid="{8753103C-F07D-49F3-8E7A-E11DDC9F862F}"/>
    <cellStyle name="Normal 2 4 3 2 2 3" xfId="32835" xr:uid="{FECBDCEC-A6FB-419A-BA31-690C5B27937A}"/>
    <cellStyle name="Normal 2 4 3 2 2 3 2" xfId="32836" xr:uid="{819F9A18-59FF-47B0-B518-4FF87A4D776B}"/>
    <cellStyle name="Normal 2 4 3 2 2 3 2 2" xfId="32837" xr:uid="{2DFE9767-D0F2-4378-8CD8-64FE000CFCB6}"/>
    <cellStyle name="Normal 2 4 3 2 2 3 3" xfId="32838" xr:uid="{42AB5D37-C19A-4264-B28C-BA188AFF52C4}"/>
    <cellStyle name="Normal 2 4 3 2 2 4" xfId="32839" xr:uid="{15F1C213-8D38-4225-A510-FCAFB6E55E89}"/>
    <cellStyle name="Normal 2 4 3 2 2 4 2" xfId="32840" xr:uid="{D3B9347C-7598-4D09-9338-84B8F44A3858}"/>
    <cellStyle name="Normal 2 4 3 2 2 5" xfId="32841" xr:uid="{9503B277-3FB4-4981-92B8-67AE2B526276}"/>
    <cellStyle name="Normal 2 4 3 2 2 6" xfId="46036" xr:uid="{BCCDC298-F749-46E7-A88B-C050D50C610F}"/>
    <cellStyle name="Normal 2 4 3 2 3" xfId="32842" xr:uid="{3461342D-BC40-4A70-A485-A14810BE933E}"/>
    <cellStyle name="Normal 2 4 3 2 3 2" xfId="32843" xr:uid="{4647A6A5-DF97-4B48-AF71-802C9B14ED34}"/>
    <cellStyle name="Normal 2 4 3 2 3 2 2" xfId="32844" xr:uid="{0CF4AA5E-9E12-4C61-923C-611B92F1A9D2}"/>
    <cellStyle name="Normal 2 4 3 2 3 2 2 2" xfId="32845" xr:uid="{BC5B782F-878B-425D-8DBA-DEE7D864F3F7}"/>
    <cellStyle name="Normal 2 4 3 2 3 2 3" xfId="32846" xr:uid="{B3C65EA0-9E18-41F9-82C0-2477BC9E9EB3}"/>
    <cellStyle name="Normal 2 4 3 2 3 3" xfId="32847" xr:uid="{503F2CE8-4F69-44CA-B389-16D8C114AFDA}"/>
    <cellStyle name="Normal 2 4 3 2 3 3 2" xfId="32848" xr:uid="{E52C336C-F976-435B-ABAC-794338F6E4B9}"/>
    <cellStyle name="Normal 2 4 3 2 3 4" xfId="32849" xr:uid="{BEA123F2-169C-4C7C-B139-448B7EDF43C4}"/>
    <cellStyle name="Normal 2 4 3 2 4" xfId="32850" xr:uid="{E2A8AADC-A0BA-4032-9D6D-1A0301F69F2B}"/>
    <cellStyle name="Normal 2 4 3 2 4 2" xfId="32851" xr:uid="{E7003D94-D963-4F26-8D30-D755186315A1}"/>
    <cellStyle name="Normal 2 4 3 2 4 2 2" xfId="32852" xr:uid="{7C01065E-E0FA-44B9-82DC-50E692C6C43E}"/>
    <cellStyle name="Normal 2 4 3 2 4 3" xfId="32853" xr:uid="{2BFC24CC-BB21-4A1B-978E-354EAA6774BA}"/>
    <cellStyle name="Normal 2 4 3 2 5" xfId="32854" xr:uid="{078A217E-1EAE-45C5-8680-84F3013C79D2}"/>
    <cellStyle name="Normal 2 4 3 2 5 2" xfId="32855" xr:uid="{8574B7E9-2238-48C4-811C-2207E0802624}"/>
    <cellStyle name="Normal 2 4 3 2 5 2 2" xfId="32856" xr:uid="{7A98742E-02CD-4756-AEDB-6A314FB18059}"/>
    <cellStyle name="Normal 2 4 3 2 5 3" xfId="32857" xr:uid="{6B320796-BB6F-439C-B4B6-0EF3C9DCE578}"/>
    <cellStyle name="Normal 2 4 3 2 6" xfId="32858" xr:uid="{DDB9D65D-D06F-4018-8EA3-BB6895F34C2E}"/>
    <cellStyle name="Normal 2 4 3 2 7" xfId="32859" xr:uid="{6AA9BDF3-7DEB-48DF-AD98-CF98ADF33F45}"/>
    <cellStyle name="Normal 2 4 3 2 8" xfId="45254" xr:uid="{4341CBCB-64A1-4528-A9D0-8E8970C204E2}"/>
    <cellStyle name="Normal 2 4 3 3" xfId="32860" xr:uid="{1169BB2E-0D22-4332-97D3-C5FA103B715F}"/>
    <cellStyle name="Normal 2 4 3 3 2" xfId="32861" xr:uid="{970A6442-13A3-4A1F-95A2-B2AE87B53C6B}"/>
    <cellStyle name="Normal 2 4 3 3 2 2" xfId="32862" xr:uid="{BDB5C523-1FF3-4608-8E06-61709D8369F4}"/>
    <cellStyle name="Normal 2 4 3 3 2 2 2" xfId="32863" xr:uid="{A7FADEA3-A8D2-4841-82CE-01AEA87D4233}"/>
    <cellStyle name="Normal 2 4 3 3 2 3" xfId="32864" xr:uid="{B7BC0304-E579-411E-AD67-995921111909}"/>
    <cellStyle name="Normal 2 4 3 3 3" xfId="32865" xr:uid="{76F95697-794F-4367-87D4-CDA397BD1539}"/>
    <cellStyle name="Normal 2 4 3 3 3 2" xfId="32866" xr:uid="{8DA54142-FCB3-4AB0-9D23-0ED342FD413E}"/>
    <cellStyle name="Normal 2 4 3 3 3 2 2" xfId="32867" xr:uid="{DB1D72BD-B058-4B4A-9594-CDFF56E7EB45}"/>
    <cellStyle name="Normal 2 4 3 3 3 3" xfId="32868" xr:uid="{0F2CCDD3-93D2-4B83-8C92-6BB82ADA93F5}"/>
    <cellStyle name="Normal 2 4 3 3 4" xfId="32869" xr:uid="{82633435-747A-4385-A491-3CD28D05595F}"/>
    <cellStyle name="Normal 2 4 3 3 4 2" xfId="32870" xr:uid="{D0EED0B7-DF50-4650-A915-66FFBD22D361}"/>
    <cellStyle name="Normal 2 4 3 3 5" xfId="32871" xr:uid="{59033514-FABF-43F9-BE3F-1F76038B14CF}"/>
    <cellStyle name="Normal 2 4 3 3 6" xfId="45694" xr:uid="{B9AF46CD-0D7B-4CEF-836A-C3849BD4962E}"/>
    <cellStyle name="Normal 2 4 3 4" xfId="32872" xr:uid="{46E9AEC6-7ED7-42D2-967C-51413956614B}"/>
    <cellStyle name="Normal 2 4 3 4 2" xfId="46593" xr:uid="{3E543195-F0C5-48EB-85E3-6569254D7818}"/>
    <cellStyle name="Normal 2 4 3 5" xfId="32873" xr:uid="{0A15B683-A74B-4C62-8521-E24CBC566F84}"/>
    <cellStyle name="Normal 2 4 3 6" xfId="44267" xr:uid="{06A8A416-CD5D-425A-958E-B8EBA81920E8}"/>
    <cellStyle name="Normal 2 4 4" xfId="32874" xr:uid="{F91A46B8-5909-4286-A376-6C11B92E741C}"/>
    <cellStyle name="Normal 2 4 4 2" xfId="32875" xr:uid="{6B5C976C-1625-4DBC-A592-DD913DA32901}"/>
    <cellStyle name="Normal 2 4 4 2 2" xfId="32876" xr:uid="{DFC21C1F-BE3A-4B1D-BE12-45DEA2D3579E}"/>
    <cellStyle name="Normal 2 4 4 2 2 2" xfId="32877" xr:uid="{9C7C0ED8-75D2-4BFC-8E9A-118C04086F39}"/>
    <cellStyle name="Normal 2 4 4 2 2 2 2" xfId="32878" xr:uid="{10F849FD-EEB1-4E70-97FA-DD2F9BF0B25D}"/>
    <cellStyle name="Normal 2 4 4 2 2 2 2 2" xfId="32879" xr:uid="{BC7245BB-135B-467C-A58E-FDC4245A9FA1}"/>
    <cellStyle name="Normal 2 4 4 2 2 2 2 2 2" xfId="32880" xr:uid="{622A7D51-DBBA-4CD9-853D-AB77C240888B}"/>
    <cellStyle name="Normal 2 4 4 2 2 2 2 3" xfId="32881" xr:uid="{68CC4DAD-9226-46B1-ADE4-FF3D4C9F72E3}"/>
    <cellStyle name="Normal 2 4 4 2 2 2 3" xfId="32882" xr:uid="{9324BDA2-DB54-4327-B6B2-C71F989B024A}"/>
    <cellStyle name="Normal 2 4 4 2 2 2 3 2" xfId="32883" xr:uid="{6081C163-C5EA-4ADE-8C0B-CC673FC182EF}"/>
    <cellStyle name="Normal 2 4 4 2 2 2 3 2 2" xfId="32884" xr:uid="{149AAE22-D81D-4757-B543-C64AAB6AD28A}"/>
    <cellStyle name="Normal 2 4 4 2 2 2 3 3" xfId="32885" xr:uid="{0A8BB32E-2C38-43B9-8ABB-8657975E3612}"/>
    <cellStyle name="Normal 2 4 4 2 2 2 4" xfId="32886" xr:uid="{E5B5AD5B-88D2-4967-9B5E-0D6353A720D9}"/>
    <cellStyle name="Normal 2 4 4 2 2 2 4 2" xfId="32887" xr:uid="{44ECA447-F105-44C8-82AC-3437D1A6C604}"/>
    <cellStyle name="Normal 2 4 4 2 2 2 5" xfId="32888" xr:uid="{5F0C9AA2-D743-495F-8BCF-3E67E6F3E190}"/>
    <cellStyle name="Normal 2 4 4 2 2 3" xfId="32889" xr:uid="{9F425266-7F3D-4ADB-A2AE-AE104EABB67E}"/>
    <cellStyle name="Normal 2 4 4 2 2 3 2" xfId="32890" xr:uid="{0F787C06-804D-4C90-990A-7F888B1622A8}"/>
    <cellStyle name="Normal 2 4 4 2 2 3 2 2" xfId="32891" xr:uid="{9AEA3390-30C8-48ED-8F8E-B6E285794ABE}"/>
    <cellStyle name="Normal 2 4 4 2 2 3 3" xfId="32892" xr:uid="{23F82448-ADFE-480D-908E-6BD111BF112D}"/>
    <cellStyle name="Normal 2 4 4 2 2 4" xfId="32893" xr:uid="{ED1F8918-9254-4C5B-8222-EB9D8F327E9A}"/>
    <cellStyle name="Normal 2 4 4 2 2 4 2" xfId="32894" xr:uid="{FA759D65-4A45-40E1-81E8-498903192E5E}"/>
    <cellStyle name="Normal 2 4 4 2 2 4 2 2" xfId="32895" xr:uid="{E81B34F2-1332-4A49-8DEB-73D8437550D3}"/>
    <cellStyle name="Normal 2 4 4 2 2 4 3" xfId="32896" xr:uid="{315003E2-1A03-4203-B91D-61B5BAB61908}"/>
    <cellStyle name="Normal 2 4 4 2 2 5" xfId="32897" xr:uid="{5AA1FF1C-3B84-4403-9199-56367852F71A}"/>
    <cellStyle name="Normal 2 4 4 2 2 5 2" xfId="32898" xr:uid="{D5282782-B3BB-4445-A469-686B9D2FAEE0}"/>
    <cellStyle name="Normal 2 4 4 2 2 6" xfId="32899" xr:uid="{2B10BF56-9A3E-44C1-B341-2172CCDDAA2F}"/>
    <cellStyle name="Normal 2 4 4 2 3" xfId="32900" xr:uid="{E5F338DB-91AA-4BB5-99DD-24A752F9B49F}"/>
    <cellStyle name="Normal 2 4 4 2 3 2" xfId="32901" xr:uid="{40CBDDDE-75DA-444F-9AD7-5FCF1B836E45}"/>
    <cellStyle name="Normal 2 4 4 2 3 2 2" xfId="32902" xr:uid="{1779CEA4-3EA4-44DD-9276-83AC6DC2DEA6}"/>
    <cellStyle name="Normal 2 4 4 2 3 2 2 2" xfId="32903" xr:uid="{F21B7540-F4AB-444E-A627-9889EF05CD00}"/>
    <cellStyle name="Normal 2 4 4 2 3 2 3" xfId="32904" xr:uid="{152EE104-21AB-44EE-96B4-E8BEAE2F8FA6}"/>
    <cellStyle name="Normal 2 4 4 2 3 3" xfId="32905" xr:uid="{5946A826-CDF8-4C8B-B496-6A122C9A2799}"/>
    <cellStyle name="Normal 2 4 4 2 3 3 2" xfId="32906" xr:uid="{F28B4670-4C29-4BB1-8235-BD936088B5A2}"/>
    <cellStyle name="Normal 2 4 4 2 3 3 2 2" xfId="32907" xr:uid="{89EB23CA-E951-4BEC-B83F-ED0E72F95E12}"/>
    <cellStyle name="Normal 2 4 4 2 3 3 3" xfId="32908" xr:uid="{A875E076-CD91-4020-8FA8-003E1133CA1E}"/>
    <cellStyle name="Normal 2 4 4 2 3 4" xfId="32909" xr:uid="{95DCBFBD-7457-4EB6-8A4B-A20F209FF9AA}"/>
    <cellStyle name="Normal 2 4 4 2 3 4 2" xfId="32910" xr:uid="{EED60BE8-8BDC-45F5-AAD6-269E6A68FCB5}"/>
    <cellStyle name="Normal 2 4 4 2 3 5" xfId="32911" xr:uid="{59D305BC-288F-42DA-BEEA-6D3C62027298}"/>
    <cellStyle name="Normal 2 4 4 2 4" xfId="32912" xr:uid="{FC0ADE94-F462-45A1-8C0F-AA860F6FDF98}"/>
    <cellStyle name="Normal 2 4 4 2 4 2" xfId="32913" xr:uid="{89AAECE9-0F9A-4C4C-99FA-81CCA27CE8D4}"/>
    <cellStyle name="Normal 2 4 4 2 4 2 2" xfId="32914" xr:uid="{73E29C40-EC5F-4935-ACB4-B8D6E96B8EB5}"/>
    <cellStyle name="Normal 2 4 4 2 4 3" xfId="32915" xr:uid="{33F6BE7C-3ABE-4DE0-BF0A-3D1614A3A9C2}"/>
    <cellStyle name="Normal 2 4 4 2 5" xfId="32916" xr:uid="{178AC2F9-7DFF-457E-AACD-13AD4EBA7F15}"/>
    <cellStyle name="Normal 2 4 4 2 5 2" xfId="32917" xr:uid="{7A73D331-B417-4DB6-BC5C-B4D33CA908B4}"/>
    <cellStyle name="Normal 2 4 4 2 5 2 2" xfId="32918" xr:uid="{06A067AC-7D35-4DED-9B97-36262443DA7B}"/>
    <cellStyle name="Normal 2 4 4 2 5 3" xfId="32919" xr:uid="{6C4D71BE-6BBB-4C33-8C48-65F8DCC555C4}"/>
    <cellStyle name="Normal 2 4 4 2 6" xfId="32920" xr:uid="{A9333953-0D09-4156-ACC5-EA3E3D1BEC8D}"/>
    <cellStyle name="Normal 2 4 4 2 6 2" xfId="32921" xr:uid="{46143092-CD3F-44EB-84C2-A5F0D866DDEA}"/>
    <cellStyle name="Normal 2 4 4 2 7" xfId="32922" xr:uid="{3212D173-E34A-4188-8AF4-2BA8F6BBA866}"/>
    <cellStyle name="Normal 2 4 4 2 8" xfId="45129" xr:uid="{F7F390A3-F2D2-4766-A1B2-241E5F0084C6}"/>
    <cellStyle name="Normal 2 4 4 3" xfId="32923" xr:uid="{1758EC63-BFF8-4A27-A0AF-8AAE45FF3C42}"/>
    <cellStyle name="Normal 2 4 4 3 2" xfId="32924" xr:uid="{B6AF829C-A07F-4411-80EF-84B343CEF880}"/>
    <cellStyle name="Normal 2 4 4 3 2 2" xfId="32925" xr:uid="{C04AC8F4-79D9-421E-8CC9-EC536B55FB75}"/>
    <cellStyle name="Normal 2 4 4 3 2 2 2" xfId="32926" xr:uid="{1A25CBB4-8345-44FB-AF8B-1E4479468971}"/>
    <cellStyle name="Normal 2 4 4 3 2 2 2 2" xfId="32927" xr:uid="{3DA35119-7AA8-4BB2-BB61-F7DD2FC162F8}"/>
    <cellStyle name="Normal 2 4 4 3 2 2 3" xfId="32928" xr:uid="{F81516B6-2281-4D96-A6CE-87A10E242841}"/>
    <cellStyle name="Normal 2 4 4 3 2 3" xfId="32929" xr:uid="{D709AEB3-9999-43E3-BC44-053E549E5F34}"/>
    <cellStyle name="Normal 2 4 4 3 2 3 2" xfId="32930" xr:uid="{BE97015A-E6E5-4EF6-A29E-4D47F604C7C4}"/>
    <cellStyle name="Normal 2 4 4 3 2 3 2 2" xfId="32931" xr:uid="{78AA6C6C-EB04-49F7-83F4-0E396050DAE3}"/>
    <cellStyle name="Normal 2 4 4 3 2 3 3" xfId="32932" xr:uid="{393AF01A-A687-4944-821D-361FC959262E}"/>
    <cellStyle name="Normal 2 4 4 3 2 4" xfId="32933" xr:uid="{D96C7ECB-7847-4194-9807-EA1AB5BAAB9A}"/>
    <cellStyle name="Normal 2 4 4 3 2 4 2" xfId="32934" xr:uid="{7AE488E2-6D95-4DBC-A9B6-8B3B0FE0AC09}"/>
    <cellStyle name="Normal 2 4 4 3 2 5" xfId="32935" xr:uid="{E9A92DC9-E0CC-47E5-B818-13253395A1A0}"/>
    <cellStyle name="Normal 2 4 4 3 3" xfId="32936" xr:uid="{DC6A7237-5FDB-433E-93BB-6471CEFD8483}"/>
    <cellStyle name="Normal 2 4 4 3 3 2" xfId="32937" xr:uid="{FEBDF9D7-229D-4DF7-B42F-69F9D35D429B}"/>
    <cellStyle name="Normal 2 4 4 3 3 2 2" xfId="32938" xr:uid="{19191F2F-2F76-4161-B732-289170E5D568}"/>
    <cellStyle name="Normal 2 4 4 3 3 3" xfId="32939" xr:uid="{7879DC1C-7827-4F48-8924-4CC02B7A3E13}"/>
    <cellStyle name="Normal 2 4 4 3 4" xfId="32940" xr:uid="{65E1F904-8E31-45BF-965D-4495D7320F60}"/>
    <cellStyle name="Normal 2 4 4 3 4 2" xfId="32941" xr:uid="{43EFE749-6E2C-419E-9C05-E49BCD72C836}"/>
    <cellStyle name="Normal 2 4 4 3 4 2 2" xfId="32942" xr:uid="{8CCF1E8A-2FD1-4225-81DD-280A1535D025}"/>
    <cellStyle name="Normal 2 4 4 3 4 3" xfId="32943" xr:uid="{80B90B12-C9C0-4ED0-B8C9-E0D16CAD373D}"/>
    <cellStyle name="Normal 2 4 4 3 5" xfId="32944" xr:uid="{A735CE45-ACAC-41E1-BC9F-D27A6331A71C}"/>
    <cellStyle name="Normal 2 4 4 3 5 2" xfId="32945" xr:uid="{9E286E88-3B8D-4C7F-AFBC-9556DEAA51E3}"/>
    <cellStyle name="Normal 2 4 4 3 6" xfId="32946" xr:uid="{EE421AAC-64EB-4A0C-A236-9DA8EF6B5B1C}"/>
    <cellStyle name="Normal 2 4 4 3 7" xfId="45813" xr:uid="{446B0265-2098-493B-987C-2FE8FE2B5302}"/>
    <cellStyle name="Normal 2 4 4 4" xfId="32947" xr:uid="{06233D2C-ACA1-4807-8CAC-9DBC71C92878}"/>
    <cellStyle name="Normal 2 4 4 4 2" xfId="32948" xr:uid="{8B9A5017-9856-4677-99BE-D1E768BA6A6D}"/>
    <cellStyle name="Normal 2 4 4 4 2 2" xfId="32949" xr:uid="{D7BA6E3F-A862-494D-A473-2F19A7F7924B}"/>
    <cellStyle name="Normal 2 4 4 4 2 2 2" xfId="32950" xr:uid="{C7B5D239-832E-43D4-9F02-DB6AD1E10A72}"/>
    <cellStyle name="Normal 2 4 4 4 2 3" xfId="32951" xr:uid="{ADA8689A-BC8A-4566-B535-895B837AD7EA}"/>
    <cellStyle name="Normal 2 4 4 4 3" xfId="32952" xr:uid="{542EF69C-772B-4D61-9348-5422B31C654C}"/>
    <cellStyle name="Normal 2 4 4 4 3 2" xfId="32953" xr:uid="{D94AED75-F760-46ED-9074-9CFD70DF0B47}"/>
    <cellStyle name="Normal 2 4 4 4 3 2 2" xfId="32954" xr:uid="{CD5DA954-C004-4597-9A99-DABF9C5D6DFC}"/>
    <cellStyle name="Normal 2 4 4 4 3 3" xfId="32955" xr:uid="{68B276BD-B193-4204-A03F-D7E4F0F68285}"/>
    <cellStyle name="Normal 2 4 4 4 4" xfId="32956" xr:uid="{0023B55D-FFF8-444A-AE4D-620E75AC299D}"/>
    <cellStyle name="Normal 2 4 4 4 4 2" xfId="32957" xr:uid="{237CE2DD-BB66-4E77-BCCE-11159C2270E8}"/>
    <cellStyle name="Normal 2 4 4 4 5" xfId="32958" xr:uid="{F0C664BF-1833-4D2E-A6A7-6471B760D57B}"/>
    <cellStyle name="Normal 2 4 4 4 6" xfId="46468" xr:uid="{3694BBD8-0ABE-4622-8DB1-9B5A1561B1EE}"/>
    <cellStyle name="Normal 2 4 4 5" xfId="32959" xr:uid="{BE2D0CB0-A90E-4045-8069-9133A4B0BE00}"/>
    <cellStyle name="Normal 2 4 4 5 2" xfId="32960" xr:uid="{651D9347-FB1A-4F96-92F7-DA3A50261117}"/>
    <cellStyle name="Normal 2 4 4 5 2 2" xfId="32961" xr:uid="{DEDE8D7D-292E-4B3D-855B-6327A5DFE548}"/>
    <cellStyle name="Normal 2 4 4 5 2 2 2" xfId="32962" xr:uid="{12E483D0-04D8-4DBC-80E8-A3AC2015063D}"/>
    <cellStyle name="Normal 2 4 4 5 2 3" xfId="32963" xr:uid="{B3762146-3822-48E8-8CC4-1CFDA0055CCF}"/>
    <cellStyle name="Normal 2 4 4 5 3" xfId="32964" xr:uid="{CC9AB82F-502B-4AA9-9BFF-4E6C7EF89EF8}"/>
    <cellStyle name="Normal 2 4 4 5 3 2" xfId="32965" xr:uid="{4262787F-05DF-455A-8D87-0FF90323EE73}"/>
    <cellStyle name="Normal 2 4 4 5 4" xfId="32966" xr:uid="{B9E19080-6797-4269-A90A-DFCD35829DF2}"/>
    <cellStyle name="Normal 2 4 4 6" xfId="32967" xr:uid="{A24B51F5-FDC2-49AA-B109-793E26C09C52}"/>
    <cellStyle name="Normal 2 4 4 6 2" xfId="32968" xr:uid="{68684280-50EB-4BB8-BD04-B94F54E6F00E}"/>
    <cellStyle name="Normal 2 4 4 6 2 2" xfId="32969" xr:uid="{41724745-2D2E-42CC-9BC5-B704C4AA7490}"/>
    <cellStyle name="Normal 2 4 4 6 3" xfId="32970" xr:uid="{CD085347-FE17-4E01-932B-5C52936BE6EA}"/>
    <cellStyle name="Normal 2 4 4 7" xfId="32971" xr:uid="{18813107-262E-4116-9A80-21FE1B3877FE}"/>
    <cellStyle name="Normal 2 4 4 7 2" xfId="32972" xr:uid="{5440C155-7E2C-443C-9B1A-37461A0849E0}"/>
    <cellStyle name="Normal 2 4 4 8" xfId="32973" xr:uid="{E5E26AF0-A6F5-4D79-B7DE-1E1AB539C995}"/>
    <cellStyle name="Normal 2 4 4 9" xfId="44142" xr:uid="{70427E5B-1464-43F3-B064-C3CEB6176976}"/>
    <cellStyle name="Normal 2 4 5" xfId="32974" xr:uid="{A447A43C-3E22-4831-BAD9-FFD025F68C6A}"/>
    <cellStyle name="Normal 2 4 5 2" xfId="32975" xr:uid="{68F8F996-ED7E-4159-AFCD-604E869CA193}"/>
    <cellStyle name="Normal 2 4 5 2 2" xfId="32976" xr:uid="{F9D0BBE9-63D5-4D9C-988C-39EEA442B972}"/>
    <cellStyle name="Normal 2 4 5 2 2 2" xfId="32977" xr:uid="{EE530F9C-AC39-42EC-9413-4D7C8E018AEB}"/>
    <cellStyle name="Normal 2 4 5 2 2 2 2" xfId="32978" xr:uid="{6AFBF2F0-985D-484C-BA26-476429CB0925}"/>
    <cellStyle name="Normal 2 4 5 2 2 2 2 2" xfId="32979" xr:uid="{D870983C-8282-4555-8DD0-AA5F22A3D9AF}"/>
    <cellStyle name="Normal 2 4 5 2 2 2 3" xfId="32980" xr:uid="{9B59B455-FF72-4873-9406-4B3DCB87C149}"/>
    <cellStyle name="Normal 2 4 5 2 2 3" xfId="32981" xr:uid="{824DF908-289C-4188-9A26-9BFB3434462C}"/>
    <cellStyle name="Normal 2 4 5 2 2 3 2" xfId="32982" xr:uid="{0474BFEF-7AA6-4A59-B4C9-05337AF5D13F}"/>
    <cellStyle name="Normal 2 4 5 2 2 3 2 2" xfId="32983" xr:uid="{B56018AE-CFB5-4D79-8F04-D08EA30C2EFC}"/>
    <cellStyle name="Normal 2 4 5 2 2 3 3" xfId="32984" xr:uid="{16A663C6-D380-4A19-8EDC-F94BF276E890}"/>
    <cellStyle name="Normal 2 4 5 2 2 4" xfId="32985" xr:uid="{2D079744-297B-405C-9206-F2E98F17450E}"/>
    <cellStyle name="Normal 2 4 5 2 2 4 2" xfId="32986" xr:uid="{457D604C-EA59-44F3-9BBD-9E9402E10372}"/>
    <cellStyle name="Normal 2 4 5 2 2 5" xfId="32987" xr:uid="{37635CE2-7669-4DFC-B11B-99E3D59B90F0}"/>
    <cellStyle name="Normal 2 4 5 2 3" xfId="32988" xr:uid="{A7E05FDD-93F1-4202-B44E-581BE3065CEE}"/>
    <cellStyle name="Normal 2 4 5 2 3 2" xfId="32989" xr:uid="{994358F4-6D1D-4258-9E7E-6B13B1B1D222}"/>
    <cellStyle name="Normal 2 4 5 2 3 2 2" xfId="32990" xr:uid="{24CC469E-73FC-4317-9A77-D482851ECE16}"/>
    <cellStyle name="Normal 2 4 5 2 3 3" xfId="32991" xr:uid="{7C9D53DA-6200-4313-95CE-607BF892DD36}"/>
    <cellStyle name="Normal 2 4 5 2 4" xfId="32992" xr:uid="{97F153B2-FDE5-4E8D-AA6C-062E8FFE9AA1}"/>
    <cellStyle name="Normal 2 4 5 2 4 2" xfId="32993" xr:uid="{0FB5A27B-7212-4B42-804E-B025E35BC282}"/>
    <cellStyle name="Normal 2 4 5 2 4 2 2" xfId="32994" xr:uid="{01018349-1540-4CB4-998D-ABEFDBBA8ED4}"/>
    <cellStyle name="Normal 2 4 5 2 4 3" xfId="32995" xr:uid="{87C6ADFA-A6C9-40E0-BA89-8C0ADF58181F}"/>
    <cellStyle name="Normal 2 4 5 2 5" xfId="32996" xr:uid="{5ECA54B4-ADEE-45A4-9734-977BBFD642DF}"/>
    <cellStyle name="Normal 2 4 5 2 5 2" xfId="32997" xr:uid="{3E8344B5-4225-49EB-A369-6ABE5D19EC61}"/>
    <cellStyle name="Normal 2 4 5 2 6" xfId="32998" xr:uid="{192DFE5A-DD0D-4790-8434-31EE22EC8033}"/>
    <cellStyle name="Normal 2 4 5 2 7" xfId="45932" xr:uid="{71DF1868-4624-4858-9DE9-016F4056097F}"/>
    <cellStyle name="Normal 2 4 5 3" xfId="32999" xr:uid="{AD230F18-17FF-4573-8A5F-5D80A2BD0057}"/>
    <cellStyle name="Normal 2 4 5 3 2" xfId="33000" xr:uid="{CA2906F4-22F0-474E-AA37-B7B11045B790}"/>
    <cellStyle name="Normal 2 4 5 3 3" xfId="33001" xr:uid="{DFAEAE08-2818-4466-91A7-8CFA96787330}"/>
    <cellStyle name="Normal 2 4 5 3 4" xfId="47707" xr:uid="{76D735B0-F0FA-4739-999E-5D00E9ACD0C8}"/>
    <cellStyle name="Normal 2 4 5 4" xfId="33002" xr:uid="{EA8F8A80-175E-4823-9FCE-3220957BE3A5}"/>
    <cellStyle name="Normal 2 4 5 4 2" xfId="33003" xr:uid="{C1E0CEB1-619C-40AB-9AA1-F588F69EE2D1}"/>
    <cellStyle name="Normal 2 4 5 4 2 2" xfId="33004" xr:uid="{FC7481B9-F7A5-4E3D-A004-CE8BD0EAD298}"/>
    <cellStyle name="Normal 2 4 5 4 2 2 2" xfId="33005" xr:uid="{018822FF-C2B6-4AD8-834B-73C6A472CFC5}"/>
    <cellStyle name="Normal 2 4 5 4 2 3" xfId="33006" xr:uid="{23F73472-E6BB-4FD6-8B44-94E54969AF7B}"/>
    <cellStyle name="Normal 2 4 5 4 3" xfId="33007" xr:uid="{C751C146-FE11-4CE1-A932-29CD0DCCC091}"/>
    <cellStyle name="Normal 2 4 5 4 3 2" xfId="33008" xr:uid="{E01C39B8-B1D0-4266-893D-01E8FF43A718}"/>
    <cellStyle name="Normal 2 4 5 4 3 2 2" xfId="33009" xr:uid="{BF2311EC-4B85-4214-B5E7-FC30D7973270}"/>
    <cellStyle name="Normal 2 4 5 4 3 3" xfId="33010" xr:uid="{C510C132-C884-4831-8EB1-D80D3BCEE679}"/>
    <cellStyle name="Normal 2 4 5 4 4" xfId="33011" xr:uid="{A6F6D333-4C44-4375-A709-386DBAA1B9A2}"/>
    <cellStyle name="Normal 2 4 5 4 4 2" xfId="33012" xr:uid="{D59518C7-315C-4970-A678-F7F46099753C}"/>
    <cellStyle name="Normal 2 4 5 4 5" xfId="33013" xr:uid="{9E77E32B-FA37-4274-B9D4-B40EAF287673}"/>
    <cellStyle name="Normal 2 4 5 5" xfId="33014" xr:uid="{64D751CA-6D6B-4F87-969E-B23E5D38F7AC}"/>
    <cellStyle name="Normal 2 4 5 5 2" xfId="33015" xr:uid="{48C42C66-ECBC-4C54-96D6-5A389EE336BF}"/>
    <cellStyle name="Normal 2 4 5 5 2 2" xfId="33016" xr:uid="{082EED47-C646-48AF-9B1A-C47DC3BA1ED1}"/>
    <cellStyle name="Normal 2 4 5 5 2 2 2" xfId="33017" xr:uid="{C6F637A3-D1AA-4E53-B874-EE1179287951}"/>
    <cellStyle name="Normal 2 4 5 5 2 3" xfId="33018" xr:uid="{3631E234-994C-4A62-B141-2164E4F7B352}"/>
    <cellStyle name="Normal 2 4 5 5 3" xfId="33019" xr:uid="{876EA028-AC35-4CE5-BE3E-3F11CAEA05D8}"/>
    <cellStyle name="Normal 2 4 5 5 3 2" xfId="33020" xr:uid="{85CF051F-3BB7-4CFC-826D-9D68B67CD50A}"/>
    <cellStyle name="Normal 2 4 5 5 4" xfId="33021" xr:uid="{819B38B7-91CD-468C-8F57-47FF0BC3A1A2}"/>
    <cellStyle name="Normal 2 4 5 6" xfId="33022" xr:uid="{43F239F7-970C-456B-86D7-BF5D65F1FD07}"/>
    <cellStyle name="Normal 2 4 5 6 2" xfId="33023" xr:uid="{6F984C38-9C59-4328-80AE-FE79FED721AF}"/>
    <cellStyle name="Normal 2 4 5 6 2 2" xfId="33024" xr:uid="{32FB9AEE-17C8-483B-9289-367C76AE4C68}"/>
    <cellStyle name="Normal 2 4 5 6 3" xfId="33025" xr:uid="{75E3BC87-9E59-4796-9018-16446BBBBB47}"/>
    <cellStyle name="Normal 2 4 5 7" xfId="33026" xr:uid="{EBC38DDB-4F55-48E7-BB16-9D5C08FE2B61}"/>
    <cellStyle name="Normal 2 4 5 7 2" xfId="33027" xr:uid="{A7C14437-F69E-42E7-973D-AA5941EF49B7}"/>
    <cellStyle name="Normal 2 4 5 8" xfId="33028" xr:uid="{13C306ED-DCFB-4E8B-B9B0-4E35496CA83E}"/>
    <cellStyle name="Normal 2 4 5 9" xfId="44565" xr:uid="{0B9C9EA7-122D-4EEB-851D-D672C031698B}"/>
    <cellStyle name="Normal 2 4 6" xfId="33029" xr:uid="{7D17B98D-8D85-40C1-A642-03A21134A979}"/>
    <cellStyle name="Normal 2 4 6 2" xfId="33030" xr:uid="{48DE4A34-6360-45BD-A2DA-BB8FEF67F907}"/>
    <cellStyle name="Normal 2 4 6 2 2" xfId="33031" xr:uid="{29B6C6AD-D738-4B00-8785-3E6C4C9B3ACF}"/>
    <cellStyle name="Normal 2 4 6 2 2 2" xfId="33032" xr:uid="{38F7B716-19D5-4F34-A5B7-9DBA24BA6545}"/>
    <cellStyle name="Normal 2 4 6 2 2 2 2" xfId="33033" xr:uid="{070CD8A4-995A-4D4F-B07E-9BD726FA45A8}"/>
    <cellStyle name="Normal 2 4 6 2 2 2 2 2" xfId="33034" xr:uid="{8F782BD9-F164-431C-90CD-702DA21440C4}"/>
    <cellStyle name="Normal 2 4 6 2 2 2 3" xfId="33035" xr:uid="{578DF21E-9D89-44B0-95B0-A7D3FF4CA845}"/>
    <cellStyle name="Normal 2 4 6 2 2 3" xfId="33036" xr:uid="{039145AC-49B1-49CC-B0A0-6B56066F2925}"/>
    <cellStyle name="Normal 2 4 6 2 2 3 2" xfId="33037" xr:uid="{677A529B-0D24-471A-B318-571E5F3774F6}"/>
    <cellStyle name="Normal 2 4 6 2 2 3 2 2" xfId="33038" xr:uid="{C2012D29-47DE-454D-AD9B-43A762B65A40}"/>
    <cellStyle name="Normal 2 4 6 2 2 3 3" xfId="33039" xr:uid="{10EBCC6D-DE32-4353-BB6E-C575B06ABB7C}"/>
    <cellStyle name="Normal 2 4 6 2 2 4" xfId="33040" xr:uid="{1309F6E8-6B5C-4DCB-BDB9-586B84D5198F}"/>
    <cellStyle name="Normal 2 4 6 2 2 4 2" xfId="33041" xr:uid="{1FD3FD09-EB88-4D05-9924-B657A1582FA0}"/>
    <cellStyle name="Normal 2 4 6 2 2 5" xfId="33042" xr:uid="{5B5B9BD2-8106-432B-B760-BF5C96B96DB8}"/>
    <cellStyle name="Normal 2 4 6 2 3" xfId="33043" xr:uid="{8FBBB055-2BBA-4F9D-B652-799F401D5FF2}"/>
    <cellStyle name="Normal 2 4 6 2 3 2" xfId="33044" xr:uid="{5B2898AC-38B7-47A8-8DC6-E8316FD89075}"/>
    <cellStyle name="Normal 2 4 6 2 3 2 2" xfId="33045" xr:uid="{952CD7CF-EA1B-4A23-B290-EAC730C5A16A}"/>
    <cellStyle name="Normal 2 4 6 2 3 3" xfId="33046" xr:uid="{4C72CC1B-A512-4F00-894F-650751F03AB0}"/>
    <cellStyle name="Normal 2 4 6 2 4" xfId="33047" xr:uid="{4548871F-D439-4C3E-9431-04FECE64EA0E}"/>
    <cellStyle name="Normal 2 4 6 2 4 2" xfId="33048" xr:uid="{A3CA3C57-D91F-45C2-B34E-1DFA4F5EE467}"/>
    <cellStyle name="Normal 2 4 6 2 4 2 2" xfId="33049" xr:uid="{F7CDCA9E-0C1A-41E4-8434-BB92BF748518}"/>
    <cellStyle name="Normal 2 4 6 2 4 3" xfId="33050" xr:uid="{742C2145-169A-42FB-9497-8C7FECA2FDE3}"/>
    <cellStyle name="Normal 2 4 6 2 5" xfId="33051" xr:uid="{A70F585F-3BD8-4ADF-B144-C4A8636BA727}"/>
    <cellStyle name="Normal 2 4 6 2 5 2" xfId="33052" xr:uid="{40664357-3AD9-4C9D-96FF-DC505F505F34}"/>
    <cellStyle name="Normal 2 4 6 2 6" xfId="33053" xr:uid="{F36BEAFD-772C-46A6-B270-43C114175B71}"/>
    <cellStyle name="Normal 2 4 6 2 7" xfId="46342" xr:uid="{9FD1CF58-E0A4-4394-BB5F-79EFD75B45BC}"/>
    <cellStyle name="Normal 2 4 6 3" xfId="33054" xr:uid="{F958D2A0-30CC-49AF-B681-3797415FB39F}"/>
    <cellStyle name="Normal 2 4 6 3 2" xfId="33055" xr:uid="{BD5BB40E-0D97-4902-83C1-C8833B00308D}"/>
    <cellStyle name="Normal 2 4 6 3 2 2" xfId="33056" xr:uid="{8278D2B3-D4DE-46F6-BE34-402E58F66DE2}"/>
    <cellStyle name="Normal 2 4 6 3 2 3" xfId="33057" xr:uid="{9AF3A84D-D64B-4694-8563-757FD267CBF9}"/>
    <cellStyle name="Normal 2 4 6 3 3" xfId="33058" xr:uid="{B57D72F0-6F65-4B5A-BD83-976E2C3A1775}"/>
    <cellStyle name="Normal 2 4 6 3 3 2" xfId="33059" xr:uid="{6A942AAD-2AA7-4FB9-A4F6-7A71DEC1D8BF}"/>
    <cellStyle name="Normal 2 4 6 3 3 2 2" xfId="33060" xr:uid="{7C8E811B-D216-4DB0-905F-CACFBE6A9CDC}"/>
    <cellStyle name="Normal 2 4 6 3 3 3" xfId="33061" xr:uid="{DBCBFFAD-A71D-46CF-A867-F0CC2C20CE46}"/>
    <cellStyle name="Normal 2 4 6 3 4" xfId="33062" xr:uid="{6A61BFB8-3203-4C72-B467-73028B09BC57}"/>
    <cellStyle name="Normal 2 4 6 3 4 2" xfId="33063" xr:uid="{E98A10C5-19FB-46F5-96D3-60C3ADDADD65}"/>
    <cellStyle name="Normal 2 4 6 3 4 2 2" xfId="33064" xr:uid="{66620E1E-181B-489D-87F3-39C2052EBFD7}"/>
    <cellStyle name="Normal 2 4 6 3 4 3" xfId="33065" xr:uid="{B3D8BC75-CBDE-4A9B-8D6F-68EBF57071D3}"/>
    <cellStyle name="Normal 2 4 6 3 5" xfId="33066" xr:uid="{F0CFF221-9B34-4FD9-83F0-F82097921AC6}"/>
    <cellStyle name="Normal 2 4 6 3 5 2" xfId="33067" xr:uid="{5CE0F638-6EB2-43C3-BC7D-60FD130C1D7A}"/>
    <cellStyle name="Normal 2 4 6 3 6" xfId="33068" xr:uid="{BD0FBB94-C635-4C89-A849-D264C486C472}"/>
    <cellStyle name="Normal 2 4 6 4" xfId="33069" xr:uid="{E1441981-6BFA-446B-90F1-D3B79167EE10}"/>
    <cellStyle name="Normal 2 4 6 4 2" xfId="33070" xr:uid="{9D669404-F5BC-42C1-B439-BBC701A46A0A}"/>
    <cellStyle name="Normal 2 4 6 4 2 2" xfId="33071" xr:uid="{DBE9CD66-3270-4DB8-B553-47EA1BBD0A12}"/>
    <cellStyle name="Normal 2 4 6 4 3" xfId="33072" xr:uid="{B4AEA802-DA4C-4EC0-95EF-FEAB64608144}"/>
    <cellStyle name="Normal 2 4 6 5" xfId="33073" xr:uid="{511C058D-4C86-4BC7-BE64-D915F26885A7}"/>
    <cellStyle name="Normal 2 4 6 5 2" xfId="33074" xr:uid="{10AE2377-265F-4F93-BE94-10AB263C5CB6}"/>
    <cellStyle name="Normal 2 4 6 5 2 2" xfId="33075" xr:uid="{957A3DB0-88DA-4870-AD6A-E87FA7BB9721}"/>
    <cellStyle name="Normal 2 4 6 5 3" xfId="33076" xr:uid="{CC771BBE-E3A8-4F4E-93E1-A76188E6C32E}"/>
    <cellStyle name="Normal 2 4 6 6" xfId="33077" xr:uid="{5BF0F78F-1936-4665-9F61-D1B8773464D2}"/>
    <cellStyle name="Normal 2 4 6 6 2" xfId="33078" xr:uid="{DAE3D79A-B6AA-4EB2-8848-887051AB0CFC}"/>
    <cellStyle name="Normal 2 4 6 7" xfId="33079" xr:uid="{81D77C75-D20C-49F1-8C04-405F1C66A693}"/>
    <cellStyle name="Normal 2 4 6 8" xfId="44997" xr:uid="{946E5706-7B21-4DB7-84AC-66DEEC33C2EE}"/>
    <cellStyle name="Normal 2 4 7" xfId="33080" xr:uid="{E6DB05FA-02FB-4697-A2A7-15FFCFA6462A}"/>
    <cellStyle name="Normal 2 4 7 2" xfId="33081" xr:uid="{7957C6E5-56A1-4D48-A6F7-BA16F68BE351}"/>
    <cellStyle name="Normal 2 4 7 2 2" xfId="33082" xr:uid="{DD654CD5-458D-4DB7-A4F2-EFD7E83011DA}"/>
    <cellStyle name="Normal 2 4 7 2 2 2" xfId="33083" xr:uid="{D4653C1C-1817-4C0C-B05E-69403826EFB4}"/>
    <cellStyle name="Normal 2 4 7 2 2 2 2" xfId="33084" xr:uid="{DF26CAC9-E5F5-4A71-80A6-B205109F9997}"/>
    <cellStyle name="Normal 2 4 7 2 2 3" xfId="33085" xr:uid="{FE748957-9D05-45CB-BD08-970337A8EAB1}"/>
    <cellStyle name="Normal 2 4 7 2 3" xfId="33086" xr:uid="{9323B42B-4769-4EBC-893E-A890AC10C2DA}"/>
    <cellStyle name="Normal 2 4 7 2 3 2" xfId="33087" xr:uid="{D5559B8D-26FF-463D-A008-FD09FB68C910}"/>
    <cellStyle name="Normal 2 4 7 2 3 2 2" xfId="33088" xr:uid="{C07D465A-0FF3-4825-963F-48F259066418}"/>
    <cellStyle name="Normal 2 4 7 2 3 3" xfId="33089" xr:uid="{0EE77821-E5AF-44AC-8969-E20BA9DC6153}"/>
    <cellStyle name="Normal 2 4 7 2 4" xfId="33090" xr:uid="{6FCA37C4-FE98-4D8B-8142-AB480F5CD795}"/>
    <cellStyle name="Normal 2 4 7 2 4 2" xfId="33091" xr:uid="{C98B9613-F0BD-4991-8B54-7941E273C92E}"/>
    <cellStyle name="Normal 2 4 7 2 5" xfId="33092" xr:uid="{BC689F1F-1280-4805-A332-706D97AA7D8D}"/>
    <cellStyle name="Normal 2 4 7 3" xfId="33093" xr:uid="{487839EC-D945-4846-B0EB-5A485128F81A}"/>
    <cellStyle name="Normal 2 4 7 3 2" xfId="33094" xr:uid="{CA12CBA8-EF48-4CE9-86F1-38B8C0CBAD35}"/>
    <cellStyle name="Normal 2 4 7 3 3" xfId="33095" xr:uid="{130D0D85-943D-40B8-9599-21A21E202AC5}"/>
    <cellStyle name="Normal 2 4 7 4" xfId="33096" xr:uid="{43E2714E-D511-455A-A198-FD6AA7818F54}"/>
    <cellStyle name="Normal 2 4 7 4 2" xfId="33097" xr:uid="{1C15527F-E360-472F-8C54-26C0972415D1}"/>
    <cellStyle name="Normal 2 4 7 4 2 2" xfId="33098" xr:uid="{E8B63AB8-7658-42FB-B632-CDFB533E5D46}"/>
    <cellStyle name="Normal 2 4 7 4 3" xfId="33099" xr:uid="{CA7C7B07-AFBE-456A-92D6-294DE60CD3EF}"/>
    <cellStyle name="Normal 2 4 7 5" xfId="33100" xr:uid="{E29B30F1-E4DA-4328-83D2-D58B08B247A9}"/>
    <cellStyle name="Normal 2 4 7 5 2" xfId="33101" xr:uid="{8134AFA6-90AE-4BDE-A94D-F3455824016D}"/>
    <cellStyle name="Normal 2 4 7 5 2 2" xfId="33102" xr:uid="{91792EED-F9C1-46A5-A013-CD8129512164}"/>
    <cellStyle name="Normal 2 4 7 5 3" xfId="33103" xr:uid="{096B4AA1-48D2-4CB7-923A-E0BADD03F649}"/>
    <cellStyle name="Normal 2 4 7 6" xfId="33104" xr:uid="{609897E2-681F-49EB-B420-0B2AD8C64196}"/>
    <cellStyle name="Normal 2 4 7 6 2" xfId="33105" xr:uid="{AED76DB3-4359-40FF-B64B-2DE850F155FB}"/>
    <cellStyle name="Normal 2 4 7 7" xfId="33106" xr:uid="{A44C4BD0-BD79-40E7-9331-D4D8DD6BCEB4}"/>
    <cellStyle name="Normal 2 4 7 8" xfId="45568" xr:uid="{56B49880-E909-46EF-BCE6-518496E147C2}"/>
    <cellStyle name="Normal 2 4 8" xfId="33107" xr:uid="{1C734699-D329-4F8A-9B8F-F3C66018911F}"/>
    <cellStyle name="Normal 2 4 8 2" xfId="33108" xr:uid="{83EFC5DE-43ED-46FB-8A99-2F67B913B4D5}"/>
    <cellStyle name="Normal 2 4 8 2 2" xfId="33109" xr:uid="{E6B4BF79-F9E5-4BAA-8056-7211F257344A}"/>
    <cellStyle name="Normal 2 4 8 2 2 2" xfId="33110" xr:uid="{C82772E7-8FB7-43B5-9A70-688A24A7F77F}"/>
    <cellStyle name="Normal 2 4 8 2 2 2 2" xfId="33111" xr:uid="{40637A9B-5608-4B11-9FC7-3A6E4C449F14}"/>
    <cellStyle name="Normal 2 4 8 2 2 3" xfId="33112" xr:uid="{79137160-5EB3-418E-BF18-72148B461743}"/>
    <cellStyle name="Normal 2 4 8 2 3" xfId="33113" xr:uid="{50ABD639-A035-41B0-86A9-BC39AFFD39D5}"/>
    <cellStyle name="Normal 2 4 8 2 3 2" xfId="33114" xr:uid="{41F620DA-0AFB-43AB-AA4B-32051F45560D}"/>
    <cellStyle name="Normal 2 4 8 2 3 2 2" xfId="33115" xr:uid="{C61E35B3-2792-40CE-9D7D-DDCAF02ECFCA}"/>
    <cellStyle name="Normal 2 4 8 2 3 3" xfId="33116" xr:uid="{17EDF303-AA79-4890-90ED-C5479541F1BA}"/>
    <cellStyle name="Normal 2 4 8 2 4" xfId="33117" xr:uid="{AC6176D9-BC3E-4855-8A10-228D8B9530DC}"/>
    <cellStyle name="Normal 2 4 8 2 4 2" xfId="33118" xr:uid="{ACBD2772-2E05-47CF-BB32-CAF8793F14B4}"/>
    <cellStyle name="Normal 2 4 8 2 5" xfId="33119" xr:uid="{0840B029-CA13-4756-A266-B9C06C9741D9}"/>
    <cellStyle name="Normal 2 4 8 3" xfId="33120" xr:uid="{6183299E-1D81-4428-942D-57425C52EC49}"/>
    <cellStyle name="Normal 2 4 8 3 2" xfId="33121" xr:uid="{240B233D-A99B-4746-B8E8-8F4B22B9525B}"/>
    <cellStyle name="Normal 2 4 8 3 3" xfId="33122" xr:uid="{0C184773-5361-4D44-849B-7BB3F2902E19}"/>
    <cellStyle name="Normal 2 4 8 4" xfId="33123" xr:uid="{995EF6E3-D80E-4DFB-ADE6-75897BB5E54B}"/>
    <cellStyle name="Normal 2 4 8 4 2" xfId="33124" xr:uid="{69E2EEB4-F1E2-4049-975F-5B39A0CB4F30}"/>
    <cellStyle name="Normal 2 4 8 4 2 2" xfId="33125" xr:uid="{BA8CA828-05CE-45D5-970C-36C8D60AD432}"/>
    <cellStyle name="Normal 2 4 8 4 3" xfId="33126" xr:uid="{8A19CCE4-C8AB-46D3-8FF4-6ADA44B69E48}"/>
    <cellStyle name="Normal 2 4 8 5" xfId="33127" xr:uid="{F3780F99-BBD8-4D18-B481-70F938B3ABD0}"/>
    <cellStyle name="Normal 2 4 8 5 2" xfId="33128" xr:uid="{6D68A18C-3A8E-4339-A042-0B6958DD57B6}"/>
    <cellStyle name="Normal 2 4 8 5 2 2" xfId="33129" xr:uid="{0E4C19D6-DA31-4E0F-83C7-1AAC7A0D7EF4}"/>
    <cellStyle name="Normal 2 4 8 5 3" xfId="33130" xr:uid="{8EAFAE20-08FF-473C-9712-8BBB863023CF}"/>
    <cellStyle name="Normal 2 4 8 6" xfId="33131" xr:uid="{07626306-F665-4523-94CD-6F7FD82AE73F}"/>
    <cellStyle name="Normal 2 4 8 6 2" xfId="33132" xr:uid="{D48FE81B-79B9-4D28-AD0E-549B2C912460}"/>
    <cellStyle name="Normal 2 4 8 7" xfId="33133" xr:uid="{A0B184D7-1BA2-443C-A9D0-186A6AE24CD8}"/>
    <cellStyle name="Normal 2 4 8 8" xfId="47222" xr:uid="{B1D4CF5E-6BDB-436A-BB61-508B795D51D4}"/>
    <cellStyle name="Normal 2 4 9" xfId="33134" xr:uid="{7FA96DE8-5686-47F3-B8FA-5336F2B8A813}"/>
    <cellStyle name="Normal 2 4 9 2" xfId="33135" xr:uid="{1FF34990-645C-4CE1-A5A7-EC4BB58059C6}"/>
    <cellStyle name="Normal 2 4 9 3" xfId="33136" xr:uid="{A84D156B-10D6-45A3-ABC0-47A7E9172C5B}"/>
    <cellStyle name="Normal 2 5" xfId="334" xr:uid="{E63BD2D7-D9FA-4A34-B8C5-FFEF5A6661E3}"/>
    <cellStyle name="Normal 2 5 10" xfId="1350" xr:uid="{CC6610FA-1EE2-4CAD-B5B3-E24381AFC77F}"/>
    <cellStyle name="Normal 2 5 11" xfId="43878" xr:uid="{96D0D814-FA12-4271-93EA-EDFD64596ED8}"/>
    <cellStyle name="Normal 2 5 2" xfId="3256" xr:uid="{6971D97F-0ED6-44A0-AB8B-346EFC0955EC}"/>
    <cellStyle name="Normal 2 5 2 2" xfId="33137" xr:uid="{26C894E2-F348-4071-BF19-BA37C68A4930}"/>
    <cellStyle name="Normal 2 5 2 2 2" xfId="47489" xr:uid="{A0282A22-2795-49D4-A873-C16B1D75B295}"/>
    <cellStyle name="Normal 2 5 2 3" xfId="33138" xr:uid="{ABB3FD0D-D59C-4BC6-B987-9BEC2B012CB6}"/>
    <cellStyle name="Normal 2 5 2 3 2" xfId="47708" xr:uid="{57F1BE55-A925-4B6D-82ED-4872A58A0B1E}"/>
    <cellStyle name="Normal 2 5 2 4" xfId="43912" xr:uid="{DB6D52AA-9B33-48D3-A2E3-7406FE609C2D}"/>
    <cellStyle name="Normal 2 5 2 4 2" xfId="47347" xr:uid="{BA5F23E2-59D0-453A-86C6-74A07962C7A3}"/>
    <cellStyle name="Normal 2 5 2 5" xfId="44566" xr:uid="{FDCF63B2-A831-4EB0-9FAE-6475D7F1F94F}"/>
    <cellStyle name="Normal 2 5 3" xfId="33139" xr:uid="{C2FCF919-F1B2-4A32-BD24-856010582437}"/>
    <cellStyle name="Normal 2 5 3 2" xfId="33140" xr:uid="{A8D285FF-7F7B-4636-993F-AE892EA6ABDC}"/>
    <cellStyle name="Normal 2 5 3 2 2" xfId="33141" xr:uid="{93A332F3-84BF-4D4F-B8AF-6DD10DC19DD4}"/>
    <cellStyle name="Normal 2 5 3 2 2 2" xfId="33142" xr:uid="{D06F41BB-C219-48A7-8705-A6F2759CFC58}"/>
    <cellStyle name="Normal 2 5 3 2 2 3" xfId="33143" xr:uid="{4CF1A8F0-3847-4507-A763-44D1886A9D79}"/>
    <cellStyle name="Normal 2 5 3 2 3" xfId="33144" xr:uid="{92DF82CA-0474-48DF-8B37-CEFA2E5051C8}"/>
    <cellStyle name="Normal 2 5 3 2 4" xfId="33145" xr:uid="{0A95640E-26E2-4A58-8523-F71B38DF8EF0}"/>
    <cellStyle name="Normal 2 5 3 2 5" xfId="47513" xr:uid="{1B65725D-5101-4C75-9E7C-53E8F8FDAF01}"/>
    <cellStyle name="Normal 2 5 3 3" xfId="33146" xr:uid="{CD2AEBC8-3F34-4A1F-BA26-B876C06D93AA}"/>
    <cellStyle name="Normal 2 5 3 3 2" xfId="47762" xr:uid="{03B96B2E-74C9-49AE-9889-1D514C5B63EB}"/>
    <cellStyle name="Normal 2 5 3 4" xfId="33147" xr:uid="{987D6CE2-55E1-4EF5-9356-00FA1278DDA8}"/>
    <cellStyle name="Normal 2 5 3 4 2" xfId="47391" xr:uid="{3D68967A-90EE-4743-A75E-C4CABDAC95EC}"/>
    <cellStyle name="Normal 2 5 3 5" xfId="45026" xr:uid="{3AF9C23A-87CA-4B80-91ED-47D922B554C1}"/>
    <cellStyle name="Normal 2 5 4" xfId="33148" xr:uid="{B9D13850-76E0-4A06-825D-7B11724D565E}"/>
    <cellStyle name="Normal 2 5 4 2" xfId="33149" xr:uid="{5A3B9E44-8F60-43E2-BCC7-FEBD01F7EF29}"/>
    <cellStyle name="Normal 2 5 4 2 2" xfId="33150" xr:uid="{60020BFB-21DC-4AED-9906-6895AD4BD96D}"/>
    <cellStyle name="Normal 2 5 4 2 2 2" xfId="33151" xr:uid="{E7D3488D-FD96-49C9-B91B-F02FC65B02B8}"/>
    <cellStyle name="Normal 2 5 4 2 2 2 2" xfId="33152" xr:uid="{0D15B014-89A9-44FC-931A-E2F2068D800A}"/>
    <cellStyle name="Normal 2 5 4 2 2 2 2 2" xfId="33153" xr:uid="{B784B2DB-B9BA-4B4D-B08B-C68F46AD5821}"/>
    <cellStyle name="Normal 2 5 4 2 2 2 2 2 2" xfId="33154" xr:uid="{01E7BE1E-4F91-4922-945D-E4878AE1BC85}"/>
    <cellStyle name="Normal 2 5 4 2 2 2 2 3" xfId="33155" xr:uid="{41968B90-1146-4278-8E7E-AC6CE230C726}"/>
    <cellStyle name="Normal 2 5 4 2 2 2 3" xfId="33156" xr:uid="{3B8E81F2-B347-4457-9349-26FE04D2432F}"/>
    <cellStyle name="Normal 2 5 4 2 2 2 3 2" xfId="33157" xr:uid="{1BCBB3A3-4147-40C5-8F6F-37DD5F2A06E3}"/>
    <cellStyle name="Normal 2 5 4 2 2 2 3 2 2" xfId="33158" xr:uid="{AF6D234E-E64A-4178-A36B-76230811DD64}"/>
    <cellStyle name="Normal 2 5 4 2 2 2 3 3" xfId="33159" xr:uid="{28047E12-86BE-4DB3-B539-C793B6C50EC9}"/>
    <cellStyle name="Normal 2 5 4 2 2 2 4" xfId="33160" xr:uid="{4031F63C-8972-4F1D-B1B2-D7D79A57958D}"/>
    <cellStyle name="Normal 2 5 4 2 2 2 4 2" xfId="33161" xr:uid="{98E05219-5CDE-433D-A853-6CDF767C3550}"/>
    <cellStyle name="Normal 2 5 4 2 2 2 5" xfId="33162" xr:uid="{3B59F441-DA61-4504-9AFF-C3827B7A0214}"/>
    <cellStyle name="Normal 2 5 4 2 2 3" xfId="33163" xr:uid="{E720AE4B-7283-4484-BFD4-75D01C019036}"/>
    <cellStyle name="Normal 2 5 4 2 2 3 2" xfId="33164" xr:uid="{B6D7C5EA-C485-42B9-B87C-96C00F46E0A5}"/>
    <cellStyle name="Normal 2 5 4 2 2 3 2 2" xfId="33165" xr:uid="{B45D7381-7A55-45EE-8385-331E27771328}"/>
    <cellStyle name="Normal 2 5 4 2 2 3 3" xfId="33166" xr:uid="{25E4192C-7078-498F-8F3C-1EAFD3856422}"/>
    <cellStyle name="Normal 2 5 4 2 2 4" xfId="33167" xr:uid="{16A815EC-2B1F-4C23-A074-43FDC01D9569}"/>
    <cellStyle name="Normal 2 5 4 2 2 4 2" xfId="33168" xr:uid="{D8B20BDC-83CE-43F2-B466-9CDEEB69AC9C}"/>
    <cellStyle name="Normal 2 5 4 2 2 4 2 2" xfId="33169" xr:uid="{8C660EDA-975D-438D-B5A9-A759642045F4}"/>
    <cellStyle name="Normal 2 5 4 2 2 4 3" xfId="33170" xr:uid="{B7AB8CB9-F008-4422-AB2B-6A7511FEC66A}"/>
    <cellStyle name="Normal 2 5 4 2 2 5" xfId="33171" xr:uid="{0A80FA85-C0B1-4FC4-99AA-D8C3477752D2}"/>
    <cellStyle name="Normal 2 5 4 2 2 5 2" xfId="33172" xr:uid="{EB10FEFF-AF92-4CBB-9512-97E97B85E38A}"/>
    <cellStyle name="Normal 2 5 4 2 2 6" xfId="33173" xr:uid="{88E0D14A-D6AA-4244-8BF6-4C2AEFB1BDCD}"/>
    <cellStyle name="Normal 2 5 4 2 3" xfId="33174" xr:uid="{17918D67-2E9C-4F02-94A5-AF3046AE8F66}"/>
    <cellStyle name="Normal 2 5 4 2 3 2" xfId="33175" xr:uid="{E51BB21C-85E4-4D66-A4AA-FAEBAB077521}"/>
    <cellStyle name="Normal 2 5 4 2 3 2 2" xfId="33176" xr:uid="{E6D37D94-8427-427D-8BF9-19DD32186955}"/>
    <cellStyle name="Normal 2 5 4 2 3 2 2 2" xfId="33177" xr:uid="{A38AFAD8-9C72-4326-842D-06B299820EF0}"/>
    <cellStyle name="Normal 2 5 4 2 3 2 3" xfId="33178" xr:uid="{AB1FF8F2-8089-408B-A683-D4AB380B3326}"/>
    <cellStyle name="Normal 2 5 4 2 3 3" xfId="33179" xr:uid="{D5799251-978C-4B65-B401-8199777118CD}"/>
    <cellStyle name="Normal 2 5 4 2 3 3 2" xfId="33180" xr:uid="{2ADFCFF7-5DBB-4B2D-A790-78A6369D8F29}"/>
    <cellStyle name="Normal 2 5 4 2 3 3 2 2" xfId="33181" xr:uid="{77FC26ED-53EB-4C6B-93FE-898A9632D0AA}"/>
    <cellStyle name="Normal 2 5 4 2 3 3 3" xfId="33182" xr:uid="{B828C5E6-19B1-4B4A-B441-BAF83CF05922}"/>
    <cellStyle name="Normal 2 5 4 2 3 4" xfId="33183" xr:uid="{CA53EE83-5FAF-43D5-827A-11EF28CEDA79}"/>
    <cellStyle name="Normal 2 5 4 2 3 4 2" xfId="33184" xr:uid="{3BA8BC88-CCCD-4BA3-8AF7-8C14CB276A5D}"/>
    <cellStyle name="Normal 2 5 4 2 3 5" xfId="33185" xr:uid="{45EAE01B-A336-4BF9-96D9-81D1A64D5698}"/>
    <cellStyle name="Normal 2 5 4 2 4" xfId="33186" xr:uid="{33271D5D-D936-4899-8028-5D3FCF178D7F}"/>
    <cellStyle name="Normal 2 5 4 2 4 2" xfId="33187" xr:uid="{F459E0D4-BDB6-4542-A243-67C691EC2CA4}"/>
    <cellStyle name="Normal 2 5 4 2 4 2 2" xfId="33188" xr:uid="{D604C9DD-0DBE-4980-BC52-B3503580A64E}"/>
    <cellStyle name="Normal 2 5 4 2 4 3" xfId="33189" xr:uid="{32F3EFB4-BD59-4645-B9F5-684CB62CDA6B}"/>
    <cellStyle name="Normal 2 5 4 2 5" xfId="33190" xr:uid="{E076CF58-6D85-4ABD-8F85-D869994588DA}"/>
    <cellStyle name="Normal 2 5 4 2 5 2" xfId="33191" xr:uid="{61DE06B9-2D57-41DE-A6AF-B6C3A894C209}"/>
    <cellStyle name="Normal 2 5 4 2 5 2 2" xfId="33192" xr:uid="{68716A46-B998-4685-A91F-B260AA30142B}"/>
    <cellStyle name="Normal 2 5 4 2 5 3" xfId="33193" xr:uid="{306E0871-0F73-4038-B034-B5739B6B4B3E}"/>
    <cellStyle name="Normal 2 5 4 2 6" xfId="33194" xr:uid="{D249CFE4-5A76-4A6A-B216-DA73E8BFF208}"/>
    <cellStyle name="Normal 2 5 4 2 6 2" xfId="33195" xr:uid="{7D8E75F2-109A-49FE-8AFE-8309CF67F36C}"/>
    <cellStyle name="Normal 2 5 4 2 7" xfId="33196" xr:uid="{2B5C081F-DBDF-429A-8921-3F762D10D703}"/>
    <cellStyle name="Normal 2 5 4 2 8" xfId="47546" xr:uid="{A71EBE1F-4BE4-429F-B5CF-C29AF81443C7}"/>
    <cellStyle name="Normal 2 5 4 3" xfId="33197" xr:uid="{E2721417-CA5E-4436-B09A-CC4EA0EC2257}"/>
    <cellStyle name="Normal 2 5 4 3 2" xfId="33198" xr:uid="{C2760007-904C-42E8-9C37-C42F5F8873B0}"/>
    <cellStyle name="Normal 2 5 4 3 2 2" xfId="33199" xr:uid="{99C16584-CEF2-4E6D-8D27-421315C07DCD}"/>
    <cellStyle name="Normal 2 5 4 3 2 2 2" xfId="33200" xr:uid="{231C76CE-E384-4767-9437-D166FB40E5F0}"/>
    <cellStyle name="Normal 2 5 4 3 2 2 2 2" xfId="33201" xr:uid="{900D3DE9-6ADB-4446-8A24-9531D067126E}"/>
    <cellStyle name="Normal 2 5 4 3 2 2 3" xfId="33202" xr:uid="{275B26AD-F77E-416A-A3C3-53D76540A08F}"/>
    <cellStyle name="Normal 2 5 4 3 2 3" xfId="33203" xr:uid="{447AE239-57DE-4C93-A30E-2943EBE0968F}"/>
    <cellStyle name="Normal 2 5 4 3 2 3 2" xfId="33204" xr:uid="{B0FEB8F2-A8FA-45E1-961E-273D9D409E51}"/>
    <cellStyle name="Normal 2 5 4 3 2 3 2 2" xfId="33205" xr:uid="{A603E14B-779D-447E-B012-790D39555CBE}"/>
    <cellStyle name="Normal 2 5 4 3 2 3 3" xfId="33206" xr:uid="{FEC8231E-BA30-40F2-940F-2F211EAE73CD}"/>
    <cellStyle name="Normal 2 5 4 3 2 4" xfId="33207" xr:uid="{11C8BA3E-FC50-4A60-AE33-DA8CF4377267}"/>
    <cellStyle name="Normal 2 5 4 3 2 4 2" xfId="33208" xr:uid="{AB596EFB-04C9-425D-ABB2-F9C7C7FB0F7D}"/>
    <cellStyle name="Normal 2 5 4 3 2 5" xfId="33209" xr:uid="{2500FA7E-D0DA-4F23-8ED3-C4E84208DF67}"/>
    <cellStyle name="Normal 2 5 4 3 3" xfId="33210" xr:uid="{D66B1240-5A48-4183-8643-A74ABF6CE424}"/>
    <cellStyle name="Normal 2 5 4 3 3 2" xfId="33211" xr:uid="{4F8FA547-5294-4D03-8444-4F5C5F69C63D}"/>
    <cellStyle name="Normal 2 5 4 3 3 2 2" xfId="33212" xr:uid="{43AD7FEF-D99F-47E3-9E71-3476A2C55589}"/>
    <cellStyle name="Normal 2 5 4 3 3 3" xfId="33213" xr:uid="{B57B5F90-3077-4073-A68A-9C45B3626343}"/>
    <cellStyle name="Normal 2 5 4 3 4" xfId="33214" xr:uid="{2835B2D6-D568-4959-8270-321FCB04E8FF}"/>
    <cellStyle name="Normal 2 5 4 3 4 2" xfId="33215" xr:uid="{733AE1C4-CB38-42CC-A287-2A6EE5F81CFD}"/>
    <cellStyle name="Normal 2 5 4 3 4 2 2" xfId="33216" xr:uid="{6E4D1238-BC88-464A-835F-3F6942BC8AF7}"/>
    <cellStyle name="Normal 2 5 4 3 4 3" xfId="33217" xr:uid="{838A1ADA-95E9-432A-BD6D-5C60C0D92CBD}"/>
    <cellStyle name="Normal 2 5 4 3 5" xfId="33218" xr:uid="{C8B1B0B9-D446-4946-9939-003C9408CC01}"/>
    <cellStyle name="Normal 2 5 4 3 5 2" xfId="33219" xr:uid="{522C6C94-1F9B-418E-9FCA-631AF131BAE9}"/>
    <cellStyle name="Normal 2 5 4 3 6" xfId="33220" xr:uid="{9E090EE8-07EA-4B8E-9660-8E34FC6BCD8D}"/>
    <cellStyle name="Normal 2 5 4 4" xfId="33221" xr:uid="{EFF71429-B07F-4B30-B8D7-C972D228B973}"/>
    <cellStyle name="Normal 2 5 4 4 2" xfId="33222" xr:uid="{884B8AEA-E8AC-48D0-B5F8-1F54330B038A}"/>
    <cellStyle name="Normal 2 5 4 4 2 2" xfId="33223" xr:uid="{FB02F0B6-3BAF-45AD-932D-D95EF65EDDA4}"/>
    <cellStyle name="Normal 2 5 4 4 2 2 2" xfId="33224" xr:uid="{E1272C39-CA10-4B35-819E-801BFAEEBD09}"/>
    <cellStyle name="Normal 2 5 4 4 2 3" xfId="33225" xr:uid="{017FD6B4-4FC3-4843-AAD0-A88738BD1802}"/>
    <cellStyle name="Normal 2 5 4 4 3" xfId="33226" xr:uid="{2B11B13F-39F9-419F-9266-619D000B1BD0}"/>
    <cellStyle name="Normal 2 5 4 4 3 2" xfId="33227" xr:uid="{BF8FB04D-37A4-4C86-A0A0-EAB2D12E6C2D}"/>
    <cellStyle name="Normal 2 5 4 4 3 2 2" xfId="33228" xr:uid="{A0B1A5BE-E06E-45BA-9F58-6825A3B01625}"/>
    <cellStyle name="Normal 2 5 4 4 3 3" xfId="33229" xr:uid="{C3B2229F-769F-4584-BF9D-BD4397843EB1}"/>
    <cellStyle name="Normal 2 5 4 4 4" xfId="33230" xr:uid="{DAE3E472-680C-40B8-ACD3-7AED50C742BF}"/>
    <cellStyle name="Normal 2 5 4 4 4 2" xfId="33231" xr:uid="{0122D506-8EB7-4478-BDC5-F41C910F0400}"/>
    <cellStyle name="Normal 2 5 4 4 5" xfId="33232" xr:uid="{CFE6139B-586A-4EF0-9116-B1594CE8A09D}"/>
    <cellStyle name="Normal 2 5 4 5" xfId="33233" xr:uid="{9799D5B7-2A82-4D55-BFD2-8BEC5E28EBE0}"/>
    <cellStyle name="Normal 2 5 4 5 2" xfId="33234" xr:uid="{D1004389-0980-4CA6-A146-54B471F201B6}"/>
    <cellStyle name="Normal 2 5 4 5 2 2" xfId="33235" xr:uid="{B952045A-AA4C-49BE-BB81-1ED95259A1D7}"/>
    <cellStyle name="Normal 2 5 4 5 2 2 2" xfId="33236" xr:uid="{EBB29EEF-944D-456D-B13E-E93A84580F77}"/>
    <cellStyle name="Normal 2 5 4 5 2 3" xfId="33237" xr:uid="{C49ADB61-31C4-4BC2-8B09-68D6D91C7289}"/>
    <cellStyle name="Normal 2 5 4 5 3" xfId="33238" xr:uid="{3B03379F-EB1B-4E87-818D-90DC546C4855}"/>
    <cellStyle name="Normal 2 5 4 5 3 2" xfId="33239" xr:uid="{399FF648-4D35-4468-BE92-B1AA8B2ECEEF}"/>
    <cellStyle name="Normal 2 5 4 5 4" xfId="33240" xr:uid="{A9A16213-47D7-431F-935A-777F46D53E6D}"/>
    <cellStyle name="Normal 2 5 4 6" xfId="33241" xr:uid="{C0311715-E7A6-449A-91B0-9028EA5BFBB0}"/>
    <cellStyle name="Normal 2 5 4 6 2" xfId="33242" xr:uid="{9F0DD7B8-8323-42C1-A3CD-EE8F2D25FD65}"/>
    <cellStyle name="Normal 2 5 4 6 2 2" xfId="33243" xr:uid="{5301FD5E-7996-41BE-85DC-7E506A3623B3}"/>
    <cellStyle name="Normal 2 5 4 6 3" xfId="33244" xr:uid="{957E244B-50B4-4C0F-9887-30B6DF57EE89}"/>
    <cellStyle name="Normal 2 5 4 7" xfId="33245" xr:uid="{228220E2-0143-4936-A6ED-3BA979BDC30C}"/>
    <cellStyle name="Normal 2 5 4 7 2" xfId="33246" xr:uid="{631DC469-9A0E-4205-B2CF-B48EA1C5B607}"/>
    <cellStyle name="Normal 2 5 4 8" xfId="33247" xr:uid="{35DDF8FC-5937-4575-ACDE-49B1E4347BF0}"/>
    <cellStyle name="Normal 2 5 4 9" xfId="47446" xr:uid="{6A0EE84D-57E7-4DCF-AE53-F54953FD72BC}"/>
    <cellStyle name="Normal 2 5 5" xfId="33248" xr:uid="{630FA256-D439-4A70-BEEF-F4C32ACA6F2E}"/>
    <cellStyle name="Normal 2 5 5 2" xfId="33249" xr:uid="{21395310-ACCC-4FDE-8120-9BBDA878BB13}"/>
    <cellStyle name="Normal 2 5 5 2 2" xfId="33250" xr:uid="{6FE8C72D-DBCD-4DC0-865A-4244100409AE}"/>
    <cellStyle name="Normal 2 5 5 2 3" xfId="33251" xr:uid="{9320A880-085A-42DB-9E1E-CE963E991B1D}"/>
    <cellStyle name="Normal 2 5 5 3" xfId="33252" xr:uid="{37CDD830-F806-489D-B59B-5247AB0AB6DC}"/>
    <cellStyle name="Normal 2 5 5 4" xfId="33253" xr:uid="{8FC3F65C-6981-4C8B-9463-FDCD6B5D623B}"/>
    <cellStyle name="Normal 2 5 5 5" xfId="47469" xr:uid="{1643F43A-BA6B-4A5A-909C-81ECC4297F92}"/>
    <cellStyle name="Normal 2 5 6" xfId="33254" xr:uid="{F1DFDC9E-FF3F-4760-A8AB-C94515038748}"/>
    <cellStyle name="Normal 2 5 6 2" xfId="33255" xr:uid="{E56F15D2-FF58-45C7-80CD-DF92A9723701}"/>
    <cellStyle name="Normal 2 5 6 2 2" xfId="33256" xr:uid="{8D873FFD-C13B-447C-8CBF-9390572EE7D5}"/>
    <cellStyle name="Normal 2 5 6 2 3" xfId="33257" xr:uid="{28D29A25-8BA6-4636-825E-0FA896E53E49}"/>
    <cellStyle name="Normal 2 5 6 3" xfId="33258" xr:uid="{C39CFD1A-ECFC-4EA4-AD76-48920E51D149}"/>
    <cellStyle name="Normal 2 5 6 4" xfId="33259" xr:uid="{605F1389-33B6-44E5-9A4E-81161891ECF8}"/>
    <cellStyle name="Normal 2 5 6 5" xfId="47302" xr:uid="{C54362F9-F952-4C0A-AA3C-C381F9D26044}"/>
    <cellStyle name="Normal 2 5 7" xfId="33260" xr:uid="{1EAB58C0-FEE2-478A-9CD4-0A902D18407F}"/>
    <cellStyle name="Normal 2 5 7 2" xfId="47830" xr:uid="{2F65F483-F4A9-47C0-823F-12A37681326C}"/>
    <cellStyle name="Normal 2 5 8" xfId="33261" xr:uid="{0BCD20F2-8F07-47C8-8B0C-8929D78E93AF}"/>
    <cellStyle name="Normal 2 5 9" xfId="2017" xr:uid="{58D66F66-2E0F-46A0-89DB-C64F221AE9B0}"/>
    <cellStyle name="Normal 2 6" xfId="427" xr:uid="{55F092BB-6A50-452D-985E-542B3A3C07F9}"/>
    <cellStyle name="Normal 2 6 10" xfId="33262" xr:uid="{18C22D5B-C653-455E-8ABC-54289A7AF81E}"/>
    <cellStyle name="Normal 2 6 11" xfId="43913" xr:uid="{487DA7EF-B4B0-4134-8751-3668D8977B34}"/>
    <cellStyle name="Normal 2 6 12" xfId="43981" xr:uid="{D75948B9-2785-487B-84ED-F1DB3D4099C7}"/>
    <cellStyle name="Normal 2 6 2" xfId="447" xr:uid="{C4D44010-DE6E-42A4-A6BB-E90E7E9DB3FA}"/>
    <cellStyle name="Normal 2 6 2 10" xfId="44040" xr:uid="{1F40A3E2-3C87-44EA-BBAB-CF65AD983305}"/>
    <cellStyle name="Normal 2 6 2 2" xfId="33264" xr:uid="{494652CA-712C-4976-B9E4-DFD6B5A5BFB4}"/>
    <cellStyle name="Normal 2 6 2 2 2" xfId="33265" xr:uid="{91E0B60A-EB96-403A-9CA7-1A4B3F4E8451}"/>
    <cellStyle name="Normal 2 6 2 2 2 2" xfId="33266" xr:uid="{4E832B54-70E7-48C0-B4D3-402B453D10AB}"/>
    <cellStyle name="Normal 2 6 2 2 2 2 2" xfId="33267" xr:uid="{731BB464-96AE-4EF1-9B44-6B336F98C7C6}"/>
    <cellStyle name="Normal 2 6 2 2 2 2 2 2" xfId="33268" xr:uid="{805E6CA3-33B5-4D57-BDF6-CB6D5AF1AA7F}"/>
    <cellStyle name="Normal 2 6 2 2 2 2 2 2 2" xfId="33269" xr:uid="{C87EBE9A-99F2-4D73-B2BC-FD106F7CDD05}"/>
    <cellStyle name="Normal 2 6 2 2 2 2 2 3" xfId="33270" xr:uid="{08A461BD-13FF-4940-BE10-1ED7A021B77F}"/>
    <cellStyle name="Normal 2 6 2 2 2 2 3" xfId="33271" xr:uid="{70EEEFE5-7703-4B91-AB9E-9B6292C978E0}"/>
    <cellStyle name="Normal 2 6 2 2 2 2 3 2" xfId="33272" xr:uid="{C14E01D2-C7AD-4872-B3E2-553246E719BA}"/>
    <cellStyle name="Normal 2 6 2 2 2 2 3 2 2" xfId="33273" xr:uid="{B57ACD4C-281F-48AE-A25F-00901D09EADF}"/>
    <cellStyle name="Normal 2 6 2 2 2 2 3 3" xfId="33274" xr:uid="{C0E8EDD1-411D-493A-A7F1-BCB79FDDA2EF}"/>
    <cellStyle name="Normal 2 6 2 2 2 2 4" xfId="33275" xr:uid="{B94D91B2-2450-4D29-BAC6-7E54C2F7B152}"/>
    <cellStyle name="Normal 2 6 2 2 2 2 4 2" xfId="33276" xr:uid="{8575C00B-1340-4391-8652-EE109E6124E4}"/>
    <cellStyle name="Normal 2 6 2 2 2 2 5" xfId="33277" xr:uid="{E2623EBE-4F90-44DC-9C72-917F895396BB}"/>
    <cellStyle name="Normal 2 6 2 2 2 2 6" xfId="46061" xr:uid="{7FCF1594-F73D-4DEF-9DDA-9A8920491702}"/>
    <cellStyle name="Normal 2 6 2 2 2 3" xfId="33278" xr:uid="{C40B1646-FBC8-4AAD-824E-8E21CB2BD92E}"/>
    <cellStyle name="Normal 2 6 2 2 2 3 2" xfId="33279" xr:uid="{27DEBC6F-5B0F-42EF-B8B8-D448E4675806}"/>
    <cellStyle name="Normal 2 6 2 2 2 3 2 2" xfId="33280" xr:uid="{719BDF1B-D6EA-447D-A565-911FA23D4685}"/>
    <cellStyle name="Normal 2 6 2 2 2 3 3" xfId="33281" xr:uid="{5292DC13-5034-4333-B43B-CEC996FA9873}"/>
    <cellStyle name="Normal 2 6 2 2 2 4" xfId="33282" xr:uid="{FCE1E047-C7CB-4CE5-9177-24B6BA82C659}"/>
    <cellStyle name="Normal 2 6 2 2 2 4 2" xfId="33283" xr:uid="{F3B9B740-388E-4A6C-BD92-E12495146FE7}"/>
    <cellStyle name="Normal 2 6 2 2 2 4 2 2" xfId="33284" xr:uid="{F6EBB804-A706-4A20-AD23-DCCB6FD8D011}"/>
    <cellStyle name="Normal 2 6 2 2 2 4 3" xfId="33285" xr:uid="{6BA97928-8EEA-4F95-92F3-FD32C43B4E34}"/>
    <cellStyle name="Normal 2 6 2 2 2 5" xfId="33286" xr:uid="{F58850F4-3269-4526-89FB-155AAB07473D}"/>
    <cellStyle name="Normal 2 6 2 2 2 5 2" xfId="33287" xr:uid="{EEA626DD-2EF2-4C9A-B522-0778D21B50CE}"/>
    <cellStyle name="Normal 2 6 2 2 2 6" xfId="33288" xr:uid="{62EFADFB-3DB3-4E94-914F-649EB6A985D7}"/>
    <cellStyle name="Normal 2 6 2 2 2 7" xfId="45279" xr:uid="{CA98E30D-907A-4F0F-83C2-6FBC8C06B90C}"/>
    <cellStyle name="Normal 2 6 2 2 3" xfId="33289" xr:uid="{D7F7A41F-37E0-4279-8DC1-A66B7BB9EC49}"/>
    <cellStyle name="Normal 2 6 2 2 3 2" xfId="33290" xr:uid="{F3ADA716-3875-44E2-AFF7-A90D89B64AC9}"/>
    <cellStyle name="Normal 2 6 2 2 3 2 2" xfId="33291" xr:uid="{7082C6C6-DD41-4A34-B328-C531B25B5812}"/>
    <cellStyle name="Normal 2 6 2 2 3 2 2 2" xfId="33292" xr:uid="{0A1BCA45-2189-4A20-997F-02E250A6DDC7}"/>
    <cellStyle name="Normal 2 6 2 2 3 2 3" xfId="33293" xr:uid="{E1778F2F-5714-4519-9D10-2101440F7601}"/>
    <cellStyle name="Normal 2 6 2 2 3 3" xfId="33294" xr:uid="{96A63D45-F45C-482E-99E7-3DD919CB8DA0}"/>
    <cellStyle name="Normal 2 6 2 2 3 3 2" xfId="33295" xr:uid="{2AEB5344-BB19-4AB2-A6D4-57C67E4192FA}"/>
    <cellStyle name="Normal 2 6 2 2 3 3 2 2" xfId="33296" xr:uid="{D5C9EE88-89C8-47EA-9C9D-B3B5DF091CF6}"/>
    <cellStyle name="Normal 2 6 2 2 3 3 3" xfId="33297" xr:uid="{6CC1300C-8F24-4CC5-8B62-C0560506B6DA}"/>
    <cellStyle name="Normal 2 6 2 2 3 4" xfId="33298" xr:uid="{1DD7DD40-3A3D-4355-9965-7DD4FBE59EAB}"/>
    <cellStyle name="Normal 2 6 2 2 3 4 2" xfId="33299" xr:uid="{B250DFD3-F12E-4CA2-A589-7D9A41D93916}"/>
    <cellStyle name="Normal 2 6 2 2 3 5" xfId="33300" xr:uid="{0324FD0B-CA24-4A52-AB47-66D7C5D992E1}"/>
    <cellStyle name="Normal 2 6 2 2 3 6" xfId="45719" xr:uid="{91C0BD10-B280-413A-A5C5-20B2C169F473}"/>
    <cellStyle name="Normal 2 6 2 2 4" xfId="33301" xr:uid="{C561778E-AD9D-4FD6-9DF5-998F7489A96B}"/>
    <cellStyle name="Normal 2 6 2 2 4 2" xfId="33302" xr:uid="{1C55C92A-F2BB-429B-931E-44812801BFCC}"/>
    <cellStyle name="Normal 2 6 2 2 4 2 2" xfId="33303" xr:uid="{E8CCB218-1D49-448A-95D3-BEC7A3BF8B7D}"/>
    <cellStyle name="Normal 2 6 2 2 4 3" xfId="33304" xr:uid="{5D1745CA-E144-4297-970D-AD7EAE28D545}"/>
    <cellStyle name="Normal 2 6 2 2 4 4" xfId="46618" xr:uid="{C64E26CC-8BA1-4AE9-AE5E-58DCA1A1960B}"/>
    <cellStyle name="Normal 2 6 2 2 5" xfId="33305" xr:uid="{D3507AE7-38EF-426D-8E0C-A106D548B78A}"/>
    <cellStyle name="Normal 2 6 2 2 5 2" xfId="33306" xr:uid="{0C49FA2A-0030-49ED-9A1D-B25FECAAA2DE}"/>
    <cellStyle name="Normal 2 6 2 2 5 2 2" xfId="33307" xr:uid="{D7C4D7B5-9AFC-4BD2-814E-2AFEAC8283F6}"/>
    <cellStyle name="Normal 2 6 2 2 5 3" xfId="33308" xr:uid="{B0E107B4-7339-4E64-8589-CA0D9732536D}"/>
    <cellStyle name="Normal 2 6 2 2 6" xfId="33309" xr:uid="{A93BAE00-6A68-4185-9053-74D5BED34AF6}"/>
    <cellStyle name="Normal 2 6 2 2 6 2" xfId="33310" xr:uid="{11E96454-426E-4266-928F-A01C0E8ADB35}"/>
    <cellStyle name="Normal 2 6 2 2 7" xfId="33311" xr:uid="{F53A7215-9BBE-46B4-BB1F-0A95937D3041}"/>
    <cellStyle name="Normal 2 6 2 2 8" xfId="44292" xr:uid="{E42F8D16-1B18-4243-9E58-437CD43F017A}"/>
    <cellStyle name="Normal 2 6 2 3" xfId="33312" xr:uid="{98E1FCAB-14E2-47DB-B5A3-F2C364DC8E45}"/>
    <cellStyle name="Normal 2 6 2 3 2" xfId="33313" xr:uid="{43CCF057-CEF4-4166-B68A-706042470412}"/>
    <cellStyle name="Normal 2 6 2 3 2 2" xfId="33314" xr:uid="{2300AE4B-23E7-4A07-8C9F-F6C61B6BDB80}"/>
    <cellStyle name="Normal 2 6 2 3 2 2 2" xfId="33315" xr:uid="{8C0FF3C2-9464-4685-B4AA-A69DA5377F98}"/>
    <cellStyle name="Normal 2 6 2 3 2 2 2 2" xfId="33316" xr:uid="{2927E754-E039-4858-91CB-FB9863618706}"/>
    <cellStyle name="Normal 2 6 2 3 2 2 3" xfId="33317" xr:uid="{8CAC2112-ABB9-45C5-BA45-AE7E3D277E45}"/>
    <cellStyle name="Normal 2 6 2 3 2 3" xfId="33318" xr:uid="{9A4873DB-385D-4E82-9CC3-994D3619CB1A}"/>
    <cellStyle name="Normal 2 6 2 3 2 3 2" xfId="33319" xr:uid="{855E3FC3-65DC-4A25-9248-ADDAD3E0C8D4}"/>
    <cellStyle name="Normal 2 6 2 3 2 3 2 2" xfId="33320" xr:uid="{1374F51A-ACB4-414A-8603-230E2AD6C231}"/>
    <cellStyle name="Normal 2 6 2 3 2 3 3" xfId="33321" xr:uid="{6509548C-375F-4558-AFE1-5594DC3BC359}"/>
    <cellStyle name="Normal 2 6 2 3 2 4" xfId="33322" xr:uid="{2DA3ADE6-6968-45B1-A244-6F140128BCD8}"/>
    <cellStyle name="Normal 2 6 2 3 2 4 2" xfId="33323" xr:uid="{A6377BF1-7259-4BDC-92E8-2681786B6841}"/>
    <cellStyle name="Normal 2 6 2 3 2 5" xfId="33324" xr:uid="{716C6BFD-3AF8-4259-BF86-F2D9C7A60564}"/>
    <cellStyle name="Normal 2 6 2 3 2 6" xfId="45154" xr:uid="{61B55BAE-AAE2-49CB-9AC3-8E496A2F5DCD}"/>
    <cellStyle name="Normal 2 6 2 3 3" xfId="33325" xr:uid="{5BAAD8F6-0F9F-4F49-9762-A00DB2C74201}"/>
    <cellStyle name="Normal 2 6 2 3 3 2" xfId="33326" xr:uid="{BCF6177C-E684-4066-AB5C-49B83169B514}"/>
    <cellStyle name="Normal 2 6 2 3 3 2 2" xfId="33327" xr:uid="{E537312D-38B4-45AA-B19C-30184AC0E243}"/>
    <cellStyle name="Normal 2 6 2 3 3 3" xfId="33328" xr:uid="{83B5D2CD-9EA1-4B3B-8EF8-059BB7A07E87}"/>
    <cellStyle name="Normal 2 6 2 3 3 4" xfId="45838" xr:uid="{F3F52D8D-4EB4-4553-809F-8F121EFBB7FA}"/>
    <cellStyle name="Normal 2 6 2 3 4" xfId="33329" xr:uid="{BD840FB3-A9EE-494D-B9FE-C75E8BBD8BE0}"/>
    <cellStyle name="Normal 2 6 2 3 4 2" xfId="33330" xr:uid="{CFA79ADE-00DF-4815-AC42-FC4A72261EB0}"/>
    <cellStyle name="Normal 2 6 2 3 4 2 2" xfId="33331" xr:uid="{C7861BC5-E920-4DCC-B156-56C5E44C1DD7}"/>
    <cellStyle name="Normal 2 6 2 3 4 3" xfId="33332" xr:uid="{EA06C01E-D050-4F08-B3F7-750ADA580509}"/>
    <cellStyle name="Normal 2 6 2 3 4 4" xfId="46493" xr:uid="{97E94826-3680-4D2B-9B89-32B88209BF22}"/>
    <cellStyle name="Normal 2 6 2 3 5" xfId="33333" xr:uid="{A1542CBE-904B-432D-A1E7-FF7B88DCD258}"/>
    <cellStyle name="Normal 2 6 2 3 5 2" xfId="33334" xr:uid="{62E47150-72EC-4BA4-93F3-C1B817A5755A}"/>
    <cellStyle name="Normal 2 6 2 3 6" xfId="33335" xr:uid="{C127933C-1339-4C27-93FC-5C50DF33F1C3}"/>
    <cellStyle name="Normal 2 6 2 3 7" xfId="44167" xr:uid="{BC76B52E-28F2-47BA-9FA0-F1BFF0A7ED05}"/>
    <cellStyle name="Normal 2 6 2 4" xfId="33336" xr:uid="{B4583709-146B-49B5-B743-A97539EECA6D}"/>
    <cellStyle name="Normal 2 6 2 4 2" xfId="33337" xr:uid="{CED26511-EA90-43D0-B114-4C7188074824}"/>
    <cellStyle name="Normal 2 6 2 4 2 2" xfId="33338" xr:uid="{CE818DC3-C4D7-4F32-B570-B8F0EE3D92E2}"/>
    <cellStyle name="Normal 2 6 2 4 2 2 2" xfId="33339" xr:uid="{8FA646D9-5C59-4B5D-A791-AAB9606E8E51}"/>
    <cellStyle name="Normal 2 6 2 4 2 3" xfId="33340" xr:uid="{EB90825E-F630-4554-AA8F-A76EA42E2D57}"/>
    <cellStyle name="Normal 2 6 2 4 2 4" xfId="45957" xr:uid="{225DA82C-1934-4118-B7B4-C167A69115C8}"/>
    <cellStyle name="Normal 2 6 2 4 3" xfId="33341" xr:uid="{EED19830-7401-4498-BE99-513C17A9A3E8}"/>
    <cellStyle name="Normal 2 6 2 4 3 2" xfId="33342" xr:uid="{E8C111F5-02D8-42EA-AAEB-C262B40D8984}"/>
    <cellStyle name="Normal 2 6 2 4 3 2 2" xfId="33343" xr:uid="{8251D1D5-79B1-4E1E-BDF7-7B742D028C77}"/>
    <cellStyle name="Normal 2 6 2 4 3 3" xfId="33344" xr:uid="{EC61B324-CD34-4CF4-8B6E-3A80DE347B82}"/>
    <cellStyle name="Normal 2 6 2 4 3 4" xfId="47763" xr:uid="{E1869599-75A5-4713-8401-CD524E5E5D1A}"/>
    <cellStyle name="Normal 2 6 2 4 4" xfId="33345" xr:uid="{1673EFFF-C1F1-4D19-BA20-14C100D61947}"/>
    <cellStyle name="Normal 2 6 2 4 4 2" xfId="33346" xr:uid="{361F5619-ADA8-4C9F-A983-2C648B8B4465}"/>
    <cellStyle name="Normal 2 6 2 4 4 3" xfId="47422" xr:uid="{F5EFACDB-60BD-472E-8247-04887302F537}"/>
    <cellStyle name="Normal 2 6 2 4 5" xfId="33347" xr:uid="{76457DF9-20C3-4C1A-BC63-1BE605D54A26}"/>
    <cellStyle name="Normal 2 6 2 4 6" xfId="45027" xr:uid="{78BBDCAF-56E8-435F-88CA-C5CFAF285D12}"/>
    <cellStyle name="Normal 2 6 2 5" xfId="33348" xr:uid="{E63ED503-58E6-42AA-BE93-384953822826}"/>
    <cellStyle name="Normal 2 6 2 5 2" xfId="33349" xr:uid="{A869DDFA-4AB3-44CC-9BA6-F34D2F73A7AC}"/>
    <cellStyle name="Normal 2 6 2 5 2 2" xfId="33350" xr:uid="{ADABD08C-F385-43AC-B1C9-790E15C47361}"/>
    <cellStyle name="Normal 2 6 2 5 2 2 2" xfId="33351" xr:uid="{6CD046BB-D771-4DD5-964D-E7BE55AF073D}"/>
    <cellStyle name="Normal 2 6 2 5 2 3" xfId="33352" xr:uid="{6DB1F3B4-7FEE-463F-8D68-B23B9E01C9C0}"/>
    <cellStyle name="Normal 2 6 2 5 3" xfId="33353" xr:uid="{1D95E22E-59D9-4788-8FF5-F130FA9B0021}"/>
    <cellStyle name="Normal 2 6 2 5 3 2" xfId="33354" xr:uid="{CB3CB4E2-4271-4E49-A94C-14041852D21D}"/>
    <cellStyle name="Normal 2 6 2 5 4" xfId="33355" xr:uid="{85DD59F9-3DBF-4115-AB03-46948387D132}"/>
    <cellStyle name="Normal 2 6 2 5 5" xfId="45593" xr:uid="{71D2025B-BAAE-4404-8342-2FB97D642991}"/>
    <cellStyle name="Normal 2 6 2 6" xfId="33356" xr:uid="{B76B457F-F91E-4827-966A-1B9BF4965FFD}"/>
    <cellStyle name="Normal 2 6 2 6 2" xfId="33357" xr:uid="{6B4FE3FB-7067-4EF6-9073-F1BDD56E40BD}"/>
    <cellStyle name="Normal 2 6 2 6 2 2" xfId="33358" xr:uid="{36C12304-F731-4016-8496-4472DD6A1775}"/>
    <cellStyle name="Normal 2 6 2 6 3" xfId="33359" xr:uid="{3D402796-6A59-4F47-96A2-04959CBFB789}"/>
    <cellStyle name="Normal 2 6 2 6 4" xfId="46368" xr:uid="{F9BF6513-729A-4606-BF85-E9E71A5E77B8}"/>
    <cellStyle name="Normal 2 6 2 7" xfId="33360" xr:uid="{D50B816F-B795-4B21-BD62-CD8F663B8310}"/>
    <cellStyle name="Normal 2 6 2 7 2" xfId="33361" xr:uid="{1E86CE32-9D1C-480B-8AB2-9020767525EC}"/>
    <cellStyle name="Normal 2 6 2 8" xfId="33362" xr:uid="{30EE7091-92C1-4E38-B034-E51C183643C1}"/>
    <cellStyle name="Normal 2 6 2 9" xfId="33263" xr:uid="{B951FCFF-6B6B-4348-A6A1-0378779B3FBC}"/>
    <cellStyle name="Normal 2 6 3" xfId="33363" xr:uid="{A05E23A9-F9C6-4FC4-8D03-B7767E6644B4}"/>
    <cellStyle name="Normal 2 6 3 2" xfId="33364" xr:uid="{E90509BB-0EB5-4512-A746-D6D41A7E1AF8}"/>
    <cellStyle name="Normal 2 6 3 2 2" xfId="33365" xr:uid="{2981C5CA-FC9B-4CDB-BFFE-A2C5DEBE30A5}"/>
    <cellStyle name="Normal 2 6 3 2 2 2" xfId="33366" xr:uid="{49D59A37-A5B6-4E20-B016-27558A6C1D9D}"/>
    <cellStyle name="Normal 2 6 3 2 2 2 2" xfId="33367" xr:uid="{2D52DF92-C5B3-4177-93BD-8676E4A97F4A}"/>
    <cellStyle name="Normal 2 6 3 2 2 2 2 2" xfId="33368" xr:uid="{1955CA4A-63EF-4817-8AD7-4A05383F8324}"/>
    <cellStyle name="Normal 2 6 3 2 2 2 3" xfId="33369" xr:uid="{158375A1-0D55-4F5F-BE7D-0C4A561D4C85}"/>
    <cellStyle name="Normal 2 6 3 2 2 3" xfId="33370" xr:uid="{436B2157-AD07-45C7-B78D-9FA76ECFEC6A}"/>
    <cellStyle name="Normal 2 6 3 2 2 3 2" xfId="33371" xr:uid="{3FEB3DB7-BED3-4280-B918-F696D8C4D933}"/>
    <cellStyle name="Normal 2 6 3 2 2 3 2 2" xfId="33372" xr:uid="{FDA121DE-FB67-4A37-A753-320A8EC66259}"/>
    <cellStyle name="Normal 2 6 3 2 2 3 3" xfId="33373" xr:uid="{86DE17B0-5C79-45D8-87FF-7F59D27CAA60}"/>
    <cellStyle name="Normal 2 6 3 2 2 4" xfId="33374" xr:uid="{B12D9D1F-05F4-497C-97FA-FC7568F1CEE6}"/>
    <cellStyle name="Normal 2 6 3 2 2 4 2" xfId="33375" xr:uid="{2BDE7745-7DD0-4B85-A221-30788733E4BD}"/>
    <cellStyle name="Normal 2 6 3 2 2 5" xfId="33376" xr:uid="{4FD1209D-B40D-49AE-B0F0-2752FA061475}"/>
    <cellStyle name="Normal 2 6 3 2 2 6" xfId="46011" xr:uid="{462FDA13-6AAB-4510-9CCE-5D18F6921060}"/>
    <cellStyle name="Normal 2 6 3 2 3" xfId="33377" xr:uid="{9756093C-0570-47A6-B1C7-F918D0B33B16}"/>
    <cellStyle name="Normal 2 6 3 2 3 2" xfId="33378" xr:uid="{42F23B7B-7CC1-4717-BB28-2853CFB3097B}"/>
    <cellStyle name="Normal 2 6 3 2 3 2 2" xfId="33379" xr:uid="{37BC531F-0947-4ED6-B19D-96F0C2F323A1}"/>
    <cellStyle name="Normal 2 6 3 2 3 3" xfId="33380" xr:uid="{16EB7FEF-B042-4350-AE81-742F8B7F1A51}"/>
    <cellStyle name="Normal 2 6 3 2 4" xfId="33381" xr:uid="{95750602-E043-4FD6-9D21-472E7C71C631}"/>
    <cellStyle name="Normal 2 6 3 2 4 2" xfId="33382" xr:uid="{057E68A0-E0DE-4616-A5BE-B0812F2752A9}"/>
    <cellStyle name="Normal 2 6 3 2 4 2 2" xfId="33383" xr:uid="{7F28F0A6-7B1C-46F8-9370-E378688CDC41}"/>
    <cellStyle name="Normal 2 6 3 2 4 3" xfId="33384" xr:uid="{345DE0B9-6B21-491D-85B1-9D109D0E632B}"/>
    <cellStyle name="Normal 2 6 3 2 5" xfId="33385" xr:uid="{84831CB2-6F47-49EF-849E-9326D000C12F}"/>
    <cellStyle name="Normal 2 6 3 2 5 2" xfId="33386" xr:uid="{0CE60325-A47E-4060-A1D0-49618AC32100}"/>
    <cellStyle name="Normal 2 6 3 2 6" xfId="33387" xr:uid="{EB6505A8-F037-48ED-9FC0-7B6E2A1BA240}"/>
    <cellStyle name="Normal 2 6 3 2 7" xfId="45229" xr:uid="{A3C5E11E-06BD-42FB-9689-B7F84339E986}"/>
    <cellStyle name="Normal 2 6 3 3" xfId="33388" xr:uid="{79EB12A0-1C94-4CA1-8ADC-86012D3AB541}"/>
    <cellStyle name="Normal 2 6 3 3 2" xfId="33389" xr:uid="{8049FFF4-84B8-4BA9-A6F8-3E38731DE1EB}"/>
    <cellStyle name="Normal 2 6 3 3 2 2" xfId="33390" xr:uid="{00ECD174-4261-43D7-9BBB-57F20B569B5F}"/>
    <cellStyle name="Normal 2 6 3 3 2 3" xfId="33391" xr:uid="{98C771C3-2CC0-4AB0-A951-37680ADD46F3}"/>
    <cellStyle name="Normal 2 6 3 3 3" xfId="33392" xr:uid="{517CD54F-766C-444A-82B5-382704BE8052}"/>
    <cellStyle name="Normal 2 6 3 3 3 2" xfId="33393" xr:uid="{02769E83-0A1E-4F22-A1FB-48507E163ED5}"/>
    <cellStyle name="Normal 2 6 3 3 3 3" xfId="33394" xr:uid="{A53844D1-DE41-4FBA-9ED3-F4728AB1D633}"/>
    <cellStyle name="Normal 2 6 3 3 4" xfId="33395" xr:uid="{FDBB112E-6C25-4527-BF59-01267D43AF3B}"/>
    <cellStyle name="Normal 2 6 3 3 4 2" xfId="33396" xr:uid="{1E3C57E7-0709-43E4-BB33-E51C54101B01}"/>
    <cellStyle name="Normal 2 6 3 3 4 2 2" xfId="33397" xr:uid="{CFF195B3-695F-4E9D-AB46-C947C08B9746}"/>
    <cellStyle name="Normal 2 6 3 3 4 3" xfId="33398" xr:uid="{6C80A7C7-8725-41DC-BB67-92A976C8A395}"/>
    <cellStyle name="Normal 2 6 3 3 5" xfId="33399" xr:uid="{162CBAC0-4507-43BD-A452-8128C79275E8}"/>
    <cellStyle name="Normal 2 6 3 3 5 2" xfId="33400" xr:uid="{6870C67A-71F3-4A27-A84A-4E999FF9F5CD}"/>
    <cellStyle name="Normal 2 6 3 3 6" xfId="33401" xr:uid="{4FC67292-6FF4-4FFE-B26D-791242384521}"/>
    <cellStyle name="Normal 2 6 3 3 7" xfId="45669" xr:uid="{D56F0AA2-0464-4026-9A31-CF49D3C61DA4}"/>
    <cellStyle name="Normal 2 6 3 4" xfId="33402" xr:uid="{3D3B23A7-A9D0-4FCF-9B85-7E75BDB206BE}"/>
    <cellStyle name="Normal 2 6 3 4 2" xfId="33403" xr:uid="{61049BB1-8020-40CA-979F-12DCE39C5BF2}"/>
    <cellStyle name="Normal 2 6 3 4 2 2" xfId="33404" xr:uid="{F640F0B3-BD22-4101-BB7F-B5A7C6D951DC}"/>
    <cellStyle name="Normal 2 6 3 4 3" xfId="33405" xr:uid="{B03D6B1A-2B78-4192-A7C3-98AA08DA5A26}"/>
    <cellStyle name="Normal 2 6 3 4 4" xfId="46568" xr:uid="{A1BCE4DE-CFBD-4E42-A4E7-CA08E00D9583}"/>
    <cellStyle name="Normal 2 6 3 5" xfId="33406" xr:uid="{DC298BAE-8570-4F06-95E4-D271D211ADF2}"/>
    <cellStyle name="Normal 2 6 3 5 2" xfId="33407" xr:uid="{9689C1D1-A67F-4AF5-9A83-1CB09DFF126F}"/>
    <cellStyle name="Normal 2 6 3 5 2 2" xfId="33408" xr:uid="{D9CBC4B8-CDC7-4EA6-99EC-AC03368695E8}"/>
    <cellStyle name="Normal 2 6 3 5 3" xfId="33409" xr:uid="{A1CA0514-2F3B-4046-93F8-FBDE9D510945}"/>
    <cellStyle name="Normal 2 6 3 6" xfId="33410" xr:uid="{DF0AFF78-C94E-4ED7-A899-3E36F4956C32}"/>
    <cellStyle name="Normal 2 6 3 6 2" xfId="33411" xr:uid="{7114E376-65B1-4F0D-B81A-29E4604E0CC3}"/>
    <cellStyle name="Normal 2 6 3 7" xfId="33412" xr:uid="{F90CAC0B-03C6-489D-B244-4B1E65494F53}"/>
    <cellStyle name="Normal 2 6 3 8" xfId="44242" xr:uid="{E0718DAC-5DA0-4045-AE97-937DF8AEAD08}"/>
    <cellStyle name="Normal 2 6 4" xfId="33413" xr:uid="{04684B82-DCB0-40FB-AF22-13E450821764}"/>
    <cellStyle name="Normal 2 6 4 2" xfId="33414" xr:uid="{6044CBC2-694B-463E-9E9A-7594EE0A853D}"/>
    <cellStyle name="Normal 2 6 4 2 2" xfId="33415" xr:uid="{AADE3E16-BB7F-49B9-9FE8-580B5C3CC5C1}"/>
    <cellStyle name="Normal 2 6 4 2 2 2" xfId="33416" xr:uid="{6237680B-6F79-4C18-88FD-F7C552E093A8}"/>
    <cellStyle name="Normal 2 6 4 2 2 2 2" xfId="33417" xr:uid="{57F5A7A1-963C-4D2E-8ACB-2FF8D13C7E8B}"/>
    <cellStyle name="Normal 2 6 4 2 2 2 2 2" xfId="33418" xr:uid="{E08F4347-F2A3-4A9B-8B51-A5F7973A0221}"/>
    <cellStyle name="Normal 2 6 4 2 2 2 2 3" xfId="33419" xr:uid="{AA12D7F0-30FC-4397-B3FD-0673CA33F3D7}"/>
    <cellStyle name="Normal 2 6 4 2 2 2 3" xfId="33420" xr:uid="{AE604610-E7D7-4448-BBFC-B7A741D477C8}"/>
    <cellStyle name="Normal 2 6 4 2 2 2 4" xfId="33421" xr:uid="{53917BA9-FA9E-4913-9884-8EB51972E784}"/>
    <cellStyle name="Normal 2 6 4 2 2 3" xfId="33422" xr:uid="{7891BC84-40B2-405E-A5AC-4DCBFDD57896}"/>
    <cellStyle name="Normal 2 6 4 2 2 3 2" xfId="33423" xr:uid="{A83A9DEB-D25E-4F7B-A068-834FDA6B2D40}"/>
    <cellStyle name="Normal 2 6 4 2 2 3 3" xfId="33424" xr:uid="{52C17B49-65FA-4CB6-B64D-CD0C48EF00D3}"/>
    <cellStyle name="Normal 2 6 4 2 2 4" xfId="33425" xr:uid="{1EF3DEAA-D071-4AEC-9673-D9F1343E83CE}"/>
    <cellStyle name="Normal 2 6 4 2 2 5" xfId="33426" xr:uid="{DDB0BBDB-141A-4648-8E55-E24A50A8EF53}"/>
    <cellStyle name="Normal 2 6 4 2 3" xfId="33427" xr:uid="{4B0EF472-6606-4233-9EE5-5A843B7394A6}"/>
    <cellStyle name="Normal 2 6 4 2 3 2" xfId="33428" xr:uid="{B6EBB944-2A2C-4F4F-BEF0-1E4E56DAC57B}"/>
    <cellStyle name="Normal 2 6 4 2 3 2 2" xfId="33429" xr:uid="{969720EB-DEA4-4F16-B784-E0A0926364E9}"/>
    <cellStyle name="Normal 2 6 4 2 3 2 3" xfId="33430" xr:uid="{CE05812F-26AA-45C8-B98C-F72ADA5FE44E}"/>
    <cellStyle name="Normal 2 6 4 2 3 3" xfId="33431" xr:uid="{2C1E09A6-140C-447F-ADA9-A259308D7BB7}"/>
    <cellStyle name="Normal 2 6 4 2 3 4" xfId="33432" xr:uid="{624FD246-1F05-41AE-B829-777FB37943D2}"/>
    <cellStyle name="Normal 2 6 4 2 4" xfId="33433" xr:uid="{CE999B05-3D82-49FC-BE85-A9D448B33A17}"/>
    <cellStyle name="Normal 2 6 4 2 4 2" xfId="33434" xr:uid="{04DB553A-3C07-4F4E-8B5D-1D3CD34D96DB}"/>
    <cellStyle name="Normal 2 6 4 2 4 3" xfId="33435" xr:uid="{35F02B44-7130-4192-97B0-D439E09CA4C6}"/>
    <cellStyle name="Normal 2 6 4 2 5" xfId="33436" xr:uid="{276BA39E-337A-4C31-95E8-6842D0F4BF0B}"/>
    <cellStyle name="Normal 2 6 4 2 6" xfId="33437" xr:uid="{2F3F118B-43B3-4DFB-86D2-74FDB21F829B}"/>
    <cellStyle name="Normal 2 6 4 2 7" xfId="45104" xr:uid="{8D86A9DF-934E-4419-AC56-0879743CC7D3}"/>
    <cellStyle name="Normal 2 6 4 3" xfId="33438" xr:uid="{64903751-D038-4DB5-A19C-D45F97BDAB0A}"/>
    <cellStyle name="Normal 2 6 4 3 2" xfId="33439" xr:uid="{FFF9B6A0-E4EE-438A-9F77-B4C5CD57D92E}"/>
    <cellStyle name="Normal 2 6 4 3 2 2" xfId="33440" xr:uid="{8EB74E56-25F8-4319-AAC5-E24A2ECFC57D}"/>
    <cellStyle name="Normal 2 6 4 3 2 2 2" xfId="33441" xr:uid="{661FF7BF-B82A-4DCF-8E7A-A22EB1EB364C}"/>
    <cellStyle name="Normal 2 6 4 3 2 2 3" xfId="33442" xr:uid="{64D88B0B-F3AC-4530-978E-E8E46D886E5B}"/>
    <cellStyle name="Normal 2 6 4 3 2 3" xfId="33443" xr:uid="{0F1D787F-B747-4517-B5E2-796EF9A00A06}"/>
    <cellStyle name="Normal 2 6 4 3 2 4" xfId="33444" xr:uid="{226BD4F8-7337-42A9-8BC6-58494F7B588B}"/>
    <cellStyle name="Normal 2 6 4 3 3" xfId="33445" xr:uid="{D22B2E4D-6FA9-4CF9-AFFF-21DA9BD53CD7}"/>
    <cellStyle name="Normal 2 6 4 3 3 2" xfId="33446" xr:uid="{0ADBD44E-207D-40C2-86B0-FF818B9F3576}"/>
    <cellStyle name="Normal 2 6 4 3 3 3" xfId="33447" xr:uid="{217AAA30-B09F-46D5-888E-16EE555ECD1B}"/>
    <cellStyle name="Normal 2 6 4 3 4" xfId="33448" xr:uid="{33B4FC86-F8E8-4AD6-8224-AABB2A0550CB}"/>
    <cellStyle name="Normal 2 6 4 3 4 2" xfId="33449" xr:uid="{1624482D-A745-4818-B747-F190BD819C47}"/>
    <cellStyle name="Normal 2 6 4 3 4 2 2" xfId="33450" xr:uid="{2B71C2D3-3462-4F51-8CC0-ACF03C8B5437}"/>
    <cellStyle name="Normal 2 6 4 3 4 2 2 2" xfId="33451" xr:uid="{E4F6FC8A-BB21-45FB-9C33-48BBE06052D8}"/>
    <cellStyle name="Normal 2 6 4 3 4 2 3" xfId="33452" xr:uid="{7284931C-6D03-458E-9199-C4208C9C68D0}"/>
    <cellStyle name="Normal 2 6 4 3 4 3" xfId="33453" xr:uid="{D35F9001-AF9D-4FE4-AA34-F6B80997DAD0}"/>
    <cellStyle name="Normal 2 6 4 3 4 3 2" xfId="33454" xr:uid="{CEE409F5-DCD2-472A-9B87-EC02A9E18FFE}"/>
    <cellStyle name="Normal 2 6 4 3 4 4" xfId="33455" xr:uid="{2E49F21C-C6E5-4D03-B05B-A1BDD88E4352}"/>
    <cellStyle name="Normal 2 6 4 3 5" xfId="33456" xr:uid="{A7FBFA66-0BA0-43EC-9716-A67659B8F8DD}"/>
    <cellStyle name="Normal 2 6 4 3 5 2" xfId="33457" xr:uid="{4F70FCA1-6F06-4934-81B2-8A6727C4032F}"/>
    <cellStyle name="Normal 2 6 4 3 5 2 2" xfId="33458" xr:uid="{231B3E18-0D8E-4051-9A2F-1C84E6F08A81}"/>
    <cellStyle name="Normal 2 6 4 3 5 3" xfId="33459" xr:uid="{7271860D-819A-4FD3-AB99-D17D65424E5C}"/>
    <cellStyle name="Normal 2 6 4 3 6" xfId="33460" xr:uid="{B1531EC1-6588-4B33-ABB6-25189DEE3381}"/>
    <cellStyle name="Normal 2 6 4 3 6 2" xfId="33461" xr:uid="{0D30CE3D-5CDD-47FA-8851-A122ADA00606}"/>
    <cellStyle name="Normal 2 6 4 3 6 2 2" xfId="33462" xr:uid="{1711C083-7425-408E-8E36-4383B18D749F}"/>
    <cellStyle name="Normal 2 6 4 3 6 3" xfId="33463" xr:uid="{A9DE6D58-6F03-4DBD-A487-556FDF30C001}"/>
    <cellStyle name="Normal 2 6 4 3 7" xfId="33464" xr:uid="{5B70E4A6-8BCA-4D00-A450-799B94300863}"/>
    <cellStyle name="Normal 2 6 4 3 8" xfId="33465" xr:uid="{2F338AE8-4B5A-4FB5-99D1-EA738A2A4B7B}"/>
    <cellStyle name="Normal 2 6 4 3 9" xfId="45788" xr:uid="{69F35CF6-BD1F-4137-A13F-0FD893AD4BFA}"/>
    <cellStyle name="Normal 2 6 4 4" xfId="33466" xr:uid="{722CA64D-BC57-4338-9816-20CC4809B05F}"/>
    <cellStyle name="Normal 2 6 4 4 2" xfId="33467" xr:uid="{A493DBE4-1CFE-4C71-BCE7-7B85025A1536}"/>
    <cellStyle name="Normal 2 6 4 4 2 2" xfId="33468" xr:uid="{B650503B-E2D9-4CE4-9F3A-254646A8510A}"/>
    <cellStyle name="Normal 2 6 4 4 2 3" xfId="33469" xr:uid="{C52718BB-F9CD-4CB6-82D1-21114DAE90DD}"/>
    <cellStyle name="Normal 2 6 4 4 3" xfId="33470" xr:uid="{D0014A14-694A-4F2B-A0CD-C3E5C281B71F}"/>
    <cellStyle name="Normal 2 6 4 4 4" xfId="33471" xr:uid="{4B9301EE-FF72-41E8-8076-1B91AABD0B68}"/>
    <cellStyle name="Normal 2 6 4 4 5" xfId="46443" xr:uid="{4A74C82A-E97E-4E65-9450-4D6AE035F486}"/>
    <cellStyle name="Normal 2 6 4 5" xfId="33472" xr:uid="{08175977-BB9C-4E46-B638-EE759B9F4764}"/>
    <cellStyle name="Normal 2 6 4 5 2" xfId="33473" xr:uid="{5C094CC3-A316-4603-A7F9-52C53B6F0EDD}"/>
    <cellStyle name="Normal 2 6 4 5 3" xfId="33474" xr:uid="{72AB0905-EBEC-43EC-B7CD-3FE62B9F3605}"/>
    <cellStyle name="Normal 2 6 4 6" xfId="33475" xr:uid="{4A7109EB-1484-46C7-B150-60E77F3F4079}"/>
    <cellStyle name="Normal 2 6 4 6 2" xfId="33476" xr:uid="{B3815AFA-B45C-4DEC-A2D0-51328EF69CCB}"/>
    <cellStyle name="Normal 2 6 4 6 2 2" xfId="33477" xr:uid="{B05E0563-3A57-4DB2-B984-6640CAA366F6}"/>
    <cellStyle name="Normal 2 6 4 6 3" xfId="33478" xr:uid="{991C78C6-A59F-42A0-A095-3D8AFCE5A58C}"/>
    <cellStyle name="Normal 2 6 4 7" xfId="33479" xr:uid="{2A5F767B-EEC3-4103-A3AB-04E3991AE451}"/>
    <cellStyle name="Normal 2 6 4 8" xfId="33480" xr:uid="{ED3BAA13-B9A6-4C27-9BD0-50D477C6EA7B}"/>
    <cellStyle name="Normal 2 6 4 9" xfId="44117" xr:uid="{07F2D407-484F-462B-981C-410420FAF8F7}"/>
    <cellStyle name="Normal 2 6 5" xfId="33481" xr:uid="{0A705416-B82A-487C-8569-7C0B4CB0E820}"/>
    <cellStyle name="Normal 2 6 5 2" xfId="33482" xr:uid="{A66E26A4-8E12-47FD-82AB-90C322FA1FA4}"/>
    <cellStyle name="Normal 2 6 5 2 2" xfId="33483" xr:uid="{EE967764-5D8F-4F0E-8B09-BDECF2BE2F65}"/>
    <cellStyle name="Normal 2 6 5 2 2 2" xfId="33484" xr:uid="{2D3A2448-50C6-4AB8-A34E-DA86B6A8A301}"/>
    <cellStyle name="Normal 2 6 5 2 2 2 2" xfId="33485" xr:uid="{68706010-AF31-4EB1-AFF9-E5C6FB0B0163}"/>
    <cellStyle name="Normal 2 6 5 2 2 3" xfId="33486" xr:uid="{64E388D3-4883-4FB8-B2F1-AFA7A602AB24}"/>
    <cellStyle name="Normal 2 6 5 2 3" xfId="33487" xr:uid="{83E35AAF-3929-4EFA-8859-7C0B8473AABD}"/>
    <cellStyle name="Normal 2 6 5 2 3 2" xfId="33488" xr:uid="{DE5AB514-1363-4CB1-8C5A-4EB290F78156}"/>
    <cellStyle name="Normal 2 6 5 2 3 2 2" xfId="33489" xr:uid="{A2FF9EE0-0949-4BFF-A23C-C1F28D61C865}"/>
    <cellStyle name="Normal 2 6 5 2 3 3" xfId="33490" xr:uid="{FCC65090-C005-431C-B967-5BAEE47D5157}"/>
    <cellStyle name="Normal 2 6 5 2 4" xfId="33491" xr:uid="{68458C95-EEF5-4188-8A64-E19F7F4F7700}"/>
    <cellStyle name="Normal 2 6 5 2 4 2" xfId="33492" xr:uid="{54B82E5B-239C-4132-8782-BE32CA842B85}"/>
    <cellStyle name="Normal 2 6 5 2 5" xfId="33493" xr:uid="{BD9D36C0-3256-41F9-930F-1A03A8D0F4B4}"/>
    <cellStyle name="Normal 2 6 5 2 6" xfId="45907" xr:uid="{63293C38-6CFA-4B2D-8939-AB3A2CB53660}"/>
    <cellStyle name="Normal 2 6 5 3" xfId="33494" xr:uid="{2DF71347-92F4-4C92-B354-410FD1805972}"/>
    <cellStyle name="Normal 2 6 5 3 2" xfId="33495" xr:uid="{FB923CBA-9E01-43C0-A91E-80615D7B5A80}"/>
    <cellStyle name="Normal 2 6 5 3 2 2" xfId="33496" xr:uid="{04B99A5F-B1BE-4D4C-B659-8225D6B10C14}"/>
    <cellStyle name="Normal 2 6 5 3 3" xfId="33497" xr:uid="{178A1E47-0739-4EC0-8DA3-B1C4B9B6BD64}"/>
    <cellStyle name="Normal 2 6 5 3 4" xfId="47709" xr:uid="{4F8B2AFE-DA69-40B1-A129-A33AC2D08DE4}"/>
    <cellStyle name="Normal 2 6 5 4" xfId="33498" xr:uid="{4D48C8FE-7B9D-49EE-BE87-4230D029D8A2}"/>
    <cellStyle name="Normal 2 6 5 4 2" xfId="33499" xr:uid="{527C2CEE-865F-46C4-8A91-CAD59A9E9902}"/>
    <cellStyle name="Normal 2 6 5 4 2 2" xfId="33500" xr:uid="{297F5031-28E6-4473-BE88-FBA0FCACE531}"/>
    <cellStyle name="Normal 2 6 5 4 3" xfId="33501" xr:uid="{BA148B70-1F87-4FD3-8E67-33F00ABC16EF}"/>
    <cellStyle name="Normal 2 6 5 4 4" xfId="47314" xr:uid="{F7581F1C-C47B-4572-883B-A31D639AE8BB}"/>
    <cellStyle name="Normal 2 6 5 5" xfId="33502" xr:uid="{EC3DBE0D-493F-4BD6-81F3-FFEDBF568625}"/>
    <cellStyle name="Normal 2 6 5 5 2" xfId="33503" xr:uid="{CA61B758-9652-44A0-9CD7-B47388171766}"/>
    <cellStyle name="Normal 2 6 5 6" xfId="33504" xr:uid="{66F6BA09-F6BB-48BF-AAAD-CB50483D9D2F}"/>
    <cellStyle name="Normal 2 6 5 7" xfId="44567" xr:uid="{02C89F35-4CE1-40F8-A892-D1F733B65F85}"/>
    <cellStyle name="Normal 2 6 6" xfId="33505" xr:uid="{B0DBD2F7-5FBF-4B12-8F32-0ABC8018F811}"/>
    <cellStyle name="Normal 2 6 6 2" xfId="33506" xr:uid="{494981FE-B2D7-484D-8926-933C08BCEC0B}"/>
    <cellStyle name="Normal 2 6 6 2 2" xfId="33507" xr:uid="{16F2E5CD-B19A-4793-BE53-C19BB74D8CDB}"/>
    <cellStyle name="Normal 2 6 6 2 3" xfId="46317" xr:uid="{F179CD24-1D92-482B-A7B3-08DC1D8FC502}"/>
    <cellStyle name="Normal 2 6 6 3" xfId="33508" xr:uid="{246E9F3C-09AD-436B-8D12-C795378C7C78}"/>
    <cellStyle name="Normal 2 6 6 4" xfId="44962" xr:uid="{D8C8ADC0-B79F-4BE9-9199-FD0448B3C051}"/>
    <cellStyle name="Normal 2 6 7" xfId="33509" xr:uid="{6BA604FA-8D09-4F69-A959-9C9821D8CC76}"/>
    <cellStyle name="Normal 2 6 7 2" xfId="33510" xr:uid="{35E123CE-2A46-4CE2-B219-CE27715B1DBB}"/>
    <cellStyle name="Normal 2 6 7 2 2" xfId="33511" xr:uid="{ADFB3950-7AD8-461A-A90A-82AE48E10A32}"/>
    <cellStyle name="Normal 2 6 7 3" xfId="33512" xr:uid="{ED9D9CF4-4B47-42BB-A2F9-B7D17BE75415}"/>
    <cellStyle name="Normal 2 6 7 4" xfId="45543" xr:uid="{51BEFE95-E974-4358-AE1E-48BC5410DE98}"/>
    <cellStyle name="Normal 2 6 8" xfId="33513" xr:uid="{55131272-817E-4839-BA53-36952A11ED4B}"/>
    <cellStyle name="Normal 2 6 8 2" xfId="33514" xr:uid="{F350BA03-1678-4F7C-A1BE-CC6354469428}"/>
    <cellStyle name="Normal 2 6 9" xfId="33515" xr:uid="{FD76F416-AF43-44FC-BD0A-A16F3CE94BC9}"/>
    <cellStyle name="Normal 2 7" xfId="453" xr:uid="{773D2911-56E3-4791-AEAB-8B924EF4354F}"/>
    <cellStyle name="Normal 2 7 10" xfId="43899" xr:uid="{45A64E01-C677-408F-937C-5D9A00CB1010}"/>
    <cellStyle name="Normal 2 7 11" xfId="44091" xr:uid="{E7BEC352-1731-4100-94D5-E0A132D480A4}"/>
    <cellStyle name="Normal 2 7 2" xfId="509" xr:uid="{AD286610-7FF5-4FA8-960F-C87B89B2F2BB}"/>
    <cellStyle name="Normal 2 7 2 2" xfId="771" xr:uid="{50C1F7F2-9A94-4031-A61F-4F957DA3E377}"/>
    <cellStyle name="Normal 2 7 2 2 2" xfId="1171" xr:uid="{D98744C2-2438-4BB5-B851-476DECB61B74}"/>
    <cellStyle name="Normal 2 7 2 2 2 2" xfId="33520" xr:uid="{AD7D2514-2372-4587-9955-90898F629231}"/>
    <cellStyle name="Normal 2 7 2 2 2 2 2" xfId="33521" xr:uid="{379EE340-6F6C-4E68-894F-F47A8A9FFA94}"/>
    <cellStyle name="Normal 2 7 2 2 2 2 2 2" xfId="33522" xr:uid="{96F78A9C-C917-447A-94FE-2F933909CBF0}"/>
    <cellStyle name="Normal 2 7 2 2 2 2 3" xfId="33523" xr:uid="{BB910EB1-9514-4E2F-A0B0-8D23B0AF81C3}"/>
    <cellStyle name="Normal 2 7 2 2 2 3" xfId="33524" xr:uid="{368447F4-04DA-4365-B8F2-7DDFB6A0F499}"/>
    <cellStyle name="Normal 2 7 2 2 2 3 2" xfId="33525" xr:uid="{4B58AA73-7ADA-41EF-9F67-059E6E9FB44B}"/>
    <cellStyle name="Normal 2 7 2 2 2 3 2 2" xfId="33526" xr:uid="{D29457E0-22B4-4E6A-9E0B-C84E1B6865AC}"/>
    <cellStyle name="Normal 2 7 2 2 2 3 3" xfId="33527" xr:uid="{2855DBA2-E9EE-4045-8CE2-13BDDE9124DC}"/>
    <cellStyle name="Normal 2 7 2 2 2 4" xfId="33528" xr:uid="{035E1D38-9BB1-4F8B-BE3D-9DC8E4C9BFBC}"/>
    <cellStyle name="Normal 2 7 2 2 2 4 2" xfId="33529" xr:uid="{898B15F4-1409-44DF-89B6-592E0B9F0380}"/>
    <cellStyle name="Normal 2 7 2 2 2 5" xfId="33530" xr:uid="{61117111-E8D2-485B-9637-3CDF87D5AA8B}"/>
    <cellStyle name="Normal 2 7 2 2 2 6" xfId="33519" xr:uid="{E31AFCD0-90CF-4720-BA69-6A648E6AEA55}"/>
    <cellStyle name="Normal 2 7 2 2 2 7" xfId="46111" xr:uid="{D57ADB0D-B921-4FAE-9ABD-FD6FD2D44B2D}"/>
    <cellStyle name="Normal 2 7 2 2 3" xfId="33531" xr:uid="{8FBF69BE-CB95-43F2-BD24-B7533267DA4B}"/>
    <cellStyle name="Normal 2 7 2 2 3 2" xfId="33532" xr:uid="{FE4AEFFA-1BC4-4EB8-BF76-C434AA1CEB33}"/>
    <cellStyle name="Normal 2 7 2 2 3 2 2" xfId="33533" xr:uid="{AB4694ED-D7A7-4657-9029-7C51F09667C4}"/>
    <cellStyle name="Normal 2 7 2 2 3 3" xfId="33534" xr:uid="{61347E08-103E-4716-A116-DE94D67AEE0E}"/>
    <cellStyle name="Normal 2 7 2 2 4" xfId="33535" xr:uid="{36A6F9B7-F8C5-4C2E-A0B8-8FBF967715EF}"/>
    <cellStyle name="Normal 2 7 2 2 4 2" xfId="33536" xr:uid="{4CBEE4FE-8D8C-4346-A7A8-28C8F335A21C}"/>
    <cellStyle name="Normal 2 7 2 2 4 2 2" xfId="33537" xr:uid="{79B2A24E-1A17-474E-81D9-45F83D3860D4}"/>
    <cellStyle name="Normal 2 7 2 2 4 3" xfId="33538" xr:uid="{35768CCD-38FE-42D5-A57C-3636CF5A91FD}"/>
    <cellStyle name="Normal 2 7 2 2 5" xfId="33539" xr:uid="{6FA335AE-9502-4061-89A9-6093C5A79FB6}"/>
    <cellStyle name="Normal 2 7 2 2 5 2" xfId="33540" xr:uid="{BB47593A-ECD0-4CDC-866C-F8F61C0A3085}"/>
    <cellStyle name="Normal 2 7 2 2 6" xfId="33541" xr:uid="{B4CCAF73-9814-4C66-BD2E-C78DF61B07A4}"/>
    <cellStyle name="Normal 2 7 2 2 7" xfId="33518" xr:uid="{CC47D05A-FD87-40EC-B8EB-B3CAA3F060CC}"/>
    <cellStyle name="Normal 2 7 2 2 8" xfId="45329" xr:uid="{8D5E08C8-EE5A-4848-832F-CE2A1E9854AA}"/>
    <cellStyle name="Normal 2 7 2 3" xfId="960" xr:uid="{1DC5EA23-A788-4F7C-81AB-F8D1A24DB96F}"/>
    <cellStyle name="Normal 2 7 2 3 2" xfId="33543" xr:uid="{A000F050-2205-45BA-AF98-9F0C1E869C7D}"/>
    <cellStyle name="Normal 2 7 2 3 2 2" xfId="33544" xr:uid="{86143794-8C2C-48F6-A11C-1851BAAAC530}"/>
    <cellStyle name="Normal 2 7 2 3 2 2 2" xfId="33545" xr:uid="{A3A0C7F3-EAB0-48CA-B997-9EF9CA07EB62}"/>
    <cellStyle name="Normal 2 7 2 3 2 3" xfId="33546" xr:uid="{7E1FE3F5-8E10-4514-B844-D79896D78F59}"/>
    <cellStyle name="Normal 2 7 2 3 3" xfId="33547" xr:uid="{D00EC8C9-B915-4DD2-9F69-078AFBF542E2}"/>
    <cellStyle name="Normal 2 7 2 3 3 2" xfId="33548" xr:uid="{63980B55-FE04-4D0B-AF33-71D25C4F834C}"/>
    <cellStyle name="Normal 2 7 2 3 3 2 2" xfId="33549" xr:uid="{398F4DC2-1132-4A4B-92F0-FA359C2041D2}"/>
    <cellStyle name="Normal 2 7 2 3 3 3" xfId="33550" xr:uid="{78433203-5C75-4326-8E65-2806C5A4EE0F}"/>
    <cellStyle name="Normal 2 7 2 3 4" xfId="33551" xr:uid="{CBC87995-B54D-4314-927C-3D0B18F9BBC6}"/>
    <cellStyle name="Normal 2 7 2 3 4 2" xfId="33552" xr:uid="{5C5228C8-F7C8-4867-AC33-F0AD726F7306}"/>
    <cellStyle name="Normal 2 7 2 3 5" xfId="33553" xr:uid="{3848DC71-A474-4165-9B13-66C1C935164A}"/>
    <cellStyle name="Normal 2 7 2 3 6" xfId="33542" xr:uid="{8B6DE0A5-1155-4E5C-839B-9E984B6AA323}"/>
    <cellStyle name="Normal 2 7 2 3 7" xfId="45769" xr:uid="{F2144621-78D3-4086-82F9-95F9F835601D}"/>
    <cellStyle name="Normal 2 7 2 4" xfId="33554" xr:uid="{48AE619C-CA90-4679-AE1C-18351224EAC5}"/>
    <cellStyle name="Normal 2 7 2 4 2" xfId="33555" xr:uid="{E14E2B90-1BA4-4609-AEB1-18D7307B2A84}"/>
    <cellStyle name="Normal 2 7 2 4 2 2" xfId="33556" xr:uid="{C14EA3BE-160B-4A03-9C38-ED40B405106D}"/>
    <cellStyle name="Normal 2 7 2 4 3" xfId="33557" xr:uid="{FF4AA1FE-3C59-46CE-A4F7-E1D87D68C636}"/>
    <cellStyle name="Normal 2 7 2 4 4" xfId="46668" xr:uid="{2939A831-B948-4E16-B40E-B51AFD479C3D}"/>
    <cellStyle name="Normal 2 7 2 5" xfId="33558" xr:uid="{97AAC0A0-E4AF-44CB-85AB-7EFD45E9704F}"/>
    <cellStyle name="Normal 2 7 2 5 2" xfId="33559" xr:uid="{C3E3345A-222C-461C-A727-880E59A2BEF1}"/>
    <cellStyle name="Normal 2 7 2 5 2 2" xfId="33560" xr:uid="{8238F8A2-C5E4-4E61-AADB-F03032C46431}"/>
    <cellStyle name="Normal 2 7 2 5 3" xfId="33561" xr:uid="{1DD5385F-0957-4F2C-9D14-D1E0804DA60E}"/>
    <cellStyle name="Normal 2 7 2 6" xfId="33562" xr:uid="{CB0BD1A9-4B73-45AF-BED1-09454CA05693}"/>
    <cellStyle name="Normal 2 7 2 6 2" xfId="33563" xr:uid="{B1B5A30E-C1C1-40B6-8D6B-C16D9C0718F4}"/>
    <cellStyle name="Normal 2 7 2 7" xfId="33564" xr:uid="{3944E41F-A96D-4027-A69F-517CF05F6FE5}"/>
    <cellStyle name="Normal 2 7 2 8" xfId="33517" xr:uid="{085E1D29-4BE5-4FD9-89AB-9D9D619D3069}"/>
    <cellStyle name="Normal 2 7 2 9" xfId="44342" xr:uid="{2D3B58A4-1F8D-4C7D-90BD-A47D5C9A02E6}"/>
    <cellStyle name="Normal 2 7 3" xfId="650" xr:uid="{16BAF1A0-A82B-434C-8B15-0B88462F73CA}"/>
    <cellStyle name="Normal 2 7 3 2" xfId="1060" xr:uid="{1CE11E76-7836-422F-99D7-F782F71411E1}"/>
    <cellStyle name="Normal 2 7 3 2 2" xfId="33567" xr:uid="{93DAD04A-AA5F-4989-ACBD-750B41D973CD}"/>
    <cellStyle name="Normal 2 7 3 2 2 2" xfId="33568" xr:uid="{11451E42-B107-46E1-B7A6-2B4DEFD9202F}"/>
    <cellStyle name="Normal 2 7 3 2 2 2 2" xfId="33569" xr:uid="{7B2ADA8B-0E02-4FAC-B393-68A62744D2D1}"/>
    <cellStyle name="Normal 2 7 3 2 2 3" xfId="33570" xr:uid="{F2961C46-B487-4CEE-94F4-C4377028A684}"/>
    <cellStyle name="Normal 2 7 3 2 3" xfId="33571" xr:uid="{2A9A0A9E-BC3A-496F-81A7-48E556BAAEFE}"/>
    <cellStyle name="Normal 2 7 3 2 3 2" xfId="33572" xr:uid="{32D0612C-095F-4E6D-9919-3D8B7714B9EA}"/>
    <cellStyle name="Normal 2 7 3 2 3 2 2" xfId="33573" xr:uid="{C026269B-13CB-4BB2-9C43-426E59895DA8}"/>
    <cellStyle name="Normal 2 7 3 2 3 3" xfId="33574" xr:uid="{6D5F0DA9-39FB-4170-BA04-FC9240024EDD}"/>
    <cellStyle name="Normal 2 7 3 2 4" xfId="33575" xr:uid="{F992FBDE-BF5B-4484-BDFF-89D688DE3608}"/>
    <cellStyle name="Normal 2 7 3 2 4 2" xfId="33576" xr:uid="{58F47ACF-B72C-41B4-B1D6-9BA7FA3AF442}"/>
    <cellStyle name="Normal 2 7 3 2 5" xfId="33577" xr:uid="{411B76BB-3072-4E08-8BE3-61A3ED6F3E95}"/>
    <cellStyle name="Normal 2 7 3 2 6" xfId="33566" xr:uid="{B8DB4BC2-D82A-4D41-BB75-122280E0A515}"/>
    <cellStyle name="Normal 2 7 3 2 7" xfId="45204" xr:uid="{0F6146C1-4119-41CD-B48E-2E79962F3B2C}"/>
    <cellStyle name="Normal 2 7 3 3" xfId="33578" xr:uid="{8A4151E4-8D8E-4819-8C97-F994A9F1C200}"/>
    <cellStyle name="Normal 2 7 3 3 2" xfId="33579" xr:uid="{07EF4C56-4A2D-4D23-B40F-2F663C88F2E1}"/>
    <cellStyle name="Normal 2 7 3 3 2 2" xfId="33580" xr:uid="{5A1B83BA-005E-40A0-BCC6-47BFDD3DE321}"/>
    <cellStyle name="Normal 2 7 3 3 3" xfId="33581" xr:uid="{11D005CC-3C8B-43BF-A91D-64E2FB0C3468}"/>
    <cellStyle name="Normal 2 7 3 3 4" xfId="45888" xr:uid="{420BC78C-A9FD-44BA-ADFC-9F661534EF78}"/>
    <cellStyle name="Normal 2 7 3 4" xfId="33582" xr:uid="{1C7918EF-37AA-41E4-BEA1-724056E7C4DC}"/>
    <cellStyle name="Normal 2 7 3 4 2" xfId="33583" xr:uid="{3155706C-66D8-440C-A07E-B8256A9FB180}"/>
    <cellStyle name="Normal 2 7 3 4 2 2" xfId="33584" xr:uid="{39DB3B03-DBDD-4EFE-8284-1DB4691A0BCC}"/>
    <cellStyle name="Normal 2 7 3 4 3" xfId="33585" xr:uid="{C7DD22F5-8CFF-4C1F-806B-14FBCFEC708A}"/>
    <cellStyle name="Normal 2 7 3 4 4" xfId="46543" xr:uid="{2ABB5A54-4A4D-4572-8226-FC9EB9888D0B}"/>
    <cellStyle name="Normal 2 7 3 5" xfId="33586" xr:uid="{A9DE4962-90F7-4A86-B64D-CC4DEBE06261}"/>
    <cellStyle name="Normal 2 7 3 5 2" xfId="33587" xr:uid="{8714EDA9-11B3-4BD9-91B8-8BA01C9E1204}"/>
    <cellStyle name="Normal 2 7 3 6" xfId="33588" xr:uid="{4E478AFE-12ED-4FAF-B321-C969D414AD49}"/>
    <cellStyle name="Normal 2 7 3 7" xfId="33565" xr:uid="{D7787E1F-88AD-48A4-9C39-0BB3BD83B62E}"/>
    <cellStyle name="Normal 2 7 3 8" xfId="44217" xr:uid="{97100FA3-CCE4-4B20-BD0D-293BD226386C}"/>
    <cellStyle name="Normal 2 7 4" xfId="716" xr:uid="{124F3EE8-1328-49E3-B33D-32F49E07CD41}"/>
    <cellStyle name="Normal 2 7 4 2" xfId="1116" xr:uid="{E915612E-4533-4CAB-AB06-6E6658369BAF}"/>
    <cellStyle name="Normal 2 7 4 2 2" xfId="33591" xr:uid="{96301E62-F838-4C2A-B8EB-8FCADAF995BF}"/>
    <cellStyle name="Normal 2 7 4 2 2 2" xfId="33592" xr:uid="{E0E98DE6-6540-4B5B-8C7D-58F82EAFD794}"/>
    <cellStyle name="Normal 2 7 4 2 3" xfId="33593" xr:uid="{BC272427-7C74-4091-9FA9-594A8570394D}"/>
    <cellStyle name="Normal 2 7 4 2 4" xfId="33590" xr:uid="{B7B5F8FA-8B35-4CC7-82CA-7ACE8F57C0A1}"/>
    <cellStyle name="Normal 2 7 4 2 5" xfId="46007" xr:uid="{791A8396-E3D6-43B3-9891-D79F79D57C87}"/>
    <cellStyle name="Normal 2 7 4 3" xfId="33594" xr:uid="{C53DD46A-8BFC-4EC0-A1E0-D4EB2B65DF38}"/>
    <cellStyle name="Normal 2 7 4 3 2" xfId="33595" xr:uid="{CBC867C2-A02C-47E6-A3B7-A9F952C80916}"/>
    <cellStyle name="Normal 2 7 4 3 2 2" xfId="33596" xr:uid="{87B9CB6B-6ECA-4A91-B9F3-C0910E9BB873}"/>
    <cellStyle name="Normal 2 7 4 3 3" xfId="33597" xr:uid="{46BFB0CB-9358-4DEB-89FC-309012A640F8}"/>
    <cellStyle name="Normal 2 7 4 3 4" xfId="47710" xr:uid="{5C46C25B-DC6B-4E60-BF21-1B6BE93B92D0}"/>
    <cellStyle name="Normal 2 7 4 4" xfId="33598" xr:uid="{8A3E7AAA-7B98-49F8-8E2F-C8D9A0ED093E}"/>
    <cellStyle name="Normal 2 7 4 4 2" xfId="33599" xr:uid="{8A918C8C-9021-4C67-878D-A60927FD7A47}"/>
    <cellStyle name="Normal 2 7 4 5" xfId="33600" xr:uid="{8BB10DB8-A5CF-4D60-83EC-9E748953E403}"/>
    <cellStyle name="Normal 2 7 4 6" xfId="33589" xr:uid="{37687EA4-8F4C-4089-9A61-84F644B71FC3}"/>
    <cellStyle name="Normal 2 7 4 7" xfId="44568" xr:uid="{C6BDC24C-8404-4905-8ADA-100ED28E5F62}"/>
    <cellStyle name="Normal 2 7 5" xfId="905" xr:uid="{25E119CA-7FB0-44FA-8701-DE410C63D116}"/>
    <cellStyle name="Normal 2 7 5 2" xfId="33602" xr:uid="{818456F3-9CEA-4AD0-B556-0D7E6A7170A2}"/>
    <cellStyle name="Normal 2 7 5 2 2" xfId="33603" xr:uid="{93FB9D9C-CCCD-4924-B296-ADE202C1220B}"/>
    <cellStyle name="Normal 2 7 5 2 2 2" xfId="33604" xr:uid="{7D739374-5240-4171-834A-9658AFFA945E}"/>
    <cellStyle name="Normal 2 7 5 2 3" xfId="33605" xr:uid="{7AF433ED-7440-4AE2-8E16-B6BF03DFE29B}"/>
    <cellStyle name="Normal 2 7 5 2 4" xfId="46418" xr:uid="{439FFB47-39BE-44A2-B803-31820B0D2448}"/>
    <cellStyle name="Normal 2 7 5 3" xfId="33606" xr:uid="{7C38FF67-5786-4EED-8CFD-F57CAA53672A}"/>
    <cellStyle name="Normal 2 7 5 3 2" xfId="33607" xr:uid="{05B29D5F-3756-40C2-8BD4-ADF7446303A6}"/>
    <cellStyle name="Normal 2 7 5 4" xfId="33608" xr:uid="{E108907E-A798-423C-9EE7-B52CDB38604C}"/>
    <cellStyle name="Normal 2 7 5 5" xfId="33601" xr:uid="{C4C19984-5FBA-4373-A87F-CF1F4536BD77}"/>
    <cellStyle name="Normal 2 7 5 6" xfId="45078" xr:uid="{D27176FD-8667-4566-A77D-B95802EE267C}"/>
    <cellStyle name="Normal 2 7 6" xfId="33609" xr:uid="{237D7CD6-850C-4BEE-8619-9D2C3A205667}"/>
    <cellStyle name="Normal 2 7 6 2" xfId="33610" xr:uid="{7F73357D-0E7E-429B-BE73-CFA99BD2A998}"/>
    <cellStyle name="Normal 2 7 6 2 2" xfId="33611" xr:uid="{7EA12030-54BE-4D08-AF49-32A10783F1A3}"/>
    <cellStyle name="Normal 2 7 6 3" xfId="33612" xr:uid="{A486C327-3C56-4188-BB19-BFCB3CDC619F}"/>
    <cellStyle name="Normal 2 7 6 4" xfId="45643" xr:uid="{42C078C9-E4AA-48EC-969E-3CFF15C42C17}"/>
    <cellStyle name="Normal 2 7 7" xfId="33613" xr:uid="{24D35261-CEE1-4161-ACA0-08C5C54C43FB}"/>
    <cellStyle name="Normal 2 7 7 2" xfId="33614" xr:uid="{FD5EACB0-0CFF-41C5-B5CF-4899C6F9D837}"/>
    <cellStyle name="Normal 2 7 8" xfId="33615" xr:uid="{763DBA02-FF66-421C-9C73-D1684EB21B1C}"/>
    <cellStyle name="Normal 2 7 9" xfId="33516" xr:uid="{DD6A395F-8370-4760-95CB-06D7F4BA4EBA}"/>
    <cellStyle name="Normal 2 8" xfId="458" xr:uid="{74D9AA48-1691-4E96-956F-76E8C6DF6715}"/>
    <cellStyle name="Normal 2 8 2" xfId="720" xr:uid="{5D585E5B-4F7D-4383-8139-D0CB6FE83385}"/>
    <cellStyle name="Normal 2 8 2 10" xfId="44344" xr:uid="{93D17547-5FDF-4480-BB02-F3CACEA801D5}"/>
    <cellStyle name="Normal 2 8 2 2" xfId="1120" xr:uid="{13F37791-7898-4F34-9642-18F249CAAB05}"/>
    <cellStyle name="Normal 2 8 2 2 2" xfId="33619" xr:uid="{63DDEFC9-2923-47A1-AC51-4E9F769BB554}"/>
    <cellStyle name="Normal 2 8 2 2 2 2" xfId="33620" xr:uid="{5EB3FED6-913F-4B28-975E-EACB49A85EC8}"/>
    <cellStyle name="Normal 2 8 2 2 2 3" xfId="33621" xr:uid="{27F0B90A-9F33-4D19-A46B-0B0CCF4833E8}"/>
    <cellStyle name="Normal 2 8 2 2 2 4" xfId="46113" xr:uid="{D6303436-73B0-46E3-9F25-56F22D403E53}"/>
    <cellStyle name="Normal 2 8 2 2 3" xfId="33622" xr:uid="{7F08E2B3-4482-4D43-BDB3-6CC16B06ECD5}"/>
    <cellStyle name="Normal 2 8 2 2 3 2" xfId="33623" xr:uid="{60D26006-FF7C-4DC8-A45D-4C1186120CB3}"/>
    <cellStyle name="Normal 2 8 2 2 3 2 2" xfId="33624" xr:uid="{33F6135D-F78C-40C4-AD36-69D51EE14FF3}"/>
    <cellStyle name="Normal 2 8 2 2 3 3" xfId="33625" xr:uid="{8D5F5736-BF25-4CF2-BA35-9FFE0CA37B53}"/>
    <cellStyle name="Normal 2 8 2 2 4" xfId="33626" xr:uid="{861B1FDC-B531-4F60-AAA7-576D12B7908A}"/>
    <cellStyle name="Normal 2 8 2 2 4 2" xfId="33627" xr:uid="{42314543-CB90-4132-821C-E7FD3120D625}"/>
    <cellStyle name="Normal 2 8 2 2 4 2 2" xfId="33628" xr:uid="{C66F2876-CB35-472B-A3DB-80EE146DC9F5}"/>
    <cellStyle name="Normal 2 8 2 2 4 3" xfId="33629" xr:uid="{500920E8-3A10-4967-A254-E68D096AE25C}"/>
    <cellStyle name="Normal 2 8 2 2 5" xfId="33630" xr:uid="{4F4175F0-5887-4726-BF7A-7C5BD9E15389}"/>
    <cellStyle name="Normal 2 8 2 2 5 2" xfId="33631" xr:uid="{C6C6486B-DA57-4DE0-BCC4-303BEA5C4825}"/>
    <cellStyle name="Normal 2 8 2 2 6" xfId="33632" xr:uid="{20AC0AED-84F9-4D58-8706-5A7FDAEEDF1D}"/>
    <cellStyle name="Normal 2 8 2 2 7" xfId="33618" xr:uid="{9A472988-73D6-4F9B-A9A1-2D6B3DBE44F9}"/>
    <cellStyle name="Normal 2 8 2 2 8" xfId="45331" xr:uid="{854F6F79-5B4C-4599-97BC-ED339C22EE01}"/>
    <cellStyle name="Normal 2 8 2 3" xfId="33633" xr:uid="{A2B970A8-94EC-46B1-BA9A-0318E60F8F59}"/>
    <cellStyle name="Normal 2 8 2 3 2" xfId="33634" xr:uid="{FE1EB8A8-B88F-452E-9F7A-2A084F734BF1}"/>
    <cellStyle name="Normal 2 8 2 3 2 2" xfId="33635" xr:uid="{7CAF513A-35D7-4057-9D0B-7D5D427EDEDC}"/>
    <cellStyle name="Normal 2 8 2 3 2 2 2" xfId="33636" xr:uid="{65D32FFA-D16B-4A6C-9C83-CD395A7764BF}"/>
    <cellStyle name="Normal 2 8 2 3 2 3" xfId="33637" xr:uid="{70C43551-62B2-41DB-9A4A-10E238156C8E}"/>
    <cellStyle name="Normal 2 8 2 3 3" xfId="33638" xr:uid="{9AEA1D9D-F5C6-4B10-9680-A68E54C0177A}"/>
    <cellStyle name="Normal 2 8 2 3 3 2" xfId="33639" xr:uid="{0B8B82EC-E115-4879-89F7-7FDA849610C5}"/>
    <cellStyle name="Normal 2 8 2 3 3 2 2" xfId="33640" xr:uid="{95B80289-2607-4B23-BB6E-F750D27DB371}"/>
    <cellStyle name="Normal 2 8 2 3 3 3" xfId="33641" xr:uid="{25F17429-AF64-43DE-A525-B89D720DE5D4}"/>
    <cellStyle name="Normal 2 8 2 3 4" xfId="33642" xr:uid="{024BF010-6345-4D06-B3C8-0927C7544CAD}"/>
    <cellStyle name="Normal 2 8 2 3 4 2" xfId="33643" xr:uid="{E8E5B0CA-51BF-4295-BE07-9F8324650103}"/>
    <cellStyle name="Normal 2 8 2 3 5" xfId="33644" xr:uid="{F340BD88-C0AA-4D25-A4F0-1A86C0A63779}"/>
    <cellStyle name="Normal 2 8 2 3 6" xfId="45771" xr:uid="{4803336C-2EE6-4430-B86C-CAEAFB0A77E3}"/>
    <cellStyle name="Normal 2 8 2 4" xfId="33645" xr:uid="{1A5A6834-7F2D-4613-AED8-BCEFBA4F1051}"/>
    <cellStyle name="Normal 2 8 2 4 2" xfId="33646" xr:uid="{85C067F1-FE3E-4B9E-B973-6031C19DF2EC}"/>
    <cellStyle name="Normal 2 8 2 4 3" xfId="33647" xr:uid="{B2A2ECF7-0857-4A67-BE7A-0BFF833583E5}"/>
    <cellStyle name="Normal 2 8 2 4 4" xfId="46670" xr:uid="{C1769BC9-C3BD-4552-8C41-5EC5AFD635AD}"/>
    <cellStyle name="Normal 2 8 2 5" xfId="33648" xr:uid="{D78B1FA4-E2C7-47E1-8EF9-CBA9C443E467}"/>
    <cellStyle name="Normal 2 8 2 5 2" xfId="33649" xr:uid="{C79BFB5B-5150-4728-9DC7-B9B9AA8F3CF1}"/>
    <cellStyle name="Normal 2 8 2 5 2 2" xfId="33650" xr:uid="{C77DBACC-C0AE-4B16-90A9-AAF3FEA4B59F}"/>
    <cellStyle name="Normal 2 8 2 5 3" xfId="33651" xr:uid="{7ADDA020-3696-4CA1-9481-0ACD29187404}"/>
    <cellStyle name="Normal 2 8 2 5 4" xfId="47662" xr:uid="{1D78B1F1-FF07-48FE-B98F-CAC30CD91E7A}"/>
    <cellStyle name="Normal 2 8 2 6" xfId="33652" xr:uid="{8F4AFE60-8204-46E7-B141-4FF2551C3001}"/>
    <cellStyle name="Normal 2 8 2 6 2" xfId="33653" xr:uid="{D5CED065-CC35-4D8B-B9D4-12133345171B}"/>
    <cellStyle name="Normal 2 8 2 6 2 2" xfId="33654" xr:uid="{0608729B-CDCA-4749-8069-AAA7D6FFE5E0}"/>
    <cellStyle name="Normal 2 8 2 6 3" xfId="33655" xr:uid="{45E4DC43-1233-4F27-BC52-8C4EEC482135}"/>
    <cellStyle name="Normal 2 8 2 6 4" xfId="47408" xr:uid="{4B48568A-C08B-4250-9B00-6DDFF9964992}"/>
    <cellStyle name="Normal 2 8 2 7" xfId="33656" xr:uid="{C1AE30F1-75FF-497D-82EC-3955CC123768}"/>
    <cellStyle name="Normal 2 8 2 7 2" xfId="33657" xr:uid="{D5CEDFB7-A37E-40AC-9398-FB84F0EA99C2}"/>
    <cellStyle name="Normal 2 8 2 8" xfId="33658" xr:uid="{6D4ADCD0-D2C5-4160-8321-2248D564F787}"/>
    <cellStyle name="Normal 2 8 2 9" xfId="33617" xr:uid="{5E40950B-4653-46B5-A102-B82D0382DCD0}"/>
    <cellStyle name="Normal 2 8 3" xfId="909" xr:uid="{9143519F-A767-4BDC-9246-0BAB7743F41F}"/>
    <cellStyle name="Normal 2 8 3 2" xfId="33660" xr:uid="{C89857E7-67BC-4921-94E0-EA52C9B9E441}"/>
    <cellStyle name="Normal 2 8 3 2 2" xfId="33661" xr:uid="{ACF10DE8-7E8D-4206-B7A6-A34E8931062D}"/>
    <cellStyle name="Normal 2 8 3 2 2 2" xfId="33662" xr:uid="{52080ACC-F2AC-4772-8824-2775A48083C3}"/>
    <cellStyle name="Normal 2 8 3 2 3" xfId="33663" xr:uid="{4CADF919-6FB7-4805-A1DF-AA78E26847A1}"/>
    <cellStyle name="Normal 2 8 3 2 4" xfId="45206" xr:uid="{CBA18103-2506-486B-8701-09C3AEDA9BE8}"/>
    <cellStyle name="Normal 2 8 3 3" xfId="33664" xr:uid="{08099691-8218-4E01-8BE0-479AA22C18B5}"/>
    <cellStyle name="Normal 2 8 3 3 2" xfId="33665" xr:uid="{5989A21F-EEA8-47D8-86DC-33AAE0A00F35}"/>
    <cellStyle name="Normal 2 8 3 3 2 2" xfId="33666" xr:uid="{A59A725B-A7A7-4A9A-AF45-A612308D8D63}"/>
    <cellStyle name="Normal 2 8 3 3 3" xfId="33667" xr:uid="{F5EB9601-730F-466B-81B2-183F99B03CA6}"/>
    <cellStyle name="Normal 2 8 3 3 4" xfId="45890" xr:uid="{4D6DECA9-AF08-4A2B-85D6-1C07FBBAC9E6}"/>
    <cellStyle name="Normal 2 8 3 4" xfId="33668" xr:uid="{47400FE3-F1FE-4715-A884-5A26F7F80F20}"/>
    <cellStyle name="Normal 2 8 3 4 2" xfId="33669" xr:uid="{CFA0BED6-E63B-4B5B-B604-6F3DF2AB58A3}"/>
    <cellStyle name="Normal 2 8 3 4 3" xfId="46545" xr:uid="{7A9761BA-10DC-4E22-B5D6-D49D3A07ADF6}"/>
    <cellStyle name="Normal 2 8 3 5" xfId="33670" xr:uid="{F92E78AC-4ABB-47A5-9B33-5ED6FBB7ECF3}"/>
    <cellStyle name="Normal 2 8 3 6" xfId="33659" xr:uid="{B077B5DF-11DF-40E8-A32B-D9EF2DD765EA}"/>
    <cellStyle name="Normal 2 8 3 7" xfId="44219" xr:uid="{6EC52190-4783-4F9C-B65E-E5BA8A884FB0}"/>
    <cellStyle name="Normal 2 8 4" xfId="33671" xr:uid="{0B9CEE7C-AE02-45E9-B67E-F916217E2C74}"/>
    <cellStyle name="Normal 2 8 4 2" xfId="33672" xr:uid="{D8032C57-DB4C-4CE7-BCA6-6F348BE932A0}"/>
    <cellStyle name="Normal 2 8 4 2 2" xfId="33673" xr:uid="{DC564E60-F130-482A-9837-830EE1CCE177}"/>
    <cellStyle name="Normal 2 8 4 2 2 2" xfId="33674" xr:uid="{009BF13A-75CB-43AE-AF39-6DB359A50E22}"/>
    <cellStyle name="Normal 2 8 4 2 3" xfId="33675" xr:uid="{2DB16F8E-77A8-45AD-856A-A6F6863970C6}"/>
    <cellStyle name="Normal 2 8 4 2 4" xfId="46009" xr:uid="{2DCB25A9-D43A-46A6-B723-EF6FE6A03F59}"/>
    <cellStyle name="Normal 2 8 4 3" xfId="33676" xr:uid="{83423B61-6ED2-45FF-A827-A45CE0770E19}"/>
    <cellStyle name="Normal 2 8 4 3 2" xfId="33677" xr:uid="{0B13AAA1-9081-4937-BA42-86208B334FB2}"/>
    <cellStyle name="Normal 2 8 4 4" xfId="33678" xr:uid="{3876ADC1-5F3A-4FFE-9DFA-FA02A4A60B70}"/>
    <cellStyle name="Normal 2 8 4 5" xfId="44569" xr:uid="{85C95379-1BDD-42E5-81FA-B5AC41DAC2C3}"/>
    <cellStyle name="Normal 2 8 5" xfId="33679" xr:uid="{B7F0A008-44FF-40B2-9C18-EE92CEC1326D}"/>
    <cellStyle name="Normal 2 8 5 2" xfId="33680" xr:uid="{D624E1F1-1007-4D43-93B4-A3EF0D86FAB5}"/>
    <cellStyle name="Normal 2 8 5 2 2" xfId="33681" xr:uid="{40FE10C9-85C7-4E47-8F28-9F94DCCC0665}"/>
    <cellStyle name="Normal 2 8 5 2 3" xfId="46420" xr:uid="{98115671-E472-4C67-B3FE-569F55C3BF1A}"/>
    <cellStyle name="Normal 2 8 5 3" xfId="33682" xr:uid="{B9FCA29F-521B-45BB-9A12-2E42C97F5C2B}"/>
    <cellStyle name="Normal 2 8 5 4" xfId="45081" xr:uid="{375385C1-649D-4B3C-B797-AB0CF2CFD796}"/>
    <cellStyle name="Normal 2 8 6" xfId="33683" xr:uid="{EB76D7DA-4800-4639-9F7C-883D7EA32355}"/>
    <cellStyle name="Normal 2 8 6 2" xfId="33684" xr:uid="{D5516060-0271-4603-9EB3-DCFC6935DCE9}"/>
    <cellStyle name="Normal 2 8 6 3" xfId="45645" xr:uid="{4FF237A7-546A-450B-80B9-D6F10E3B56BF}"/>
    <cellStyle name="Normal 2 8 7" xfId="33685" xr:uid="{9E140299-7D27-4538-A2E3-CAB11664D851}"/>
    <cellStyle name="Normal 2 8 7 2" xfId="47654" xr:uid="{F49D03B1-795A-43B7-A6C7-C35AFAFA7784}"/>
    <cellStyle name="Normal 2 8 8" xfId="33616" xr:uid="{A660E5C3-A0C1-42BA-9536-FE083762EA1F}"/>
    <cellStyle name="Normal 2 8 8 2" xfId="47258" xr:uid="{ADF63487-67BD-499D-B650-6E975FE7EFA1}"/>
    <cellStyle name="Normal 2 8 9" xfId="44094" xr:uid="{540319D4-2F51-4F57-8E61-B1CB5FD31B66}"/>
    <cellStyle name="Normal 2 9" xfId="512" xr:uid="{9080FC7C-A922-4815-9122-8078087D9A03}"/>
    <cellStyle name="Normal 2 9 10" xfId="43975" xr:uid="{2704D0AF-1CA9-4C66-A29A-B0995DCAF13E}"/>
    <cellStyle name="Normal 2 9 2" xfId="774" xr:uid="{1EE7A668-3F45-42CB-A639-1E0563D32C84}"/>
    <cellStyle name="Normal 2 9 2 2" xfId="1174" xr:uid="{C3F9093E-7501-48DB-840D-D832DD6B2CA9}"/>
    <cellStyle name="Normal 2 9 2 2 2" xfId="33689" xr:uid="{AE32C469-40D8-4D70-9B1F-4B1340442CB6}"/>
    <cellStyle name="Normal 2 9 2 2 2 2" xfId="33690" xr:uid="{C59061DE-BE15-4F17-8593-74AD974E4804}"/>
    <cellStyle name="Normal 2 9 2 2 2 2 2" xfId="33691" xr:uid="{9BDFC9A1-612D-43A3-B094-2057D2D93D41}"/>
    <cellStyle name="Normal 2 9 2 2 2 3" xfId="33692" xr:uid="{530ED43D-2497-4A39-A8DF-A4C778038C15}"/>
    <cellStyle name="Normal 2 9 2 2 3" xfId="33693" xr:uid="{DD198CC5-D107-42C8-908D-55AED0554F91}"/>
    <cellStyle name="Normal 2 9 2 2 3 2" xfId="33694" xr:uid="{D54774A2-A4C3-4DB8-9921-CD54BEFF4301}"/>
    <cellStyle name="Normal 2 9 2 2 3 2 2" xfId="33695" xr:uid="{CD51403E-D93A-4247-97D8-A695059E0257}"/>
    <cellStyle name="Normal 2 9 2 2 3 3" xfId="33696" xr:uid="{7A2AB837-9AFD-4E4F-9A42-599DC9A3E5F3}"/>
    <cellStyle name="Normal 2 9 2 2 4" xfId="33697" xr:uid="{79ED5F24-5FDE-4137-8755-19CFB8151CF8}"/>
    <cellStyle name="Normal 2 9 2 2 4 2" xfId="33698" xr:uid="{8DFA99E9-FA13-431F-93F5-A6406F483431}"/>
    <cellStyle name="Normal 2 9 2 2 5" xfId="33699" xr:uid="{DAC2B6B0-8738-46B4-9C75-39A191F067FD}"/>
    <cellStyle name="Normal 2 9 2 2 6" xfId="33688" xr:uid="{D03460E2-310B-4DD7-9042-AD7A61550C81}"/>
    <cellStyle name="Normal 2 9 2 2 7" xfId="47711" xr:uid="{B50C9AE6-EEEC-44A7-843C-F6B84673C162}"/>
    <cellStyle name="Normal 2 9 2 3" xfId="33700" xr:uid="{7DFE6D07-0869-4752-98C8-4608C3CFB1E9}"/>
    <cellStyle name="Normal 2 9 2 3 2" xfId="33701" xr:uid="{04A41B69-2767-4944-B06F-FDB3350F207C}"/>
    <cellStyle name="Normal 2 9 2 3 2 2" xfId="33702" xr:uid="{20FF12AA-2118-45E3-9C16-88D47486384D}"/>
    <cellStyle name="Normal 2 9 2 3 3" xfId="33703" xr:uid="{F4E4CB6B-4FC0-4666-938D-1414197EA1E0}"/>
    <cellStyle name="Normal 2 9 2 3 4" xfId="47429" xr:uid="{1647F758-DEC1-42F3-BD94-9787BBD5091B}"/>
    <cellStyle name="Normal 2 9 2 4" xfId="33704" xr:uid="{F5B47073-8E1D-41C8-9E1F-98DC0D701BF9}"/>
    <cellStyle name="Normal 2 9 2 4 2" xfId="33705" xr:uid="{DAF3992C-DD9B-4253-80B5-604855CF449B}"/>
    <cellStyle name="Normal 2 9 2 4 2 2" xfId="33706" xr:uid="{73565DE9-7460-4BEC-956F-CDD16B7A1732}"/>
    <cellStyle name="Normal 2 9 2 4 3" xfId="33707" xr:uid="{61F05C19-B851-4FBD-96F0-5B17E38AD967}"/>
    <cellStyle name="Normal 2 9 2 5" xfId="33708" xr:uid="{D345B3D9-0ABE-4A6D-83B2-B2B675CED254}"/>
    <cellStyle name="Normal 2 9 2 5 2" xfId="33709" xr:uid="{0906FD3F-7F51-489F-9506-72020892DD90}"/>
    <cellStyle name="Normal 2 9 2 6" xfId="33710" xr:uid="{767D1F1A-0B88-4ED5-8EA8-48A3AD560CEC}"/>
    <cellStyle name="Normal 2 9 2 7" xfId="33687" xr:uid="{95981757-AC82-4612-96AB-10579BBC4731}"/>
    <cellStyle name="Normal 2 9 2 8" xfId="44570" xr:uid="{0FA0A494-B638-4153-A343-44A56533778A}"/>
    <cellStyle name="Normal 2 9 3" xfId="963" xr:uid="{0ECF3D29-63CF-44AD-AF90-73CD1A087A02}"/>
    <cellStyle name="Normal 2 9 3 2" xfId="33712" xr:uid="{CB8AFCC9-639E-46F5-B090-0EE625885F32}"/>
    <cellStyle name="Normal 2 9 3 2 2" xfId="33713" xr:uid="{EA82D89F-CA6E-45E2-B73A-D186A47EB9C0}"/>
    <cellStyle name="Normal 2 9 3 2 2 2" xfId="33714" xr:uid="{7E2C9E35-A95F-4FFB-AB65-E4F23E71EDD7}"/>
    <cellStyle name="Normal 2 9 3 2 3" xfId="33715" xr:uid="{18F1367E-6330-4BF3-8493-2031A2D69E0C}"/>
    <cellStyle name="Normal 2 9 3 3" xfId="33716" xr:uid="{4988F046-29A7-4C6E-A58E-0E0A8ADCCC69}"/>
    <cellStyle name="Normal 2 9 3 3 2" xfId="33717" xr:uid="{74DE89FD-5F1E-45F5-A20A-ECACC64E93E1}"/>
    <cellStyle name="Normal 2 9 3 3 2 2" xfId="33718" xr:uid="{A5C99222-7050-4E91-B2D8-533586AE4A37}"/>
    <cellStyle name="Normal 2 9 3 3 3" xfId="33719" xr:uid="{6CF23823-E229-401F-91E2-3B078A19463F}"/>
    <cellStyle name="Normal 2 9 3 4" xfId="33720" xr:uid="{8B9A2D8B-B0AD-4F99-A015-626A2142B8D7}"/>
    <cellStyle name="Normal 2 9 3 4 2" xfId="33721" xr:uid="{53699FCA-5F87-4F96-970F-C699B1747281}"/>
    <cellStyle name="Normal 2 9 3 5" xfId="33722" xr:uid="{98EE0124-7114-4134-90A0-10B465BFACF8}"/>
    <cellStyle name="Normal 2 9 3 6" xfId="33711" xr:uid="{6DEF6B6E-0A49-4124-BD33-611734CC31CD}"/>
    <cellStyle name="Normal 2 9 3 7" xfId="44955" xr:uid="{33E07BDF-CC75-4F28-AEEA-9032731F71F6}"/>
    <cellStyle name="Normal 2 9 4" xfId="33723" xr:uid="{3B440549-C61E-4F40-8A87-E8DD084EF218}"/>
    <cellStyle name="Normal 2 9 4 2" xfId="33724" xr:uid="{A4FC1060-9D4A-4206-87AC-0D974EEB6215}"/>
    <cellStyle name="Normal 2 9 4 2 2" xfId="33725" xr:uid="{E639E230-320F-476A-9CBD-D57F38101E1D}"/>
    <cellStyle name="Normal 2 9 4 3" xfId="33726" xr:uid="{E61761CC-53EE-4022-9CE8-DC0EC76AC1D2}"/>
    <cellStyle name="Normal 2 9 4 4" xfId="47609" xr:uid="{247212F9-27FF-4603-A2A4-C34ADCC5C99C}"/>
    <cellStyle name="Normal 2 9 5" xfId="33727" xr:uid="{BB1C75C6-DEBC-4FB5-90CE-99AACCF8B7DC}"/>
    <cellStyle name="Normal 2 9 5 2" xfId="33728" xr:uid="{9254C32A-CD2F-468E-AAA2-771DC7E05AE8}"/>
    <cellStyle name="Normal 2 9 5 2 2" xfId="33729" xr:uid="{484605CC-B8B1-4F52-8B45-29FC645B856C}"/>
    <cellStyle name="Normal 2 9 5 3" xfId="33730" xr:uid="{B0651438-A8E3-4DAF-898D-DD76B1D83808}"/>
    <cellStyle name="Normal 2 9 5 4" xfId="47263" xr:uid="{8E0FBFC8-FCC3-4F10-960C-E7F0B8ADD813}"/>
    <cellStyle name="Normal 2 9 6" xfId="33731" xr:uid="{AB9AB14E-82F6-4DAF-84EE-C05A6599E00D}"/>
    <cellStyle name="Normal 2 9 6 2" xfId="33732" xr:uid="{4B6494FC-82A7-4E1B-8339-F0817761A439}"/>
    <cellStyle name="Normal 2 9 7" xfId="33733" xr:uid="{70ACE8B6-2202-4DD1-A011-E98082BBBB26}"/>
    <cellStyle name="Normal 2 9 8" xfId="33686" xr:uid="{8A2B9340-78EB-427C-B32C-9700BED05016}"/>
    <cellStyle name="Normal 2 9 9" xfId="43871" xr:uid="{671E2291-CB4D-4F68-AAAE-04351A80464C}"/>
    <cellStyle name="Normal 2_Apr 2009 outstanding checks per Chase" xfId="44571" xr:uid="{9981B972-63BE-4630-97C6-3BAF812B6B1B}"/>
    <cellStyle name="Normal 20" xfId="33734" xr:uid="{8F43AF7B-038D-4924-A3B6-5E5ED753D938}"/>
    <cellStyle name="Normal 20 10" xfId="33735" xr:uid="{DEFEF4FE-6A45-44D3-9F1D-3B8A909AFA11}"/>
    <cellStyle name="Normal 20 11" xfId="33736" xr:uid="{E48DFF09-8099-42D7-8FA1-802AC40A2605}"/>
    <cellStyle name="Normal 20 12" xfId="43894" xr:uid="{CF379A9F-74D6-44ED-95B3-1EABA7356585}"/>
    <cellStyle name="Normal 20 13" xfId="44572" xr:uid="{CCFC94AA-2566-47D9-9FC6-CFC6FEB251B8}"/>
    <cellStyle name="Normal 20 2" xfId="33737" xr:uid="{012AA07E-5FD5-4818-A228-47E179E7A25C}"/>
    <cellStyle name="Normal 20 2 10" xfId="33738" xr:uid="{85FDECA7-0E35-40F5-952A-05BE32146306}"/>
    <cellStyle name="Normal 20 2 10 2" xfId="33739" xr:uid="{5422FBD9-BD63-467D-95BC-904F9870FC85}"/>
    <cellStyle name="Normal 20 2 10 2 2" xfId="33740" xr:uid="{BC3A0DE7-B101-4CFB-A179-8F920E73D5C8}"/>
    <cellStyle name="Normal 20 2 10 3" xfId="33741" xr:uid="{D81C7B6F-8EF8-45B8-A399-730E3752C501}"/>
    <cellStyle name="Normal 20 2 11" xfId="33742" xr:uid="{E421E6DB-C70A-4DCD-8038-D4B6EED6221E}"/>
    <cellStyle name="Normal 20 2 11 2" xfId="33743" xr:uid="{337D8F39-8AC5-4410-831A-F4920C44572E}"/>
    <cellStyle name="Normal 20 2 12" xfId="33744" xr:uid="{96C8BA55-4FB5-4340-AC97-7EC53CE6867D}"/>
    <cellStyle name="Normal 20 2 13" xfId="47500" xr:uid="{29013597-8F4C-4A26-8C19-09BE4C7A7C07}"/>
    <cellStyle name="Normal 20 2 2" xfId="33745" xr:uid="{18F6F241-33A2-45B6-86A0-158BD57192D8}"/>
    <cellStyle name="Normal 20 2 2 10" xfId="33746" xr:uid="{A2B67508-03B2-478A-8D01-844958622A10}"/>
    <cellStyle name="Normal 20 2 2 2" xfId="33747" xr:uid="{9BE51455-8692-4D13-AF96-6652B4568A35}"/>
    <cellStyle name="Normal 20 2 2 2 2" xfId="33748" xr:uid="{64DAD765-7018-4C07-A690-20146DE1A776}"/>
    <cellStyle name="Normal 20 2 2 2 2 2" xfId="33749" xr:uid="{BEA47DA5-9C54-4719-885F-31B822A24394}"/>
    <cellStyle name="Normal 20 2 2 2 2 3" xfId="33750" xr:uid="{5C9506C9-E0AC-45B5-84DB-5E6DDE43EB36}"/>
    <cellStyle name="Normal 20 2 2 2 3" xfId="33751" xr:uid="{BA1823AD-F87E-4CA2-9CD2-A8BA52FCFD1F}"/>
    <cellStyle name="Normal 20 2 2 2 3 2" xfId="33752" xr:uid="{4CDCB79A-3273-4F06-8D12-8E142F073BF3}"/>
    <cellStyle name="Normal 20 2 2 2 3 2 2" xfId="33753" xr:uid="{8F82FCA7-35C7-491E-9D50-2451F37AD5EE}"/>
    <cellStyle name="Normal 20 2 2 2 3 2 2 2" xfId="33754" xr:uid="{5822A869-6E25-44CB-B2DD-E4F4D9A36F13}"/>
    <cellStyle name="Normal 20 2 2 2 3 2 3" xfId="33755" xr:uid="{73967D4D-6889-4589-AFCE-F289A9B2F638}"/>
    <cellStyle name="Normal 20 2 2 2 3 3" xfId="33756" xr:uid="{A2C754DD-8181-4E85-A34A-32F6992138FD}"/>
    <cellStyle name="Normal 20 2 2 2 3 3 2" xfId="33757" xr:uid="{3D1C0E1C-77F8-4CEA-899B-6554162BCC31}"/>
    <cellStyle name="Normal 20 2 2 2 3 3 2 2" xfId="33758" xr:uid="{5C0FDA3A-8685-46C3-AFF6-E21EC0377F2B}"/>
    <cellStyle name="Normal 20 2 2 2 3 3 3" xfId="33759" xr:uid="{E5FE0E35-7580-437F-82B4-A27A8BBA4719}"/>
    <cellStyle name="Normal 20 2 2 2 3 4" xfId="33760" xr:uid="{88C44BB1-3FA6-4DB2-B509-DE80A3AEA3A9}"/>
    <cellStyle name="Normal 20 2 2 2 3 4 2" xfId="33761" xr:uid="{60B71498-CD3D-4215-B570-0792E5A96517}"/>
    <cellStyle name="Normal 20 2 2 2 3 5" xfId="33762" xr:uid="{245803A6-E07F-4F93-B39E-A75CAA6E00EC}"/>
    <cellStyle name="Normal 20 2 2 2 4" xfId="33763" xr:uid="{66C09D2B-C29C-40A1-8421-64D9AEAE4BF2}"/>
    <cellStyle name="Normal 20 2 2 2 4 2" xfId="33764" xr:uid="{D3BDD70C-0E9D-4C1D-8711-C4C906803E07}"/>
    <cellStyle name="Normal 20 2 2 2 4 3" xfId="33765" xr:uid="{8E6B5BA4-9773-463C-ABD7-971C5C2591D4}"/>
    <cellStyle name="Normal 20 2 2 2 5" xfId="33766" xr:uid="{8A02A838-9045-4EF3-9D5F-80D5C00ACE21}"/>
    <cellStyle name="Normal 20 2 2 2 5 2" xfId="33767" xr:uid="{D2C5CD1E-34E7-4850-951C-CE8D27038ACA}"/>
    <cellStyle name="Normal 20 2 2 2 5 2 2" xfId="33768" xr:uid="{31DBE9DE-2E14-436F-8BE2-0C483E141EE9}"/>
    <cellStyle name="Normal 20 2 2 2 5 3" xfId="33769" xr:uid="{D36C2F5C-F39F-4954-9D80-6541E0C92B49}"/>
    <cellStyle name="Normal 20 2 2 2 6" xfId="33770" xr:uid="{F2908499-76A4-412E-95D1-7F1BD196729A}"/>
    <cellStyle name="Normal 20 2 2 2 6 2" xfId="33771" xr:uid="{997449B9-F277-47C1-AEDF-F235C0BC751A}"/>
    <cellStyle name="Normal 20 2 2 2 6 2 2" xfId="33772" xr:uid="{095DD260-6006-47E4-BF70-F39D6F6BD8B6}"/>
    <cellStyle name="Normal 20 2 2 2 6 3" xfId="33773" xr:uid="{C66906D9-7006-47CA-9E0D-B7B1BFFC9588}"/>
    <cellStyle name="Normal 20 2 2 2 7" xfId="33774" xr:uid="{1DDA66FA-6D88-4C52-BB0E-4D341D231329}"/>
    <cellStyle name="Normal 20 2 2 2 7 2" xfId="33775" xr:uid="{609C0609-DAF4-42DB-A5E8-0CF5E3587D30}"/>
    <cellStyle name="Normal 20 2 2 2 8" xfId="33776" xr:uid="{B41C9C26-69B4-402A-8E00-D7077320408C}"/>
    <cellStyle name="Normal 20 2 2 3" xfId="33777" xr:uid="{71AD7E71-178A-40AF-AF3C-D47382F05830}"/>
    <cellStyle name="Normal 20 2 2 3 2" xfId="33778" xr:uid="{58593539-06FF-4C64-8ADC-EF4B0A319966}"/>
    <cellStyle name="Normal 20 2 2 3 2 2" xfId="33779" xr:uid="{95FB99E2-D0E5-4B38-AC4C-B1D45D7BAA8B}"/>
    <cellStyle name="Normal 20 2 2 3 2 3" xfId="33780" xr:uid="{025AEC16-AC1F-4CFB-B8B6-C18154C9533E}"/>
    <cellStyle name="Normal 20 2 2 3 3" xfId="33781" xr:uid="{A3F0AC6B-3918-4071-B7C6-2E1664E7A5ED}"/>
    <cellStyle name="Normal 20 2 2 3 4" xfId="33782" xr:uid="{02C23C4B-7E26-4597-904C-239B6568FCC7}"/>
    <cellStyle name="Normal 20 2 2 4" xfId="33783" xr:uid="{3241276B-738C-4AD8-B16F-B2585A5A4FDC}"/>
    <cellStyle name="Normal 20 2 2 4 2" xfId="33784" xr:uid="{1DDEF331-83B5-4348-A7FA-C2A0158E3F6F}"/>
    <cellStyle name="Normal 20 2 2 4 2 2" xfId="33785" xr:uid="{156BE5FF-1254-4356-A747-70574127DC49}"/>
    <cellStyle name="Normal 20 2 2 4 2 2 2" xfId="33786" xr:uid="{2113922F-1203-4882-87AD-8ECDB78D8189}"/>
    <cellStyle name="Normal 20 2 2 4 2 3" xfId="33787" xr:uid="{E27D59F7-6740-4F48-A159-CF88F42CCB13}"/>
    <cellStyle name="Normal 20 2 2 4 3" xfId="33788" xr:uid="{A2858693-7A40-4DC3-BAB2-40303D3F082B}"/>
    <cellStyle name="Normal 20 2 2 4 3 2" xfId="33789" xr:uid="{13346C1D-51CF-4AA6-AFAF-F9EEF610019C}"/>
    <cellStyle name="Normal 20 2 2 4 3 2 2" xfId="33790" xr:uid="{1A03EC18-7CE5-4879-BED2-E9B3957260F4}"/>
    <cellStyle name="Normal 20 2 2 4 3 3" xfId="33791" xr:uid="{E3A2C912-9F14-4FC3-98C9-5C80A5DFB9AC}"/>
    <cellStyle name="Normal 20 2 2 4 4" xfId="33792" xr:uid="{DBC06ACB-D264-483E-8F5C-21CC7CB18AC3}"/>
    <cellStyle name="Normal 20 2 2 4 4 2" xfId="33793" xr:uid="{0A84F7DA-96B5-426D-BAED-1D2C380BE791}"/>
    <cellStyle name="Normal 20 2 2 4 5" xfId="33794" xr:uid="{99C8DCF4-9EA6-4C58-BDF5-50B99D030287}"/>
    <cellStyle name="Normal 20 2 2 5" xfId="33795" xr:uid="{0683821F-C28D-4015-9EF7-D97F02012A4A}"/>
    <cellStyle name="Normal 20 2 2 5 2" xfId="33796" xr:uid="{BA89C95C-AA57-447A-9A03-23148CB656DB}"/>
    <cellStyle name="Normal 20 2 2 5 3" xfId="33797" xr:uid="{083FC5FE-4288-4727-AF5E-DC06D4E318CF}"/>
    <cellStyle name="Normal 20 2 2 6" xfId="33798" xr:uid="{C1A89C2A-3ACF-488F-829D-F87BD0E1A246}"/>
    <cellStyle name="Normal 20 2 2 6 2" xfId="33799" xr:uid="{FD46F472-5CC6-44C8-A4D1-2B9EDE67B5E9}"/>
    <cellStyle name="Normal 20 2 2 6 3" xfId="33800" xr:uid="{05209BDB-5C21-417B-BC1A-954D2C846B42}"/>
    <cellStyle name="Normal 20 2 2 7" xfId="33801" xr:uid="{15E57D3A-1981-45A5-9871-AF3C8C6AD3F6}"/>
    <cellStyle name="Normal 20 2 2 7 2" xfId="33802" xr:uid="{4EF9CDCE-4143-4F28-A223-986A5652EFE2}"/>
    <cellStyle name="Normal 20 2 2 7 2 2" xfId="33803" xr:uid="{CCB87A80-B72B-49CA-AD91-3B9F4DF7AEDA}"/>
    <cellStyle name="Normal 20 2 2 7 3" xfId="33804" xr:uid="{DEAA9BDF-29C4-4823-95CB-F1756BD3EE53}"/>
    <cellStyle name="Normal 20 2 2 8" xfId="33805" xr:uid="{3FDB51C4-B10C-42DB-BAA3-073C9ECFA20B}"/>
    <cellStyle name="Normal 20 2 2 8 2" xfId="33806" xr:uid="{860F2756-8F7E-4E2F-85C1-8623B8910218}"/>
    <cellStyle name="Normal 20 2 2 8 2 2" xfId="33807" xr:uid="{1861EB45-EE28-47C3-8879-034DED3DB0FC}"/>
    <cellStyle name="Normal 20 2 2 8 3" xfId="33808" xr:uid="{58CF9343-6AE4-4758-B6F5-84CF2FF1A605}"/>
    <cellStyle name="Normal 20 2 2 9" xfId="33809" xr:uid="{93C5DEC6-5B9C-4824-96EA-B3B4F2B84CC6}"/>
    <cellStyle name="Normal 20 2 2 9 2" xfId="33810" xr:uid="{7DC34A7A-ABDB-4890-B6C5-FA88B4E4E208}"/>
    <cellStyle name="Normal 20 2 3" xfId="33811" xr:uid="{A7E34A76-5528-42BF-ACB5-6FAFFB637176}"/>
    <cellStyle name="Normal 20 2 3 2" xfId="33812" xr:uid="{2D113036-ED0F-4FA6-BEE4-38FBB356AE49}"/>
    <cellStyle name="Normal 20 2 3 2 2" xfId="33813" xr:uid="{C6333F31-5146-4996-8BDD-67184B86DBC0}"/>
    <cellStyle name="Normal 20 2 3 2 3" xfId="33814" xr:uid="{6BC7C1C1-0BD3-48D5-8415-D563F088E95F}"/>
    <cellStyle name="Normal 20 2 3 3" xfId="33815" xr:uid="{16CED050-5A08-4470-A74E-078BBCA787F1}"/>
    <cellStyle name="Normal 20 2 3 3 2" xfId="33816" xr:uid="{EA1C7461-E799-4A49-B17A-5CDAB8C8FCD2}"/>
    <cellStyle name="Normal 20 2 3 3 2 2" xfId="33817" xr:uid="{FD2709CE-20ED-445D-A5FE-F596BCB448CA}"/>
    <cellStyle name="Normal 20 2 3 3 2 2 2" xfId="33818" xr:uid="{C055594D-ED70-42F8-B592-2C16204FE593}"/>
    <cellStyle name="Normal 20 2 3 3 2 3" xfId="33819" xr:uid="{17D09223-E478-4D1A-A895-5F03BC0F377E}"/>
    <cellStyle name="Normal 20 2 3 3 3" xfId="33820" xr:uid="{A2F8F5F1-73FA-4979-8532-2440031BC11A}"/>
    <cellStyle name="Normal 20 2 3 3 3 2" xfId="33821" xr:uid="{66E6280D-7D60-438B-9DE0-71B394F059E0}"/>
    <cellStyle name="Normal 20 2 3 3 3 2 2" xfId="33822" xr:uid="{C1AE8CDA-00FC-48FF-809C-0A0485653A90}"/>
    <cellStyle name="Normal 20 2 3 3 3 3" xfId="33823" xr:uid="{2C4676E2-4549-4A40-99F2-92E85824A560}"/>
    <cellStyle name="Normal 20 2 3 3 4" xfId="33824" xr:uid="{57AD3773-DF99-426F-AC09-C84C13A7ED4F}"/>
    <cellStyle name="Normal 20 2 3 3 4 2" xfId="33825" xr:uid="{1BDD7F04-ECD0-4CF7-A3BE-EC883ACD4F93}"/>
    <cellStyle name="Normal 20 2 3 3 5" xfId="33826" xr:uid="{6076A448-F2B7-44A5-B129-297FE3A19C9B}"/>
    <cellStyle name="Normal 20 2 3 4" xfId="33827" xr:uid="{DE19322E-2E40-455E-80F3-D31E99F002A6}"/>
    <cellStyle name="Normal 20 2 3 4 2" xfId="33828" xr:uid="{174EF244-2500-458A-818E-036CE41F9EB1}"/>
    <cellStyle name="Normal 20 2 3 4 3" xfId="33829" xr:uid="{5F616472-3D0D-4E12-A1CA-E0DD9D609ED3}"/>
    <cellStyle name="Normal 20 2 3 5" xfId="33830" xr:uid="{7E990EE8-6F97-47C5-B4D1-2172385F52DD}"/>
    <cellStyle name="Normal 20 2 3 5 2" xfId="33831" xr:uid="{CD4A9C2E-24BF-4425-8DC5-3427BEEFAFEA}"/>
    <cellStyle name="Normal 20 2 3 5 2 2" xfId="33832" xr:uid="{87371515-C221-42E1-A54B-7405C4596D32}"/>
    <cellStyle name="Normal 20 2 3 5 3" xfId="33833" xr:uid="{D7E1CE8F-1DDF-4B94-BA69-0077A8835577}"/>
    <cellStyle name="Normal 20 2 3 6" xfId="33834" xr:uid="{D1F586A2-D319-4CAF-8A3B-33BB9E99D2F0}"/>
    <cellStyle name="Normal 20 2 3 6 2" xfId="33835" xr:uid="{37D71B7B-FA52-46DA-94F2-D8592E223550}"/>
    <cellStyle name="Normal 20 2 3 6 2 2" xfId="33836" xr:uid="{A1EC2DCE-C570-4E2E-BA03-C5AEC81F63CF}"/>
    <cellStyle name="Normal 20 2 3 6 3" xfId="33837" xr:uid="{136094B8-79BC-44D8-990C-506A1B692BC9}"/>
    <cellStyle name="Normal 20 2 3 7" xfId="33838" xr:uid="{F4FC7D9C-F5DF-48ED-B966-5B4074961DF6}"/>
    <cellStyle name="Normal 20 2 3 7 2" xfId="33839" xr:uid="{21555FB5-C47D-4E5C-B655-1D113AA59287}"/>
    <cellStyle name="Normal 20 2 3 8" xfId="33840" xr:uid="{23B21807-20FB-44C2-B8F5-46389F1DE095}"/>
    <cellStyle name="Normal 20 2 4" xfId="33841" xr:uid="{2D1C184D-24EC-4D57-92D1-24F5454CE58A}"/>
    <cellStyle name="Normal 20 2 4 2" xfId="33842" xr:uid="{6292EAC1-55C0-430C-A4CF-6FCE85124635}"/>
    <cellStyle name="Normal 20 2 4 2 2" xfId="33843" xr:uid="{FC8B9811-D69C-44FA-AE8E-488641342E3D}"/>
    <cellStyle name="Normal 20 2 4 2 2 2" xfId="33844" xr:uid="{DA4A162B-81BF-4DC9-AE1A-E361C4F36EC6}"/>
    <cellStyle name="Normal 20 2 4 2 3" xfId="33845" xr:uid="{D99BF218-4EB7-4FDB-9E70-45E512EEB72C}"/>
    <cellStyle name="Normal 20 2 4 3" xfId="33846" xr:uid="{3C1A7E99-B121-443A-9F6A-DF4B742A9F67}"/>
    <cellStyle name="Normal 20 2 4 3 2" xfId="33847" xr:uid="{7AC97F80-D9FB-42F7-BC73-0A8163A8B4F9}"/>
    <cellStyle name="Normal 20 2 4 3 2 2" xfId="33848" xr:uid="{A2B391A3-EF27-48B2-BAD7-D0989EEEBD6E}"/>
    <cellStyle name="Normal 20 2 4 3 3" xfId="33849" xr:uid="{672FAA2F-62FF-40E0-83A3-465274ABD782}"/>
    <cellStyle name="Normal 20 2 4 4" xfId="33850" xr:uid="{37AEBF2F-12E0-4ED4-864A-FA98AB3F392B}"/>
    <cellStyle name="Normal 20 2 4 4 2" xfId="33851" xr:uid="{7E8BE067-6CB0-445C-9DF3-E7306F785B41}"/>
    <cellStyle name="Normal 20 2 4 5" xfId="33852" xr:uid="{196B2561-AFBD-4D07-80F7-24801904D7FE}"/>
    <cellStyle name="Normal 20 2 5" xfId="33853" xr:uid="{E1BAC094-DEBE-4C87-B9D4-339A09A44951}"/>
    <cellStyle name="Normal 20 2 5 2" xfId="33854" xr:uid="{9BD93CB2-087F-40E4-8C52-FC0F9774CFA7}"/>
    <cellStyle name="Normal 20 2 5 2 2" xfId="33855" xr:uid="{2097BAC2-6E65-4774-B54E-5F22C0E710B8}"/>
    <cellStyle name="Normal 20 2 5 2 3" xfId="33856" xr:uid="{1D571E79-1193-47AB-B166-C68E719D5637}"/>
    <cellStyle name="Normal 20 2 5 3" xfId="33857" xr:uid="{7FFAF5D8-6ECC-4422-910F-9AFC0360A5A1}"/>
    <cellStyle name="Normal 20 2 5 4" xfId="33858" xr:uid="{50A1F94F-A5B6-4846-A4A3-BA355ADCC5FD}"/>
    <cellStyle name="Normal 20 2 6" xfId="33859" xr:uid="{F39730BD-E5D4-4BEF-9BD0-35801297DCB4}"/>
    <cellStyle name="Normal 20 2 6 2" xfId="33860" xr:uid="{E9AF4432-5BBF-4C73-BC0D-1228E541D8CA}"/>
    <cellStyle name="Normal 20 2 6 3" xfId="33861" xr:uid="{56F98593-82A2-4CAE-8720-A36871F4CF29}"/>
    <cellStyle name="Normal 20 2 7" xfId="33862" xr:uid="{2E085F46-88CF-4087-8042-F5FB46BE95C4}"/>
    <cellStyle name="Normal 20 2 7 2" xfId="33863" xr:uid="{9E15C3DA-3F49-4935-B82E-88C2278B01FD}"/>
    <cellStyle name="Normal 20 2 7 2 2" xfId="33864" xr:uid="{8B6C24C4-BDCC-4239-99D7-16500C539C0A}"/>
    <cellStyle name="Normal 20 2 7 2 2 2" xfId="33865" xr:uid="{0BB18129-46C9-4815-9E5D-42216A8CD0D0}"/>
    <cellStyle name="Normal 20 2 7 2 3" xfId="33866" xr:uid="{2CA50929-C23D-4A5C-8518-2494149065F8}"/>
    <cellStyle name="Normal 20 2 7 3" xfId="33867" xr:uid="{0D9CB70C-251B-4070-A0B0-10565411126E}"/>
    <cellStyle name="Normal 20 2 7 3 2" xfId="33868" xr:uid="{3B6F9267-6027-4CF0-89CE-481469AE11CC}"/>
    <cellStyle name="Normal 20 2 7 3 2 2" xfId="33869" xr:uid="{324FD5C9-D02B-40DD-BAE3-913619020F6F}"/>
    <cellStyle name="Normal 20 2 7 3 3" xfId="33870" xr:uid="{6FD7752C-ACCA-462B-AA3F-801CD0D62A8B}"/>
    <cellStyle name="Normal 20 2 7 4" xfId="33871" xr:uid="{95A6955D-6BA8-4335-8B6B-ABBDC2983BCE}"/>
    <cellStyle name="Normal 20 2 7 4 2" xfId="33872" xr:uid="{E040DE56-9743-45D3-BB27-E1C4CC22C0C9}"/>
    <cellStyle name="Normal 20 2 7 5" xfId="33873" xr:uid="{98992692-D247-4C08-84F7-05B1FFF15E70}"/>
    <cellStyle name="Normal 20 2 8" xfId="33874" xr:uid="{CFE3C2A2-D224-40C2-AE1C-C09EDA7A2CC1}"/>
    <cellStyle name="Normal 20 2 8 2" xfId="33875" xr:uid="{06E2E2F3-3490-4A0B-893E-794C5625A20A}"/>
    <cellStyle name="Normal 20 2 8 3" xfId="33876" xr:uid="{3829E6FE-2AFD-4D7F-866D-1A6543B7DBDC}"/>
    <cellStyle name="Normal 20 2 9" xfId="33877" xr:uid="{435288D0-4437-44BB-B3A9-52BC596F143D}"/>
    <cellStyle name="Normal 20 2 9 2" xfId="33878" xr:uid="{F9960B1F-75B8-4532-911B-323BEDC3CDEF}"/>
    <cellStyle name="Normal 20 2 9 2 2" xfId="33879" xr:uid="{AB3F4550-5ED1-45D9-B354-1A1D820E4A78}"/>
    <cellStyle name="Normal 20 2 9 2 2 2" xfId="33880" xr:uid="{A2214EAF-7AEE-4747-AF32-8AA5A9B90BD3}"/>
    <cellStyle name="Normal 20 2 9 2 3" xfId="33881" xr:uid="{82D55CB6-C5DD-4EE8-BCE5-2E83A586CB18}"/>
    <cellStyle name="Normal 20 2 9 3" xfId="33882" xr:uid="{7107897F-F60F-4CC8-AF27-D4E80FDC8D67}"/>
    <cellStyle name="Normal 20 2 9 3 2" xfId="33883" xr:uid="{3EEB5682-8E8E-4C29-9BC0-B2DFF9AEA28C}"/>
    <cellStyle name="Normal 20 2 9 4" xfId="33884" xr:uid="{94E4DF58-CCEA-40A8-A875-05CD1E15D801}"/>
    <cellStyle name="Normal 20 3" xfId="33885" xr:uid="{DA169B67-8D72-4822-9F46-CCE21E4F4B19}"/>
    <cellStyle name="Normal 20 3 10" xfId="33886" xr:uid="{7567C974-B4D3-473D-8AFA-5A04EBC2832D}"/>
    <cellStyle name="Normal 20 3 11" xfId="47712" xr:uid="{751106F1-DACA-49B5-A104-D75B6FD1E6C7}"/>
    <cellStyle name="Normal 20 3 2" xfId="33887" xr:uid="{E8715E49-29EF-4A5E-A23F-28696B36BCEE}"/>
    <cellStyle name="Normal 20 3 2 2" xfId="33888" xr:uid="{ACB4A4A1-86B9-4475-ABB2-7C124300DFA4}"/>
    <cellStyle name="Normal 20 3 2 2 2" xfId="33889" xr:uid="{6CDF1522-0D1C-49E6-A89E-80C8DD25638B}"/>
    <cellStyle name="Normal 20 3 2 2 2 2" xfId="33890" xr:uid="{B61F7F66-9D91-41EF-A5C0-358AD347EBEB}"/>
    <cellStyle name="Normal 20 3 2 2 3" xfId="33891" xr:uid="{008FA4F1-494F-4DB5-A1BB-541475D75500}"/>
    <cellStyle name="Normal 20 3 2 3" xfId="33892" xr:uid="{DB7B2D82-3FCD-4E72-8BB9-DACE327BFFE2}"/>
    <cellStyle name="Normal 20 3 2 3 2" xfId="33893" xr:uid="{83339A0F-8D04-45C3-B108-6A88CB24E767}"/>
    <cellStyle name="Normal 20 3 2 3 2 2" xfId="33894" xr:uid="{D901CC4E-23A9-4717-BB52-D13E805BC488}"/>
    <cellStyle name="Normal 20 3 2 3 3" xfId="33895" xr:uid="{934C4825-7487-45C2-B291-E07B1D33FD57}"/>
    <cellStyle name="Normal 20 3 2 4" xfId="33896" xr:uid="{AE52400E-AF0A-4A2D-A0BE-DE5C809BEBE7}"/>
    <cellStyle name="Normal 20 3 2 4 2" xfId="33897" xr:uid="{5A6FEBBE-0B1B-4E82-80FD-C398ABAB8E5D}"/>
    <cellStyle name="Normal 20 3 2 5" xfId="33898" xr:uid="{22D7D170-DEC1-41B2-9BB3-61D9FCEC2D18}"/>
    <cellStyle name="Normal 20 3 3" xfId="33899" xr:uid="{1B3F1371-253D-4B41-9B76-E049BE757155}"/>
    <cellStyle name="Normal 20 3 3 2" xfId="33900" xr:uid="{E29B3459-177B-43F0-BCC3-983B4165443C}"/>
    <cellStyle name="Normal 20 3 3 2 2" xfId="33901" xr:uid="{EA9CFD62-31F8-45E6-8123-B3AB75B0F94B}"/>
    <cellStyle name="Normal 20 3 3 2 2 2" xfId="33902" xr:uid="{D5F808E2-0912-4A54-B53B-00D44EFE7013}"/>
    <cellStyle name="Normal 20 3 3 2 3" xfId="33903" xr:uid="{2A528696-8224-47BF-BA36-5A91F74DAEFC}"/>
    <cellStyle name="Normal 20 3 3 3" xfId="33904" xr:uid="{00A40AE5-4F30-4DE4-AB3A-108BB2542872}"/>
    <cellStyle name="Normal 20 3 3 3 2" xfId="33905" xr:uid="{E61F92DD-364A-4224-94DB-925AD0098E03}"/>
    <cellStyle name="Normal 20 3 3 3 2 2" xfId="33906" xr:uid="{92574BB1-AE64-4E44-8B9D-C65B7185ACD8}"/>
    <cellStyle name="Normal 20 3 3 3 3" xfId="33907" xr:uid="{480E49D3-FBA7-4918-8583-139F3CF63D04}"/>
    <cellStyle name="Normal 20 3 3 4" xfId="33908" xr:uid="{E2ACA0D7-7DC0-4D6C-BC49-3EA26A6DEA5B}"/>
    <cellStyle name="Normal 20 3 3 5" xfId="33909" xr:uid="{910A2AE6-D176-4024-A39A-84073434BF4C}"/>
    <cellStyle name="Normal 20 3 4" xfId="33910" xr:uid="{1B01B538-A3E0-47E6-9302-41DF8375789A}"/>
    <cellStyle name="Normal 20 3 4 2" xfId="33911" xr:uid="{BC628542-31AF-43F7-99E8-775ACF1719C9}"/>
    <cellStyle name="Normal 20 3 4 2 2" xfId="33912" xr:uid="{6DE5D7AF-3A44-4102-9A16-74B6E07025ED}"/>
    <cellStyle name="Normal 20 3 4 2 3" xfId="33913" xr:uid="{5B9D0622-AA79-42BB-820F-D2A0A547F5FF}"/>
    <cellStyle name="Normal 20 3 4 3" xfId="33914" xr:uid="{1485391A-0084-4AF0-8AE3-F6D26CDCB94F}"/>
    <cellStyle name="Normal 20 3 4 3 2" xfId="33915" xr:uid="{DADFFBCD-B268-4B79-88BF-7B026914161E}"/>
    <cellStyle name="Normal 20 3 4 4" xfId="33916" xr:uid="{EACB8A8A-7449-4F9B-ADD9-6CE4B5AF1AF2}"/>
    <cellStyle name="Normal 20 3 5" xfId="33917" xr:uid="{369C98B7-961C-4BFB-A65D-9E0ED6E640EB}"/>
    <cellStyle name="Normal 20 3 5 2" xfId="33918" xr:uid="{C48CF692-C14E-425A-9C67-4604398C3FE8}"/>
    <cellStyle name="Normal 20 3 5 3" xfId="33919" xr:uid="{4F2EF44E-2E2D-472B-A677-6746945A0E0F}"/>
    <cellStyle name="Normal 20 3 6" xfId="33920" xr:uid="{3D1365BF-0FE1-47B1-A67E-8E7358CDAB24}"/>
    <cellStyle name="Normal 20 3 6 2" xfId="33921" xr:uid="{BDB1F1B3-1573-4789-803C-118D702D39E5}"/>
    <cellStyle name="Normal 20 3 6 3" xfId="33922" xr:uid="{49C332BE-87AF-464F-91E9-0E83FE523D7E}"/>
    <cellStyle name="Normal 20 3 7" xfId="33923" xr:uid="{3894CD51-5018-498D-9633-D5CFCFA9EE2C}"/>
    <cellStyle name="Normal 20 3 7 2" xfId="33924" xr:uid="{36F3DB39-42E6-47AE-9C6A-5143A96C0AF9}"/>
    <cellStyle name="Normal 20 3 7 2 2" xfId="33925" xr:uid="{0F3A3C8F-45B1-4092-8DBB-395E36AB2021}"/>
    <cellStyle name="Normal 20 3 7 3" xfId="33926" xr:uid="{47940E98-37FD-4D48-8294-46875CFA2CBD}"/>
    <cellStyle name="Normal 20 3 8" xfId="33927" xr:uid="{B9B721F4-F00D-44AC-866D-EB2473080513}"/>
    <cellStyle name="Normal 20 3 8 2" xfId="33928" xr:uid="{7BA4731D-5211-44EF-ABD2-621A32D3A402}"/>
    <cellStyle name="Normal 20 3 8 2 2" xfId="33929" xr:uid="{BAA96C24-63FD-49E2-BCD1-415A699EAD9D}"/>
    <cellStyle name="Normal 20 3 8 3" xfId="33930" xr:uid="{2CFDB6AD-C611-425A-8599-DDF3E3EB4526}"/>
    <cellStyle name="Normal 20 3 9" xfId="33931" xr:uid="{CBCE603B-A682-443E-A8F8-F91D0B803675}"/>
    <cellStyle name="Normal 20 3 9 2" xfId="33932" xr:uid="{7BBA64DC-72E2-4F51-BC75-F2E4A547FEE7}"/>
    <cellStyle name="Normal 20 4" xfId="33933" xr:uid="{2557614E-5536-4659-AC65-91E75B08B652}"/>
    <cellStyle name="Normal 20 4 2" xfId="33934" xr:uid="{DA409635-951A-4745-84F1-DCD0ECA0AD6F}"/>
    <cellStyle name="Normal 20 4 2 2" xfId="33935" xr:uid="{F8D3F4BF-8F68-46E9-80A8-40F41174E53A}"/>
    <cellStyle name="Normal 20 4 2 2 2" xfId="33936" xr:uid="{E41BFC5C-F16F-4612-B861-B7C0B533696C}"/>
    <cellStyle name="Normal 20 4 2 2 3" xfId="33937" xr:uid="{38C6C2AC-9B21-4695-9ECA-8BE40BFB33D7}"/>
    <cellStyle name="Normal 20 4 2 3" xfId="33938" xr:uid="{F02D89D0-C439-4776-B914-D293547392AE}"/>
    <cellStyle name="Normal 20 4 2 4" xfId="33939" xr:uid="{57E84573-36C1-442D-8685-171F434284BF}"/>
    <cellStyle name="Normal 20 4 3" xfId="33940" xr:uid="{8E766121-845E-4C90-98AE-57D991E6D3EE}"/>
    <cellStyle name="Normal 20 4 3 2" xfId="33941" xr:uid="{FF38803E-5C8F-4C68-8088-5330D5DFFD93}"/>
    <cellStyle name="Normal 20 4 3 3" xfId="33942" xr:uid="{784C65C9-584D-40B5-958E-AF2199F839FC}"/>
    <cellStyle name="Normal 20 4 4" xfId="33943" xr:uid="{485BAB20-ABD7-454C-8C14-DF16CA780F78}"/>
    <cellStyle name="Normal 20 4 4 2" xfId="33944" xr:uid="{9B6810C2-8EC0-4A42-B7F7-524BEF66A75A}"/>
    <cellStyle name="Normal 20 4 4 3" xfId="33945" xr:uid="{774F2AA2-447D-4512-A106-2E795216F40A}"/>
    <cellStyle name="Normal 20 4 5" xfId="33946" xr:uid="{BEA23628-82CA-4917-A0EC-9976D01F826F}"/>
    <cellStyle name="Normal 20 4 6" xfId="33947" xr:uid="{42E7E3BC-479B-4C0B-AC2C-9086AF1E6390}"/>
    <cellStyle name="Normal 20 4 7" xfId="47360" xr:uid="{A30E6491-A3DD-4C36-8DA8-0B8D67352254}"/>
    <cellStyle name="Normal 20 5" xfId="33948" xr:uid="{CBE08651-5DEE-4745-9532-90DA264C1666}"/>
    <cellStyle name="Normal 20 5 2" xfId="33949" xr:uid="{7D679426-F8E0-45B7-A34F-BC803A1D1D6B}"/>
    <cellStyle name="Normal 20 5 2 2" xfId="33950" xr:uid="{45690B6F-D273-4BE4-9E47-82662AD5BC05}"/>
    <cellStyle name="Normal 20 5 2 3" xfId="33951" xr:uid="{0C872DA2-0ED7-4A6B-AA70-CAA1E1D5EA3C}"/>
    <cellStyle name="Normal 20 5 3" xfId="33952" xr:uid="{4312D9F9-B770-475B-81CA-F8A99D4E403D}"/>
    <cellStyle name="Normal 20 5 3 2" xfId="33953" xr:uid="{5A96AC1A-B1E5-4539-990E-77D9DE9E69A6}"/>
    <cellStyle name="Normal 20 5 3 3" xfId="33954" xr:uid="{DE1E73CF-E357-4F52-ADB9-C6CDA102C36B}"/>
    <cellStyle name="Normal 20 5 4" xfId="33955" xr:uid="{9099A8ED-77D0-4437-96A5-ECB67D3EE18F}"/>
    <cellStyle name="Normal 20 5 5" xfId="33956" xr:uid="{D18CBE65-A011-4875-90BC-EE7BB60BF243}"/>
    <cellStyle name="Normal 20 6" xfId="33957" xr:uid="{798FA4A4-2A77-4CF1-A054-04D89C4C4CD8}"/>
    <cellStyle name="Normal 20 6 2" xfId="33958" xr:uid="{F7403812-234B-4553-BA93-1B88CE16EE45}"/>
    <cellStyle name="Normal 20 6 3" xfId="33959" xr:uid="{27E6AD21-4C71-4418-A6C1-970722D71CA2}"/>
    <cellStyle name="Normal 20 7" xfId="33960" xr:uid="{DFCFC861-0289-48A7-A04E-D897BD2E9676}"/>
    <cellStyle name="Normal 20 7 2" xfId="33961" xr:uid="{97CAD21C-AEBA-4E42-9230-E999BFDD9194}"/>
    <cellStyle name="Normal 20 7 2 2" xfId="33962" xr:uid="{AE5E3174-248B-4B88-95BC-693C3DE4888F}"/>
    <cellStyle name="Normal 20 7 2 3" xfId="33963" xr:uid="{A43340CC-EEEC-4536-9E6C-3028EAD93EFD}"/>
    <cellStyle name="Normal 20 7 3" xfId="33964" xr:uid="{31F9C4C2-B48E-45B9-838F-18CBF6D77D56}"/>
    <cellStyle name="Normal 20 7 4" xfId="33965" xr:uid="{810E366A-E1EC-41E8-A539-F125C7E24275}"/>
    <cellStyle name="Normal 20 8" xfId="33966" xr:uid="{1B9B6D60-5752-40F0-B0F6-F3DFB297776C}"/>
    <cellStyle name="Normal 20 8 2" xfId="33967" xr:uid="{A028DBF0-7D58-4E33-9BE1-7262FF08FA54}"/>
    <cellStyle name="Normal 20 8 2 2" xfId="33968" xr:uid="{B3122744-4F6F-4C51-8718-05212FF998BB}"/>
    <cellStyle name="Normal 20 8 3" xfId="33969" xr:uid="{57267199-D206-467D-96E3-C3E36B75A7D8}"/>
    <cellStyle name="Normal 20 9" xfId="33970" xr:uid="{C0ABE3C3-6696-40F3-A482-9C63383F92D8}"/>
    <cellStyle name="Normal 20 9 2" xfId="33971" xr:uid="{1C19BFE5-E605-4DC3-A2F4-BE43E02829D4}"/>
    <cellStyle name="Normal 20 9 2 2" xfId="33972" xr:uid="{65B64052-4911-4611-9E96-2347D2367D12}"/>
    <cellStyle name="Normal 20 9 3" xfId="33973" xr:uid="{F2D6A437-FD43-40D3-8985-596521D17B0B}"/>
    <cellStyle name="Normal 21" xfId="33974" xr:uid="{FEDCC7F5-ACA3-4E03-8BE9-B592CA1D4E89}"/>
    <cellStyle name="Normal 21 10" xfId="33975" xr:uid="{3BBAD0D9-66CF-4DBA-8BAA-7A692C96112C}"/>
    <cellStyle name="Normal 21 10 2" xfId="33976" xr:uid="{2743E930-614D-4B7A-8718-DD73C5745777}"/>
    <cellStyle name="Normal 21 10 3" xfId="33977" xr:uid="{EA116DD4-AEE2-4D76-86AC-9BA5F065B90E}"/>
    <cellStyle name="Normal 21 11" xfId="33978" xr:uid="{D0B79BB1-DFBC-428D-99D2-B431888EE63B}"/>
    <cellStyle name="Normal 21 11 2" xfId="33979" xr:uid="{2A99A893-C2EE-4C68-85D8-65D775EC7B86}"/>
    <cellStyle name="Normal 21 11 3" xfId="33980" xr:uid="{839877A5-B781-4280-9E9E-9D6EC4793DCB}"/>
    <cellStyle name="Normal 21 12" xfId="33981" xr:uid="{DDAAB0B7-AADD-476C-B4F6-8028CFC7A5CD}"/>
    <cellStyle name="Normal 21 12 2" xfId="33982" xr:uid="{80560DCA-132F-4B3C-A9D3-C455C0EE170A}"/>
    <cellStyle name="Normal 21 12 2 2" xfId="33983" xr:uid="{48684E43-0B6E-4E4B-9DE7-6049C4753FBD}"/>
    <cellStyle name="Normal 21 12 3" xfId="33984" xr:uid="{FFE840DB-0FAF-41FE-A49E-D2AF53813634}"/>
    <cellStyle name="Normal 21 13" xfId="33985" xr:uid="{01A67FB2-E046-4FFC-A038-52D89D83BA8D}"/>
    <cellStyle name="Normal 21 13 2" xfId="33986" xr:uid="{7956A43F-A294-4CA4-92C7-4864B530FF2A}"/>
    <cellStyle name="Normal 21 13 2 2" xfId="33987" xr:uid="{54AB0921-1B90-4FE7-A2E3-DACF335F44FF}"/>
    <cellStyle name="Normal 21 13 3" xfId="33988" xr:uid="{10BA3980-39D8-49FC-B1B2-75C6EF5848F7}"/>
    <cellStyle name="Normal 21 14" xfId="33989" xr:uid="{60CB8362-7334-4173-9F0E-C1DC494B519A}"/>
    <cellStyle name="Normal 21 14 2" xfId="33990" xr:uid="{10428191-6E00-426D-B36E-0478DF56405A}"/>
    <cellStyle name="Normal 21 15" xfId="33991" xr:uid="{D03C45D0-9A53-4E59-B598-5F1AFA278DAE}"/>
    <cellStyle name="Normal 21 16" xfId="43931" xr:uid="{0966FB49-9A98-4920-895D-88BE8C5C10ED}"/>
    <cellStyle name="Normal 21 2" xfId="33992" xr:uid="{A23B8A31-F7F8-4322-99DE-236AA9152B13}"/>
    <cellStyle name="Normal 21 2 2" xfId="33993" xr:uid="{6B0E03D5-0702-4CF7-887C-D291A94E16CC}"/>
    <cellStyle name="Normal 21 2 2 2" xfId="33994" xr:uid="{83125C6C-1236-4D4A-89E4-17A89BF1F70C}"/>
    <cellStyle name="Normal 21 2 2 2 2" xfId="33995" xr:uid="{41578307-FE17-45A5-91C4-759EF7DCD133}"/>
    <cellStyle name="Normal 21 2 2 2 3" xfId="33996" xr:uid="{12FF1A00-4C90-4687-8B55-D4C18382415A}"/>
    <cellStyle name="Normal 21 2 2 3" xfId="33997" xr:uid="{CB02C0FC-69E9-4DBB-913D-F4634350ADA5}"/>
    <cellStyle name="Normal 21 2 2 4" xfId="33998" xr:uid="{072A47CE-1CB9-47E6-AC7F-C35E699AC2C0}"/>
    <cellStyle name="Normal 21 2 3" xfId="33999" xr:uid="{E75F5D63-C07C-4464-BA3E-CF026F9A6413}"/>
    <cellStyle name="Normal 21 2 3 2" xfId="34000" xr:uid="{6B567DCC-3EA6-490C-B3D4-771A2B13E7CF}"/>
    <cellStyle name="Normal 21 2 3 3" xfId="34001" xr:uid="{A56FAED2-00E0-414E-858D-23CE88C2938C}"/>
    <cellStyle name="Normal 21 2 4" xfId="34002" xr:uid="{A06392EA-127A-4272-832E-E0DE21FAE4CC}"/>
    <cellStyle name="Normal 21 2 4 2" xfId="34003" xr:uid="{20C756C2-6C10-47B2-BC95-FD936E01ADAE}"/>
    <cellStyle name="Normal 21 2 4 3" xfId="34004" xr:uid="{ABD86894-F261-4352-8E8C-83AF4982DD38}"/>
    <cellStyle name="Normal 21 2 5" xfId="34005" xr:uid="{239DB8C0-5060-4E04-BAFC-019631144D71}"/>
    <cellStyle name="Normal 21 2 5 2" xfId="34006" xr:uid="{C066FBCA-5194-4810-8B80-BC6BF8E7AAFB}"/>
    <cellStyle name="Normal 21 2 5 2 2" xfId="34007" xr:uid="{54668741-7957-4F59-A8B3-D078446FDE51}"/>
    <cellStyle name="Normal 21 2 5 3" xfId="34008" xr:uid="{2F50C9F9-82C6-4E20-8AF5-FD7EFF8E2798}"/>
    <cellStyle name="Normal 21 2 6" xfId="34009" xr:uid="{C3E51350-CE04-459F-87C6-5F3F7B470856}"/>
    <cellStyle name="Normal 21 2 6 2" xfId="34010" xr:uid="{AD9D41AC-7074-44B7-AF8F-E2531B382B37}"/>
    <cellStyle name="Normal 21 2 7" xfId="34011" xr:uid="{03EF106F-DB25-4B71-9B9A-95BA840409E4}"/>
    <cellStyle name="Normal 21 2 8" xfId="47501" xr:uid="{789951F8-ADA8-4D55-BC64-FD1306FE53AB}"/>
    <cellStyle name="Normal 21 3" xfId="34012" xr:uid="{914E8BE8-FB9E-45A1-84D3-F6354F39F459}"/>
    <cellStyle name="Normal 21 3 2" xfId="34013" xr:uid="{0BE5D996-AACA-40DC-8B8D-B32365B97C7C}"/>
    <cellStyle name="Normal 21 3 2 2" xfId="34014" xr:uid="{F6E65E92-FD20-489E-B2A2-9F52908D149A}"/>
    <cellStyle name="Normal 21 3 2 2 2" xfId="34015" xr:uid="{7B06738E-D542-43F9-9802-8E8FAC28FFB0}"/>
    <cellStyle name="Normal 21 3 2 3" xfId="34016" xr:uid="{41C4674F-A967-4F15-A902-BEA958472B35}"/>
    <cellStyle name="Normal 21 3 3" xfId="34017" xr:uid="{601C035C-66AF-40B0-803A-1E63459C020B}"/>
    <cellStyle name="Normal 21 3 3 2" xfId="34018" xr:uid="{5A7C8C68-03B8-4A78-9D3F-95BD04488510}"/>
    <cellStyle name="Normal 21 3 3 2 2" xfId="34019" xr:uid="{B484670B-9EF8-4C07-866B-44C34E04608D}"/>
    <cellStyle name="Normal 21 3 3 3" xfId="34020" xr:uid="{23FD065D-653F-4D9B-8EC9-69627472B7B9}"/>
    <cellStyle name="Normal 21 3 4" xfId="34021" xr:uid="{62F089B5-9762-4196-8296-B79E2267548D}"/>
    <cellStyle name="Normal 21 3 4 2" xfId="34022" xr:uid="{97AB3673-C6ED-42BC-AF5C-E6F2E0DF8D92}"/>
    <cellStyle name="Normal 21 3 5" xfId="34023" xr:uid="{E955EDA0-F3C6-405B-AD7D-ADD78279AE28}"/>
    <cellStyle name="Normal 21 3 6" xfId="47713" xr:uid="{10CFF697-D3A6-4BEB-ADF0-53F89F31244A}"/>
    <cellStyle name="Normal 21 4" xfId="34024" xr:uid="{9BC0C620-7D75-475B-8322-A3751B7F6F80}"/>
    <cellStyle name="Normal 21 4 2" xfId="34025" xr:uid="{C4648B89-2AA9-4585-99E4-F2A383AE762E}"/>
    <cellStyle name="Normal 21 4 2 2" xfId="34026" xr:uid="{F6D447B0-C953-446F-B2D7-7A729A255209}"/>
    <cellStyle name="Normal 21 4 2 3" xfId="34027" xr:uid="{F589C630-711E-42A4-84F5-3B0971579C15}"/>
    <cellStyle name="Normal 21 4 3" xfId="34028" xr:uid="{5A12558A-3D24-4E08-AABA-008614FD0F96}"/>
    <cellStyle name="Normal 21 4 3 2" xfId="34029" xr:uid="{C0AC5349-A3F4-4E86-9396-607FACC9FB8E}"/>
    <cellStyle name="Normal 21 4 3 2 2" xfId="34030" xr:uid="{64B16104-D7B8-48BE-AFE4-3D111DA530D6}"/>
    <cellStyle name="Normal 21 4 3 3" xfId="34031" xr:uid="{C3BA3BD8-C3A4-4341-BE75-3C448F65D2B2}"/>
    <cellStyle name="Normal 21 4 4" xfId="34032" xr:uid="{2A1529A2-99F8-422B-B138-CB06366107E7}"/>
    <cellStyle name="Normal 21 4 4 2" xfId="34033" xr:uid="{C05C66EE-DC50-4661-AD3A-563690583C92}"/>
    <cellStyle name="Normal 21 4 5" xfId="34034" xr:uid="{FA9B8069-E886-4E84-8F7F-297CAB4D766A}"/>
    <cellStyle name="Normal 21 4 6" xfId="47361" xr:uid="{6014404D-C998-491F-AABF-D899D448A4C0}"/>
    <cellStyle name="Normal 21 5" xfId="34035" xr:uid="{0855EDDF-C0B6-4E32-82DE-8B6C65873822}"/>
    <cellStyle name="Normal 21 5 2" xfId="34036" xr:uid="{219B8AD1-B559-4AC2-B1A4-C678E81941A0}"/>
    <cellStyle name="Normal 21 5 2 2" xfId="34037" xr:uid="{F4180646-93AC-446D-A03B-B99D6C66E635}"/>
    <cellStyle name="Normal 21 5 2 3" xfId="34038" xr:uid="{F021B14F-A55D-4E25-A08D-AC602AA08DB3}"/>
    <cellStyle name="Normal 21 5 3" xfId="34039" xr:uid="{668DB23F-5F1D-4B64-BBD8-B33D0876C68D}"/>
    <cellStyle name="Normal 21 5 4" xfId="34040" xr:uid="{A19C8BCF-4D56-4364-9D01-F2DCC052A4F0}"/>
    <cellStyle name="Normal 21 6" xfId="34041" xr:uid="{9DCF5E91-A1EA-4D5E-B4C8-82CF7CCEEA2B}"/>
    <cellStyle name="Normal 21 6 2" xfId="34042" xr:uid="{CC8B9C24-EC7E-4F2F-9C50-A192649CD5BA}"/>
    <cellStyle name="Normal 21 6 2 2" xfId="34043" xr:uid="{CAE321C5-EBCC-451E-9F1A-8AD92ECC57A9}"/>
    <cellStyle name="Normal 21 6 2 2 2" xfId="34044" xr:uid="{F41642A2-44B2-4CAA-A88D-EF368A4985A5}"/>
    <cellStyle name="Normal 21 6 2 3" xfId="34045" xr:uid="{B908BFB8-B3FC-4B54-AF07-BD78B1108D2D}"/>
    <cellStyle name="Normal 21 6 3" xfId="34046" xr:uid="{B372B0DF-85DD-44D0-A549-DDB1CEBBDCFE}"/>
    <cellStyle name="Normal 21 6 3 2" xfId="34047" xr:uid="{DAE732BF-46A1-47AB-957B-EC0E28BF1016}"/>
    <cellStyle name="Normal 21 6 3 2 2" xfId="34048" xr:uid="{B133095A-2552-4B23-8672-57F52E8C72D2}"/>
    <cellStyle name="Normal 21 6 3 3" xfId="34049" xr:uid="{2A073C7C-5D80-4F24-957F-7C64A8D98A02}"/>
    <cellStyle name="Normal 21 6 4" xfId="34050" xr:uid="{3E3D4189-0986-4213-AFA1-097C8CF96723}"/>
    <cellStyle name="Normal 21 6 4 2" xfId="34051" xr:uid="{37529FC5-F37E-4A9A-B3EA-744BF225E26B}"/>
    <cellStyle name="Normal 21 6 5" xfId="34052" xr:uid="{053CAC60-528D-4EE5-921A-FEF66CB07FAF}"/>
    <cellStyle name="Normal 21 7" xfId="34053" xr:uid="{719FFB3D-0B4B-49E0-8AD5-098F91EFFEE5}"/>
    <cellStyle name="Normal 21 7 2" xfId="34054" xr:uid="{84D9825A-F17F-4392-9E39-F47247F5DE09}"/>
    <cellStyle name="Normal 21 7 2 2" xfId="34055" xr:uid="{18A9B2E9-79E9-4B98-A892-D27098415048}"/>
    <cellStyle name="Normal 21 7 2 3" xfId="34056" xr:uid="{12DF104C-0F67-4113-9366-00793ED15A80}"/>
    <cellStyle name="Normal 21 7 3" xfId="34057" xr:uid="{2A801A41-A1BF-4A4C-940F-1C172C0D9483}"/>
    <cellStyle name="Normal 21 7 4" xfId="34058" xr:uid="{6A12459E-8657-49D0-87A2-78B8486AF068}"/>
    <cellStyle name="Normal 21 8" xfId="34059" xr:uid="{F8C4CC8A-1FAB-4CDD-AB43-C0B36377D263}"/>
    <cellStyle name="Normal 21 8 2" xfId="34060" xr:uid="{0CE094EC-DE8F-4B3C-B6C9-6E325CF18623}"/>
    <cellStyle name="Normal 21 8 3" xfId="34061" xr:uid="{13B96A60-CD33-4731-9A12-20B75135E05B}"/>
    <cellStyle name="Normal 21 9" xfId="34062" xr:uid="{3EFC0FC9-A213-4C16-9618-C943FAC0BADD}"/>
    <cellStyle name="Normal 21 9 2" xfId="34063" xr:uid="{A122F393-D37C-46A9-9197-95A0E699129B}"/>
    <cellStyle name="Normal 21 9 3" xfId="34064" xr:uid="{50C392FA-281A-498B-B458-B9E67E2F3C79}"/>
    <cellStyle name="Normal 22" xfId="34065" xr:uid="{5AFB2890-C235-49AA-B7E7-44B500C586E3}"/>
    <cellStyle name="Normal 22 2" xfId="34066" xr:uid="{00FBDD2E-8A2E-42F2-9BF4-8DB721208D86}"/>
    <cellStyle name="Normal 22 2 2" xfId="34067" xr:uid="{6607B3AD-D326-4920-852E-3B8A50BFCDC1}"/>
    <cellStyle name="Normal 22 2 2 2" xfId="34068" xr:uid="{6DEA8B5C-B297-4155-A3A7-32DD049789CF}"/>
    <cellStyle name="Normal 22 2 2 2 2" xfId="34069" xr:uid="{3C6939C0-4150-48C8-954E-7AF336A622E3}"/>
    <cellStyle name="Normal 22 2 2 2 3" xfId="34070" xr:uid="{3205E539-91A8-4A38-823A-63EA3465B310}"/>
    <cellStyle name="Normal 22 2 2 3" xfId="34071" xr:uid="{FB5C7EF9-037D-4F99-9F91-75C28059951A}"/>
    <cellStyle name="Normal 22 2 2 4" xfId="34072" xr:uid="{6EAD533E-3206-4F96-B6DD-6831178A877B}"/>
    <cellStyle name="Normal 22 2 3" xfId="34073" xr:uid="{A730A893-E636-4F05-B750-4E5FD23E456D}"/>
    <cellStyle name="Normal 22 2 3 2" xfId="34074" xr:uid="{F39A316C-C0EA-4531-92C8-ACC91D7FCB9E}"/>
    <cellStyle name="Normal 22 2 3 3" xfId="34075" xr:uid="{BD4125B3-A848-4102-BD8D-AF789297C3CD}"/>
    <cellStyle name="Normal 22 2 4" xfId="34076" xr:uid="{DA50A67C-1B4C-4831-B2E2-3327223BCEA4}"/>
    <cellStyle name="Normal 22 2 5" xfId="34077" xr:uid="{F15A13DF-6727-4F9F-B2DD-71D1B3CBF191}"/>
    <cellStyle name="Normal 22 2 6" xfId="47531" xr:uid="{F6FFF199-4060-4EC8-B211-D244B1D60E53}"/>
    <cellStyle name="Normal 22 3" xfId="34078" xr:uid="{CFB68438-7526-47BD-9148-87412DA02374}"/>
    <cellStyle name="Normal 22 3 2" xfId="34079" xr:uid="{9D383347-BF52-40F9-BBDF-2AB55992BA45}"/>
    <cellStyle name="Normal 22 3 2 2" xfId="34080" xr:uid="{16068778-0070-4006-801A-AB3CAA5ED587}"/>
    <cellStyle name="Normal 22 3 2 3" xfId="34081" xr:uid="{51ACC913-07E5-48BE-99F8-A65BFD3B5000}"/>
    <cellStyle name="Normal 22 3 3" xfId="34082" xr:uid="{6FAD398A-1F59-44D7-85E5-D96BB69F878A}"/>
    <cellStyle name="Normal 22 3 4" xfId="34083" xr:uid="{CD6982E0-04EE-4560-9233-0E7F9D5C53DB}"/>
    <cellStyle name="Normal 22 3 5" xfId="47714" xr:uid="{E062EA68-7E48-44BA-A71D-5FA5F7326F57}"/>
    <cellStyle name="Normal 22 4" xfId="34084" xr:uid="{4320007C-7D46-48CF-8A4A-D43CC471EECE}"/>
    <cellStyle name="Normal 22 4 2" xfId="34085" xr:uid="{E1DBEFD4-4A7B-4A3E-9676-855BFBC2D761}"/>
    <cellStyle name="Normal 22 4 3" xfId="34086" xr:uid="{87403C20-F05A-456F-91EE-0F0A94821B44}"/>
    <cellStyle name="Normal 22 4 4" xfId="47432" xr:uid="{4B1DA63A-B45C-46F7-9753-00B221C5D590}"/>
    <cellStyle name="Normal 22 5" xfId="34087" xr:uid="{430264C5-9D93-4411-8CA4-24662143DC58}"/>
    <cellStyle name="Normal 22 5 2" xfId="34088" xr:uid="{446703A7-3CEB-4FE3-B04E-EEFB1291D15D}"/>
    <cellStyle name="Normal 22 5 2 2" xfId="34089" xr:uid="{CE3E4094-27BA-4349-A533-56D6CCCFE073}"/>
    <cellStyle name="Normal 22 5 3" xfId="34090" xr:uid="{7F9DF97C-AECB-4F5A-A5E6-4F43B3322FBA}"/>
    <cellStyle name="Normal 22 6" xfId="34091" xr:uid="{37CA31E8-0603-400B-A66C-C97610C35C50}"/>
    <cellStyle name="Normal 22 7" xfId="34092" xr:uid="{D5057BE6-0134-444F-8C9B-BE006224E752}"/>
    <cellStyle name="Normal 22 8" xfId="44573" xr:uid="{9014DC48-3F32-4FA6-8F39-8C0AF3E43A11}"/>
    <cellStyle name="Normal 23" xfId="34093" xr:uid="{46912FBD-EBA5-4B58-B2E2-7DA9E0B19179}"/>
    <cellStyle name="Normal 23 2" xfId="34094" xr:uid="{0CAE1165-3E6F-4489-9BBE-51E9ECE28F0B}"/>
    <cellStyle name="Normal 23 2 2" xfId="34095" xr:uid="{DB2445A0-2C2B-40E8-9F5B-540DBEB7FF50}"/>
    <cellStyle name="Normal 23 2 2 2" xfId="34096" xr:uid="{F02A2D3B-DDEC-4379-9DC5-8CFAC9EF87AC}"/>
    <cellStyle name="Normal 23 2 2 3" xfId="34097" xr:uid="{169E04D4-D609-4DF6-970D-E44061F94A65}"/>
    <cellStyle name="Normal 23 2 3" xfId="34098" xr:uid="{F9274C51-1872-476C-8008-842F0438D1B8}"/>
    <cellStyle name="Normal 23 2 4" xfId="34099" xr:uid="{26CC35C2-80E4-47FA-9CC3-B4968BBC2F94}"/>
    <cellStyle name="Normal 23 2 5" xfId="47554" xr:uid="{2A857B72-1DD5-42AC-885A-9301EE30C792}"/>
    <cellStyle name="Normal 23 3" xfId="34100" xr:uid="{12C4A29A-8042-481B-A44D-E14918C74DBE}"/>
    <cellStyle name="Normal 23 3 2" xfId="34101" xr:uid="{27F7F707-BF69-4A2A-B1BA-41A1ACA450D8}"/>
    <cellStyle name="Normal 23 3 3" xfId="34102" xr:uid="{EC58FF74-2D0D-4397-87A1-8ADA4C0392A7}"/>
    <cellStyle name="Normal 23 3 4" xfId="47715" xr:uid="{A589EFD7-0A7C-4C01-9047-627532DDE15F}"/>
    <cellStyle name="Normal 23 4" xfId="34103" xr:uid="{CD1523B7-BE5B-4BC5-A7C1-1901F05E4CE0}"/>
    <cellStyle name="Normal 23 4 2" xfId="34104" xr:uid="{5AE7C46E-1A73-4446-B154-DDC150BEC3A1}"/>
    <cellStyle name="Normal 23 4 2 2" xfId="34105" xr:uid="{D8F5418A-EB13-4CD1-86AC-D3BFCA3350A0}"/>
    <cellStyle name="Normal 23 4 3" xfId="34106" xr:uid="{4366A0DD-8BCD-416F-BFAA-69DC55DC9ADD}"/>
    <cellStyle name="Normal 23 4 4" xfId="47458" xr:uid="{1C6FC27B-4CA3-4529-9529-E7EFAAFDBE6C}"/>
    <cellStyle name="Normal 23 5" xfId="34107" xr:uid="{45404F59-1691-41F2-B2E7-6491D55D1150}"/>
    <cellStyle name="Normal 23 5 2" xfId="34108" xr:uid="{25708205-9416-45CC-BFC2-BBD48B279C66}"/>
    <cellStyle name="Normal 23 5 2 2" xfId="34109" xr:uid="{1497BA8D-2FC2-4504-B26E-87AB07B38958}"/>
    <cellStyle name="Normal 23 5 3" xfId="34110" xr:uid="{09CD9EFA-A517-4FD2-940B-53D276392C99}"/>
    <cellStyle name="Normal 23 6" xfId="34111" xr:uid="{784AA776-66EB-4AD5-9C2B-EF55063BB016}"/>
    <cellStyle name="Normal 23 6 2" xfId="34112" xr:uid="{4A02DD74-F9F3-4CF6-9AA4-DB29A0D679F0}"/>
    <cellStyle name="Normal 23 6 2 2" xfId="34113" xr:uid="{6066E742-BB9C-47AC-9700-CB7A5C84AB27}"/>
    <cellStyle name="Normal 23 6 3" xfId="34114" xr:uid="{F3C2DD0B-017D-4008-81DF-672473508EF6}"/>
    <cellStyle name="Normal 23 7" xfId="34115" xr:uid="{68529F8D-9E1D-4D64-B072-37D1D1111862}"/>
    <cellStyle name="Normal 23 8" xfId="34116" xr:uid="{90E6E03C-239C-4F9B-8258-3BCFD467EFF6}"/>
    <cellStyle name="Normal 23 9" xfId="44574" xr:uid="{17279B0C-35B0-4999-A030-0F43EF54928D}"/>
    <cellStyle name="Normal 24" xfId="34117" xr:uid="{91F6834C-A3F0-49B7-A882-5A2978B9E985}"/>
    <cellStyle name="Normal 24 2" xfId="34118" xr:uid="{62A474E7-687F-4F04-A95C-6A60B29036CE}"/>
    <cellStyle name="Normal 24 2 2" xfId="34119" xr:uid="{E3E0A46C-1987-47A7-A08A-EF1C083A3FEB}"/>
    <cellStyle name="Normal 24 2 2 2" xfId="46760" xr:uid="{C5E9534A-F2AA-46E4-B2D2-862120E15D67}"/>
    <cellStyle name="Normal 24 2 3" xfId="34120" xr:uid="{270A99C8-8594-410D-871F-D0588D6FAE86}"/>
    <cellStyle name="Normal 24 2 4" xfId="45421" xr:uid="{C8B48A12-94E7-4710-9B9A-764DE8233CF6}"/>
    <cellStyle name="Normal 24 3" xfId="34121" xr:uid="{23F8CE7C-9C9F-4E32-BBEA-BEFA55EEFBA4}"/>
    <cellStyle name="Normal 24 3 2" xfId="34122" xr:uid="{E9E4DE64-19CF-47C0-85AD-EA47ACB99C95}"/>
    <cellStyle name="Normal 24 3 2 2" xfId="34123" xr:uid="{A4CF7500-0504-4152-984B-0097FB4E4A94}"/>
    <cellStyle name="Normal 24 3 2 3" xfId="46923" xr:uid="{1752149B-694C-48EE-B054-5D301E04AAC6}"/>
    <cellStyle name="Normal 24 3 3" xfId="34124" xr:uid="{B999FEA9-3530-4CFA-91D4-A0C9B96C1D7E}"/>
    <cellStyle name="Normal 24 3 4" xfId="44813" xr:uid="{0A2DAC2C-9969-475D-A482-A77FFF2D0D55}"/>
    <cellStyle name="Normal 24 4" xfId="34125" xr:uid="{33CACF04-BB4D-4B94-94E4-4E13B9AECAC9}"/>
    <cellStyle name="Normal 24 4 2" xfId="47097" xr:uid="{29F61CC0-0ECB-43C4-97DE-DF970C61F475}"/>
    <cellStyle name="Normal 24 5" xfId="34126" xr:uid="{04935344-B57F-4C31-A71F-2F431CD59063}"/>
    <cellStyle name="Normal 24 5 2" xfId="46195" xr:uid="{6B637A11-7CC5-4FB1-9301-2694B2559DC4}"/>
    <cellStyle name="Normal 24 6" xfId="34127" xr:uid="{4E6B2394-9ED5-4C43-BCBB-47B918E1B7B1}"/>
    <cellStyle name="Normal 24 7" xfId="44575" xr:uid="{3B276B6F-AB2B-4591-A72C-DEEBC9E6B8F1}"/>
    <cellStyle name="Normal 25" xfId="34128" xr:uid="{1976267C-8E15-48CD-919C-CFB2B71821F0}"/>
    <cellStyle name="Normal 25 2" xfId="34129" xr:uid="{6EA62E27-5B61-44FF-BA4B-EFB50E0D6D87}"/>
    <cellStyle name="Normal 25 2 2" xfId="34130" xr:uid="{0F92A42B-94CB-40C0-B238-0AC05FEBA312}"/>
    <cellStyle name="Normal 25 2 2 2" xfId="45424" xr:uid="{0F2307E3-3D1A-4CAC-A4FA-5690ED2C9C1D}"/>
    <cellStyle name="Normal 25 2 2 2 2" xfId="46763" xr:uid="{8543B5B3-6CB7-4EEA-9AAE-3BD6BFF97773}"/>
    <cellStyle name="Normal 25 2 2 3" xfId="44816" xr:uid="{29AFDAF2-970D-4B39-9944-AC11184C9B1D}"/>
    <cellStyle name="Normal 25 2 2 3 2" xfId="46926" xr:uid="{716928C5-D3B6-426C-AD50-8DA008B5793C}"/>
    <cellStyle name="Normal 25 2 2 4" xfId="47100" xr:uid="{181DBC83-AA81-4730-A3FA-BDA410B32176}"/>
    <cellStyle name="Normal 25 2 2 5" xfId="46198" xr:uid="{23E6F0C1-1937-4D6F-80B1-35BFB90F721A}"/>
    <cellStyle name="Normal 25 2 2 6" xfId="44578" xr:uid="{4B0FC7E6-8472-45F2-9AAF-B366A6254DEA}"/>
    <cellStyle name="Normal 25 2 3" xfId="34131" xr:uid="{F0978EBE-F6B3-4F6A-A291-9109D48EE1AE}"/>
    <cellStyle name="Normal 25 2 3 2" xfId="45425" xr:uid="{3F985EEA-B779-401B-934C-B4F0DB1355D5}"/>
    <cellStyle name="Normal 25 2 3 2 2" xfId="46764" xr:uid="{A67646B6-1331-4C18-B969-2B0C04BCC751}"/>
    <cellStyle name="Normal 25 2 3 3" xfId="44817" xr:uid="{CF5B30D5-54DF-4ADD-B21B-3E181CAFB98A}"/>
    <cellStyle name="Normal 25 2 3 3 2" xfId="46927" xr:uid="{096E1AE2-80DA-442E-B775-AE2ABC168B9B}"/>
    <cellStyle name="Normal 25 2 3 4" xfId="47101" xr:uid="{3B1B182C-1429-49DD-9A29-268EEBEE4EB5}"/>
    <cellStyle name="Normal 25 2 3 5" xfId="46199" xr:uid="{BD86CF84-FE1C-4162-9660-6F04B8815BDF}"/>
    <cellStyle name="Normal 25 2 3 6" xfId="44579" xr:uid="{DCEAB79D-BF4A-4A26-93D2-1F3C70DAE003}"/>
    <cellStyle name="Normal 25 2 4" xfId="45423" xr:uid="{5484F361-67C6-4FC6-B546-3C6BD58946F9}"/>
    <cellStyle name="Normal 25 2 4 2" xfId="46762" xr:uid="{2B96FED1-B634-47D8-B778-3FDB98F5617C}"/>
    <cellStyle name="Normal 25 2 5" xfId="44815" xr:uid="{D5A48321-3EDA-4D87-AF5B-11939E9EC2BF}"/>
    <cellStyle name="Normal 25 2 5 2" xfId="46925" xr:uid="{7BC82005-3908-45F7-96A4-57545CBE405B}"/>
    <cellStyle name="Normal 25 2 6" xfId="47099" xr:uid="{3E962F97-9EFB-4D2B-88DB-BED8897668E3}"/>
    <cellStyle name="Normal 25 2 7" xfId="46197" xr:uid="{3398141A-5A96-493E-AA68-AA2C7BA365AF}"/>
    <cellStyle name="Normal 25 2 8" xfId="44577" xr:uid="{BD908523-5B14-4637-9053-35A7D3B6E0BD}"/>
    <cellStyle name="Normal 25 3" xfId="34132" xr:uid="{06577CA2-2926-407F-8FB5-78F389F32162}"/>
    <cellStyle name="Normal 25 3 2" xfId="34133" xr:uid="{AD0078DE-319A-47BD-A20D-9C68853CC1F4}"/>
    <cellStyle name="Normal 25 3 2 2" xfId="46761" xr:uid="{11E353F9-931A-4526-A22A-E344CBE1E5F2}"/>
    <cellStyle name="Normal 25 3 3" xfId="34134" xr:uid="{FC63F0F1-D8ED-4FDE-AACA-1682628030D7}"/>
    <cellStyle name="Normal 25 3 4" xfId="45422" xr:uid="{221B438B-A975-4ED5-8F75-2458F87DA601}"/>
    <cellStyle name="Normal 25 4" xfId="34135" xr:uid="{877886D0-7260-48E2-A421-1C7563287427}"/>
    <cellStyle name="Normal 25 4 2" xfId="46924" xr:uid="{BEAA0E38-C713-4C4B-B502-6F26BA365577}"/>
    <cellStyle name="Normal 25 4 3" xfId="44814" xr:uid="{3285E0B3-0573-47BA-ADBC-B5C1FDA6E219}"/>
    <cellStyle name="Normal 25 5" xfId="34136" xr:uid="{67D84F15-57EE-410E-80D1-A2DBA2D6642B}"/>
    <cellStyle name="Normal 25 5 2" xfId="47098" xr:uid="{4480B854-68C6-4B7A-9D21-4B49ECC9891A}"/>
    <cellStyle name="Normal 25 6" xfId="46196" xr:uid="{B9EC951F-65E8-40F7-BCC0-B5783A314AC1}"/>
    <cellStyle name="Normal 25 7" xfId="47716" xr:uid="{6036653A-05B4-4D33-B3C9-DC9D58DC6B39}"/>
    <cellStyle name="Normal 25 8" xfId="47277" xr:uid="{A4973877-3733-493A-BBAF-A28D09DB20FE}"/>
    <cellStyle name="Normal 25 9" xfId="44576" xr:uid="{98D1B8FD-8901-452D-8A43-9A09DFD8FC5A}"/>
    <cellStyle name="Normal 26" xfId="34137" xr:uid="{18B5890B-6DF9-4A29-92FE-32C8A0DBF389}"/>
    <cellStyle name="Normal 26 2" xfId="34138" xr:uid="{C823D437-D609-4CEF-8E9B-1CC2CBDCF69B}"/>
    <cellStyle name="Normal 26 2 2" xfId="34139" xr:uid="{C7E28FCB-3E4A-4DBE-8B5D-A693A1E9B685}"/>
    <cellStyle name="Normal 26 2 2 2" xfId="34140" xr:uid="{7E18B30F-DFDD-499A-81C8-E0082AA21F14}"/>
    <cellStyle name="Normal 26 2 2 2 2" xfId="34141" xr:uid="{9B3EA0A4-EB97-4880-90A8-C5F3910785B6}"/>
    <cellStyle name="Normal 26 2 2 3" xfId="34142" xr:uid="{555E0DA4-51DD-4711-A1B9-0CB441857A11}"/>
    <cellStyle name="Normal 26 2 3" xfId="34143" xr:uid="{3B56FD0B-8057-4C46-A0CA-531864116965}"/>
    <cellStyle name="Normal 26 2 3 2" xfId="34144" xr:uid="{5F792A9B-E264-445F-AD0C-950C8EA0EAA3}"/>
    <cellStyle name="Normal 26 2 3 2 2" xfId="34145" xr:uid="{B6DA638A-4D9F-4DCC-904F-4BE58EDA64FE}"/>
    <cellStyle name="Normal 26 2 3 3" xfId="34146" xr:uid="{66C0604C-FB11-47E0-B9CC-D0B92553BC7C}"/>
    <cellStyle name="Normal 26 2 4" xfId="34147" xr:uid="{EB38FCBD-A4EE-4DFA-8295-2FA430325236}"/>
    <cellStyle name="Normal 26 2 4 2" xfId="34148" xr:uid="{9F33F9EE-B78C-4FC4-9C7E-81E8874F19D9}"/>
    <cellStyle name="Normal 26 2 4 2 2" xfId="34149" xr:uid="{14BCD9A0-F551-40FC-88FD-37E2A71556C2}"/>
    <cellStyle name="Normal 26 2 4 3" xfId="34150" xr:uid="{4D5BE6AD-B7D6-44D9-8942-C28D33615D24}"/>
    <cellStyle name="Normal 26 2 5" xfId="34151" xr:uid="{F26211F3-6D90-4645-BA42-B619C3DBB704}"/>
    <cellStyle name="Normal 26 2 5 2" xfId="34152" xr:uid="{DFE40283-CDC7-47F6-8065-4F8407682C2D}"/>
    <cellStyle name="Normal 26 2 6" xfId="34153" xr:uid="{08781CB1-E3C2-4DF5-A768-66A68C71924E}"/>
    <cellStyle name="Normal 26 3" xfId="34154" xr:uid="{819D5E26-2636-487E-9E40-F28B372A544A}"/>
    <cellStyle name="Normal 26 3 2" xfId="34155" xr:uid="{DD99668D-39FF-487C-A9DA-BDD5298F7404}"/>
    <cellStyle name="Normal 26 3 3" xfId="34156" xr:uid="{30562DB0-AD97-45A2-B8C0-B5F885731161}"/>
    <cellStyle name="Normal 26 4" xfId="34157" xr:uid="{CF493F95-BE0C-4B47-A469-8C70126B801C}"/>
    <cellStyle name="Normal 26 4 2" xfId="34158" xr:uid="{02C044EA-B073-4D52-9666-C86A13DFD1A1}"/>
    <cellStyle name="Normal 26 4 2 2" xfId="34159" xr:uid="{9249DA8B-CB2F-4BC5-9248-879DF82052B1}"/>
    <cellStyle name="Normal 26 4 3" xfId="34160" xr:uid="{AB33F649-EF91-4FD1-AD13-7852282E0042}"/>
    <cellStyle name="Normal 26 5" xfId="34161" xr:uid="{7F63CB44-5A23-4663-A1F1-C8A5DF348F17}"/>
    <cellStyle name="Normal 26 5 2" xfId="34162" xr:uid="{D874565F-0DDE-4A7B-82B9-D1EA3EE44EFE}"/>
    <cellStyle name="Normal 26 5 2 2" xfId="34163" xr:uid="{68CBFE45-1913-4C46-B801-37861928213D}"/>
    <cellStyle name="Normal 26 5 3" xfId="34164" xr:uid="{0D9701E6-00AF-4E75-9C53-B7A224515948}"/>
    <cellStyle name="Normal 26 6" xfId="34165" xr:uid="{006DEF97-D424-4E6C-B42E-EA7C6A02CC23}"/>
    <cellStyle name="Normal 26 6 2" xfId="34166" xr:uid="{049CB3BE-CE6B-411C-B73E-EE8F6543B395}"/>
    <cellStyle name="Normal 26 7" xfId="34167" xr:uid="{DF4F1FDE-3D56-4A08-8000-C2139C03359E}"/>
    <cellStyle name="Normal 26 8" xfId="44580" xr:uid="{4B16DF39-396C-44EA-9B97-1BA236FF01C7}"/>
    <cellStyle name="Normal 27" xfId="34168" xr:uid="{C767C5CC-F521-40B5-B9B6-E4236856186E}"/>
    <cellStyle name="Normal 27 2" xfId="34169" xr:uid="{D37C9BDF-E544-4A93-8C15-1DA38C0B50F5}"/>
    <cellStyle name="Normal 27 2 2" xfId="34170" xr:uid="{9080D5F9-CDC3-4B30-AF9A-C6710EA19F03}"/>
    <cellStyle name="Normal 27 2 2 2" xfId="34171" xr:uid="{5B282C72-2087-4D02-8742-3B713653DEEF}"/>
    <cellStyle name="Normal 27 2 3" xfId="34172" xr:uid="{94030BCC-46EF-46BF-9769-5A736266CE0D}"/>
    <cellStyle name="Normal 27 2 4" xfId="44618" xr:uid="{2ABE5541-BA7B-47D3-BDD1-C7C458320236}"/>
    <cellStyle name="Normal 27 3" xfId="34173" xr:uid="{B9A857FC-34C7-4BC0-A17E-145DD0DFCD59}"/>
    <cellStyle name="Normal 27 3 2" xfId="34174" xr:uid="{B15FB8D7-1E52-411B-9E8A-BBB38D36FC96}"/>
    <cellStyle name="Normal 27 3 2 2" xfId="34175" xr:uid="{E70BE7D8-E374-444B-BED9-CE728C8EED4E}"/>
    <cellStyle name="Normal 27 3 2 3" xfId="46765" xr:uid="{4593A054-C4F1-499F-B89B-23CBA7B86235}"/>
    <cellStyle name="Normal 27 3 3" xfId="34176" xr:uid="{139F2935-43F4-40A0-91E5-EBDC2A15C499}"/>
    <cellStyle name="Normal 27 3 4" xfId="45426" xr:uid="{12B2EE9B-6DE1-4AC2-AE58-0FE08913FFA9}"/>
    <cellStyle name="Normal 27 4" xfId="34177" xr:uid="{4FDBE90A-A4A1-4D85-9DAA-9ABB054D4302}"/>
    <cellStyle name="Normal 27 4 2" xfId="34178" xr:uid="{437A52B9-5CF8-4DF9-9ED3-61CADD6C48DE}"/>
    <cellStyle name="Normal 27 4 2 2" xfId="34179" xr:uid="{B564AFFB-B791-4B65-A052-8D3E179A6BD3}"/>
    <cellStyle name="Normal 27 4 2 3" xfId="46928" xr:uid="{D70BD442-93BE-4E6E-91E3-CF29A91DB721}"/>
    <cellStyle name="Normal 27 4 3" xfId="34180" xr:uid="{CE9EF560-2D20-4472-AAE0-AEA335892778}"/>
    <cellStyle name="Normal 27 4 4" xfId="44818" xr:uid="{E8C26B31-0131-43F2-8245-7A546130836B}"/>
    <cellStyle name="Normal 27 5" xfId="34181" xr:uid="{D42D82E0-83B8-4CEB-A330-5C791AB87739}"/>
    <cellStyle name="Normal 27 5 2" xfId="34182" xr:uid="{EF9C38D9-BF0D-4B41-B108-B5A3C2C314CE}"/>
    <cellStyle name="Normal 27 5 3" xfId="47102" xr:uid="{34D1AAC2-281D-4DE5-979A-7CEE9748671E}"/>
    <cellStyle name="Normal 27 6" xfId="34183" xr:uid="{D2D43E89-3B3A-495B-8A09-4CCC1D5E6008}"/>
    <cellStyle name="Normal 27 6 2" xfId="46200" xr:uid="{D5879461-1079-4617-AB3A-B67480B81916}"/>
    <cellStyle name="Normal 27 7" xfId="44581" xr:uid="{605E1090-2F28-4CC5-BC36-648C588BD60C}"/>
    <cellStyle name="Normal 28" xfId="34184" xr:uid="{9E88AB9D-66A4-4597-AAF3-97D4C3197932}"/>
    <cellStyle name="Normal 28 2" xfId="34185" xr:uid="{E889E38C-0617-4B1B-83BA-9FA1DE9E8EF9}"/>
    <cellStyle name="Normal 28 2 2" xfId="34186" xr:uid="{0058B492-C639-4767-8A34-9C467AC85B66}"/>
    <cellStyle name="Normal 28 2 3" xfId="34187" xr:uid="{35BCBFCE-CDD5-4E52-BD41-570078B7CC0F}"/>
    <cellStyle name="Normal 28 2 4" xfId="44619" xr:uid="{A97FA81B-71D3-4235-959F-4638FEA7BE80}"/>
    <cellStyle name="Normal 28 3" xfId="34188" xr:uid="{9F9A0223-C18E-472C-87E3-F7E26E8D32A0}"/>
    <cellStyle name="Normal 28 3 2" xfId="34189" xr:uid="{DE179D9E-AE25-4776-A400-C757AA91F905}"/>
    <cellStyle name="Normal 28 3 2 2" xfId="46766" xr:uid="{FD677D5C-3727-48B2-A854-203A05EBE5DD}"/>
    <cellStyle name="Normal 28 3 3" xfId="45427" xr:uid="{15A021D5-8158-4CB9-8119-49A025405721}"/>
    <cellStyle name="Normal 28 4" xfId="34190" xr:uid="{28C8D140-87E1-41E3-8AB5-AF6B3C481E3A}"/>
    <cellStyle name="Normal 28 4 2" xfId="34191" xr:uid="{0E233E8A-D6E9-4241-B109-6F84E53CD239}"/>
    <cellStyle name="Normal 28 4 2 2" xfId="46929" xr:uid="{A78E9F03-338C-4B61-8C6D-772C15425E25}"/>
    <cellStyle name="Normal 28 4 3" xfId="44819" xr:uid="{61581D0A-CC18-4160-B0F9-BD51CB3C7129}"/>
    <cellStyle name="Normal 28 5" xfId="34192" xr:uid="{67807C01-1F69-44A0-A9D4-8BB386F1B15B}"/>
    <cellStyle name="Normal 28 5 2" xfId="47103" xr:uid="{497B40FB-8079-4BC7-848A-AD74964215A2}"/>
    <cellStyle name="Normal 28 6" xfId="34193" xr:uid="{980F4769-289B-4FD7-AD08-50B1163167D9}"/>
    <cellStyle name="Normal 28 6 2" xfId="46201" xr:uid="{D765BD5D-F8D5-41E7-B25A-8AED5CA0773E}"/>
    <cellStyle name="Normal 28 7" xfId="44582" xr:uid="{6F8E195D-C15A-46A1-91DE-EC93A784DD48}"/>
    <cellStyle name="Normal 29" xfId="34194" xr:uid="{3EA8B6B6-4031-4E7A-B08E-E448EC72224D}"/>
    <cellStyle name="Normal 29 2" xfId="34195" xr:uid="{E65E149C-6984-4A1A-8A82-8C3841FAE6CA}"/>
    <cellStyle name="Normal 29 2 2" xfId="34196" xr:uid="{2E08C3B5-E420-4109-917F-E38AE5A58B26}"/>
    <cellStyle name="Normal 29 2 2 2" xfId="34197" xr:uid="{7E6BED91-EF30-4968-960B-5CC14E847886}"/>
    <cellStyle name="Normal 29 2 2 3" xfId="46767" xr:uid="{98F054A3-2ACB-429F-9678-B929C36F26B7}"/>
    <cellStyle name="Normal 29 2 3" xfId="34198" xr:uid="{BC65BB78-64DB-459D-A2D2-F0B5B5F551A1}"/>
    <cellStyle name="Normal 29 2 4" xfId="34199" xr:uid="{426A7C50-11BB-461E-86ED-71A298A793A4}"/>
    <cellStyle name="Normal 29 2 5" xfId="45428" xr:uid="{874A7953-C493-412C-8083-BE1B188B6072}"/>
    <cellStyle name="Normal 29 3" xfId="34200" xr:uid="{6414592E-1350-4F3D-A7F2-9667117F18DF}"/>
    <cellStyle name="Normal 29 3 2" xfId="34201" xr:uid="{438E24F2-9A9E-4A2F-A655-31674F476CFA}"/>
    <cellStyle name="Normal 29 3 2 2" xfId="46930" xr:uid="{0E979E70-4AE1-4407-A6E1-ED152CE84BBA}"/>
    <cellStyle name="Normal 29 3 3" xfId="44820" xr:uid="{8D72F877-7A8F-40CD-A98F-19A9F51F7C20}"/>
    <cellStyle name="Normal 29 4" xfId="34202" xr:uid="{5E73CBB0-33FA-43F3-B3BF-F45A4DD62EED}"/>
    <cellStyle name="Normal 29 4 2" xfId="34203" xr:uid="{D0B0FE75-AEC1-479D-8DBC-BDDA3F757E74}"/>
    <cellStyle name="Normal 29 4 3" xfId="47104" xr:uid="{4E312D6A-E4BE-474B-B6D1-83EE8EA37095}"/>
    <cellStyle name="Normal 29 5" xfId="34204" xr:uid="{519AB366-4D97-48BC-8E53-5897E01835CF}"/>
    <cellStyle name="Normal 29 5 2" xfId="34205" xr:uid="{F0D4795F-2A93-471E-9E86-BE0823E98B5B}"/>
    <cellStyle name="Normal 29 5 3" xfId="46202" xr:uid="{77C51734-64DD-4844-B65F-F713DA853C80}"/>
    <cellStyle name="Normal 29 6" xfId="34206" xr:uid="{C6A1BDBF-6860-4232-A489-218396E19072}"/>
    <cellStyle name="Normal 29 7" xfId="44583" xr:uid="{4120A1B2-61FF-4987-8A4B-AE671E9849F9}"/>
    <cellStyle name="Normal 3" xfId="4" xr:uid="{00000000-0005-0000-0000-000005000000}"/>
    <cellStyle name="Normal 3 10" xfId="599" xr:uid="{F376D16D-02BE-4C62-B60C-ED4E1E0AA84C}"/>
    <cellStyle name="Normal 3 10 2" xfId="1010" xr:uid="{DC9CFA7D-1AEB-4CA8-9557-0733E9D50BB3}"/>
    <cellStyle name="Normal 3 10 2 2" xfId="34207" xr:uid="{C42BDDA4-AF20-48EF-A88B-603072A4F08A}"/>
    <cellStyle name="Normal 3 10 3" xfId="3240" xr:uid="{FBD92516-6387-4F05-9CF0-9E86A6F454E8}"/>
    <cellStyle name="Normal 3 10 4" xfId="47030" xr:uid="{78A68BCF-C26A-44C5-BCB4-0655706A099C}"/>
    <cellStyle name="Normal 3 11" xfId="653" xr:uid="{E6F0C4C1-D441-4C67-862F-B77AF3490365}"/>
    <cellStyle name="Normal 3 11 2" xfId="1062" xr:uid="{8A549B12-6DAB-4848-B07C-AAC34B240A30}"/>
    <cellStyle name="Normal 3 11 3" xfId="34208" xr:uid="{DF4379AC-B283-4984-830C-75F5385646A1}"/>
    <cellStyle name="Normal 3 11 4" xfId="47034" xr:uid="{E18D35AA-E241-48F6-AD3B-49FBB96175D8}"/>
    <cellStyle name="Normal 3 12" xfId="838" xr:uid="{E36964F6-ABE5-45FB-8AF0-520FF5D0337D}"/>
    <cellStyle name="Normal 3 12 2" xfId="1632" xr:uid="{8F6BD02A-826C-43B3-B8D7-D7A82468524F}"/>
    <cellStyle name="Normal 3 12 3" xfId="47593" xr:uid="{74923A3C-1011-4AF8-8EBA-8B8B13E49F05}"/>
    <cellStyle name="Normal 3 13" xfId="1293" xr:uid="{1C0F77F1-7824-46F2-9821-0390004CF9AF}"/>
    <cellStyle name="Normal 3 14" xfId="293" xr:uid="{C3DD510F-89FF-4C48-ADE2-C19FB4AF740B}"/>
    <cellStyle name="Normal 3 15" xfId="43956" xr:uid="{E7443970-1FEB-4C20-888E-54004811C34E}"/>
    <cellStyle name="Normal 3 16" xfId="180" xr:uid="{AD5DBDF8-471F-4A29-8849-715A7130BA41}"/>
    <cellStyle name="Normal 3 17" xfId="47884" xr:uid="{FF9BA47A-1309-49D7-9D25-85ED07E76E98}"/>
    <cellStyle name="Normal 3 2" xfId="13" xr:uid="{00000000-0005-0000-0000-000006000000}"/>
    <cellStyle name="Normal 3 2 10" xfId="1345" xr:uid="{394A4104-7A66-47AB-98FD-FB69C1EEA54D}"/>
    <cellStyle name="Normal 3 2 10 2" xfId="45524" xr:uid="{24A171FD-D9FB-434A-A569-C3A36F3E23B7}"/>
    <cellStyle name="Normal 3 2 11" xfId="1265" xr:uid="{3FB24365-585E-43A7-AE80-5C8CEE998CFA}"/>
    <cellStyle name="Normal 3 2 11 2" xfId="47598" xr:uid="{A7E72F65-3323-40F9-AE2C-73BAE8A57019}"/>
    <cellStyle name="Normal 3 2 12" xfId="43803" xr:uid="{9F357EC4-8F91-468D-881B-FA55DF181854}"/>
    <cellStyle name="Normal 3 2 13" xfId="43813" xr:uid="{4F87F75C-BB9E-412F-B0D6-6472AB276A36}"/>
    <cellStyle name="Normal 3 2 14" xfId="338" xr:uid="{0342B0C7-249A-4FE3-B43A-10DA2F81C274}"/>
    <cellStyle name="Normal 3 2 15" xfId="181" xr:uid="{BED90678-1AD4-4A00-B92B-CBF98930AFD7}"/>
    <cellStyle name="Normal 3 2 16" xfId="47885" xr:uid="{4973AF91-401A-4C91-AFA7-C8E2E204C3F0}"/>
    <cellStyle name="Normal 3 2 2" xfId="17" xr:uid="{00000000-0005-0000-0000-000007000000}"/>
    <cellStyle name="Normal 3 2 2 10" xfId="47888" xr:uid="{5874EA12-0C22-47A9-8636-D2D187EF3AB3}"/>
    <cellStyle name="Normal 3 2 2 2" xfId="1396" xr:uid="{EE8765DA-D3E2-47A4-88EE-0D2CC9AC8B9A}"/>
    <cellStyle name="Normal 3 2 2 2 2" xfId="3308" xr:uid="{D5FF4458-3E27-4416-AA6D-50FFDD3BFCB4}"/>
    <cellStyle name="Normal 3 2 2 2 2 2" xfId="34209" xr:uid="{FDA8A3EA-08CF-4282-8806-82661C591067}"/>
    <cellStyle name="Normal 3 2 2 2 2 2 2" xfId="44405" xr:uid="{B9FD1B7D-F9E9-48D8-B7AF-E15051A12819}"/>
    <cellStyle name="Normal 3 2 2 2 2 3" xfId="34210" xr:uid="{3FA6FA97-78B8-4256-A447-C02DA59763E0}"/>
    <cellStyle name="Normal 3 2 2 2 2 4" xfId="44381" xr:uid="{9D8D3549-691B-4A8C-87A8-3A68F6A2F035}"/>
    <cellStyle name="Normal 3 2 2 2 3" xfId="34211" xr:uid="{DB0BC07F-445B-4F85-ADFA-304B4C7A7F58}"/>
    <cellStyle name="Normal 3 2 2 2 3 2" xfId="44393" xr:uid="{040BD6AF-C2EA-4F9A-A135-9B8460891E9A}"/>
    <cellStyle name="Normal 3 2 2 2 4" xfId="34212" xr:uid="{09E9EA11-71C2-405E-8E59-F3C33A557128}"/>
    <cellStyle name="Normal 3 2 2 2 4 2" xfId="47851" xr:uid="{36057C32-D6D5-4428-A4BD-F38CBA594CBA}"/>
    <cellStyle name="Normal 3 2 2 2 5" xfId="1743" xr:uid="{EBD16593-CFB5-4431-AEF3-B43653ECC643}"/>
    <cellStyle name="Normal 3 2 2 2 6" xfId="43907" xr:uid="{E17F2E7C-8CA5-4EAB-9B72-312C382FE839}"/>
    <cellStyle name="Normal 3 2 2 2 7" xfId="44369" xr:uid="{87DB1F9F-45D6-4D30-82C5-5CD7E532BC68}"/>
    <cellStyle name="Normal 3 2 2 2 8" xfId="47901" xr:uid="{E320E7BC-88AA-4F79-AD69-C7A6CE7ECC12}"/>
    <cellStyle name="Normal 3 2 2 3" xfId="1442" xr:uid="{8B4A5CBE-8A9E-4E31-84B6-2D70BC04C685}"/>
    <cellStyle name="Normal 3 2 2 3 2" xfId="3357" xr:uid="{8A2AAC42-70B5-40A6-83FD-3F6A55CBD3E3}"/>
    <cellStyle name="Normal 3 2 2 3 2 2" xfId="34213" xr:uid="{D0B1AF4D-0B4A-42E4-80B8-6D536A68339E}"/>
    <cellStyle name="Normal 3 2 2 3 2 3" xfId="44398" xr:uid="{59C880D9-F605-4BCD-8531-36337073E5D3}"/>
    <cellStyle name="Normal 3 2 2 3 3" xfId="34214" xr:uid="{A4DD4ED0-198F-4D42-B4E2-FFCCA633A023}"/>
    <cellStyle name="Normal 3 2 2 3 4" xfId="2018" xr:uid="{3CEC5BAD-81F6-4A15-915D-0E20EAF4D143}"/>
    <cellStyle name="Normal 3 2 2 3 5" xfId="44375" xr:uid="{128B25EE-8FFA-4EF6-8B07-0C6BA37AE206}"/>
    <cellStyle name="Normal 3 2 2 3 6" xfId="47914" xr:uid="{1566C21F-FB9B-4040-8B42-BCB1CB681B5E}"/>
    <cellStyle name="Normal 3 2 2 4" xfId="1712" xr:uid="{96DDDA03-B6A2-490F-B794-6A13FEB31965}"/>
    <cellStyle name="Normal 3 2 2 4 2" xfId="34215" xr:uid="{9DCBD124-BA74-48C2-8B2F-38546DE2BB2E}"/>
    <cellStyle name="Normal 3 2 2 4 3" xfId="44386" xr:uid="{7CB77C5C-9E2C-4608-9EFF-FA5B3C7DF47D}"/>
    <cellStyle name="Normal 3 2 2 5" xfId="3285" xr:uid="{12F3BACB-8E46-452D-B354-229D61DF0167}"/>
    <cellStyle name="Normal 3 2 2 5 2" xfId="34216" xr:uid="{AD5F8F0F-1194-42BF-8981-800466706E24}"/>
    <cellStyle name="Normal 3 2 2 5 3" xfId="44360" xr:uid="{7DB34EBE-9449-42E3-ADB4-4DCAA595F9DC}"/>
    <cellStyle name="Normal 3 2 2 6" xfId="1634" xr:uid="{685E43C1-FC1E-447D-B6CF-91872CA5C72B}"/>
    <cellStyle name="Normal 3 2 2 6 2" xfId="44960" xr:uid="{6444AE1D-AB5B-4D54-A726-64E691695FBC}"/>
    <cellStyle name="Normal 3 2 2 7" xfId="1371" xr:uid="{BDF521DC-4BE2-4B3E-A3F1-348BF3FBBFB7}"/>
    <cellStyle name="Normal 3 2 2 7 2" xfId="47614" xr:uid="{4704CA35-9A54-4203-A079-CBA62C969E16}"/>
    <cellStyle name="Normal 3 2 2 8" xfId="388" xr:uid="{27E48C78-7FA3-4BDF-84D7-5DE63E891A22}"/>
    <cellStyle name="Normal 3 2 2 8 2" xfId="47235" xr:uid="{93114332-EF4A-4E56-94AA-4D2FBA0CB332}"/>
    <cellStyle name="Normal 3 2 2 9" xfId="268" xr:uid="{83BECB8B-B63A-491A-AFBF-E57D3A73A50D}"/>
    <cellStyle name="Normal 3 2 3" xfId="435" xr:uid="{E9F9D60C-B72C-460C-B494-31A15C592BF3}"/>
    <cellStyle name="Normal 3 2 3 10" xfId="47898" xr:uid="{8C865618-629C-4E4C-AE36-5ACB653BD913}"/>
    <cellStyle name="Normal 3 2 3 2" xfId="504" xr:uid="{8086AF4B-E65F-40CA-B9FB-171590B8AD7B}"/>
    <cellStyle name="Normal 3 2 3 2 2" xfId="766" xr:uid="{945DD824-14AA-42C8-BC84-DDF43FE959D0}"/>
    <cellStyle name="Normal 3 2 3 2 2 2" xfId="1166" xr:uid="{2D8A5BBC-6372-4F95-9E90-AF7C42B35480}"/>
    <cellStyle name="Normal 3 2 3 2 2 3" xfId="34218" xr:uid="{5DD0CD02-EFCF-45C7-BB04-FB305A059F79}"/>
    <cellStyle name="Normal 3 2 3 2 2 4" xfId="44402" xr:uid="{FCA1C12D-F3EA-425E-9EED-CE9731EB73D7}"/>
    <cellStyle name="Normal 3 2 3 2 3" xfId="955" xr:uid="{FDD39568-5B45-471C-93CB-8851A109457D}"/>
    <cellStyle name="Normal 3 2 3 2 3 2" xfId="34219" xr:uid="{C43E9A55-51C8-410A-8DC2-6D921040A3CD}"/>
    <cellStyle name="Normal 3 2 3 2 4" xfId="34217" xr:uid="{09064645-F4C5-4A7C-87F8-10FA2331585A}"/>
    <cellStyle name="Normal 3 2 3 2 5" xfId="1448" xr:uid="{55B1B38F-49DE-42AA-B4BF-CEFE3DF0816E}"/>
    <cellStyle name="Normal 3 2 3 2 6" xfId="44379" xr:uid="{689C168C-7CC9-4EB6-A76C-85E86C63070E}"/>
    <cellStyle name="Normal 3 2 3 3" xfId="645" xr:uid="{406A4DDE-4E48-4CA5-839A-D674A30F76B8}"/>
    <cellStyle name="Normal 3 2 3 3 2" xfId="1055" xr:uid="{8F35060B-BFD6-41F0-AC1D-6FC7B9D7C701}"/>
    <cellStyle name="Normal 3 2 3 3 2 2" xfId="34220" xr:uid="{754B2DAF-4DAB-4737-A4CF-BFEFAE34E2BA}"/>
    <cellStyle name="Normal 3 2 3 3 3" xfId="3290" xr:uid="{D353D2E1-AF8A-4C3F-8DE5-437CA3122F7C}"/>
    <cellStyle name="Normal 3 2 3 3 4" xfId="44390" xr:uid="{BDE71362-096A-43FB-9082-8BF89F242F20}"/>
    <cellStyle name="Normal 3 2 3 4" xfId="706" xr:uid="{E9B93679-3358-4E0D-95ED-0CCEA7D35A1B}"/>
    <cellStyle name="Normal 3 2 3 4 2" xfId="1111" xr:uid="{9C7D1604-8BFE-4B8E-BE7A-9DDDDA1025E3}"/>
    <cellStyle name="Normal 3 2 3 4 3" xfId="34221" xr:uid="{3D94E811-2785-4F4E-A8C8-59651C9F20BD}"/>
    <cellStyle name="Normal 3 2 3 4 4" xfId="44367" xr:uid="{80E6B492-CAB4-4D6C-9DF1-A7BA57BF66BC}"/>
    <cellStyle name="Normal 3 2 3 5" xfId="899" xr:uid="{2545603F-89F4-460B-8486-CFA289ECD339}"/>
    <cellStyle name="Normal 3 2 3 5 2" xfId="1742" xr:uid="{56FDFDC3-295C-426C-AFE7-BF266BE9EDE0}"/>
    <cellStyle name="Normal 3 2 3 5 3" xfId="44964" xr:uid="{4B271D2B-58A6-465E-BA4E-232ED93EA8D7}"/>
    <cellStyle name="Normal 3 2 3 6" xfId="1377" xr:uid="{27008291-C007-43D9-932B-40A17743129E}"/>
    <cellStyle name="Normal 3 2 3 6 2" xfId="47616" xr:uid="{6097411F-3552-4A33-9EBF-A115459B93AB}"/>
    <cellStyle name="Normal 3 2 3 7" xfId="43925" xr:uid="{9FECCEEA-8853-4038-8C9D-A6546C97EA0F}"/>
    <cellStyle name="Normal 3 2 3 7 2" xfId="47838" xr:uid="{844F6D6C-2ECA-49EB-8B4A-405C907E6711}"/>
    <cellStyle name="Normal 3 2 3 8" xfId="47388" xr:uid="{0969A344-8E1F-451B-867B-F51CD6426582}"/>
    <cellStyle name="Normal 3 2 3 9" xfId="43984" xr:uid="{B7441A85-699E-4FC3-BDBF-46A91E49016F}"/>
    <cellStyle name="Normal 3 2 4" xfId="442" xr:uid="{5BD1B910-38EA-4352-A42A-29A7F9AE29E0}"/>
    <cellStyle name="Normal 3 2 4 10" xfId="47911" xr:uid="{0108B77D-81ED-40BE-8B7D-CB0EED049FD1}"/>
    <cellStyle name="Normal 3 2 4 2" xfId="34222" xr:uid="{6BD1B071-D3D5-4C9D-A290-F8A9D30B75B0}"/>
    <cellStyle name="Normal 3 2 4 2 2" xfId="44395" xr:uid="{D063CD23-F2A2-4BE3-80B6-8511CDBA7E5A}"/>
    <cellStyle name="Normal 3 2 4 2 3" xfId="45223" xr:uid="{A24774E5-F096-47B1-92CE-54769423FB56}"/>
    <cellStyle name="Normal 3 2 4 2 3 2" xfId="46562" xr:uid="{3302384E-9A8D-439B-9A45-47A67FC14779}"/>
    <cellStyle name="Normal 3 2 4 2 4" xfId="44236" xr:uid="{D6ECA524-50DC-425B-9A71-2C14E4AA74E4}"/>
    <cellStyle name="Normal 3 2 4 3" xfId="34223" xr:uid="{76D11AA2-9E9C-4F33-AFB2-82D59ADD87AA}"/>
    <cellStyle name="Normal 3 2 4 3 2" xfId="44372" xr:uid="{7EBC8072-85B6-4658-82EC-60360AF6C925}"/>
    <cellStyle name="Normal 3 2 4 4" xfId="43629" xr:uid="{23479E4A-F3F9-49E2-B93A-C230770FB1C5}"/>
    <cellStyle name="Normal 3 2 4 4 2" xfId="46311" xr:uid="{FB74930C-A798-4F5B-A819-FAF91ED3362F}"/>
    <cellStyle name="Normal 3 2 4 4 3" xfId="44951" xr:uid="{8D9C009E-6D23-405C-9FC6-3A20B15FDCF6}"/>
    <cellStyle name="Normal 3 2 4 5" xfId="1378" xr:uid="{11014CD2-67CA-4367-BFEC-3CD26D2D0AF6}"/>
    <cellStyle name="Normal 3 2 4 5 2" xfId="45663" xr:uid="{83C1E1E8-E0D9-448A-8AD3-5E7D5F975338}"/>
    <cellStyle name="Normal 3 2 4 6" xfId="43903" xr:uid="{78F70E15-7FA2-47A0-AC93-F401FE9D92BA}"/>
    <cellStyle name="Normal 3 2 4 6 2" xfId="47606" xr:uid="{707858AE-8319-40C1-8500-139C1F704185}"/>
    <cellStyle name="Normal 3 2 4 7" xfId="47857" xr:uid="{A65DBEEE-603E-41DD-93E9-5C11C100D74B}"/>
    <cellStyle name="Normal 3 2 4 8" xfId="47867" xr:uid="{756CC140-BD4B-498B-AFDB-136DA750F3A3}"/>
    <cellStyle name="Normal 3 2 4 9" xfId="43973" xr:uid="{E29D3B70-25B7-4BAB-BCF6-AF8DAAD991DC}"/>
    <cellStyle name="Normal 3 2 5" xfId="440" xr:uid="{1D2F7DB1-9C84-4BB4-A3D4-CAC973CC0FB1}"/>
    <cellStyle name="Normal 3 2 5 2" xfId="506" xr:uid="{B76AF00F-CD1B-4B44-9905-82C23ED7AE22}"/>
    <cellStyle name="Normal 3 2 5 2 2" xfId="768" xr:uid="{54043909-7EA6-4F84-968F-4B41296461EA}"/>
    <cellStyle name="Normal 3 2 5 2 2 2" xfId="1168" xr:uid="{D2C477DB-F090-4744-BECB-68026EC9B974}"/>
    <cellStyle name="Normal 3 2 5 2 3" xfId="957" xr:uid="{60670B3E-1574-4676-8111-4F9DD6B5A04B}"/>
    <cellStyle name="Normal 3 2 5 2 4" xfId="2019" xr:uid="{04474A8E-6B51-41A1-BF4E-B98907FE85E7}"/>
    <cellStyle name="Normal 3 2 5 2 5" xfId="44385" xr:uid="{3C3EFA39-7C8F-4563-850D-43FEEB0256D4}"/>
    <cellStyle name="Normal 3 2 5 3" xfId="647" xr:uid="{823FB962-C07B-4EBE-9363-D8B954745A45}"/>
    <cellStyle name="Normal 3 2 5 3 2" xfId="1057" xr:uid="{CCA1C035-DD10-479E-8A36-3E0CC1102E5C}"/>
    <cellStyle name="Normal 3 2 5 3 2 2" xfId="46425" xr:uid="{C6204344-E1F8-4C40-862F-BBD375D63CF0}"/>
    <cellStyle name="Normal 3 2 5 3 3" xfId="3352" xr:uid="{3272FF29-A657-409D-BAFC-DB21F7BABC99}"/>
    <cellStyle name="Normal 3 2 5 3 4" xfId="45086" xr:uid="{0F1D2313-9F51-4FE2-9F5F-30E5A65DC6C9}"/>
    <cellStyle name="Normal 3 2 5 4" xfId="710" xr:uid="{7173F928-F2BD-44EA-9CDC-5A83442F682E}"/>
    <cellStyle name="Normal 3 2 5 4 2" xfId="1113" xr:uid="{AD61D3CA-9FBC-4773-A04F-6A4042B5584E}"/>
    <cellStyle name="Normal 3 2 5 4 3" xfId="34224" xr:uid="{CE7E8331-EBFC-4117-B7BB-CDBA8E8BF67B}"/>
    <cellStyle name="Normal 3 2 5 5" xfId="902" xr:uid="{2E9784C9-BEFF-4E9A-9890-50B0F3062D31}"/>
    <cellStyle name="Normal 3 2 5 5 2" xfId="1729" xr:uid="{20D7661E-9DC1-44EE-9D24-398091E985D2}"/>
    <cellStyle name="Normal 3 2 5 6" xfId="1433" xr:uid="{35121C9D-F673-4AB5-AEE5-7E624F270F01}"/>
    <cellStyle name="Normal 3 2 5 7" xfId="44099" xr:uid="{84BA584E-B914-450A-BA84-06F13CBED030}"/>
    <cellStyle name="Normal 3 2 6" xfId="808" xr:uid="{F9481278-71D6-4FE7-A57D-CC686CA46854}"/>
    <cellStyle name="Normal 3 2 6 2" xfId="1703" xr:uid="{D7C3322E-9134-4943-8FE1-D83D1C7680E4}"/>
    <cellStyle name="Normal 3 2 6 3" xfId="44657" xr:uid="{938FF0D5-95F8-4F4A-88B4-D0A8A58434C2}"/>
    <cellStyle name="Normal 3 2 7" xfId="817" xr:uid="{B935BF61-4330-4ACA-B301-C621FB97D149}"/>
    <cellStyle name="Normal 3 2 7 2" xfId="3251" xr:uid="{8953C3DC-44CB-490B-9C82-DE91324427E2}"/>
    <cellStyle name="Normal 3 2 7 3" xfId="44585" xr:uid="{021F3F70-ECC8-4649-BE93-531C2695061E}"/>
    <cellStyle name="Normal 3 2 8" xfId="1633" xr:uid="{7D9E193E-5F92-4F86-A959-03738DE48344}"/>
    <cellStyle name="Normal 3 2 8 2" xfId="44359" xr:uid="{36324753-177E-494A-88D4-0414D71D852C}"/>
    <cellStyle name="Normal 3 2 9" xfId="43672" xr:uid="{304EB341-14FF-43AB-804A-F31F5680F919}"/>
    <cellStyle name="Normal 3 2 9 2" xfId="44938" xr:uid="{5E5C4E08-DA3F-40C3-A9C5-09C3AF319F84}"/>
    <cellStyle name="Normal 3 3" xfId="182" xr:uid="{E5358F8F-6245-47C7-B85D-9DDCF7B5744D}"/>
    <cellStyle name="Normal 3 3 10" xfId="337" xr:uid="{4942EC4F-18E6-4F9C-A996-4E7AFEBCECD7}"/>
    <cellStyle name="Normal 3 3 11" xfId="47897" xr:uid="{EEAAB8CA-F217-41C6-94D3-E89DE8F8741C}"/>
    <cellStyle name="Normal 3 3 2" xfId="818" xr:uid="{AD77D06E-747C-4727-AD25-9992F0B7CA16}"/>
    <cellStyle name="Normal 3 3 2 2" xfId="34225" xr:uid="{47FC436B-E647-4B19-8E24-E9169744511F}"/>
    <cellStyle name="Normal 3 3 2 2 2" xfId="34226" xr:uid="{C01F6B39-802B-4CAE-ADDC-0E55057268E8}"/>
    <cellStyle name="Normal 3 3 2 2 3" xfId="34227" xr:uid="{9E08F2BD-5695-4C41-8D27-0E36D0B98950}"/>
    <cellStyle name="Normal 3 3 2 2 4" xfId="47718" xr:uid="{21FDB75F-1E82-4FAB-A381-FEAEA5BED386}"/>
    <cellStyle name="Normal 3 3 2 3" xfId="34228" xr:uid="{4F32A927-4621-4357-A585-6A66A54D4FB9}"/>
    <cellStyle name="Normal 3 3 2 3 2" xfId="34229" xr:uid="{56B6F8AB-A219-41DE-B3B6-3A7C84902D18}"/>
    <cellStyle name="Normal 3 3 2 3 3" xfId="34230" xr:uid="{CB695BA1-52FC-4708-9F1C-41E1415E994A}"/>
    <cellStyle name="Normal 3 3 2 3 4" xfId="47845" xr:uid="{F3979055-917C-46F4-B2AE-923A38528D4A}"/>
    <cellStyle name="Normal 3 3 2 4" xfId="34231" xr:uid="{7D0D23E7-B8F3-4F52-B571-675AB38B52A9}"/>
    <cellStyle name="Normal 3 3 2 4 2" xfId="34232" xr:uid="{C09DD93A-C4D3-437A-AFAF-F7DF9B53F499}"/>
    <cellStyle name="Normal 3 3 2 4 2 2" xfId="34233" xr:uid="{73FE82FA-5A30-4D1C-ADFD-871601F0E391}"/>
    <cellStyle name="Normal 3 3 2 4 2 3" xfId="34234" xr:uid="{544FA164-20B9-4273-B3E2-A9C88DCDE4E3}"/>
    <cellStyle name="Normal 3 3 2 4 3" xfId="34235" xr:uid="{D7274E0E-57FE-4B3E-B0CD-5217F18A6B7D}"/>
    <cellStyle name="Normal 3 3 2 4 3 2" xfId="34236" xr:uid="{D76B0DD9-27B0-4595-AE6E-1442AB5F29D3}"/>
    <cellStyle name="Normal 3 3 2 4 3 2 2" xfId="34237" xr:uid="{A4E8D821-C3D8-4331-97ED-6D43FA3508A2}"/>
    <cellStyle name="Normal 3 3 2 4 3 3" xfId="34238" xr:uid="{2A9355A1-05E0-4147-8ED1-49AD8F6ED9AC}"/>
    <cellStyle name="Normal 3 3 2 4 4" xfId="34239" xr:uid="{5F29AEA8-9A55-4225-90BE-F1095D9C06D5}"/>
    <cellStyle name="Normal 3 3 2 4 5" xfId="34240" xr:uid="{9C15F461-5716-4F0E-B0F0-89AF4257E155}"/>
    <cellStyle name="Normal 3 3 2 4 6" xfId="47421" xr:uid="{33D12FA0-9E5C-4EDF-9CDB-A57E1BA2BDCE}"/>
    <cellStyle name="Normal 3 3 2 5" xfId="34241" xr:uid="{241C6FEF-F922-4AB3-9192-E4D57C2FAE30}"/>
    <cellStyle name="Normal 3 3 2 6" xfId="34242" xr:uid="{39903C05-D613-45B6-871D-F3CA7A617FB4}"/>
    <cellStyle name="Normal 3 3 2 7" xfId="1635" xr:uid="{BBF99D97-54E0-4E38-B4B7-2AE895E5B831}"/>
    <cellStyle name="Normal 3 3 2 8" xfId="44586" xr:uid="{7701B48F-A7AB-478F-B318-91D6092A65DB}"/>
    <cellStyle name="Normal 3 3 3" xfId="1744" xr:uid="{2A616890-DD1C-43B9-8A6F-6C14A556EA3A}"/>
    <cellStyle name="Normal 3 3 3 2" xfId="34244" xr:uid="{4BB0AFE6-CADB-40DF-B887-6E15A0BBF0E9}"/>
    <cellStyle name="Normal 3 3 3 2 2" xfId="34245" xr:uid="{DABE5348-E3C1-4DBE-885B-9785D5BA3875}"/>
    <cellStyle name="Normal 3 3 3 2 3" xfId="34246" xr:uid="{0C13AFFD-60BF-410B-B7E5-757EEB2E987A}"/>
    <cellStyle name="Normal 3 3 3 2 4" xfId="47511" xr:uid="{6FA8CF12-09B5-4785-B13D-A4578E6F5EBA}"/>
    <cellStyle name="Normal 3 3 3 3" xfId="34247" xr:uid="{4969E062-B4BA-4A2F-AD76-EC430321889B}"/>
    <cellStyle name="Normal 3 3 3 3 2" xfId="34248" xr:uid="{1677357A-0EA6-4285-8F34-1C14EF5F3CBB}"/>
    <cellStyle name="Normal 3 3 3 3 3" xfId="34249" xr:uid="{F97600AB-EBC5-4065-A025-C0366308B697}"/>
    <cellStyle name="Normal 3 3 3 3 4" xfId="47759" xr:uid="{380154E6-7064-4635-A3B7-0FB10C0D27E0}"/>
    <cellStyle name="Normal 3 3 3 4" xfId="34250" xr:uid="{57141B70-96D1-4F33-9265-702D5E47F0B2}"/>
    <cellStyle name="Normal 3 3 3 4 2" xfId="34251" xr:uid="{ADC1FC1C-BC04-4D5B-8134-EDDD7C111FA0}"/>
    <cellStyle name="Normal 3 3 3 4 3" xfId="34252" xr:uid="{537797AB-0B63-4FBF-B130-516A27BFA478}"/>
    <cellStyle name="Normal 3 3 3 4 4" xfId="47379" xr:uid="{0427F2BD-EF93-4C15-9890-151C8164E2D2}"/>
    <cellStyle name="Normal 3 3 3 5" xfId="34253" xr:uid="{FC5273C1-2110-4042-8795-1876D1B51839}"/>
    <cellStyle name="Normal 3 3 3 6" xfId="34254" xr:uid="{FF218DE8-881A-40B8-8B39-8767C0AF472B}"/>
    <cellStyle name="Normal 3 3 3 7" xfId="34243" xr:uid="{223891D5-370F-40C5-A87C-E5A63C98C289}"/>
    <cellStyle name="Normal 3 3 3 8" xfId="43905" xr:uid="{5DE82E3E-4EB9-460E-ABD3-A78FA90C58D8}"/>
    <cellStyle name="Normal 3 3 4" xfId="2020" xr:uid="{056948E9-D9B8-4701-9965-F85FD0B367F7}"/>
    <cellStyle name="Normal 3 3 4 2" xfId="34255" xr:uid="{EBBFC29C-E58D-462A-B6B8-5A435CB7F8DF}"/>
    <cellStyle name="Normal 3 3 4 2 2" xfId="47544" xr:uid="{B060AE43-5AC9-4534-A0AD-CDEBD3CF5CE9}"/>
    <cellStyle name="Normal 3 3 4 3" xfId="34256" xr:uid="{1E81E525-5A81-4881-92E8-D92B2765A09A}"/>
    <cellStyle name="Normal 3 3 4 4" xfId="47444" xr:uid="{517FEBF2-7851-4BD9-8D3D-1D1EC04A31EB}"/>
    <cellStyle name="Normal 3 3 5" xfId="1709" xr:uid="{9C9E98A8-E61B-464F-A46B-5B67AE9DBA1C}"/>
    <cellStyle name="Normal 3 3 5 2" xfId="34257" xr:uid="{D9124F28-D236-4995-8218-17029635EA76}"/>
    <cellStyle name="Normal 3 3 5 3" xfId="47313" xr:uid="{70FB8846-66AA-45F8-A7FA-CC20A43A80EC}"/>
    <cellStyle name="Normal 3 3 6" xfId="34258" xr:uid="{27494804-02D4-4028-B82D-8C3B44E6E322}"/>
    <cellStyle name="Normal 3 3 7" xfId="43676" xr:uid="{B4DB0DB5-54E7-4F1B-AA18-C155BD701DC8}"/>
    <cellStyle name="Normal 3 3 8" xfId="1266" xr:uid="{8BB819BA-53B2-4891-82D9-2D9BE3E0D8C2}"/>
    <cellStyle name="Normal 3 3 9" xfId="43879" xr:uid="{6EA3D4B4-6ACF-46D5-A496-6AD10A2F677F}"/>
    <cellStyle name="Normal 3 4" xfId="183" xr:uid="{C7C43926-0094-4815-AB3F-E740DA90FF4B}"/>
    <cellStyle name="Normal 3 4 10" xfId="1741" xr:uid="{7BFB3F1D-25DA-4317-BF25-A8EB291705C7}"/>
    <cellStyle name="Normal 3 4 11" xfId="1349" xr:uid="{C9BBE7AE-0155-4224-88F5-1944BD04B32A}"/>
    <cellStyle name="Normal 3 4 12" xfId="1267" xr:uid="{5BBA932D-9621-4436-A67D-3EF7138C918A}"/>
    <cellStyle name="Normal 3 4 13" xfId="43804" xr:uid="{FA463DF9-47E8-4080-8A3D-957DCA84035A}"/>
    <cellStyle name="Normal 3 4 14" xfId="43872" xr:uid="{97FF09BC-443A-4416-9E4B-281C4C536931}"/>
    <cellStyle name="Normal 3 4 15" xfId="43918" xr:uid="{316C3748-1D48-4897-87BE-2F8675AB8919}"/>
    <cellStyle name="Normal 3 4 16" xfId="382" xr:uid="{896A2E65-D9DD-4AA3-BDDB-0F6B3768CB9F}"/>
    <cellStyle name="Normal 3 4 17" xfId="44584" xr:uid="{3ADEB5AF-4653-43FA-96C4-BFB3B1CC06F1}"/>
    <cellStyle name="Normal 3 4 2" xfId="488" xr:uid="{45F469F2-DF0C-4F17-B5DE-4A95F8FAD8CE}"/>
    <cellStyle name="Normal 3 4 2 10" xfId="1368" xr:uid="{4684BD54-D3D0-4007-992E-55EF6446D5DB}"/>
    <cellStyle name="Normal 3 4 2 11" xfId="43934" xr:uid="{AB5D4226-942D-4D1D-9907-A959EC7B7491}"/>
    <cellStyle name="Normal 3 4 2 12" xfId="47407" xr:uid="{57A34739-7DE0-4E8B-8FC5-584B4CB00574}"/>
    <cellStyle name="Normal 3 4 2 2" xfId="750" xr:uid="{30E8597E-920B-49BB-9B85-889A025492AB}"/>
    <cellStyle name="Normal 3 4 2 2 2" xfId="1150" xr:uid="{36F1AD45-D8FA-4FF4-9D50-0562CE98FAB7}"/>
    <cellStyle name="Normal 3 4 2 2 2 2" xfId="34262" xr:uid="{34E7839A-FDCD-4127-886E-4C08928F2A36}"/>
    <cellStyle name="Normal 3 4 2 2 2 2 2" xfId="34263" xr:uid="{48602026-0E84-42B2-92A3-2C5993C95B33}"/>
    <cellStyle name="Normal 3 4 2 2 2 2 2 2" xfId="34264" xr:uid="{6846CD01-ED2B-488D-BA55-81E2D162ECB3}"/>
    <cellStyle name="Normal 3 4 2 2 2 2 3" xfId="34265" xr:uid="{26B4A923-4707-4BCC-8E17-FDC5C66E136D}"/>
    <cellStyle name="Normal 3 4 2 2 2 3" xfId="34266" xr:uid="{BAFA687F-5F4D-45EA-B1C4-B427CE73FE4E}"/>
    <cellStyle name="Normal 3 4 2 2 2 3 2" xfId="34267" xr:uid="{9E42B201-EE51-482D-9F65-C85A1A8BF12F}"/>
    <cellStyle name="Normal 3 4 2 2 2 3 2 2" xfId="34268" xr:uid="{7B0C45F4-F02C-40A5-BD23-DD76F10E0247}"/>
    <cellStyle name="Normal 3 4 2 2 2 3 3" xfId="34269" xr:uid="{86C1F7D9-EDFD-468F-B330-8AE87BEEAE4D}"/>
    <cellStyle name="Normal 3 4 2 2 2 4" xfId="34270" xr:uid="{1E9A8413-25B4-4233-B372-E61D22178963}"/>
    <cellStyle name="Normal 3 4 2 2 2 4 2" xfId="34271" xr:uid="{DA8DA65C-6153-447E-B608-C61FC301B047}"/>
    <cellStyle name="Normal 3 4 2 2 2 5" xfId="34272" xr:uid="{C4712647-05FA-47BE-9FBE-8A3159C4FA5E}"/>
    <cellStyle name="Normal 3 4 2 2 2 6" xfId="34261" xr:uid="{B5985799-7DCD-4A7D-9362-13BB10860C51}"/>
    <cellStyle name="Normal 3 4 2 2 3" xfId="34273" xr:uid="{C12C444F-E4D6-4F47-8D55-BAC6D15DAF2F}"/>
    <cellStyle name="Normal 3 4 2 2 3 2" xfId="34274" xr:uid="{6DA5BDD7-9536-4176-9BF1-A9BDF8AED9F4}"/>
    <cellStyle name="Normal 3 4 2 2 3 3" xfId="34275" xr:uid="{DFE1BB4D-C01C-4F15-A581-03BE2011EC64}"/>
    <cellStyle name="Normal 3 4 2 2 4" xfId="34276" xr:uid="{18533109-DFA4-42D9-A110-A111FABC22D2}"/>
    <cellStyle name="Normal 3 4 2 2 4 2" xfId="34277" xr:uid="{7BB6A7F9-B453-4621-A39E-C966EF326E34}"/>
    <cellStyle name="Normal 3 4 2 2 4 2 2" xfId="34278" xr:uid="{77D2465A-C69D-4658-92C7-C8D2544B4174}"/>
    <cellStyle name="Normal 3 4 2 2 4 2 2 2" xfId="34279" xr:uid="{16F0CD8B-81BC-4032-82F5-BA237853396E}"/>
    <cellStyle name="Normal 3 4 2 2 4 2 3" xfId="34280" xr:uid="{6CE46215-5296-45B0-B3D6-E515502A78DC}"/>
    <cellStyle name="Normal 3 4 2 2 4 3" xfId="34281" xr:uid="{7BC5F448-E97E-4F33-A883-FB94A7216733}"/>
    <cellStyle name="Normal 3 4 2 2 4 3 2" xfId="34282" xr:uid="{B58ADA97-7A21-4BC4-85FA-3B4242C8E721}"/>
    <cellStyle name="Normal 3 4 2 2 4 3 2 2" xfId="34283" xr:uid="{B63C1D9E-76F8-4859-9B57-3F2193C2291E}"/>
    <cellStyle name="Normal 3 4 2 2 4 3 3" xfId="34284" xr:uid="{0400B189-9498-4C1C-ACE8-B8C976AE24DC}"/>
    <cellStyle name="Normal 3 4 2 2 4 4" xfId="34285" xr:uid="{380F49F7-02A8-495A-8EC0-DBE7F038503E}"/>
    <cellStyle name="Normal 3 4 2 2 4 4 2" xfId="34286" xr:uid="{8EE9602E-CB61-455E-BAA4-CB59DE960C5B}"/>
    <cellStyle name="Normal 3 4 2 2 4 5" xfId="34287" xr:uid="{3569D1BE-CE88-4068-B6FF-5845E80126C8}"/>
    <cellStyle name="Normal 3 4 2 2 5" xfId="34288" xr:uid="{B31B94F3-60CF-427C-8D51-27A34980F323}"/>
    <cellStyle name="Normal 3 4 2 2 6" xfId="34289" xr:uid="{72112F20-D85B-4718-840E-6B1A94DA0CBE}"/>
    <cellStyle name="Normal 3 4 2 2 7" xfId="34260" xr:uid="{AE3967A8-3680-45B1-B791-36AA3EF82582}"/>
    <cellStyle name="Normal 3 4 2 2 8" xfId="1439" xr:uid="{5A7AC394-A722-4A79-8D66-53CC7ED747F0}"/>
    <cellStyle name="Normal 3 4 2 3" xfId="939" xr:uid="{AD66D763-EB00-4D16-BEC4-1ECB58F84144}"/>
    <cellStyle name="Normal 3 4 2 3 2" xfId="34291" xr:uid="{D7A648D7-43F5-4090-B644-29F6262EFCAF}"/>
    <cellStyle name="Normal 3 4 2 3 2 2" xfId="34292" xr:uid="{C1610795-DD35-4300-BD1A-6819AD4A99CC}"/>
    <cellStyle name="Normal 3 4 2 3 2 2 2" xfId="34293" xr:uid="{C45B79DB-544F-40A8-9644-20B87B803FCC}"/>
    <cellStyle name="Normal 3 4 2 3 2 2 2 2" xfId="34294" xr:uid="{BC2554D6-3EB7-41CD-A5EA-41D1639F8C35}"/>
    <cellStyle name="Normal 3 4 2 3 2 2 2 2 2" xfId="34295" xr:uid="{50117487-F950-4D00-9E59-9D5F3E3CBBA3}"/>
    <cellStyle name="Normal 3 4 2 3 2 2 2 3" xfId="34296" xr:uid="{E7F0E862-D06C-402D-8856-0411F159EAFF}"/>
    <cellStyle name="Normal 3 4 2 3 2 2 3" xfId="34297" xr:uid="{A65743F3-2E8F-4555-81EA-E435AABA31E2}"/>
    <cellStyle name="Normal 3 4 2 3 2 2 3 2" xfId="34298" xr:uid="{F15AB4DB-6E7A-4F3B-8707-DAE15F84CC7C}"/>
    <cellStyle name="Normal 3 4 2 3 2 2 3 2 2" xfId="34299" xr:uid="{B57E02A1-0027-46AB-BC89-81757E91FC95}"/>
    <cellStyle name="Normal 3 4 2 3 2 2 3 3" xfId="34300" xr:uid="{66CF32AA-A276-44A5-ABFD-D6DF89A6C999}"/>
    <cellStyle name="Normal 3 4 2 3 2 2 4" xfId="34301" xr:uid="{1A998C99-916E-44D1-A0E2-1AB681295DFD}"/>
    <cellStyle name="Normal 3 4 2 3 2 2 4 2" xfId="34302" xr:uid="{F0CB93A7-F9A6-4868-B0D7-169ABC0D9030}"/>
    <cellStyle name="Normal 3 4 2 3 2 2 5" xfId="34303" xr:uid="{5D0FCB4E-4601-4C48-AB08-F6BF37C10833}"/>
    <cellStyle name="Normal 3 4 2 3 2 3" xfId="34304" xr:uid="{710AF639-8A1E-4B91-9F9A-7B051D8FE467}"/>
    <cellStyle name="Normal 3 4 2 3 2 3 2" xfId="34305" xr:uid="{3B78C0EC-82FD-462A-AF75-3189B8503661}"/>
    <cellStyle name="Normal 3 4 2 3 2 3 2 2" xfId="34306" xr:uid="{6E2DF027-9C41-4646-93C0-726D22DD421A}"/>
    <cellStyle name="Normal 3 4 2 3 2 3 3" xfId="34307" xr:uid="{D3BB3A1C-1323-4DD0-910A-61FA86FE0950}"/>
    <cellStyle name="Normal 3 4 2 3 2 4" xfId="34308" xr:uid="{93C70729-AE7B-460B-A93A-23AD003A499E}"/>
    <cellStyle name="Normal 3 4 2 3 2 4 2" xfId="34309" xr:uid="{4640BA46-A42E-4E41-822E-6DF6A3463E74}"/>
    <cellStyle name="Normal 3 4 2 3 2 4 2 2" xfId="34310" xr:uid="{AD64FF26-CD69-40E5-BB8F-E7A82E5B179D}"/>
    <cellStyle name="Normal 3 4 2 3 2 4 3" xfId="34311" xr:uid="{8180F4A4-7AB9-4467-B952-33B27C87BC59}"/>
    <cellStyle name="Normal 3 4 2 3 2 5" xfId="34312" xr:uid="{156918BB-4C2A-4628-93AC-ABC7D40660F4}"/>
    <cellStyle name="Normal 3 4 2 3 2 5 2" xfId="34313" xr:uid="{0D3C4253-B23B-4579-A429-A34F88288B6B}"/>
    <cellStyle name="Normal 3 4 2 3 2 6" xfId="34314" xr:uid="{3B90AE0D-8E52-43F6-B875-F224F15F46ED}"/>
    <cellStyle name="Normal 3 4 2 3 3" xfId="34315" xr:uid="{B4DD4B44-4C25-44FA-B8BE-7955973993AE}"/>
    <cellStyle name="Normal 3 4 2 3 3 2" xfId="34316" xr:uid="{C948B37E-0F05-46C7-97E0-AE8C9D9C0736}"/>
    <cellStyle name="Normal 3 4 2 3 3 2 2" xfId="34317" xr:uid="{BCA32742-BE56-4310-8EF3-1399DE0899D0}"/>
    <cellStyle name="Normal 3 4 2 3 3 2 2 2" xfId="34318" xr:uid="{2DE7545C-ABDC-4C1D-8276-CCCEE27BE537}"/>
    <cellStyle name="Normal 3 4 2 3 3 2 3" xfId="34319" xr:uid="{F6FC1F0C-EE37-49D9-81B3-1E3EF09D80AE}"/>
    <cellStyle name="Normal 3 4 2 3 3 3" xfId="34320" xr:uid="{4B123EBA-8899-4E37-8B18-4DFFE1C1E6EC}"/>
    <cellStyle name="Normal 3 4 2 3 3 3 2" xfId="34321" xr:uid="{44662FC1-6183-42E7-B80A-9DFB176F6B40}"/>
    <cellStyle name="Normal 3 4 2 3 3 3 2 2" xfId="34322" xr:uid="{355A7D17-6BF1-45FC-BD89-3C114A42550E}"/>
    <cellStyle name="Normal 3 4 2 3 3 3 3" xfId="34323" xr:uid="{7071A62B-3CBB-4505-B335-0F773D63E5ED}"/>
    <cellStyle name="Normal 3 4 2 3 3 4" xfId="34324" xr:uid="{0480AAAF-2FD0-49B5-B790-BDAB4866A0BC}"/>
    <cellStyle name="Normal 3 4 2 3 3 4 2" xfId="34325" xr:uid="{E9BFBC91-A18D-4BD2-B4D5-41906C4F43D5}"/>
    <cellStyle name="Normal 3 4 2 3 3 5" xfId="34326" xr:uid="{9D399DE4-EAF2-466E-A9DE-4554C486111D}"/>
    <cellStyle name="Normal 3 4 2 3 4" xfId="34327" xr:uid="{BC0C3281-76E0-4D60-BCD1-04A70539BC32}"/>
    <cellStyle name="Normal 3 4 2 3 4 2" xfId="34328" xr:uid="{3BA04AAC-CC82-4EF4-BFCF-C6FC7D070AAD}"/>
    <cellStyle name="Normal 3 4 2 3 4 2 2" xfId="34329" xr:uid="{D1224288-142D-454D-8364-2DE2A4A0BFE3}"/>
    <cellStyle name="Normal 3 4 2 3 4 3" xfId="34330" xr:uid="{B8AFE5D7-CFC5-4C3C-ABBF-19CDD78D49FC}"/>
    <cellStyle name="Normal 3 4 2 3 5" xfId="34331" xr:uid="{F857A178-29D7-4795-9D20-1EFD1D05328C}"/>
    <cellStyle name="Normal 3 4 2 3 5 2" xfId="34332" xr:uid="{4D325484-6FF7-4E5E-8286-AE8B6DB731BD}"/>
    <cellStyle name="Normal 3 4 2 3 5 2 2" xfId="34333" xr:uid="{05C280BD-6C58-4003-B7E3-BFEDE06F70F5}"/>
    <cellStyle name="Normal 3 4 2 3 5 3" xfId="34334" xr:uid="{7D92FFC9-EF0D-40FB-8956-D6F9D4992623}"/>
    <cellStyle name="Normal 3 4 2 3 6" xfId="34335" xr:uid="{4B26AB7B-D02C-45E4-8325-BB295F9ADE8E}"/>
    <cellStyle name="Normal 3 4 2 3 6 2" xfId="34336" xr:uid="{AB9B08DC-9459-4A92-A541-9916DB339942}"/>
    <cellStyle name="Normal 3 4 2 3 7" xfId="34337" xr:uid="{B85033CC-D95B-4555-A359-B10593C5EEEA}"/>
    <cellStyle name="Normal 3 4 2 3 8" xfId="34290" xr:uid="{A757B510-629B-407F-B6F0-771368CA0EF4}"/>
    <cellStyle name="Normal 3 4 2 4" xfId="34338" xr:uid="{8A90538D-E780-401A-9246-7E75B759B1FD}"/>
    <cellStyle name="Normal 3 4 2 4 2" xfId="34339" xr:uid="{BB89DDCA-ADDD-4461-B3A9-FED8F0709E46}"/>
    <cellStyle name="Normal 3 4 2 4 2 2" xfId="34340" xr:uid="{DFE57077-BCFC-49CD-B903-A183086FAE39}"/>
    <cellStyle name="Normal 3 4 2 4 2 2 2" xfId="34341" xr:uid="{0568A822-1959-48E4-8098-F37EDCB7C06F}"/>
    <cellStyle name="Normal 3 4 2 4 2 3" xfId="34342" xr:uid="{7FD9465D-B7DF-449A-997D-7AC9CEF3B6B6}"/>
    <cellStyle name="Normal 3 4 2 4 3" xfId="34343" xr:uid="{8365E631-A7ED-4C7C-B687-8271F0345937}"/>
    <cellStyle name="Normal 3 4 2 4 3 2" xfId="34344" xr:uid="{1CE3AC39-8103-4962-8DAD-492CC3702EB7}"/>
    <cellStyle name="Normal 3 4 2 4 3 2 2" xfId="34345" xr:uid="{A27F5B80-C30D-4098-8D59-2CA802E72697}"/>
    <cellStyle name="Normal 3 4 2 4 3 3" xfId="34346" xr:uid="{BDE33A6B-F3A9-4875-9C86-355C8AD1D157}"/>
    <cellStyle name="Normal 3 4 2 4 4" xfId="34347" xr:uid="{975FDD0F-5005-442E-96A4-7B925A246426}"/>
    <cellStyle name="Normal 3 4 2 4 4 2" xfId="34348" xr:uid="{063DEBF2-82FD-4CD0-9225-8587ED1A6D48}"/>
    <cellStyle name="Normal 3 4 2 4 5" xfId="34349" xr:uid="{FB5C4E26-E275-4C22-A0F1-46581F275493}"/>
    <cellStyle name="Normal 3 4 2 5" xfId="34350" xr:uid="{A47860D9-A149-4CE0-BA51-4AF8216D7924}"/>
    <cellStyle name="Normal 3 4 2 5 2" xfId="34351" xr:uid="{15F127AB-86D8-4A6D-A1D1-A81BA2D948B7}"/>
    <cellStyle name="Normal 3 4 2 5 2 2" xfId="34352" xr:uid="{3501D6D1-5390-48E3-A793-55193499D80E}"/>
    <cellStyle name="Normal 3 4 2 5 2 2 2" xfId="34353" xr:uid="{F0FB33F4-EE94-459C-8623-AC4B077B19B5}"/>
    <cellStyle name="Normal 3 4 2 5 2 3" xfId="34354" xr:uid="{A1270A60-EC13-4315-84C3-84D75C3989C5}"/>
    <cellStyle name="Normal 3 4 2 5 3" xfId="34355" xr:uid="{69701459-D515-4B62-B496-C04D55A44759}"/>
    <cellStyle name="Normal 3 4 2 5 3 2" xfId="34356" xr:uid="{770B9BF2-2135-4A9C-939E-4C2FA5C27154}"/>
    <cellStyle name="Normal 3 4 2 5 3 2 2" xfId="34357" xr:uid="{D211186A-0FB6-4383-B08D-A4791C2E21DD}"/>
    <cellStyle name="Normal 3 4 2 5 3 3" xfId="34358" xr:uid="{D8B3E8F2-194C-44A9-AF3E-4295FA808D84}"/>
    <cellStyle name="Normal 3 4 2 5 4" xfId="34359" xr:uid="{1E60A4C7-610C-4317-9090-FC8683558AB7}"/>
    <cellStyle name="Normal 3 4 2 5 4 2" xfId="34360" xr:uid="{86C0B5D5-4854-410F-8823-F661CE420004}"/>
    <cellStyle name="Normal 3 4 2 5 5" xfId="34361" xr:uid="{1AFBEFFD-87C6-4076-AC19-7C3AE0089F51}"/>
    <cellStyle name="Normal 3 4 2 6" xfId="34362" xr:uid="{C6E9F022-1A21-4C3F-AAF9-C93117710D02}"/>
    <cellStyle name="Normal 3 4 2 6 2" xfId="34363" xr:uid="{0C9B883A-212C-44B4-8FC4-3BAD9523B87D}"/>
    <cellStyle name="Normal 3 4 2 6 2 2" xfId="34364" xr:uid="{5BD0ECDB-BB02-4A43-971F-BF6F3EE4EA49}"/>
    <cellStyle name="Normal 3 4 2 6 3" xfId="34365" xr:uid="{66A59C6F-C4CD-4FC4-846B-2E3E4438E571}"/>
    <cellStyle name="Normal 3 4 2 7" xfId="34366" xr:uid="{B6E50098-5B27-43FA-95DD-C153A8CE3EAD}"/>
    <cellStyle name="Normal 3 4 2 8" xfId="34367" xr:uid="{D1E0CE4C-2848-497E-84C6-70D16C6E9A04}"/>
    <cellStyle name="Normal 3 4 2 9" xfId="34259" xr:uid="{BF8476F4-8CFC-43E1-9828-1259403D7302}"/>
    <cellStyle name="Normal 3 4 3" xfId="628" xr:uid="{E6CD15F3-2AE7-4DCC-A1AF-7AAC9F77ABE6}"/>
    <cellStyle name="Normal 3 4 3 10" xfId="34369" xr:uid="{FF896F45-A263-4AEC-B936-B5538E2E5860}"/>
    <cellStyle name="Normal 3 4 3 11" xfId="34368" xr:uid="{CF82B40C-D6E3-4221-9990-2E117E454B93}"/>
    <cellStyle name="Normal 3 4 3 12" xfId="1374" xr:uid="{187DDFBD-AE89-4324-9AE8-A042F1426745}"/>
    <cellStyle name="Normal 3 4 3 13" xfId="47717" xr:uid="{B320EA23-3096-46B8-AEA3-50EF42E67ECE}"/>
    <cellStyle name="Normal 3 4 3 2" xfId="1039" xr:uid="{01770BC3-1F24-4A07-A4B5-A920573E9017}"/>
    <cellStyle name="Normal 3 4 3 2 2" xfId="34371" xr:uid="{2038C518-D510-4B38-A3AC-15DBF29E537F}"/>
    <cellStyle name="Normal 3 4 3 2 2 2" xfId="34372" xr:uid="{17803DD0-0F8E-44A4-BFF7-479D9307DD4F}"/>
    <cellStyle name="Normal 3 4 3 2 2 3" xfId="34373" xr:uid="{5CC18177-732F-4549-8674-170A30758000}"/>
    <cellStyle name="Normal 3 4 3 2 3" xfId="34374" xr:uid="{3EB14841-33F7-4E59-8D43-BCF4BAC63D5E}"/>
    <cellStyle name="Normal 3 4 3 2 3 2" xfId="34375" xr:uid="{EA9D9738-8613-4F19-9D8F-EE2F42316B64}"/>
    <cellStyle name="Normal 3 4 3 2 3 3" xfId="34376" xr:uid="{1EEF5C83-9C79-4E97-83C5-39C9C6D8FE0A}"/>
    <cellStyle name="Normal 3 4 3 2 4" xfId="34377" xr:uid="{AA18B7B3-F7C6-4649-A41B-0DF736552CC4}"/>
    <cellStyle name="Normal 3 4 3 2 4 2" xfId="34378" xr:uid="{4CCAD8F0-DD81-442E-A3F6-65E4AC967D8C}"/>
    <cellStyle name="Normal 3 4 3 2 4 3" xfId="34379" xr:uid="{C74598E9-6072-4AAE-92CF-C0860AB5AE12}"/>
    <cellStyle name="Normal 3 4 3 2 5" xfId="34380" xr:uid="{5113BFB3-B490-4814-8B04-96FFFA668313}"/>
    <cellStyle name="Normal 3 4 3 2 6" xfId="34381" xr:uid="{3C7A80E4-795A-4ADF-B0ED-699E307DDB04}"/>
    <cellStyle name="Normal 3 4 3 2 7" xfId="34370" xr:uid="{F1B646FA-290B-4E19-84EE-DB4CD8DE7A75}"/>
    <cellStyle name="Normal 3 4 3 2 8" xfId="1445" xr:uid="{90E7CA5A-5947-495C-AE60-70F6ACF8D1AC}"/>
    <cellStyle name="Normal 3 4 3 3" xfId="34382" xr:uid="{07909A64-C2D1-4031-92D6-DE592DF5A3A8}"/>
    <cellStyle name="Normal 3 4 3 3 2" xfId="34383" xr:uid="{359B0B60-EC6D-4602-9507-B8625FFA0D3B}"/>
    <cellStyle name="Normal 3 4 3 3 2 2" xfId="34384" xr:uid="{CD476144-D13A-4ABC-BBE7-DC72F5E24C07}"/>
    <cellStyle name="Normal 3 4 3 3 2 2 2" xfId="34385" xr:uid="{9997BC07-0FBD-4AB0-AD37-157DA3DD4C06}"/>
    <cellStyle name="Normal 3 4 3 3 2 2 2 2" xfId="34386" xr:uid="{7063FF88-75FB-4933-9E7B-4827915AE889}"/>
    <cellStyle name="Normal 3 4 3 3 2 2 3" xfId="34387" xr:uid="{93309C91-D506-4486-AB25-284F623C8B88}"/>
    <cellStyle name="Normal 3 4 3 3 2 3" xfId="34388" xr:uid="{18510928-D70D-4C07-8890-906E03EA8237}"/>
    <cellStyle name="Normal 3 4 3 3 2 3 2" xfId="34389" xr:uid="{48FBC953-9220-4179-9772-8756892C68A7}"/>
    <cellStyle name="Normal 3 4 3 3 2 3 2 2" xfId="34390" xr:uid="{E8D0436D-1B4C-48D7-B7B8-AFA34E161C62}"/>
    <cellStyle name="Normal 3 4 3 3 2 3 3" xfId="34391" xr:uid="{32F932AB-8E8F-4A80-80F0-08C293453F33}"/>
    <cellStyle name="Normal 3 4 3 3 2 4" xfId="34392" xr:uid="{5FC935D7-3384-4AD5-BA6A-F56B7418C3AE}"/>
    <cellStyle name="Normal 3 4 3 3 2 4 2" xfId="34393" xr:uid="{95F5E74D-FFD4-4FC4-BE5C-723FAA31634B}"/>
    <cellStyle name="Normal 3 4 3 3 2 5" xfId="34394" xr:uid="{85D9148A-FA54-4BF1-9434-7D3742EC8C77}"/>
    <cellStyle name="Normal 3 4 3 3 3" xfId="34395" xr:uid="{AE79CBD3-C635-465D-8B80-D1D5F7B16FF3}"/>
    <cellStyle name="Normal 3 4 3 3 3 2" xfId="34396" xr:uid="{02CE0142-F599-49C3-A9E8-630AD1F5F1D8}"/>
    <cellStyle name="Normal 3 4 3 3 3 2 2" xfId="34397" xr:uid="{6978A2C8-E4D7-487B-B6AD-76C4A9A55FD9}"/>
    <cellStyle name="Normal 3 4 3 3 3 3" xfId="34398" xr:uid="{680C061A-3D85-4057-83FF-2312A9CE6C7C}"/>
    <cellStyle name="Normal 3 4 3 3 4" xfId="34399" xr:uid="{37B16A52-E2CF-4F26-A645-26DB144FAAEC}"/>
    <cellStyle name="Normal 3 4 3 3 4 2" xfId="34400" xr:uid="{A7475848-5783-480A-821C-93F6D428B95A}"/>
    <cellStyle name="Normal 3 4 3 3 4 2 2" xfId="34401" xr:uid="{FA9787CB-47A1-44AB-9CE8-1F6EBBF8B434}"/>
    <cellStyle name="Normal 3 4 3 3 4 3" xfId="34402" xr:uid="{074247D4-C7A5-49E2-8B41-A1A743A50DA5}"/>
    <cellStyle name="Normal 3 4 3 3 5" xfId="34403" xr:uid="{86EB0C99-4EE8-43AA-83C1-E341B448F8B0}"/>
    <cellStyle name="Normal 3 4 3 3 5 2" xfId="34404" xr:uid="{290CDC4E-B18C-46F6-B801-09EF96983D25}"/>
    <cellStyle name="Normal 3 4 3 3 6" xfId="34405" xr:uid="{370B93E2-0B2D-4884-A9A9-B01B3A32DE60}"/>
    <cellStyle name="Normal 3 4 3 4" xfId="34406" xr:uid="{50D1FAF8-FCB8-48A1-A022-AF516FAEBFAF}"/>
    <cellStyle name="Normal 3 4 3 4 2" xfId="34407" xr:uid="{EF44C3E7-F4D1-4F96-8C21-370648B216C1}"/>
    <cellStyle name="Normal 3 4 3 4 2 2" xfId="34408" xr:uid="{737A4065-E406-4EB3-B1A0-CEF1E627A482}"/>
    <cellStyle name="Normal 3 4 3 4 2 3" xfId="34409" xr:uid="{90C5453F-5C8C-4106-8070-B151C810F9F2}"/>
    <cellStyle name="Normal 3 4 3 4 3" xfId="34410" xr:uid="{D8E0803D-5F6C-4FB2-B01C-97AC9B0A3C0C}"/>
    <cellStyle name="Normal 3 4 3 4 3 2" xfId="34411" xr:uid="{36A8AC48-054F-4DB3-8E8E-CE2C0EC5E788}"/>
    <cellStyle name="Normal 3 4 3 4 3 2 2" xfId="34412" xr:uid="{FE08ADE4-F94E-41DE-96BF-7545ECD5CD20}"/>
    <cellStyle name="Normal 3 4 3 4 3 3" xfId="34413" xr:uid="{C16AB740-42C0-461F-9FA9-0BE80041E04C}"/>
    <cellStyle name="Normal 3 4 3 4 4" xfId="34414" xr:uid="{DF8C1460-3D48-4E2D-8F0E-C1A09076F074}"/>
    <cellStyle name="Normal 3 4 3 4 4 2" xfId="34415" xr:uid="{D048427C-D852-41C2-8F38-56AEB57B26E7}"/>
    <cellStyle name="Normal 3 4 3 4 4 2 2" xfId="34416" xr:uid="{CA232244-D823-4AD3-8C68-79A2B7222F23}"/>
    <cellStyle name="Normal 3 4 3 4 4 3" xfId="34417" xr:uid="{639600F4-EB89-43B3-94A0-BB653205F890}"/>
    <cellStyle name="Normal 3 4 3 4 5" xfId="34418" xr:uid="{9BDC202D-BD37-42FD-9042-66851CB1C506}"/>
    <cellStyle name="Normal 3 4 3 4 5 2" xfId="34419" xr:uid="{DA08B85E-C29E-46A4-A3AC-C85105141D4C}"/>
    <cellStyle name="Normal 3 4 3 4 6" xfId="34420" xr:uid="{927CABBE-8B59-4195-8063-18DEE788F611}"/>
    <cellStyle name="Normal 3 4 3 5" xfId="34421" xr:uid="{241795FF-914A-4E42-B98C-19FE44257850}"/>
    <cellStyle name="Normal 3 4 3 5 2" xfId="34422" xr:uid="{2629309C-0B11-422A-A089-826122635552}"/>
    <cellStyle name="Normal 3 4 3 5 2 2" xfId="34423" xr:uid="{EFB54BF5-A04C-4CCE-8596-6B0092883B8A}"/>
    <cellStyle name="Normal 3 4 3 5 2 2 2" xfId="34424" xr:uid="{E6DEE149-FF37-4D7E-9CE3-755BEE6B2EB4}"/>
    <cellStyle name="Normal 3 4 3 5 2 3" xfId="34425" xr:uid="{C67DD413-6194-4A52-BE89-65E93D95C331}"/>
    <cellStyle name="Normal 3 4 3 5 3" xfId="34426" xr:uid="{15350722-0AD0-4836-916F-11B6F3F1A6BE}"/>
    <cellStyle name="Normal 3 4 3 5 3 2" xfId="34427" xr:uid="{1CB707CA-9595-44DB-97AC-033E095FCEAB}"/>
    <cellStyle name="Normal 3 4 3 5 3 2 2" xfId="34428" xr:uid="{4F15258E-883B-46BA-BABD-CA177761D245}"/>
    <cellStyle name="Normal 3 4 3 5 3 3" xfId="34429" xr:uid="{5301136B-16DE-48E0-BED3-F30358A9FDF1}"/>
    <cellStyle name="Normal 3 4 3 5 4" xfId="34430" xr:uid="{C1C4C172-31E1-4F2E-957F-662A48DA38AE}"/>
    <cellStyle name="Normal 3 4 3 5 4 2" xfId="34431" xr:uid="{1C076B11-CB61-4C88-B892-141BE14D68F5}"/>
    <cellStyle name="Normal 3 4 3 5 5" xfId="34432" xr:uid="{87D6562F-02E5-41F8-AC0F-922AECDA06FA}"/>
    <cellStyle name="Normal 3 4 3 6" xfId="34433" xr:uid="{CAAB0004-3F3F-42A7-AAD9-5085D343F6F8}"/>
    <cellStyle name="Normal 3 4 3 6 2" xfId="34434" xr:uid="{801EA86E-0EB8-413C-876B-07C4500C927A}"/>
    <cellStyle name="Normal 3 4 3 6 2 2" xfId="34435" xr:uid="{04AE6D5D-0C16-4C49-A16B-FD982EA708DA}"/>
    <cellStyle name="Normal 3 4 3 6 2 2 2" xfId="34436" xr:uid="{C011E5C0-3838-43D2-9C11-E9999E5BA9DF}"/>
    <cellStyle name="Normal 3 4 3 6 2 3" xfId="34437" xr:uid="{3E362FCE-3FCE-415E-92F2-6DF49B2AFA54}"/>
    <cellStyle name="Normal 3 4 3 6 3" xfId="34438" xr:uid="{568073CB-5FE2-4CE7-B49B-9C25E8EC58CC}"/>
    <cellStyle name="Normal 3 4 3 6 3 2" xfId="34439" xr:uid="{8601F87C-F731-418F-9956-2607C13E8588}"/>
    <cellStyle name="Normal 3 4 3 6 4" xfId="34440" xr:uid="{DB3512A7-E63A-49AC-A6C6-059BA888CDA6}"/>
    <cellStyle name="Normal 3 4 3 7" xfId="34441" xr:uid="{67BFB8A3-B573-4F9B-B9AF-2D217B3951F3}"/>
    <cellStyle name="Normal 3 4 3 7 2" xfId="34442" xr:uid="{8209116D-F8ED-4E7F-8DF6-FF63C337AE5F}"/>
    <cellStyle name="Normal 3 4 3 7 2 2" xfId="34443" xr:uid="{484C1DAB-7F0C-4CCA-99FC-8E95A5F897B5}"/>
    <cellStyle name="Normal 3 4 3 7 3" xfId="34444" xr:uid="{653E1EE9-B5A4-4EE5-AC1E-FBA38DFAC5AF}"/>
    <cellStyle name="Normal 3 4 3 8" xfId="34445" xr:uid="{F41247B3-9AED-49DC-AAED-B22D89F0C4C6}"/>
    <cellStyle name="Normal 3 4 3 8 2" xfId="34446" xr:uid="{980A1A13-D838-46C0-8342-C8045FD0FEF3}"/>
    <cellStyle name="Normal 3 4 3 8 2 2" xfId="34447" xr:uid="{4FF92CC6-392D-4BD7-9660-7D6A21FA6D41}"/>
    <cellStyle name="Normal 3 4 3 8 3" xfId="34448" xr:uid="{C835FA7B-4D27-4B24-855F-005D48A7DB2D}"/>
    <cellStyle name="Normal 3 4 3 9" xfId="34449" xr:uid="{A058F1CF-A0E1-4CA0-AC6B-62F80D882597}"/>
    <cellStyle name="Normal 3 4 3 9 2" xfId="34450" xr:uid="{786DB900-72AF-4F6F-A66A-14938002593D}"/>
    <cellStyle name="Normal 3 4 4" xfId="688" xr:uid="{C1C1D8E3-1D8F-4237-9561-207836FB4BBB}"/>
    <cellStyle name="Normal 3 4 4 10" xfId="1359" xr:uid="{26696D03-0124-40B1-A24B-D5F4B0761C3A}"/>
    <cellStyle name="Normal 3 4 4 11" xfId="47276" xr:uid="{5B9E6DD3-B8AD-4605-8E99-74A7FC5D48C4}"/>
    <cellStyle name="Normal 3 4 4 2" xfId="1095" xr:uid="{3326D4CB-2FA3-4CDF-9516-83D4E848BB7E}"/>
    <cellStyle name="Normal 3 4 4 2 2" xfId="34452" xr:uid="{7B296434-ED5A-40CB-A501-BBA4AB430CC4}"/>
    <cellStyle name="Normal 3 4 4 2 2 2" xfId="34453" xr:uid="{A3DC2180-3806-4914-A813-CD4D319E3BF0}"/>
    <cellStyle name="Normal 3 4 4 2 2 2 2" xfId="34454" xr:uid="{B0ECCBED-DAAE-4C7D-8C18-DD79737707B0}"/>
    <cellStyle name="Normal 3 4 4 2 2 2 2 2" xfId="34455" xr:uid="{64D38DE2-A65F-4721-B6AA-93B121E13F3A}"/>
    <cellStyle name="Normal 3 4 4 2 2 2 3" xfId="34456" xr:uid="{BB28D0DF-2646-45E3-BE42-4BDB1AC697DB}"/>
    <cellStyle name="Normal 3 4 4 2 2 3" xfId="34457" xr:uid="{5B1346C2-8AB0-42E7-A124-FB2745887A05}"/>
    <cellStyle name="Normal 3 4 4 2 2 3 2" xfId="34458" xr:uid="{D449C28B-791B-4D17-AE1E-2063470EB26B}"/>
    <cellStyle name="Normal 3 4 4 2 2 3 2 2" xfId="34459" xr:uid="{61DC7157-354B-4E91-8420-1AFA7B7D3BED}"/>
    <cellStyle name="Normal 3 4 4 2 2 3 3" xfId="34460" xr:uid="{883BBC46-2124-4D31-AB41-D414216ACF2A}"/>
    <cellStyle name="Normal 3 4 4 2 2 4" xfId="34461" xr:uid="{95EF4E5C-F6C4-4BED-A112-953BC48069DA}"/>
    <cellStyle name="Normal 3 4 4 2 2 4 2" xfId="34462" xr:uid="{06A93225-AAAE-4310-8DF0-2194277A21C4}"/>
    <cellStyle name="Normal 3 4 4 2 2 5" xfId="34463" xr:uid="{AA3F8BB4-B77B-4FE4-83CE-850E8AC46B11}"/>
    <cellStyle name="Normal 3 4 4 2 3" xfId="34464" xr:uid="{B6EEC870-1EAA-4826-9D54-255E4B35500A}"/>
    <cellStyle name="Normal 3 4 4 2 3 2" xfId="34465" xr:uid="{8096DE80-E25D-404B-B359-CE97A7F2926A}"/>
    <cellStyle name="Normal 3 4 4 2 3 2 2" xfId="34466" xr:uid="{DDE446EB-5F1E-4D0E-B261-58FE7F18575B}"/>
    <cellStyle name="Normal 3 4 4 2 3 3" xfId="34467" xr:uid="{22ADFBDA-996E-4B4A-89D2-6FB26D27EC44}"/>
    <cellStyle name="Normal 3 4 4 2 4" xfId="34468" xr:uid="{32367E63-18EA-4BD1-831E-D37FE8BE1E7E}"/>
    <cellStyle name="Normal 3 4 4 2 4 2" xfId="34469" xr:uid="{C97D10A1-5F89-4C3E-8AE8-7336B8C9A99F}"/>
    <cellStyle name="Normal 3 4 4 2 4 2 2" xfId="34470" xr:uid="{E554FEF7-68E3-47BC-B70D-E166357AB60A}"/>
    <cellStyle name="Normal 3 4 4 2 4 3" xfId="34471" xr:uid="{4C9D188C-7845-4829-B8ED-6949586E2837}"/>
    <cellStyle name="Normal 3 4 4 2 5" xfId="34472" xr:uid="{5C7976AF-4A62-4CB8-A95C-E422F0D1136A}"/>
    <cellStyle name="Normal 3 4 4 2 5 2" xfId="34473" xr:uid="{0F02F5EF-3472-444D-97DA-42ED209DDEE4}"/>
    <cellStyle name="Normal 3 4 4 2 6" xfId="34474" xr:uid="{F1CE9F54-327B-45ED-B9E3-F97AF39381C3}"/>
    <cellStyle name="Normal 3 4 4 2 7" xfId="34451" xr:uid="{90E6E0F9-3093-4F14-B78F-3A6E161D1CCD}"/>
    <cellStyle name="Normal 3 4 4 3" xfId="34475" xr:uid="{E6010FD4-2173-4A4C-9D0C-F3E0D809C465}"/>
    <cellStyle name="Normal 3 4 4 3 2" xfId="34476" xr:uid="{B17594BD-F0EE-4F82-892A-9E6A88461940}"/>
    <cellStyle name="Normal 3 4 4 3 2 2" xfId="34477" xr:uid="{DAABE8E4-6559-4E4F-8698-A57924BF0D7A}"/>
    <cellStyle name="Normal 3 4 4 3 2 3" xfId="34478" xr:uid="{0B9E32ED-2DBA-4867-813B-CAABA5E9E091}"/>
    <cellStyle name="Normal 3 4 4 3 3" xfId="34479" xr:uid="{466E2A96-BBCF-417B-AFD6-BB152D2D6C63}"/>
    <cellStyle name="Normal 3 4 4 3 3 2" xfId="34480" xr:uid="{B7C60C26-5C69-478C-A704-04740A247373}"/>
    <cellStyle name="Normal 3 4 4 3 3 2 2" xfId="34481" xr:uid="{6A9D2959-F8A0-441C-9267-555F4DA855FC}"/>
    <cellStyle name="Normal 3 4 4 3 3 3" xfId="34482" xr:uid="{730DB543-2F00-42E8-A537-903B871AA1F3}"/>
    <cellStyle name="Normal 3 4 4 3 4" xfId="34483" xr:uid="{02991FB2-B2DB-4A2B-AB0D-13BC2640CC14}"/>
    <cellStyle name="Normal 3 4 4 3 4 2" xfId="34484" xr:uid="{D0B866BD-ADE4-422F-8110-2D3B920ABE29}"/>
    <cellStyle name="Normal 3 4 4 3 4 2 2" xfId="34485" xr:uid="{416A0C7A-1065-40BB-92DA-03C97C6C90E3}"/>
    <cellStyle name="Normal 3 4 4 3 4 3" xfId="34486" xr:uid="{3BA76B7D-987C-44E4-A4EA-C534B70063E4}"/>
    <cellStyle name="Normal 3 4 4 3 5" xfId="34487" xr:uid="{325FBBF4-A933-4E2E-92A9-516350D63165}"/>
    <cellStyle name="Normal 3 4 4 3 5 2" xfId="34488" xr:uid="{8ED0442F-2270-4FF1-B6C9-6DC51613247D}"/>
    <cellStyle name="Normal 3 4 4 3 6" xfId="34489" xr:uid="{996CD7B8-0E14-4E24-8751-CF913DD137DA}"/>
    <cellStyle name="Normal 3 4 4 4" xfId="34490" xr:uid="{22B06C05-B8E0-4860-BC59-5D6840E52E87}"/>
    <cellStyle name="Normal 3 4 4 4 2" xfId="34491" xr:uid="{B8EF8283-CDCC-47F2-9A84-099C7186F562}"/>
    <cellStyle name="Normal 3 4 4 4 3" xfId="34492" xr:uid="{0BAE784B-BBCF-49F3-A3A2-72AA8B781187}"/>
    <cellStyle name="Normal 3 4 4 5" xfId="34493" xr:uid="{1ACA4D4F-4E64-48AF-8F46-DCFBE429158C}"/>
    <cellStyle name="Normal 3 4 4 5 2" xfId="34494" xr:uid="{EC85CD02-EE0C-4DC9-892E-B53E9E3B2ED1}"/>
    <cellStyle name="Normal 3 4 4 5 3" xfId="34495" xr:uid="{8264E45F-F46F-4734-AEC5-7D8AB5764998}"/>
    <cellStyle name="Normal 3 4 4 6" xfId="34496" xr:uid="{090AA81D-65E6-4E67-A6C1-F48C2E851FFB}"/>
    <cellStyle name="Normal 3 4 4 6 2" xfId="34497" xr:uid="{A69C1CC8-7518-4326-B55D-328549EF56A6}"/>
    <cellStyle name="Normal 3 4 4 6 2 2" xfId="34498" xr:uid="{6732FDC3-7CFA-4F35-A4B7-610B9C9E4BB1}"/>
    <cellStyle name="Normal 3 4 4 6 2 2 2" xfId="34499" xr:uid="{84A85833-5101-4711-842D-834F0CA05D14}"/>
    <cellStyle name="Normal 3 4 4 6 2 3" xfId="34500" xr:uid="{E8B4D5D7-3F51-499E-9AA2-AA88B4AE5253}"/>
    <cellStyle name="Normal 3 4 4 6 3" xfId="34501" xr:uid="{3DFD9CC7-B315-4F11-AB78-7E565E87EFCC}"/>
    <cellStyle name="Normal 3 4 4 6 3 2" xfId="34502" xr:uid="{4FA25484-135B-4740-BAF2-BE0D3984E0E0}"/>
    <cellStyle name="Normal 3 4 4 6 4" xfId="34503" xr:uid="{FE76D959-1011-40F2-9B67-AFF3312E678D}"/>
    <cellStyle name="Normal 3 4 4 7" xfId="34504" xr:uid="{508669E6-5585-47B1-84A2-BB36954CB710}"/>
    <cellStyle name="Normal 3 4 4 7 2" xfId="34505" xr:uid="{83935A55-A77D-46E8-84CC-9AFE9854F1B6}"/>
    <cellStyle name="Normal 3 4 4 7 2 2" xfId="34506" xr:uid="{D7EA1900-0A62-4F9E-8B9F-CDE9E79814D4}"/>
    <cellStyle name="Normal 3 4 4 7 3" xfId="34507" xr:uid="{10C34E82-C5C0-4C32-9500-186EF3AE9562}"/>
    <cellStyle name="Normal 3 4 4 8" xfId="34508" xr:uid="{A121D4C3-370C-4BC8-A99E-C29681068EDF}"/>
    <cellStyle name="Normal 3 4 4 8 2" xfId="34509" xr:uid="{12007078-5B9B-4113-A2AC-B94DF96448C3}"/>
    <cellStyle name="Normal 3 4 4 9" xfId="34510" xr:uid="{FDE794F6-F912-4C22-BD4B-C32E1D35F644}"/>
    <cellStyle name="Normal 3 4 5" xfId="883" xr:uid="{CBFC6844-6684-4481-BC80-73509E3EAE01}"/>
    <cellStyle name="Normal 3 4 5 2" xfId="34512" xr:uid="{C78746B3-D654-4D40-A76C-04413F3AA1FD}"/>
    <cellStyle name="Normal 3 4 5 2 2" xfId="34513" xr:uid="{38036221-C250-4160-BB4C-2F25022ABE98}"/>
    <cellStyle name="Normal 3 4 5 2 2 2" xfId="34514" xr:uid="{C1E8B14C-F2D4-4E0D-9F4B-D691E91EE032}"/>
    <cellStyle name="Normal 3 4 5 2 2 2 2" xfId="34515" xr:uid="{E87375B1-523D-433E-AB81-616DF98344B7}"/>
    <cellStyle name="Normal 3 4 5 2 2 3" xfId="34516" xr:uid="{ED98AAE4-63ED-49DE-BBAF-7ABED47F90D6}"/>
    <cellStyle name="Normal 3 4 5 2 3" xfId="34517" xr:uid="{68CCF54B-FE2A-45BF-8DC8-8CEFD88A37F6}"/>
    <cellStyle name="Normal 3 4 5 2 3 2" xfId="34518" xr:uid="{10936D30-8827-41EF-9D43-66C0F94C1805}"/>
    <cellStyle name="Normal 3 4 5 2 3 2 2" xfId="34519" xr:uid="{A62C1367-ACBD-4AA3-862D-4CD0CFDA365F}"/>
    <cellStyle name="Normal 3 4 5 2 3 3" xfId="34520" xr:uid="{C06622A9-0E23-4DAC-BA2B-1199A0B2C299}"/>
    <cellStyle name="Normal 3 4 5 2 4" xfId="34521" xr:uid="{88B97344-99DE-4FBE-8427-98F6A49272C4}"/>
    <cellStyle name="Normal 3 4 5 2 4 2" xfId="34522" xr:uid="{216EF063-1148-4C32-A0F0-6464A3FD36BF}"/>
    <cellStyle name="Normal 3 4 5 2 5" xfId="34523" xr:uid="{5283E51F-9BDD-4B4C-81E6-AADE23E6DF42}"/>
    <cellStyle name="Normal 3 4 5 3" xfId="34524" xr:uid="{AC196DC9-5864-4F1F-97B3-9AF5B96F6627}"/>
    <cellStyle name="Normal 3 4 5 3 2" xfId="34525" xr:uid="{F33CCAF6-691F-4ABB-A57D-F1B858228306}"/>
    <cellStyle name="Normal 3 4 5 3 2 2" xfId="34526" xr:uid="{5DD30E46-8721-423C-AA54-E90A3FF58F4E}"/>
    <cellStyle name="Normal 3 4 5 3 3" xfId="34527" xr:uid="{39C3C662-BD9B-463C-8220-5DBB08AB9CE7}"/>
    <cellStyle name="Normal 3 4 5 4" xfId="34528" xr:uid="{9A47F22E-352B-43A4-AC20-92D471AB0389}"/>
    <cellStyle name="Normal 3 4 5 4 2" xfId="34529" xr:uid="{5476695F-8B22-48EE-95AD-28AD5C7935AD}"/>
    <cellStyle name="Normal 3 4 5 4 2 2" xfId="34530" xr:uid="{E7C38319-48D4-4A1F-8342-70AB0C2D6882}"/>
    <cellStyle name="Normal 3 4 5 4 3" xfId="34531" xr:uid="{997C053A-DC49-43E2-A0D5-335167FDA9A8}"/>
    <cellStyle name="Normal 3 4 5 5" xfId="34532" xr:uid="{413C4FF0-6CD8-48C3-8A41-B0E5658F2E43}"/>
    <cellStyle name="Normal 3 4 5 6" xfId="34533" xr:uid="{A9AC2FCB-F1C3-4E25-A7D3-20CB28886062}"/>
    <cellStyle name="Normal 3 4 5 7" xfId="34511" xr:uid="{4B907CE4-C1EB-47F7-B9BF-781871851F99}"/>
    <cellStyle name="Normal 3 4 5 8" xfId="1436" xr:uid="{4F1B4308-ECDF-4D6E-8B37-F39B76E07C04}"/>
    <cellStyle name="Normal 3 4 6" xfId="3255" xr:uid="{E536D259-AA51-4205-B40D-419F8C382A7D}"/>
    <cellStyle name="Normal 3 4 6 2" xfId="34535" xr:uid="{A3DCBC15-6EF7-47C9-8D9D-87F1480A4BCD}"/>
    <cellStyle name="Normal 3 4 6 2 2" xfId="34536" xr:uid="{ABF0D6B9-319B-427D-A579-6ACD96309723}"/>
    <cellStyle name="Normal 3 4 6 2 2 2" xfId="34537" xr:uid="{43809F5A-5433-4868-B868-DA92FA7103F1}"/>
    <cellStyle name="Normal 3 4 6 2 3" xfId="34538" xr:uid="{51021FAA-AF2C-4189-980E-AEE3031F659B}"/>
    <cellStyle name="Normal 3 4 6 3" xfId="34539" xr:uid="{FF467031-4EC9-4809-9D80-64CCF8E940DD}"/>
    <cellStyle name="Normal 3 4 6 4" xfId="34540" xr:uid="{8F6EC0B5-E3FF-45D7-BD3C-5CE3C2D9C94F}"/>
    <cellStyle name="Normal 3 4 6 5" xfId="34534" xr:uid="{98E91BC1-4E39-4E31-A968-70094D8C3F38}"/>
    <cellStyle name="Normal 3 4 7" xfId="34541" xr:uid="{7AF221AE-B65D-48FA-B66A-2F0C1C5F37BD}"/>
    <cellStyle name="Normal 3 4 7 2" xfId="34542" xr:uid="{5540C855-17D2-4108-81E7-8FDACC365E01}"/>
    <cellStyle name="Normal 3 4 7 2 2" xfId="34543" xr:uid="{412AFB71-0B09-40B4-97FF-574327BA636D}"/>
    <cellStyle name="Normal 3 4 7 3" xfId="34544" xr:uid="{1DBB776F-D00C-4FCA-933E-D1051A6B8171}"/>
    <cellStyle name="Normal 3 4 8" xfId="34545" xr:uid="{DC248C27-DBEF-44B7-9913-58A45EEC3F22}"/>
    <cellStyle name="Normal 3 4 9" xfId="34546" xr:uid="{828B15C6-BC07-4451-AD2A-FFE5A99C1440}"/>
    <cellStyle name="Normal 3 5" xfId="184" xr:uid="{23AF991A-ED58-4F87-B2A1-E295D0533A25}"/>
    <cellStyle name="Normal 3 5 10" xfId="43633" xr:uid="{279D4774-DFA1-4A33-80B9-184D5C2C2019}"/>
    <cellStyle name="Normal 3 5 11" xfId="43662" xr:uid="{311B61C1-247C-43C1-BB48-081692B7C001}"/>
    <cellStyle name="Normal 3 5 12" xfId="1420" xr:uid="{8CB7CA4E-1D04-4053-A201-8DCD0BE05971}"/>
    <cellStyle name="Normal 3 5 13" xfId="1268" xr:uid="{D674A813-D866-47EE-ACE4-552C8427A9FD}"/>
    <cellStyle name="Normal 3 5 14" xfId="383" xr:uid="{DEA3CB54-5B4E-48D5-9CBF-C04C53DBEC6B}"/>
    <cellStyle name="Normal 3 5 15" xfId="44655" xr:uid="{0427218B-B588-4F50-92C6-84E8F5428302}"/>
    <cellStyle name="Normal 3 5 2" xfId="34547" xr:uid="{A2620FF6-71B7-4045-94F6-C99650F6EB82}"/>
    <cellStyle name="Normal 3 5 2 10" xfId="47732" xr:uid="{168B0A8E-1585-4A92-99AC-4A7FE3E9061E}"/>
    <cellStyle name="Normal 3 5 2 2" xfId="34548" xr:uid="{E1BD1EA6-FCDB-48A6-B8C5-7FAE602EFECE}"/>
    <cellStyle name="Normal 3 5 2 2 2" xfId="34549" xr:uid="{4755B448-6FA2-4D56-A3E4-3B07B41581B4}"/>
    <cellStyle name="Normal 3 5 2 2 2 2" xfId="34550" xr:uid="{2412D992-C7CE-4B74-B51D-B0C271298BA2}"/>
    <cellStyle name="Normal 3 5 2 2 2 2 2" xfId="34551" xr:uid="{3128A3EC-B07B-4C84-9A13-995CC98B95F9}"/>
    <cellStyle name="Normal 3 5 2 2 2 2 2 2" xfId="34552" xr:uid="{56027255-8BA0-43C6-8EA5-653A64333E12}"/>
    <cellStyle name="Normal 3 5 2 2 2 2 2 2 2" xfId="34553" xr:uid="{7DA156AB-7099-4742-8F96-F129F2C37C25}"/>
    <cellStyle name="Normal 3 5 2 2 2 2 2 3" xfId="34554" xr:uid="{599F9F16-9589-4A3C-BAED-A28F074C4BF5}"/>
    <cellStyle name="Normal 3 5 2 2 2 2 3" xfId="34555" xr:uid="{0CE1BC10-4949-4CF9-AC46-01ACFCAF9FE7}"/>
    <cellStyle name="Normal 3 5 2 2 2 2 3 2" xfId="34556" xr:uid="{D5C7930E-530E-4178-8AFC-F116B3147CE7}"/>
    <cellStyle name="Normal 3 5 2 2 2 2 3 2 2" xfId="34557" xr:uid="{B5A645CD-3143-4318-A6B9-B84CB730F047}"/>
    <cellStyle name="Normal 3 5 2 2 2 2 3 3" xfId="34558" xr:uid="{364A6C74-F43A-40EC-A6D6-70D115870585}"/>
    <cellStyle name="Normal 3 5 2 2 2 2 4" xfId="34559" xr:uid="{76758D5E-0301-4AC4-BCE3-66F4F1BC7F3F}"/>
    <cellStyle name="Normal 3 5 2 2 2 2 4 2" xfId="34560" xr:uid="{3236379C-991F-477E-BB43-327EDFB298BA}"/>
    <cellStyle name="Normal 3 5 2 2 2 2 5" xfId="34561" xr:uid="{4104C6D1-326B-443B-AC31-83065C7F498E}"/>
    <cellStyle name="Normal 3 5 2 2 2 3" xfId="34562" xr:uid="{12C43457-9789-49A9-A9FE-65978F354AC2}"/>
    <cellStyle name="Normal 3 5 2 2 2 3 2" xfId="34563" xr:uid="{76B33968-19F6-4B64-8CD9-0A7FBD164B00}"/>
    <cellStyle name="Normal 3 5 2 2 2 3 2 2" xfId="34564" xr:uid="{6899A843-8A13-47C2-B9B0-F46417E63BD1}"/>
    <cellStyle name="Normal 3 5 2 2 2 3 3" xfId="34565" xr:uid="{B4EEF87C-4C69-4166-98F0-DB56C1DC0D49}"/>
    <cellStyle name="Normal 3 5 2 2 2 4" xfId="34566" xr:uid="{364FAB16-B80C-4F89-967D-85E487841592}"/>
    <cellStyle name="Normal 3 5 2 2 2 4 2" xfId="34567" xr:uid="{7C2A7945-70F2-4FEF-8695-033F97370713}"/>
    <cellStyle name="Normal 3 5 2 2 2 4 2 2" xfId="34568" xr:uid="{58F59790-6DA8-487D-87C7-B5B187E1F441}"/>
    <cellStyle name="Normal 3 5 2 2 2 4 3" xfId="34569" xr:uid="{FF0ACF68-7F91-4D4D-B171-C93F30B88F8C}"/>
    <cellStyle name="Normal 3 5 2 2 2 5" xfId="34570" xr:uid="{1EC714C1-0BBF-44AD-A979-1CBDF9337F35}"/>
    <cellStyle name="Normal 3 5 2 2 2 5 2" xfId="34571" xr:uid="{7AFD661F-131D-437B-9FC6-AF93A05A5265}"/>
    <cellStyle name="Normal 3 5 2 2 2 6" xfId="34572" xr:uid="{83AACD30-0ACB-4977-8EF8-AA437D1A5930}"/>
    <cellStyle name="Normal 3 5 2 2 3" xfId="34573" xr:uid="{C0F2216A-94C7-4A0C-ACD1-0B6A3AF97880}"/>
    <cellStyle name="Normal 3 5 2 2 3 2" xfId="34574" xr:uid="{49D0A818-A040-43F8-A924-18291B96B904}"/>
    <cellStyle name="Normal 3 5 2 2 3 2 2" xfId="34575" xr:uid="{C229B94B-2143-4E43-898A-6E3FA898E3E5}"/>
    <cellStyle name="Normal 3 5 2 2 3 2 2 2" xfId="34576" xr:uid="{E710CD78-8129-4FF7-B642-5997ABD5079D}"/>
    <cellStyle name="Normal 3 5 2 2 3 2 3" xfId="34577" xr:uid="{A9366E65-3113-4527-9A3B-EFDCDBC1AEDB}"/>
    <cellStyle name="Normal 3 5 2 2 3 3" xfId="34578" xr:uid="{3BEDA002-4BB3-488A-844D-F6B3048C2A1B}"/>
    <cellStyle name="Normal 3 5 2 2 3 3 2" xfId="34579" xr:uid="{E74E5437-CD75-496E-BA44-3C8BCED29A7F}"/>
    <cellStyle name="Normal 3 5 2 2 3 3 2 2" xfId="34580" xr:uid="{FD5B6D2E-9A82-4152-839C-403A41EDFE11}"/>
    <cellStyle name="Normal 3 5 2 2 3 3 3" xfId="34581" xr:uid="{DAFD51D4-3672-46DA-BB85-08E961119E82}"/>
    <cellStyle name="Normal 3 5 2 2 3 4" xfId="34582" xr:uid="{FDE69826-4A83-4E34-BA97-B46D556759A1}"/>
    <cellStyle name="Normal 3 5 2 2 3 4 2" xfId="34583" xr:uid="{37FA6061-277C-4FFB-BE16-56D7D498EC5E}"/>
    <cellStyle name="Normal 3 5 2 2 3 5" xfId="34584" xr:uid="{1533C2A9-9695-4EC0-AF27-045CB7DF9C51}"/>
    <cellStyle name="Normal 3 5 2 2 4" xfId="34585" xr:uid="{EDB26F88-111A-4672-8FC2-3C965D8255E7}"/>
    <cellStyle name="Normal 3 5 2 2 4 2" xfId="34586" xr:uid="{5F56F64F-8936-451A-941F-1D4CD0E236C9}"/>
    <cellStyle name="Normal 3 5 2 2 4 2 2" xfId="34587" xr:uid="{72639085-75D8-414D-B49D-B9D485B4CEDA}"/>
    <cellStyle name="Normal 3 5 2 2 4 3" xfId="34588" xr:uid="{8B0A29D9-5CDD-4CF7-8B5E-686B42D1173A}"/>
    <cellStyle name="Normal 3 5 2 2 5" xfId="34589" xr:uid="{20C24A2B-7391-4C6C-8EB6-0BDD19DE72B5}"/>
    <cellStyle name="Normal 3 5 2 2 5 2" xfId="34590" xr:uid="{9E37F0C5-6220-44BE-867E-8C3CC4785200}"/>
    <cellStyle name="Normal 3 5 2 2 5 2 2" xfId="34591" xr:uid="{1CA7ABF7-7D55-48E1-94A2-8A77A480109A}"/>
    <cellStyle name="Normal 3 5 2 2 5 3" xfId="34592" xr:uid="{EBEAD4F8-3901-4877-B933-D2CC6A961735}"/>
    <cellStyle name="Normal 3 5 2 2 6" xfId="34593" xr:uid="{A347790E-96C9-473D-B9A8-C8C1D7202DB4}"/>
    <cellStyle name="Normal 3 5 2 2 6 2" xfId="34594" xr:uid="{397CE92E-8017-4CB1-9321-3FF1ABFB36AB}"/>
    <cellStyle name="Normal 3 5 2 2 7" xfId="34595" xr:uid="{4E7133A6-B7E6-4331-92D5-EFE51E444255}"/>
    <cellStyle name="Normal 3 5 2 2 8" xfId="47839" xr:uid="{9A0BC7AD-B39A-4666-8B66-15F41882E4CA}"/>
    <cellStyle name="Normal 3 5 2 3" xfId="34596" xr:uid="{131E7371-4680-4AA4-BA9D-C885EF5B3CE0}"/>
    <cellStyle name="Normal 3 5 2 3 2" xfId="34597" xr:uid="{CDD9E614-E796-4FDD-A462-9127259B839E}"/>
    <cellStyle name="Normal 3 5 2 3 2 2" xfId="34598" xr:uid="{CF7173DE-E3FF-4040-8E8F-9F31765F71D2}"/>
    <cellStyle name="Normal 3 5 2 3 2 2 2" xfId="34599" xr:uid="{B3E1DC5F-15A9-48B7-A0FD-6FB4BA88BAAC}"/>
    <cellStyle name="Normal 3 5 2 3 2 2 2 2" xfId="34600" xr:uid="{8FED8FD9-7E00-4FB2-AFD8-7131814C34B3}"/>
    <cellStyle name="Normal 3 5 2 3 2 2 3" xfId="34601" xr:uid="{8F02B417-8136-433A-B8FB-A98C818B1ABA}"/>
    <cellStyle name="Normal 3 5 2 3 2 3" xfId="34602" xr:uid="{C45B7AF0-527C-467F-8185-7A3164920EF2}"/>
    <cellStyle name="Normal 3 5 2 3 2 3 2" xfId="34603" xr:uid="{7F7AEF6D-5355-4C0F-B34A-0C3D5D7D2352}"/>
    <cellStyle name="Normal 3 5 2 3 2 3 2 2" xfId="34604" xr:uid="{AC43272C-F7E9-44EF-9C6D-ABF30C112764}"/>
    <cellStyle name="Normal 3 5 2 3 2 3 3" xfId="34605" xr:uid="{B934B9C8-3AD1-46C4-AE3F-122F3DC6DB79}"/>
    <cellStyle name="Normal 3 5 2 3 2 4" xfId="34606" xr:uid="{6E46E6FB-D3AA-4E6E-A26C-57C6183F3940}"/>
    <cellStyle name="Normal 3 5 2 3 2 4 2" xfId="34607" xr:uid="{25D5BC31-BE13-454D-A2B3-A9EC60BD0B46}"/>
    <cellStyle name="Normal 3 5 2 3 2 5" xfId="34608" xr:uid="{DBE9EC7D-B5FE-421B-BF10-9ECB26D9EEC9}"/>
    <cellStyle name="Normal 3 5 2 3 3" xfId="34609" xr:uid="{5D47C3B8-C03D-4417-B857-027D1ED93DA0}"/>
    <cellStyle name="Normal 3 5 2 3 3 2" xfId="34610" xr:uid="{732DDD7F-C8E0-4D1A-B64E-FA5D3B5E995A}"/>
    <cellStyle name="Normal 3 5 2 3 3 2 2" xfId="34611" xr:uid="{6585804F-0593-495B-BE66-6D023117B1E2}"/>
    <cellStyle name="Normal 3 5 2 3 3 3" xfId="34612" xr:uid="{563A9CC2-3F57-4081-9130-727E98A286B0}"/>
    <cellStyle name="Normal 3 5 2 3 4" xfId="34613" xr:uid="{F1B8D8F1-28F4-47B9-AC8B-559ECF8BCB54}"/>
    <cellStyle name="Normal 3 5 2 3 4 2" xfId="34614" xr:uid="{686D1612-EAF4-438B-A724-10084585FE9C}"/>
    <cellStyle name="Normal 3 5 2 3 4 2 2" xfId="34615" xr:uid="{D55BCFDB-A00E-47BF-95C6-50DF8671BED6}"/>
    <cellStyle name="Normal 3 5 2 3 4 3" xfId="34616" xr:uid="{7C1149C3-90EA-40BD-BB2E-933757018606}"/>
    <cellStyle name="Normal 3 5 2 3 5" xfId="34617" xr:uid="{277A6AA5-588D-4B8F-B0C3-9CF82FA93FBF}"/>
    <cellStyle name="Normal 3 5 2 3 5 2" xfId="34618" xr:uid="{665379E4-A7C8-4032-86D6-FC7F4975830C}"/>
    <cellStyle name="Normal 3 5 2 3 6" xfId="34619" xr:uid="{601ED3AA-FB50-4D5B-9F4E-8ED52D573249}"/>
    <cellStyle name="Normal 3 5 2 4" xfId="34620" xr:uid="{6DBC63C1-B602-4155-B00A-2C4285C0885E}"/>
    <cellStyle name="Normal 3 5 2 4 2" xfId="34621" xr:uid="{15441016-7D14-4D72-971A-4FCF36C6C21C}"/>
    <cellStyle name="Normal 3 5 2 4 2 2" xfId="34622" xr:uid="{14702279-A393-48B9-B7AC-661DE2B32029}"/>
    <cellStyle name="Normal 3 5 2 4 2 2 2" xfId="34623" xr:uid="{7A8EC08D-8027-477B-89CB-A8FCADBB2426}"/>
    <cellStyle name="Normal 3 5 2 4 2 3" xfId="34624" xr:uid="{36DB02BB-CD0F-4C55-B10D-DE0A17BD4F38}"/>
    <cellStyle name="Normal 3 5 2 4 3" xfId="34625" xr:uid="{9EEBB7BF-7BDF-4ED3-BAF2-94B46AF9605A}"/>
    <cellStyle name="Normal 3 5 2 4 3 2" xfId="34626" xr:uid="{5A3C5165-C58B-40DB-83D5-71724ADD2259}"/>
    <cellStyle name="Normal 3 5 2 4 3 2 2" xfId="34627" xr:uid="{DB36BF81-DB43-4E42-A13A-ADAA46EAE8DF}"/>
    <cellStyle name="Normal 3 5 2 4 3 3" xfId="34628" xr:uid="{1DEFA7BE-60A6-48A0-97C6-1CA35DF2B85E}"/>
    <cellStyle name="Normal 3 5 2 4 4" xfId="34629" xr:uid="{903E95B4-41C5-4A8D-9763-77C2048A60F9}"/>
    <cellStyle name="Normal 3 5 2 4 4 2" xfId="34630" xr:uid="{36AD3E1E-CD86-457E-8CB4-EFE236734CE0}"/>
    <cellStyle name="Normal 3 5 2 4 5" xfId="34631" xr:uid="{0A96333D-1899-4D47-8735-9F6CE8284858}"/>
    <cellStyle name="Normal 3 5 2 5" xfId="34632" xr:uid="{1CE42A5D-E41E-4228-8014-BC8937CF9ABE}"/>
    <cellStyle name="Normal 3 5 2 5 2" xfId="34633" xr:uid="{CBDA6153-3DDF-4C6C-ACDD-C70C5BAE4F18}"/>
    <cellStyle name="Normal 3 5 2 5 2 2" xfId="34634" xr:uid="{8E4F98CC-B159-48E7-AE06-012E83F19AC5}"/>
    <cellStyle name="Normal 3 5 2 5 2 2 2" xfId="34635" xr:uid="{B973D6D2-3826-4978-8A38-4171C80CABAF}"/>
    <cellStyle name="Normal 3 5 2 5 2 3" xfId="34636" xr:uid="{94597AFC-75B9-4EBD-8F85-E066403882CD}"/>
    <cellStyle name="Normal 3 5 2 5 3" xfId="34637" xr:uid="{2B1ED6D8-C070-40F9-B7ED-891922D81EBF}"/>
    <cellStyle name="Normal 3 5 2 5 3 2" xfId="34638" xr:uid="{614D8BA5-540C-431D-B64B-C7A7F662755D}"/>
    <cellStyle name="Normal 3 5 2 5 4" xfId="34639" xr:uid="{B4A25602-F4FC-4F11-BEB9-2ADFEA6CDAA6}"/>
    <cellStyle name="Normal 3 5 2 6" xfId="34640" xr:uid="{6A690347-25AA-499B-8EAD-29D60E8260E4}"/>
    <cellStyle name="Normal 3 5 2 6 2" xfId="34641" xr:uid="{9626A5E5-A015-4342-8298-C67CB9CA09E5}"/>
    <cellStyle name="Normal 3 5 2 6 2 2" xfId="34642" xr:uid="{8FBF7459-BCCD-40B3-80CC-D6F297F73A73}"/>
    <cellStyle name="Normal 3 5 2 6 3" xfId="34643" xr:uid="{999C0431-B559-401D-BC61-7692589389BC}"/>
    <cellStyle name="Normal 3 5 2 7" xfId="34644" xr:uid="{EF8FDE65-136A-4D50-A58A-8FEA89078C8D}"/>
    <cellStyle name="Normal 3 5 2 7 2" xfId="34645" xr:uid="{1FB6BB7B-2624-41E8-819E-18EBF46C2F09}"/>
    <cellStyle name="Normal 3 5 2 8" xfId="34646" xr:uid="{6CE8B90E-77BD-435E-AC17-9177281B34FF}"/>
    <cellStyle name="Normal 3 5 2 9" xfId="43722" xr:uid="{04806545-60BB-4D94-B329-AD4CE814B948}"/>
    <cellStyle name="Normal 3 5 3" xfId="34647" xr:uid="{71A21D12-40FF-4F8C-A7D5-96E2157DD6AC}"/>
    <cellStyle name="Normal 3 5 3 2" xfId="34648" xr:uid="{3BB7EBB5-F198-4843-B4C0-3B91C65BB924}"/>
    <cellStyle name="Normal 3 5 3 2 2" xfId="34649" xr:uid="{8EBCF855-E6A6-4A43-B373-9701937EDF9D}"/>
    <cellStyle name="Normal 3 5 3 2 2 2" xfId="34650" xr:uid="{5D952771-F0A8-423D-AE0F-7CD3D7079D96}"/>
    <cellStyle name="Normal 3 5 3 2 2 2 2" xfId="34651" xr:uid="{54082FBF-18CD-4CE0-AF3A-0A20CC7831A0}"/>
    <cellStyle name="Normal 3 5 3 2 2 3" xfId="34652" xr:uid="{3AAC7212-75D7-4C1C-A32D-77C81CDA6076}"/>
    <cellStyle name="Normal 3 5 3 2 3" xfId="34653" xr:uid="{7F4F7D5C-763E-4674-A2EC-8FFD0405DEA6}"/>
    <cellStyle name="Normal 3 5 3 2 3 2" xfId="34654" xr:uid="{14D37246-8B99-4001-8855-A94D2D828875}"/>
    <cellStyle name="Normal 3 5 3 2 3 2 2" xfId="34655" xr:uid="{37C72752-3FFA-438F-B77D-ADF5B66F8D02}"/>
    <cellStyle name="Normal 3 5 3 2 3 3" xfId="34656" xr:uid="{97AA28BD-339F-4D0B-B90E-F215F2E82B44}"/>
    <cellStyle name="Normal 3 5 3 2 4" xfId="34657" xr:uid="{BA350332-D209-495E-ADED-151A3F1B5D5E}"/>
    <cellStyle name="Normal 3 5 3 2 4 2" xfId="34658" xr:uid="{9C0C6FE0-9F7A-48D7-985C-77D7C83A1E32}"/>
    <cellStyle name="Normal 3 5 3 2 5" xfId="34659" xr:uid="{44D41D15-AFF5-4A2E-A5A3-4D57D6DD71AC}"/>
    <cellStyle name="Normal 3 5 3 3" xfId="34660" xr:uid="{7BCB118C-D837-4211-A71E-9B566841CE12}"/>
    <cellStyle name="Normal 3 5 3 3 2" xfId="34661" xr:uid="{12AFDB30-861F-4E83-9993-A81D12ED2010}"/>
    <cellStyle name="Normal 3 5 3 3 2 2" xfId="34662" xr:uid="{D0687A95-543C-40A8-8BE8-744551AC4D5E}"/>
    <cellStyle name="Normal 3 5 3 3 3" xfId="34663" xr:uid="{13CEE94E-E3AB-47FE-9C52-E483C0CF0555}"/>
    <cellStyle name="Normal 3 5 3 4" xfId="34664" xr:uid="{260FB4D1-9C21-4B14-ACB2-7A3387C139CA}"/>
    <cellStyle name="Normal 3 5 3 4 2" xfId="34665" xr:uid="{8341061D-5078-4D58-967D-77038668F027}"/>
    <cellStyle name="Normal 3 5 3 4 2 2" xfId="34666" xr:uid="{74C4098D-3CEF-4F2F-B505-23BD0A3C90E4}"/>
    <cellStyle name="Normal 3 5 3 4 3" xfId="34667" xr:uid="{E74F0831-F120-44AF-B099-839AAF02E35B}"/>
    <cellStyle name="Normal 3 5 3 5" xfId="34668" xr:uid="{BDC785AD-58EA-4CED-9542-A6410184A8C8}"/>
    <cellStyle name="Normal 3 5 3 6" xfId="34669" xr:uid="{4DFF0F89-D4D7-49D0-BDF5-6C454AC54507}"/>
    <cellStyle name="Normal 3 5 3 7" xfId="43741" xr:uid="{A946E64B-1C6E-4617-8B17-AF07029451D0}"/>
    <cellStyle name="Normal 3 5 3 8" xfId="47831" xr:uid="{FFF072AC-C360-45D3-B03B-B34161FBCE10}"/>
    <cellStyle name="Normal 3 5 4" xfId="34670" xr:uid="{C23FE0C4-2BD7-465E-A0F3-0C95A4ACD76A}"/>
    <cellStyle name="Normal 3 5 4 2" xfId="34671" xr:uid="{B09458DB-5283-4656-B712-1953676D7077}"/>
    <cellStyle name="Normal 3 5 4 2 2" xfId="34672" xr:uid="{8C0644C2-B429-45F6-A94C-3046FCFC1907}"/>
    <cellStyle name="Normal 3 5 4 2 2 2" xfId="34673" xr:uid="{8A5BD8FC-7E62-4EEA-A616-FD0ED27ABD86}"/>
    <cellStyle name="Normal 3 5 4 2 2 3" xfId="34674" xr:uid="{E2EC17EB-6D64-4B18-A60F-4AEAE4669CCB}"/>
    <cellStyle name="Normal 3 5 4 2 3" xfId="34675" xr:uid="{DD6A6F61-2FBA-451E-9A0F-BE168A9DC7B7}"/>
    <cellStyle name="Normal 3 5 4 2 3 2" xfId="34676" xr:uid="{81E9E135-3900-4CC6-892C-3760ABCDC79A}"/>
    <cellStyle name="Normal 3 5 4 2 3 2 2" xfId="34677" xr:uid="{042C65D7-F1ED-488D-804E-046919D3B621}"/>
    <cellStyle name="Normal 3 5 4 2 3 3" xfId="34678" xr:uid="{74F98DD7-846D-4D83-838F-91C2610539DE}"/>
    <cellStyle name="Normal 3 5 4 2 4" xfId="34679" xr:uid="{63A757B3-D261-4FDB-B98E-377C184771F5}"/>
    <cellStyle name="Normal 3 5 4 2 4 2" xfId="34680" xr:uid="{14FBB3A5-8B29-47DD-A878-B8B1626434F6}"/>
    <cellStyle name="Normal 3 5 4 2 4 2 2" xfId="34681" xr:uid="{7C75F136-4C08-46C2-81F7-157F4535C541}"/>
    <cellStyle name="Normal 3 5 4 2 4 3" xfId="34682" xr:uid="{91214D3A-03B8-45F3-90AB-08074A6B2B5B}"/>
    <cellStyle name="Normal 3 5 4 2 5" xfId="34683" xr:uid="{B10657BD-F9D6-4D58-90E5-CAADEC016118}"/>
    <cellStyle name="Normal 3 5 4 2 5 2" xfId="34684" xr:uid="{6CF6E0B7-4B89-4761-924A-03B1B3729D4C}"/>
    <cellStyle name="Normal 3 5 4 2 6" xfId="34685" xr:uid="{2D4AFDF5-95D2-492E-B2D5-0D934A51D5BE}"/>
    <cellStyle name="Normal 3 5 4 3" xfId="34686" xr:uid="{0D386941-4757-46FE-8A91-5C1A6D55B9BE}"/>
    <cellStyle name="Normal 3 5 4 3 2" xfId="34687" xr:uid="{1A637BD6-1DF8-45A8-B905-AC8664FBA99E}"/>
    <cellStyle name="Normal 3 5 4 3 2 2" xfId="34688" xr:uid="{3B94BEB2-33AE-44BB-9239-0A76914E1733}"/>
    <cellStyle name="Normal 3 5 4 3 3" xfId="34689" xr:uid="{E58C4686-4002-4C90-9006-4D380C480A44}"/>
    <cellStyle name="Normal 3 5 4 4" xfId="34690" xr:uid="{7245BC34-0833-4366-A2C2-B14345406F06}"/>
    <cellStyle name="Normal 3 5 4 4 2" xfId="34691" xr:uid="{42847E7B-A454-49D4-B0BF-E2AE6A756C03}"/>
    <cellStyle name="Normal 3 5 4 4 2 2" xfId="34692" xr:uid="{029D1EA7-47D2-441D-8217-751374C1DF90}"/>
    <cellStyle name="Normal 3 5 4 4 3" xfId="34693" xr:uid="{F3869F87-367C-4E29-AD3B-64584120C6E8}"/>
    <cellStyle name="Normal 3 5 4 5" xfId="34694" xr:uid="{452EC7E6-5D86-4212-91B6-887EB6FDF9B8}"/>
    <cellStyle name="Normal 3 5 4 5 2" xfId="34695" xr:uid="{2EA75C35-6C00-4041-82C9-EC5D8C8E3914}"/>
    <cellStyle name="Normal 3 5 4 6" xfId="34696" xr:uid="{1ECC61BE-3282-49CF-896C-9460ED42DC9D}"/>
    <cellStyle name="Normal 3 5 4 7" xfId="47280" xr:uid="{0979D0BD-46A8-4FD1-A446-E5F13D4D61B9}"/>
    <cellStyle name="Normal 3 5 5" xfId="34697" xr:uid="{6ED84F10-1E5B-47B3-9205-A1CB3A4DED59}"/>
    <cellStyle name="Normal 3 5 5 2" xfId="34698" xr:uid="{AFEF8DD5-B1FB-4158-A284-9D9403271C42}"/>
    <cellStyle name="Normal 3 5 5 2 2" xfId="34699" xr:uid="{E63AEC72-1E8D-43A3-9E6F-B73D01872A51}"/>
    <cellStyle name="Normal 3 5 5 2 2 2" xfId="34700" xr:uid="{E499AF40-1C96-4973-B2A7-406699D16E1A}"/>
    <cellStyle name="Normal 3 5 5 2 3" xfId="34701" xr:uid="{E29D4780-80C4-4FF2-825B-CCB74213D43C}"/>
    <cellStyle name="Normal 3 5 5 3" xfId="34702" xr:uid="{1EDE40AA-5252-4A60-9A4D-8C6C600232D1}"/>
    <cellStyle name="Normal 3 5 5 3 2" xfId="34703" xr:uid="{92C84360-2AC6-4B75-A04B-7ABD857DAFFB}"/>
    <cellStyle name="Normal 3 5 5 3 2 2" xfId="34704" xr:uid="{3B9D01DC-D769-451F-800A-59161C7AE3AE}"/>
    <cellStyle name="Normal 3 5 5 3 3" xfId="34705" xr:uid="{9A426612-4FC7-4F4C-A22D-E189569A64D6}"/>
    <cellStyle name="Normal 3 5 5 4" xfId="34706" xr:uid="{9B45AF3F-7C4F-460C-A34C-AE5FFB7F01CC}"/>
    <cellStyle name="Normal 3 5 5 4 2" xfId="34707" xr:uid="{FC6AE0C8-9227-4C53-B7AF-0707EFF59564}"/>
    <cellStyle name="Normal 3 5 5 5" xfId="34708" xr:uid="{DE33D317-AE74-49F4-A52A-9E372745C574}"/>
    <cellStyle name="Normal 3 5 6" xfId="34709" xr:uid="{66AAD450-3B76-45AE-9EB9-3F9701B7EB21}"/>
    <cellStyle name="Normal 3 5 6 2" xfId="34710" xr:uid="{66E890E7-CD4B-4E7C-B2F9-827DB5E03552}"/>
    <cellStyle name="Normal 3 5 6 2 2" xfId="34711" xr:uid="{F0CD118E-1A8F-49EC-B180-76B0BB9A14DC}"/>
    <cellStyle name="Normal 3 5 6 2 2 2" xfId="34712" xr:uid="{977B985F-53D1-4EE7-B8FC-AFA102C55218}"/>
    <cellStyle name="Normal 3 5 6 2 3" xfId="34713" xr:uid="{A1D82AD7-2F02-44DF-A5B4-22707EC871CE}"/>
    <cellStyle name="Normal 3 5 6 3" xfId="34714" xr:uid="{F94E4AE5-E3AE-4AF1-8C04-3FE41601D0DE}"/>
    <cellStyle name="Normal 3 5 6 3 2" xfId="34715" xr:uid="{C3AA4A8C-0E0D-435B-8B5B-6A31DB651CCF}"/>
    <cellStyle name="Normal 3 5 6 4" xfId="34716" xr:uid="{78A25D0D-7227-4B05-BF82-8F8415276865}"/>
    <cellStyle name="Normal 3 5 7" xfId="34717" xr:uid="{C44B8F9D-F7F1-4736-B040-A346DA135619}"/>
    <cellStyle name="Normal 3 5 7 2" xfId="34718" xr:uid="{975258DD-150D-4D53-B6EB-0D6B80BB7960}"/>
    <cellStyle name="Normal 3 5 7 2 2" xfId="34719" xr:uid="{91F218F2-1991-416F-A26A-53406A5CDA0C}"/>
    <cellStyle name="Normal 3 5 7 3" xfId="34720" xr:uid="{782F35A3-00CC-4BAF-8552-48C4DF5AD8E1}"/>
    <cellStyle name="Normal 3 5 8" xfId="34721" xr:uid="{BC09FF86-BC12-460A-AFB5-18B9218672C5}"/>
    <cellStyle name="Normal 3 5 8 2" xfId="34722" xr:uid="{99E4ECF8-BBC0-416F-B970-B864BD9B31F2}"/>
    <cellStyle name="Normal 3 5 9" xfId="34723" xr:uid="{BB0429BB-04AF-469C-A4BC-1EF60F362DF8}"/>
    <cellStyle name="Normal 3 6" xfId="267" xr:uid="{C0003CA2-66AF-44F2-ACEE-53C3F5DFA733}"/>
    <cellStyle name="Normal 3 6 10" xfId="1429" xr:uid="{8BEBF542-B2E8-4311-93A5-A55DB05510E8}"/>
    <cellStyle name="Normal 3 6 11" xfId="424" xr:uid="{259DF4B8-DCF7-449B-997C-06785A1A9A07}"/>
    <cellStyle name="Normal 3 6 12" xfId="44671" xr:uid="{38488D0C-393C-475A-B194-81A12B68B863}"/>
    <cellStyle name="Normal 3 6 2" xfId="3349" xr:uid="{C9899A4B-2A36-4470-B5FB-3C41A2E42817}"/>
    <cellStyle name="Normal 3 6 2 2" xfId="34726" xr:uid="{86EA6ACB-56A2-48C4-9039-C038ADD900D3}"/>
    <cellStyle name="Normal 3 6 2 2 2" xfId="46807" xr:uid="{A5319857-F945-4EC3-A39D-6C1BB18BF5E5}"/>
    <cellStyle name="Normal 3 6 2 3" xfId="34727" xr:uid="{59B6426D-85A1-4964-A63F-288DE9AEEC27}"/>
    <cellStyle name="Normal 3 6 2 4" xfId="34725" xr:uid="{385BEE59-891C-4FBF-9117-2E880024EDEE}"/>
    <cellStyle name="Normal 3 6 2 5" xfId="45468" xr:uid="{A2A2E2A7-A1AD-467B-A954-7CF605AF7CEB}"/>
    <cellStyle name="Normal 3 6 3" xfId="34728" xr:uid="{3E8783DB-46E3-45DB-90C8-811E83E7F051}"/>
    <cellStyle name="Normal 3 6 3 2" xfId="34729" xr:uid="{D8661213-845D-4E14-B65A-EE4EBE1BAEB0}"/>
    <cellStyle name="Normal 3 6 3 2 2" xfId="34730" xr:uid="{9461D85A-0994-4F27-8812-029FA44EE822}"/>
    <cellStyle name="Normal 3 6 3 2 2 2" xfId="34731" xr:uid="{067BC0B3-0EC7-436E-A73C-0B88D1A50DFC}"/>
    <cellStyle name="Normal 3 6 3 2 3" xfId="34732" xr:uid="{BD7AC7FA-7A85-4842-9D66-1B8F4713B6B9}"/>
    <cellStyle name="Normal 3 6 3 2 4" xfId="46971" xr:uid="{0282F2A8-0662-4EBE-B0CD-938A9C2A5882}"/>
    <cellStyle name="Normal 3 6 3 3" xfId="34733" xr:uid="{BA8C879E-2A54-4539-AC13-51CBF2E63416}"/>
    <cellStyle name="Normal 3 6 3 4" xfId="34734" xr:uid="{85325474-099F-42C3-A9FB-FF843DDD6BA0}"/>
    <cellStyle name="Normal 3 6 3 5" xfId="44860" xr:uid="{9D83C507-4041-4923-B1B9-6CFF82753592}"/>
    <cellStyle name="Normal 3 6 4" xfId="34735" xr:uid="{23FED3E5-EE0C-430C-80C5-D11135D23926}"/>
    <cellStyle name="Normal 3 6 4 2" xfId="34736" xr:uid="{43DCA844-0488-4D04-BFC1-8DC37CED69AF}"/>
    <cellStyle name="Normal 3 6 4 2 2" xfId="34737" xr:uid="{BB77FD2C-8A96-46C3-980C-17ABE5B2BEF9}"/>
    <cellStyle name="Normal 3 6 4 3" xfId="34738" xr:uid="{85C7D41C-5CDA-41D0-A972-D72BEEC2883A}"/>
    <cellStyle name="Normal 3 6 4 4" xfId="47144" xr:uid="{54F9AEE6-A3C1-499B-8135-6D79E7B599D6}"/>
    <cellStyle name="Normal 3 6 5" xfId="34739" xr:uid="{FA034FA4-AFFB-4A9E-A7AE-EB0E463648CC}"/>
    <cellStyle name="Normal 3 6 5 2" xfId="34740" xr:uid="{EEFC57D4-96BA-44A4-BB57-255EFD534F50}"/>
    <cellStyle name="Normal 3 6 5 2 2" xfId="34741" xr:uid="{F92A07C6-6B88-4FBA-AA6D-2ADFC8DEFA82}"/>
    <cellStyle name="Normal 3 6 5 3" xfId="34742" xr:uid="{0B36C49A-620E-441A-89BB-9B9464B4DD89}"/>
    <cellStyle name="Normal 3 6 5 4" xfId="46242" xr:uid="{02574E39-650B-47B7-9F6E-354277D0270F}"/>
    <cellStyle name="Normal 3 6 6" xfId="34743" xr:uid="{1D61CD69-99A7-4EA1-B81E-54F929A98EFA}"/>
    <cellStyle name="Normal 3 6 6 2" xfId="34744" xr:uid="{1640E099-77E9-4657-8831-AB5C6F2228F9}"/>
    <cellStyle name="Normal 3 6 7" xfId="34745" xr:uid="{C349CF5E-B4E4-4D52-9041-199F20C529A7}"/>
    <cellStyle name="Normal 3 6 8" xfId="34724" xr:uid="{FE3B0036-6052-4C65-8A84-2A92B62089B2}"/>
    <cellStyle name="Normal 3 6 9" xfId="1718" xr:uid="{A5D7D0B8-2850-4F35-8366-6E38EB07F7B3}"/>
    <cellStyle name="Normal 3 7" xfId="438" xr:uid="{6F1CCCF6-D25A-4375-A3D7-72F3EEEA85D1}"/>
    <cellStyle name="Normal 3 7 2" xfId="505" xr:uid="{D9E8DE3C-BE84-4C70-B5E4-02C4880E6A6D}"/>
    <cellStyle name="Normal 3 7 2 2" xfId="767" xr:uid="{FF119A6C-E4D0-4ACD-9026-5AC92DF196B3}"/>
    <cellStyle name="Normal 3 7 2 2 2" xfId="1167" xr:uid="{1A4E63D2-381C-4339-8403-CE33EBE54D25}"/>
    <cellStyle name="Normal 3 7 2 2 3" xfId="34747" xr:uid="{3E956E44-CF92-4F9E-92FA-D9471190BB64}"/>
    <cellStyle name="Normal 3 7 2 2 4" xfId="46696" xr:uid="{469DEF70-0899-41F6-A6D2-DDCCA3A8F2C4}"/>
    <cellStyle name="Normal 3 7 2 3" xfId="956" xr:uid="{FED08E65-1BB5-450F-A46A-F4A56F0372B3}"/>
    <cellStyle name="Normal 3 7 2 4" xfId="34746" xr:uid="{DE475463-2749-4468-B691-A61E904A1B2B}"/>
    <cellStyle name="Normal 3 7 2 5" xfId="45358" xr:uid="{7A07D3C6-4D66-4747-A650-90EEC1FC8768}"/>
    <cellStyle name="Normal 3 7 3" xfId="646" xr:uid="{07110DCF-1EED-4F7F-94FA-616E105E9C92}"/>
    <cellStyle name="Normal 3 7 3 2" xfId="1056" xr:uid="{F77284D2-8E59-48CD-A21C-87C239129BDE}"/>
    <cellStyle name="Normal 3 7 3 3" xfId="34748" xr:uid="{C3BA2C9E-09AC-46BB-8ED5-010B637F73C6}"/>
    <cellStyle name="Normal 3 7 3 4" xfId="44749" xr:uid="{14527E38-A2E6-4E91-860B-114B25E13EE9}"/>
    <cellStyle name="Normal 3 7 4" xfId="708" xr:uid="{3E70C363-9985-4965-BCA9-6BB15571F1C9}"/>
    <cellStyle name="Normal 3 7 4 2" xfId="1112" xr:uid="{A25717A4-EE38-411F-AFCB-21C259FC5C55}"/>
    <cellStyle name="Normal 3 7 4 3" xfId="43720" xr:uid="{B671B675-4067-440F-BF81-72A897BEC696}"/>
    <cellStyle name="Normal 3 7 4 4" xfId="46132" xr:uid="{79BFCBB9-72DF-45CD-A0F2-DBD433427631}"/>
    <cellStyle name="Normal 3 7 5" xfId="901" xr:uid="{25044949-7A9B-433C-8F79-D9D4B4E18CC4}"/>
    <cellStyle name="Normal 3 7 6" xfId="1995" xr:uid="{3DAA225D-B165-468B-AB08-4F29610ED1E7}"/>
    <cellStyle name="Normal 3 7 7" xfId="44419" xr:uid="{2BA846D5-E602-4A3F-8E28-B0007258E04A}"/>
    <cellStyle name="Normal 3 8" xfId="298" xr:uid="{A69EF231-F42E-4126-8964-BE742B3703F3}"/>
    <cellStyle name="Normal 3 8 2" xfId="660" xr:uid="{4C77739A-76AA-42B9-88AA-FBAEF1012BCF}"/>
    <cellStyle name="Normal 3 8 2 2" xfId="1067" xr:uid="{F0EE5975-C128-4424-AA44-D13D1256AAD8}"/>
    <cellStyle name="Normal 3 8 2 2 2" xfId="34751" xr:uid="{C3FD6F64-6BDC-4895-BAD1-E3706D958194}"/>
    <cellStyle name="Normal 3 8 2 3" xfId="34750" xr:uid="{0769BD0B-7328-42F4-B3BB-55C777E2B25B}"/>
    <cellStyle name="Normal 3 8 2 4" xfId="2051" xr:uid="{907185AC-2A14-403E-AC09-78F1A5E2C42A}"/>
    <cellStyle name="Normal 3 8 3" xfId="855" xr:uid="{5D50897B-DAF6-4952-9E09-6E5476F82C77}"/>
    <cellStyle name="Normal 3 8 3 2" xfId="34752" xr:uid="{4A484F65-F631-42F9-82CB-D6F118FD251D}"/>
    <cellStyle name="Normal 3 8 4" xfId="34749" xr:uid="{C273558B-35DF-408C-8568-989BD5A9F8CA}"/>
    <cellStyle name="Normal 3 8 5" xfId="1987" xr:uid="{E8C9EE83-0D4E-4473-BD00-37FCED2B1B0C}"/>
    <cellStyle name="Normal 3 8 6" xfId="44930" xr:uid="{B5C5DED2-7D74-43E2-8A3F-41252FCECB84}"/>
    <cellStyle name="Normal 3 9" xfId="459" xr:uid="{E84B780E-4F1F-43BA-B1CA-FF2CEC469D6B}"/>
    <cellStyle name="Normal 3 9 2" xfId="721" xr:uid="{82A0B0DD-C7D1-4BF5-982C-9DA3EC4893E0}"/>
    <cellStyle name="Normal 3 9 2 2" xfId="1121" xr:uid="{ADEDC9C0-A045-4FD0-BDA8-8DEACB098447}"/>
    <cellStyle name="Normal 3 9 2 3" xfId="34753" xr:uid="{861CE8F3-D48C-4356-9F88-47103E659C30}"/>
    <cellStyle name="Normal 3 9 3" xfId="910" xr:uid="{76AE615C-0E24-418E-8E66-CA3911BA1175}"/>
    <cellStyle name="Normal 3 9 4" xfId="1697" xr:uid="{3D2D20E1-F22D-481C-9B7E-95AC834FB019}"/>
    <cellStyle name="Normal 3 9 5" xfId="46860" xr:uid="{1BAF004F-6535-4200-998B-474520BF3A96}"/>
    <cellStyle name="Normal 3_Apr 2009 outstanding checks per Chase" xfId="44587" xr:uid="{EF7DAF76-B758-48F2-9A94-3B0C6FDC0825}"/>
    <cellStyle name="Normal 30" xfId="34754" xr:uid="{2E924D8B-B6E4-4E9B-AC22-AEE6A2845DCF}"/>
    <cellStyle name="Normal 30 2" xfId="34755" xr:uid="{C3A516C7-2B51-46C5-B2F8-4902C8F5A2AF}"/>
    <cellStyle name="Normal 30 2 2" xfId="45449" xr:uid="{BBB4E910-A7B5-481A-81B0-C33304AAB8EF}"/>
    <cellStyle name="Normal 30 2 2 2" xfId="46788" xr:uid="{A5B9A448-552E-499B-A5F4-E5B60DBC6968}"/>
    <cellStyle name="Normal 30 2 3" xfId="44841" xr:uid="{3DB9CAAC-FB01-4C84-A853-83E4C68D2AD9}"/>
    <cellStyle name="Normal 30 2 3 2" xfId="46951" xr:uid="{303D642D-5700-462D-A4CB-3BB8AE39E46B}"/>
    <cellStyle name="Normal 30 2 4" xfId="47125" xr:uid="{A6EB34C1-0153-433F-876F-1F4DDDADFFCB}"/>
    <cellStyle name="Normal 30 2 5" xfId="46223" xr:uid="{32200EBE-82AE-40DE-9E6A-665EE1D433A7}"/>
    <cellStyle name="Normal 30 2 6" xfId="44639" xr:uid="{E0A2AC33-661D-4CE3-ACB5-FD5348A1BBF8}"/>
    <cellStyle name="Normal 30 3" xfId="34756" xr:uid="{CE87DD3B-F3C3-4C24-BE06-1375EBD15B4E}"/>
    <cellStyle name="Normal 30 3 2" xfId="44641" xr:uid="{5667D894-897A-4C06-A344-65B80CF1EEA0}"/>
    <cellStyle name="Normal 30 3 2 2" xfId="45451" xr:uid="{AC108B1F-0BF8-4BE7-88E3-A7ABA49E7FFD}"/>
    <cellStyle name="Normal 30 3 2 2 2" xfId="46790" xr:uid="{2C6CCBE0-B227-4266-973D-DD4AC96BA773}"/>
    <cellStyle name="Normal 30 3 2 3" xfId="44843" xr:uid="{29403C61-6BA7-4E12-920B-D9F140B183E3}"/>
    <cellStyle name="Normal 30 3 2 3 2" xfId="46953" xr:uid="{B8C1A3DA-7DD2-42A8-BD9D-1FC1FBF05398}"/>
    <cellStyle name="Normal 30 3 2 4" xfId="47127" xr:uid="{5810A954-4895-4F59-A080-2B764A066935}"/>
    <cellStyle name="Normal 30 3 2 5" xfId="46225" xr:uid="{9D5D3CC9-D16F-4D0C-A550-C4724D12D51A}"/>
    <cellStyle name="Normal 30 3 3" xfId="44642" xr:uid="{67152B84-04BF-4825-819B-2F0681546F5C}"/>
    <cellStyle name="Normal 30 3 3 2" xfId="45452" xr:uid="{054FCC84-FC68-4F82-90CA-860D034B943F}"/>
    <cellStyle name="Normal 30 3 3 2 2" xfId="46791" xr:uid="{275E65E8-7E91-42D8-BD05-D76DB9A4428B}"/>
    <cellStyle name="Normal 30 3 3 3" xfId="44844" xr:uid="{50B4F3DE-DE51-42AE-BCE2-4C1E4E9A5964}"/>
    <cellStyle name="Normal 30 3 3 3 2" xfId="46954" xr:uid="{50A7CE86-2614-4868-81FC-E20D288FC504}"/>
    <cellStyle name="Normal 30 3 3 4" xfId="47128" xr:uid="{EA979D9A-A132-4266-B831-5759C19B1270}"/>
    <cellStyle name="Normal 30 3 3 5" xfId="46226" xr:uid="{96E7AF3A-0075-4167-BC27-79CE16B88B7F}"/>
    <cellStyle name="Normal 30 3 4" xfId="44643" xr:uid="{7E63F96F-FC2F-4BBF-8E73-FB0BD49657B7}"/>
    <cellStyle name="Normal 30 3 4 2" xfId="45453" xr:uid="{920A7BC9-C9D0-4D1F-96B9-F22405F80895}"/>
    <cellStyle name="Normal 30 3 4 2 2" xfId="46792" xr:uid="{5C8AC049-E445-4C58-9D0F-548B1D950814}"/>
    <cellStyle name="Normal 30 3 4 3" xfId="44845" xr:uid="{FBA18BBF-E118-42D0-86E4-AA8CBB4BAB88}"/>
    <cellStyle name="Normal 30 3 4 3 2" xfId="46955" xr:uid="{58F503CB-28A3-4FA8-AE47-F8B22D01B5B6}"/>
    <cellStyle name="Normal 30 3 4 4" xfId="47129" xr:uid="{05B84D09-E167-4D49-9483-ADDF985943C5}"/>
    <cellStyle name="Normal 30 3 4 5" xfId="46227" xr:uid="{FC1DAD2A-46F5-450A-A5DC-287224BC5FD4}"/>
    <cellStyle name="Normal 30 3 5" xfId="45450" xr:uid="{EB6A135E-E960-46E8-97C0-E623915AA942}"/>
    <cellStyle name="Normal 30 3 5 2" xfId="46789" xr:uid="{075DDD27-F107-4A52-A555-C407F0A50379}"/>
    <cellStyle name="Normal 30 3 6" xfId="44842" xr:uid="{476D18F9-E3E2-46E5-80C7-50A49B57FEEB}"/>
    <cellStyle name="Normal 30 3 6 2" xfId="46952" xr:uid="{AF79FDE0-4F28-4C88-9DCD-898B509D4B8A}"/>
    <cellStyle name="Normal 30 3 7" xfId="47126" xr:uid="{E3EA1FE6-B896-4E21-A748-7E4526D85259}"/>
    <cellStyle name="Normal 30 3 8" xfId="46224" xr:uid="{A5106DAB-BA8E-437B-ACB7-C0E78041F11A}"/>
    <cellStyle name="Normal 30 3 9" xfId="44640" xr:uid="{9DAA7666-7A1B-4F59-A6D0-B24457AA0205}"/>
    <cellStyle name="Normal 30 4" xfId="45429" xr:uid="{FBED5CF8-9DEE-4866-8983-26DCC0EA3348}"/>
    <cellStyle name="Normal 30 4 2" xfId="46768" xr:uid="{FEBCBD56-C9A6-45D1-9E52-AFF7AA7CD41C}"/>
    <cellStyle name="Normal 30 5" xfId="44821" xr:uid="{23D2DCB8-DBEB-46C2-A7E6-0950C991B515}"/>
    <cellStyle name="Normal 30 5 2" xfId="46931" xr:uid="{7ABC4C31-6F3E-4904-8763-50A3498B2B35}"/>
    <cellStyle name="Normal 30 6" xfId="47105" xr:uid="{EDF23AAB-FB79-4501-AD3A-A4B656585556}"/>
    <cellStyle name="Normal 30 7" xfId="46203" xr:uid="{BE4FD5AF-CA9B-4334-9A32-4D169CD8B074}"/>
    <cellStyle name="Normal 30 8" xfId="44588" xr:uid="{4788EF91-47FF-45C3-88C5-62CE4C9E81DA}"/>
    <cellStyle name="Normal 31" xfId="34757" xr:uid="{0F0CCE97-3A72-4624-8744-F28B5DE9D1A4}"/>
    <cellStyle name="Normal 31 2" xfId="34758" xr:uid="{226BE068-3860-4441-A35A-D3F9B33C804C}"/>
    <cellStyle name="Normal 31 2 2" xfId="34759" xr:uid="{412964BB-116A-4197-9F51-63AC84436B97}"/>
    <cellStyle name="Normal 31 2 2 2" xfId="34760" xr:uid="{42F20B23-4DB2-4075-9FA7-3D7147002291}"/>
    <cellStyle name="Normal 31 2 2 3" xfId="46769" xr:uid="{EB7B4BF3-0390-412B-A2FB-E92B6E97E1AE}"/>
    <cellStyle name="Normal 31 2 3" xfId="34761" xr:uid="{0AF1D39A-86E9-4BBF-8C79-5A95E43E2795}"/>
    <cellStyle name="Normal 31 2 3 2" xfId="34762" xr:uid="{0981BFFD-F274-4B59-8A32-CB20D3193D12}"/>
    <cellStyle name="Normal 31 2 4" xfId="34763" xr:uid="{8BDDB8B7-FE37-48A3-B435-147AE1184579}"/>
    <cellStyle name="Normal 31 2 5" xfId="45430" xr:uid="{5B8CBF23-6F63-48FA-9827-FAF34FF35EA3}"/>
    <cellStyle name="Normal 31 3" xfId="34764" xr:uid="{B56ABB59-5B7D-4B7A-93B9-AFD54A9FCC36}"/>
    <cellStyle name="Normal 31 3 2" xfId="34765" xr:uid="{820FC587-BEF2-4690-8717-0F1349A348C2}"/>
    <cellStyle name="Normal 31 3 2 2" xfId="34766" xr:uid="{E0760F95-750D-466C-9987-0F9BCB04A288}"/>
    <cellStyle name="Normal 31 3 2 3" xfId="46932" xr:uid="{E181CE86-0D07-4335-811A-D6EC8AA833C5}"/>
    <cellStyle name="Normal 31 3 3" xfId="34767" xr:uid="{DA0141F7-3831-4AD0-9C45-C815BC37A57A}"/>
    <cellStyle name="Normal 31 3 4" xfId="44822" xr:uid="{58458247-A3FD-4EB1-B592-019BC415E523}"/>
    <cellStyle name="Normal 31 4" xfId="34768" xr:uid="{D8F037EB-0C85-48ED-A0BE-FBA11C923C8C}"/>
    <cellStyle name="Normal 31 4 2" xfId="34769" xr:uid="{5E67255F-233E-4431-ACBF-DE04D95BD2FD}"/>
    <cellStyle name="Normal 31 4 3" xfId="47106" xr:uid="{3F0CAB8A-832B-49FB-B6BE-685A2ADD49E6}"/>
    <cellStyle name="Normal 31 5" xfId="34770" xr:uid="{33CD9545-18B5-413A-8B0D-F8E86AA9E53E}"/>
    <cellStyle name="Normal 31 5 2" xfId="46204" xr:uid="{1266AC62-A240-4711-BE4F-05745CD10534}"/>
    <cellStyle name="Normal 31 6" xfId="34771" xr:uid="{4904379A-51E2-4838-9682-4E69E5B26994}"/>
    <cellStyle name="Normal 31 7" xfId="34772" xr:uid="{67E5A564-ED40-46F6-A133-10FDA3D14735}"/>
    <cellStyle name="Normal 31 8" xfId="44589" xr:uid="{9D880416-D82A-4647-9669-EEE060CDEE90}"/>
    <cellStyle name="Normal 32" xfId="34773" xr:uid="{14B4D57B-E1AD-4D72-B38C-438CDC326FAB}"/>
    <cellStyle name="Normal 32 10" xfId="44802" xr:uid="{12C60D9F-B6E7-4A00-8468-0FA120AF5FE5}"/>
    <cellStyle name="Normal 32 10 2" xfId="46912" xr:uid="{CB18FACC-38BF-453D-A8A6-E18DADD7493A}"/>
    <cellStyle name="Normal 32 11" xfId="47086" xr:uid="{68E1D0D6-C4A7-4BA7-920C-CCC372725437}"/>
    <cellStyle name="Normal 32 12" xfId="46184" xr:uid="{FE8813BC-37F5-48B4-995D-6ECFE0A8DD76}"/>
    <cellStyle name="Normal 32 13" xfId="44478" xr:uid="{D159BF26-CE54-4BA2-B10E-549CC59220BA}"/>
    <cellStyle name="Normal 32 2" xfId="34774" xr:uid="{534C21A2-BDD1-483A-A4D6-5EAC20F23B40}"/>
    <cellStyle name="Normal 32 2 2" xfId="34775" xr:uid="{FF3CD886-DF9D-47BB-865B-65B21CDFC265}"/>
    <cellStyle name="Normal 32 2 2 2" xfId="34776" xr:uid="{F577BAC5-0E5A-44B7-B4E0-76F18053CEE6}"/>
    <cellStyle name="Normal 32 2 2 2 2" xfId="46793" xr:uid="{C9172E3B-6E37-4F98-B156-48027C02B820}"/>
    <cellStyle name="Normal 32 2 2 3" xfId="45454" xr:uid="{74B21925-E044-43C1-89FF-89196D78730C}"/>
    <cellStyle name="Normal 32 2 3" xfId="34777" xr:uid="{A25257C7-D856-428C-9B8F-8ABAA3B26948}"/>
    <cellStyle name="Normal 32 2 3 2" xfId="34778" xr:uid="{8A4450C5-E258-4878-A4A9-C5E1888420C9}"/>
    <cellStyle name="Normal 32 2 3 2 2" xfId="46956" xr:uid="{23C9D43C-9576-47F6-9A03-BF4CA22F1307}"/>
    <cellStyle name="Normal 32 2 3 3" xfId="44846" xr:uid="{3DC92D80-0B75-4A03-96FE-7C897802A869}"/>
    <cellStyle name="Normal 32 2 4" xfId="34779" xr:uid="{CA81BE3D-F8E4-41C3-83E8-6EFC2BEE9E9B}"/>
    <cellStyle name="Normal 32 2 4 2" xfId="47130" xr:uid="{C4D12A26-390E-4926-A445-BDA907829C0E}"/>
    <cellStyle name="Normal 32 2 5" xfId="46228" xr:uid="{54C6DD48-3DBE-4564-B7E8-950C80A3EF52}"/>
    <cellStyle name="Normal 32 2 6" xfId="44644" xr:uid="{60639737-4282-41B5-83F1-77229C4101BA}"/>
    <cellStyle name="Normal 32 3" xfId="34780" xr:uid="{5E872015-B597-481E-A058-8DA1230BF00E}"/>
    <cellStyle name="Normal 32 3 2" xfId="34781" xr:uid="{B7E9797E-A1B3-46A4-9D5A-6C580EE53257}"/>
    <cellStyle name="Normal 32 3 2 2" xfId="34782" xr:uid="{98DC6119-DA1D-4F22-A1F0-285EA37CF583}"/>
    <cellStyle name="Normal 32 3 2 2 2" xfId="46794" xr:uid="{BE99EC01-3845-4D87-9ABD-4980257E76E2}"/>
    <cellStyle name="Normal 32 3 2 3" xfId="45455" xr:uid="{93566BB1-7B28-4D35-BC92-32D5865588E9}"/>
    <cellStyle name="Normal 32 3 3" xfId="34783" xr:uid="{E754859C-24CD-499E-9347-83074A917652}"/>
    <cellStyle name="Normal 32 3 3 2" xfId="46957" xr:uid="{88BF9593-F112-4DD7-9663-C74D6B591D0D}"/>
    <cellStyle name="Normal 32 3 3 3" xfId="44847" xr:uid="{F6B05670-3D46-454D-8E7A-5A97FCC272CE}"/>
    <cellStyle name="Normal 32 3 4" xfId="47131" xr:uid="{B2746C4A-E822-4197-9C28-7B020DF0A034}"/>
    <cellStyle name="Normal 32 3 5" xfId="46229" xr:uid="{690C8540-0DDA-4090-800D-AB09AC65B9A8}"/>
    <cellStyle name="Normal 32 3 6" xfId="44645" xr:uid="{4E7B4127-7FAC-4EBB-B3F1-03E33068DA30}"/>
    <cellStyle name="Normal 32 4" xfId="34784" xr:uid="{FD5FF335-A8FC-487E-A6F1-5BB0E47FD2F3}"/>
    <cellStyle name="Normal 32 4 2" xfId="34785" xr:uid="{CC34B221-80EF-4FE6-A0E9-3937BACED845}"/>
    <cellStyle name="Normal 32 4 2 2" xfId="46795" xr:uid="{AC7745B6-E453-438B-AFC2-A17918E295B2}"/>
    <cellStyle name="Normal 32 4 2 3" xfId="45456" xr:uid="{B428FD84-B5A8-490A-AE71-A6D0F2D42BCA}"/>
    <cellStyle name="Normal 32 4 3" xfId="44848" xr:uid="{F2A68B55-FCEA-4AFC-937C-2140228C05AD}"/>
    <cellStyle name="Normal 32 4 3 2" xfId="46958" xr:uid="{12CB6699-62BD-4283-B6E1-E14174A83D8A}"/>
    <cellStyle name="Normal 32 4 4" xfId="47132" xr:uid="{3598C065-2B97-4DDC-85BD-0E0F8F695452}"/>
    <cellStyle name="Normal 32 4 5" xfId="46230" xr:uid="{D112AD1C-8494-417B-B7A7-B9F0530313F0}"/>
    <cellStyle name="Normal 32 4 6" xfId="44646" xr:uid="{96E3A3B0-672F-4CCB-9C21-5E95048FA094}"/>
    <cellStyle name="Normal 32 5" xfId="34786" xr:uid="{8CD0E904-547C-427A-9870-E52823D4B694}"/>
    <cellStyle name="Normal 32 5 2" xfId="45457" xr:uid="{757F547E-273B-45D0-928A-2CAD8A267302}"/>
    <cellStyle name="Normal 32 5 2 2" xfId="46796" xr:uid="{7815A091-4A22-4529-BD4D-A4EEDD955FA6}"/>
    <cellStyle name="Normal 32 5 3" xfId="44849" xr:uid="{D065B164-1B12-4045-B885-F7AA8AAA9675}"/>
    <cellStyle name="Normal 32 5 3 2" xfId="46959" xr:uid="{5DBC98DC-C844-4B91-A65E-5874DCE4680D}"/>
    <cellStyle name="Normal 32 5 4" xfId="47133" xr:uid="{2ECDDE02-A87A-4F08-9F58-0AE7AD8AC1F1}"/>
    <cellStyle name="Normal 32 5 5" xfId="46231" xr:uid="{A593088F-B068-4004-B15F-D3638C88CD43}"/>
    <cellStyle name="Normal 32 5 6" xfId="44647" xr:uid="{4A1D33A5-7466-453D-BFC7-4811BF8A6C4E}"/>
    <cellStyle name="Normal 32 6" xfId="44648" xr:uid="{2596C9FB-3ECD-4545-95AA-4C5F87C104EA}"/>
    <cellStyle name="Normal 32 6 2" xfId="45458" xr:uid="{BF5F3A0C-9BE3-44E9-A364-AFA63DC44149}"/>
    <cellStyle name="Normal 32 6 2 2" xfId="46797" xr:uid="{FF128555-7CD3-45C8-964C-69E5F2297B93}"/>
    <cellStyle name="Normal 32 6 3" xfId="44850" xr:uid="{39605999-5D3B-465E-8987-A018E167A3D7}"/>
    <cellStyle name="Normal 32 6 3 2" xfId="46960" xr:uid="{972478E1-6BFA-45C3-BA1B-E9CAA728865B}"/>
    <cellStyle name="Normal 32 6 4" xfId="47134" xr:uid="{0ADD9472-B6B4-4513-A4CB-73B8CC87BD18}"/>
    <cellStyle name="Normal 32 6 5" xfId="46232" xr:uid="{D544AA52-62D9-4A4A-8CBC-5DD7E65363F3}"/>
    <cellStyle name="Normal 32 7" xfId="44649" xr:uid="{FA9610F6-54C9-4EEA-BC28-F8F179931CD1}"/>
    <cellStyle name="Normal 32 7 2" xfId="45459" xr:uid="{09F2381C-AB26-4E06-AF53-05A6CC2D520D}"/>
    <cellStyle name="Normal 32 7 2 2" xfId="46798" xr:uid="{C9DF9032-916B-4215-B9A4-91B03E60616B}"/>
    <cellStyle name="Normal 32 7 3" xfId="44851" xr:uid="{C0D614A3-5104-48F7-8B18-AE4CD3EE5971}"/>
    <cellStyle name="Normal 32 7 3 2" xfId="46961" xr:uid="{CE7F6A3D-0DB5-49D5-BE5A-7AC253CE12FF}"/>
    <cellStyle name="Normal 32 7 4" xfId="47135" xr:uid="{55274CEB-A694-408A-8B72-CCF78B79796D}"/>
    <cellStyle name="Normal 32 7 5" xfId="46233" xr:uid="{C4C65259-96A8-459C-81B8-6F1F927BE6E4}"/>
    <cellStyle name="Normal 32 8" xfId="44650" xr:uid="{8059293C-A6BD-42F3-B839-10DA27E9B953}"/>
    <cellStyle name="Normal 32 8 2" xfId="45460" xr:uid="{73ACEE3F-B61F-4E84-80BF-38882A398EA1}"/>
    <cellStyle name="Normal 32 8 2 2" xfId="46799" xr:uid="{D9CFA412-A989-404F-9792-41A77A42E77B}"/>
    <cellStyle name="Normal 32 8 3" xfId="44852" xr:uid="{63705049-643F-4404-A9DD-3001948209FE}"/>
    <cellStyle name="Normal 32 8 3 2" xfId="46962" xr:uid="{3A769820-724A-4657-B0A5-2BAEFA6BCE43}"/>
    <cellStyle name="Normal 32 8 4" xfId="47136" xr:uid="{3D59A618-F0C1-4C3D-B109-4D9B52D5E9BE}"/>
    <cellStyle name="Normal 32 8 5" xfId="46234" xr:uid="{E951772F-BD94-4671-AE13-DA5611E8AE20}"/>
    <cellStyle name="Normal 32 9" xfId="45410" xr:uid="{0C231270-B4CC-4BFA-9CAF-E14C023AFB70}"/>
    <cellStyle name="Normal 32 9 2" xfId="46748" xr:uid="{9CB882AF-10CE-4178-9DA6-CD04A624EB89}"/>
    <cellStyle name="Normal 33" xfId="34787" xr:uid="{72C5F0C2-DF1D-4446-AB9F-6DD43580CF2A}"/>
    <cellStyle name="Normal 33 2" xfId="34788" xr:uid="{31D560B5-D2CF-4A10-8575-74A956FAB897}"/>
    <cellStyle name="Normal 33 2 2" xfId="34789" xr:uid="{483F3DE5-D97E-4084-8040-8873140AE6CA}"/>
    <cellStyle name="Normal 33 2 2 2" xfId="34790" xr:uid="{E746767A-073A-4F6C-A61F-517B7F470FD3}"/>
    <cellStyle name="Normal 33 2 3" xfId="34791" xr:uid="{7AA5049E-45BC-4B8F-A205-9D56A0FE4755}"/>
    <cellStyle name="Normal 33 2 4" xfId="44654" xr:uid="{F688706D-C492-4CDA-85F1-ED014CBE0631}"/>
    <cellStyle name="Normal 33 3" xfId="34792" xr:uid="{DDE3CDFE-D870-4B1C-87C3-4D14CB421037}"/>
    <cellStyle name="Normal 33 3 2" xfId="34793" xr:uid="{92329085-E3DE-4220-9BDF-5CB028FA587A}"/>
    <cellStyle name="Normal 33 4" xfId="34794" xr:uid="{A5F61046-AF27-421F-8F97-90382523F334}"/>
    <cellStyle name="Normal 33 4 2" xfId="34795" xr:uid="{4708C352-B12B-42FC-825E-52BE9F43114E}"/>
    <cellStyle name="Normal 33 5" xfId="34796" xr:uid="{29F4F639-DAEA-4FA0-A496-758C31C37950}"/>
    <cellStyle name="Normal 33 6" xfId="44614" xr:uid="{540B4A31-07CC-4C19-B10D-2317EB3E6E47}"/>
    <cellStyle name="Normal 34" xfId="34797" xr:uid="{9972B1D4-23B2-4B82-91EB-154C009B3729}"/>
    <cellStyle name="Normal 34 2" xfId="34798" xr:uid="{CC0070B7-0BF8-4AF1-904B-4A5C799925F2}"/>
    <cellStyle name="Normal 34 2 2" xfId="34799" xr:uid="{67CFBAD5-91C1-4FF2-B2DB-3456F6A017D2}"/>
    <cellStyle name="Normal 34 3" xfId="34800" xr:uid="{CBD3E9E2-C8D0-46EB-A300-0516966BB0F3}"/>
    <cellStyle name="Normal 34 3 2" xfId="34801" xr:uid="{9D745A79-3DCA-4B37-8089-C9D6B783882A}"/>
    <cellStyle name="Normal 34 4" xfId="34802" xr:uid="{1F103A4E-A916-4193-8DB4-1198E7E90772}"/>
    <cellStyle name="Normal 34 5" xfId="44652" xr:uid="{55BB7D96-4E01-47C0-9F88-22FAD9AC9934}"/>
    <cellStyle name="Normal 35" xfId="34803" xr:uid="{AFB417A0-F190-40F4-B1E2-8062B98265C9}"/>
    <cellStyle name="Normal 35 2" xfId="34804" xr:uid="{82A8DB81-3F63-4D36-96FD-5CBD1920A034}"/>
    <cellStyle name="Normal 35 2 2" xfId="34805" xr:uid="{C162620F-B9C1-4B66-96C5-695C0D27B1F8}"/>
    <cellStyle name="Normal 35 2 2 2" xfId="46746" xr:uid="{9EE51905-2A5D-4306-8ACD-696937539D75}"/>
    <cellStyle name="Normal 35 2 3" xfId="45408" xr:uid="{7448C47F-FC23-4BF5-BAE5-BC0C97AE3D3C}"/>
    <cellStyle name="Normal 35 3" xfId="34806" xr:uid="{DCAAC554-B3B9-4BC8-94B5-15CDF067327B}"/>
    <cellStyle name="Normal 35 3 2" xfId="46910" xr:uid="{C0ABF5C4-B801-4318-ACB8-9C76E987383A}"/>
    <cellStyle name="Normal 35 3 3" xfId="44800" xr:uid="{EF4201BC-29AF-4955-B87B-35058FE3D286}"/>
    <cellStyle name="Normal 35 4" xfId="47084" xr:uid="{3885D7E5-BE4F-46A3-92AF-B8B59EA69F64}"/>
    <cellStyle name="Normal 35 5" xfId="46182" xr:uid="{B79A465C-9E11-4F1D-9E08-7C837DA8DE59}"/>
    <cellStyle name="Normal 35 6" xfId="44476" xr:uid="{C435E776-EDF1-4774-BE14-A30FBDBFD54F}"/>
    <cellStyle name="Normal 36" xfId="34807" xr:uid="{0CD2F0FD-3580-406E-AA85-D6AA7D455CB3}"/>
    <cellStyle name="Normal 36 2" xfId="34808" xr:uid="{70A30008-E223-4445-A4F4-3C302A09E48D}"/>
    <cellStyle name="Normal 36 2 2" xfId="34809" xr:uid="{1BFC8FA6-3DED-4D31-A0AC-9AB259FDE750}"/>
    <cellStyle name="Normal 36 2 2 2" xfId="47201" xr:uid="{6EE6BA43-0BE0-423F-8CCE-342CB0F9D0B3}"/>
    <cellStyle name="Normal 36 2 3" xfId="46964" xr:uid="{63EDA2E0-427F-47CC-889C-3FBC0924EF84}"/>
    <cellStyle name="Normal 36 3" xfId="34810" xr:uid="{183489C7-3580-4424-91EF-5FAFCD1302FF}"/>
    <cellStyle name="Normal 36 4" xfId="44656" xr:uid="{25DD2A8F-D8F3-42ED-92B2-4A0D84A0E99F}"/>
    <cellStyle name="Normal 37" xfId="34811" xr:uid="{3B7C69D9-A14E-49BC-99C5-5771B416FDEB}"/>
    <cellStyle name="Normal 37 2" xfId="34812" xr:uid="{645C2996-6B91-4DB2-9B07-7C95505AC6AA}"/>
    <cellStyle name="Normal 37 2 2" xfId="34813" xr:uid="{DAEFF040-6BD8-4A33-8A80-4EE6F3C5D168}"/>
    <cellStyle name="Normal 37 2 2 2" xfId="47202" xr:uid="{B07C09C1-6747-4939-B19F-8BDF77368C64}"/>
    <cellStyle name="Normal 37 2 3" xfId="46988" xr:uid="{AADFE812-2494-4DB1-A2EC-2109E9B09A45}"/>
    <cellStyle name="Normal 37 3" xfId="34814" xr:uid="{4CC2065E-AEA0-4057-B93B-ABFB03D166D1}"/>
    <cellStyle name="Normal 37 4" xfId="44688" xr:uid="{D042FB8E-F7FC-4A5C-A37E-454C27D072AE}"/>
    <cellStyle name="Normal 38" xfId="34815" xr:uid="{BF7C65ED-06A1-41FA-8DEF-E5EFB87F6F81}"/>
    <cellStyle name="Normal 38 2" xfId="34816" xr:uid="{86DEA93F-28EB-4F16-B37E-405A8E1A2257}"/>
    <cellStyle name="Normal 38 2 2" xfId="34817" xr:uid="{CA07F256-46C0-4FC0-95B8-724A713FC26A}"/>
    <cellStyle name="Normal 38 2 2 2" xfId="47204" xr:uid="{E767E458-640E-4C62-B3C5-AEECDD9C4B7A}"/>
    <cellStyle name="Normal 38 2 3" xfId="34818" xr:uid="{491A5188-89A1-4C6C-A4A6-7E30FEC4D300}"/>
    <cellStyle name="Normal 38 2 4" xfId="47026" xr:uid="{02C34CFB-8DDC-43F8-ADF4-9AC722F0952C}"/>
    <cellStyle name="Normal 38 3" xfId="34819" xr:uid="{8880381F-FB1E-46ED-8CB5-72E2955E60A6}"/>
    <cellStyle name="Normal 38 4" xfId="44353" xr:uid="{355EED77-3ED5-42A6-A290-96D07A25E6C7}"/>
    <cellStyle name="Normal 39" xfId="34820" xr:uid="{1C3B8BAB-20EF-4FB4-885F-EB7BB8867FA9}"/>
    <cellStyle name="Normal 39 2" xfId="34821" xr:uid="{8174F548-7C3A-46CC-AEFB-8F0F68FFFFA3}"/>
    <cellStyle name="Normal 39 2 2" xfId="34822" xr:uid="{BB4F1988-5993-4A2C-AE0B-E2389BD395C2}"/>
    <cellStyle name="Normal 39 3" xfId="34823" xr:uid="{B2293E9B-5E24-4AB8-BC95-112299987537}"/>
    <cellStyle name="Normal 39 4" xfId="44422" xr:uid="{85A0CB95-3FC4-4600-8350-64D3838680FA}"/>
    <cellStyle name="Normal 4" xfId="15" xr:uid="{00000000-0005-0000-0000-000008000000}"/>
    <cellStyle name="Normal 4 10" xfId="654" xr:uid="{4D51A230-D437-4597-86F3-12AA3B7EAB41}"/>
    <cellStyle name="Normal 4 10 2" xfId="1063" xr:uid="{D052565C-625E-4908-BDAB-DB5131E188C2}"/>
    <cellStyle name="Normal 4 10 2 2" xfId="34826" xr:uid="{A6AD6EDC-0E08-4D85-BFC0-9CE09CBA356C}"/>
    <cellStyle name="Normal 4 10 2 2 2" xfId="34827" xr:uid="{F35F6291-07E6-4680-AFDD-A5EDF6BCE3EB}"/>
    <cellStyle name="Normal 4 10 2 2 2 2" xfId="34828" xr:uid="{C4D3648F-8DB2-4A74-9C88-DABA91401708}"/>
    <cellStyle name="Normal 4 10 2 2 2 2 2" xfId="34829" xr:uid="{E63F7A9F-55FA-442C-9F7C-C4BCEF76CBCB}"/>
    <cellStyle name="Normal 4 10 2 2 2 3" xfId="34830" xr:uid="{F3DBA5E8-D5DD-43F4-A949-D22CA97DD134}"/>
    <cellStyle name="Normal 4 10 2 2 3" xfId="34831" xr:uid="{C48B80D3-7B72-4B7F-9117-C6017D6B779E}"/>
    <cellStyle name="Normal 4 10 2 2 3 2" xfId="34832" xr:uid="{5551D33C-0EA7-431B-B9B3-B3033A952CE7}"/>
    <cellStyle name="Normal 4 10 2 2 3 2 2" xfId="34833" xr:uid="{FA8CE231-F3B5-461A-9224-0457DF3B9776}"/>
    <cellStyle name="Normal 4 10 2 2 3 3" xfId="34834" xr:uid="{46B675A0-5633-4634-AE2C-751D1B03B064}"/>
    <cellStyle name="Normal 4 10 2 2 4" xfId="34835" xr:uid="{6EFE93BB-ACB0-4C38-BFAF-6CB56D55BE1D}"/>
    <cellStyle name="Normal 4 10 2 2 4 2" xfId="34836" xr:uid="{04199A38-A132-4FF1-9A52-F34FEE20D0D0}"/>
    <cellStyle name="Normal 4 10 2 2 5" xfId="34837" xr:uid="{0987DB16-5D5B-4941-BB09-08E1998B20EC}"/>
    <cellStyle name="Normal 4 10 2 3" xfId="34838" xr:uid="{E7678CE3-22CC-4614-A50A-4F666E4B0C07}"/>
    <cellStyle name="Normal 4 10 2 3 2" xfId="34839" xr:uid="{D8B1958D-5E21-4F57-BA55-291872E4E70B}"/>
    <cellStyle name="Normal 4 10 2 3 2 2" xfId="34840" xr:uid="{BDF412B2-3C5D-457A-A9BD-CD57EEC79176}"/>
    <cellStyle name="Normal 4 10 2 3 3" xfId="34841" xr:uid="{764CA4F4-0192-43EB-8350-80145B3F876D}"/>
    <cellStyle name="Normal 4 10 2 4" xfId="34842" xr:uid="{64E48D96-9C5A-4989-941E-767491A3B553}"/>
    <cellStyle name="Normal 4 10 2 4 2" xfId="34843" xr:uid="{287A34D5-5A58-4B20-8BFF-20FAC6EB02D1}"/>
    <cellStyle name="Normal 4 10 2 4 2 2" xfId="34844" xr:uid="{29C8B0CF-6977-43A0-BDB9-BC35C589CF8D}"/>
    <cellStyle name="Normal 4 10 2 4 3" xfId="34845" xr:uid="{016910D9-8255-492E-9665-D765BBAC2D7E}"/>
    <cellStyle name="Normal 4 10 2 5" xfId="34846" xr:uid="{6052DCCE-8E24-405A-9F62-CB3252D2A7BB}"/>
    <cellStyle name="Normal 4 10 2 5 2" xfId="34847" xr:uid="{341FDD79-06A9-4310-98FD-566210E37126}"/>
    <cellStyle name="Normal 4 10 2 6" xfId="34848" xr:uid="{6EDDC3D1-F2CE-44AA-BDC3-E12A44DF7A93}"/>
    <cellStyle name="Normal 4 10 2 7" xfId="34825" xr:uid="{DD66E69E-43FC-40C4-A549-C3D89DB4FEE6}"/>
    <cellStyle name="Normal 4 10 2 8" xfId="47719" xr:uid="{05BAD2F2-8900-498C-9570-10209C3591AF}"/>
    <cellStyle name="Normal 4 10 3" xfId="34849" xr:uid="{162C9224-BAEB-42E9-BE3F-D3725A086483}"/>
    <cellStyle name="Normal 4 10 3 2" xfId="34850" xr:uid="{525F5FBC-6197-46DF-8FDD-617767A6E55F}"/>
    <cellStyle name="Normal 4 10 3 2 2" xfId="34851" xr:uid="{3B12629F-86F9-482D-8D7C-40825D9DFF4C}"/>
    <cellStyle name="Normal 4 10 3 2 2 2" xfId="34852" xr:uid="{E994B3F1-7C22-4F1A-B27D-4C76FF02656A}"/>
    <cellStyle name="Normal 4 10 3 2 3" xfId="34853" xr:uid="{64A1A604-6A0B-47C9-86D5-D50876ECF900}"/>
    <cellStyle name="Normal 4 10 3 3" xfId="34854" xr:uid="{4E983674-1A4C-4D11-88C4-6CC992D1ADD5}"/>
    <cellStyle name="Normal 4 10 3 3 2" xfId="34855" xr:uid="{219B13F9-EED8-4288-9895-AB451A474F6D}"/>
    <cellStyle name="Normal 4 10 3 3 2 2" xfId="34856" xr:uid="{7F267A0B-93AE-46AD-82C3-24BDD6C40572}"/>
    <cellStyle name="Normal 4 10 3 3 3" xfId="34857" xr:uid="{4CCB689C-05A8-4A02-BFCA-312C5482778F}"/>
    <cellStyle name="Normal 4 10 3 4" xfId="34858" xr:uid="{4AAE16B9-8B23-4CC1-A4A5-D07257357D03}"/>
    <cellStyle name="Normal 4 10 3 4 2" xfId="34859" xr:uid="{6D9B349E-122D-4A84-AB8E-5199A082AE3D}"/>
    <cellStyle name="Normal 4 10 3 5" xfId="34860" xr:uid="{2069ED96-B906-4B3D-98A7-CEF7DE40B871}"/>
    <cellStyle name="Normal 4 10 3 6" xfId="47278" xr:uid="{4F560EFC-4791-40BA-B1F5-DE42F4C672E3}"/>
    <cellStyle name="Normal 4 10 4" xfId="34861" xr:uid="{12CFF92D-FE99-4818-9370-2E985E03C758}"/>
    <cellStyle name="Normal 4 10 4 2" xfId="34862" xr:uid="{112284D6-D4C3-4E22-A98C-58AE32A7FF56}"/>
    <cellStyle name="Normal 4 10 4 2 2" xfId="34863" xr:uid="{1C577098-50F9-4D77-8A7D-A49DC3C7F92B}"/>
    <cellStyle name="Normal 4 10 4 3" xfId="34864" xr:uid="{4DE310D6-BE0C-45D9-AAFA-CD16857389B0}"/>
    <cellStyle name="Normal 4 10 5" xfId="34865" xr:uid="{8D5AB566-6807-4F26-B269-04DEC732DF60}"/>
    <cellStyle name="Normal 4 10 5 2" xfId="34866" xr:uid="{B32A1811-366D-44DB-A8E8-992316D05B20}"/>
    <cellStyle name="Normal 4 10 5 2 2" xfId="34867" xr:uid="{66795F14-E599-46E6-AC3F-8B585CDDC6C5}"/>
    <cellStyle name="Normal 4 10 5 3" xfId="34868" xr:uid="{ACDBDCB7-9C01-492A-9D35-27572030767A}"/>
    <cellStyle name="Normal 4 10 6" xfId="34869" xr:uid="{18787389-BEE6-46B2-A486-BA09E48A58C6}"/>
    <cellStyle name="Normal 4 10 6 2" xfId="34870" xr:uid="{4DCF14B3-FE99-4AAF-ADAB-C60736ED8068}"/>
    <cellStyle name="Normal 4 10 7" xfId="34871" xr:uid="{500CF6CF-E239-4A4E-9B79-EFE62932C9C2}"/>
    <cellStyle name="Normal 4 10 8" xfId="34824" xr:uid="{3BAC9585-B5FF-49B1-AEFB-0AA0852E4340}"/>
    <cellStyle name="Normal 4 10 9" xfId="44591" xr:uid="{D5A9E537-82D3-462F-BC20-88857DF7E32E}"/>
    <cellStyle name="Normal 4 11" xfId="286" xr:uid="{269D5DD1-BCE5-4A12-89B7-BC2D644D64EF}"/>
    <cellStyle name="Normal 4 11 2" xfId="34873" xr:uid="{BB78D990-03D0-484A-B8C4-A0C81F1006B0}"/>
    <cellStyle name="Normal 4 11 2 2" xfId="34874" xr:uid="{A0E738BD-FC13-4A9E-96A2-CFEA36DA2CAA}"/>
    <cellStyle name="Normal 4 11 2 2 2" xfId="34875" xr:uid="{0B5EE105-7818-419D-A119-6D5E1640219B}"/>
    <cellStyle name="Normal 4 11 2 2 2 2" xfId="34876" xr:uid="{207379B9-4F81-48A1-8262-F29C157AA8F0}"/>
    <cellStyle name="Normal 4 11 2 2 3" xfId="34877" xr:uid="{8433E4B1-E40A-4E75-899E-CB4E8709FC2A}"/>
    <cellStyle name="Normal 4 11 2 3" xfId="34878" xr:uid="{C23CD229-F3B0-42F6-B3FE-B975D8389619}"/>
    <cellStyle name="Normal 4 11 2 3 2" xfId="34879" xr:uid="{D7D0F78D-A276-49E7-BBBD-3F1F07B55BC8}"/>
    <cellStyle name="Normal 4 11 2 3 2 2" xfId="34880" xr:uid="{C6F2A941-A144-457F-B221-9F55B35E0178}"/>
    <cellStyle name="Normal 4 11 2 3 3" xfId="34881" xr:uid="{BB1696B6-09ED-4AAD-B3A8-F78A26394D10}"/>
    <cellStyle name="Normal 4 11 2 4" xfId="34882" xr:uid="{5222745F-9BCA-4C48-A519-AAFFC3D898E7}"/>
    <cellStyle name="Normal 4 11 2 4 2" xfId="34883" xr:uid="{747B7D7E-1D55-4616-8061-C43F4A9B5554}"/>
    <cellStyle name="Normal 4 11 2 5" xfId="34884" xr:uid="{BFD2055A-F6D1-4F03-A0AE-898F255DD602}"/>
    <cellStyle name="Normal 4 11 2 6" xfId="47720" xr:uid="{855FEB64-CE01-414C-8124-56D626E5DE63}"/>
    <cellStyle name="Normal 4 11 3" xfId="34885" xr:uid="{57D21044-6C36-47B5-92DD-5DB704C275F4}"/>
    <cellStyle name="Normal 4 11 3 2" xfId="34886" xr:uid="{F81CC17D-8FCC-4872-9C9E-87C4959B3F3E}"/>
    <cellStyle name="Normal 4 11 3 3" xfId="34887" xr:uid="{0D489EE6-1338-4CB2-B60F-7CA5ED567373}"/>
    <cellStyle name="Normal 4 11 3 4" xfId="47459" xr:uid="{F3ED9B85-68D8-497E-9004-40801B434B14}"/>
    <cellStyle name="Normal 4 11 4" xfId="34888" xr:uid="{36724A05-78D8-488C-BFA2-B006F94A00A5}"/>
    <cellStyle name="Normal 4 11 5" xfId="34889" xr:uid="{F4F5F580-91CD-4BC5-AF72-CA3A4A35B421}"/>
    <cellStyle name="Normal 4 11 6" xfId="34872" xr:uid="{2A5429BE-0D3A-4C94-8C36-B9157CB40515}"/>
    <cellStyle name="Normal 4 11 7" xfId="44592" xr:uid="{F587D159-5224-46F7-A570-40D5327399F1}"/>
    <cellStyle name="Normal 4 12" xfId="851" xr:uid="{2B138BDA-F7B1-4A19-ABF6-6CFD37C76FDA}"/>
    <cellStyle name="Normal 4 12 2" xfId="34891" xr:uid="{DB995516-0C34-44D6-AF50-312CDB8A570F}"/>
    <cellStyle name="Normal 4 12 2 2" xfId="34892" xr:uid="{F13024DF-83BE-4F61-9865-C0A622C427BF}"/>
    <cellStyle name="Normal 4 12 2 2 2" xfId="34893" xr:uid="{D6E23D5C-702A-4509-8B1F-AA03B52F8239}"/>
    <cellStyle name="Normal 4 12 2 3" xfId="34894" xr:uid="{2AD13DA7-AA74-4B4D-BC8A-B22AEF2A3F48}"/>
    <cellStyle name="Normal 4 12 3" xfId="34895" xr:uid="{9B80F212-38DD-4AA3-A3B4-F6CB8D17233C}"/>
    <cellStyle name="Normal 4 12 3 2" xfId="34896" xr:uid="{F691BB0B-3E87-4982-A170-900D57621A18}"/>
    <cellStyle name="Normal 4 12 3 2 2" xfId="34897" xr:uid="{734645B1-67DC-473E-9FEC-FA8FBAA58262}"/>
    <cellStyle name="Normal 4 12 3 3" xfId="34898" xr:uid="{BA21D063-63FC-4A67-B673-7C4AF4829E41}"/>
    <cellStyle name="Normal 4 12 4" xfId="34899" xr:uid="{DF52FA0A-6AA6-48D3-B7B6-A06453B2B52B}"/>
    <cellStyle name="Normal 4 12 4 2" xfId="34900" xr:uid="{76A4DDBB-8BBE-48E9-9BED-7BE71C446497}"/>
    <cellStyle name="Normal 4 12 5" xfId="34901" xr:uid="{9D6A677A-D20D-4146-A1B5-F705719249E0}"/>
    <cellStyle name="Normal 4 12 6" xfId="34890" xr:uid="{956C7E89-F872-4A77-AA12-D2E5BAFDBC75}"/>
    <cellStyle name="Normal 4 12 7" xfId="44593" xr:uid="{34E78A2A-E036-458A-86D7-CA4C8C65CA6E}"/>
    <cellStyle name="Normal 4 13" xfId="34902" xr:uid="{D91B88FD-2056-495B-BCCE-28A2C8734362}"/>
    <cellStyle name="Normal 4 13 2" xfId="34903" xr:uid="{84FEA50A-D9DF-4744-A1C3-79F07C89297D}"/>
    <cellStyle name="Normal 4 13 2 2" xfId="34904" xr:uid="{80FED8CF-E3CC-4CAA-B75A-E0FA9C0CD80F}"/>
    <cellStyle name="Normal 4 13 3" xfId="34905" xr:uid="{68C6F20D-2AC7-415B-B7AA-7535875733B8}"/>
    <cellStyle name="Normal 4 13 4" xfId="44594" xr:uid="{B8683CF4-1AAA-499B-A44B-CDCDD2DDC458}"/>
    <cellStyle name="Normal 4 14" xfId="34906" xr:uid="{1DF89D87-4AFD-4DAD-9E3B-751D796439D6}"/>
    <cellStyle name="Normal 4 14 2" xfId="34907" xr:uid="{ADFFCAA3-FB7A-4B51-8205-A00081BE4377}"/>
    <cellStyle name="Normal 4 14 2 2" xfId="34908" xr:uid="{2B228DE7-76C0-4F92-8088-A28D55CE46A9}"/>
    <cellStyle name="Normal 4 14 3" xfId="34909" xr:uid="{DE4456DF-AF94-49EF-B95B-EAC1578E1723}"/>
    <cellStyle name="Normal 4 14 4" xfId="44595" xr:uid="{3C417FFD-E9C8-419E-809D-4B046FB36DC8}"/>
    <cellStyle name="Normal 4 15" xfId="34910" xr:uid="{A688F423-B939-4702-986A-C6669008B17B}"/>
    <cellStyle name="Normal 4 15 2" xfId="34911" xr:uid="{7F1EDE7C-D70F-4AF3-9053-EC866E10D198}"/>
    <cellStyle name="Normal 4 15 3" xfId="44596" xr:uid="{CADF67B8-C195-4FE8-8857-1EBC664F9563}"/>
    <cellStyle name="Normal 4 16" xfId="34912" xr:uid="{0C5BF095-D735-4C94-876F-4F2E6F1352B2}"/>
    <cellStyle name="Normal 4 16 2" xfId="44597" xr:uid="{363969E3-6D01-4139-92E4-93B5445E3122}"/>
    <cellStyle name="Normal 4 17" xfId="43658" xr:uid="{FA6368F1-DB76-4BCB-A89D-B611E23256EE}"/>
    <cellStyle name="Normal 4 17 2" xfId="44598" xr:uid="{255467DB-842C-4D33-A534-A5DB785EC4D2}"/>
    <cellStyle name="Normal 4 18" xfId="43814" xr:uid="{FF74D016-5648-44F9-8C5C-813BF10E713B}"/>
    <cellStyle name="Normal 4 18 2" xfId="44599" xr:uid="{C5847D0E-A5A9-4057-AAE7-965117EDBD7C}"/>
    <cellStyle name="Normal 4 19" xfId="288" xr:uid="{03DD43B4-959B-47B6-A606-C4E6046171BF}"/>
    <cellStyle name="Normal 4 19 2" xfId="44600" xr:uid="{07E3BEE5-FF96-4E95-BF2E-2D421BCEF15C}"/>
    <cellStyle name="Normal 4 2" xfId="186" xr:uid="{DB46649F-9D1B-427C-9345-907422637A73}"/>
    <cellStyle name="Normal 4 2 10" xfId="34913" xr:uid="{D03CA1DA-39A9-4126-A5DE-372AAC7C5F7B}"/>
    <cellStyle name="Normal 4 2 10 2" xfId="34914" xr:uid="{EC246669-C31D-45B7-BE52-766FCC3272D3}"/>
    <cellStyle name="Normal 4 2 10 2 2" xfId="34915" xr:uid="{8FB239C7-E930-4046-A5C6-8E0714ACC7A9}"/>
    <cellStyle name="Normal 4 2 10 2 2 2" xfId="34916" xr:uid="{A5417B4F-7832-445B-A816-1B2478DBCC53}"/>
    <cellStyle name="Normal 4 2 10 2 3" xfId="34917" xr:uid="{0C1BE283-E26B-4177-A0BB-D92AF40A99E1}"/>
    <cellStyle name="Normal 4 2 10 3" xfId="34918" xr:uid="{026ECB3F-65CD-42AD-B0E8-24904EB2A506}"/>
    <cellStyle name="Normal 4 2 10 3 2" xfId="34919" xr:uid="{3687A9FD-CD6E-4AA4-87E6-780DFF2A7EC6}"/>
    <cellStyle name="Normal 4 2 10 4" xfId="34920" xr:uid="{523099DE-CDA8-4752-8DDF-C9238AA22189}"/>
    <cellStyle name="Normal 4 2 10 5" xfId="47607" xr:uid="{749491E8-4871-4757-93CF-94CAC5914B53}"/>
    <cellStyle name="Normal 4 2 11" xfId="34921" xr:uid="{2F678007-F01A-427F-A5EE-BEE88CFAC572}"/>
    <cellStyle name="Normal 4 2 11 2" xfId="34922" xr:uid="{32014F5D-1F9A-4B9B-913F-C178503C3EBD}"/>
    <cellStyle name="Normal 4 2 11 2 2" xfId="34923" xr:uid="{37C201FC-B993-4C79-BECC-C37B0E8B5458}"/>
    <cellStyle name="Normal 4 2 11 3" xfId="34924" xr:uid="{B23964B0-B5D7-41F2-B493-3B3E103F7642}"/>
    <cellStyle name="Normal 4 2 11 4" xfId="47558" xr:uid="{DD80DA56-E8E3-44D0-B490-8FD8D1BEAB19}"/>
    <cellStyle name="Normal 4 2 12" xfId="34925" xr:uid="{A65E0EFB-7D95-44AD-8084-6FB9BE6D6286}"/>
    <cellStyle name="Normal 4 2 12 2" xfId="34926" xr:uid="{CBF24EA4-2EBB-4C53-A633-06EB805C5C7F}"/>
    <cellStyle name="Normal 4 2 12 3" xfId="47227" xr:uid="{B37475D6-6569-4698-A992-8C03D31D5652}"/>
    <cellStyle name="Normal 4 2 13" xfId="34927" xr:uid="{D6694400-86A1-41F6-9838-7E6D2EAB2AB3}"/>
    <cellStyle name="Normal 4 2 14" xfId="1636" xr:uid="{96A9AFCB-766A-41DF-B4E6-02B87A33EE3D}"/>
    <cellStyle name="Normal 4 2 15" xfId="1269" xr:uid="{1910A0F5-4425-4BEC-9D04-A78089FCD71E}"/>
    <cellStyle name="Normal 4 2 16" xfId="43805" xr:uid="{B319FEA9-B3B2-4259-8EF5-216E2706100D}"/>
    <cellStyle name="Normal 4 2 17" xfId="340" xr:uid="{5E384301-645E-4D12-8BE0-6198FFEB83D0}"/>
    <cellStyle name="Normal 4 2 18" xfId="47899" xr:uid="{DA63B951-A201-478D-A2AE-1F45E9DD1360}"/>
    <cellStyle name="Normal 4 2 2" xfId="269" xr:uid="{BEB09C10-15FD-4CEF-BED5-09BA9E893C45}"/>
    <cellStyle name="Normal 4 2 2 10" xfId="34928" xr:uid="{6C2AC648-6BE6-4F6F-BE3F-C96805336CB0}"/>
    <cellStyle name="Normal 4 2 2 10 2" xfId="34929" xr:uid="{263CB2D9-338B-4C55-BFFD-B52FBF5152E1}"/>
    <cellStyle name="Normal 4 2 2 10 2 2" xfId="34930" xr:uid="{49FEE449-72A0-4743-BC2F-F11197C52ADB}"/>
    <cellStyle name="Normal 4 2 2 10 3" xfId="34931" xr:uid="{E8B63013-3DF5-4154-9628-33BE1B7ACEBC}"/>
    <cellStyle name="Normal 4 2 2 11" xfId="34932" xr:uid="{78B97A8C-0B6F-4CC4-A6D7-146FDC8AB919}"/>
    <cellStyle name="Normal 4 2 2 12" xfId="34933" xr:uid="{9E23875F-DA5C-4BE1-B139-F1FF32D70AE0}"/>
    <cellStyle name="Normal 4 2 2 13" xfId="43631" xr:uid="{4BC43F3B-E900-4320-8CFE-1AA93BEF1055}"/>
    <cellStyle name="Normal 4 2 2 14" xfId="1713" xr:uid="{7D0B76B3-522D-4040-AEF3-28273798BA4B}"/>
    <cellStyle name="Normal 4 2 2 15" xfId="43926" xr:uid="{EEC2905B-6406-4D02-B565-D42301A8CC7E}"/>
    <cellStyle name="Normal 4 2 2 16" xfId="820" xr:uid="{223B4D56-C4CF-419C-A1CC-E11EC3747CFD}"/>
    <cellStyle name="Normal 4 2 2 17" xfId="44407" xr:uid="{6816C3A0-521C-4282-BE67-47D623A8D4F5}"/>
    <cellStyle name="Normal 4 2 2 2" xfId="34934" xr:uid="{65087F3F-3F56-43E4-AEBB-83EF5C469C9F}"/>
    <cellStyle name="Normal 4 2 2 2 2" xfId="34935" xr:uid="{50D7CA0F-5C36-4D66-AC12-9E1FA74D190F}"/>
    <cellStyle name="Normal 4 2 2 2 2 2" xfId="34936" xr:uid="{81869AD3-D288-4241-B05C-27206FD3EA9A}"/>
    <cellStyle name="Normal 4 2 2 2 2 2 2" xfId="34937" xr:uid="{08CC3F05-1A50-4243-B1D1-0B710CCD409A}"/>
    <cellStyle name="Normal 4 2 2 2 2 2 2 2" xfId="34938" xr:uid="{105692F7-490C-485B-AAB0-F9A69DFE0984}"/>
    <cellStyle name="Normal 4 2 2 2 2 2 2 2 2" xfId="34939" xr:uid="{FFCEFEF4-BF9F-4D2D-948B-324014BD5295}"/>
    <cellStyle name="Normal 4 2 2 2 2 2 2 2 3" xfId="34940" xr:uid="{F3D7171C-B00D-4143-A386-D7BDCA08FFDF}"/>
    <cellStyle name="Normal 4 2 2 2 2 2 2 3" xfId="34941" xr:uid="{7771D39A-3550-43FE-9F9A-7A029EB27072}"/>
    <cellStyle name="Normal 4 2 2 2 2 2 2 3 2" xfId="34942" xr:uid="{8936CE0F-E32E-40FE-9080-ACCB8F6DCC14}"/>
    <cellStyle name="Normal 4 2 2 2 2 2 2 3 2 2" xfId="34943" xr:uid="{64DB78FA-13A6-4D99-8392-4F943C9E9263}"/>
    <cellStyle name="Normal 4 2 2 2 2 2 2 3 3" xfId="34944" xr:uid="{80AEDF22-3DA8-4683-B54D-BEBA505DD53B}"/>
    <cellStyle name="Normal 4 2 2 2 2 2 2 4" xfId="34945" xr:uid="{72D45893-7209-4D2B-8DC9-166383384C68}"/>
    <cellStyle name="Normal 4 2 2 2 2 2 2 4 2" xfId="34946" xr:uid="{A772F112-4D67-4AFA-8B42-94B15C8856D7}"/>
    <cellStyle name="Normal 4 2 2 2 2 2 2 5" xfId="34947" xr:uid="{24CA1655-26A2-4996-ADBA-FE3D5AD6E7F7}"/>
    <cellStyle name="Normal 4 2 2 2 2 2 3" xfId="34948" xr:uid="{35282641-CD9B-489C-A136-206C69EA538B}"/>
    <cellStyle name="Normal 4 2 2 2 2 2 3 2" xfId="34949" xr:uid="{A53B5409-F9F7-48BE-9524-7BDB78BA40EE}"/>
    <cellStyle name="Normal 4 2 2 2 2 2 3 3" xfId="34950" xr:uid="{5382D2AA-8912-44E4-B9B2-008CA43141A3}"/>
    <cellStyle name="Normal 4 2 2 2 2 2 4" xfId="34951" xr:uid="{2268153A-4683-4A28-AAA1-1710C5D5F9B5}"/>
    <cellStyle name="Normal 4 2 2 2 2 2 4 2" xfId="34952" xr:uid="{4584FBA4-471B-4F83-8486-4A65FA701C91}"/>
    <cellStyle name="Normal 4 2 2 2 2 2 4 2 2" xfId="34953" xr:uid="{79BCA6C5-326A-4193-B51F-5370AF7009A3}"/>
    <cellStyle name="Normal 4 2 2 2 2 2 4 2 2 2" xfId="34954" xr:uid="{1F263E94-EB51-46A2-AFFB-23B42E66ECD3}"/>
    <cellStyle name="Normal 4 2 2 2 2 2 4 2 3" xfId="34955" xr:uid="{615AE156-C701-464D-8CF4-A2EAE0E41343}"/>
    <cellStyle name="Normal 4 2 2 2 2 2 4 3" xfId="34956" xr:uid="{9A73845E-A981-4BE6-8BB4-BC53042FFF76}"/>
    <cellStyle name="Normal 4 2 2 2 2 2 4 3 2" xfId="34957" xr:uid="{26C242B1-243E-4FF9-B411-5B1415FBC05D}"/>
    <cellStyle name="Normal 4 2 2 2 2 2 4 4" xfId="34958" xr:uid="{FB087D68-7478-40DF-B97D-C530C3B86BB0}"/>
    <cellStyle name="Normal 4 2 2 2 2 2 5" xfId="34959" xr:uid="{CE517367-6CD1-4ADD-9074-24F67FD7D0DA}"/>
    <cellStyle name="Normal 4 2 2 2 2 2 5 2" xfId="34960" xr:uid="{C3EB6A25-9291-4CB5-A83B-C400B2E097F4}"/>
    <cellStyle name="Normal 4 2 2 2 2 2 5 2 2" xfId="34961" xr:uid="{0FE15672-17C0-46D3-90FA-AE1C7503FE5A}"/>
    <cellStyle name="Normal 4 2 2 2 2 2 5 3" xfId="34962" xr:uid="{D1C73C30-55C7-46E4-955E-C50948FE72DC}"/>
    <cellStyle name="Normal 4 2 2 2 2 2 6" xfId="34963" xr:uid="{8CFF764C-2F76-4FF5-BC2E-90AD564DE8AC}"/>
    <cellStyle name="Normal 4 2 2 2 2 2 6 2" xfId="34964" xr:uid="{FEFE9ABC-D9F9-4051-91F1-A2E8A7B3FF36}"/>
    <cellStyle name="Normal 4 2 2 2 2 2 6 2 2" xfId="34965" xr:uid="{82B1F7D0-D49F-406F-B170-673B665C3CD5}"/>
    <cellStyle name="Normal 4 2 2 2 2 2 6 3" xfId="34966" xr:uid="{CBD30620-C84F-4A94-9E4B-90ECDE9A0520}"/>
    <cellStyle name="Normal 4 2 2 2 2 2 7" xfId="34967" xr:uid="{7B35C244-F55C-420B-B595-CB566BA39C07}"/>
    <cellStyle name="Normal 4 2 2 2 2 2 7 2" xfId="34968" xr:uid="{61C910E9-C83A-4CF4-8D79-97FA9606800F}"/>
    <cellStyle name="Normal 4 2 2 2 2 2 8" xfId="34969" xr:uid="{41032C39-9E97-40EE-80BB-EC46D5A16EB8}"/>
    <cellStyle name="Normal 4 2 2 2 2 2 9" xfId="47523" xr:uid="{B532065A-C914-4A57-9F73-8E364BD9540F}"/>
    <cellStyle name="Normal 4 2 2 2 2 3" xfId="34970" xr:uid="{87BF238C-E244-4860-A70A-729C0D8429EF}"/>
    <cellStyle name="Normal 4 2 2 2 2 3 2" xfId="34971" xr:uid="{107A309E-66A6-41AC-A606-F71A5E99834D}"/>
    <cellStyle name="Normal 4 2 2 2 2 3 2 2" xfId="34972" xr:uid="{190E204E-B692-4025-BAA3-2280A486E91B}"/>
    <cellStyle name="Normal 4 2 2 2 2 3 2 2 2" xfId="34973" xr:uid="{1E911FB7-383F-4451-97BC-0A12E115C1D3}"/>
    <cellStyle name="Normal 4 2 2 2 2 3 2 3" xfId="34974" xr:uid="{D364EF03-5CAB-497D-9204-68DF81D8056B}"/>
    <cellStyle name="Normal 4 2 2 2 2 3 3" xfId="34975" xr:uid="{01093A1D-EF63-49D1-ABCA-485388A090C2}"/>
    <cellStyle name="Normal 4 2 2 2 2 3 3 2" xfId="34976" xr:uid="{6C01FE25-7451-4C49-8984-F6BDE7A88B16}"/>
    <cellStyle name="Normal 4 2 2 2 2 3 3 2 2" xfId="34977" xr:uid="{006D393E-F424-42BF-AF53-2F0B98E36612}"/>
    <cellStyle name="Normal 4 2 2 2 2 3 3 3" xfId="34978" xr:uid="{4D477FC7-FFE2-49C0-AAE0-6A891371D4AC}"/>
    <cellStyle name="Normal 4 2 2 2 2 3 4" xfId="34979" xr:uid="{78EB7A8B-012F-4F43-86C1-BF35A6952475}"/>
    <cellStyle name="Normal 4 2 2 2 2 3 4 2" xfId="34980" xr:uid="{306E6B25-7205-47D0-AFA7-0A575167C1A1}"/>
    <cellStyle name="Normal 4 2 2 2 2 3 5" xfId="34981" xr:uid="{B7BE3118-0312-4F5F-BF18-FBBC95289A8B}"/>
    <cellStyle name="Normal 4 2 2 2 2 4" xfId="34982" xr:uid="{87DEA9EC-C122-4625-8E25-B380D30753CF}"/>
    <cellStyle name="Normal 4 2 2 2 2 4 2" xfId="34983" xr:uid="{A8686FE4-0A8C-456D-BAB8-370EEB58CE8D}"/>
    <cellStyle name="Normal 4 2 2 2 2 4 2 2" xfId="34984" xr:uid="{147FCA41-13DD-4AA7-87CD-9F26C099BFE1}"/>
    <cellStyle name="Normal 4 2 2 2 2 4 2 2 2" xfId="34985" xr:uid="{7591D5F0-870B-40D6-BCEC-D7163E3E2E94}"/>
    <cellStyle name="Normal 4 2 2 2 2 4 2 3" xfId="34986" xr:uid="{9D29BAD3-DE2B-4783-AB17-982C6001355C}"/>
    <cellStyle name="Normal 4 2 2 2 2 4 3" xfId="34987" xr:uid="{5A0E792A-7B2E-47D2-8788-B6AE8D1197A7}"/>
    <cellStyle name="Normal 4 2 2 2 2 4 3 2" xfId="34988" xr:uid="{7F06CC65-CD1B-408A-B691-B5DA9DD49540}"/>
    <cellStyle name="Normal 4 2 2 2 2 4 4" xfId="34989" xr:uid="{1A4803FE-E163-4947-8D13-F4F7CAD1D5C8}"/>
    <cellStyle name="Normal 4 2 2 2 2 5" xfId="34990" xr:uid="{8AA6712A-A68C-4217-AF26-B99FA120A833}"/>
    <cellStyle name="Normal 4 2 2 2 2 5 2" xfId="34991" xr:uid="{53FCA22F-1646-4337-BF43-92191708CCC1}"/>
    <cellStyle name="Normal 4 2 2 2 2 5 2 2" xfId="34992" xr:uid="{CA31E994-17EA-437C-A7DD-39495F7399CA}"/>
    <cellStyle name="Normal 4 2 2 2 2 5 3" xfId="34993" xr:uid="{D6EA3580-727B-47D2-95D4-8A3735F6C391}"/>
    <cellStyle name="Normal 4 2 2 2 2 6" xfId="34994" xr:uid="{85AACD7E-D210-490D-85CA-F4D7B7F8E8EC}"/>
    <cellStyle name="Normal 4 2 2 2 2 6 2" xfId="34995" xr:uid="{18767B2C-2A32-4643-82E9-B6908E3ADEEF}"/>
    <cellStyle name="Normal 4 2 2 2 2 7" xfId="34996" xr:uid="{D4B35EA2-8874-43CA-9AB2-57E5152323CC}"/>
    <cellStyle name="Normal 4 2 2 2 2 8" xfId="47415" xr:uid="{55253B35-8D9D-4FEC-BBC8-25B7B43DFB40}"/>
    <cellStyle name="Normal 4 2 2 2 3" xfId="34997" xr:uid="{42343761-4205-4E06-BFE0-AC2596938598}"/>
    <cellStyle name="Normal 4 2 2 2 3 2" xfId="34998" xr:uid="{55D986F9-D3D2-4E1B-8773-5224DAB271B7}"/>
    <cellStyle name="Normal 4 2 2 2 3 2 2" xfId="34999" xr:uid="{8E989A0A-C3DB-4547-998F-68C3767A08A3}"/>
    <cellStyle name="Normal 4 2 2 2 3 2 2 2" xfId="35000" xr:uid="{6450B536-F2CF-4300-BF8F-820AE1EB2519}"/>
    <cellStyle name="Normal 4 2 2 2 3 2 2 2 2" xfId="35001" xr:uid="{BF475FE8-68B5-475F-A550-88C9905A90EC}"/>
    <cellStyle name="Normal 4 2 2 2 3 2 2 2 2 2" xfId="35002" xr:uid="{33AA0D93-6B17-4198-A5EE-8C3B52248FD0}"/>
    <cellStyle name="Normal 4 2 2 2 3 2 2 2 2 2 2" xfId="35003" xr:uid="{90150EC9-F2C9-40A1-9535-026076B6DE33}"/>
    <cellStyle name="Normal 4 2 2 2 3 2 2 2 2 3" xfId="35004" xr:uid="{B0FC66D5-C253-4B2E-90D6-B7508CFAFFB3}"/>
    <cellStyle name="Normal 4 2 2 2 3 2 2 2 3" xfId="35005" xr:uid="{AA86652C-2EF7-4F63-BDF2-5D120CD8B8EF}"/>
    <cellStyle name="Normal 4 2 2 2 3 2 2 2 3 2" xfId="35006" xr:uid="{765136DE-B68D-40B7-B45E-9E4228DEEF57}"/>
    <cellStyle name="Normal 4 2 2 2 3 2 2 2 3 2 2" xfId="35007" xr:uid="{BE133E38-FE9D-496D-9CD7-C326EE64EDAA}"/>
    <cellStyle name="Normal 4 2 2 2 3 2 2 2 3 3" xfId="35008" xr:uid="{9A33AEE6-7380-4BC3-97CD-D12DE85C5C1F}"/>
    <cellStyle name="Normal 4 2 2 2 3 2 2 2 4" xfId="35009" xr:uid="{C97B996D-4E96-4681-BD9C-C101019FBB62}"/>
    <cellStyle name="Normal 4 2 2 2 3 2 2 2 4 2" xfId="35010" xr:uid="{D2CF22E1-BACB-4681-9420-380B072691DA}"/>
    <cellStyle name="Normal 4 2 2 2 3 2 2 2 5" xfId="35011" xr:uid="{7EC80558-D7DD-4FE0-95E9-8955F5101AE9}"/>
    <cellStyle name="Normal 4 2 2 2 3 2 2 3" xfId="35012" xr:uid="{B87754D3-6C26-4DFF-886C-D6A055A061B2}"/>
    <cellStyle name="Normal 4 2 2 2 3 2 2 3 2" xfId="35013" xr:uid="{70E01678-DC1D-4D16-B480-C6192F9F3C6C}"/>
    <cellStyle name="Normal 4 2 2 2 3 2 2 3 2 2" xfId="35014" xr:uid="{99E3D747-94A1-4E5E-9E0F-42AABF2930DD}"/>
    <cellStyle name="Normal 4 2 2 2 3 2 2 3 3" xfId="35015" xr:uid="{AC07DE07-C5D9-47AB-A24A-9F28E51ACD4D}"/>
    <cellStyle name="Normal 4 2 2 2 3 2 2 4" xfId="35016" xr:uid="{9E9F0EE7-5BA0-48C4-87EA-AE6F39413833}"/>
    <cellStyle name="Normal 4 2 2 2 3 2 2 4 2" xfId="35017" xr:uid="{AD85889B-152E-49E4-809E-A12411658868}"/>
    <cellStyle name="Normal 4 2 2 2 3 2 2 4 2 2" xfId="35018" xr:uid="{231F1D4B-BEFB-4D09-AC26-0680DE3D9816}"/>
    <cellStyle name="Normal 4 2 2 2 3 2 2 4 3" xfId="35019" xr:uid="{7C27928B-8919-46E1-AD61-7F2646F173B3}"/>
    <cellStyle name="Normal 4 2 2 2 3 2 2 5" xfId="35020" xr:uid="{A0081F72-18A1-4A88-9CF1-4B260EE65637}"/>
    <cellStyle name="Normal 4 2 2 2 3 2 2 5 2" xfId="35021" xr:uid="{3FAAADEC-D14B-4AE4-9AF6-BC54CCAD2A77}"/>
    <cellStyle name="Normal 4 2 2 2 3 2 2 6" xfId="35022" xr:uid="{FB6D92AC-4C57-460D-8B0A-EA87309C13C5}"/>
    <cellStyle name="Normal 4 2 2 2 3 2 3" xfId="35023" xr:uid="{B8911748-6E03-4172-BE84-759B63AFDF35}"/>
    <cellStyle name="Normal 4 2 2 2 3 2 3 2" xfId="35024" xr:uid="{B65A67D8-E923-4F93-ABCF-BA6BAEB61667}"/>
    <cellStyle name="Normal 4 2 2 2 3 2 3 2 2" xfId="35025" xr:uid="{FFC9F6B0-6B51-4299-9189-E8D2963DCA8E}"/>
    <cellStyle name="Normal 4 2 2 2 3 2 3 2 2 2" xfId="35026" xr:uid="{7BFB0ACF-8CCC-4AB7-B46B-88864AD4109F}"/>
    <cellStyle name="Normal 4 2 2 2 3 2 3 2 3" xfId="35027" xr:uid="{58EEB2B7-DACA-4658-AE9F-F4CAB9FBD7FD}"/>
    <cellStyle name="Normal 4 2 2 2 3 2 3 3" xfId="35028" xr:uid="{ECA641E4-090E-4F18-B1C1-6D25C367BC17}"/>
    <cellStyle name="Normal 4 2 2 2 3 2 3 3 2" xfId="35029" xr:uid="{F3407AFE-92A0-453D-B492-46033E00C5D0}"/>
    <cellStyle name="Normal 4 2 2 2 3 2 3 3 2 2" xfId="35030" xr:uid="{B6340D42-4C73-4EDD-914A-E29D43F7CDEE}"/>
    <cellStyle name="Normal 4 2 2 2 3 2 3 3 3" xfId="35031" xr:uid="{01D645BC-3546-4B01-9C4A-3E25FA068034}"/>
    <cellStyle name="Normal 4 2 2 2 3 2 3 4" xfId="35032" xr:uid="{B25AC263-227D-44B2-94A6-9371A57351A0}"/>
    <cellStyle name="Normal 4 2 2 2 3 2 3 4 2" xfId="35033" xr:uid="{A700F9CB-ED92-4625-85D8-2CC5F2655B7E}"/>
    <cellStyle name="Normal 4 2 2 2 3 2 3 5" xfId="35034" xr:uid="{FCC47478-C3BF-4A04-9339-8D540A7F8CD5}"/>
    <cellStyle name="Normal 4 2 2 2 3 2 4" xfId="35035" xr:uid="{7D9C1744-EBC1-484F-8A2E-A40CC908244A}"/>
    <cellStyle name="Normal 4 2 2 2 3 2 4 2" xfId="35036" xr:uid="{1A3EFF96-9138-4675-A2A0-2072DDF9515D}"/>
    <cellStyle name="Normal 4 2 2 2 3 2 4 2 2" xfId="35037" xr:uid="{7B03C76B-1D8D-4817-B75F-C96D822861DB}"/>
    <cellStyle name="Normal 4 2 2 2 3 2 4 2 2 2" xfId="35038" xr:uid="{FC7DDADD-D22F-4CD0-9766-22EA24C909C7}"/>
    <cellStyle name="Normal 4 2 2 2 3 2 4 2 3" xfId="35039" xr:uid="{C30E88A3-D7F1-43B7-879A-6317BE851CA2}"/>
    <cellStyle name="Normal 4 2 2 2 3 2 4 3" xfId="35040" xr:uid="{FDFE34D7-5736-4C5F-8680-70D8F3181007}"/>
    <cellStyle name="Normal 4 2 2 2 3 2 4 3 2" xfId="35041" xr:uid="{891A9F35-FCBA-4EC3-AD7B-C9EBC5661980}"/>
    <cellStyle name="Normal 4 2 2 2 3 2 4 4" xfId="35042" xr:uid="{CA5D42A5-4D00-459B-B7F6-4BD9C12456B4}"/>
    <cellStyle name="Normal 4 2 2 2 3 2 5" xfId="35043" xr:uid="{0277700C-F017-49FD-A400-DC4F9CB64F2B}"/>
    <cellStyle name="Normal 4 2 2 2 3 2 5 2" xfId="35044" xr:uid="{AF68CABF-8066-4E78-B664-90BF12D3F709}"/>
    <cellStyle name="Normal 4 2 2 2 3 2 5 2 2" xfId="35045" xr:uid="{817B4F22-3CB3-42C2-9387-144729CCDF1B}"/>
    <cellStyle name="Normal 4 2 2 2 3 2 5 3" xfId="35046" xr:uid="{26B1909E-ADAD-43CF-964C-D42149C45D1A}"/>
    <cellStyle name="Normal 4 2 2 2 3 2 6" xfId="35047" xr:uid="{9F2F1BAB-ADF4-4539-99F0-ADEFCFD586E3}"/>
    <cellStyle name="Normal 4 2 2 2 3 2 6 2" xfId="35048" xr:uid="{F59BE746-A973-4260-86E6-FCAA2900C52E}"/>
    <cellStyle name="Normal 4 2 2 2 3 2 7" xfId="35049" xr:uid="{461801C1-F861-418B-8171-E6A8DE0CE12A}"/>
    <cellStyle name="Normal 4 2 2 2 3 3" xfId="35050" xr:uid="{EB61DB80-435D-4568-BDA5-EB35C07585DF}"/>
    <cellStyle name="Normal 4 2 2 2 3 3 2" xfId="35051" xr:uid="{77132905-5EB9-4D07-8756-3D6FC1B5436F}"/>
    <cellStyle name="Normal 4 2 2 2 3 3 3" xfId="35052" xr:uid="{80D93C0D-81FC-4D52-9FFC-0EC65B952D9E}"/>
    <cellStyle name="Normal 4 2 2 2 3 4" xfId="35053" xr:uid="{C2CB3096-516B-45CF-9A01-56F515943297}"/>
    <cellStyle name="Normal 4 2 2 2 3 5" xfId="35054" xr:uid="{2AD7D2C2-E300-423F-A01C-C038C2B47B76}"/>
    <cellStyle name="Normal 4 2 2 2 3 6" xfId="47493" xr:uid="{79B492BB-45E2-4C30-A3F5-846A867807A6}"/>
    <cellStyle name="Normal 4 2 2 2 4" xfId="35055" xr:uid="{24251270-DD71-48CC-A59E-8A696AF23CCD}"/>
    <cellStyle name="Normal 4 2 2 2 4 2" xfId="35056" xr:uid="{A27320C4-BF6A-47F0-956A-64C1114DE29D}"/>
    <cellStyle name="Normal 4 2 2 2 4 2 2" xfId="35057" xr:uid="{AEF8A8E6-D6D8-4291-B53C-6B3B1CE5633A}"/>
    <cellStyle name="Normal 4 2 2 2 4 2 2 2" xfId="35058" xr:uid="{FAFE4771-D77F-41FE-AA08-B5251C82F709}"/>
    <cellStyle name="Normal 4 2 2 2 4 2 2 2 2" xfId="35059" xr:uid="{6A9E6C39-AEE8-40D8-9E47-5F64729771B2}"/>
    <cellStyle name="Normal 4 2 2 2 4 2 2 3" xfId="35060" xr:uid="{143FBF67-7519-472F-B786-DEB4053FEEFE}"/>
    <cellStyle name="Normal 4 2 2 2 4 2 3" xfId="35061" xr:uid="{E2C7300F-BCF0-4A6A-A164-31718BED7464}"/>
    <cellStyle name="Normal 4 2 2 2 4 2 3 2" xfId="35062" xr:uid="{9EB01B98-9178-4461-B00F-5836243A9116}"/>
    <cellStyle name="Normal 4 2 2 2 4 2 3 2 2" xfId="35063" xr:uid="{1BCB4B7D-A62B-42FE-81FB-AA44920FCBFA}"/>
    <cellStyle name="Normal 4 2 2 2 4 2 3 3" xfId="35064" xr:uid="{1736D7AF-A57C-4562-8037-EF1FF96FCFC9}"/>
    <cellStyle name="Normal 4 2 2 2 4 2 4" xfId="35065" xr:uid="{001EACF9-AAD3-428D-9FFA-4B6356ADBE78}"/>
    <cellStyle name="Normal 4 2 2 2 4 2 4 2" xfId="35066" xr:uid="{2380E534-EADA-49DE-993E-B6ADE7235D04}"/>
    <cellStyle name="Normal 4 2 2 2 4 2 5" xfId="35067" xr:uid="{AD36E87B-1815-45E8-99FB-C90E8092EEF0}"/>
    <cellStyle name="Normal 4 2 2 2 4 3" xfId="35068" xr:uid="{A2B9081C-BE8A-4BBE-81E2-1453DC8FB759}"/>
    <cellStyle name="Normal 4 2 2 2 4 3 2" xfId="35069" xr:uid="{94BDBACB-4B8C-4C89-9DAC-760918B15CF2}"/>
    <cellStyle name="Normal 4 2 2 2 4 3 3" xfId="35070" xr:uid="{AB6F17E8-5E4B-4868-A4D2-B43B629E91D0}"/>
    <cellStyle name="Normal 4 2 2 2 4 4" xfId="35071" xr:uid="{6BEF6310-CEAB-49C7-AC07-A0D43281901D}"/>
    <cellStyle name="Normal 4 2 2 2 4 4 2" xfId="35072" xr:uid="{7BE64588-C713-4D75-B1CD-459EED33F6A0}"/>
    <cellStyle name="Normal 4 2 2 2 4 4 3" xfId="35073" xr:uid="{7B8731C5-B19A-4861-A598-804F037A20EB}"/>
    <cellStyle name="Normal 4 2 2 2 4 5" xfId="35074" xr:uid="{694E25C6-4E45-4C7C-B680-52BDBCC1D613}"/>
    <cellStyle name="Normal 4 2 2 2 4 5 2" xfId="35075" xr:uid="{67D083AE-96EF-4375-8E1E-F4B00EFC98FF}"/>
    <cellStyle name="Normal 4 2 2 2 4 5 2 2" xfId="35076" xr:uid="{0B5BB1D5-CAA3-4CBC-B69F-71CA333CC282}"/>
    <cellStyle name="Normal 4 2 2 2 4 5 2 2 2" xfId="35077" xr:uid="{A281BA1C-F60D-4705-93DF-41C0C622FF6E}"/>
    <cellStyle name="Normal 4 2 2 2 4 5 2 3" xfId="35078" xr:uid="{2621DEC7-AD0E-40A2-9D0F-E8E80A5DE3AD}"/>
    <cellStyle name="Normal 4 2 2 2 4 5 3" xfId="35079" xr:uid="{ED4C357E-7089-49AB-80FC-7D26946B456E}"/>
    <cellStyle name="Normal 4 2 2 2 4 5 3 2" xfId="35080" xr:uid="{A55CB164-79BC-4556-A7D8-C0A681207960}"/>
    <cellStyle name="Normal 4 2 2 2 4 5 4" xfId="35081" xr:uid="{36E54CC8-9D1A-4D65-A0ED-69817DBE787A}"/>
    <cellStyle name="Normal 4 2 2 2 4 6" xfId="35082" xr:uid="{3A22ACFC-CFAA-4144-B01C-3048E606C53A}"/>
    <cellStyle name="Normal 4 2 2 2 4 6 2" xfId="35083" xr:uid="{4BF3FBEF-F15B-4606-97ED-7DD03DD5E3D8}"/>
    <cellStyle name="Normal 4 2 2 2 4 6 2 2" xfId="35084" xr:uid="{B7A83DE9-2DD6-47D7-AC49-0A1629021F91}"/>
    <cellStyle name="Normal 4 2 2 2 4 6 3" xfId="35085" xr:uid="{EF4A38F8-2AA2-4A8F-A141-B5D4C7D1B4AE}"/>
    <cellStyle name="Normal 4 2 2 2 4 7" xfId="35086" xr:uid="{FFCB427D-7DAB-4A39-B5A3-D0DE4E7CB92C}"/>
    <cellStyle name="Normal 4 2 2 2 4 7 2" xfId="35087" xr:uid="{BB123F04-4916-4312-BED4-2F6FAABF13C9}"/>
    <cellStyle name="Normal 4 2 2 2 4 8" xfId="35088" xr:uid="{5B1EF4DE-A986-4414-AC57-9E397893A0A2}"/>
    <cellStyle name="Normal 4 2 2 2 4 9" xfId="47721" xr:uid="{F51E2653-F790-4EC4-B6BF-DB67CD92329E}"/>
    <cellStyle name="Normal 4 2 2 2 5" xfId="35089" xr:uid="{C79D36F3-75CB-4336-9A3C-C84143BCA178}"/>
    <cellStyle name="Normal 4 2 2 2 5 2" xfId="35090" xr:uid="{7016B0E5-3D73-4C45-8518-DF3449F228AA}"/>
    <cellStyle name="Normal 4 2 2 2 5 2 2" xfId="35091" xr:uid="{5FA6AB85-29C4-4D74-B390-1081FDE42AA0}"/>
    <cellStyle name="Normal 4 2 2 2 5 2 2 2" xfId="35092" xr:uid="{819EE48D-87CD-4840-ABAC-02C5E5EA6271}"/>
    <cellStyle name="Normal 4 2 2 2 5 2 3" xfId="35093" xr:uid="{9DA5E625-DA6C-4900-BFEF-3755B98C62DF}"/>
    <cellStyle name="Normal 4 2 2 2 5 3" xfId="35094" xr:uid="{B2B419BB-63C6-497A-828A-2ACD8C73CA80}"/>
    <cellStyle name="Normal 4 2 2 2 5 3 2" xfId="35095" xr:uid="{AF0FDBD3-6C0F-4C5A-8857-9779D81EB79C}"/>
    <cellStyle name="Normal 4 2 2 2 5 3 2 2" xfId="35096" xr:uid="{5A7335FA-062C-4555-B3F7-2EF7333B2CF8}"/>
    <cellStyle name="Normal 4 2 2 2 5 3 3" xfId="35097" xr:uid="{E31A77C3-2D72-412A-9F9F-946567653094}"/>
    <cellStyle name="Normal 4 2 2 2 5 4" xfId="35098" xr:uid="{98DE2839-4902-440F-A83E-273BA76AAB24}"/>
    <cellStyle name="Normal 4 2 2 2 5 4 2" xfId="35099" xr:uid="{FE439A86-F61B-4189-90EB-142A3C537BF3}"/>
    <cellStyle name="Normal 4 2 2 2 5 5" xfId="35100" xr:uid="{3E43388B-A0DF-499E-8AC3-91F0B2495AEA}"/>
    <cellStyle name="Normal 4 2 2 2 5 6" xfId="47351" xr:uid="{A124D8ED-5AD7-478C-8840-6E9E943AA5BA}"/>
    <cellStyle name="Normal 4 2 2 2 6" xfId="35101" xr:uid="{4E799A98-53BE-48BC-B5E4-5E2BFBDCE3D5}"/>
    <cellStyle name="Normal 4 2 2 2 6 2" xfId="35102" xr:uid="{383A4C23-BF4B-4C9B-A11B-98FE454048D2}"/>
    <cellStyle name="Normal 4 2 2 2 6 2 2" xfId="35103" xr:uid="{ADC94CFD-E659-4B9C-AF83-0E5C670D46DC}"/>
    <cellStyle name="Normal 4 2 2 2 6 3" xfId="35104" xr:uid="{3BDB2B1C-F5F9-4DAB-8CD4-952483E125BC}"/>
    <cellStyle name="Normal 4 2 2 2 7" xfId="35105" xr:uid="{2AD125B3-92EC-4AF4-9868-73CF1E64B520}"/>
    <cellStyle name="Normal 4 2 2 2 7 2" xfId="35106" xr:uid="{31A4BC45-F234-4C87-B50E-E0B7EAD00E35}"/>
    <cellStyle name="Normal 4 2 2 2 8" xfId="35107" xr:uid="{4862103E-2C17-4154-B888-ED91A9F79396}"/>
    <cellStyle name="Normal 4 2 2 2 9" xfId="44601" xr:uid="{96662DB2-F494-4C97-8B27-C82DFC21D7B0}"/>
    <cellStyle name="Normal 4 2 2 3" xfId="35108" xr:uid="{F0ACCE35-5EF7-4B1D-BD02-48852C275680}"/>
    <cellStyle name="Normal 4 2 2 3 2" xfId="35109" xr:uid="{8A8E1060-0FBA-4EDA-A607-A92952B3B3B9}"/>
    <cellStyle name="Normal 4 2 2 3 2 2" xfId="35110" xr:uid="{18D7424C-2E00-4D46-B0D6-956AE2E7CEFD}"/>
    <cellStyle name="Normal 4 2 2 3 2 2 2" xfId="35111" xr:uid="{D1906AD0-D588-4B97-9FFA-E2C448BC1A47}"/>
    <cellStyle name="Normal 4 2 2 3 2 2 2 2" xfId="35112" xr:uid="{B240F51B-AAC0-4989-A720-EFB2511487A9}"/>
    <cellStyle name="Normal 4 2 2 3 2 2 2 2 2" xfId="35113" xr:uid="{9EC80358-F11A-4E37-A182-471B4D2B102B}"/>
    <cellStyle name="Normal 4 2 2 3 2 2 2 3" xfId="35114" xr:uid="{ED4B3130-722F-4560-A180-520CBC652599}"/>
    <cellStyle name="Normal 4 2 2 3 2 2 3" xfId="35115" xr:uid="{A8912851-B01E-47C6-AA2D-9E893048F82A}"/>
    <cellStyle name="Normal 4 2 2 3 2 2 3 2" xfId="35116" xr:uid="{B175BB30-EC6E-49B0-8893-215698C5F918}"/>
    <cellStyle name="Normal 4 2 2 3 2 2 4" xfId="35117" xr:uid="{C2319D65-0451-49DC-8FB0-6DA9BC096FD8}"/>
    <cellStyle name="Normal 4 2 2 3 2 3" xfId="35118" xr:uid="{769BC862-8A97-47C3-ACFD-31C876E88B84}"/>
    <cellStyle name="Normal 4 2 2 3 2 3 2" xfId="35119" xr:uid="{5207A25D-0E1E-47AD-96DE-3749EC801DBC}"/>
    <cellStyle name="Normal 4 2 2 3 2 3 2 2" xfId="35120" xr:uid="{C0C3286F-996E-4784-B8A5-8E219159BFF3}"/>
    <cellStyle name="Normal 4 2 2 3 2 3 3" xfId="35121" xr:uid="{1FCD9BBD-F8CF-49C3-B2C5-2C844C6A8D28}"/>
    <cellStyle name="Normal 4 2 2 3 2 4" xfId="35122" xr:uid="{B30EC5B1-D1DE-4EDE-98C1-65E37238B760}"/>
    <cellStyle name="Normal 4 2 2 3 2 4 2" xfId="35123" xr:uid="{DC3E75FD-7EDA-49EC-BCAC-08726E22054E}"/>
    <cellStyle name="Normal 4 2 2 3 2 5" xfId="35124" xr:uid="{840BFAC6-C2C9-432D-B44D-C16220A2E34F}"/>
    <cellStyle name="Normal 4 2 2 3 2 6" xfId="46685" xr:uid="{40369DC6-9157-41B2-9E41-1F765A5964C4}"/>
    <cellStyle name="Normal 4 2 2 3 3" xfId="35125" xr:uid="{E906F661-51E5-4AFD-AEEF-E480974A38EA}"/>
    <cellStyle name="Normal 4 2 2 3 3 2" xfId="47769" xr:uid="{63FBFF05-9673-4D94-B19C-D338B1F4423A}"/>
    <cellStyle name="Normal 4 2 2 3 4" xfId="35126" xr:uid="{A43814D3-FF5D-405B-87B9-0ED6F000E57E}"/>
    <cellStyle name="Normal 4 2 2 3 4 2" xfId="47389" xr:uid="{E416DD14-CEFA-4658-83FD-3997EA60010E}"/>
    <cellStyle name="Normal 4 2 2 3 5" xfId="45347" xr:uid="{05E46457-0BBE-441E-9643-3A16329D19BB}"/>
    <cellStyle name="Normal 4 2 2 4" xfId="35127" xr:uid="{496ECA89-C18C-44C7-B217-EB6E7DE12DD6}"/>
    <cellStyle name="Normal 4 2 2 4 2" xfId="35128" xr:uid="{949592F2-C636-45B5-BA24-98A6A397054E}"/>
    <cellStyle name="Normal 4 2 2 4 2 2" xfId="35129" xr:uid="{59C54990-D39E-4B52-9731-05F71B8E3874}"/>
    <cellStyle name="Normal 4 2 2 4 2 2 2" xfId="35130" xr:uid="{8320466E-B859-45ED-BC5E-9BB831B08FD6}"/>
    <cellStyle name="Normal 4 2 2 4 2 2 2 2" xfId="35131" xr:uid="{26B46717-D162-4BDD-8AB5-5B38B6360732}"/>
    <cellStyle name="Normal 4 2 2 4 2 2 2 2 2" xfId="35132" xr:uid="{6D6917EE-4D00-4B8B-9142-C6A3250FE63B}"/>
    <cellStyle name="Normal 4 2 2 4 2 2 2 3" xfId="35133" xr:uid="{73DA7F4D-0632-49F4-B8DF-07E8ADE83F00}"/>
    <cellStyle name="Normal 4 2 2 4 2 2 3" xfId="35134" xr:uid="{B529D8B5-1189-4111-9A2A-4662FFAD0276}"/>
    <cellStyle name="Normal 4 2 2 4 2 2 3 2" xfId="35135" xr:uid="{3AF442A7-160F-438B-A9FF-7E1555082711}"/>
    <cellStyle name="Normal 4 2 2 4 2 2 3 2 2" xfId="35136" xr:uid="{4D59059F-A825-434C-8B29-DD4F52E68DA8}"/>
    <cellStyle name="Normal 4 2 2 4 2 2 3 3" xfId="35137" xr:uid="{ABBCF290-51DF-48D1-855A-97FCAF9BBC76}"/>
    <cellStyle name="Normal 4 2 2 4 2 2 4" xfId="35138" xr:uid="{2BBBB843-986E-44EC-8170-450F795DCFB4}"/>
    <cellStyle name="Normal 4 2 2 4 2 2 4 2" xfId="35139" xr:uid="{62286065-2C8F-4AC6-A2D8-74773738759F}"/>
    <cellStyle name="Normal 4 2 2 4 2 2 5" xfId="35140" xr:uid="{A89F6181-A970-4A57-BC86-722330B6D20C}"/>
    <cellStyle name="Normal 4 2 2 4 2 3" xfId="35141" xr:uid="{6FD4EE4D-A058-4897-B739-2F208BD3BAD4}"/>
    <cellStyle name="Normal 4 2 2 4 2 3 2" xfId="35142" xr:uid="{197BF7D0-C271-4F10-BBD8-F7290F559157}"/>
    <cellStyle name="Normal 4 2 2 4 2 3 2 2" xfId="35143" xr:uid="{3E6A83FA-1B35-4119-BE80-E9B869E339DA}"/>
    <cellStyle name="Normal 4 2 2 4 2 3 3" xfId="35144" xr:uid="{D0FA1F32-3768-4124-9630-5AB22D6536E5}"/>
    <cellStyle name="Normal 4 2 2 4 2 4" xfId="35145" xr:uid="{DCF220D9-3602-422C-80A5-42621459C8FB}"/>
    <cellStyle name="Normal 4 2 2 4 2 4 2" xfId="35146" xr:uid="{40476CC4-B909-4453-B37E-6BE89FC5E879}"/>
    <cellStyle name="Normal 4 2 2 4 2 4 2 2" xfId="35147" xr:uid="{71A6A5B5-7063-4077-B535-4101B9912111}"/>
    <cellStyle name="Normal 4 2 2 4 2 4 3" xfId="35148" xr:uid="{FBADCABD-FEE1-484B-A802-F9887A0AFC9A}"/>
    <cellStyle name="Normal 4 2 2 4 2 5" xfId="35149" xr:uid="{91123A3F-6C98-4F57-BA3B-DDA01976F7E8}"/>
    <cellStyle name="Normal 4 2 2 4 2 5 2" xfId="35150" xr:uid="{96163DB9-34A4-4CD5-BDE9-01DCAD3D9C64}"/>
    <cellStyle name="Normal 4 2 2 4 2 6" xfId="35151" xr:uid="{8C41D288-C910-4279-8811-46A82781DE35}"/>
    <cellStyle name="Normal 4 2 2 4 3" xfId="35152" xr:uid="{DF187377-7700-4CF7-B18C-3CC03202B3D9}"/>
    <cellStyle name="Normal 4 2 2 4 3 2" xfId="35153" xr:uid="{ED61671D-1809-47EF-A459-C25727ECAE56}"/>
    <cellStyle name="Normal 4 2 2 4 3 2 2" xfId="35154" xr:uid="{38E7F6E2-854B-48C4-A107-6E33909A8F12}"/>
    <cellStyle name="Normal 4 2 2 4 3 2 2 2" xfId="35155" xr:uid="{46A76883-46F7-4F9C-B252-C15B8D674D39}"/>
    <cellStyle name="Normal 4 2 2 4 3 2 3" xfId="35156" xr:uid="{E5BB1E7E-C87B-4FCC-B828-23934D09F474}"/>
    <cellStyle name="Normal 4 2 2 4 3 3" xfId="35157" xr:uid="{EC6A746C-7649-433D-9087-93A574609164}"/>
    <cellStyle name="Normal 4 2 2 4 3 3 2" xfId="35158" xr:uid="{4ADBF38B-AC92-4365-BDC7-C8F92CBBE623}"/>
    <cellStyle name="Normal 4 2 2 4 3 3 2 2" xfId="35159" xr:uid="{DFBC0C7A-BE1D-4EA8-B233-9A1BB0759C4F}"/>
    <cellStyle name="Normal 4 2 2 4 3 3 3" xfId="35160" xr:uid="{D14A01D1-5C28-4ADB-9AB9-965889A061E6}"/>
    <cellStyle name="Normal 4 2 2 4 3 4" xfId="35161" xr:uid="{EAFCE670-C915-4DA2-B1E3-8448DDD77A66}"/>
    <cellStyle name="Normal 4 2 2 4 3 4 2" xfId="35162" xr:uid="{E1C8EB92-3A47-4949-AA5E-8AA103040F94}"/>
    <cellStyle name="Normal 4 2 2 4 3 5" xfId="35163" xr:uid="{CC5ADC9D-B9D8-4D0B-8118-3F5868C0A4DC}"/>
    <cellStyle name="Normal 4 2 2 4 4" xfId="35164" xr:uid="{DF35D53B-142D-44A8-9895-D6CC56C6944B}"/>
    <cellStyle name="Normal 4 2 2 4 4 2" xfId="35165" xr:uid="{59C37F15-F893-4676-8C26-5E0C64D3182C}"/>
    <cellStyle name="Normal 4 2 2 4 4 2 2" xfId="35166" xr:uid="{1541EBC0-A980-4CBF-86A0-BDC5546C85E3}"/>
    <cellStyle name="Normal 4 2 2 4 4 2 2 2" xfId="35167" xr:uid="{28263081-1143-4CF2-BEF7-799C033AE861}"/>
    <cellStyle name="Normal 4 2 2 4 4 2 3" xfId="35168" xr:uid="{F8EE114D-016A-49AC-AC61-A8B071EE8906}"/>
    <cellStyle name="Normal 4 2 2 4 4 3" xfId="35169" xr:uid="{D726F28A-7994-4589-9B7D-1CDBE210A768}"/>
    <cellStyle name="Normal 4 2 2 4 4 3 2" xfId="35170" xr:uid="{2FE0D994-6BAA-4E94-A609-AEB96A1624B3}"/>
    <cellStyle name="Normal 4 2 2 4 4 4" xfId="35171" xr:uid="{7817DE55-D8AB-44E5-B45F-9805E6FFC2D6}"/>
    <cellStyle name="Normal 4 2 2 4 5" xfId="35172" xr:uid="{EA1EE9C3-17D6-4F18-97F0-54D547AD1DA7}"/>
    <cellStyle name="Normal 4 2 2 4 5 2" xfId="35173" xr:uid="{2F764689-81CF-4B0C-ABBF-83BC2F0C4935}"/>
    <cellStyle name="Normal 4 2 2 4 5 2 2" xfId="35174" xr:uid="{F3CC1BFD-ABBC-42C0-B529-672D7B05AB11}"/>
    <cellStyle name="Normal 4 2 2 4 5 3" xfId="35175" xr:uid="{3D2D5D3F-0FD7-4441-9935-FFBFEE76F631}"/>
    <cellStyle name="Normal 4 2 2 4 6" xfId="35176" xr:uid="{A8A92D75-8A15-4EE4-A044-C671A637DC85}"/>
    <cellStyle name="Normal 4 2 2 4 6 2" xfId="35177" xr:uid="{9EB366F0-AF3E-4730-BC5A-00D86BAF5180}"/>
    <cellStyle name="Normal 4 2 2 4 7" xfId="35178" xr:uid="{7BB34368-B89D-40DC-99EA-44BA9DD4F04C}"/>
    <cellStyle name="Normal 4 2 2 4 8" xfId="44738" xr:uid="{AD559F15-21F2-4B9A-9B04-DFA0966AAA4C}"/>
    <cellStyle name="Normal 4 2 2 5" xfId="35179" xr:uid="{3270E841-284E-4D14-8B81-00C0EDC3EFCE}"/>
    <cellStyle name="Normal 4 2 2 5 2" xfId="35180" xr:uid="{9D30659F-706B-43C4-8B67-411A37CFA2ED}"/>
    <cellStyle name="Normal 4 2 2 5 3" xfId="35181" xr:uid="{456C36F6-42F8-45DA-BC4A-7689D2343872}"/>
    <cellStyle name="Normal 4 2 2 5 4" xfId="46121" xr:uid="{695DBA5D-CBAC-4041-8399-9960685B1992}"/>
    <cellStyle name="Normal 4 2 2 6" xfId="35182" xr:uid="{318B767F-0ADA-48A7-89DC-A03116FA340A}"/>
    <cellStyle name="Normal 4 2 2 6 2" xfId="35183" xr:uid="{C773B9C5-8428-4D15-9098-396F61FDC16A}"/>
    <cellStyle name="Normal 4 2 2 6 2 2" xfId="35184" xr:uid="{426FC8B9-CD7F-49CA-8090-DE228F6A3B78}"/>
    <cellStyle name="Normal 4 2 2 6 2 2 2" xfId="35185" xr:uid="{AF0974CE-6601-4D50-8478-287BF1144A60}"/>
    <cellStyle name="Normal 4 2 2 6 2 2 2 2" xfId="35186" xr:uid="{A34A1598-177A-4DF2-8D12-37EA86A61D9C}"/>
    <cellStyle name="Normal 4 2 2 6 2 2 3" xfId="35187" xr:uid="{BC1C88BC-49A1-45AE-966A-233D1179B82D}"/>
    <cellStyle name="Normal 4 2 2 6 2 3" xfId="35188" xr:uid="{9FFDF495-9454-436F-A17D-633DCC1641E7}"/>
    <cellStyle name="Normal 4 2 2 6 2 3 2" xfId="35189" xr:uid="{B457D301-A26E-4FC1-B1A9-1D4C1CD81850}"/>
    <cellStyle name="Normal 4 2 2 6 2 3 2 2" xfId="35190" xr:uid="{AB095551-401F-4040-A8A5-96001C81AB44}"/>
    <cellStyle name="Normal 4 2 2 6 2 3 3" xfId="35191" xr:uid="{CF902AEC-A28E-4E72-95C2-2D11BEF551BC}"/>
    <cellStyle name="Normal 4 2 2 6 2 4" xfId="35192" xr:uid="{0E0517C6-5DB1-4690-873F-EA9695BFCE09}"/>
    <cellStyle name="Normal 4 2 2 6 2 4 2" xfId="35193" xr:uid="{B343354E-6CC3-4F88-A2C5-108F81DB482C}"/>
    <cellStyle name="Normal 4 2 2 6 2 5" xfId="35194" xr:uid="{BA6DA7BA-5A8A-44DE-BD4E-CF18A16EEA5E}"/>
    <cellStyle name="Normal 4 2 2 6 3" xfId="35195" xr:uid="{F361B2C1-14E7-424A-B306-5C49FAA202F9}"/>
    <cellStyle name="Normal 4 2 2 6 3 2" xfId="35196" xr:uid="{38B079E8-74AC-4338-9FE3-A03DA749B1A0}"/>
    <cellStyle name="Normal 4 2 2 6 3 2 2" xfId="35197" xr:uid="{21E24033-7F7A-4062-9DF6-EB1B135EC856}"/>
    <cellStyle name="Normal 4 2 2 6 3 3" xfId="35198" xr:uid="{18A5BC0E-5141-4B24-9442-FCC87FDCA382}"/>
    <cellStyle name="Normal 4 2 2 6 4" xfId="35199" xr:uid="{2067F686-707A-4F0F-9705-8F02F5AF4512}"/>
    <cellStyle name="Normal 4 2 2 6 4 2" xfId="35200" xr:uid="{FF61E1F3-5D54-4DA6-978F-9EF715203E17}"/>
    <cellStyle name="Normal 4 2 2 6 4 2 2" xfId="35201" xr:uid="{0DF1420A-412B-42FC-8294-37056F3EF0C2}"/>
    <cellStyle name="Normal 4 2 2 6 4 3" xfId="35202" xr:uid="{19B7DBC5-DEF5-4FBE-B5B5-A3CD49AF774B}"/>
    <cellStyle name="Normal 4 2 2 6 5" xfId="35203" xr:uid="{719C52FB-01F7-41BB-A848-AC26E41222A3}"/>
    <cellStyle name="Normal 4 2 2 6 5 2" xfId="35204" xr:uid="{090AB7E6-0A91-442E-9CAA-645586B66119}"/>
    <cellStyle name="Normal 4 2 2 6 6" xfId="35205" xr:uid="{5E397B2A-34E3-4720-9249-64CC52F76F85}"/>
    <cellStyle name="Normal 4 2 2 7" xfId="35206" xr:uid="{D9935279-C45A-4EF0-84CD-0DF3CC1A0392}"/>
    <cellStyle name="Normal 4 2 2 7 2" xfId="35207" xr:uid="{AD153346-053A-40DB-9F40-48A06C9EE56F}"/>
    <cellStyle name="Normal 4 2 2 7 2 2" xfId="35208" xr:uid="{BB28061E-0A55-47F1-B2FC-AF48497155EB}"/>
    <cellStyle name="Normal 4 2 2 7 2 2 2" xfId="35209" xr:uid="{516CA14F-41F2-4576-A1A5-A9704D757059}"/>
    <cellStyle name="Normal 4 2 2 7 2 3" xfId="35210" xr:uid="{76605B20-E92F-4403-8C27-CB49689B7963}"/>
    <cellStyle name="Normal 4 2 2 7 3" xfId="35211" xr:uid="{6FAFDF6C-A955-483B-8226-100FA8CAB0A0}"/>
    <cellStyle name="Normal 4 2 2 7 3 2" xfId="35212" xr:uid="{58928383-66A3-4636-9785-CFBAFC825810}"/>
    <cellStyle name="Normal 4 2 2 7 3 2 2" xfId="35213" xr:uid="{FFFA5811-A841-4918-9F4D-AFB51023C863}"/>
    <cellStyle name="Normal 4 2 2 7 3 3" xfId="35214" xr:uid="{C5E8921D-23FB-4320-8EBC-3FDB97229A18}"/>
    <cellStyle name="Normal 4 2 2 7 4" xfId="35215" xr:uid="{3EAE3B77-2E25-4C96-94CB-6936DD249ADD}"/>
    <cellStyle name="Normal 4 2 2 7 4 2" xfId="35216" xr:uid="{7FA6BEDE-DB5C-4E72-A00F-73EBD52E94DC}"/>
    <cellStyle name="Normal 4 2 2 7 5" xfId="35217" xr:uid="{01112024-85C5-4C8D-9434-D02767A897C6}"/>
    <cellStyle name="Normal 4 2 2 8" xfId="35218" xr:uid="{2DD265E5-552B-4501-8C6C-0948931B23FF}"/>
    <cellStyle name="Normal 4 2 2 8 2" xfId="35219" xr:uid="{C99799BC-D800-4349-87B7-E4D38E81D505}"/>
    <cellStyle name="Normal 4 2 2 8 2 2" xfId="35220" xr:uid="{3A5C518D-C4C3-462B-973E-8A76288FA3C2}"/>
    <cellStyle name="Normal 4 2 2 8 2 2 2" xfId="35221" xr:uid="{23F9F4EE-57A2-4D5B-835A-113AE76112C3}"/>
    <cellStyle name="Normal 4 2 2 8 2 3" xfId="35222" xr:uid="{4DCF5971-69F7-4073-8718-E93F26359D34}"/>
    <cellStyle name="Normal 4 2 2 8 3" xfId="35223" xr:uid="{59444AF7-36FD-4E78-8641-335054A12ED9}"/>
    <cellStyle name="Normal 4 2 2 8 3 2" xfId="35224" xr:uid="{AE62ED14-3AED-4DC2-B34D-5A42E0A28E8A}"/>
    <cellStyle name="Normal 4 2 2 8 3 2 2" xfId="35225" xr:uid="{AF547DF9-97E9-4C12-84C6-93AB3602DF0A}"/>
    <cellStyle name="Normal 4 2 2 8 3 3" xfId="35226" xr:uid="{AB4A2757-0D6E-49A4-9991-7E6E30A077AE}"/>
    <cellStyle name="Normal 4 2 2 8 4" xfId="35227" xr:uid="{3A724724-E2E0-4596-85D1-F8F21611F9C3}"/>
    <cellStyle name="Normal 4 2 2 8 4 2" xfId="35228" xr:uid="{2F51A84C-A1F8-40D8-8753-E54F3E42EE45}"/>
    <cellStyle name="Normal 4 2 2 8 5" xfId="35229" xr:uid="{27C5A030-FDC5-4AF1-A9B1-F4F1AE041845}"/>
    <cellStyle name="Normal 4 2 2 9" xfId="35230" xr:uid="{2A989EC4-7B3B-4734-B684-3B7626355AD9}"/>
    <cellStyle name="Normal 4 2 2 9 2" xfId="35231" xr:uid="{C75822F3-66BC-4E53-9539-E233EA37012D}"/>
    <cellStyle name="Normal 4 2 2 9 2 2" xfId="35232" xr:uid="{DC28A15A-ACC1-4794-ABA1-A484DD5F5A3C}"/>
    <cellStyle name="Normal 4 2 2 9 2 2 2" xfId="35233" xr:uid="{7A42B4FA-637B-4A1F-AB10-D9A24BD2EB81}"/>
    <cellStyle name="Normal 4 2 2 9 2 3" xfId="35234" xr:uid="{D13C50EB-57DE-4318-923C-08C99CCFBCF7}"/>
    <cellStyle name="Normal 4 2 2 9 3" xfId="35235" xr:uid="{EA8F6EF2-5DF3-4394-A173-73BDA18D5030}"/>
    <cellStyle name="Normal 4 2 2 9 3 2" xfId="35236" xr:uid="{D2F9DBF3-7FD9-462A-AC87-2D73FD0EF423}"/>
    <cellStyle name="Normal 4 2 2 9 4" xfId="35237" xr:uid="{4C77C695-1FB0-46A8-B788-B8640D1AC24A}"/>
    <cellStyle name="Normal 4 2 3" xfId="819" xr:uid="{4078E685-D033-411E-83FC-BC08C387BFC7}"/>
    <cellStyle name="Normal 4 2 3 10" xfId="35239" xr:uid="{95058310-4BD8-4A70-AFBF-8E84285EB059}"/>
    <cellStyle name="Normal 4 2 3 11" xfId="35238" xr:uid="{6EBF2734-863A-4C96-8403-6AA30D3D8570}"/>
    <cellStyle name="Normal 4 2 3 12" xfId="1745" xr:uid="{CA91A793-041C-4E85-8B7B-F37DAA1ED707}"/>
    <cellStyle name="Normal 4 2 3 13" xfId="44658" xr:uid="{2B4942A3-EF2B-493F-8400-CC9690C070EE}"/>
    <cellStyle name="Normal 4 2 3 2" xfId="35240" xr:uid="{80DD75E0-EF34-4E69-89D8-58A05C492917}"/>
    <cellStyle name="Normal 4 2 3 2 2" xfId="35241" xr:uid="{46E6A5EA-2D25-484E-9F98-B9DF3B8C687E}"/>
    <cellStyle name="Normal 4 2 3 2 2 2" xfId="35242" xr:uid="{F2C752F1-2B92-479A-9F86-E597A47BA393}"/>
    <cellStyle name="Normal 4 2 3 2 2 2 2" xfId="35243" xr:uid="{30A3337F-9956-4ADA-BE62-6EF5E56FFF3C}"/>
    <cellStyle name="Normal 4 2 3 2 2 2 2 2" xfId="35244" xr:uid="{EDE98A0A-EE29-4AF5-AB9A-9729E98EFD39}"/>
    <cellStyle name="Normal 4 2 3 2 2 2 2 2 2" xfId="35245" xr:uid="{50F52233-626B-4151-A97B-3BE1B30C63A0}"/>
    <cellStyle name="Normal 4 2 3 2 2 2 2 2 2 2" xfId="35246" xr:uid="{B9379B0F-4B64-43A9-858E-CD2D40468F36}"/>
    <cellStyle name="Normal 4 2 3 2 2 2 2 2 3" xfId="35247" xr:uid="{EB5B58B6-9483-4AB5-B416-A19775EF63DE}"/>
    <cellStyle name="Normal 4 2 3 2 2 2 2 3" xfId="35248" xr:uid="{6665C969-EEE4-4866-940F-8A86D1272106}"/>
    <cellStyle name="Normal 4 2 3 2 2 2 2 3 2" xfId="35249" xr:uid="{13E4B220-AA12-42C9-9454-9B0877844FAE}"/>
    <cellStyle name="Normal 4 2 3 2 2 2 2 3 2 2" xfId="35250" xr:uid="{8A3B449D-8C84-40A0-B46F-01FB3C3889F5}"/>
    <cellStyle name="Normal 4 2 3 2 2 2 2 3 3" xfId="35251" xr:uid="{40EEDA04-D78E-468E-869E-1802DA7D125D}"/>
    <cellStyle name="Normal 4 2 3 2 2 2 2 4" xfId="35252" xr:uid="{79E6E90B-384E-448B-805C-AB6FFAD74F1E}"/>
    <cellStyle name="Normal 4 2 3 2 2 2 2 4 2" xfId="35253" xr:uid="{9FAF9C33-1A3B-4327-BF13-30C044720B3E}"/>
    <cellStyle name="Normal 4 2 3 2 2 2 2 5" xfId="35254" xr:uid="{C19618B0-03F9-4678-AB72-5007057AF02E}"/>
    <cellStyle name="Normal 4 2 3 2 2 2 3" xfId="35255" xr:uid="{A163D792-EF40-44EC-8BAD-AF76035EEC7E}"/>
    <cellStyle name="Normal 4 2 3 2 2 2 3 2" xfId="35256" xr:uid="{6F412E70-FFC4-4B1E-8639-24C7AE7EF514}"/>
    <cellStyle name="Normal 4 2 3 2 2 2 3 2 2" xfId="35257" xr:uid="{133E90DB-6E68-4BAB-8392-8B6D2A7644B7}"/>
    <cellStyle name="Normal 4 2 3 2 2 2 3 3" xfId="35258" xr:uid="{ACD10133-75A7-45EF-AADD-28938C2C8443}"/>
    <cellStyle name="Normal 4 2 3 2 2 2 4" xfId="35259" xr:uid="{9BAFC6C0-0327-44C1-9688-1D72719599AC}"/>
    <cellStyle name="Normal 4 2 3 2 2 2 4 2" xfId="35260" xr:uid="{A6B05FCA-91A5-4CD5-B4DD-F81385536EA4}"/>
    <cellStyle name="Normal 4 2 3 2 2 2 4 2 2" xfId="35261" xr:uid="{B0C922A0-6C98-4C51-B654-ABB770303F9E}"/>
    <cellStyle name="Normal 4 2 3 2 2 2 4 3" xfId="35262" xr:uid="{D89F2127-C939-421B-883B-FDCB78403817}"/>
    <cellStyle name="Normal 4 2 3 2 2 2 5" xfId="35263" xr:uid="{3759FAF1-4F7C-4393-A9F0-77AD8FFF819C}"/>
    <cellStyle name="Normal 4 2 3 2 2 2 5 2" xfId="35264" xr:uid="{99367135-115C-43A7-84B2-B57F28205AA9}"/>
    <cellStyle name="Normal 4 2 3 2 2 2 6" xfId="35265" xr:uid="{23F6F9D1-712D-4A66-B814-76DCF37BEECC}"/>
    <cellStyle name="Normal 4 2 3 2 2 3" xfId="35266" xr:uid="{2BA23A66-18ED-4E93-BB0E-70EBD1AC5A23}"/>
    <cellStyle name="Normal 4 2 3 2 2 3 2" xfId="35267" xr:uid="{486CB7FB-6094-4086-BEEC-A495F93D32A2}"/>
    <cellStyle name="Normal 4 2 3 2 2 3 2 2" xfId="35268" xr:uid="{C1F8FAD8-D4FA-43E7-8FCF-67B48B146308}"/>
    <cellStyle name="Normal 4 2 3 2 2 3 2 2 2" xfId="35269" xr:uid="{04784E2C-E3AE-4976-9783-49DAA45C33B0}"/>
    <cellStyle name="Normal 4 2 3 2 2 3 2 3" xfId="35270" xr:uid="{24D5F695-551C-474C-8B01-959DA5DCF5E1}"/>
    <cellStyle name="Normal 4 2 3 2 2 3 3" xfId="35271" xr:uid="{3CC9BAF4-7A94-4FCC-8C7B-A670BA7E815E}"/>
    <cellStyle name="Normal 4 2 3 2 2 3 3 2" xfId="35272" xr:uid="{10B1C673-D69B-4E4E-AF9E-595458687B45}"/>
    <cellStyle name="Normal 4 2 3 2 2 3 3 2 2" xfId="35273" xr:uid="{2A1FB621-8CC0-40F2-9B99-31293CADBA92}"/>
    <cellStyle name="Normal 4 2 3 2 2 3 3 3" xfId="35274" xr:uid="{9BC9572B-D1F3-45A1-963E-FC40157B245E}"/>
    <cellStyle name="Normal 4 2 3 2 2 3 4" xfId="35275" xr:uid="{5BFFD8D8-333A-408E-A066-38BD3D85F1A8}"/>
    <cellStyle name="Normal 4 2 3 2 2 3 4 2" xfId="35276" xr:uid="{61455EDA-1022-418D-9375-E6580E9A5681}"/>
    <cellStyle name="Normal 4 2 3 2 2 3 5" xfId="35277" xr:uid="{5AF9AFB3-4375-4C2D-9BB5-7D25D76AAD92}"/>
    <cellStyle name="Normal 4 2 3 2 2 4" xfId="35278" xr:uid="{51439E6A-DA97-43D0-9662-0433B7A1EEE3}"/>
    <cellStyle name="Normal 4 2 3 2 2 4 2" xfId="35279" xr:uid="{91728C39-9FF5-4194-9809-89457B41170D}"/>
    <cellStyle name="Normal 4 2 3 2 2 4 2 2" xfId="35280" xr:uid="{1117B9D0-09E8-4675-9253-6F5BF8ADCED8}"/>
    <cellStyle name="Normal 4 2 3 2 2 4 3" xfId="35281" xr:uid="{7CC4C39B-2E81-4A81-B12C-C8DD4745D9DC}"/>
    <cellStyle name="Normal 4 2 3 2 2 5" xfId="35282" xr:uid="{96526A91-1DA3-449F-B19D-DF698C74DF5F}"/>
    <cellStyle name="Normal 4 2 3 2 2 5 2" xfId="35283" xr:uid="{50E23BCB-12EC-439C-98FD-7AA89B81B3B9}"/>
    <cellStyle name="Normal 4 2 3 2 2 5 2 2" xfId="35284" xr:uid="{5E5AA8DB-793D-41A1-A487-4D01143C595F}"/>
    <cellStyle name="Normal 4 2 3 2 2 5 3" xfId="35285" xr:uid="{B95C9FBA-350B-4172-8317-55161CD4DFC5}"/>
    <cellStyle name="Normal 4 2 3 2 2 6" xfId="35286" xr:uid="{75A4373D-0650-4EC5-AC78-CBA6B0E22F97}"/>
    <cellStyle name="Normal 4 2 3 2 2 6 2" xfId="35287" xr:uid="{985FB72E-2FD3-4718-8408-49556D9658CE}"/>
    <cellStyle name="Normal 4 2 3 2 2 7" xfId="35288" xr:uid="{F159C7E5-D0FD-46D6-B61C-B2D02FB4E2E1}"/>
    <cellStyle name="Normal 4 2 3 2 2 8" xfId="46801" xr:uid="{E1AD17B3-ADB4-4527-B887-EDC687D99EFE}"/>
    <cellStyle name="Normal 4 2 3 2 3" xfId="35289" xr:uid="{05F9BC3E-E359-4E85-BE61-2C3363596830}"/>
    <cellStyle name="Normal 4 2 3 2 3 2" xfId="35290" xr:uid="{2C7E814F-74BF-4A7E-BA63-81E93F9455E5}"/>
    <cellStyle name="Normal 4 2 3 2 3 2 2" xfId="35291" xr:uid="{C48EF71C-9F68-46CC-A2EB-AD2BE050BC41}"/>
    <cellStyle name="Normal 4 2 3 2 3 2 2 2" xfId="35292" xr:uid="{50CA1380-7B80-4DD6-8660-DF0BE43FBA95}"/>
    <cellStyle name="Normal 4 2 3 2 3 2 2 2 2" xfId="35293" xr:uid="{4B1C35BF-B69C-4C1E-9A82-259F4F8DFF3F}"/>
    <cellStyle name="Normal 4 2 3 2 3 2 2 3" xfId="35294" xr:uid="{EC0B656F-4F2D-4DCC-9DF4-4C916DF07576}"/>
    <cellStyle name="Normal 4 2 3 2 3 2 3" xfId="35295" xr:uid="{6944A79C-0B17-472D-9822-4F9600F7B94B}"/>
    <cellStyle name="Normal 4 2 3 2 3 2 3 2" xfId="35296" xr:uid="{C1A62D9D-AA7F-45B6-B4A0-6993626CF450}"/>
    <cellStyle name="Normal 4 2 3 2 3 2 3 2 2" xfId="35297" xr:uid="{90032121-E1BB-4DE7-A48E-CD5460E53382}"/>
    <cellStyle name="Normal 4 2 3 2 3 2 3 3" xfId="35298" xr:uid="{1E2B9662-A6E9-43BB-B448-85B78E74A6A4}"/>
    <cellStyle name="Normal 4 2 3 2 3 2 4" xfId="35299" xr:uid="{DDA6FF3B-DE0A-4731-89DB-E46D7A82C18D}"/>
    <cellStyle name="Normal 4 2 3 2 3 2 4 2" xfId="35300" xr:uid="{793BD2F5-83D1-42E2-9513-1AD546C0F2E8}"/>
    <cellStyle name="Normal 4 2 3 2 3 2 5" xfId="35301" xr:uid="{8A33BC83-3ADD-466B-8F21-73657C958B76}"/>
    <cellStyle name="Normal 4 2 3 2 3 3" xfId="35302" xr:uid="{963AA193-10E7-48C9-9B05-1FCD492C2101}"/>
    <cellStyle name="Normal 4 2 3 2 3 3 2" xfId="35303" xr:uid="{86B0A63A-D7EF-4493-9C29-8E724A111B10}"/>
    <cellStyle name="Normal 4 2 3 2 3 3 2 2" xfId="35304" xr:uid="{20ED5257-FD7A-44F8-9D29-8320CE38734D}"/>
    <cellStyle name="Normal 4 2 3 2 3 3 3" xfId="35305" xr:uid="{B019F569-E49D-4B7D-9C2A-1908295799FD}"/>
    <cellStyle name="Normal 4 2 3 2 3 4" xfId="35306" xr:uid="{C8274813-DA46-4B13-9D1A-040830DF0A89}"/>
    <cellStyle name="Normal 4 2 3 2 3 4 2" xfId="35307" xr:uid="{8B764A8A-0947-4FB6-A35E-3E58670F4C64}"/>
    <cellStyle name="Normal 4 2 3 2 3 4 2 2" xfId="35308" xr:uid="{06DF6240-C761-46BA-825D-7A8621D6EC56}"/>
    <cellStyle name="Normal 4 2 3 2 3 4 3" xfId="35309" xr:uid="{1D6DF328-73D3-4FAD-99FC-18D89109EB19}"/>
    <cellStyle name="Normal 4 2 3 2 3 5" xfId="35310" xr:uid="{1256DB1C-AFB3-4484-B2E2-17EE5FBD5113}"/>
    <cellStyle name="Normal 4 2 3 2 3 5 2" xfId="35311" xr:uid="{1FE4713A-C36B-4A3F-9D2F-7759F0E24F6E}"/>
    <cellStyle name="Normal 4 2 3 2 3 6" xfId="35312" xr:uid="{B975CD7C-2CA4-4FA2-B6AB-F4318379EF4A}"/>
    <cellStyle name="Normal 4 2 3 2 4" xfId="35313" xr:uid="{02F27F0C-BC69-4AC0-B55E-C47091B602FB}"/>
    <cellStyle name="Normal 4 2 3 2 4 2" xfId="35314" xr:uid="{80498FD8-E0CF-49C7-8D0A-7CAC4C217D62}"/>
    <cellStyle name="Normal 4 2 3 2 4 2 2" xfId="35315" xr:uid="{2F01F5E1-12C5-4A5F-BFE8-64DDA2E0B60B}"/>
    <cellStyle name="Normal 4 2 3 2 4 2 2 2" xfId="35316" xr:uid="{6059BC5D-6D37-4927-BC35-4B01E6E61559}"/>
    <cellStyle name="Normal 4 2 3 2 4 2 3" xfId="35317" xr:uid="{8BEA97BA-5541-4800-82C1-659BD14825F7}"/>
    <cellStyle name="Normal 4 2 3 2 4 3" xfId="35318" xr:uid="{A666C3B9-E577-479C-9DB7-8BD0241A0C78}"/>
    <cellStyle name="Normal 4 2 3 2 4 3 2" xfId="35319" xr:uid="{41610499-DAC2-413E-A1AD-5FB9BF9B0772}"/>
    <cellStyle name="Normal 4 2 3 2 4 3 2 2" xfId="35320" xr:uid="{C82D0E6F-2CDE-4745-9819-166508ACF6DD}"/>
    <cellStyle name="Normal 4 2 3 2 4 3 3" xfId="35321" xr:uid="{FF9923C6-80A9-4A13-AE42-AE9CB66ACE33}"/>
    <cellStyle name="Normal 4 2 3 2 4 4" xfId="35322" xr:uid="{3252A98E-61F8-433D-B241-F40682B4577B}"/>
    <cellStyle name="Normal 4 2 3 2 4 4 2" xfId="35323" xr:uid="{7B8712CC-84F7-44A1-8DFB-F44B76BC8B47}"/>
    <cellStyle name="Normal 4 2 3 2 4 5" xfId="35324" xr:uid="{0011BF53-5D72-4BA1-BABC-AF8126ED9AA0}"/>
    <cellStyle name="Normal 4 2 3 2 5" xfId="35325" xr:uid="{9F5CA649-D7C2-45D6-B178-C43F262CE31E}"/>
    <cellStyle name="Normal 4 2 3 2 5 2" xfId="35326" xr:uid="{CC3798D7-1816-4BDD-82E0-D4763B4C70AA}"/>
    <cellStyle name="Normal 4 2 3 2 5 2 2" xfId="35327" xr:uid="{CA911C82-DF14-45CB-8643-4755E472FB80}"/>
    <cellStyle name="Normal 4 2 3 2 5 2 2 2" xfId="35328" xr:uid="{499D654B-67F6-469C-9BBE-183BE756EDD4}"/>
    <cellStyle name="Normal 4 2 3 2 5 2 3" xfId="35329" xr:uid="{425262BD-E818-4DDE-9D9C-57E29217272E}"/>
    <cellStyle name="Normal 4 2 3 2 5 3" xfId="35330" xr:uid="{AC30FD8C-4B0B-42DA-8369-444231FEAED6}"/>
    <cellStyle name="Normal 4 2 3 2 5 3 2" xfId="35331" xr:uid="{63B1B7D5-763A-4439-B16A-BD571FC5B2FE}"/>
    <cellStyle name="Normal 4 2 3 2 5 4" xfId="35332" xr:uid="{86C13998-7901-4381-8B0A-9112B675A2FE}"/>
    <cellStyle name="Normal 4 2 3 2 6" xfId="35333" xr:uid="{72AE5768-0888-4ADE-9FCE-1F7723217C65}"/>
    <cellStyle name="Normal 4 2 3 2 6 2" xfId="35334" xr:uid="{BFAEBF95-7B59-48ED-8069-F97063771A54}"/>
    <cellStyle name="Normal 4 2 3 2 6 2 2" xfId="35335" xr:uid="{3023D924-EC38-4F0E-8FE3-1FFC20B8E63E}"/>
    <cellStyle name="Normal 4 2 3 2 6 3" xfId="35336" xr:uid="{084A65AE-A550-4487-86EC-E5953938D60A}"/>
    <cellStyle name="Normal 4 2 3 2 7" xfId="35337" xr:uid="{D3D87F06-68D8-4C5B-8467-5144A2F0B56B}"/>
    <cellStyle name="Normal 4 2 3 2 7 2" xfId="35338" xr:uid="{F8D3EC09-2630-4642-97C2-DF0293BAB346}"/>
    <cellStyle name="Normal 4 2 3 2 8" xfId="35339" xr:uid="{D2C29764-4BC8-4812-9163-E4FBFE768DF8}"/>
    <cellStyle name="Normal 4 2 3 2 9" xfId="45462" xr:uid="{FD7D83D1-2B84-4961-AF10-DA684A35CA16}"/>
    <cellStyle name="Normal 4 2 3 3" xfId="35340" xr:uid="{2F12DE77-7249-479F-ACA5-8FFFE9D0667A}"/>
    <cellStyle name="Normal 4 2 3 3 2" xfId="35341" xr:uid="{FF8E27B4-2DEF-4237-A1D8-CB5A4007C592}"/>
    <cellStyle name="Normal 4 2 3 3 2 2" xfId="35342" xr:uid="{7D05011D-307E-477E-8714-31989D5C1446}"/>
    <cellStyle name="Normal 4 2 3 3 2 2 2" xfId="35343" xr:uid="{51FDCF12-D95E-4663-A228-30197773FDCB}"/>
    <cellStyle name="Normal 4 2 3 3 2 2 2 2" xfId="35344" xr:uid="{F324DB47-D3C8-4E52-AB57-A974C5F43B75}"/>
    <cellStyle name="Normal 4 2 3 3 2 2 2 2 2" xfId="35345" xr:uid="{94E06DF7-FE93-47E5-B63F-2BFACC76E56C}"/>
    <cellStyle name="Normal 4 2 3 3 2 2 2 3" xfId="35346" xr:uid="{711C817C-3F69-4FA4-9B47-C871DFBD2E71}"/>
    <cellStyle name="Normal 4 2 3 3 2 2 3" xfId="35347" xr:uid="{2D597A91-9B9A-4A6F-9160-93E39DC166BF}"/>
    <cellStyle name="Normal 4 2 3 3 2 2 3 2" xfId="35348" xr:uid="{95829420-3237-4450-AC79-06F75333207B}"/>
    <cellStyle name="Normal 4 2 3 3 2 2 3 2 2" xfId="35349" xr:uid="{16C058F9-8DD5-490E-B8B2-4613AB34496B}"/>
    <cellStyle name="Normal 4 2 3 3 2 2 3 3" xfId="35350" xr:uid="{C458EA42-2F5A-4CB8-8046-506EE62B1D92}"/>
    <cellStyle name="Normal 4 2 3 3 2 2 4" xfId="35351" xr:uid="{9D465E87-112A-4E07-9EF3-DEB174FEC858}"/>
    <cellStyle name="Normal 4 2 3 3 2 2 4 2" xfId="35352" xr:uid="{6EF8AB81-9318-43F3-8A1F-037354F71263}"/>
    <cellStyle name="Normal 4 2 3 3 2 2 5" xfId="35353" xr:uid="{97B4C723-FC75-4A42-AB0F-D7802EDE7C81}"/>
    <cellStyle name="Normal 4 2 3 3 2 3" xfId="35354" xr:uid="{F7C276B0-A5DB-4A10-A51A-E7876FAFE4D8}"/>
    <cellStyle name="Normal 4 2 3 3 2 3 2" xfId="35355" xr:uid="{65E255E5-A615-4783-8EE9-CD1C82325BA0}"/>
    <cellStyle name="Normal 4 2 3 3 2 3 2 2" xfId="35356" xr:uid="{3B0D3761-348F-451A-8F8D-A9A50452882A}"/>
    <cellStyle name="Normal 4 2 3 3 2 3 3" xfId="35357" xr:uid="{3F1A5A40-B147-4AA7-A37B-E1992DFCEF09}"/>
    <cellStyle name="Normal 4 2 3 3 2 4" xfId="35358" xr:uid="{54D6B5A8-1207-4F05-B2DF-E10207286D7C}"/>
    <cellStyle name="Normal 4 2 3 3 2 4 2" xfId="35359" xr:uid="{53A725D6-315A-4B2C-AE96-1B686DE4E29E}"/>
    <cellStyle name="Normal 4 2 3 3 2 4 2 2" xfId="35360" xr:uid="{725C20EC-D344-4996-A58E-B0619EC0472E}"/>
    <cellStyle name="Normal 4 2 3 3 2 4 3" xfId="35361" xr:uid="{0E6DDFCE-277A-4B3D-B432-34E2D3857E31}"/>
    <cellStyle name="Normal 4 2 3 3 2 5" xfId="35362" xr:uid="{04B2F5FC-B22A-4F41-9235-86A970991B08}"/>
    <cellStyle name="Normal 4 2 3 3 2 5 2" xfId="35363" xr:uid="{B763C4F5-6770-4FF7-88EA-25269ADE08D1}"/>
    <cellStyle name="Normal 4 2 3 3 2 6" xfId="35364" xr:uid="{F6AC9730-3B6E-4C1E-B772-8CB080221BB9}"/>
    <cellStyle name="Normal 4 2 3 3 2 7" xfId="46965" xr:uid="{FA2FC46C-638E-4736-B95C-D7A819E9843D}"/>
    <cellStyle name="Normal 4 2 3 3 3" xfId="35365" xr:uid="{7E361EC7-8876-4821-B1E8-B922409BF916}"/>
    <cellStyle name="Normal 4 2 3 3 3 2" xfId="35366" xr:uid="{D0727FC9-6927-4751-B7A8-C9FFFCA63415}"/>
    <cellStyle name="Normal 4 2 3 3 3 2 2" xfId="35367" xr:uid="{AC0F2E39-6791-4836-8175-D3A9CEE92E8A}"/>
    <cellStyle name="Normal 4 2 3 3 3 2 2 2" xfId="35368" xr:uid="{A1423C5C-A264-4576-8800-329FF9A17EB2}"/>
    <cellStyle name="Normal 4 2 3 3 3 2 3" xfId="35369" xr:uid="{16AB61FC-442E-4468-9E40-AFAFCDB7CFD5}"/>
    <cellStyle name="Normal 4 2 3 3 3 3" xfId="35370" xr:uid="{4055DDEA-5C72-4445-B9FB-83A482DA928C}"/>
    <cellStyle name="Normal 4 2 3 3 3 3 2" xfId="35371" xr:uid="{A47A93E6-A2C5-43D8-982C-D6A4EBF52D2B}"/>
    <cellStyle name="Normal 4 2 3 3 3 3 2 2" xfId="35372" xr:uid="{662DB8A0-5BF8-4F13-86B9-9170D5E1DAC5}"/>
    <cellStyle name="Normal 4 2 3 3 3 3 3" xfId="35373" xr:uid="{5188BA83-4233-4749-A401-DBE7F743506C}"/>
    <cellStyle name="Normal 4 2 3 3 3 4" xfId="35374" xr:uid="{73158152-0230-4150-A433-A9CFC314D003}"/>
    <cellStyle name="Normal 4 2 3 3 3 4 2" xfId="35375" xr:uid="{08A99433-2A79-4F43-BE07-23FE4DF4332B}"/>
    <cellStyle name="Normal 4 2 3 3 3 5" xfId="35376" xr:uid="{1A6B517A-1AE2-46F1-8919-D73AB7CFF7BD}"/>
    <cellStyle name="Normal 4 2 3 3 4" xfId="35377" xr:uid="{E589D6C7-1D4A-4A04-9495-5E4C915A92FB}"/>
    <cellStyle name="Normal 4 2 3 3 4 2" xfId="35378" xr:uid="{A3F6F8A6-CEB2-4D76-AD1E-E1E87F19C364}"/>
    <cellStyle name="Normal 4 2 3 3 4 2 2" xfId="35379" xr:uid="{191CEA14-F28D-401B-8F4E-BC947A157675}"/>
    <cellStyle name="Normal 4 2 3 3 4 3" xfId="35380" xr:uid="{B311A45A-E401-4F63-B5A2-7E1D236B8D00}"/>
    <cellStyle name="Normal 4 2 3 3 5" xfId="35381" xr:uid="{2EB2C511-D1F3-45A3-AC0A-6E8F259A181B}"/>
    <cellStyle name="Normal 4 2 3 3 5 2" xfId="35382" xr:uid="{72CE0DAD-9862-402A-964B-8A6A9FCC5C47}"/>
    <cellStyle name="Normal 4 2 3 3 5 2 2" xfId="35383" xr:uid="{DB6E77C2-F587-484A-91AA-6B9220DCAC29}"/>
    <cellStyle name="Normal 4 2 3 3 5 3" xfId="35384" xr:uid="{EFA1667C-F8BE-48B4-A2DE-150A8ED210C0}"/>
    <cellStyle name="Normal 4 2 3 3 6" xfId="35385" xr:uid="{AD0605CB-D8BB-47E6-9272-2805A56984FD}"/>
    <cellStyle name="Normal 4 2 3 3 6 2" xfId="35386" xr:uid="{728F4D28-EE90-4CDF-A091-F8EE4C63B876}"/>
    <cellStyle name="Normal 4 2 3 3 7" xfId="35387" xr:uid="{A99711F3-A579-4097-A47F-893B99D9B697}"/>
    <cellStyle name="Normal 4 2 3 3 8" xfId="44854" xr:uid="{D130993D-92CC-4D4F-A825-74AB7FF4F1B5}"/>
    <cellStyle name="Normal 4 2 3 4" xfId="35388" xr:uid="{66A7D165-95DE-4A8E-B987-EA5FB9531709}"/>
    <cellStyle name="Normal 4 2 3 4 2" xfId="35389" xr:uid="{49205B6D-0034-4172-938F-F978B1079323}"/>
    <cellStyle name="Normal 4 2 3 4 2 2" xfId="35390" xr:uid="{7575D85A-5B5E-4B35-9AC6-6EAADA796FB7}"/>
    <cellStyle name="Normal 4 2 3 4 2 2 2" xfId="35391" xr:uid="{9641C18D-39D1-430D-8026-6CDC092E910E}"/>
    <cellStyle name="Normal 4 2 3 4 2 2 2 2" xfId="35392" xr:uid="{36213A3D-1B84-41F6-A4E2-C35BEAB53B0C}"/>
    <cellStyle name="Normal 4 2 3 4 2 2 2 2 2" xfId="35393" xr:uid="{E137A82F-5100-469C-AD66-506AB671B7CA}"/>
    <cellStyle name="Normal 4 2 3 4 2 2 2 3" xfId="35394" xr:uid="{C1408FDB-77BD-4A8F-9AC3-A8D263D9169B}"/>
    <cellStyle name="Normal 4 2 3 4 2 2 3" xfId="35395" xr:uid="{FCC0C135-88BB-42F4-8F9F-44EB97C8F91A}"/>
    <cellStyle name="Normal 4 2 3 4 2 2 3 2" xfId="35396" xr:uid="{A7FFEEEA-766D-4A2E-B072-0CE04CE1695E}"/>
    <cellStyle name="Normal 4 2 3 4 2 2 3 2 2" xfId="35397" xr:uid="{DAB1E8AC-C97E-40CC-9B1F-8F498BFC7676}"/>
    <cellStyle name="Normal 4 2 3 4 2 2 3 3" xfId="35398" xr:uid="{549CE9C7-FC38-4D80-871B-85C24A821DD6}"/>
    <cellStyle name="Normal 4 2 3 4 2 2 4" xfId="35399" xr:uid="{E90E7F38-8D32-48CB-A2A6-AE12B39EDE01}"/>
    <cellStyle name="Normal 4 2 3 4 2 2 4 2" xfId="35400" xr:uid="{5A9AC48F-ADD7-469F-819F-8E59D201AE6F}"/>
    <cellStyle name="Normal 4 2 3 4 2 2 5" xfId="35401" xr:uid="{973DCB61-C1A3-4658-99A7-B045E5F269C0}"/>
    <cellStyle name="Normal 4 2 3 4 2 3" xfId="35402" xr:uid="{588CACE1-D763-4EE2-B760-F32B5890C34E}"/>
    <cellStyle name="Normal 4 2 3 4 2 3 2" xfId="35403" xr:uid="{6ACAEA11-F3B1-47C6-84F8-1C0F68587FB0}"/>
    <cellStyle name="Normal 4 2 3 4 2 3 2 2" xfId="35404" xr:uid="{DD64AADA-249E-4FD7-9751-2983190A6632}"/>
    <cellStyle name="Normal 4 2 3 4 2 3 3" xfId="35405" xr:uid="{74FFE855-3961-4F82-97C3-F6BE237443CC}"/>
    <cellStyle name="Normal 4 2 3 4 2 4" xfId="35406" xr:uid="{77BC4F2A-45DE-4401-AF26-FB8372254CF7}"/>
    <cellStyle name="Normal 4 2 3 4 2 4 2" xfId="35407" xr:uid="{6CB79B65-9E13-4611-BB26-FFB8FBE2D091}"/>
    <cellStyle name="Normal 4 2 3 4 2 4 2 2" xfId="35408" xr:uid="{BF028E89-A79D-4DEA-90DA-84DC7B7AE490}"/>
    <cellStyle name="Normal 4 2 3 4 2 4 3" xfId="35409" xr:uid="{51F51B35-4543-40F4-B21D-E7E5086C4D93}"/>
    <cellStyle name="Normal 4 2 3 4 2 5" xfId="35410" xr:uid="{6817BE47-6503-46B4-A289-ED3800493EBA}"/>
    <cellStyle name="Normal 4 2 3 4 2 5 2" xfId="35411" xr:uid="{357FCCD1-0A85-4D33-AF9F-DEBDDA3B7B90}"/>
    <cellStyle name="Normal 4 2 3 4 2 6" xfId="35412" xr:uid="{A96F58E6-2FC3-49D2-AA4A-80232D57C62A}"/>
    <cellStyle name="Normal 4 2 3 4 3" xfId="35413" xr:uid="{B717B687-473C-4015-9916-AB15D3F60F59}"/>
    <cellStyle name="Normal 4 2 3 4 3 2" xfId="35414" xr:uid="{BEC0F2A8-C66E-4AC2-AF76-ED9AEF1C4B40}"/>
    <cellStyle name="Normal 4 2 3 4 3 2 2" xfId="35415" xr:uid="{F765044A-64BF-47B0-A8CF-37CEA05300DC}"/>
    <cellStyle name="Normal 4 2 3 4 3 2 2 2" xfId="35416" xr:uid="{BA1591A9-519C-4338-BBE9-C97916A31B15}"/>
    <cellStyle name="Normal 4 2 3 4 3 2 3" xfId="35417" xr:uid="{BDC80256-C3D5-4238-AF3D-ED7B98BB6B30}"/>
    <cellStyle name="Normal 4 2 3 4 3 3" xfId="35418" xr:uid="{BE9B999B-889D-402E-9360-A888E9E0295B}"/>
    <cellStyle name="Normal 4 2 3 4 3 3 2" xfId="35419" xr:uid="{77CDDD35-5C78-41FD-B4B8-588B66AFD233}"/>
    <cellStyle name="Normal 4 2 3 4 3 3 2 2" xfId="35420" xr:uid="{2A4CC765-F739-4573-A57A-C2FE9E2517BF}"/>
    <cellStyle name="Normal 4 2 3 4 3 3 3" xfId="35421" xr:uid="{96D56121-92DB-4127-8079-1A3AA24B2E0D}"/>
    <cellStyle name="Normal 4 2 3 4 3 4" xfId="35422" xr:uid="{06D035BB-CBAE-485F-BD07-18A283630E18}"/>
    <cellStyle name="Normal 4 2 3 4 3 4 2" xfId="35423" xr:uid="{8A8C99E8-5E77-4039-96BA-52E27E9FB345}"/>
    <cellStyle name="Normal 4 2 3 4 3 5" xfId="35424" xr:uid="{077748FA-F6BF-448E-B866-9C62D777EC23}"/>
    <cellStyle name="Normal 4 2 3 4 4" xfId="35425" xr:uid="{2DCF70A9-D701-4E11-87A4-5C825C559327}"/>
    <cellStyle name="Normal 4 2 3 4 4 2" xfId="35426" xr:uid="{9D697079-9B49-42F5-ACBC-0EBA8476FB59}"/>
    <cellStyle name="Normal 4 2 3 4 4 2 2" xfId="35427" xr:uid="{40FCAAD2-874A-4855-89E5-CB1AAB7AA3B6}"/>
    <cellStyle name="Normal 4 2 3 4 4 3" xfId="35428" xr:uid="{4203EC29-3111-4617-A195-4081DB2754C2}"/>
    <cellStyle name="Normal 4 2 3 4 5" xfId="35429" xr:uid="{444B39B6-5188-4E70-9310-AE946B602FCD}"/>
    <cellStyle name="Normal 4 2 3 4 5 2" xfId="35430" xr:uid="{6682F61D-2979-44FB-A01D-F0F32D6ADA9D}"/>
    <cellStyle name="Normal 4 2 3 4 5 2 2" xfId="35431" xr:uid="{5F855453-6171-499A-90F8-C90010C4F959}"/>
    <cellStyle name="Normal 4 2 3 4 5 3" xfId="35432" xr:uid="{1735FCE2-A4C7-4829-BA71-416584F0769F}"/>
    <cellStyle name="Normal 4 2 3 4 6" xfId="35433" xr:uid="{6C97E7DB-6C5D-4AA5-9521-C618FF7103AC}"/>
    <cellStyle name="Normal 4 2 3 4 6 2" xfId="35434" xr:uid="{3A50B730-9DD9-446C-A056-5D96D09615CE}"/>
    <cellStyle name="Normal 4 2 3 4 7" xfId="35435" xr:uid="{4947FB36-7367-4FC5-8A4F-62D37143D6DD}"/>
    <cellStyle name="Normal 4 2 3 4 8" xfId="47138" xr:uid="{43EC9EF0-267E-4598-AAED-A92EA73A51A3}"/>
    <cellStyle name="Normal 4 2 3 5" xfId="35436" xr:uid="{773C891C-9051-4E04-910A-22AF6B80F896}"/>
    <cellStyle name="Normal 4 2 3 5 2" xfId="35437" xr:uid="{9636BA95-B1C0-48B6-8282-4B47298BEC8B}"/>
    <cellStyle name="Normal 4 2 3 5 2 2" xfId="35438" xr:uid="{9AB951FD-93E0-4C7D-BDFD-1FDA0A70EB2E}"/>
    <cellStyle name="Normal 4 2 3 5 2 2 2" xfId="35439" xr:uid="{2C066CC9-EB96-49D8-8467-475AC106AD89}"/>
    <cellStyle name="Normal 4 2 3 5 2 2 2 2" xfId="35440" xr:uid="{131E2F90-3609-4478-A552-DD7110DEB38C}"/>
    <cellStyle name="Normal 4 2 3 5 2 2 3" xfId="35441" xr:uid="{2027321A-23A8-4F38-A285-57ECA219A9F1}"/>
    <cellStyle name="Normal 4 2 3 5 2 3" xfId="35442" xr:uid="{EDD3D259-2249-4E0F-B658-118828E1334E}"/>
    <cellStyle name="Normal 4 2 3 5 2 3 2" xfId="35443" xr:uid="{82EEBCC9-DE71-4D6F-A612-E60C7E5FCD56}"/>
    <cellStyle name="Normal 4 2 3 5 2 3 2 2" xfId="35444" xr:uid="{1A961C7B-FA7F-49F1-A8F7-BE4B82C0C547}"/>
    <cellStyle name="Normal 4 2 3 5 2 3 3" xfId="35445" xr:uid="{09903B47-1C58-448D-88F8-8B171CC8E63D}"/>
    <cellStyle name="Normal 4 2 3 5 2 4" xfId="35446" xr:uid="{A8E77C62-A38F-4293-8F73-3D1669DD43EB}"/>
    <cellStyle name="Normal 4 2 3 5 2 4 2" xfId="35447" xr:uid="{77F81839-B446-4D84-B132-E6537E6AA909}"/>
    <cellStyle name="Normal 4 2 3 5 2 5" xfId="35448" xr:uid="{128651D6-D114-4599-9A81-B0C75C051B17}"/>
    <cellStyle name="Normal 4 2 3 5 3" xfId="35449" xr:uid="{7CE22428-5033-49CE-8067-7166D0A2B738}"/>
    <cellStyle name="Normal 4 2 3 5 3 2" xfId="35450" xr:uid="{E93C382D-5F81-4852-AC54-CA61E22C6958}"/>
    <cellStyle name="Normal 4 2 3 5 3 2 2" xfId="35451" xr:uid="{4BEDA298-FD0C-444F-8697-D56B6FD6EF8E}"/>
    <cellStyle name="Normal 4 2 3 5 3 3" xfId="35452" xr:uid="{07E1A40C-FAD0-4714-B80F-AE45FCF7E233}"/>
    <cellStyle name="Normal 4 2 3 5 4" xfId="35453" xr:uid="{1BC86EF5-671F-4C10-943C-2CA5D8DC84EE}"/>
    <cellStyle name="Normal 4 2 3 5 4 2" xfId="35454" xr:uid="{6291EF6D-0EBA-489B-B5A3-C78253621366}"/>
    <cellStyle name="Normal 4 2 3 5 4 2 2" xfId="35455" xr:uid="{E605E709-75EE-41B4-8305-94AABE18C7E7}"/>
    <cellStyle name="Normal 4 2 3 5 4 3" xfId="35456" xr:uid="{070DD1A0-89FC-4047-A1D2-CA10354F8CDB}"/>
    <cellStyle name="Normal 4 2 3 5 5" xfId="35457" xr:uid="{29668DD3-D48A-48C4-B64D-29CE4C85AA50}"/>
    <cellStyle name="Normal 4 2 3 5 5 2" xfId="35458" xr:uid="{AD765011-E7DC-444C-B9EB-3CD16D8E0AC0}"/>
    <cellStyle name="Normal 4 2 3 5 6" xfId="35459" xr:uid="{72C567D0-08DF-4B6F-A921-FF5DD3AB9029}"/>
    <cellStyle name="Normal 4 2 3 5 7" xfId="46236" xr:uid="{3A5DAC60-9E71-4FB4-9E8B-A2760BF27EF6}"/>
    <cellStyle name="Normal 4 2 3 6" xfId="35460" xr:uid="{99D4F7F4-F64A-41B7-9F91-88D755A40E16}"/>
    <cellStyle name="Normal 4 2 3 6 2" xfId="35461" xr:uid="{C43A7486-742B-46A6-BFFF-ADCDFECDAE11}"/>
    <cellStyle name="Normal 4 2 3 6 2 2" xfId="35462" xr:uid="{1272EFD8-6399-48B9-9AB5-1DCB54D1B82A}"/>
    <cellStyle name="Normal 4 2 3 6 2 2 2" xfId="35463" xr:uid="{BD6D1665-2D8A-410F-B026-C8CD224272DE}"/>
    <cellStyle name="Normal 4 2 3 6 2 3" xfId="35464" xr:uid="{E3C3ACCA-701D-466D-8CCD-E21623CAB76D}"/>
    <cellStyle name="Normal 4 2 3 6 3" xfId="35465" xr:uid="{3E35D9D4-514E-462F-9E36-68B32A4795DE}"/>
    <cellStyle name="Normal 4 2 3 6 3 2" xfId="35466" xr:uid="{97CA5A4D-4F46-456B-AB63-0F379FB5DDF9}"/>
    <cellStyle name="Normal 4 2 3 6 3 2 2" xfId="35467" xr:uid="{22960C87-9C28-4B40-BBF0-46C097AF5F73}"/>
    <cellStyle name="Normal 4 2 3 6 3 3" xfId="35468" xr:uid="{1DFDA95B-5BCE-4582-80BE-1A6F9057B30A}"/>
    <cellStyle name="Normal 4 2 3 6 4" xfId="35469" xr:uid="{52AC2594-831D-4408-9EA5-EB817B1DB82E}"/>
    <cellStyle name="Normal 4 2 3 6 4 2" xfId="35470" xr:uid="{4EFB7D5E-D1C3-473F-ABC5-5E325DD70289}"/>
    <cellStyle name="Normal 4 2 3 6 5" xfId="35471" xr:uid="{561DB4F1-3F68-42CE-A086-73B904FF99B0}"/>
    <cellStyle name="Normal 4 2 3 7" xfId="35472" xr:uid="{D1DCADED-1CD5-46BD-A679-74DE61212CD9}"/>
    <cellStyle name="Normal 4 2 3 7 2" xfId="35473" xr:uid="{178DA1F8-4BE0-4E77-86B5-C43F2D471E71}"/>
    <cellStyle name="Normal 4 2 3 7 2 2" xfId="35474" xr:uid="{9A2D1E6B-0826-4908-AB44-D32B6D29153A}"/>
    <cellStyle name="Normal 4 2 3 7 2 2 2" xfId="35475" xr:uid="{2566A8DA-5CA8-4BD2-8659-B4354BAB854F}"/>
    <cellStyle name="Normal 4 2 3 7 2 3" xfId="35476" xr:uid="{5531DEC7-F0EF-440F-BDC9-0378C6B06AD8}"/>
    <cellStyle name="Normal 4 2 3 7 3" xfId="35477" xr:uid="{2A3608A6-9E9D-42BF-9868-7E612D170559}"/>
    <cellStyle name="Normal 4 2 3 7 3 2" xfId="35478" xr:uid="{090A0D4A-2B87-4C06-A450-590791094460}"/>
    <cellStyle name="Normal 4 2 3 7 4" xfId="35479" xr:uid="{D973D01F-3872-4A45-8B9C-4291BADE1C91}"/>
    <cellStyle name="Normal 4 2 3 8" xfId="35480" xr:uid="{39E5CE74-DAB3-4F84-9FB6-D6E2BA8DD49E}"/>
    <cellStyle name="Normal 4 2 3 8 2" xfId="35481" xr:uid="{C9866DD5-E392-47C7-805C-C1E5B63491D2}"/>
    <cellStyle name="Normal 4 2 3 8 2 2" xfId="35482" xr:uid="{270B817B-DC5B-488A-9294-0B8F1758D9F3}"/>
    <cellStyle name="Normal 4 2 3 8 3" xfId="35483" xr:uid="{4B82F0C7-FA87-4F2D-8495-C24320AF7727}"/>
    <cellStyle name="Normal 4 2 3 9" xfId="35484" xr:uid="{B91112EC-F946-4011-9CA2-EF101BBFD27F}"/>
    <cellStyle name="Normal 4 2 3 9 2" xfId="35485" xr:uid="{BEFF0BC4-1C3F-454E-992B-F136CC504DB9}"/>
    <cellStyle name="Normal 4 2 4" xfId="1704" xr:uid="{81F16C54-4450-40B8-A522-047E68791C34}"/>
    <cellStyle name="Normal 4 2 4 2" xfId="35486" xr:uid="{5E4D2E02-4D89-47F5-B0CB-CB6323A7F289}"/>
    <cellStyle name="Normal 4 2 4 2 10" xfId="45486" xr:uid="{D1430D98-9C78-4FC5-BD7F-4E5BD5805776}"/>
    <cellStyle name="Normal 4 2 4 2 2" xfId="35487" xr:uid="{C5CEB10E-A27F-4194-944E-25D6331F2978}"/>
    <cellStyle name="Normal 4 2 4 2 2 2" xfId="35488" xr:uid="{1BC936CB-B0B3-4F0D-A875-DACE107C4F19}"/>
    <cellStyle name="Normal 4 2 4 2 2 2 2" xfId="35489" xr:uid="{4DDF678B-7043-477F-95D9-5E20A1B7874C}"/>
    <cellStyle name="Normal 4 2 4 2 2 2 3" xfId="35490" xr:uid="{C28F245A-8F80-4312-A30F-3AADC5D96D7D}"/>
    <cellStyle name="Normal 4 2 4 2 2 3" xfId="35491" xr:uid="{A3D67262-C6FF-4AF8-AD13-B61BA7B822EB}"/>
    <cellStyle name="Normal 4 2 4 2 2 3 2" xfId="35492" xr:uid="{7328CA78-CB50-4B66-8694-917BC7E16E87}"/>
    <cellStyle name="Normal 4 2 4 2 2 3 2 2" xfId="35493" xr:uid="{9140792D-9FFA-4784-A4AC-E096C71F0397}"/>
    <cellStyle name="Normal 4 2 4 2 2 3 2 2 2" xfId="35494" xr:uid="{A763E312-451F-4A5B-A381-FBFA67FBEE26}"/>
    <cellStyle name="Normal 4 2 4 2 2 3 2 3" xfId="35495" xr:uid="{EBDF56F8-F8F3-449E-936D-2AF599A1FCF2}"/>
    <cellStyle name="Normal 4 2 4 2 2 3 3" xfId="35496" xr:uid="{17A219F6-97FA-4CB1-8452-CABC15D69212}"/>
    <cellStyle name="Normal 4 2 4 2 2 3 3 2" xfId="35497" xr:uid="{60F8A2E4-9524-48D6-A128-8414F003F9E8}"/>
    <cellStyle name="Normal 4 2 4 2 2 3 3 2 2" xfId="35498" xr:uid="{A1478958-3598-4577-B242-BD5E99E82444}"/>
    <cellStyle name="Normal 4 2 4 2 2 3 3 3" xfId="35499" xr:uid="{75AAD437-2A22-4893-B16D-09080CD29CEC}"/>
    <cellStyle name="Normal 4 2 4 2 2 3 4" xfId="35500" xr:uid="{7E0D882A-A981-416A-A3A6-CDDF5D0BC16A}"/>
    <cellStyle name="Normal 4 2 4 2 2 3 4 2" xfId="35501" xr:uid="{126FC9F3-7059-4911-853F-3191E84F93F5}"/>
    <cellStyle name="Normal 4 2 4 2 2 3 5" xfId="35502" xr:uid="{30F4D536-5F00-4BE5-8D02-1727F46476F3}"/>
    <cellStyle name="Normal 4 2 4 2 2 4" xfId="35503" xr:uid="{FB4BBAE0-C22D-47AD-8A50-2279261946A0}"/>
    <cellStyle name="Normal 4 2 4 2 2 5" xfId="35504" xr:uid="{E80AAB75-6A28-4DD6-B316-34663F3BFA6C}"/>
    <cellStyle name="Normal 4 2 4 2 2 6" xfId="46825" xr:uid="{0674BC54-2C00-42F7-A52E-846CC678459D}"/>
    <cellStyle name="Normal 4 2 4 2 3" xfId="35505" xr:uid="{B89D3AD5-8C40-476F-B47E-8D397B92F350}"/>
    <cellStyle name="Normal 4 2 4 2 3 2" xfId="35506" xr:uid="{2DB3BC5F-786E-4946-9BD2-E231CCB681A9}"/>
    <cellStyle name="Normal 4 2 4 2 3 2 2" xfId="35507" xr:uid="{918C77BA-04A1-4854-A89A-BB50B9E8E517}"/>
    <cellStyle name="Normal 4 2 4 2 3 2 2 2" xfId="35508" xr:uid="{74AB0001-460F-4503-B467-D6D1EA760C2C}"/>
    <cellStyle name="Normal 4 2 4 2 3 2 2 2 2" xfId="35509" xr:uid="{342D9309-B749-48F7-A19D-F6F408AE1EAB}"/>
    <cellStyle name="Normal 4 2 4 2 3 2 2 3" xfId="35510" xr:uid="{E584997B-0CDC-40B3-86F6-E155F82C0221}"/>
    <cellStyle name="Normal 4 2 4 2 3 2 3" xfId="35511" xr:uid="{932C5E89-586C-4F76-800B-F828873B5C0C}"/>
    <cellStyle name="Normal 4 2 4 2 3 2 3 2" xfId="35512" xr:uid="{8D561836-04C0-4B08-9772-8831816DDCAC}"/>
    <cellStyle name="Normal 4 2 4 2 3 2 3 2 2" xfId="35513" xr:uid="{2E78B3F5-9E02-49D6-BA09-2F616E0D7939}"/>
    <cellStyle name="Normal 4 2 4 2 3 2 3 3" xfId="35514" xr:uid="{69543050-5942-4CDB-AD07-C65A5F7D5F8A}"/>
    <cellStyle name="Normal 4 2 4 2 3 2 4" xfId="35515" xr:uid="{42C629EE-CA78-421C-BCE8-D073DC30F48D}"/>
    <cellStyle name="Normal 4 2 4 2 3 2 4 2" xfId="35516" xr:uid="{D25D083C-2A2A-4673-93FC-9EDD9A22E865}"/>
    <cellStyle name="Normal 4 2 4 2 3 2 5" xfId="35517" xr:uid="{6526571F-77FD-4EF9-8C74-879EE56B1344}"/>
    <cellStyle name="Normal 4 2 4 2 3 3" xfId="35518" xr:uid="{93E89D1D-9166-410C-9A74-155B43BC0306}"/>
    <cellStyle name="Normal 4 2 4 2 3 3 2" xfId="35519" xr:uid="{7904C043-9C78-4B09-A23D-F902EDC73A82}"/>
    <cellStyle name="Normal 4 2 4 2 3 3 3" xfId="35520" xr:uid="{11614C02-21AD-4EBB-9448-D033B49C9678}"/>
    <cellStyle name="Normal 4 2 4 2 3 4" xfId="35521" xr:uid="{3731B7BF-AFDE-443C-BDB6-568B926DCDD1}"/>
    <cellStyle name="Normal 4 2 4 2 3 4 2" xfId="35522" xr:uid="{878467F2-78DE-491D-BAAA-B58FF3A46393}"/>
    <cellStyle name="Normal 4 2 4 2 3 4 2 2" xfId="35523" xr:uid="{5AB649E6-499A-49D9-AF28-913F6CEFACD8}"/>
    <cellStyle name="Normal 4 2 4 2 3 4 3" xfId="35524" xr:uid="{D4538769-EAD8-4485-A6EF-CFFE62D3C4F4}"/>
    <cellStyle name="Normal 4 2 4 2 3 5" xfId="35525" xr:uid="{52527780-3CAB-4465-A5F0-4B693D033757}"/>
    <cellStyle name="Normal 4 2 4 2 3 5 2" xfId="35526" xr:uid="{5920DAEA-D908-4091-B9DD-658ABA664765}"/>
    <cellStyle name="Normal 4 2 4 2 3 5 2 2" xfId="35527" xr:uid="{505DE60A-9F0D-4B2F-8EA4-63F2C0C3460F}"/>
    <cellStyle name="Normal 4 2 4 2 3 5 3" xfId="35528" xr:uid="{82368B6E-CC75-4C52-AB09-9D68A4F8E487}"/>
    <cellStyle name="Normal 4 2 4 2 3 6" xfId="35529" xr:uid="{BE0D0D1A-B53F-48E7-9D7A-81613DBB4A03}"/>
    <cellStyle name="Normal 4 2 4 2 3 6 2" xfId="35530" xr:uid="{0004405A-CE48-452D-9C68-F2EB4E8DB697}"/>
    <cellStyle name="Normal 4 2 4 2 3 7" xfId="35531" xr:uid="{3AC5B45C-9731-499A-9142-DCFE537ACECA}"/>
    <cellStyle name="Normal 4 2 4 2 4" xfId="35532" xr:uid="{D835468C-D38A-4AC6-B80F-1806A839CEF5}"/>
    <cellStyle name="Normal 4 2 4 2 4 2" xfId="35533" xr:uid="{10634DEA-9EA9-44CE-9FEA-A381B644CF00}"/>
    <cellStyle name="Normal 4 2 4 2 4 2 2" xfId="35534" xr:uid="{21CAE9BC-E018-4DC5-91D0-268093A48002}"/>
    <cellStyle name="Normal 4 2 4 2 4 2 2 2" xfId="35535" xr:uid="{36A48ECD-08B7-43C8-B073-B6933EC7A975}"/>
    <cellStyle name="Normal 4 2 4 2 4 2 3" xfId="35536" xr:uid="{B6006976-9DB0-4169-BC93-7149D0BCB800}"/>
    <cellStyle name="Normal 4 2 4 2 4 3" xfId="35537" xr:uid="{D1C4A219-3C9F-4B34-8822-CE9797E3D4C8}"/>
    <cellStyle name="Normal 4 2 4 2 4 3 2" xfId="35538" xr:uid="{83F0A1CD-D367-464D-BFC6-20D09520F506}"/>
    <cellStyle name="Normal 4 2 4 2 4 3 2 2" xfId="35539" xr:uid="{1645C8A4-154D-4CB2-8CDC-D4379B66358B}"/>
    <cellStyle name="Normal 4 2 4 2 4 3 3" xfId="35540" xr:uid="{FD1A8BA8-C9F4-4B7E-85D1-311629A3589F}"/>
    <cellStyle name="Normal 4 2 4 2 4 4" xfId="35541" xr:uid="{A30E74CA-B4E4-4154-A85E-EC85C22CDF44}"/>
    <cellStyle name="Normal 4 2 4 2 4 4 2" xfId="35542" xr:uid="{B7128229-6378-4B73-B59E-8DF1A440776A}"/>
    <cellStyle name="Normal 4 2 4 2 4 5" xfId="35543" xr:uid="{F8B5FA9E-3000-4A01-866B-000A21B59C7D}"/>
    <cellStyle name="Normal 4 2 4 2 5" xfId="35544" xr:uid="{84ECAB6F-6979-4370-97A7-DA0A98575047}"/>
    <cellStyle name="Normal 4 2 4 2 5 2" xfId="35545" xr:uid="{C8DDCDA2-3121-40B6-A9EB-501703008EF6}"/>
    <cellStyle name="Normal 4 2 4 2 5 2 2" xfId="35546" xr:uid="{79BAEF12-D13C-49BE-9FF4-71B0A6CF0856}"/>
    <cellStyle name="Normal 4 2 4 2 5 2 2 2" xfId="35547" xr:uid="{E05FC927-4106-448A-B411-7C8AFFF4DAB6}"/>
    <cellStyle name="Normal 4 2 4 2 5 2 3" xfId="35548" xr:uid="{DFFDA812-7B91-425C-BC6C-A0B7DC1D9C76}"/>
    <cellStyle name="Normal 4 2 4 2 5 3" xfId="35549" xr:uid="{34A5B331-7D4E-475B-884C-8BA41C25D584}"/>
    <cellStyle name="Normal 4 2 4 2 5 3 2" xfId="35550" xr:uid="{125B8F7E-85E9-482B-9A5F-DA7EA0DD381C}"/>
    <cellStyle name="Normal 4 2 4 2 5 4" xfId="35551" xr:uid="{FBDEB88F-4B6B-4024-A8A6-938BFD76C0C3}"/>
    <cellStyle name="Normal 4 2 4 2 6" xfId="35552" xr:uid="{410945E5-C8F3-4692-9C5C-7BD9F5C9DE82}"/>
    <cellStyle name="Normal 4 2 4 2 6 2" xfId="35553" xr:uid="{3DF87C7E-97F1-4EF1-A9EB-DD2447FC09CC}"/>
    <cellStyle name="Normal 4 2 4 2 6 2 2" xfId="35554" xr:uid="{D8803ACD-6DDC-4D41-BC8B-23AC0D9EABCF}"/>
    <cellStyle name="Normal 4 2 4 2 6 3" xfId="35555" xr:uid="{59BA1D44-29F2-4E88-BDB9-16CCF9C6FF35}"/>
    <cellStyle name="Normal 4 2 4 2 7" xfId="35556" xr:uid="{55CC0D84-7598-4298-B273-F778CDB43B4E}"/>
    <cellStyle name="Normal 4 2 4 2 7 2" xfId="35557" xr:uid="{B11E15B8-F518-469A-967B-8068D352AC7D}"/>
    <cellStyle name="Normal 4 2 4 2 7 2 2" xfId="35558" xr:uid="{A3DB0AF3-6991-4C67-A5C6-E2A59F76E158}"/>
    <cellStyle name="Normal 4 2 4 2 7 3" xfId="35559" xr:uid="{5CC78161-9878-40D3-A0EB-83D225C667FD}"/>
    <cellStyle name="Normal 4 2 4 2 8" xfId="35560" xr:uid="{60F7BE5A-5923-4B3D-A7A9-7D9F18F5835D}"/>
    <cellStyle name="Normal 4 2 4 2 8 2" xfId="35561" xr:uid="{79DBA197-4941-42CC-B2A3-F90BAAA22E98}"/>
    <cellStyle name="Normal 4 2 4 2 9" xfId="35562" xr:uid="{B26E8336-B5E3-4ADF-BE90-AF2DC3AA19B0}"/>
    <cellStyle name="Normal 4 2 4 3" xfId="35563" xr:uid="{2FBA7DDE-9CCC-49E9-A847-EE43D433ED93}"/>
    <cellStyle name="Normal 4 2 4 3 2" xfId="35564" xr:uid="{7C347DC7-480A-4837-8BF1-34CC6A89039A}"/>
    <cellStyle name="Normal 4 2 4 3 2 2" xfId="35565" xr:uid="{53F61634-C970-4A5F-8505-E2404C2A8EFF}"/>
    <cellStyle name="Normal 4 2 4 3 2 2 2" xfId="35566" xr:uid="{FFF070BF-5761-47C6-B4EE-79E8772497A4}"/>
    <cellStyle name="Normal 4 2 4 3 2 2 2 2" xfId="35567" xr:uid="{9130C072-059D-4381-8DCD-F09B2C323AF0}"/>
    <cellStyle name="Normal 4 2 4 3 2 2 2 2 2" xfId="35568" xr:uid="{ACA8964A-5FC0-42C3-8165-DED266AE593D}"/>
    <cellStyle name="Normal 4 2 4 3 2 2 2 3" xfId="35569" xr:uid="{AEBD9F37-49A6-4945-A849-069AE5C6C6E5}"/>
    <cellStyle name="Normal 4 2 4 3 2 2 3" xfId="35570" xr:uid="{9E1254B0-3EF6-4B4C-9592-7C039CD07AA4}"/>
    <cellStyle name="Normal 4 2 4 3 2 2 3 2" xfId="35571" xr:uid="{8C4C1D71-EA7F-445A-84F3-85D1BCFBE9EB}"/>
    <cellStyle name="Normal 4 2 4 3 2 2 3 2 2" xfId="35572" xr:uid="{E9877FAB-2F10-4FB1-8EB3-9F0B6A21627D}"/>
    <cellStyle name="Normal 4 2 4 3 2 2 3 3" xfId="35573" xr:uid="{11F1E04D-E81A-4DA9-BCBB-D576ED0E57BC}"/>
    <cellStyle name="Normal 4 2 4 3 2 2 4" xfId="35574" xr:uid="{2C3CFEF1-9364-474C-8D87-C48356A61AB5}"/>
    <cellStyle name="Normal 4 2 4 3 2 2 4 2" xfId="35575" xr:uid="{952634DC-B491-4607-AF1B-7D1E3CBB8393}"/>
    <cellStyle name="Normal 4 2 4 3 2 2 5" xfId="35576" xr:uid="{4046DF65-1180-4A3E-8609-332356C061E3}"/>
    <cellStyle name="Normal 4 2 4 3 2 3" xfId="35577" xr:uid="{DB245B1A-3123-44BF-964D-0E08DFA6FDA0}"/>
    <cellStyle name="Normal 4 2 4 3 2 3 2" xfId="35578" xr:uid="{491A56C4-B511-40AB-BC46-A82926DE985E}"/>
    <cellStyle name="Normal 4 2 4 3 2 3 3" xfId="35579" xr:uid="{5A16F4D3-4EA6-4F51-AEA1-C335E493816A}"/>
    <cellStyle name="Normal 4 2 4 3 2 4" xfId="35580" xr:uid="{6955EAA3-2FFA-4107-8990-4CFC4F7CD3AB}"/>
    <cellStyle name="Normal 4 2 4 3 2 4 2" xfId="35581" xr:uid="{E382EB8B-1FC9-4D2C-B1EA-927D2E4FE684}"/>
    <cellStyle name="Normal 4 2 4 3 2 4 2 2" xfId="35582" xr:uid="{59420050-887E-40F9-B71E-8B13D0649C74}"/>
    <cellStyle name="Normal 4 2 4 3 2 4 3" xfId="35583" xr:uid="{7A61C4F4-0732-42A7-A4F1-E89BAC8C76DB}"/>
    <cellStyle name="Normal 4 2 4 3 2 5" xfId="35584" xr:uid="{65337350-E5D3-4EF1-9132-B100CC64C06A}"/>
    <cellStyle name="Normal 4 2 4 3 2 5 2" xfId="35585" xr:uid="{29879958-E84E-429D-A84E-C061268C960A}"/>
    <cellStyle name="Normal 4 2 4 3 2 5 2 2" xfId="35586" xr:uid="{BBA2AB54-5D61-4C5C-BAD0-597D391D5B8A}"/>
    <cellStyle name="Normal 4 2 4 3 2 5 3" xfId="35587" xr:uid="{2122AB5A-631F-4733-A80C-8D4678477582}"/>
    <cellStyle name="Normal 4 2 4 3 2 6" xfId="35588" xr:uid="{4A490D54-4049-486A-A946-1292C57C13B8}"/>
    <cellStyle name="Normal 4 2 4 3 2 6 2" xfId="35589" xr:uid="{AC8D0E5B-15F8-4557-B4AE-C66AC70312B6}"/>
    <cellStyle name="Normal 4 2 4 3 2 7" xfId="35590" xr:uid="{2A1043FC-71F5-46FF-9468-42DB19C5A767}"/>
    <cellStyle name="Normal 4 2 4 3 2 8" xfId="46990" xr:uid="{C790DC4D-B204-4874-ABD9-84FEBDE13AF8}"/>
    <cellStyle name="Normal 4 2 4 3 3" xfId="35591" xr:uid="{CD0F1427-9E55-4251-A5F4-198C0F60FD50}"/>
    <cellStyle name="Normal 4 2 4 3 3 2" xfId="35592" xr:uid="{EA0E2684-B42F-4D05-81FF-9D9B881DE27E}"/>
    <cellStyle name="Normal 4 2 4 3 3 2 2" xfId="35593" xr:uid="{257EC78B-6FE3-4AE0-9ECD-B24EA152703C}"/>
    <cellStyle name="Normal 4 2 4 3 3 2 2 2" xfId="35594" xr:uid="{86920D20-4648-4913-9899-E0AE7C5DFEC5}"/>
    <cellStyle name="Normal 4 2 4 3 3 2 3" xfId="35595" xr:uid="{C9440E88-CAD3-49C0-AE59-16B68351B099}"/>
    <cellStyle name="Normal 4 2 4 3 3 3" xfId="35596" xr:uid="{37D83322-1E97-46AF-9695-D954607FA626}"/>
    <cellStyle name="Normal 4 2 4 3 3 3 2" xfId="35597" xr:uid="{99EFD01E-72ED-490D-8355-A6296C9BEA43}"/>
    <cellStyle name="Normal 4 2 4 3 3 3 2 2" xfId="35598" xr:uid="{E6754C4E-3B87-41C7-B937-43A3263E3F46}"/>
    <cellStyle name="Normal 4 2 4 3 3 3 3" xfId="35599" xr:uid="{3ADAAF33-D691-4811-A8CE-E84215C64DDA}"/>
    <cellStyle name="Normal 4 2 4 3 3 4" xfId="35600" xr:uid="{042AD620-33A2-4494-B192-E53A0DCFE0DA}"/>
    <cellStyle name="Normal 4 2 4 3 3 4 2" xfId="35601" xr:uid="{2F4D3D01-822A-4599-8A69-294C2A70AF85}"/>
    <cellStyle name="Normal 4 2 4 3 3 5" xfId="35602" xr:uid="{37F17D13-915F-4D43-AFC8-CC92F0609CDE}"/>
    <cellStyle name="Normal 4 2 4 3 4" xfId="35603" xr:uid="{43D285D7-5399-4D35-8932-09391F4C56CB}"/>
    <cellStyle name="Normal 4 2 4 3 4 2" xfId="35604" xr:uid="{13DF2123-435F-45D5-9763-84DF7895262A}"/>
    <cellStyle name="Normal 4 2 4 3 4 3" xfId="35605" xr:uid="{AEB691E5-66EF-4845-97DA-4B11CEB23736}"/>
    <cellStyle name="Normal 4 2 4 3 5" xfId="35606" xr:uid="{BFAB6F3A-ADFD-472E-9B4F-30EFE74A4F07}"/>
    <cellStyle name="Normal 4 2 4 3 5 2" xfId="35607" xr:uid="{E0376C43-089F-4155-9B44-13D091A7D596}"/>
    <cellStyle name="Normal 4 2 4 3 5 2 2" xfId="35608" xr:uid="{658E3C31-1FE7-40AA-BB6F-D98AF75805F3}"/>
    <cellStyle name="Normal 4 2 4 3 5 3" xfId="35609" xr:uid="{EE6D7ABC-1986-4F19-BBA9-C45920A91474}"/>
    <cellStyle name="Normal 4 2 4 3 6" xfId="35610" xr:uid="{6A4E8976-1031-4F44-9D76-59DE6C79701C}"/>
    <cellStyle name="Normal 4 2 4 3 6 2" xfId="35611" xr:uid="{96962151-5A5C-445B-910C-E10641A36A45}"/>
    <cellStyle name="Normal 4 2 4 3 6 2 2" xfId="35612" xr:uid="{7CF4B82C-D3C1-4F6E-B44A-DDBA5FAB8A24}"/>
    <cellStyle name="Normal 4 2 4 3 6 3" xfId="35613" xr:uid="{4A4898B5-C49F-417E-ADBD-357B9A43B257}"/>
    <cellStyle name="Normal 4 2 4 3 7" xfId="35614" xr:uid="{58D96F35-43F6-4EA8-B0CC-0539A97BC824}"/>
    <cellStyle name="Normal 4 2 4 3 7 2" xfId="35615" xr:uid="{258C40B2-3A04-4EB8-BDF4-DE0E72E69594}"/>
    <cellStyle name="Normal 4 2 4 3 8" xfId="35616" xr:uid="{F1F3F0CD-89EF-4941-BB93-326D7DCFA165}"/>
    <cellStyle name="Normal 4 2 4 3 9" xfId="44878" xr:uid="{9160311B-EAE1-450E-95DD-466762F728DA}"/>
    <cellStyle name="Normal 4 2 4 4" xfId="35617" xr:uid="{ED4E6103-46FE-485F-BF8B-A3E821FD8C9D}"/>
    <cellStyle name="Normal 4 2 4 4 2" xfId="35618" xr:uid="{D83DB3CA-8D24-42A7-90BC-A9361C1970BA}"/>
    <cellStyle name="Normal 4 2 4 4 2 2" xfId="35619" xr:uid="{D7F03730-4226-47EE-BDE1-2A4325284D76}"/>
    <cellStyle name="Normal 4 2 4 4 2 2 2" xfId="35620" xr:uid="{82AD9802-6463-4F96-85F7-280A29759EDF}"/>
    <cellStyle name="Normal 4 2 4 4 2 3" xfId="35621" xr:uid="{5CEE1320-4F0C-497D-943C-D32188329BBD}"/>
    <cellStyle name="Normal 4 2 4 4 3" xfId="35622" xr:uid="{6FCBA032-72E1-41C0-974C-7C561380436F}"/>
    <cellStyle name="Normal 4 2 4 4 3 2" xfId="35623" xr:uid="{50C333EE-0B10-4C9C-900B-E0C2FF0CB976}"/>
    <cellStyle name="Normal 4 2 4 4 3 2 2" xfId="35624" xr:uid="{FD14BF37-87F9-419A-86CF-8B00F9F66D34}"/>
    <cellStyle name="Normal 4 2 4 4 3 3" xfId="35625" xr:uid="{D18718FD-BDC4-4B31-B425-DD4581420404}"/>
    <cellStyle name="Normal 4 2 4 4 4" xfId="35626" xr:uid="{359969F6-54B0-41F9-BF23-2A130CE3F71E}"/>
    <cellStyle name="Normal 4 2 4 4 4 2" xfId="35627" xr:uid="{44E422EE-7429-4E67-A70E-547847C4E76D}"/>
    <cellStyle name="Normal 4 2 4 4 5" xfId="35628" xr:uid="{62F230A2-57BC-40B5-83A9-6E8B1C575992}"/>
    <cellStyle name="Normal 4 2 4 4 6" xfId="47162" xr:uid="{450E2734-CE24-471D-8F11-F248FFF0D408}"/>
    <cellStyle name="Normal 4 2 4 5" xfId="35629" xr:uid="{140AA9AB-2DF5-4C7D-9D3F-DDB93FB5DD1F}"/>
    <cellStyle name="Normal 4 2 4 5 2" xfId="35630" xr:uid="{4FDCA08B-FE64-4C0D-93C6-99179415B1EF}"/>
    <cellStyle name="Normal 4 2 4 5 2 2" xfId="35631" xr:uid="{F110A5C5-C125-4A7C-809F-17A5C740F33D}"/>
    <cellStyle name="Normal 4 2 4 5 2 2 2" xfId="35632" xr:uid="{A9A53994-B13E-47E5-BB5B-0472069AE4F5}"/>
    <cellStyle name="Normal 4 2 4 5 2 3" xfId="35633" xr:uid="{CA91A139-F0B8-40F8-9454-404BE7610C03}"/>
    <cellStyle name="Normal 4 2 4 5 3" xfId="35634" xr:uid="{05DA8A34-B76E-42C0-B778-161B09589E66}"/>
    <cellStyle name="Normal 4 2 4 5 3 2" xfId="35635" xr:uid="{BC2498D3-DC3E-4F7C-AB84-03C716A05105}"/>
    <cellStyle name="Normal 4 2 4 5 4" xfId="35636" xr:uid="{0B045FE1-9D8D-4434-90ED-EE29C23F47D2}"/>
    <cellStyle name="Normal 4 2 4 5 5" xfId="46260" xr:uid="{F8F1AAFF-A06A-42E7-A200-EBB251045E09}"/>
    <cellStyle name="Normal 4 2 4 6" xfId="35637" xr:uid="{0CE859C1-85DF-4FC4-B420-91426C759EF7}"/>
    <cellStyle name="Normal 4 2 4 6 2" xfId="35638" xr:uid="{601835F1-E1DD-47E1-805B-F07227CC2711}"/>
    <cellStyle name="Normal 4 2 4 6 2 2" xfId="35639" xr:uid="{8C566286-11E2-4191-8078-0742F13AC11D}"/>
    <cellStyle name="Normal 4 2 4 6 3" xfId="35640" xr:uid="{A444B0A1-983B-40B5-AA19-EBB3600CE7EE}"/>
    <cellStyle name="Normal 4 2 4 7" xfId="35641" xr:uid="{B26A5C12-E25A-4030-89F3-8E7030BC9A06}"/>
    <cellStyle name="Normal 4 2 4 7 2" xfId="35642" xr:uid="{61B9C13E-57F8-453E-8027-827A842F90F6}"/>
    <cellStyle name="Normal 4 2 4 8" xfId="35643" xr:uid="{F14AD7CD-2904-4633-8A86-9AA820000701}"/>
    <cellStyle name="Normal 4 2 4 9" xfId="44690" xr:uid="{10D72481-973A-4180-AB2E-B897054F8AB9}"/>
    <cellStyle name="Normal 4 2 5" xfId="35644" xr:uid="{57D7A70C-CBBF-447C-8168-B29C98C57BE8}"/>
    <cellStyle name="Normal 4 2 5 2" xfId="35645" xr:uid="{7B4F4627-0656-42DF-8153-31354D0B834D}"/>
    <cellStyle name="Normal 4 2 5 2 2" xfId="35646" xr:uid="{FCD3D65C-39E9-42BD-B14E-8BF293F7734F}"/>
    <cellStyle name="Normal 4 2 5 2 2 2" xfId="35647" xr:uid="{A62C6CDD-5B3E-4493-AB90-706888FBBE90}"/>
    <cellStyle name="Normal 4 2 5 2 2 2 2" xfId="35648" xr:uid="{782C2334-4D0B-4036-9CB2-D9BD14A64FF1}"/>
    <cellStyle name="Normal 4 2 5 2 2 2 2 2" xfId="35649" xr:uid="{27A6AAB6-3685-4624-95DC-39A0400EBF03}"/>
    <cellStyle name="Normal 4 2 5 2 2 2 3" xfId="35650" xr:uid="{63482E20-7593-4BB1-90A7-1E03C226FF34}"/>
    <cellStyle name="Normal 4 2 5 2 2 3" xfId="35651" xr:uid="{6D443294-9B79-41F9-9031-C9E5AAA10C82}"/>
    <cellStyle name="Normal 4 2 5 2 2 3 2" xfId="35652" xr:uid="{8C622B22-B78B-4B1F-AA94-5C260EDC9EBE}"/>
    <cellStyle name="Normal 4 2 5 2 2 3 2 2" xfId="35653" xr:uid="{78C996BB-02DF-4784-A3AC-06C26683A50B}"/>
    <cellStyle name="Normal 4 2 5 2 2 3 3" xfId="35654" xr:uid="{F9CCF559-7AC5-4512-91AF-7E7ED31341C6}"/>
    <cellStyle name="Normal 4 2 5 2 2 4" xfId="35655" xr:uid="{68391F6F-E62D-48C6-8583-655FADCF4D1F}"/>
    <cellStyle name="Normal 4 2 5 2 2 4 2" xfId="35656" xr:uid="{1F8A08C6-F4DE-43A8-99D3-2DFC50C404A5}"/>
    <cellStyle name="Normal 4 2 5 2 2 5" xfId="35657" xr:uid="{DD55F9BD-DBF6-4E2D-B146-7ABC5C7B56EE}"/>
    <cellStyle name="Normal 4 2 5 2 2 6" xfId="46713" xr:uid="{47DC2C8D-FDC4-424A-8E57-9306F8AEEB0D}"/>
    <cellStyle name="Normal 4 2 5 2 3" xfId="35658" xr:uid="{75AC97FB-FFA9-4D07-A44A-E9B97A39F717}"/>
    <cellStyle name="Normal 4 2 5 2 3 2" xfId="35659" xr:uid="{CF9F3520-C0B9-4A7A-81A6-BADDA43357BC}"/>
    <cellStyle name="Normal 4 2 5 2 3 2 2" xfId="35660" xr:uid="{64077DCC-0CE5-4F81-A514-E004A7CBC5EE}"/>
    <cellStyle name="Normal 4 2 5 2 3 3" xfId="35661" xr:uid="{4DCF53F1-8B09-4DAD-BF57-A3F7CCB51C79}"/>
    <cellStyle name="Normal 4 2 5 2 4" xfId="35662" xr:uid="{E44E37BF-52C3-42D7-945F-50F7113FBF9F}"/>
    <cellStyle name="Normal 4 2 5 2 4 2" xfId="35663" xr:uid="{AA707FC7-F83F-4338-B658-B86905F846F2}"/>
    <cellStyle name="Normal 4 2 5 2 4 2 2" xfId="35664" xr:uid="{3D936C43-EF8F-4837-A698-4C59E52C71D1}"/>
    <cellStyle name="Normal 4 2 5 2 4 3" xfId="35665" xr:uid="{22AE8CF9-E9F8-4813-8FE8-8F93AFB7F2D1}"/>
    <cellStyle name="Normal 4 2 5 2 5" xfId="35666" xr:uid="{F4CDE453-5B2E-43B2-B4E4-63D003239FF7}"/>
    <cellStyle name="Normal 4 2 5 2 5 2" xfId="35667" xr:uid="{C9176F7A-A07F-4077-96A4-D29115221FDF}"/>
    <cellStyle name="Normal 4 2 5 2 6" xfId="35668" xr:uid="{E6A0388F-B028-41A1-B28E-508DD6A0EB3F}"/>
    <cellStyle name="Normal 4 2 5 2 7" xfId="45375" xr:uid="{B8697AF6-F977-416E-8A8B-525690708212}"/>
    <cellStyle name="Normal 4 2 5 3" xfId="35669" xr:uid="{C25F5C47-3E7D-4918-A607-930C7276DB08}"/>
    <cellStyle name="Normal 4 2 5 3 2" xfId="35670" xr:uid="{3E7F8CC9-CFBD-4A78-8DCC-7A86F53F3740}"/>
    <cellStyle name="Normal 4 2 5 3 2 2" xfId="35671" xr:uid="{F94CAB5C-4F09-492E-AA4B-176F2056C4EA}"/>
    <cellStyle name="Normal 4 2 5 3 2 2 2" xfId="35672" xr:uid="{A9C11A36-67E5-4EF3-90D4-FA2FD06FBFCF}"/>
    <cellStyle name="Normal 4 2 5 3 2 3" xfId="35673" xr:uid="{A743C332-57DE-432F-A29F-79DFE2523CB2}"/>
    <cellStyle name="Normal 4 2 5 3 3" xfId="35674" xr:uid="{66B31AF6-160F-4D12-8EE9-F7CD0FB5DC39}"/>
    <cellStyle name="Normal 4 2 5 3 3 2" xfId="35675" xr:uid="{044E0B55-1198-4A68-BA76-7B9A84BEF25D}"/>
    <cellStyle name="Normal 4 2 5 3 3 2 2" xfId="35676" xr:uid="{88CD9340-6301-42F6-BACE-59E4936B8EA4}"/>
    <cellStyle name="Normal 4 2 5 3 3 3" xfId="35677" xr:uid="{B2D4ED10-F75D-4792-A3AC-462FD8E191D8}"/>
    <cellStyle name="Normal 4 2 5 3 4" xfId="35678" xr:uid="{4CEBDD3A-EE7C-45D0-85A4-400F83E82759}"/>
    <cellStyle name="Normal 4 2 5 3 4 2" xfId="35679" xr:uid="{8CAE6881-09BB-4326-9E07-7EC5AE0EFBBC}"/>
    <cellStyle name="Normal 4 2 5 3 5" xfId="35680" xr:uid="{57D7740F-9579-4932-9ED7-D27D7EEDAE12}"/>
    <cellStyle name="Normal 4 2 5 3 6" xfId="44767" xr:uid="{EF4D10FE-0A5C-4B7C-A875-175D6BED77DD}"/>
    <cellStyle name="Normal 4 2 5 4" xfId="35681" xr:uid="{06B414D0-5AAF-40F9-8BCF-57E6E37E7A84}"/>
    <cellStyle name="Normal 4 2 5 4 2" xfId="35682" xr:uid="{D71B95EB-39FE-4181-B48E-0E81E7F54B86}"/>
    <cellStyle name="Normal 4 2 5 4 2 2" xfId="35683" xr:uid="{185B1FA6-273A-4B7D-97FF-59CAF4DB39B8}"/>
    <cellStyle name="Normal 4 2 5 4 2 2 2" xfId="35684" xr:uid="{C210A31E-6523-4F34-ABC1-072C0778B5BC}"/>
    <cellStyle name="Normal 4 2 5 4 2 3" xfId="35685" xr:uid="{7250ED96-39AD-4A3B-9247-4DB391435601}"/>
    <cellStyle name="Normal 4 2 5 4 3" xfId="35686" xr:uid="{867AAE51-1BF1-4D6E-96DF-59ADD10964ED}"/>
    <cellStyle name="Normal 4 2 5 4 3 2" xfId="35687" xr:uid="{B7F7255A-6A47-4C5E-9FA9-3E7C8E5BFAFE}"/>
    <cellStyle name="Normal 4 2 5 4 4" xfId="35688" xr:uid="{267B578A-D853-4E0F-BAB1-566E01271699}"/>
    <cellStyle name="Normal 4 2 5 4 5" xfId="46149" xr:uid="{34C51773-E38E-4574-B5C7-64EC9A0E4130}"/>
    <cellStyle name="Normal 4 2 5 5" xfId="35689" xr:uid="{1AD9B871-0D86-49E6-B0E6-893838463994}"/>
    <cellStyle name="Normal 4 2 5 5 2" xfId="35690" xr:uid="{54411217-54C3-4CC0-9DF7-CB5C5D093C8C}"/>
    <cellStyle name="Normal 4 2 5 5 2 2" xfId="35691" xr:uid="{93952BF8-B44F-4141-8615-0056D5235F26}"/>
    <cellStyle name="Normal 4 2 5 5 3" xfId="35692" xr:uid="{B87142F7-4674-42E7-8D62-9444E4098B4B}"/>
    <cellStyle name="Normal 4 2 5 6" xfId="35693" xr:uid="{AC2D69CA-2E89-47C9-94AC-E7343B576CCF}"/>
    <cellStyle name="Normal 4 2 5 6 2" xfId="35694" xr:uid="{46B19C90-0ADD-4235-B15F-A4C029A25561}"/>
    <cellStyle name="Normal 4 2 5 7" xfId="35695" xr:uid="{0F9BF374-FA9F-4996-ACB7-6297760A9ECC}"/>
    <cellStyle name="Normal 4 2 5 8" xfId="44437" xr:uid="{008EA1A9-C00F-4379-989F-56BD17C087CE}"/>
    <cellStyle name="Normal 4 2 6" xfId="35696" xr:uid="{3A0728B2-6F6D-4199-AE38-BE17CBF1B37A}"/>
    <cellStyle name="Normal 4 2 6 2" xfId="35697" xr:uid="{15C1431F-7DFC-4C44-B27F-C8A0CF072046}"/>
    <cellStyle name="Normal 4 2 6 2 2" xfId="35698" xr:uid="{1D383EE5-4C59-452B-ACEE-54B5A0FEEA1D}"/>
    <cellStyle name="Normal 4 2 6 2 2 2" xfId="35699" xr:uid="{A4229EAD-B2DD-4204-B7CB-C96DE69EC183}"/>
    <cellStyle name="Normal 4 2 6 2 2 2 2" xfId="35700" xr:uid="{88D055C6-6539-4787-9A1E-1F239AC6134F}"/>
    <cellStyle name="Normal 4 2 6 2 2 2 2 2" xfId="35701" xr:uid="{0A0C32D0-4ADC-42B5-9D23-7A4DC4CF3A32}"/>
    <cellStyle name="Normal 4 2 6 2 2 2 3" xfId="35702" xr:uid="{8174DA66-9C79-4EC2-8FD2-77EDB6AD71F7}"/>
    <cellStyle name="Normal 4 2 6 2 2 3" xfId="35703" xr:uid="{BD134B84-DF6C-42D8-A942-E432E1A9BAF1}"/>
    <cellStyle name="Normal 4 2 6 2 2 3 2" xfId="35704" xr:uid="{53A742E6-F43F-4B21-AF93-FED108CE8B7B}"/>
    <cellStyle name="Normal 4 2 6 2 2 3 2 2" xfId="35705" xr:uid="{32874E58-6D91-47FD-8CF1-1F4845D9AE20}"/>
    <cellStyle name="Normal 4 2 6 2 2 3 3" xfId="35706" xr:uid="{00717A47-06C9-4157-89C2-71811AA32BE6}"/>
    <cellStyle name="Normal 4 2 6 2 2 4" xfId="35707" xr:uid="{76F6A8A2-7B2C-4D36-AD23-495B9033C096}"/>
    <cellStyle name="Normal 4 2 6 2 2 4 2" xfId="35708" xr:uid="{AF3B8E40-AE9C-4459-95FC-8A15143372EA}"/>
    <cellStyle name="Normal 4 2 6 2 2 5" xfId="35709" xr:uid="{A554B26D-9813-4913-AD79-F1162E0F6A38}"/>
    <cellStyle name="Normal 4 2 6 2 3" xfId="35710" xr:uid="{F402DB90-5FCB-4D5A-A7E9-395522EEC928}"/>
    <cellStyle name="Normal 4 2 6 2 3 2" xfId="35711" xr:uid="{CF6F8FCF-4D51-43BA-8CA7-45FF8D071B62}"/>
    <cellStyle name="Normal 4 2 6 2 3 2 2" xfId="35712" xr:uid="{76DE5FA0-639D-4523-83C0-E699FD0A9471}"/>
    <cellStyle name="Normal 4 2 6 2 3 3" xfId="35713" xr:uid="{6FC51FD6-DC18-4E90-A6B6-9287FAADD0CD}"/>
    <cellStyle name="Normal 4 2 6 2 4" xfId="35714" xr:uid="{B23F6208-8C5E-4BEA-931F-47B67F25091F}"/>
    <cellStyle name="Normal 4 2 6 2 4 2" xfId="35715" xr:uid="{6CDED40C-3AC4-445B-AF93-CC223DD39AA4}"/>
    <cellStyle name="Normal 4 2 6 2 4 2 2" xfId="35716" xr:uid="{511D529B-ED09-48E6-8C1F-7BD83660F2C3}"/>
    <cellStyle name="Normal 4 2 6 2 4 3" xfId="35717" xr:uid="{C9AD004C-4717-4DB2-85A3-17CC603B1D4D}"/>
    <cellStyle name="Normal 4 2 6 2 5" xfId="35718" xr:uid="{D1A10C4C-7270-4C71-BBA1-AD6AFD8934F9}"/>
    <cellStyle name="Normal 4 2 6 2 5 2" xfId="35719" xr:uid="{15C23EEF-B288-48C0-8383-9D69BE60BBAD}"/>
    <cellStyle name="Normal 4 2 6 2 6" xfId="35720" xr:uid="{88C13017-6016-437B-9D6D-AC054CA576F8}"/>
    <cellStyle name="Normal 4 2 6 2 7" xfId="45344" xr:uid="{67EB06B1-2319-40B7-A74A-E22AF9AF414B}"/>
    <cellStyle name="Normal 4 2 6 3" xfId="35721" xr:uid="{0D1190FB-30C9-4357-80FF-FA058528E7A4}"/>
    <cellStyle name="Normal 4 2 6 3 2" xfId="35722" xr:uid="{A4EDB591-EAD8-48CA-BF08-E3EE69CAE1AC}"/>
    <cellStyle name="Normal 4 2 6 3 2 2" xfId="35723" xr:uid="{27700FEC-8B96-4B1D-AA21-C0C67514288D}"/>
    <cellStyle name="Normal 4 2 6 3 2 2 2" xfId="35724" xr:uid="{35923DE4-F407-453E-A9A4-2A8A32224A4F}"/>
    <cellStyle name="Normal 4 2 6 3 2 3" xfId="35725" xr:uid="{13D1E5A3-8411-4386-B747-6DDD0715D919}"/>
    <cellStyle name="Normal 4 2 6 3 3" xfId="35726" xr:uid="{FC80424D-CFD1-409E-8E1C-87B25C92251E}"/>
    <cellStyle name="Normal 4 2 6 3 3 2" xfId="35727" xr:uid="{D13A28C6-8A5C-4C5E-B925-56E1B8989BB4}"/>
    <cellStyle name="Normal 4 2 6 3 3 2 2" xfId="35728" xr:uid="{FAA7B34A-EE85-44C6-9E1F-4C1D753C9316}"/>
    <cellStyle name="Normal 4 2 6 3 3 3" xfId="35729" xr:uid="{FB9C8583-CA0F-476F-ACA8-203E7D426261}"/>
    <cellStyle name="Normal 4 2 6 3 4" xfId="35730" xr:uid="{F981886E-B23C-47F0-92B3-2420DA8EDFE5}"/>
    <cellStyle name="Normal 4 2 6 3 4 2" xfId="35731" xr:uid="{04B72637-6A0A-4198-9058-F533E6D861CA}"/>
    <cellStyle name="Normal 4 2 6 3 5" xfId="35732" xr:uid="{267C8B66-84BC-4870-B1AA-B026E4092DE4}"/>
    <cellStyle name="Normal 4 2 6 3 6" xfId="46683" xr:uid="{7A9BFBE9-CEED-437A-86D6-9FFA687A9537}"/>
    <cellStyle name="Normal 4 2 6 4" xfId="35733" xr:uid="{FF0261D5-5BD6-4619-8C98-E2E7CDB697AD}"/>
    <cellStyle name="Normal 4 2 6 4 2" xfId="35734" xr:uid="{0B9FE04D-F851-49C9-962E-48304535BBEE}"/>
    <cellStyle name="Normal 4 2 6 4 2 2" xfId="35735" xr:uid="{9A3352AE-E816-437A-92EE-7FE11234DF68}"/>
    <cellStyle name="Normal 4 2 6 4 3" xfId="35736" xr:uid="{5067D927-76E4-4F33-A7A1-ACB676D6BC05}"/>
    <cellStyle name="Normal 4 2 6 5" xfId="35737" xr:uid="{A1DEC1E2-9CA6-4663-8BBF-D8A3A8F029F8}"/>
    <cellStyle name="Normal 4 2 6 5 2" xfId="35738" xr:uid="{D2F8FAFF-8D9F-4BF6-AEEC-EF8E95888572}"/>
    <cellStyle name="Normal 4 2 6 5 2 2" xfId="35739" xr:uid="{3BC2F2AA-0E93-4EED-8872-C228B33409BB}"/>
    <cellStyle name="Normal 4 2 6 5 3" xfId="35740" xr:uid="{F64A07B7-1250-4D2E-9E7E-BF50BD9122EB}"/>
    <cellStyle name="Normal 4 2 6 6" xfId="35741" xr:uid="{D6567BAB-E2CB-4462-AA6B-0891B950FDD8}"/>
    <cellStyle name="Normal 4 2 6 6 2" xfId="35742" xr:uid="{C8A0170D-0BED-4A06-A134-AA48F2C4AE8D}"/>
    <cellStyle name="Normal 4 2 6 7" xfId="35743" xr:uid="{EBA2C3C0-E7EF-480E-A1CA-94264C3EE940}"/>
    <cellStyle name="Normal 4 2 6 8" xfId="44361" xr:uid="{894393B8-6BF4-4C9C-8CDA-C6F140850D34}"/>
    <cellStyle name="Normal 4 2 7" xfId="35744" xr:uid="{A8655BB6-EFB6-4B07-86D8-5139620D3368}"/>
    <cellStyle name="Normal 4 2 7 2" xfId="35745" xr:uid="{5549C58E-2532-4AAE-A571-63F01D29D816}"/>
    <cellStyle name="Normal 4 2 7 2 2" xfId="35746" xr:uid="{E8C5EDD6-37D1-4104-B060-697AA865A39F}"/>
    <cellStyle name="Normal 4 2 7 2 2 2" xfId="35747" xr:uid="{25992E6B-659E-4777-A595-D1B499ACD517}"/>
    <cellStyle name="Normal 4 2 7 2 2 2 2" xfId="35748" xr:uid="{CBC097EA-ECF1-4063-B053-A6C0A10C5FB4}"/>
    <cellStyle name="Normal 4 2 7 2 2 3" xfId="35749" xr:uid="{FEA924B7-37B7-4391-8549-86B700593395}"/>
    <cellStyle name="Normal 4 2 7 2 3" xfId="35750" xr:uid="{C74CD518-EFD5-4711-B5C8-330FD05199CD}"/>
    <cellStyle name="Normal 4 2 7 2 3 2" xfId="35751" xr:uid="{354D4E53-FB58-4782-9F00-E742196F71DE}"/>
    <cellStyle name="Normal 4 2 7 2 3 2 2" xfId="35752" xr:uid="{EF33F700-1D0D-4703-BF2B-5914AC85BEC2}"/>
    <cellStyle name="Normal 4 2 7 2 3 3" xfId="35753" xr:uid="{9289CDDB-ECE5-4C82-8367-CFDC43674345}"/>
    <cellStyle name="Normal 4 2 7 2 4" xfId="35754" xr:uid="{8BB59B2A-F6D1-4249-A818-3E8083B7559B}"/>
    <cellStyle name="Normal 4 2 7 2 4 2" xfId="35755" xr:uid="{0835FBA0-E247-46EE-98F7-F94BF3A98674}"/>
    <cellStyle name="Normal 4 2 7 2 5" xfId="35756" xr:uid="{4D4442F1-7A1F-46E4-8F5C-0D543E1F560E}"/>
    <cellStyle name="Normal 4 2 7 2 6" xfId="46877" xr:uid="{4089D179-A6DB-43B1-8E78-51EDDB644BA8}"/>
    <cellStyle name="Normal 4 2 7 3" xfId="35757" xr:uid="{0174B665-3940-4190-9DC3-6ED11D7F997C}"/>
    <cellStyle name="Normal 4 2 7 3 2" xfId="35758" xr:uid="{E2E34E90-A620-4EBA-9853-F8718D39B2DD}"/>
    <cellStyle name="Normal 4 2 7 3 3" xfId="35759" xr:uid="{32BB11ED-0717-4606-BD16-4036B2AB3149}"/>
    <cellStyle name="Normal 4 2 7 4" xfId="35760" xr:uid="{28C62AC7-CC4A-4C0C-AFB5-1ADA4B1D0AC4}"/>
    <cellStyle name="Normal 4 2 7 4 2" xfId="35761" xr:uid="{3A079A52-F3EA-415E-815B-FD9B6BC2BFBC}"/>
    <cellStyle name="Normal 4 2 7 4 2 2" xfId="35762" xr:uid="{6E13D4D1-9E2A-43D2-8F7F-D0F6017B5AC0}"/>
    <cellStyle name="Normal 4 2 7 4 3" xfId="35763" xr:uid="{06386701-FF1C-433E-9B4F-6B976723B47C}"/>
    <cellStyle name="Normal 4 2 7 5" xfId="35764" xr:uid="{63092994-12C7-4F02-9452-A50317D5A21C}"/>
    <cellStyle name="Normal 4 2 7 5 2" xfId="35765" xr:uid="{5D0CF6F3-F3C0-4939-8100-04F22714F71E}"/>
    <cellStyle name="Normal 4 2 7 5 2 2" xfId="35766" xr:uid="{0A77CB86-5C22-4756-962E-61D0FC407ACE}"/>
    <cellStyle name="Normal 4 2 7 5 3" xfId="35767" xr:uid="{89E0C521-0608-486A-A9F0-5FCB2223DABD}"/>
    <cellStyle name="Normal 4 2 7 6" xfId="35768" xr:uid="{A87A1C9E-7560-4139-8402-22231797ADB2}"/>
    <cellStyle name="Normal 4 2 7 6 2" xfId="35769" xr:uid="{114FBA57-5CCC-488A-81E1-8E283FF21A4A}"/>
    <cellStyle name="Normal 4 2 7 7" xfId="35770" xr:uid="{6C5B119D-C96F-4DB8-9F96-41B8709995C0}"/>
    <cellStyle name="Normal 4 2 7 8" xfId="44733" xr:uid="{18480CE4-8633-420E-892F-D1BF996A850C}"/>
    <cellStyle name="Normal 4 2 8" xfId="35771" xr:uid="{D0E45BC3-246D-43EB-AA9C-CB8F3B6295F3}"/>
    <cellStyle name="Normal 4 2 8 2" xfId="35772" xr:uid="{AA2F74B2-27D2-4BDA-BDE8-6D9450E2BF8E}"/>
    <cellStyle name="Normal 4 2 8 2 2" xfId="35773" xr:uid="{A0DB30B7-06FC-4A55-A7DD-8EB4A05AAEE9}"/>
    <cellStyle name="Normal 4 2 8 2 3" xfId="35774" xr:uid="{FB492536-C8CD-4078-9DD8-091A5CFAC288}"/>
    <cellStyle name="Normal 4 2 8 3" xfId="35775" xr:uid="{F2C95CB8-686B-42FE-990C-A29322DD3EE0}"/>
    <cellStyle name="Normal 4 2 8 3 2" xfId="35776" xr:uid="{25A44222-AC90-433D-B71B-E9BCA72F13C5}"/>
    <cellStyle name="Normal 4 2 8 3 2 2" xfId="35777" xr:uid="{4A945127-BA98-45E6-84EB-F71D9205EA44}"/>
    <cellStyle name="Normal 4 2 8 3 3" xfId="35778" xr:uid="{3BE25D96-5928-40A5-8C86-53C50AB09205}"/>
    <cellStyle name="Normal 4 2 8 4" xfId="35779" xr:uid="{B6EB2E8F-F516-4389-9CA3-78E143E1E836}"/>
    <cellStyle name="Normal 4 2 8 4 2" xfId="35780" xr:uid="{DC1BEFDD-36F8-4BBD-A176-27D9F9DE3CF5}"/>
    <cellStyle name="Normal 4 2 8 4 2 2" xfId="35781" xr:uid="{28AD4DC8-D9E7-42EC-9319-6FE6293482FC}"/>
    <cellStyle name="Normal 4 2 8 4 3" xfId="35782" xr:uid="{FD830FA8-D8CB-4EFF-A5D0-43C56407B4F9}"/>
    <cellStyle name="Normal 4 2 8 5" xfId="35783" xr:uid="{7BABDAEC-C808-474E-98D0-24996AB767B8}"/>
    <cellStyle name="Normal 4 2 8 5 2" xfId="35784" xr:uid="{E2C5767D-1358-4FC6-9D48-CA1CCAEA2A05}"/>
    <cellStyle name="Normal 4 2 8 6" xfId="35785" xr:uid="{456927D8-F39C-46A7-ADF1-6D07CE0D463C}"/>
    <cellStyle name="Normal 4 2 8 7" xfId="47051" xr:uid="{9922402F-5300-412E-AD0D-7C7F8DA72038}"/>
    <cellStyle name="Normal 4 2 9" xfId="35786" xr:uid="{3CF29187-3CC2-45AE-B0BF-CA0E93EE08A2}"/>
    <cellStyle name="Normal 4 2 9 2" xfId="35787" xr:uid="{34096C54-79FF-4B85-8F46-C94180B9A05F}"/>
    <cellStyle name="Normal 4 2 9 3" xfId="35788" xr:uid="{FFEDF372-3F41-4589-872B-66D800C30686}"/>
    <cellStyle name="Normal 4 2 9 4" xfId="46119" xr:uid="{CF6C0881-48DF-46E8-ACF5-59849E8E7E45}"/>
    <cellStyle name="Normal 4 20" xfId="44602" xr:uid="{FF54A43D-4AB5-49AF-8693-182D0748A4F9}"/>
    <cellStyle name="Normal 4 21" xfId="44603" xr:uid="{ACFE3A2E-80D3-403C-A9EA-3F2AFCF12CA2}"/>
    <cellStyle name="Normal 4 22" xfId="44604" xr:uid="{ACC776DE-8300-4B2F-8B3A-21B546561CC4}"/>
    <cellStyle name="Normal 4 23" xfId="44605" xr:uid="{706EEAD7-73E7-4DC2-B736-AC5D096B6D32}"/>
    <cellStyle name="Normal 4 24" xfId="44590" xr:uid="{AE5AF050-7763-40B3-9CCB-CBAED09F5932}"/>
    <cellStyle name="Normal 4 25" xfId="44725" xr:uid="{031CC5EC-E096-4066-993E-D1AD29820CC6}"/>
    <cellStyle name="Normal 4 25 2" xfId="47025" xr:uid="{D0C96C35-6D7E-4FE0-833B-E07B0C14D9D4}"/>
    <cellStyle name="Normal 4 25 2 2" xfId="47203" xr:uid="{497041A8-27BD-48B8-AD3A-411E18A470BF}"/>
    <cellStyle name="Normal 4 26" xfId="44931" xr:uid="{CE3E8C80-067D-4D25-A652-2A7F3EBA6F85}"/>
    <cellStyle name="Normal 4 27" xfId="47594" xr:uid="{38649F55-333A-4979-9F75-670040033EEF}"/>
    <cellStyle name="Normal 4 28" xfId="43957" xr:uid="{8D46F266-5E50-4CC3-B88A-12C2CA9F70BC}"/>
    <cellStyle name="Normal 4 29" xfId="185" xr:uid="{59C548E8-EDB0-4384-A061-532C1FEEAF29}"/>
    <cellStyle name="Normal 4 3" xfId="224" xr:uid="{8129AB8A-85D6-4775-810E-390E26C49B72}"/>
    <cellStyle name="Normal 4 3 10" xfId="35789" xr:uid="{09A28D96-B1FE-4F98-837A-E065B88F1897}"/>
    <cellStyle name="Normal 4 3 11" xfId="35790" xr:uid="{80842D37-C844-4B8C-8770-8638677953F3}"/>
    <cellStyle name="Normal 4 3 12" xfId="43621" xr:uid="{F5A28777-F1F9-4215-8381-6091470D3B12}"/>
    <cellStyle name="Normal 4 3 13" xfId="1637" xr:uid="{AFD13F17-9157-4E75-A544-A650EC95DC38}"/>
    <cellStyle name="Normal 4 3 14" xfId="43724" xr:uid="{D9C7A210-0E85-42C9-B59C-10F3C5ED7A3E}"/>
    <cellStyle name="Normal 4 3 15" xfId="43910" xr:uid="{08B9BBC0-7237-4A39-92F3-7E4140DE3BD9}"/>
    <cellStyle name="Normal 4 3 16" xfId="43985" xr:uid="{94D88AD0-D00C-46E1-B67D-6136A15EF8D1}"/>
    <cellStyle name="Normal 4 3 2" xfId="821" xr:uid="{B8E2D17C-CB0F-48FD-8A99-F0DBF61088DE}"/>
    <cellStyle name="Normal 4 3 2 10" xfId="43627" xr:uid="{B8B7C760-5008-4B90-B790-EBDD79906CA3}"/>
    <cellStyle name="Normal 4 3 2 11" xfId="1689" xr:uid="{5072E05F-6F9C-433F-B18C-C81CD4CADA82}"/>
    <cellStyle name="Normal 4 3 2 12" xfId="44606" xr:uid="{B610BB14-79C7-4B93-8689-3E89B9119FEF}"/>
    <cellStyle name="Normal 4 3 2 2" xfId="1814" xr:uid="{D539CDDF-1E4E-41E4-8D62-A905C4241EBA}"/>
    <cellStyle name="Normal 4 3 2 2 10" xfId="47488" xr:uid="{A4D4CEBD-50CC-41D1-979D-1FDBDD2F2EE1}"/>
    <cellStyle name="Normal 4 3 2 2 2" xfId="1935" xr:uid="{3C3C8AC6-457C-4973-AF85-40882F1A11BF}"/>
    <cellStyle name="Normal 4 3 2 2 2 2" xfId="2533" xr:uid="{E1D2D66C-988F-4983-B773-637AD6815A62}"/>
    <cellStyle name="Normal 4 3 2 2 2 2 2" xfId="35793" xr:uid="{F5C0B8B5-00AF-4CC6-BE4A-B74E4EB9490D}"/>
    <cellStyle name="Normal 4 3 2 2 2 2 2 2" xfId="35794" xr:uid="{5CDD5842-6A88-4EDB-AA1E-08BB6B1756BE}"/>
    <cellStyle name="Normal 4 3 2 2 2 2 2 3" xfId="35795" xr:uid="{B22D5C24-E377-402A-9108-9F63A51BD22F}"/>
    <cellStyle name="Normal 4 3 2 2 2 2 3" xfId="35796" xr:uid="{6B2D8222-357C-423F-90AC-43B7E2A8587E}"/>
    <cellStyle name="Normal 4 3 2 2 2 2 3 2" xfId="35797" xr:uid="{D80018D8-44F1-4BD0-AC48-AE308E69AFDA}"/>
    <cellStyle name="Normal 4 3 2 2 2 2 3 2 2" xfId="35798" xr:uid="{983B666D-A827-4C0D-A0FF-6B38B7C4F9E1}"/>
    <cellStyle name="Normal 4 3 2 2 2 2 3 3" xfId="35799" xr:uid="{17DCDE68-A6E3-4BC0-9708-C050B044F782}"/>
    <cellStyle name="Normal 4 3 2 2 2 2 4" xfId="35800" xr:uid="{570CA51E-0372-46E7-AFF8-A999EE88A38B}"/>
    <cellStyle name="Normal 4 3 2 2 2 2 4 2" xfId="35801" xr:uid="{CCA1B780-6C82-42C9-A10A-94A47BC093C1}"/>
    <cellStyle name="Normal 4 3 2 2 2 2 5" xfId="35802" xr:uid="{CFCD3A7B-C45F-4A88-9C6F-C6B34C9B3BDF}"/>
    <cellStyle name="Normal 4 3 2 2 2 2 6" xfId="35792" xr:uid="{48092656-D47E-4646-9D8C-26B00A515B50}"/>
    <cellStyle name="Normal 4 3 2 2 2 3" xfId="2767" xr:uid="{317D8B3D-2729-4D29-BAA7-5F1BE8E36849}"/>
    <cellStyle name="Normal 4 3 2 2 2 3 2" xfId="35804" xr:uid="{0546EB46-0FBD-4798-9013-6789618AD4EA}"/>
    <cellStyle name="Normal 4 3 2 2 2 3 2 2" xfId="35805" xr:uid="{49D7EE13-1E21-449C-AB5A-72C17AAC0C36}"/>
    <cellStyle name="Normal 4 3 2 2 2 3 2 2 2" xfId="35806" xr:uid="{6A77ED57-9274-4148-82F6-35595DABB783}"/>
    <cellStyle name="Normal 4 3 2 2 2 3 2 3" xfId="35807" xr:uid="{D94039E6-1223-4D77-BDFB-8F23725543B8}"/>
    <cellStyle name="Normal 4 3 2 2 2 3 3" xfId="35808" xr:uid="{F59BBEB8-EFD7-4EA9-A997-B17C40938098}"/>
    <cellStyle name="Normal 4 3 2 2 2 3 3 2" xfId="35809" xr:uid="{474FAA38-EBEC-458F-9E3B-4BEF7B364425}"/>
    <cellStyle name="Normal 4 3 2 2 2 3 3 2 2" xfId="35810" xr:uid="{80817DD0-008A-4A0B-A52A-46595FF1D707}"/>
    <cellStyle name="Normal 4 3 2 2 2 3 3 3" xfId="35811" xr:uid="{EDAAFED0-D5A6-428F-9EEE-547FCC8E7264}"/>
    <cellStyle name="Normal 4 3 2 2 2 3 4" xfId="35812" xr:uid="{B18D54BD-4856-47A7-A88D-1207ACB8B8E0}"/>
    <cellStyle name="Normal 4 3 2 2 2 3 4 2" xfId="35813" xr:uid="{D88C8B3E-B7CE-4BEC-8988-27B279F3632B}"/>
    <cellStyle name="Normal 4 3 2 2 2 3 5" xfId="35814" xr:uid="{00CA6653-2EAF-416A-BBA5-3425AF16531B}"/>
    <cellStyle name="Normal 4 3 2 2 2 3 6" xfId="35803" xr:uid="{ADF187A4-68B8-4C7F-B50C-6CA9FB5EAE6E}"/>
    <cellStyle name="Normal 4 3 2 2 2 4" xfId="3000" xr:uid="{5467DC9F-1EA1-427E-8892-49774FADD320}"/>
    <cellStyle name="Normal 4 3 2 2 2 4 2" xfId="35815" xr:uid="{FCDCC360-62ED-4144-9B24-973EEB600A7B}"/>
    <cellStyle name="Normal 4 3 2 2 2 5" xfId="3233" xr:uid="{85461126-0D95-452D-999B-ADE298375F94}"/>
    <cellStyle name="Normal 4 3 2 2 2 5 2" xfId="35816" xr:uid="{CDCB53CC-C568-49D4-A637-86666C7E7B37}"/>
    <cellStyle name="Normal 4 3 2 2 2 6" xfId="2299" xr:uid="{73077917-3645-43A9-B01A-DC5388EB0E9D}"/>
    <cellStyle name="Normal 4 3 2 2 2 7" xfId="35791" xr:uid="{F4D4A8F2-B2A9-47A9-9E63-F042F2085028}"/>
    <cellStyle name="Normal 4 3 2 2 3" xfId="2417" xr:uid="{3495C2D9-364A-4E8E-B5CF-FCA16254E00E}"/>
    <cellStyle name="Normal 4 3 2 2 3 2" xfId="35818" xr:uid="{F4A5F0B8-42B5-4329-B74A-9C2BA379B4DA}"/>
    <cellStyle name="Normal 4 3 2 2 3 2 2" xfId="35819" xr:uid="{3D8861A7-AAC7-431B-B8CA-F28C495F144B}"/>
    <cellStyle name="Normal 4 3 2 2 3 2 2 2" xfId="35820" xr:uid="{2DDBE069-5A23-4792-A0D1-BFD79E9C7D40}"/>
    <cellStyle name="Normal 4 3 2 2 3 2 2 2 2" xfId="35821" xr:uid="{3F7DCDB5-69D2-4110-B36B-FA4264A7E354}"/>
    <cellStyle name="Normal 4 3 2 2 3 2 2 2 2 2" xfId="35822" xr:uid="{2D1E72F6-0332-43C4-BE83-C704B5CF3A7A}"/>
    <cellStyle name="Normal 4 3 2 2 3 2 2 2 3" xfId="35823" xr:uid="{86359023-01E8-4C4F-B489-6FF7493092B6}"/>
    <cellStyle name="Normal 4 3 2 2 3 2 2 3" xfId="35824" xr:uid="{BD81B35D-86AE-4882-881F-155E8E1C6A52}"/>
    <cellStyle name="Normal 4 3 2 2 3 2 2 3 2" xfId="35825" xr:uid="{FB223026-1FCF-499B-A3F4-F4A2E3ABF98A}"/>
    <cellStyle name="Normal 4 3 2 2 3 2 2 3 2 2" xfId="35826" xr:uid="{A5E8E2F9-A108-45B2-9D83-95D72A62B9E7}"/>
    <cellStyle name="Normal 4 3 2 2 3 2 2 3 3" xfId="35827" xr:uid="{1C7486D2-DE92-471C-988D-2B05783B46F2}"/>
    <cellStyle name="Normal 4 3 2 2 3 2 2 4" xfId="35828" xr:uid="{72C1EA0A-0CF7-40C2-9E68-3DC6502E9C72}"/>
    <cellStyle name="Normal 4 3 2 2 3 2 2 4 2" xfId="35829" xr:uid="{32AC47A7-A667-4C9B-82AD-53CB05577417}"/>
    <cellStyle name="Normal 4 3 2 2 3 2 2 5" xfId="35830" xr:uid="{D6A27DBE-1473-4183-B911-2AF72D8FEB25}"/>
    <cellStyle name="Normal 4 3 2 2 3 2 3" xfId="35831" xr:uid="{565E57B8-C6E6-4BC6-AFAE-61148508BC42}"/>
    <cellStyle name="Normal 4 3 2 2 3 2 3 2" xfId="35832" xr:uid="{358BF169-8654-4639-9C29-3292CB1F9508}"/>
    <cellStyle name="Normal 4 3 2 2 3 2 3 2 2" xfId="35833" xr:uid="{FD8F5851-6BEC-4224-AA0F-740BF0BF5CCB}"/>
    <cellStyle name="Normal 4 3 2 2 3 2 3 3" xfId="35834" xr:uid="{C84A9C1A-887D-4BA3-AC2B-78F3D384BB5B}"/>
    <cellStyle name="Normal 4 3 2 2 3 2 4" xfId="35835" xr:uid="{0A53DF81-5347-48F2-8244-FDC8462C7EB6}"/>
    <cellStyle name="Normal 4 3 2 2 3 2 4 2" xfId="35836" xr:uid="{6E37CD44-5247-4B43-9C9A-724B4FF52B62}"/>
    <cellStyle name="Normal 4 3 2 2 3 2 4 2 2" xfId="35837" xr:uid="{40180FC1-954A-4C00-AAC4-E738FC05C38D}"/>
    <cellStyle name="Normal 4 3 2 2 3 2 4 3" xfId="35838" xr:uid="{F3526E86-152C-4B7B-B172-E47BC3AA8189}"/>
    <cellStyle name="Normal 4 3 2 2 3 2 5" xfId="35839" xr:uid="{A8C20F0D-EB53-4509-A881-A3972E4C5761}"/>
    <cellStyle name="Normal 4 3 2 2 3 2 5 2" xfId="35840" xr:uid="{7FBA6AFA-8524-437D-9C24-FF37DCA62E47}"/>
    <cellStyle name="Normal 4 3 2 2 3 2 6" xfId="35841" xr:uid="{AC28F0DF-8452-4262-B0C8-1D671644D2DA}"/>
    <cellStyle name="Normal 4 3 2 2 3 3" xfId="35842" xr:uid="{783BEC31-3982-4FF9-8469-E08D9AD6ECD6}"/>
    <cellStyle name="Normal 4 3 2 2 3 3 2" xfId="35843" xr:uid="{EDFFDD22-7CC7-40A4-AFF4-3AD422A75232}"/>
    <cellStyle name="Normal 4 3 2 2 3 3 2 2" xfId="35844" xr:uid="{2C3BBCB8-4510-4E6A-855C-8566D0FE3A6A}"/>
    <cellStyle name="Normal 4 3 2 2 3 3 2 2 2" xfId="35845" xr:uid="{3B78C1EC-B8C1-4E30-94C9-7FEB5F523EF4}"/>
    <cellStyle name="Normal 4 3 2 2 3 3 2 3" xfId="35846" xr:uid="{28F8C076-B0FF-497E-B7DC-1D49E9DD37EC}"/>
    <cellStyle name="Normal 4 3 2 2 3 3 3" xfId="35847" xr:uid="{0790BD56-2D3E-4B1C-AD64-35FDC96A2E03}"/>
    <cellStyle name="Normal 4 3 2 2 3 3 3 2" xfId="35848" xr:uid="{1A4FBF2B-308D-4C5C-A818-D199F42A5E72}"/>
    <cellStyle name="Normal 4 3 2 2 3 3 3 2 2" xfId="35849" xr:uid="{8683E9D5-3CC8-4251-8BDF-02CB0507AA88}"/>
    <cellStyle name="Normal 4 3 2 2 3 3 3 3" xfId="35850" xr:uid="{CD6BCB9F-D852-4D58-9972-FD636DA416FF}"/>
    <cellStyle name="Normal 4 3 2 2 3 3 4" xfId="35851" xr:uid="{E3E9A2D1-C4FC-4F19-A338-43D0E931818C}"/>
    <cellStyle name="Normal 4 3 2 2 3 3 4 2" xfId="35852" xr:uid="{3105CB00-CDFE-4826-9A2F-75A3D40C6DBC}"/>
    <cellStyle name="Normal 4 3 2 2 3 3 5" xfId="35853" xr:uid="{286A87A2-3EC3-48BF-AD95-358BC665468B}"/>
    <cellStyle name="Normal 4 3 2 2 3 4" xfId="35854" xr:uid="{88D845B1-B9C5-4436-A6FD-81ADCA898423}"/>
    <cellStyle name="Normal 4 3 2 2 3 4 2" xfId="35855" xr:uid="{506A36F1-1AEF-414B-A9B0-DF3DD4E8DCC5}"/>
    <cellStyle name="Normal 4 3 2 2 3 4 2 2" xfId="35856" xr:uid="{DEE25989-EF30-4491-84ED-2230D2D68B79}"/>
    <cellStyle name="Normal 4 3 2 2 3 4 3" xfId="35857" xr:uid="{AAB8421A-5506-467D-BCF1-C0A4F9B3ED42}"/>
    <cellStyle name="Normal 4 3 2 2 3 5" xfId="35858" xr:uid="{8EC19206-55DE-4933-9A4E-E82625530139}"/>
    <cellStyle name="Normal 4 3 2 2 3 5 2" xfId="35859" xr:uid="{2F2BFF80-EE09-4B50-8F5C-470FEAB2E397}"/>
    <cellStyle name="Normal 4 3 2 2 3 5 2 2" xfId="35860" xr:uid="{FF98F4AB-B537-4FB0-B3CB-B78A7E646996}"/>
    <cellStyle name="Normal 4 3 2 2 3 5 3" xfId="35861" xr:uid="{2563F543-A06B-4049-901B-029EFD83EE01}"/>
    <cellStyle name="Normal 4 3 2 2 3 6" xfId="35862" xr:uid="{7FE4E52A-E72B-4154-A2D1-E2B8F110CC51}"/>
    <cellStyle name="Normal 4 3 2 2 3 6 2" xfId="35863" xr:uid="{514C5C58-2F08-4013-8FE9-553BF8BC9133}"/>
    <cellStyle name="Normal 4 3 2 2 3 7" xfId="35864" xr:uid="{86114AE4-3154-4AFA-BC45-D5D87AC7B705}"/>
    <cellStyle name="Normal 4 3 2 2 3 8" xfId="35817" xr:uid="{F2D5D386-E007-4C82-A2B2-220E59670570}"/>
    <cellStyle name="Normal 4 3 2 2 4" xfId="2651" xr:uid="{CE13DEE5-291A-4F4C-B6AF-5A25AA0970B3}"/>
    <cellStyle name="Normal 4 3 2 2 4 2" xfId="35866" xr:uid="{932BAEE2-87BA-4A18-8377-8E6AEB1B811E}"/>
    <cellStyle name="Normal 4 3 2 2 4 2 2" xfId="35867" xr:uid="{9D4F36A2-BFD4-4366-80FF-7AA2B7AE47D0}"/>
    <cellStyle name="Normal 4 3 2 2 4 2 2 2" xfId="35868" xr:uid="{46390E01-71B8-40E8-B2B3-DD1388D32925}"/>
    <cellStyle name="Normal 4 3 2 2 4 2 3" xfId="35869" xr:uid="{0736B7A7-1560-4651-802D-C8B119F848FB}"/>
    <cellStyle name="Normal 4 3 2 2 4 3" xfId="35870" xr:uid="{41E51B67-CC21-44D0-A656-1551F6037BAC}"/>
    <cellStyle name="Normal 4 3 2 2 4 3 2" xfId="35871" xr:uid="{D02AC840-9FE3-43FC-B610-C111318F985F}"/>
    <cellStyle name="Normal 4 3 2 2 4 3 2 2" xfId="35872" xr:uid="{901D6A78-4F92-4EA7-A7E5-69F3A515B4D5}"/>
    <cellStyle name="Normal 4 3 2 2 4 3 3" xfId="35873" xr:uid="{58282695-88E2-48DE-AC9C-A550C1151961}"/>
    <cellStyle name="Normal 4 3 2 2 4 4" xfId="35874" xr:uid="{9B84AC20-1C4C-4744-BC96-DB91A1B084B8}"/>
    <cellStyle name="Normal 4 3 2 2 4 4 2" xfId="35875" xr:uid="{8AF05205-9B51-45B8-8883-E09497654FCE}"/>
    <cellStyle name="Normal 4 3 2 2 4 5" xfId="35876" xr:uid="{024C1561-C3CC-4078-8820-DCBB56BCCA49}"/>
    <cellStyle name="Normal 4 3 2 2 4 6" xfId="35865" xr:uid="{C33B1AA4-E744-436E-9FFF-AFBC14C3139A}"/>
    <cellStyle name="Normal 4 3 2 2 5" xfId="2884" xr:uid="{E513A7A5-8192-4166-A88D-9AC5732AB9BD}"/>
    <cellStyle name="Normal 4 3 2 2 5 2" xfId="35878" xr:uid="{953535E1-391B-4E92-A084-D2DBEF548DDA}"/>
    <cellStyle name="Normal 4 3 2 2 5 2 2" xfId="35879" xr:uid="{03366FDC-EA68-4ABF-B65F-3736EA757FDF}"/>
    <cellStyle name="Normal 4 3 2 2 5 2 2 2" xfId="35880" xr:uid="{855D6A66-17DE-4E17-8FB5-96A55C3D8E41}"/>
    <cellStyle name="Normal 4 3 2 2 5 2 3" xfId="35881" xr:uid="{7D916426-407F-4B0E-A752-CAA23651BAEF}"/>
    <cellStyle name="Normal 4 3 2 2 5 3" xfId="35882" xr:uid="{116DBE98-6F46-4E54-81BF-0724D6211C3D}"/>
    <cellStyle name="Normal 4 3 2 2 5 3 2" xfId="35883" xr:uid="{B964A2CF-83E8-42CC-852E-2DC9431D8F54}"/>
    <cellStyle name="Normal 4 3 2 2 5 3 2 2" xfId="35884" xr:uid="{672B7C28-7604-43C4-8F5B-4A2BF2C212BC}"/>
    <cellStyle name="Normal 4 3 2 2 5 3 3" xfId="35885" xr:uid="{4D37C7F7-52DE-4B11-8FAC-B9BBC3B76DA5}"/>
    <cellStyle name="Normal 4 3 2 2 5 4" xfId="35886" xr:uid="{FBAB2E14-FE7B-48F9-B088-559C39845277}"/>
    <cellStyle name="Normal 4 3 2 2 5 4 2" xfId="35887" xr:uid="{1326E23C-45F6-4CD0-96C2-090F2563A462}"/>
    <cellStyle name="Normal 4 3 2 2 5 5" xfId="35888" xr:uid="{48533008-EAA6-4342-A619-E6EA297F7D30}"/>
    <cellStyle name="Normal 4 3 2 2 5 6" xfId="35877" xr:uid="{9B099C4B-B6DD-4691-B982-082B378A49E3}"/>
    <cellStyle name="Normal 4 3 2 2 6" xfId="3117" xr:uid="{552A247D-B8B9-4058-90B3-5904662C5FCB}"/>
    <cellStyle name="Normal 4 3 2 2 6 2" xfId="35890" xr:uid="{D6F775EF-10CE-4181-B905-7A185AC99C33}"/>
    <cellStyle name="Normal 4 3 2 2 6 2 2" xfId="35891" xr:uid="{422BE09A-97BB-4BA6-B249-0C308E50F22F}"/>
    <cellStyle name="Normal 4 3 2 2 6 3" xfId="35892" xr:uid="{9DF0322A-E48A-450D-875A-2D8C3359901B}"/>
    <cellStyle name="Normal 4 3 2 2 6 4" xfId="35889" xr:uid="{F89A3C85-31F5-4D31-9FAE-4455AFC00277}"/>
    <cellStyle name="Normal 4 3 2 2 7" xfId="2183" xr:uid="{2E95A496-A0E9-4DE5-9622-D0E8ED0ED47D}"/>
    <cellStyle name="Normal 4 3 2 2 7 2" xfId="35893" xr:uid="{7D34CBA0-6EE7-4A94-B15D-8BEB75541680}"/>
    <cellStyle name="Normal 4 3 2 2 8" xfId="35894" xr:uid="{2307A5B0-926E-4D7D-9633-8E7653FF91CE}"/>
    <cellStyle name="Normal 4 3 2 2 9" xfId="43653" xr:uid="{0FACEADA-C27D-48DA-86CB-66F6A5782677}"/>
    <cellStyle name="Normal 4 3 2 3" xfId="1877" xr:uid="{C198FC3F-4C4E-4A91-8A77-8A7B2B8B1D80}"/>
    <cellStyle name="Normal 4 3 2 3 2" xfId="2475" xr:uid="{4B58DB30-AE47-4A0F-8585-9833944167B0}"/>
    <cellStyle name="Normal 4 3 2 3 2 2" xfId="35897" xr:uid="{717237D7-E471-4D67-8184-B327F0EA029B}"/>
    <cellStyle name="Normal 4 3 2 3 2 2 2" xfId="35898" xr:uid="{BC3B9AE6-A933-472A-9D59-265F5C686279}"/>
    <cellStyle name="Normal 4 3 2 3 2 2 2 2" xfId="35899" xr:uid="{7E622E10-F3A2-4BB5-984B-649145C6A95A}"/>
    <cellStyle name="Normal 4 3 2 3 2 2 2 2 2" xfId="35900" xr:uid="{A2BCB172-9293-49B3-8626-77402B8F5008}"/>
    <cellStyle name="Normal 4 3 2 3 2 2 2 3" xfId="35901" xr:uid="{14889005-9D70-4AEF-A41B-90FC5B140FCD}"/>
    <cellStyle name="Normal 4 3 2 3 2 2 3" xfId="35902" xr:uid="{CD5B4C6F-4C3C-46D8-844A-7A886DC28479}"/>
    <cellStyle name="Normal 4 3 2 3 2 2 3 2" xfId="35903" xr:uid="{8191903A-69F8-4457-BF3E-0157A2697F98}"/>
    <cellStyle name="Normal 4 3 2 3 2 2 3 2 2" xfId="35904" xr:uid="{DCAA52F6-28EB-4F33-A3DB-64B181FD5DDD}"/>
    <cellStyle name="Normal 4 3 2 3 2 2 3 3" xfId="35905" xr:uid="{E23E7036-578D-474C-8A3F-C42FD0EE9F9D}"/>
    <cellStyle name="Normal 4 3 2 3 2 2 4" xfId="35906" xr:uid="{F3FD0D48-FC41-48BC-B9BC-4C89AD18B03B}"/>
    <cellStyle name="Normal 4 3 2 3 2 2 4 2" xfId="35907" xr:uid="{1240CCD4-3F4F-4B8B-9528-FA49BB56F1EA}"/>
    <cellStyle name="Normal 4 3 2 3 2 2 5" xfId="35908" xr:uid="{1A2A8633-6578-4DE3-A38A-E08037C15451}"/>
    <cellStyle name="Normal 4 3 2 3 2 3" xfId="35909" xr:uid="{81D9ECB2-FF4C-4368-84BA-529ACD2B4ABF}"/>
    <cellStyle name="Normal 4 3 2 3 2 3 2" xfId="35910" xr:uid="{CB0B3521-F7B2-46BE-96C0-F10283B2E684}"/>
    <cellStyle name="Normal 4 3 2 3 2 3 2 2" xfId="35911" xr:uid="{EF23331D-A8A2-4B67-8E2B-5B4EB024FDB0}"/>
    <cellStyle name="Normal 4 3 2 3 2 3 3" xfId="35912" xr:uid="{9C615485-45D7-479F-8C37-DA5D1296C1D4}"/>
    <cellStyle name="Normal 4 3 2 3 2 4" xfId="35913" xr:uid="{9821047F-9501-43D4-9FEB-DD8B053DF905}"/>
    <cellStyle name="Normal 4 3 2 3 2 4 2" xfId="35914" xr:uid="{B5BDEE75-395B-4786-BA5B-C34D9262D3B8}"/>
    <cellStyle name="Normal 4 3 2 3 2 4 2 2" xfId="35915" xr:uid="{41B74B6C-13C9-42AE-86F8-F96196D22AF9}"/>
    <cellStyle name="Normal 4 3 2 3 2 4 3" xfId="35916" xr:uid="{01937BBA-DE78-41BE-AB52-23F49A5E7810}"/>
    <cellStyle name="Normal 4 3 2 3 2 5" xfId="35917" xr:uid="{3EEAE735-90F1-4092-8F60-BD22C6041773}"/>
    <cellStyle name="Normal 4 3 2 3 2 5 2" xfId="35918" xr:uid="{53E9C64A-2C20-4120-A231-151B845D059C}"/>
    <cellStyle name="Normal 4 3 2 3 2 6" xfId="35919" xr:uid="{B25DAF85-8FDD-493D-9DD7-9454497C7CFE}"/>
    <cellStyle name="Normal 4 3 2 3 2 7" xfId="35896" xr:uid="{41812C35-8057-4B8C-B3BD-4C7B5DB9178A}"/>
    <cellStyle name="Normal 4 3 2 3 3" xfId="2709" xr:uid="{E592707A-2E8F-4947-8A85-A123A04D3E44}"/>
    <cellStyle name="Normal 4 3 2 3 3 2" xfId="35921" xr:uid="{C1E88EA4-AE3F-41E2-B39C-9BB930593620}"/>
    <cellStyle name="Normal 4 3 2 3 3 2 2" xfId="35922" xr:uid="{9D204C10-FB17-4DDC-B847-4CF4969A7617}"/>
    <cellStyle name="Normal 4 3 2 3 3 2 2 2" xfId="35923" xr:uid="{EC5021C4-D249-4366-A15A-C05334B7F322}"/>
    <cellStyle name="Normal 4 3 2 3 3 2 3" xfId="35924" xr:uid="{2D196F64-41DF-49E8-AA1B-7B224B1D11E6}"/>
    <cellStyle name="Normal 4 3 2 3 3 3" xfId="35925" xr:uid="{726CFEFF-5746-4DD9-BE12-0A289FFC0A51}"/>
    <cellStyle name="Normal 4 3 2 3 3 3 2" xfId="35926" xr:uid="{6B5725D7-016B-4B95-99F3-FC82C25931C3}"/>
    <cellStyle name="Normal 4 3 2 3 3 3 2 2" xfId="35927" xr:uid="{F2CD257A-7649-49AE-9F46-1FCD4517BFDE}"/>
    <cellStyle name="Normal 4 3 2 3 3 3 3" xfId="35928" xr:uid="{9AC3781C-175F-4D79-BD40-F1816BB7A197}"/>
    <cellStyle name="Normal 4 3 2 3 3 4" xfId="35929" xr:uid="{3B17060F-371A-428A-BB0B-B00B942FF3DD}"/>
    <cellStyle name="Normal 4 3 2 3 3 4 2" xfId="35930" xr:uid="{231E5394-9A93-484E-B120-C496509EAB96}"/>
    <cellStyle name="Normal 4 3 2 3 3 5" xfId="35931" xr:uid="{D35D65B3-3102-4CEE-ABEF-91FBC43470B1}"/>
    <cellStyle name="Normal 4 3 2 3 3 6" xfId="35920" xr:uid="{EA5D6DEE-7F35-4A31-9AB7-F6FDDC23D816}"/>
    <cellStyle name="Normal 4 3 2 3 4" xfId="2942" xr:uid="{0D00D694-B8EB-4D31-A2F4-8B7D6F2C9709}"/>
    <cellStyle name="Normal 4 3 2 3 4 2" xfId="35933" xr:uid="{FA415495-E5D1-4219-9CF9-600B829F6DA0}"/>
    <cellStyle name="Normal 4 3 2 3 4 2 2" xfId="35934" xr:uid="{F08447E7-717F-42C3-A19B-40927FA00568}"/>
    <cellStyle name="Normal 4 3 2 3 4 2 2 2" xfId="35935" xr:uid="{8123EB2C-6E36-4EF0-8C92-0D0601C0F369}"/>
    <cellStyle name="Normal 4 3 2 3 4 2 3" xfId="35936" xr:uid="{85417FFF-8144-4D78-BFF6-3CE456722D0F}"/>
    <cellStyle name="Normal 4 3 2 3 4 3" xfId="35937" xr:uid="{15B34C13-8545-45D6-ABD9-5939E53A6ECD}"/>
    <cellStyle name="Normal 4 3 2 3 4 3 2" xfId="35938" xr:uid="{185ECE17-0F0D-4DD2-BBFB-2AB77A3BBF26}"/>
    <cellStyle name="Normal 4 3 2 3 4 4" xfId="35939" xr:uid="{19AEFC30-CE27-46ED-9168-64A3D18200B8}"/>
    <cellStyle name="Normal 4 3 2 3 4 5" xfId="35932" xr:uid="{CB5B9673-5289-4A04-8763-0DD815800D29}"/>
    <cellStyle name="Normal 4 3 2 3 5" xfId="3175" xr:uid="{0565EBF4-078F-4913-BD64-3E0DA41E514A}"/>
    <cellStyle name="Normal 4 3 2 3 5 2" xfId="35941" xr:uid="{A03666CF-26AB-451C-B57B-5CA9237146E8}"/>
    <cellStyle name="Normal 4 3 2 3 5 2 2" xfId="35942" xr:uid="{08AE5E4C-77C7-4BF2-ACA1-CE36ECCE7EAE}"/>
    <cellStyle name="Normal 4 3 2 3 5 3" xfId="35943" xr:uid="{A0B3DAA7-F87D-4F61-B3EA-E762C08FF003}"/>
    <cellStyle name="Normal 4 3 2 3 5 4" xfId="35940" xr:uid="{586497FA-30F9-440E-8CAD-852222DF76F6}"/>
    <cellStyle name="Normal 4 3 2 3 6" xfId="2241" xr:uid="{2D56A636-EA35-47D8-8809-AE1740D54639}"/>
    <cellStyle name="Normal 4 3 2 3 6 2" xfId="35945" xr:uid="{2F050A8F-CA63-448D-BF0B-297F75EAA59D}"/>
    <cellStyle name="Normal 4 3 2 3 6 3" xfId="35944" xr:uid="{4E2FECE2-E383-4345-A25D-E5E181E5B0A3}"/>
    <cellStyle name="Normal 4 3 2 3 7" xfId="35946" xr:uid="{90AA6937-AEC7-4283-A01C-A937C88CA863}"/>
    <cellStyle name="Normal 4 3 2 3 8" xfId="35895" xr:uid="{900984AE-6419-4D64-A112-9E979F44D7BF}"/>
    <cellStyle name="Normal 4 3 2 3 9" xfId="47722" xr:uid="{47A2E240-E9AE-4101-8A3C-975B8F73345A}"/>
    <cellStyle name="Normal 4 3 2 4" xfId="2359" xr:uid="{EA438EFA-5612-4D93-842C-CEB5D3CF68C0}"/>
    <cellStyle name="Normal 4 3 2 4 2" xfId="35948" xr:uid="{EF792E71-DA7B-4680-BE6F-5AECED74C432}"/>
    <cellStyle name="Normal 4 3 2 4 2 2" xfId="35949" xr:uid="{82139BA9-73ED-42B6-99AD-0CF391FAA662}"/>
    <cellStyle name="Normal 4 3 2 4 2 2 2" xfId="35950" xr:uid="{CE97B185-A0F1-45DD-A233-F81908F11A88}"/>
    <cellStyle name="Normal 4 3 2 4 2 2 2 2" xfId="35951" xr:uid="{3E387B22-3BF8-4134-A42D-85FD4C82C9CC}"/>
    <cellStyle name="Normal 4 3 2 4 2 2 3" xfId="35952" xr:uid="{7E49B763-4511-486C-9B3A-BD4D579FB620}"/>
    <cellStyle name="Normal 4 3 2 4 2 3" xfId="35953" xr:uid="{25D20167-E97A-4B1C-95FA-500AC49CEE10}"/>
    <cellStyle name="Normal 4 3 2 4 2 3 2" xfId="35954" xr:uid="{DE79C69E-A0F8-4379-9BE5-231487CBBDBA}"/>
    <cellStyle name="Normal 4 3 2 4 2 3 2 2" xfId="35955" xr:uid="{7D777217-461B-45B8-8D59-F6CE6A424CC0}"/>
    <cellStyle name="Normal 4 3 2 4 2 3 3" xfId="35956" xr:uid="{B2CCA1D3-7962-4CF0-875F-8EB088C53B6F}"/>
    <cellStyle name="Normal 4 3 2 4 2 4" xfId="35957" xr:uid="{37214241-3858-4463-A1AE-B80E1C6312E6}"/>
    <cellStyle name="Normal 4 3 2 4 2 4 2" xfId="35958" xr:uid="{BBDB59E7-59B0-42CF-B441-78492B723AC1}"/>
    <cellStyle name="Normal 4 3 2 4 2 5" xfId="35959" xr:uid="{2618718F-32B6-4859-85A6-0CE886506164}"/>
    <cellStyle name="Normal 4 3 2 4 3" xfId="35960" xr:uid="{BEA5AC08-40D6-44DB-9FCF-057C9336EBF5}"/>
    <cellStyle name="Normal 4 3 2 4 3 2" xfId="35961" xr:uid="{3B06607E-6552-42F5-BC98-919B9F00DEE5}"/>
    <cellStyle name="Normal 4 3 2 4 3 3" xfId="35962" xr:uid="{869451F2-1935-4B5D-B5A5-5B28F86C543A}"/>
    <cellStyle name="Normal 4 3 2 4 4" xfId="35963" xr:uid="{B351D423-E658-4110-AC0B-B6A8B80C3CAA}"/>
    <cellStyle name="Normal 4 3 2 4 4 2" xfId="35964" xr:uid="{7A6FABA1-50BC-44E3-A4AC-87216E7FDB7F}"/>
    <cellStyle name="Normal 4 3 2 4 4 2 2" xfId="35965" xr:uid="{BC2151C1-9CB9-41E0-82EE-AFF3E4A6E76E}"/>
    <cellStyle name="Normal 4 3 2 4 4 3" xfId="35966" xr:uid="{DD606ECB-8ED7-44C3-93E4-1F9F9A320F1A}"/>
    <cellStyle name="Normal 4 3 2 4 5" xfId="35967" xr:uid="{C0010477-AD62-44FB-B9DC-5D3E80EAD40A}"/>
    <cellStyle name="Normal 4 3 2 4 5 2" xfId="35968" xr:uid="{97D6FC40-4356-4AA5-8674-87452AE097E2}"/>
    <cellStyle name="Normal 4 3 2 4 5 2 2" xfId="35969" xr:uid="{B62DA49E-34E4-4BE7-9A34-2729A10F26B8}"/>
    <cellStyle name="Normal 4 3 2 4 5 3" xfId="35970" xr:uid="{5364E8B6-1E8E-4B2F-A49F-62780333C1A2}"/>
    <cellStyle name="Normal 4 3 2 4 6" xfId="35971" xr:uid="{55EA0EDB-CD03-4AC3-B7FC-33B50D1B1CB9}"/>
    <cellStyle name="Normal 4 3 2 4 6 2" xfId="35972" xr:uid="{81EC0A72-BEA7-4445-AF8D-AD043154B805}"/>
    <cellStyle name="Normal 4 3 2 4 7" xfId="35973" xr:uid="{76C008B3-B6C3-4E68-ACCB-9E311516F3FE}"/>
    <cellStyle name="Normal 4 3 2 4 8" xfId="35947" xr:uid="{55875545-0281-478D-BD4C-970C51D8C811}"/>
    <cellStyle name="Normal 4 3 2 4 9" xfId="47346" xr:uid="{37BCA172-204D-4633-897C-AB4546CCC1BE}"/>
    <cellStyle name="Normal 4 3 2 5" xfId="2593" xr:uid="{AA2B1815-542E-4878-9EA6-AA6E5DD22655}"/>
    <cellStyle name="Normal 4 3 2 5 2" xfId="35975" xr:uid="{EE92556B-976C-43DF-BE2B-787EFA3099AD}"/>
    <cellStyle name="Normal 4 3 2 5 2 2" xfId="35976" xr:uid="{127A889F-381A-4C77-9096-F88CC1C9FECD}"/>
    <cellStyle name="Normal 4 3 2 5 2 2 2" xfId="35977" xr:uid="{3BA14A24-F27B-4E2B-982F-B8F7C61D155D}"/>
    <cellStyle name="Normal 4 3 2 5 2 3" xfId="35978" xr:uid="{CA17BA6F-6519-48D4-8CD3-23D30BBFCE18}"/>
    <cellStyle name="Normal 4 3 2 5 3" xfId="35979" xr:uid="{E4BEF424-2050-40EF-AE18-6C6ADD51391E}"/>
    <cellStyle name="Normal 4 3 2 5 3 2" xfId="35980" xr:uid="{78FB19B8-B2DF-4BEB-88BA-5DD73497862F}"/>
    <cellStyle name="Normal 4 3 2 5 3 2 2" xfId="35981" xr:uid="{1032BDC5-124C-44E3-BD6E-04CAFB381347}"/>
    <cellStyle name="Normal 4 3 2 5 3 3" xfId="35982" xr:uid="{05BDEFCA-6037-4433-AB47-14C5C5A80616}"/>
    <cellStyle name="Normal 4 3 2 5 4" xfId="35983" xr:uid="{410F8771-F1C9-4CB4-BF79-3B73CAC9FDE1}"/>
    <cellStyle name="Normal 4 3 2 5 4 2" xfId="35984" xr:uid="{44D4CA76-1EE5-456B-BADD-BECC71C3AF4E}"/>
    <cellStyle name="Normal 4 3 2 5 5" xfId="35985" xr:uid="{FB08A007-289E-4792-B9BF-AA93A9E94510}"/>
    <cellStyle name="Normal 4 3 2 5 6" xfId="35974" xr:uid="{292D2A99-6EE9-49E0-B5AC-2772BA3A0D4A}"/>
    <cellStyle name="Normal 4 3 2 6" xfId="2826" xr:uid="{5A8F4AD8-E6D0-41F7-94C7-C89DD4030369}"/>
    <cellStyle name="Normal 4 3 2 6 2" xfId="35987" xr:uid="{10F34532-DE7F-461A-A057-F8A7E7183643}"/>
    <cellStyle name="Normal 4 3 2 6 2 2" xfId="35988" xr:uid="{6912EE41-8F49-4F5D-A57B-4C300B59D82D}"/>
    <cellStyle name="Normal 4 3 2 6 3" xfId="35989" xr:uid="{499F2657-BF0A-4A64-AF27-F9C42DA1B426}"/>
    <cellStyle name="Normal 4 3 2 6 4" xfId="35986" xr:uid="{0D9B1686-29F5-498A-9A76-9D9D1CC76534}"/>
    <cellStyle name="Normal 4 3 2 7" xfId="3059" xr:uid="{316BA7C5-708D-4277-874A-A8CAB9C08A37}"/>
    <cellStyle name="Normal 4 3 2 7 2" xfId="35991" xr:uid="{2CABADC5-119E-45F2-BAE0-B78389A4C129}"/>
    <cellStyle name="Normal 4 3 2 7 2 2" xfId="35992" xr:uid="{5152802E-C966-4211-8893-26C265570B5F}"/>
    <cellStyle name="Normal 4 3 2 7 3" xfId="35993" xr:uid="{DAD4DD2D-49C0-4661-8807-8A35EC106258}"/>
    <cellStyle name="Normal 4 3 2 7 4" xfId="35990" xr:uid="{398B39EE-5A67-48A7-9C40-534FB5DE88C1}"/>
    <cellStyle name="Normal 4 3 2 8" xfId="2125" xr:uid="{5531A003-025E-46CD-90A2-EC79567F003E}"/>
    <cellStyle name="Normal 4 3 2 8 2" xfId="35995" xr:uid="{A59EE3EA-03A2-4586-ABC6-DAAA3D5571EC}"/>
    <cellStyle name="Normal 4 3 2 8 3" xfId="35994" xr:uid="{BCAA1116-F87A-443C-8D74-86D6918D4854}"/>
    <cellStyle name="Normal 4 3 2 9" xfId="35996" xr:uid="{8D248A11-5136-40C6-BBED-158DB8705784}"/>
    <cellStyle name="Normal 4 3 3" xfId="1783" xr:uid="{63199B72-23DA-426B-BFBF-EFFAC2749034}"/>
    <cellStyle name="Normal 4 3 3 2" xfId="1906" xr:uid="{ADEF27FD-41A7-46AB-8583-AF410C966C23}"/>
    <cellStyle name="Normal 4 3 3 2 2" xfId="2504" xr:uid="{C8C95797-E1C7-421D-BE76-48660A183CBA}"/>
    <cellStyle name="Normal 4 3 3 2 2 2" xfId="35998" xr:uid="{E096B817-AB2D-4C9D-AD49-66642298D92B}"/>
    <cellStyle name="Normal 4 3 3 2 3" xfId="2738" xr:uid="{9373B2D0-6959-448E-8757-60A22F5856E0}"/>
    <cellStyle name="Normal 4 3 3 2 3 2" xfId="35999" xr:uid="{BBB63FA5-663A-426E-A07D-E4F015324D0A}"/>
    <cellStyle name="Normal 4 3 3 2 4" xfId="2971" xr:uid="{4F28E6A7-4720-4BA0-A7A8-F9E6C985B9A6}"/>
    <cellStyle name="Normal 4 3 3 2 5" xfId="3204" xr:uid="{C3084D48-24C3-4D66-B922-F20B3411AF22}"/>
    <cellStyle name="Normal 4 3 3 2 6" xfId="2270" xr:uid="{A852E48B-C789-459E-AE09-6537BC985A2F}"/>
    <cellStyle name="Normal 4 3 3 2 7" xfId="35997" xr:uid="{CBB72F06-631D-4070-9005-C3470C859971}"/>
    <cellStyle name="Normal 4 3 3 2 8" xfId="47512" xr:uid="{E71D6CC3-7013-4B47-87D8-EA3913F3A0A4}"/>
    <cellStyle name="Normal 4 3 3 3" xfId="2388" xr:uid="{C7D95323-ECD8-44A5-8186-3E1A4F66F9A4}"/>
    <cellStyle name="Normal 4 3 3 3 2" xfId="36001" xr:uid="{2B415391-1A13-4819-A5C2-A8E5BACBD485}"/>
    <cellStyle name="Normal 4 3 3 3 3" xfId="36002" xr:uid="{B1BC4FDA-AFEC-47FA-9023-715DFE7970E7}"/>
    <cellStyle name="Normal 4 3 3 3 4" xfId="36000" xr:uid="{603DD6BC-8B26-4796-97A3-8B8D9546782F}"/>
    <cellStyle name="Normal 4 3 3 3 5" xfId="47756" xr:uid="{F3374EBD-0453-4280-ABDB-8116EF4F1E78}"/>
    <cellStyle name="Normal 4 3 3 4" xfId="2622" xr:uid="{D0BBD1D6-CD2F-40A3-A14D-2D8D79BEDE9E}"/>
    <cellStyle name="Normal 4 3 3 4 2" xfId="36004" xr:uid="{5E15CC35-B0C3-4F24-8D7D-7C96025D798C}"/>
    <cellStyle name="Normal 4 3 3 4 3" xfId="36005" xr:uid="{AEF63938-CEC2-4D99-92EC-6901DD10A96E}"/>
    <cellStyle name="Normal 4 3 3 4 4" xfId="36003" xr:uid="{77DCC79A-9E7D-4894-BEB0-E86C5F1BAC22}"/>
    <cellStyle name="Normal 4 3 3 4 5" xfId="47390" xr:uid="{B756BD14-25BC-4755-9D2A-8C32BBBD0F78}"/>
    <cellStyle name="Normal 4 3 3 5" xfId="2855" xr:uid="{F7E2E1A5-E916-43EA-8DF0-41318C15E4C4}"/>
    <cellStyle name="Normal 4 3 3 5 2" xfId="36006" xr:uid="{78CB5FCA-2CD0-4B68-8699-84DD881F6D3C}"/>
    <cellStyle name="Normal 4 3 3 6" xfId="3088" xr:uid="{91A993E7-181D-438B-808A-72131FC2DD3F}"/>
    <cellStyle name="Normal 4 3 3 6 2" xfId="36007" xr:uid="{0D5434EE-2F60-4FEC-801A-8D9BBE28518F}"/>
    <cellStyle name="Normal 4 3 3 7" xfId="2154" xr:uid="{0E0D19F3-D80E-4A52-8AB2-6F7A8373A30E}"/>
    <cellStyle name="Normal 4 3 3 8" xfId="44965" xr:uid="{F6E85A1B-8538-40CE-87D3-7D18FA8506FD}"/>
    <cellStyle name="Normal 4 3 4" xfId="1746" xr:uid="{B6517EBC-76D3-4ACE-9019-2958A703E465}"/>
    <cellStyle name="Normal 4 3 4 10" xfId="47445" xr:uid="{52E274A3-40D9-466E-9D3B-24C326DDA783}"/>
    <cellStyle name="Normal 4 3 4 2" xfId="1848" xr:uid="{AA5D4124-1166-4876-B279-B5A0EE579D74}"/>
    <cellStyle name="Normal 4 3 4 2 2" xfId="2446" xr:uid="{8472225D-F45C-4FED-B4A4-C5470A07B9D6}"/>
    <cellStyle name="Normal 4 3 4 2 2 2" xfId="36011" xr:uid="{B3770377-94F1-4033-ACFD-543B03A79E8A}"/>
    <cellStyle name="Normal 4 3 4 2 2 2 2" xfId="36012" xr:uid="{19A0850B-80EE-499D-87E2-515F5D07EB35}"/>
    <cellStyle name="Normal 4 3 4 2 2 2 2 2" xfId="36013" xr:uid="{0F2853AD-52F8-4312-AD3E-A9AA68F83B90}"/>
    <cellStyle name="Normal 4 3 4 2 2 2 3" xfId="36014" xr:uid="{61B6D2CD-1AB8-4092-8650-14178C709470}"/>
    <cellStyle name="Normal 4 3 4 2 2 3" xfId="36015" xr:uid="{E01A5005-FA0C-49C8-BF44-016995EA6B89}"/>
    <cellStyle name="Normal 4 3 4 2 2 3 2" xfId="36016" xr:uid="{A1ADE0DD-18AF-4984-99C2-96A7E4B601D6}"/>
    <cellStyle name="Normal 4 3 4 2 2 3 2 2" xfId="36017" xr:uid="{651B41CF-9D23-48E5-AD98-0A7DC558DC13}"/>
    <cellStyle name="Normal 4 3 4 2 2 3 3" xfId="36018" xr:uid="{450636FC-E351-43DF-A364-826097CAFC42}"/>
    <cellStyle name="Normal 4 3 4 2 2 4" xfId="36019" xr:uid="{F6C4E206-1E4C-4BC1-9AC3-A332D5EEB44F}"/>
    <cellStyle name="Normal 4 3 4 2 2 4 2" xfId="36020" xr:uid="{AF60B201-23F1-48BA-9615-A96FD85C54C7}"/>
    <cellStyle name="Normal 4 3 4 2 2 5" xfId="36021" xr:uid="{FC963DBD-940B-4B9B-B1A6-2BE95EA81438}"/>
    <cellStyle name="Normal 4 3 4 2 2 6" xfId="36010" xr:uid="{89CF9F35-3AC3-453C-87AE-4A79EA329131}"/>
    <cellStyle name="Normal 4 3 4 2 3" xfId="2680" xr:uid="{32E94CC0-54A4-450F-903E-4C9E333F68CA}"/>
    <cellStyle name="Normal 4 3 4 2 3 2" xfId="36023" xr:uid="{528617FA-99B9-49C5-9862-42768CFE6AE2}"/>
    <cellStyle name="Normal 4 3 4 2 3 2 2" xfId="36024" xr:uid="{0819FE8D-995E-4A99-AC92-7BA5551CCC67}"/>
    <cellStyle name="Normal 4 3 4 2 3 3" xfId="36025" xr:uid="{BBEB76F5-8939-4DCE-A38A-987E881E8A20}"/>
    <cellStyle name="Normal 4 3 4 2 3 4" xfId="36022" xr:uid="{1A3C9484-F9D3-48DB-8984-B1FCAC8E019C}"/>
    <cellStyle name="Normal 4 3 4 2 4" xfId="2913" xr:uid="{7E0446F0-E7D8-434E-8F43-1837081B437C}"/>
    <cellStyle name="Normal 4 3 4 2 4 2" xfId="36027" xr:uid="{530EA38A-4824-4C47-820D-02F1BDB88C24}"/>
    <cellStyle name="Normal 4 3 4 2 4 2 2" xfId="36028" xr:uid="{33F09A83-B216-49DB-B4D8-68617A4F6008}"/>
    <cellStyle name="Normal 4 3 4 2 4 3" xfId="36029" xr:uid="{D61F8F9A-7CC7-41E7-ADEE-18117AF9AFA6}"/>
    <cellStyle name="Normal 4 3 4 2 4 4" xfId="36026" xr:uid="{8CB40E7A-5607-47C4-AF29-1375921F304E}"/>
    <cellStyle name="Normal 4 3 4 2 5" xfId="3146" xr:uid="{FB1C44F8-B643-4BEB-80FD-6D4BA8538179}"/>
    <cellStyle name="Normal 4 3 4 2 5 2" xfId="36031" xr:uid="{CA696F8E-92A3-4ABE-BC9B-7FB1302FA238}"/>
    <cellStyle name="Normal 4 3 4 2 5 3" xfId="36030" xr:uid="{540A5401-96BF-43E7-BC57-40809290C81C}"/>
    <cellStyle name="Normal 4 3 4 2 6" xfId="2212" xr:uid="{5B67BD75-E9AE-449F-81E0-1FA7754DEFF2}"/>
    <cellStyle name="Normal 4 3 4 2 6 2" xfId="36032" xr:uid="{542D3AD0-04EB-4CB1-8454-5AEF27AAF03A}"/>
    <cellStyle name="Normal 4 3 4 2 7" xfId="36009" xr:uid="{AEF3931B-C21D-43F6-80D9-F181CF393475}"/>
    <cellStyle name="Normal 4 3 4 2 8" xfId="47545" xr:uid="{57BCEF18-95F0-45F0-A65B-C7C045231D20}"/>
    <cellStyle name="Normal 4 3 4 3" xfId="2330" xr:uid="{B6EC394D-704C-462A-BFA1-7BFC9D4F55B7}"/>
    <cellStyle name="Normal 4 3 4 3 2" xfId="36034" xr:uid="{29D69ADA-C55A-47E1-993E-F8B0AFF797B0}"/>
    <cellStyle name="Normal 4 3 4 3 2 2" xfId="36035" xr:uid="{D8A3B24F-E61F-421B-A29F-2C23E4E18F99}"/>
    <cellStyle name="Normal 4 3 4 3 2 2 2" xfId="36036" xr:uid="{EA93F1FB-4208-419D-9B0C-0545F27C3085}"/>
    <cellStyle name="Normal 4 3 4 3 2 3" xfId="36037" xr:uid="{EAE62537-C1C8-43AE-8DA0-7C081F220B8E}"/>
    <cellStyle name="Normal 4 3 4 3 3" xfId="36038" xr:uid="{38FC4BBD-A7E6-45A7-AB31-8F63831B65F8}"/>
    <cellStyle name="Normal 4 3 4 3 3 2" xfId="36039" xr:uid="{FC256B7C-7355-455E-8C95-67F283AD863B}"/>
    <cellStyle name="Normal 4 3 4 3 3 2 2" xfId="36040" xr:uid="{12604CEA-5518-4AC3-B15C-25AF53FEC538}"/>
    <cellStyle name="Normal 4 3 4 3 3 3" xfId="36041" xr:uid="{3A8527DD-9A63-4577-BDD2-614540EF4686}"/>
    <cellStyle name="Normal 4 3 4 3 4" xfId="36042" xr:uid="{EA30A223-AA16-4DE5-B268-997380E184AB}"/>
    <cellStyle name="Normal 4 3 4 3 4 2" xfId="36043" xr:uid="{FA86B2EF-C7FD-4037-B3C7-C71FD0DB672D}"/>
    <cellStyle name="Normal 4 3 4 3 5" xfId="36044" xr:uid="{00231B07-299B-4C31-8AC3-40464A3FCFCB}"/>
    <cellStyle name="Normal 4 3 4 3 6" xfId="36033" xr:uid="{729B485F-7B67-4C2B-B881-59B21DC0451D}"/>
    <cellStyle name="Normal 4 3 4 4" xfId="2564" xr:uid="{41E3F9F2-68E8-4200-B4A2-C78683203C82}"/>
    <cellStyle name="Normal 4 3 4 4 2" xfId="36046" xr:uid="{54298FAD-215C-429D-8147-3E91E7CE3EE1}"/>
    <cellStyle name="Normal 4 3 4 4 3" xfId="36047" xr:uid="{43CA1C05-B04D-4798-9903-95EE068592F4}"/>
    <cellStyle name="Normal 4 3 4 4 4" xfId="36045" xr:uid="{0AD05893-69B8-4C0B-A201-2FE4A7F341D7}"/>
    <cellStyle name="Normal 4 3 4 5" xfId="2797" xr:uid="{4B4728A8-0F38-4AD4-A292-0DFC76EA6DB9}"/>
    <cellStyle name="Normal 4 3 4 5 2" xfId="36049" xr:uid="{AE9E36F7-9EB4-42A2-8A16-5FEC312FAF2C}"/>
    <cellStyle name="Normal 4 3 4 5 2 2" xfId="36050" xr:uid="{53413AD8-DD70-49B4-9B7F-C16E28E1049D}"/>
    <cellStyle name="Normal 4 3 4 5 2 2 2" xfId="36051" xr:uid="{0B56F3DA-A002-4497-91EF-0B3A67F799C4}"/>
    <cellStyle name="Normal 4 3 4 5 2 3" xfId="36052" xr:uid="{3E1ED7CB-4BCA-4EEC-B8C2-5809D5922DAE}"/>
    <cellStyle name="Normal 4 3 4 5 3" xfId="36053" xr:uid="{E0B7849F-2CA1-4D00-9454-11E903F30AAF}"/>
    <cellStyle name="Normal 4 3 4 5 3 2" xfId="36054" xr:uid="{25A280AA-2AA3-4AED-BAF8-A6B264A17048}"/>
    <cellStyle name="Normal 4 3 4 5 4" xfId="36055" xr:uid="{C78D6391-FBBB-46B4-86A8-A2AA934FEBB3}"/>
    <cellStyle name="Normal 4 3 4 5 5" xfId="36048" xr:uid="{DCD34E32-B4D2-4258-B9E8-5B5AB2EA402B}"/>
    <cellStyle name="Normal 4 3 4 6" xfId="3030" xr:uid="{F4F621FF-2C0F-4890-A288-63C0FBC1175F}"/>
    <cellStyle name="Normal 4 3 4 6 2" xfId="36057" xr:uid="{F518C525-34CD-4513-B414-6284ABA4A794}"/>
    <cellStyle name="Normal 4 3 4 6 2 2" xfId="36058" xr:uid="{5C941A96-3CA5-45DB-B6D2-FDD5889036E5}"/>
    <cellStyle name="Normal 4 3 4 6 3" xfId="36059" xr:uid="{15CB9141-AA1F-454B-BB95-EDED9E124395}"/>
    <cellStyle name="Normal 4 3 4 6 4" xfId="36056" xr:uid="{77AEEA62-5D9E-4781-B72C-63CF0EE8BE6F}"/>
    <cellStyle name="Normal 4 3 4 7" xfId="2096" xr:uid="{24B1CE38-A94E-40D9-9362-2E5AE73FA4F0}"/>
    <cellStyle name="Normal 4 3 4 7 2" xfId="36061" xr:uid="{51579514-3E87-48D5-8D5B-9357899B5EEB}"/>
    <cellStyle name="Normal 4 3 4 7 3" xfId="36060" xr:uid="{2407BCC0-E70F-4881-9997-B9535540C027}"/>
    <cellStyle name="Normal 4 3 4 8" xfId="36062" xr:uid="{A714902B-32D6-490C-AF07-882219CC549B}"/>
    <cellStyle name="Normal 4 3 4 9" xfId="36008" xr:uid="{EFC9134C-36FC-48CA-B58B-46D01D1344B6}"/>
    <cellStyle name="Normal 4 3 5" xfId="2021" xr:uid="{1AB85539-3357-497D-AF90-2E9A870BA34D}"/>
    <cellStyle name="Normal 4 3 5 2" xfId="36063" xr:uid="{8AC0D583-82A2-4145-8334-D260F80DAE7A}"/>
    <cellStyle name="Normal 4 3 5 3" xfId="36064" xr:uid="{AE9DB7F7-CC6A-450C-93E8-D17CBEAF49A4}"/>
    <cellStyle name="Normal 4 3 5 4" xfId="47301" xr:uid="{50BF4E9C-0FA3-465E-9BFD-311B6D40D30E}"/>
    <cellStyle name="Normal 4 3 6" xfId="1710" xr:uid="{CE38DEA2-1397-49BF-92C1-A0F95365FE8A}"/>
    <cellStyle name="Normal 4 3 6 2" xfId="36065" xr:uid="{839B1340-32CA-4915-8AB2-5924B9A04EA3}"/>
    <cellStyle name="Normal 4 3 6 2 2" xfId="36066" xr:uid="{2A8D4C19-D3C4-4A13-98B0-CB44DC8EC68B}"/>
    <cellStyle name="Normal 4 3 6 2 2 2" xfId="36067" xr:uid="{E0F925F6-5889-47AF-A667-F478308DEDAA}"/>
    <cellStyle name="Normal 4 3 6 2 2 2 2" xfId="36068" xr:uid="{18EFDEB3-D03B-4065-B4D2-D12CA12A07D4}"/>
    <cellStyle name="Normal 4 3 6 2 2 3" xfId="36069" xr:uid="{02A312EB-2858-41DB-8C7C-85058D1E72C1}"/>
    <cellStyle name="Normal 4 3 6 2 3" xfId="36070" xr:uid="{0FF51E53-C731-4DC5-B0FB-54D8E878460A}"/>
    <cellStyle name="Normal 4 3 6 2 3 2" xfId="36071" xr:uid="{E48F1DF3-6E7D-43A3-ABCC-654131D1284C}"/>
    <cellStyle name="Normal 4 3 6 2 3 2 2" xfId="36072" xr:uid="{EE99BA77-ECF1-45E2-891E-A7624383C432}"/>
    <cellStyle name="Normal 4 3 6 2 3 3" xfId="36073" xr:uid="{B6A54A13-14DB-4DDC-99E2-4F2D8A283F0E}"/>
    <cellStyle name="Normal 4 3 6 2 4" xfId="36074" xr:uid="{AE2C199A-2FAB-4946-A5A4-3B6DBFDE13BA}"/>
    <cellStyle name="Normal 4 3 6 2 4 2" xfId="36075" xr:uid="{917F3BE3-466E-47FC-BA20-10439703B37D}"/>
    <cellStyle name="Normal 4 3 6 2 5" xfId="36076" xr:uid="{42CC8520-5C1E-4681-B0F5-B05B5894AF02}"/>
    <cellStyle name="Normal 4 3 6 3" xfId="36077" xr:uid="{4068A38E-729F-4D51-B184-3312BE7F661A}"/>
    <cellStyle name="Normal 4 3 6 3 2" xfId="36078" xr:uid="{B8D74505-7F20-44F2-A8DB-EB4DD91ACEC7}"/>
    <cellStyle name="Normal 4 3 6 3 2 2" xfId="36079" xr:uid="{8A32DE68-2359-4C21-B23A-869A1F9073C6}"/>
    <cellStyle name="Normal 4 3 6 3 3" xfId="36080" xr:uid="{E79B6A0D-5454-41A6-8975-D0732074D753}"/>
    <cellStyle name="Normal 4 3 6 4" xfId="36081" xr:uid="{60AAAE53-69B4-48D6-AF10-DECD9ACF5F15}"/>
    <cellStyle name="Normal 4 3 6 4 2" xfId="36082" xr:uid="{071C5266-5E5D-40AE-9581-AA3434EB017A}"/>
    <cellStyle name="Normal 4 3 6 4 2 2" xfId="36083" xr:uid="{1FBC8AF0-E9F6-4895-8262-62DCDEC781B9}"/>
    <cellStyle name="Normal 4 3 6 4 3" xfId="36084" xr:uid="{653C2857-B0BB-4970-88AC-6E2D67A5C3A1}"/>
    <cellStyle name="Normal 4 3 6 5" xfId="36085" xr:uid="{C9E60057-8976-4941-82EC-FF41843AF5BC}"/>
    <cellStyle name="Normal 4 3 6 5 2" xfId="36086" xr:uid="{7B2D1785-5639-40BD-947D-57F5F1B81237}"/>
    <cellStyle name="Normal 4 3 6 6" xfId="36087" xr:uid="{A979481A-4E30-43FF-B13B-DCB6EFD5A037}"/>
    <cellStyle name="Normal 4 3 6 7" xfId="47468" xr:uid="{44645EBB-6E42-491E-9C5B-2271D32649D8}"/>
    <cellStyle name="Normal 4 3 7" xfId="3259" xr:uid="{BA75CF43-EE15-4D0E-BA6F-2393EFC05D3F}"/>
    <cellStyle name="Normal 4 3 7 2" xfId="36089" xr:uid="{FCDD5129-A7AB-47A2-8132-FA3FF41277CD}"/>
    <cellStyle name="Normal 4 3 7 2 2" xfId="36090" xr:uid="{018F723C-91EC-417B-B42D-CF9F1F91BBA3}"/>
    <cellStyle name="Normal 4 3 7 2 2 2" xfId="36091" xr:uid="{83F4B829-6E1F-49BF-8736-E3CE8B60343D}"/>
    <cellStyle name="Normal 4 3 7 2 3" xfId="36092" xr:uid="{46693ACF-9933-42B5-914C-772C54D4C76C}"/>
    <cellStyle name="Normal 4 3 7 3" xfId="36093" xr:uid="{C7D767FE-26AE-44DC-BFCA-5E2404E7BBAE}"/>
    <cellStyle name="Normal 4 3 7 3 2" xfId="36094" xr:uid="{E069338D-A5E9-4BA4-AFDC-E182BAD6F3D7}"/>
    <cellStyle name="Normal 4 3 7 3 2 2" xfId="36095" xr:uid="{0858C497-19F1-433D-A86E-89BEE1228415}"/>
    <cellStyle name="Normal 4 3 7 3 3" xfId="36096" xr:uid="{E5F45B1A-5401-439A-8042-7A1D3B4FE20C}"/>
    <cellStyle name="Normal 4 3 7 4" xfId="36097" xr:uid="{4E24366A-1D7E-489B-B8DE-C97974D3F9E5}"/>
    <cellStyle name="Normal 4 3 7 4 2" xfId="36098" xr:uid="{D00A74EE-531F-4CDC-A12E-B980A7652FB9}"/>
    <cellStyle name="Normal 4 3 7 5" xfId="36099" xr:uid="{C4578453-F924-46D0-B449-2EEBDA30AFDE}"/>
    <cellStyle name="Normal 4 3 7 6" xfId="36088" xr:uid="{953B0970-D3AF-4609-8EF1-BA5F9139E754}"/>
    <cellStyle name="Normal 4 3 7 7" xfId="47617" xr:uid="{72408B02-6BAE-4C07-BAB4-142316742E33}"/>
    <cellStyle name="Normal 4 3 8" xfId="36100" xr:uid="{2848CC2D-44D1-42E3-9BB4-244872F1C3B7}"/>
    <cellStyle name="Normal 4 3 8 2" xfId="36101" xr:uid="{2DB42446-08E6-4D5F-9817-A5F994833FA7}"/>
    <cellStyle name="Normal 4 3 8 2 2" xfId="36102" xr:uid="{5C7592A1-9162-459A-A3BE-A68E474523A3}"/>
    <cellStyle name="Normal 4 3 8 2 2 2" xfId="36103" xr:uid="{CDF2F31A-1DCF-4349-B203-FD81481D6EE1}"/>
    <cellStyle name="Normal 4 3 8 2 3" xfId="36104" xr:uid="{8C00E29F-D250-4BEA-9172-7AB7522E26D6}"/>
    <cellStyle name="Normal 4 3 8 3" xfId="36105" xr:uid="{AABDDD7A-305E-44EE-BC2C-23CBF7F3199C}"/>
    <cellStyle name="Normal 4 3 8 3 2" xfId="36106" xr:uid="{A48EB562-11A4-4B35-AD23-D853027C3F1F}"/>
    <cellStyle name="Normal 4 3 8 3 2 2" xfId="36107" xr:uid="{3EB35ECC-DEB4-42FC-8112-09084A26C357}"/>
    <cellStyle name="Normal 4 3 8 3 3" xfId="36108" xr:uid="{6D1AB3B9-EEB9-4F93-9BBE-B4203A7DA266}"/>
    <cellStyle name="Normal 4 3 8 4" xfId="36109" xr:uid="{57512437-E1D7-46F1-BCA1-C71D3036AF93}"/>
    <cellStyle name="Normal 4 3 8 4 2" xfId="36110" xr:uid="{DEF4A741-B20B-4BAA-9111-2FD4A3E5F2E7}"/>
    <cellStyle name="Normal 4 3 8 5" xfId="36111" xr:uid="{4F837725-D528-46F0-898C-4C6D2147D008}"/>
    <cellStyle name="Normal 4 3 9" xfId="36112" xr:uid="{FEC3B639-80F6-42A0-BE2C-E4D871C9BA24}"/>
    <cellStyle name="Normal 4 3 9 2" xfId="36113" xr:uid="{35DC6B30-E381-442A-9825-94F644E113DA}"/>
    <cellStyle name="Normal 4 3 9 2 2" xfId="36114" xr:uid="{857012B2-CBB1-45EC-8D8C-D6D3BB6AB1BF}"/>
    <cellStyle name="Normal 4 3 9 3" xfId="36115" xr:uid="{013A06EF-9C44-4F59-99FD-B934EE5A022C}"/>
    <cellStyle name="Normal 4 30" xfId="47886" xr:uid="{62FCC370-DA87-41A5-AA0D-93699A748E17}"/>
    <cellStyle name="Normal 4 4" xfId="386" xr:uid="{279104BF-B49D-4E46-9D5E-C37368EB85E0}"/>
    <cellStyle name="Normal 4 4 10" xfId="43743" xr:uid="{B3C9732C-7487-4433-BA44-A36AE5925412}"/>
    <cellStyle name="Normal 4 4 11" xfId="1352" xr:uid="{3154E0CE-31D5-4C15-9A8C-456A68734859}"/>
    <cellStyle name="Normal 4 4 12" xfId="47915" xr:uid="{136B5B54-4747-4537-AF64-C1D63526B70D}"/>
    <cellStyle name="Normal 4 4 2" xfId="490" xr:uid="{18D3D14F-0836-4EB3-9556-E80E2137AE61}"/>
    <cellStyle name="Normal 4 4 2 2" xfId="752" xr:uid="{E7828B47-2CCE-4C80-B88F-2AB381A19C18}"/>
    <cellStyle name="Normal 4 4 2 2 2" xfId="1152" xr:uid="{651C24EE-59A9-4183-AA4C-2EFBF321B9C2}"/>
    <cellStyle name="Normal 4 4 2 2 2 2" xfId="36118" xr:uid="{5FA38CB4-EDD1-49E0-B975-B90EAB45B3AF}"/>
    <cellStyle name="Normal 4 4 2 2 2 2 2" xfId="36119" xr:uid="{73E36DBD-C497-43C6-A99D-6B5419BC94E5}"/>
    <cellStyle name="Normal 4 4 2 2 2 2 3" xfId="36120" xr:uid="{4F990FAB-21BE-4920-AAF2-85C95B98DD53}"/>
    <cellStyle name="Normal 4 4 2 2 2 3" xfId="36121" xr:uid="{129105FC-99B1-4B0D-B376-7BC7A4C41B9B}"/>
    <cellStyle name="Normal 4 4 2 2 2 4" xfId="36122" xr:uid="{0834F34B-2316-44B8-8807-0962F7F3BB07}"/>
    <cellStyle name="Normal 4 4 2 2 2 5" xfId="36117" xr:uid="{7EB8C5E2-8850-42C8-8FAF-C51A218F3425}"/>
    <cellStyle name="Normal 4 4 2 2 3" xfId="36123" xr:uid="{5983FD34-B2AE-4874-B129-656BC0D936F6}"/>
    <cellStyle name="Normal 4 4 2 2 3 2" xfId="36124" xr:uid="{2B7BBE58-E4AD-4962-8C65-A36C476A7878}"/>
    <cellStyle name="Normal 4 4 2 2 3 3" xfId="36125" xr:uid="{FE4CE5B6-7C5C-4909-AC98-FEE1E95526BF}"/>
    <cellStyle name="Normal 4 4 2 2 4" xfId="36126" xr:uid="{413B850B-9FF1-480A-BD17-0854311B59EC}"/>
    <cellStyle name="Normal 4 4 2 2 4 2" xfId="36127" xr:uid="{32A68E2A-EE85-4551-995B-04FF0B55DCF3}"/>
    <cellStyle name="Normal 4 4 2 2 4 3" xfId="36128" xr:uid="{13AC4738-2563-4680-80A0-B14150C0FBD3}"/>
    <cellStyle name="Normal 4 4 2 2 5" xfId="36129" xr:uid="{714ED5FA-0603-4228-8E0A-93B647475DFD}"/>
    <cellStyle name="Normal 4 4 2 2 6" xfId="36130" xr:uid="{6D2F2395-2C94-42AE-8400-429F2BC8CAB6}"/>
    <cellStyle name="Normal 4 4 2 2 7" xfId="36116" xr:uid="{53FC330D-2893-4AE2-95D9-BCB5F474477A}"/>
    <cellStyle name="Normal 4 4 2 3" xfId="941" xr:uid="{402D7838-3ED8-47DF-995C-96FD5906E13F}"/>
    <cellStyle name="Normal 4 4 2 3 2" xfId="36132" xr:uid="{64FB9276-1D9A-4832-A2EE-229433D2D81E}"/>
    <cellStyle name="Normal 4 4 2 3 2 2" xfId="36133" xr:uid="{F0FEB5C3-0D08-4795-B529-0D80D805181D}"/>
    <cellStyle name="Normal 4 4 2 3 2 3" xfId="36134" xr:uid="{E38D5118-C650-4072-93D0-57CC1BBEE88F}"/>
    <cellStyle name="Normal 4 4 2 3 3" xfId="36135" xr:uid="{3636A817-55FA-462F-87F5-5BF54A642ACA}"/>
    <cellStyle name="Normal 4 4 2 3 3 2" xfId="36136" xr:uid="{FB671175-E66E-49D4-944D-54DF8DC19A6D}"/>
    <cellStyle name="Normal 4 4 2 3 3 3" xfId="36137" xr:uid="{DB057AF3-D041-47B8-854D-58D39E7DC7F6}"/>
    <cellStyle name="Normal 4 4 2 3 4" xfId="36138" xr:uid="{2906B28B-148F-4C3F-8CB2-08C7ADAC1507}"/>
    <cellStyle name="Normal 4 4 2 3 4 2" xfId="36139" xr:uid="{C2B73DE4-B26A-410C-BB83-0D9B3A27128B}"/>
    <cellStyle name="Normal 4 4 2 3 4 3" xfId="36140" xr:uid="{06485FF4-4E63-4380-AA24-0E9E2E2D11C0}"/>
    <cellStyle name="Normal 4 4 2 3 5" xfId="36141" xr:uid="{B312CD99-AE31-431F-86B2-DC30D902DF08}"/>
    <cellStyle name="Normal 4 4 2 3 6" xfId="36142" xr:uid="{4B0171BC-D040-4E56-8FF7-80D3F18BCBB7}"/>
    <cellStyle name="Normal 4 4 2 3 7" xfId="36131" xr:uid="{BA624994-673B-4CE1-80C9-4E8C42D6B0CA}"/>
    <cellStyle name="Normal 4 4 2 4" xfId="36143" xr:uid="{EC3CB141-6C1C-44C8-BA11-FD9635BEC979}"/>
    <cellStyle name="Normal 4 4 2 4 2" xfId="36144" xr:uid="{719AA6D4-0470-4FB3-AE3F-A745790CBF5D}"/>
    <cellStyle name="Normal 4 4 2 4 2 2" xfId="36145" xr:uid="{7CBB923C-89EB-43E9-AC53-569C52E059F5}"/>
    <cellStyle name="Normal 4 4 2 4 2 3" xfId="36146" xr:uid="{7BFC3C9C-92F6-4F06-B515-B7C3479E2227}"/>
    <cellStyle name="Normal 4 4 2 4 3" xfId="36147" xr:uid="{0D79CFB6-3F9C-47D1-A15F-306D93DFD65D}"/>
    <cellStyle name="Normal 4 4 2 4 4" xfId="36148" xr:uid="{F0DC60FC-8E52-412E-B491-CCD80F2CB305}"/>
    <cellStyle name="Normal 4 4 2 5" xfId="36149" xr:uid="{42231D55-5A97-40E1-9D4F-FD07281324FB}"/>
    <cellStyle name="Normal 4 4 2 5 2" xfId="36150" xr:uid="{C6C3D581-9751-416B-B6A5-684847346BB8}"/>
    <cellStyle name="Normal 4 4 2 5 3" xfId="36151" xr:uid="{143175D7-56D5-4368-81E4-071D5023D32E}"/>
    <cellStyle name="Normal 4 4 2 6" xfId="36152" xr:uid="{01DB93D1-5C65-4008-BF1C-56BBE1716AF8}"/>
    <cellStyle name="Normal 4 4 2 7" xfId="36153" xr:uid="{53F7CF22-7187-4F6D-A7E0-77C397757984}"/>
    <cellStyle name="Normal 4 4 2 8" xfId="3260" xr:uid="{62E7000B-1788-48C7-B2FF-4C7AE5E8A276}"/>
    <cellStyle name="Normal 4 4 2 9" xfId="47423" xr:uid="{FDAD5E4B-8F49-40AD-948A-7AE905FFA016}"/>
    <cellStyle name="Normal 4 4 3" xfId="631" xr:uid="{7B2DA8D1-B0E2-4DE2-8E40-3CDB85BFC190}"/>
    <cellStyle name="Normal 4 4 3 10" xfId="47397" xr:uid="{E9D096C3-C18F-4A5C-B95A-048A09D6AF8C}"/>
    <cellStyle name="Normal 4 4 3 2" xfId="1041" xr:uid="{B6B5544D-9859-475E-AC7C-B9A077FEE56D}"/>
    <cellStyle name="Normal 4 4 3 2 2" xfId="36156" xr:uid="{1530C9F9-CD8F-46EA-ACC2-7C2988DC8DF4}"/>
    <cellStyle name="Normal 4 4 3 2 2 2" xfId="36157" xr:uid="{BEF7C0A6-9D3D-41AC-A5A0-FCBF7965CDA0}"/>
    <cellStyle name="Normal 4 4 3 2 2 2 2" xfId="36158" xr:uid="{EB268FDD-6670-4E73-AF80-3EBD16150681}"/>
    <cellStyle name="Normal 4 4 3 2 2 2 2 2" xfId="36159" xr:uid="{5BC117A7-C2B9-401F-B0C6-19C9C19B6A56}"/>
    <cellStyle name="Normal 4 4 3 2 2 2 3" xfId="36160" xr:uid="{9F82C9A9-9501-47F2-AA7A-9D1A939A1201}"/>
    <cellStyle name="Normal 4 4 3 2 2 3" xfId="36161" xr:uid="{1FC8C361-8F1F-4630-BBDB-BA797E4EE7A8}"/>
    <cellStyle name="Normal 4 4 3 2 2 3 2" xfId="36162" xr:uid="{6D9BDA08-8135-4132-A5E8-CC6073B2FABC}"/>
    <cellStyle name="Normal 4 4 3 2 2 3 2 2" xfId="36163" xr:uid="{7B612F29-7A6C-43AE-8832-492E08959419}"/>
    <cellStyle name="Normal 4 4 3 2 2 3 3" xfId="36164" xr:uid="{7747ED7E-EBCA-473D-9404-F51FA0AC75B0}"/>
    <cellStyle name="Normal 4 4 3 2 2 4" xfId="36165" xr:uid="{3CA6F359-B665-4E84-AA38-751AD9ADDB79}"/>
    <cellStyle name="Normal 4 4 3 2 2 4 2" xfId="36166" xr:uid="{9FE322C6-CDCF-461E-B4CE-F0137A39EA70}"/>
    <cellStyle name="Normal 4 4 3 2 2 5" xfId="36167" xr:uid="{B37EFFB4-0DA3-4815-9631-2A7D67EA2E89}"/>
    <cellStyle name="Normal 4 4 3 2 3" xfId="36168" xr:uid="{3CD896B4-62E6-4E9A-A389-86C045CA06D6}"/>
    <cellStyle name="Normal 4 4 3 2 3 2" xfId="36169" xr:uid="{4396112C-B701-4A6D-BA4B-5E7BAF1B4022}"/>
    <cellStyle name="Normal 4 4 3 2 3 3" xfId="36170" xr:uid="{E27A86EE-3375-44DD-9230-5CC15BB73851}"/>
    <cellStyle name="Normal 4 4 3 2 4" xfId="36171" xr:uid="{0E0ABB3A-F138-472A-A091-52062295F69A}"/>
    <cellStyle name="Normal 4 4 3 2 4 2" xfId="36172" xr:uid="{56DA9A3C-5CB8-4706-AC32-172DBBB3537A}"/>
    <cellStyle name="Normal 4 4 3 2 4 2 2" xfId="36173" xr:uid="{02D627AA-5725-4A1B-9293-D7BAB64644E3}"/>
    <cellStyle name="Normal 4 4 3 2 4 2 2 2" xfId="36174" xr:uid="{183F6101-1C17-41CD-9AAB-8B57A54CE2A2}"/>
    <cellStyle name="Normal 4 4 3 2 4 2 3" xfId="36175" xr:uid="{565FBF92-FD95-4560-9DC2-B22C64C456D8}"/>
    <cellStyle name="Normal 4 4 3 2 4 3" xfId="36176" xr:uid="{7BCF2FF7-8119-4A3B-A489-3F37964376F2}"/>
    <cellStyle name="Normal 4 4 3 2 4 3 2" xfId="36177" xr:uid="{D8F8620E-7239-45DE-9E1A-F2A804598296}"/>
    <cellStyle name="Normal 4 4 3 2 4 3 2 2" xfId="36178" xr:uid="{91BCB730-B635-42F6-8369-964A46D08EAD}"/>
    <cellStyle name="Normal 4 4 3 2 4 3 3" xfId="36179" xr:uid="{0CCECF58-91D2-4E64-AA11-F2798EB66863}"/>
    <cellStyle name="Normal 4 4 3 2 4 4" xfId="36180" xr:uid="{A67FF71E-A42B-434E-9B57-E6FCDF853518}"/>
    <cellStyle name="Normal 4 4 3 2 4 4 2" xfId="36181" xr:uid="{4232BBD0-4712-4F10-B9DA-1FAD1E08C4CE}"/>
    <cellStyle name="Normal 4 4 3 2 4 5" xfId="36182" xr:uid="{337E45F3-E9CD-4AF9-AB47-44C602874D9F}"/>
    <cellStyle name="Normal 4 4 3 2 5" xfId="36183" xr:uid="{4AEF3FAB-2F48-4B1E-9A53-A4F39BD3F60E}"/>
    <cellStyle name="Normal 4 4 3 2 6" xfId="36184" xr:uid="{D36C19C1-1B7C-437C-A0B0-C67E52488D85}"/>
    <cellStyle name="Normal 4 4 3 2 7" xfId="36155" xr:uid="{2D694C3E-D5D1-4025-817B-BE2FEE899EE0}"/>
    <cellStyle name="Normal 4 4 3 2 8" xfId="47515" xr:uid="{E1E775A3-3F6A-40ED-8A69-8FFF90D16508}"/>
    <cellStyle name="Normal 4 4 3 3" xfId="36185" xr:uid="{954CA332-5DA0-4B64-AF70-8E76689FC40C}"/>
    <cellStyle name="Normal 4 4 3 3 2" xfId="36186" xr:uid="{BA1C3957-D648-4E43-B856-E04E75750E03}"/>
    <cellStyle name="Normal 4 4 3 3 2 2" xfId="36187" xr:uid="{29890EFE-3E0F-4894-A438-07C2E9750B6B}"/>
    <cellStyle name="Normal 4 4 3 3 2 2 2" xfId="36188" xr:uid="{1037C7F0-7CDC-4A50-82FE-A2D574C7B285}"/>
    <cellStyle name="Normal 4 4 3 3 2 2 2 2" xfId="36189" xr:uid="{8F79EBE1-80B1-4ACE-8339-B2EEF22319AA}"/>
    <cellStyle name="Normal 4 4 3 3 2 2 2 2 2" xfId="36190" xr:uid="{8415FF71-97AE-4E8E-8BF0-0CB20DC3926B}"/>
    <cellStyle name="Normal 4 4 3 3 2 2 2 3" xfId="36191" xr:uid="{812E669A-9630-473C-8C75-4CABCCF7D84D}"/>
    <cellStyle name="Normal 4 4 3 3 2 2 3" xfId="36192" xr:uid="{612B1F32-A130-45A0-A055-58E0EE8C187B}"/>
    <cellStyle name="Normal 4 4 3 3 2 2 3 2" xfId="36193" xr:uid="{F61352C8-2C95-4DA1-A3A8-713E9C950E73}"/>
    <cellStyle name="Normal 4 4 3 3 2 2 3 2 2" xfId="36194" xr:uid="{B17936BE-39FD-404B-96BB-4850EDE850B8}"/>
    <cellStyle name="Normal 4 4 3 3 2 2 3 3" xfId="36195" xr:uid="{8743D095-F628-446D-8937-071C42B60B70}"/>
    <cellStyle name="Normal 4 4 3 3 2 2 4" xfId="36196" xr:uid="{D131C8AA-AE87-4575-A162-50BC11B51453}"/>
    <cellStyle name="Normal 4 4 3 3 2 2 4 2" xfId="36197" xr:uid="{D8E8F478-BB9F-4FB5-AB2E-C81581C7CFC0}"/>
    <cellStyle name="Normal 4 4 3 3 2 2 5" xfId="36198" xr:uid="{A9C49CF6-7174-4E6A-B4FC-99946D901973}"/>
    <cellStyle name="Normal 4 4 3 3 2 3" xfId="36199" xr:uid="{D30BA61B-C530-4E8C-B24F-2945789A38E0}"/>
    <cellStyle name="Normal 4 4 3 3 2 3 2" xfId="36200" xr:uid="{A3D47806-8DA7-4315-B076-E2D7A9E993A6}"/>
    <cellStyle name="Normal 4 4 3 3 2 3 2 2" xfId="36201" xr:uid="{41B9B511-8A88-4FD7-8A77-AC675EE79A55}"/>
    <cellStyle name="Normal 4 4 3 3 2 3 3" xfId="36202" xr:uid="{ED175F70-3AB1-4BD7-8DAD-B3CADB2D6576}"/>
    <cellStyle name="Normal 4 4 3 3 2 4" xfId="36203" xr:uid="{C556CE0F-B465-40E2-847D-6364186C47EC}"/>
    <cellStyle name="Normal 4 4 3 3 2 4 2" xfId="36204" xr:uid="{079FACB1-94B2-443C-A152-E27CAE6CE671}"/>
    <cellStyle name="Normal 4 4 3 3 2 4 2 2" xfId="36205" xr:uid="{A4990B41-C980-4F91-A2A3-FFA2BB944AAF}"/>
    <cellStyle name="Normal 4 4 3 3 2 4 3" xfId="36206" xr:uid="{D492AFDF-571A-4A09-A595-C3F3A08D9D21}"/>
    <cellStyle name="Normal 4 4 3 3 2 5" xfId="36207" xr:uid="{A1B0052A-E8C1-4263-9525-7166A46505F9}"/>
    <cellStyle name="Normal 4 4 3 3 2 5 2" xfId="36208" xr:uid="{5009A64E-FF7B-46EB-965A-A97827ACA35D}"/>
    <cellStyle name="Normal 4 4 3 3 2 6" xfId="36209" xr:uid="{91BB6D21-678F-4803-B98C-F9F4E326EE2F}"/>
    <cellStyle name="Normal 4 4 3 3 3" xfId="36210" xr:uid="{581E9811-74A6-4796-A676-6B990E883BCF}"/>
    <cellStyle name="Normal 4 4 3 3 3 2" xfId="36211" xr:uid="{C6A4EAEA-3072-4A2C-B761-B6C5E450276A}"/>
    <cellStyle name="Normal 4 4 3 3 3 2 2" xfId="36212" xr:uid="{DF36C742-337B-4466-849A-ACEBB4C7D369}"/>
    <cellStyle name="Normal 4 4 3 3 3 2 2 2" xfId="36213" xr:uid="{7D334AF7-6FCA-4C60-8C37-8F524A2ECD36}"/>
    <cellStyle name="Normal 4 4 3 3 3 2 3" xfId="36214" xr:uid="{24546553-377F-4018-89FF-5C93D2488D93}"/>
    <cellStyle name="Normal 4 4 3 3 3 3" xfId="36215" xr:uid="{51CA2633-4FFE-4862-811E-E772A6249D82}"/>
    <cellStyle name="Normal 4 4 3 3 3 3 2" xfId="36216" xr:uid="{8C5F43AA-E62C-4067-9A6E-17C7176D964C}"/>
    <cellStyle name="Normal 4 4 3 3 3 3 2 2" xfId="36217" xr:uid="{85F812E9-6E58-4AC9-96EE-FDB1BAEBCAA0}"/>
    <cellStyle name="Normal 4 4 3 3 3 3 3" xfId="36218" xr:uid="{DD84DDAA-5EBE-4843-89F9-DAADD7313894}"/>
    <cellStyle name="Normal 4 4 3 3 3 4" xfId="36219" xr:uid="{D7B5B8FD-2262-49FB-A159-12037BE934CD}"/>
    <cellStyle name="Normal 4 4 3 3 3 4 2" xfId="36220" xr:uid="{EF72C9A8-5B4E-4682-8A38-B7DEB96380C2}"/>
    <cellStyle name="Normal 4 4 3 3 3 5" xfId="36221" xr:uid="{8D46981B-22D4-4E75-B49B-EA4B9B4DA6E6}"/>
    <cellStyle name="Normal 4 4 3 3 4" xfId="36222" xr:uid="{F563DB64-1B7F-4588-A7F6-F22FB0BA11F9}"/>
    <cellStyle name="Normal 4 4 3 3 4 2" xfId="36223" xr:uid="{675B8220-FEE1-4F59-8051-E8F1FBD53C2B}"/>
    <cellStyle name="Normal 4 4 3 3 4 2 2" xfId="36224" xr:uid="{09921005-C031-4744-978A-436C2B14750E}"/>
    <cellStyle name="Normal 4 4 3 3 4 3" xfId="36225" xr:uid="{AA988B72-2844-4781-BEE3-74FD24B2A8B2}"/>
    <cellStyle name="Normal 4 4 3 3 5" xfId="36226" xr:uid="{941CB67D-AAEA-44D8-AD04-390F3985AFED}"/>
    <cellStyle name="Normal 4 4 3 3 5 2" xfId="36227" xr:uid="{175776E8-3AA7-4438-8280-B1F5ADC157A8}"/>
    <cellStyle name="Normal 4 4 3 3 5 2 2" xfId="36228" xr:uid="{969CD21B-5473-4DF8-860D-D88CCD2970F4}"/>
    <cellStyle name="Normal 4 4 3 3 5 3" xfId="36229" xr:uid="{FBE5817E-EAFA-4194-8D49-5127F83A018A}"/>
    <cellStyle name="Normal 4 4 3 3 6" xfId="36230" xr:uid="{66BBD826-61C6-404F-92D9-32ECB2971DEB}"/>
    <cellStyle name="Normal 4 4 3 3 6 2" xfId="36231" xr:uid="{CE204EBB-D21C-4070-8C1C-068A03B7271E}"/>
    <cellStyle name="Normal 4 4 3 3 7" xfId="36232" xr:uid="{A962E185-3AE5-4A1B-B157-0FF53CFC6EF3}"/>
    <cellStyle name="Normal 4 4 3 4" xfId="36233" xr:uid="{6894114D-80C0-4A62-A23E-E37F343D3DF6}"/>
    <cellStyle name="Normal 4 4 3 4 2" xfId="36234" xr:uid="{40268ABA-25CE-4F8F-A7F8-A4E0935F3D9F}"/>
    <cellStyle name="Normal 4 4 3 4 2 2" xfId="36235" xr:uid="{EF3E9C14-7C95-4124-96DF-4C48F8A00092}"/>
    <cellStyle name="Normal 4 4 3 4 2 2 2" xfId="36236" xr:uid="{231B2C65-267F-43DC-8B33-6DFF764C0FD8}"/>
    <cellStyle name="Normal 4 4 3 4 2 3" xfId="36237" xr:uid="{8D5E4496-D5AC-4168-B7C6-22352F593337}"/>
    <cellStyle name="Normal 4 4 3 4 3" xfId="36238" xr:uid="{2617187B-6DFB-4CD1-9B89-BF465A1ED118}"/>
    <cellStyle name="Normal 4 4 3 4 3 2" xfId="36239" xr:uid="{0FF66293-DD4D-4AF9-9F59-5DFE70EEA36D}"/>
    <cellStyle name="Normal 4 4 3 4 3 2 2" xfId="36240" xr:uid="{CA2296E0-CB7F-4E21-90B6-CECED4535595}"/>
    <cellStyle name="Normal 4 4 3 4 3 3" xfId="36241" xr:uid="{06DA644B-B861-44D0-AB0B-A680FA06D363}"/>
    <cellStyle name="Normal 4 4 3 4 4" xfId="36242" xr:uid="{740502A5-3219-4295-9343-383B6760A0BF}"/>
    <cellStyle name="Normal 4 4 3 4 4 2" xfId="36243" xr:uid="{015E3970-2FD9-4EBF-9BAB-AF090A1DD2FC}"/>
    <cellStyle name="Normal 4 4 3 4 5" xfId="36244" xr:uid="{2930F8C1-310E-47DE-8248-6CDB80DA7F72}"/>
    <cellStyle name="Normal 4 4 3 5" xfId="36245" xr:uid="{41AE9D70-30B0-4E9C-8736-39D1E03D150F}"/>
    <cellStyle name="Normal 4 4 3 5 2" xfId="36246" xr:uid="{6B4A7FC9-C00F-47CD-84C0-4891F1A5B8CE}"/>
    <cellStyle name="Normal 4 4 3 5 2 2" xfId="36247" xr:uid="{932D0BFD-9F94-43BC-8ADA-FD360F8B8D45}"/>
    <cellStyle name="Normal 4 4 3 5 2 2 2" xfId="36248" xr:uid="{4ADECFA0-63EC-45A8-AA34-0BA0582F2837}"/>
    <cellStyle name="Normal 4 4 3 5 2 3" xfId="36249" xr:uid="{3424EA34-6448-438E-A693-B2621CAF6718}"/>
    <cellStyle name="Normal 4 4 3 5 3" xfId="36250" xr:uid="{EA22B644-0029-4178-9D95-58369209683F}"/>
    <cellStyle name="Normal 4 4 3 5 3 2" xfId="36251" xr:uid="{85AF17E7-3461-4360-932F-CA370BBA4936}"/>
    <cellStyle name="Normal 4 4 3 5 3 2 2" xfId="36252" xr:uid="{A665A5D4-D9FB-4951-83F2-6DD105A22995}"/>
    <cellStyle name="Normal 4 4 3 5 3 3" xfId="36253" xr:uid="{D2450215-0D5E-4F8A-94E6-FBDB245745A8}"/>
    <cellStyle name="Normal 4 4 3 5 4" xfId="36254" xr:uid="{B4091DF3-6671-45E6-AAAF-41B90302A73E}"/>
    <cellStyle name="Normal 4 4 3 5 4 2" xfId="36255" xr:uid="{70171D2B-C656-44F1-B3E2-30BF842A38C2}"/>
    <cellStyle name="Normal 4 4 3 5 5" xfId="36256" xr:uid="{1ABEC43A-2B3A-481C-AE5B-D4D469CE9A51}"/>
    <cellStyle name="Normal 4 4 3 6" xfId="36257" xr:uid="{42BF745F-B5C5-4C6E-9047-61CF9580D62C}"/>
    <cellStyle name="Normal 4 4 3 6 2" xfId="36258" xr:uid="{57AD6BAB-F86F-4939-9BF5-DAFFED68BF50}"/>
    <cellStyle name="Normal 4 4 3 6 2 2" xfId="36259" xr:uid="{295C8A74-8B0D-41B5-B2E8-AE7A785E2DDC}"/>
    <cellStyle name="Normal 4 4 3 6 3" xfId="36260" xr:uid="{F4FD4485-5CB8-475A-91FE-B4472A6B911F}"/>
    <cellStyle name="Normal 4 4 3 7" xfId="36261" xr:uid="{60A92C2B-E533-4C75-8A72-024C3FF46539}"/>
    <cellStyle name="Normal 4 4 3 8" xfId="36262" xr:uid="{CDED1E0E-DCBC-4CBC-AA86-4C3CA5D5F93F}"/>
    <cellStyle name="Normal 4 4 3 9" xfId="36154" xr:uid="{F8B61D01-81FE-4123-A1C4-45A5266BC6B0}"/>
    <cellStyle name="Normal 4 4 4" xfId="690" xr:uid="{867432A1-00EA-415C-B7B5-54E801C41768}"/>
    <cellStyle name="Normal 4 4 4 10" xfId="36263" xr:uid="{6C715DD0-A7C6-487E-BD9F-9E2F735EEC05}"/>
    <cellStyle name="Normal 4 4 4 11" xfId="47448" xr:uid="{004336F3-C0D3-49E9-9531-3060C085CA96}"/>
    <cellStyle name="Normal 4 4 4 2" xfId="1097" xr:uid="{931D6E11-FAA6-42C7-8C87-B2700F16B433}"/>
    <cellStyle name="Normal 4 4 4 2 2" xfId="36265" xr:uid="{9F6AA4E9-9D90-4EA0-B1E1-29AA274FDF38}"/>
    <cellStyle name="Normal 4 4 4 2 2 2" xfId="36266" xr:uid="{29D1C7CD-E042-41FE-AA6D-D42A8028240B}"/>
    <cellStyle name="Normal 4 4 4 2 2 2 2" xfId="36267" xr:uid="{84DAA1A4-E194-4302-AB49-ACB587724DEE}"/>
    <cellStyle name="Normal 4 4 4 2 2 2 2 2" xfId="36268" xr:uid="{E3D2FEFF-15B4-4DDB-BD5C-F0AB67CC5782}"/>
    <cellStyle name="Normal 4 4 4 2 2 2 2 2 2" xfId="36269" xr:uid="{6FFA291D-B913-4F8C-9FD2-AD760A173E10}"/>
    <cellStyle name="Normal 4 4 4 2 2 2 2 3" xfId="36270" xr:uid="{01999A37-2EEF-4288-B62C-96DB619F6722}"/>
    <cellStyle name="Normal 4 4 4 2 2 2 3" xfId="36271" xr:uid="{19F8492A-EB3A-4028-AC22-FCE2DEE05D8D}"/>
    <cellStyle name="Normal 4 4 4 2 2 2 3 2" xfId="36272" xr:uid="{EC0EDF7F-93DD-4017-A60D-8654163F66EA}"/>
    <cellStyle name="Normal 4 4 4 2 2 2 3 2 2" xfId="36273" xr:uid="{99224BB6-F7EA-4172-9B53-68B6D93E31B5}"/>
    <cellStyle name="Normal 4 4 4 2 2 2 3 3" xfId="36274" xr:uid="{9995C5D3-27C3-48C2-9AA0-954D69306CD9}"/>
    <cellStyle name="Normal 4 4 4 2 2 2 4" xfId="36275" xr:uid="{DFC82A9C-6D88-45CF-B6D6-782C0CE78219}"/>
    <cellStyle name="Normal 4 4 4 2 2 2 4 2" xfId="36276" xr:uid="{5AEB3F9B-FD89-4974-B81A-AFAEB650C7C2}"/>
    <cellStyle name="Normal 4 4 4 2 2 2 5" xfId="36277" xr:uid="{73719C13-B734-4513-B660-C60C58971ACB}"/>
    <cellStyle name="Normal 4 4 4 2 2 3" xfId="36278" xr:uid="{6A9C2C27-276F-4D2A-BB2A-EC17263DB9BA}"/>
    <cellStyle name="Normal 4 4 4 2 2 3 2" xfId="36279" xr:uid="{C0582177-BD47-4D28-BC82-3259A33BA6EF}"/>
    <cellStyle name="Normal 4 4 4 2 2 3 2 2" xfId="36280" xr:uid="{A0D74D1B-6DA3-4307-87AC-E4D4E2C2E181}"/>
    <cellStyle name="Normal 4 4 4 2 2 3 3" xfId="36281" xr:uid="{9C4E8D35-57DA-4C01-864B-22DBA290B4AE}"/>
    <cellStyle name="Normal 4 4 4 2 2 4" xfId="36282" xr:uid="{AA794FDE-DEBE-4D1D-B293-B81970DB9581}"/>
    <cellStyle name="Normal 4 4 4 2 2 4 2" xfId="36283" xr:uid="{6A4AEFC8-45A3-440C-A8FA-29345A3B8B1D}"/>
    <cellStyle name="Normal 4 4 4 2 2 4 2 2" xfId="36284" xr:uid="{3F6E92B9-0278-40FA-B633-F310CF8E286C}"/>
    <cellStyle name="Normal 4 4 4 2 2 4 3" xfId="36285" xr:uid="{E2C6E81C-A9EE-417D-9D47-DCFE31826988}"/>
    <cellStyle name="Normal 4 4 4 2 2 5" xfId="36286" xr:uid="{05A1B847-9736-4B09-B0DA-2A30D8B1A433}"/>
    <cellStyle name="Normal 4 4 4 2 2 5 2" xfId="36287" xr:uid="{AA856E85-F07C-4C2E-B92A-26EC1C981AD0}"/>
    <cellStyle name="Normal 4 4 4 2 2 6" xfId="36288" xr:uid="{0B5E5ED7-4E9E-4263-AC36-3A8CFE6785CE}"/>
    <cellStyle name="Normal 4 4 4 2 3" xfId="36289" xr:uid="{0FD9104E-2620-4DA4-98E9-193738DECA31}"/>
    <cellStyle name="Normal 4 4 4 2 3 2" xfId="36290" xr:uid="{BCDBA588-C21B-4BBD-8F21-C8DA52322605}"/>
    <cellStyle name="Normal 4 4 4 2 3 2 2" xfId="36291" xr:uid="{5CD89383-C4D1-4484-AE7B-20DAB8D7498C}"/>
    <cellStyle name="Normal 4 4 4 2 3 2 2 2" xfId="36292" xr:uid="{9088B133-E4A5-49AE-9D12-8C10E559F29A}"/>
    <cellStyle name="Normal 4 4 4 2 3 2 3" xfId="36293" xr:uid="{F1103510-A9A2-4687-B72B-B58E95B56400}"/>
    <cellStyle name="Normal 4 4 4 2 3 3" xfId="36294" xr:uid="{088E1C64-6F02-4183-A095-4511D6C5DEB4}"/>
    <cellStyle name="Normal 4 4 4 2 3 3 2" xfId="36295" xr:uid="{6DAB5DDE-3512-4260-A180-B5C747FB201D}"/>
    <cellStyle name="Normal 4 4 4 2 3 3 2 2" xfId="36296" xr:uid="{42A747B5-C3D7-4F56-9948-DA46E64DB2B1}"/>
    <cellStyle name="Normal 4 4 4 2 3 3 3" xfId="36297" xr:uid="{8935889D-6A6B-4BD9-AB75-CD052CF4A4F0}"/>
    <cellStyle name="Normal 4 4 4 2 3 4" xfId="36298" xr:uid="{2AF4923C-31A4-44B6-9256-CBE03F7F47E0}"/>
    <cellStyle name="Normal 4 4 4 2 3 4 2" xfId="36299" xr:uid="{A6DB89A9-9AC3-4A22-B973-201CF71F3625}"/>
    <cellStyle name="Normal 4 4 4 2 3 5" xfId="36300" xr:uid="{7647F426-5DC5-4B05-9E02-05526528C685}"/>
    <cellStyle name="Normal 4 4 4 2 4" xfId="36301" xr:uid="{FFC407E0-5798-40E1-AB52-875B638CB97F}"/>
    <cellStyle name="Normal 4 4 4 2 4 2" xfId="36302" xr:uid="{D1139EA4-AE15-4106-BB3C-36136FC38CC7}"/>
    <cellStyle name="Normal 4 4 4 2 4 2 2" xfId="36303" xr:uid="{B3B083F5-55AB-48DF-8A19-8CBD4C760778}"/>
    <cellStyle name="Normal 4 4 4 2 4 2 2 2" xfId="36304" xr:uid="{B6A73F4D-6933-4540-A24F-9643DAB892DA}"/>
    <cellStyle name="Normal 4 4 4 2 4 2 3" xfId="36305" xr:uid="{9A0790C3-5C1B-4CE7-9C77-5F078B052530}"/>
    <cellStyle name="Normal 4 4 4 2 4 3" xfId="36306" xr:uid="{B5932C61-168A-41A1-9B9C-CBAD5F847E1E}"/>
    <cellStyle name="Normal 4 4 4 2 4 3 2" xfId="36307" xr:uid="{97E42FB8-1AEB-4160-8D07-2D105CDBC157}"/>
    <cellStyle name="Normal 4 4 4 2 4 4" xfId="36308" xr:uid="{FD8F37EC-E5E4-4168-9696-32F798D422A1}"/>
    <cellStyle name="Normal 4 4 4 2 5" xfId="36309" xr:uid="{4237F995-4FE6-46DF-8AEE-08AF7D6A32DB}"/>
    <cellStyle name="Normal 4 4 4 2 5 2" xfId="36310" xr:uid="{5D55D6AF-2563-458D-AAD2-D4E95DECC8F2}"/>
    <cellStyle name="Normal 4 4 4 2 5 2 2" xfId="36311" xr:uid="{27CCDA88-24BA-4457-AA16-775771366F63}"/>
    <cellStyle name="Normal 4 4 4 2 5 3" xfId="36312" xr:uid="{D2003C08-B1B8-4047-8D20-53E2CC50BFC0}"/>
    <cellStyle name="Normal 4 4 4 2 6" xfId="36313" xr:uid="{8BA1C919-71A2-43B9-B443-5A3B29F53A5B}"/>
    <cellStyle name="Normal 4 4 4 2 6 2" xfId="36314" xr:uid="{CDB6C74D-F4C1-4B72-8C90-A764907B72E5}"/>
    <cellStyle name="Normal 4 4 4 2 7" xfId="36315" xr:uid="{34BE63EC-AA4C-4FD8-914A-49E0EEBAB60E}"/>
    <cellStyle name="Normal 4 4 4 2 8" xfId="36264" xr:uid="{D29AA797-47C3-47E1-ACC3-21D07ABF2430}"/>
    <cellStyle name="Normal 4 4 4 2 9" xfId="47548" xr:uid="{264E9A10-2743-4D08-B49A-C09F8E88971F}"/>
    <cellStyle name="Normal 4 4 4 3" xfId="36316" xr:uid="{BF2FA997-CEC3-4245-85A2-A9FBBEA90689}"/>
    <cellStyle name="Normal 4 4 4 3 2" xfId="36317" xr:uid="{20C828A4-56CB-4F29-9366-9EF28606328C}"/>
    <cellStyle name="Normal 4 4 4 3 3" xfId="36318" xr:uid="{3165638B-FCA0-40EB-8007-694725D7B26B}"/>
    <cellStyle name="Normal 4 4 4 4" xfId="36319" xr:uid="{2BF2B995-09BE-4199-90CE-FF4C1F357886}"/>
    <cellStyle name="Normal 4 4 4 4 2" xfId="36320" xr:uid="{40A3F4E2-C472-4CBD-86DD-D3ADBAB50BA0}"/>
    <cellStyle name="Normal 4 4 4 4 2 2" xfId="36321" xr:uid="{5AE44014-C488-49FF-843B-5BB3E8A90482}"/>
    <cellStyle name="Normal 4 4 4 4 2 2 2" xfId="36322" xr:uid="{098888C3-33D7-405D-A26F-D066ABBF2554}"/>
    <cellStyle name="Normal 4 4 4 4 2 2 2 2" xfId="36323" xr:uid="{7F8F2B38-456E-40CA-A504-0D310D726F01}"/>
    <cellStyle name="Normal 4 4 4 4 2 2 3" xfId="36324" xr:uid="{2A9C6E08-4A0D-4E54-8783-19F9171FFD96}"/>
    <cellStyle name="Normal 4 4 4 4 2 3" xfId="36325" xr:uid="{A0283E44-22F6-4A69-8695-1EBF3A0960BC}"/>
    <cellStyle name="Normal 4 4 4 4 2 3 2" xfId="36326" xr:uid="{DF3794D9-29A6-4D90-9557-4C65AD6D7472}"/>
    <cellStyle name="Normal 4 4 4 4 2 3 2 2" xfId="36327" xr:uid="{169CEC97-FC12-4B76-8F8D-D84392CE0C1B}"/>
    <cellStyle name="Normal 4 4 4 4 2 3 3" xfId="36328" xr:uid="{7640CD39-04C0-4C13-BDA3-A307290533AC}"/>
    <cellStyle name="Normal 4 4 4 4 2 4" xfId="36329" xr:uid="{94BA23D2-54A4-4872-8352-4473111B1CA6}"/>
    <cellStyle name="Normal 4 4 4 4 2 4 2" xfId="36330" xr:uid="{E0FA6960-473A-4DA9-931A-1C691C3791C8}"/>
    <cellStyle name="Normal 4 4 4 4 2 5" xfId="36331" xr:uid="{AB7651D6-172F-4123-8AA4-CB40AF288C26}"/>
    <cellStyle name="Normal 4 4 4 4 3" xfId="36332" xr:uid="{7174416D-7041-41AA-A30E-F20E7622A7EE}"/>
    <cellStyle name="Normal 4 4 4 4 3 2" xfId="36333" xr:uid="{C00D63CD-C76C-415A-B3D1-ECE69F144963}"/>
    <cellStyle name="Normal 4 4 4 4 3 3" xfId="36334" xr:uid="{2D1CC16D-6631-4575-8D0A-155DB31F74D4}"/>
    <cellStyle name="Normal 4 4 4 4 4" xfId="36335" xr:uid="{8D1FC5FD-8003-4295-8D8C-3A94D3353E9B}"/>
    <cellStyle name="Normal 4 4 4 4 4 2" xfId="36336" xr:uid="{06A4C7F3-3CE7-422D-AEBE-DD2130A465B0}"/>
    <cellStyle name="Normal 4 4 4 4 4 2 2" xfId="36337" xr:uid="{61FF0BE0-6259-4EDA-BCE9-28D955020F20}"/>
    <cellStyle name="Normal 4 4 4 4 4 3" xfId="36338" xr:uid="{85A92567-B66D-4363-B20E-54F9F8752A79}"/>
    <cellStyle name="Normal 4 4 4 4 5" xfId="36339" xr:uid="{6E1200DD-6776-48A2-A33C-D7A544053C71}"/>
    <cellStyle name="Normal 4 4 4 4 5 2" xfId="36340" xr:uid="{043A3852-D197-40E5-89D4-D7078BF577E1}"/>
    <cellStyle name="Normal 4 4 4 4 5 2 2" xfId="36341" xr:uid="{22DD7A6F-38FB-4E78-BFBF-A1999380703A}"/>
    <cellStyle name="Normal 4 4 4 4 5 3" xfId="36342" xr:uid="{1E55E76E-397D-4409-9425-1DC401BDA75F}"/>
    <cellStyle name="Normal 4 4 4 4 6" xfId="36343" xr:uid="{1D97F55C-08C1-4847-B1C9-BB22BBCA3F19}"/>
    <cellStyle name="Normal 4 4 4 4 6 2" xfId="36344" xr:uid="{4AEE9F70-6378-4D23-B27B-2D22DADF85B4}"/>
    <cellStyle name="Normal 4 4 4 4 7" xfId="36345" xr:uid="{F2AB4EDE-3BF7-40A9-9861-798DA624B98C}"/>
    <cellStyle name="Normal 4 4 4 5" xfId="36346" xr:uid="{7C8B28AA-1B6B-4445-8788-AD9A95056DBA}"/>
    <cellStyle name="Normal 4 4 4 5 2" xfId="36347" xr:uid="{D1595440-C4DD-4AB9-ADEF-7F060F4F1197}"/>
    <cellStyle name="Normal 4 4 4 5 2 2" xfId="36348" xr:uid="{91D1AC26-DAE7-4D1F-A076-AE643A31DF71}"/>
    <cellStyle name="Normal 4 4 4 5 2 2 2" xfId="36349" xr:uid="{73A3EC6B-9477-47B1-971F-74A74B8917E1}"/>
    <cellStyle name="Normal 4 4 4 5 2 3" xfId="36350" xr:uid="{54310247-7DE2-4A3F-ADA0-064F03C3478A}"/>
    <cellStyle name="Normal 4 4 4 5 3" xfId="36351" xr:uid="{FCA02B31-CA9A-46BA-AD62-4E50D29AA99E}"/>
    <cellStyle name="Normal 4 4 4 5 3 2" xfId="36352" xr:uid="{BA2BB5F5-4F67-4611-B83A-330D497853EC}"/>
    <cellStyle name="Normal 4 4 4 5 3 2 2" xfId="36353" xr:uid="{CC8730C4-8F45-44F4-9467-640A4806A83E}"/>
    <cellStyle name="Normal 4 4 4 5 3 3" xfId="36354" xr:uid="{58C2422D-981D-44DB-AF5E-613D2611290E}"/>
    <cellStyle name="Normal 4 4 4 5 4" xfId="36355" xr:uid="{5EF4C6DC-9BAF-4A34-84D8-D8D919E24BF3}"/>
    <cellStyle name="Normal 4 4 4 5 4 2" xfId="36356" xr:uid="{DE55A0A5-1C9E-4E27-B2A4-FD7EE261278B}"/>
    <cellStyle name="Normal 4 4 4 5 5" xfId="36357" xr:uid="{BB9FC35F-5E59-405F-8CF1-DE371DCA5DCB}"/>
    <cellStyle name="Normal 4 4 4 6" xfId="36358" xr:uid="{B904A087-A9BA-4D73-A12A-5F5B7524A3BE}"/>
    <cellStyle name="Normal 4 4 4 6 2" xfId="36359" xr:uid="{A5285927-917D-4924-A901-4C3D593F9C20}"/>
    <cellStyle name="Normal 4 4 4 6 2 2" xfId="36360" xr:uid="{F3C30E52-3251-4809-8843-07D193D14937}"/>
    <cellStyle name="Normal 4 4 4 6 3" xfId="36361" xr:uid="{03EEB1F9-25BC-4AFA-96DC-1E11155C7264}"/>
    <cellStyle name="Normal 4 4 4 7" xfId="36362" xr:uid="{FD56B2CF-93D6-4328-B1AC-54B3DE21168C}"/>
    <cellStyle name="Normal 4 4 4 7 2" xfId="36363" xr:uid="{A2BDBF84-4D3A-422A-B6C2-7E49AD9C9ADF}"/>
    <cellStyle name="Normal 4 4 4 7 2 2" xfId="36364" xr:uid="{3AA40FE7-D963-44B5-9680-1BB902BB3DDE}"/>
    <cellStyle name="Normal 4 4 4 7 3" xfId="36365" xr:uid="{055A5F5A-D9F6-42A1-9272-D23E1464CB67}"/>
    <cellStyle name="Normal 4 4 4 8" xfId="36366" xr:uid="{549B6D8B-4BF2-4A11-8E78-2D5E78B6F212}"/>
    <cellStyle name="Normal 4 4 4 8 2" xfId="36367" xr:uid="{F4EA9E9B-4303-4AB2-BAC9-31854A6C6CBF}"/>
    <cellStyle name="Normal 4 4 4 9" xfId="36368" xr:uid="{48FC9AA3-63C6-4324-AD8D-01375C453B79}"/>
    <cellStyle name="Normal 4 4 5" xfId="822" xr:uid="{454B9CC4-31C3-49C9-8002-B8CDB99E533A}"/>
    <cellStyle name="Normal 4 4 5 2" xfId="36370" xr:uid="{D83708FB-CA30-4539-811A-21A820F49433}"/>
    <cellStyle name="Normal 4 4 5 2 2" xfId="36371" xr:uid="{18720B6F-7BDE-40B6-A816-7F2D717DB7B3}"/>
    <cellStyle name="Normal 4 4 5 2 2 2" xfId="36372" xr:uid="{4F11D096-3D83-4982-9E4F-D5F3B2C43386}"/>
    <cellStyle name="Normal 4 4 5 2 2 2 2" xfId="36373" xr:uid="{A118141A-F47A-4354-A1E7-574B6757849B}"/>
    <cellStyle name="Normal 4 4 5 2 2 2 3" xfId="36374" xr:uid="{3D9473DF-F6CD-476B-9B10-B984921927F0}"/>
    <cellStyle name="Normal 4 4 5 2 2 3" xfId="36375" xr:uid="{A5D55CAF-3273-4CD7-9197-3CEC4702E00B}"/>
    <cellStyle name="Normal 4 4 5 2 2 3 2" xfId="36376" xr:uid="{1CC981DF-68DE-4658-9FB8-6F796C3DC838}"/>
    <cellStyle name="Normal 4 4 5 2 2 3 2 2" xfId="36377" xr:uid="{777C0B1B-644F-4A98-8531-D12C5DC6F658}"/>
    <cellStyle name="Normal 4 4 5 2 2 3 3" xfId="36378" xr:uid="{8BAE512F-213A-4914-A3D0-483191569AB3}"/>
    <cellStyle name="Normal 4 4 5 2 2 4" xfId="36379" xr:uid="{3749AF7A-ABFA-4610-BF99-A92B9732CD6B}"/>
    <cellStyle name="Normal 4 4 5 2 2 4 2" xfId="36380" xr:uid="{A551A6DC-79E5-44AA-81CD-70CA00C52AE8}"/>
    <cellStyle name="Normal 4 4 5 2 2 5" xfId="36381" xr:uid="{C9F6A8AB-AC12-48E2-9ED8-1DA3922B0BA6}"/>
    <cellStyle name="Normal 4 4 5 2 3" xfId="36382" xr:uid="{EA8744E8-6D66-47CF-9975-98ECC5692291}"/>
    <cellStyle name="Normal 4 4 5 2 3 2" xfId="36383" xr:uid="{785FB0D2-775E-40BE-89E4-326AED7979AC}"/>
    <cellStyle name="Normal 4 4 5 2 3 3" xfId="36384" xr:uid="{8C44EDE2-D61D-4C32-B401-0C343FA0EA28}"/>
    <cellStyle name="Normal 4 4 5 2 4" xfId="36385" xr:uid="{8DF43587-1A4F-4532-A2CB-DD84EACA1D1A}"/>
    <cellStyle name="Normal 4 4 5 2 4 2" xfId="36386" xr:uid="{AA362127-2D5D-491A-A085-8B3573BF94A2}"/>
    <cellStyle name="Normal 4 4 5 2 4 2 2" xfId="36387" xr:uid="{ECE9FE49-E8FD-41C2-BB44-B40E3A88F0F3}"/>
    <cellStyle name="Normal 4 4 5 2 4 2 2 2" xfId="36388" xr:uid="{4B445000-652C-4BBB-B76A-CC01EEE293A8}"/>
    <cellStyle name="Normal 4 4 5 2 4 2 3" xfId="36389" xr:uid="{0672B575-E383-4C57-BF79-8B67E3E66C2E}"/>
    <cellStyle name="Normal 4 4 5 2 4 3" xfId="36390" xr:uid="{50F8D82D-8613-4E2E-AD97-0B4E71AA59FF}"/>
    <cellStyle name="Normal 4 4 5 2 4 3 2" xfId="36391" xr:uid="{4C0E8CD9-33EA-4B53-9C0C-BFBD15A12D7C}"/>
    <cellStyle name="Normal 4 4 5 2 4 4" xfId="36392" xr:uid="{9CB181CD-AC02-4676-A4BC-827B82D9078D}"/>
    <cellStyle name="Normal 4 4 5 2 5" xfId="36393" xr:uid="{9D20581C-F36C-452B-84CC-E7771474B8A5}"/>
    <cellStyle name="Normal 4 4 5 2 5 2" xfId="36394" xr:uid="{CED65A75-6633-46CF-8DB6-B5DC332207F6}"/>
    <cellStyle name="Normal 4 4 5 2 5 2 2" xfId="36395" xr:uid="{20806D59-7CD7-444E-9967-46D63E360E4A}"/>
    <cellStyle name="Normal 4 4 5 2 5 3" xfId="36396" xr:uid="{E2571705-C983-46BA-BFB6-CD82FD7F4702}"/>
    <cellStyle name="Normal 4 4 5 2 6" xfId="36397" xr:uid="{16284C41-351C-461F-BB57-E85EEF7B413A}"/>
    <cellStyle name="Normal 4 4 5 2 6 2" xfId="36398" xr:uid="{81CA2E37-129A-4BF2-8DB4-89656775B1DD}"/>
    <cellStyle name="Normal 4 4 5 2 6 2 2" xfId="36399" xr:uid="{B987DD21-B850-4967-A538-47449B45D712}"/>
    <cellStyle name="Normal 4 4 5 2 6 3" xfId="36400" xr:uid="{C5E80D4F-94D6-4F70-B556-CCD423597A3C}"/>
    <cellStyle name="Normal 4 4 5 2 7" xfId="36401" xr:uid="{BA3BB793-0E51-47AF-9425-0BCA9A98F878}"/>
    <cellStyle name="Normal 4 4 5 2 7 2" xfId="36402" xr:uid="{53F26D3F-9103-4A4D-86BB-F4D2026E8ABE}"/>
    <cellStyle name="Normal 4 4 5 2 8" xfId="36403" xr:uid="{B2066C08-67F2-4306-A2ED-2395C860F658}"/>
    <cellStyle name="Normal 4 4 5 3" xfId="36404" xr:uid="{9466A15D-358E-4353-8267-570851EEC4FA}"/>
    <cellStyle name="Normal 4 4 5 3 2" xfId="36405" xr:uid="{C839228C-9CAA-445E-9D8B-CDD591787667}"/>
    <cellStyle name="Normal 4 4 5 3 2 2" xfId="36406" xr:uid="{7FA2FEF4-AB3F-4CB2-A79D-EE4F2C24DA25}"/>
    <cellStyle name="Normal 4 4 5 3 2 3" xfId="36407" xr:uid="{2F4638AD-5222-4200-A911-4E79882C5BD0}"/>
    <cellStyle name="Normal 4 4 5 3 3" xfId="36408" xr:uid="{57321612-AFAE-4F25-A050-1041A71E7865}"/>
    <cellStyle name="Normal 4 4 5 3 3 2" xfId="36409" xr:uid="{E66D4917-7816-4134-B5C6-AC52D86729E4}"/>
    <cellStyle name="Normal 4 4 5 3 3 2 2" xfId="36410" xr:uid="{ED4CA282-B1C4-47BA-B08B-35E19A707918}"/>
    <cellStyle name="Normal 4 4 5 3 3 3" xfId="36411" xr:uid="{666C9DE1-B7E7-4491-80C5-C1868E5FA886}"/>
    <cellStyle name="Normal 4 4 5 3 4" xfId="36412" xr:uid="{148E1708-50DB-4C5C-AC3A-3682AE6036F4}"/>
    <cellStyle name="Normal 4 4 5 3 4 2" xfId="36413" xr:uid="{D4D44EB6-EC14-4BB8-99CC-9906D5C27261}"/>
    <cellStyle name="Normal 4 4 5 3 4 2 2" xfId="36414" xr:uid="{09D9AE4F-0A93-47F8-B1CD-84A147D87B3C}"/>
    <cellStyle name="Normal 4 4 5 3 4 3" xfId="36415" xr:uid="{F8425EFC-C753-485D-A53A-FDCCA6930264}"/>
    <cellStyle name="Normal 4 4 5 3 5" xfId="36416" xr:uid="{A2C7163C-0173-4D5E-9C4E-5686A4E7884A}"/>
    <cellStyle name="Normal 4 4 5 3 5 2" xfId="36417" xr:uid="{6F109A4D-3997-4849-9CC6-55C9B1E1CB4E}"/>
    <cellStyle name="Normal 4 4 5 3 6" xfId="36418" xr:uid="{A6B8EFC9-EA68-43CD-99EA-D6A2331E199D}"/>
    <cellStyle name="Normal 4 4 5 4" xfId="36419" xr:uid="{45161797-F268-4EAC-8C51-EB207085DAB7}"/>
    <cellStyle name="Normal 4 4 5 4 2" xfId="36420" xr:uid="{FB8AC814-09BD-4E58-B352-229C4FD21C97}"/>
    <cellStyle name="Normal 4 4 5 4 2 2" xfId="36421" xr:uid="{48D480ED-8BCD-496F-AD3B-19A6CCFEDD5D}"/>
    <cellStyle name="Normal 4 4 5 4 2 2 2" xfId="36422" xr:uid="{632D44C3-6851-4D3E-8067-3E5326C5EC80}"/>
    <cellStyle name="Normal 4 4 5 4 2 3" xfId="36423" xr:uid="{327CB001-5DA7-47BC-9D4B-B8C4BDFE7043}"/>
    <cellStyle name="Normal 4 4 5 4 3" xfId="36424" xr:uid="{7550E93B-B8D4-4F68-923B-2704286D8E00}"/>
    <cellStyle name="Normal 4 4 5 4 3 2" xfId="36425" xr:uid="{059951D2-7E1D-4267-B965-F162E6BEDBA4}"/>
    <cellStyle name="Normal 4 4 5 4 4" xfId="36426" xr:uid="{9322E09C-0799-4A9A-8B8E-A43EA1FA0C42}"/>
    <cellStyle name="Normal 4 4 5 5" xfId="36427" xr:uid="{0D6D5864-3733-4DB2-87CA-062D471DE0B6}"/>
    <cellStyle name="Normal 4 4 5 5 2" xfId="36428" xr:uid="{FD3A01FC-9AE1-4453-BF76-94B86D2766F0}"/>
    <cellStyle name="Normal 4 4 5 5 2 2" xfId="36429" xr:uid="{BEBDF918-1B85-4646-B1DD-ED3A686ADA6D}"/>
    <cellStyle name="Normal 4 4 5 5 3" xfId="36430" xr:uid="{568B7D22-F952-48CD-A529-4D390E8B496F}"/>
    <cellStyle name="Normal 4 4 5 6" xfId="36431" xr:uid="{14BC2067-4483-4971-9F46-1040EB0C76F7}"/>
    <cellStyle name="Normal 4 4 5 6 2" xfId="36432" xr:uid="{50BD5AF1-A45F-49B7-B703-EAC2DE9CD194}"/>
    <cellStyle name="Normal 4 4 5 7" xfId="36433" xr:uid="{F856FBC0-0938-4D21-BF25-57F291F5D22F}"/>
    <cellStyle name="Normal 4 4 5 8" xfId="36369" xr:uid="{3A57CD31-7D8D-4A29-B2F5-2076CEF7825C}"/>
    <cellStyle name="Normal 4 4 5 9" xfId="47315" xr:uid="{AAB4D519-4CC8-40E0-854A-C02CBB10630C}"/>
    <cellStyle name="Normal 4 4 6" xfId="885" xr:uid="{FFC7FEFF-E12B-46EF-88EA-851BAFF3E993}"/>
    <cellStyle name="Normal 4 4 6 2" xfId="36435" xr:uid="{1DFCD57E-7002-44CD-9DAB-776842D2AE9C}"/>
    <cellStyle name="Normal 4 4 6 3" xfId="36436" xr:uid="{BA991046-0DE0-4DFB-BDAA-E3CBFEC500BD}"/>
    <cellStyle name="Normal 4 4 6 4" xfId="36434" xr:uid="{D5FF60D1-E1EF-4445-870B-BDB5A24F3D74}"/>
    <cellStyle name="Normal 4 4 6 5" xfId="47723" xr:uid="{E5258511-D7DC-46AE-8D7E-0435E24CE88F}"/>
    <cellStyle name="Normal 4 4 7" xfId="36437" xr:uid="{BD56E49B-7569-4EC7-941E-5E7C27945379}"/>
    <cellStyle name="Normal 4 4 7 2" xfId="47236" xr:uid="{DAF69569-E7ED-4668-B7C6-494059ADFBB6}"/>
    <cellStyle name="Normal 4 4 8" xfId="36438" xr:uid="{F0AAB4BB-228A-4406-A155-F9A854E9594A}"/>
    <cellStyle name="Normal 4 4 9" xfId="1638" xr:uid="{CB0F8C75-F083-4A28-82F2-E803CB28BB5C}"/>
    <cellStyle name="Normal 4 5" xfId="434" xr:uid="{19827A52-D4CB-483B-9A7C-FD0F62445638}"/>
    <cellStyle name="Normal 4 5 10" xfId="1639" xr:uid="{EF5CA1FA-EDB6-43F6-97E1-F1EA43967F0B}"/>
    <cellStyle name="Normal 4 5 2" xfId="448" xr:uid="{18702E6A-04D3-47B9-A039-474EEDD0C893}"/>
    <cellStyle name="Normal 4 5 2 10" xfId="47399" xr:uid="{573755D6-2A34-4D97-8F4D-964C7D1F951C}"/>
    <cellStyle name="Normal 4 5 2 2" xfId="36440" xr:uid="{0CC50EE1-38E0-4B97-8DEE-8C7A38668852}"/>
    <cellStyle name="Normal 4 5 2 2 2" xfId="36441" xr:uid="{2A85B53A-CC39-4764-A018-90D00A8D93C7}"/>
    <cellStyle name="Normal 4 5 2 2 2 2" xfId="36442" xr:uid="{C7B545A1-544B-4072-ABE2-2C3F49CE9F6B}"/>
    <cellStyle name="Normal 4 5 2 2 2 2 2" xfId="36443" xr:uid="{E648CD64-07F9-4473-A59D-A6B169351EA4}"/>
    <cellStyle name="Normal 4 5 2 2 2 2 2 2" xfId="36444" xr:uid="{B985C567-3E75-473A-A641-1776C37576B8}"/>
    <cellStyle name="Normal 4 5 2 2 2 2 2 2 2" xfId="36445" xr:uid="{1805C2C7-8DE2-42B4-A5BC-CEE4FDFFD8C8}"/>
    <cellStyle name="Normal 4 5 2 2 2 2 2 3" xfId="36446" xr:uid="{49C510DA-F683-40E1-858D-6EEA69C90852}"/>
    <cellStyle name="Normal 4 5 2 2 2 2 3" xfId="36447" xr:uid="{6EB25D69-0A76-4528-8AAF-152670C40CF9}"/>
    <cellStyle name="Normal 4 5 2 2 2 2 3 2" xfId="36448" xr:uid="{918500A3-B32D-48B4-939A-23773C498AC3}"/>
    <cellStyle name="Normal 4 5 2 2 2 2 3 2 2" xfId="36449" xr:uid="{9685B19D-D7E6-41AB-835C-EF9B87CB5B0A}"/>
    <cellStyle name="Normal 4 5 2 2 2 2 3 3" xfId="36450" xr:uid="{85853028-F051-473C-8ACE-6BB9E3628A08}"/>
    <cellStyle name="Normal 4 5 2 2 2 2 4" xfId="36451" xr:uid="{BDF5DE57-2B17-42C1-AAD9-5306E7A1FB6D}"/>
    <cellStyle name="Normal 4 5 2 2 2 2 4 2" xfId="36452" xr:uid="{9FAF2848-09F6-404A-9EBD-9B408CEB6A85}"/>
    <cellStyle name="Normal 4 5 2 2 2 2 5" xfId="36453" xr:uid="{686EB998-A656-4E35-BB09-DC90DE724199}"/>
    <cellStyle name="Normal 4 5 2 2 2 3" xfId="36454" xr:uid="{62D1DCA4-21C5-4529-B64A-30FB1EB0204F}"/>
    <cellStyle name="Normal 4 5 2 2 2 3 2" xfId="36455" xr:uid="{187A064A-24C5-47F3-97D2-C24946D86D7F}"/>
    <cellStyle name="Normal 4 5 2 2 2 3 2 2" xfId="36456" xr:uid="{FEEC953E-8BAD-485E-8F2A-4B54EE556604}"/>
    <cellStyle name="Normal 4 5 2 2 2 3 3" xfId="36457" xr:uid="{63EF577D-7C99-4E77-A662-2757A944576F}"/>
    <cellStyle name="Normal 4 5 2 2 2 4" xfId="36458" xr:uid="{0077FB3C-5A73-4FD8-BACC-7654F9C9FE2C}"/>
    <cellStyle name="Normal 4 5 2 2 2 4 2" xfId="36459" xr:uid="{F95731C3-066C-4F9E-9C9C-FCC552B34774}"/>
    <cellStyle name="Normal 4 5 2 2 2 4 2 2" xfId="36460" xr:uid="{37354110-45B2-487C-8EA7-A9912BF4E88C}"/>
    <cellStyle name="Normal 4 5 2 2 2 4 3" xfId="36461" xr:uid="{1C698098-ED65-4C99-9C21-27E8D0163DF0}"/>
    <cellStyle name="Normal 4 5 2 2 2 5" xfId="36462" xr:uid="{4FB8332B-8955-4E72-A028-3F3243715072}"/>
    <cellStyle name="Normal 4 5 2 2 2 5 2" xfId="36463" xr:uid="{A358352A-88B3-4300-AA00-514A0543BD6A}"/>
    <cellStyle name="Normal 4 5 2 2 2 6" xfId="36464" xr:uid="{34D07C9A-7001-4AF8-84E3-91FD116A304A}"/>
    <cellStyle name="Normal 4 5 2 2 3" xfId="36465" xr:uid="{01E0D218-7D2A-4A61-9B84-3F766F8B2F9B}"/>
    <cellStyle name="Normal 4 5 2 2 3 2" xfId="36466" xr:uid="{E6C6A3E3-9B3D-49CD-896C-5D9F33FF3E4F}"/>
    <cellStyle name="Normal 4 5 2 2 3 2 2" xfId="36467" xr:uid="{3FDDD51C-5D57-415E-83D8-AE2FA5AF3944}"/>
    <cellStyle name="Normal 4 5 2 2 3 2 2 2" xfId="36468" xr:uid="{5D161A8F-E4DF-4306-8F17-6344C05DFF1F}"/>
    <cellStyle name="Normal 4 5 2 2 3 2 3" xfId="36469" xr:uid="{EA3B34E5-F3BB-4625-81B1-48A4828C3078}"/>
    <cellStyle name="Normal 4 5 2 2 3 3" xfId="36470" xr:uid="{F1D5EFE7-1BBC-4F77-9EB0-DA433AB73478}"/>
    <cellStyle name="Normal 4 5 2 2 3 3 2" xfId="36471" xr:uid="{B6F83492-7352-4A32-A70D-B269689BB0A8}"/>
    <cellStyle name="Normal 4 5 2 2 3 3 2 2" xfId="36472" xr:uid="{F4133FEB-81DF-4551-A4C1-91E02038F6AA}"/>
    <cellStyle name="Normal 4 5 2 2 3 3 3" xfId="36473" xr:uid="{69FF57AB-1CEF-49B1-B264-2586F0A8D831}"/>
    <cellStyle name="Normal 4 5 2 2 3 4" xfId="36474" xr:uid="{4B99E79B-8B8E-44D6-B1A4-26F11251738A}"/>
    <cellStyle name="Normal 4 5 2 2 3 4 2" xfId="36475" xr:uid="{390E2D1D-7C9A-4C7F-8A85-90F80D351CC7}"/>
    <cellStyle name="Normal 4 5 2 2 3 5" xfId="36476" xr:uid="{C187B6FD-325B-4C96-9E33-79B0C072154A}"/>
    <cellStyle name="Normal 4 5 2 2 4" xfId="36477" xr:uid="{43ED25B3-1AD5-4623-9B66-7F184D141041}"/>
    <cellStyle name="Normal 4 5 2 2 4 2" xfId="36478" xr:uid="{C83EC3EB-1492-4425-8045-FCB8BA511409}"/>
    <cellStyle name="Normal 4 5 2 2 4 2 2" xfId="36479" xr:uid="{65530FAF-8593-4870-B748-DC69CC89C618}"/>
    <cellStyle name="Normal 4 5 2 2 4 3" xfId="36480" xr:uid="{7FC9BF4E-FE7B-4486-8882-54419A9660DA}"/>
    <cellStyle name="Normal 4 5 2 2 5" xfId="36481" xr:uid="{A8373C72-1CD5-4E35-A5CA-C4F7695EC37E}"/>
    <cellStyle name="Normal 4 5 2 2 5 2" xfId="36482" xr:uid="{B2A49F7A-FA4D-43E5-996E-CCF283CDD57D}"/>
    <cellStyle name="Normal 4 5 2 2 5 2 2" xfId="36483" xr:uid="{296153AA-58E4-4475-BBA9-85E219248AA8}"/>
    <cellStyle name="Normal 4 5 2 2 5 3" xfId="36484" xr:uid="{12818681-C0AA-4A85-B6C5-137CEA089734}"/>
    <cellStyle name="Normal 4 5 2 2 6" xfId="36485" xr:uid="{DF190565-E5BC-4F03-8943-86F623B4E805}"/>
    <cellStyle name="Normal 4 5 2 2 6 2" xfId="36486" xr:uid="{C8FAF009-7813-4D8B-822F-47AE8C6B6234}"/>
    <cellStyle name="Normal 4 5 2 2 7" xfId="36487" xr:uid="{BA1F9314-DA78-4463-BCD8-6D01FCD8D34B}"/>
    <cellStyle name="Normal 4 5 2 2 8" xfId="47517" xr:uid="{7138F8F7-6A58-4674-A723-3073B16328A3}"/>
    <cellStyle name="Normal 4 5 2 3" xfId="36488" xr:uid="{51611B69-F935-4648-8DEA-679A3AF83537}"/>
    <cellStyle name="Normal 4 5 2 3 2" xfId="36489" xr:uid="{BB48696B-A540-4F25-BAF0-DA0E6D976F7E}"/>
    <cellStyle name="Normal 4 5 2 3 2 2" xfId="36490" xr:uid="{A513D907-53A5-42F2-A129-58ED757AF601}"/>
    <cellStyle name="Normal 4 5 2 3 2 2 2" xfId="36491" xr:uid="{A16D5644-15E9-4FEB-94C6-DB97264B66BF}"/>
    <cellStyle name="Normal 4 5 2 3 2 2 2 2" xfId="36492" xr:uid="{C8E0B259-6309-4C3D-BA48-7056749F5A33}"/>
    <cellStyle name="Normal 4 5 2 3 2 2 3" xfId="36493" xr:uid="{90CF113B-C5A1-456A-BBA9-E498996B1E25}"/>
    <cellStyle name="Normal 4 5 2 3 2 3" xfId="36494" xr:uid="{3F741A97-5B49-4BB5-A62D-5F490210E90F}"/>
    <cellStyle name="Normal 4 5 2 3 2 3 2" xfId="36495" xr:uid="{E275D046-2E8A-48B6-AAC3-7049C52DE5CC}"/>
    <cellStyle name="Normal 4 5 2 3 2 3 2 2" xfId="36496" xr:uid="{572ABF5F-CF59-45A3-ACEA-4C4867B7687A}"/>
    <cellStyle name="Normal 4 5 2 3 2 3 3" xfId="36497" xr:uid="{89E55545-2DB8-4BE7-9BCC-75D59EA07613}"/>
    <cellStyle name="Normal 4 5 2 3 2 4" xfId="36498" xr:uid="{E742DDE2-55A3-49BB-97DC-FBA0B25EE8ED}"/>
    <cellStyle name="Normal 4 5 2 3 2 4 2" xfId="36499" xr:uid="{1A5ADD37-701F-42CA-89CB-2CCAA108DAF1}"/>
    <cellStyle name="Normal 4 5 2 3 2 5" xfId="36500" xr:uid="{7A2C8F3C-A00F-4939-BF37-47B09226A6D7}"/>
    <cellStyle name="Normal 4 5 2 3 3" xfId="36501" xr:uid="{5EE9DC92-122C-4448-8E38-2777E5934B19}"/>
    <cellStyle name="Normal 4 5 2 3 3 2" xfId="36502" xr:uid="{626914FE-CCEC-47BF-A540-BDDA97A92866}"/>
    <cellStyle name="Normal 4 5 2 3 3 2 2" xfId="36503" xr:uid="{B19C6140-C2F7-4F2A-80ED-6A0B96C140ED}"/>
    <cellStyle name="Normal 4 5 2 3 3 3" xfId="36504" xr:uid="{A61F0E58-7D6F-4CB3-B1CF-12A52FE3EC34}"/>
    <cellStyle name="Normal 4 5 2 3 4" xfId="36505" xr:uid="{2BFD491B-88C9-4F23-9D18-DD4A0BBFF66F}"/>
    <cellStyle name="Normal 4 5 2 3 4 2" xfId="36506" xr:uid="{B51F4018-4324-4A28-BFEE-18537F84DEF9}"/>
    <cellStyle name="Normal 4 5 2 3 4 2 2" xfId="36507" xr:uid="{B4B25C0A-7FCA-4C96-A989-F2E70FF16BDB}"/>
    <cellStyle name="Normal 4 5 2 3 4 3" xfId="36508" xr:uid="{9CC3C00F-F256-46AD-BB33-CBF4039CD132}"/>
    <cellStyle name="Normal 4 5 2 3 5" xfId="36509" xr:uid="{7BE472DE-A735-4460-B785-BCAB863BDC5A}"/>
    <cellStyle name="Normal 4 5 2 3 5 2" xfId="36510" xr:uid="{952FCBA2-3AF2-45C3-ABCB-483B432AB7E8}"/>
    <cellStyle name="Normal 4 5 2 3 6" xfId="36511" xr:uid="{93E3BBF4-2932-4B38-B530-13B8C21097A2}"/>
    <cellStyle name="Normal 4 5 2 4" xfId="36512" xr:uid="{2B4BBA5B-1AFB-4836-B49D-C91B7C87F9B1}"/>
    <cellStyle name="Normal 4 5 2 4 2" xfId="36513" xr:uid="{0D25DEE5-BC80-4405-91AA-ECA68934F790}"/>
    <cellStyle name="Normal 4 5 2 4 2 2" xfId="36514" xr:uid="{F44ABE94-9541-4A4C-9CC1-1E872E47DB58}"/>
    <cellStyle name="Normal 4 5 2 4 2 2 2" xfId="36515" xr:uid="{0919B131-7A56-458E-9BD6-FA584BF83974}"/>
    <cellStyle name="Normal 4 5 2 4 2 3" xfId="36516" xr:uid="{51A85010-ECF1-44C2-86B4-0DF0CECAF773}"/>
    <cellStyle name="Normal 4 5 2 4 3" xfId="36517" xr:uid="{E65EEB98-D180-4994-9A1A-5A14F672CE91}"/>
    <cellStyle name="Normal 4 5 2 4 3 2" xfId="36518" xr:uid="{43A74D54-5C48-43C1-9071-6A1EB9FA314D}"/>
    <cellStyle name="Normal 4 5 2 4 3 2 2" xfId="36519" xr:uid="{C94CE680-301B-46DD-8AD0-6ED719B8E783}"/>
    <cellStyle name="Normal 4 5 2 4 3 3" xfId="36520" xr:uid="{3038AE54-BF51-4188-AFE0-C61130C0F411}"/>
    <cellStyle name="Normal 4 5 2 4 4" xfId="36521" xr:uid="{23674E20-D078-4C0C-87B3-E76FDA3D6089}"/>
    <cellStyle name="Normal 4 5 2 4 4 2" xfId="36522" xr:uid="{0D86AC64-B9CA-4A77-8A88-895049C15059}"/>
    <cellStyle name="Normal 4 5 2 4 5" xfId="36523" xr:uid="{C42F13DC-75A6-4DF5-8A35-5648086DB31F}"/>
    <cellStyle name="Normal 4 5 2 5" xfId="36524" xr:uid="{1D300771-6920-4C09-9B20-71AC5AC4BF91}"/>
    <cellStyle name="Normal 4 5 2 5 2" xfId="36525" xr:uid="{C7297AA8-F181-4CB6-9D96-8F063200B966}"/>
    <cellStyle name="Normal 4 5 2 5 2 2" xfId="36526" xr:uid="{485F90F9-3E0F-4FAE-A369-7B2E32239A64}"/>
    <cellStyle name="Normal 4 5 2 5 2 2 2" xfId="36527" xr:uid="{D269E5A6-4E09-4875-B2C2-ED252338D92D}"/>
    <cellStyle name="Normal 4 5 2 5 2 3" xfId="36528" xr:uid="{8B434C26-DFEE-44E4-9C24-C5B5B8B6FEED}"/>
    <cellStyle name="Normal 4 5 2 5 3" xfId="36529" xr:uid="{EF005A05-9118-45A6-91DB-F7FB0D51C456}"/>
    <cellStyle name="Normal 4 5 2 5 3 2" xfId="36530" xr:uid="{03DC6A74-4F3C-40EF-8BB8-BD2558D0EE70}"/>
    <cellStyle name="Normal 4 5 2 5 4" xfId="36531" xr:uid="{77FA4228-C2E0-40B6-9828-9EA279C0489E}"/>
    <cellStyle name="Normal 4 5 2 6" xfId="36532" xr:uid="{D9525331-6BE9-49FC-92C8-B1E559DDBD31}"/>
    <cellStyle name="Normal 4 5 2 6 2" xfId="36533" xr:uid="{BC83512F-5C4A-412B-86A8-971F3387AFD3}"/>
    <cellStyle name="Normal 4 5 2 6 2 2" xfId="36534" xr:uid="{2847E29D-050E-44B5-A1F2-47789DC5F224}"/>
    <cellStyle name="Normal 4 5 2 6 3" xfId="36535" xr:uid="{2A8AF33C-A76B-4DF9-9D22-AB849BBD0923}"/>
    <cellStyle name="Normal 4 5 2 7" xfId="36536" xr:uid="{A55BD37B-4D87-4953-A9BA-060538D8B861}"/>
    <cellStyle name="Normal 4 5 2 7 2" xfId="36537" xr:uid="{DDAF865A-C263-40C7-942A-9F249CFCBCA4}"/>
    <cellStyle name="Normal 4 5 2 8" xfId="36538" xr:uid="{53945F09-FC11-4819-B39E-A5513976BE13}"/>
    <cellStyle name="Normal 4 5 2 9" xfId="36439" xr:uid="{CC531597-37E2-48E3-88E4-DA39413C7BAD}"/>
    <cellStyle name="Normal 4 5 3" xfId="36539" xr:uid="{D4A53C9A-3A82-430D-8C58-D0927B4B7D98}"/>
    <cellStyle name="Normal 4 5 3 2" xfId="36540" xr:uid="{AA707E37-66C9-4895-9618-4A59ADA626FF}"/>
    <cellStyle name="Normal 4 5 3 2 2" xfId="36541" xr:uid="{8A2AF390-0D84-406C-97F6-71FFCD8C8D71}"/>
    <cellStyle name="Normal 4 5 3 2 2 2" xfId="36542" xr:uid="{4B07E865-6A2F-4754-B819-A418B1B769A6}"/>
    <cellStyle name="Normal 4 5 3 2 2 2 2" xfId="36543" xr:uid="{D96A2844-EB17-4BF1-9DB1-530660F65006}"/>
    <cellStyle name="Normal 4 5 3 2 2 2 2 2" xfId="36544" xr:uid="{15DB8720-39DE-4C0E-BDBB-E5F47378D1D5}"/>
    <cellStyle name="Normal 4 5 3 2 2 2 3" xfId="36545" xr:uid="{18CE1A53-4332-4421-AC9F-2679E036CB6A}"/>
    <cellStyle name="Normal 4 5 3 2 2 3" xfId="36546" xr:uid="{C0DC5C6F-C3A2-42B0-B295-C4BBF6B22688}"/>
    <cellStyle name="Normal 4 5 3 2 2 3 2" xfId="36547" xr:uid="{8E1CA742-B96F-4FB2-B113-45F8CFCAF6DB}"/>
    <cellStyle name="Normal 4 5 3 2 2 3 2 2" xfId="36548" xr:uid="{73F20C08-FD33-4E0D-A45D-66BAAF44289A}"/>
    <cellStyle name="Normal 4 5 3 2 2 3 3" xfId="36549" xr:uid="{EA44B3EA-7D5B-4340-B5DC-595794339CEF}"/>
    <cellStyle name="Normal 4 5 3 2 2 4" xfId="36550" xr:uid="{5F5B6A5E-D6A1-48EB-A3D2-194A8228C980}"/>
    <cellStyle name="Normal 4 5 3 2 2 4 2" xfId="36551" xr:uid="{03D4418E-8314-4EB3-9AC2-6CFF9EB0C523}"/>
    <cellStyle name="Normal 4 5 3 2 2 5" xfId="36552" xr:uid="{C06FD764-E188-45C6-88D2-88DA174B8504}"/>
    <cellStyle name="Normal 4 5 3 2 3" xfId="36553" xr:uid="{F420C5FE-E110-442E-83F1-2D0B0D55A4C7}"/>
    <cellStyle name="Normal 4 5 3 2 3 2" xfId="36554" xr:uid="{92FD195D-51DF-4850-B129-AABD39850F49}"/>
    <cellStyle name="Normal 4 5 3 2 3 3" xfId="36555" xr:uid="{20B6AB3D-934F-4321-8DF5-83DB8D294F97}"/>
    <cellStyle name="Normal 4 5 3 2 4" xfId="36556" xr:uid="{056EEAFA-ABA6-41B0-8F70-8C665249C47F}"/>
    <cellStyle name="Normal 4 5 3 2 4 2" xfId="36557" xr:uid="{D31A6794-147E-4564-93F9-27E8D9DCEFB4}"/>
    <cellStyle name="Normal 4 5 3 2 4 3" xfId="36558" xr:uid="{6E1BDEDA-1852-4E5B-B0E1-B07BCE3ADC68}"/>
    <cellStyle name="Normal 4 5 3 2 5" xfId="36559" xr:uid="{FD8FA7A6-A4F6-4E81-A8A7-B18BC6E1DCEE}"/>
    <cellStyle name="Normal 4 5 3 2 5 2" xfId="36560" xr:uid="{315D6B56-3BFD-418C-9BFB-B1DFE48E51B9}"/>
    <cellStyle name="Normal 4 5 3 2 5 2 2" xfId="36561" xr:uid="{F63239FD-62E3-4395-8F1F-887D560133A0}"/>
    <cellStyle name="Normal 4 5 3 2 5 3" xfId="36562" xr:uid="{E0A6ABDC-CF17-4CE8-8E53-98A3ACAE52C9}"/>
    <cellStyle name="Normal 4 5 3 2 6" xfId="36563" xr:uid="{2CF259DD-C7AA-4780-8E67-5BE986C5F1D7}"/>
    <cellStyle name="Normal 4 5 3 2 6 2" xfId="36564" xr:uid="{733A7A65-3A92-483F-BA10-A21F5D1A408E}"/>
    <cellStyle name="Normal 4 5 3 2 6 2 2" xfId="36565" xr:uid="{ED1E691F-15C2-4398-98EA-1EE04D2BAFF7}"/>
    <cellStyle name="Normal 4 5 3 2 6 3" xfId="36566" xr:uid="{5B2752CE-D624-4589-8CAC-62AE1F510F48}"/>
    <cellStyle name="Normal 4 5 3 2 7" xfId="36567" xr:uid="{0F86D1B0-2130-4424-A8B2-9429064FF62D}"/>
    <cellStyle name="Normal 4 5 3 2 7 2" xfId="36568" xr:uid="{D5729F2D-4309-4DC8-A39D-BD120058439D}"/>
    <cellStyle name="Normal 4 5 3 2 8" xfId="36569" xr:uid="{58C404E5-A884-4AA4-9A8B-0D3040754145}"/>
    <cellStyle name="Normal 4 5 3 2 9" xfId="47550" xr:uid="{89E5E8AC-5210-47C5-8AB6-ECAD56F71FD5}"/>
    <cellStyle name="Normal 4 5 3 3" xfId="36570" xr:uid="{CD39FFA7-9EE1-4E25-A7FC-BBBA11472E0A}"/>
    <cellStyle name="Normal 4 5 3 3 2" xfId="36571" xr:uid="{536DB46A-5244-4A2E-AE17-B16575081AAE}"/>
    <cellStyle name="Normal 4 5 3 3 2 2" xfId="36572" xr:uid="{D2073301-6725-4BF3-A452-CD2958CA0FCA}"/>
    <cellStyle name="Normal 4 5 3 3 2 2 2" xfId="36573" xr:uid="{2F9FE397-6616-4299-AC30-84AF4D6B2362}"/>
    <cellStyle name="Normal 4 5 3 3 2 3" xfId="36574" xr:uid="{E1BA0F0D-64ED-4064-A4FE-B8AA1D3D73BB}"/>
    <cellStyle name="Normal 4 5 3 3 3" xfId="36575" xr:uid="{81035ECA-3138-4716-AB70-BFB88D9A5994}"/>
    <cellStyle name="Normal 4 5 3 3 3 2" xfId="36576" xr:uid="{9C273AB5-8A7A-4EE6-A97E-8D2C6926BA12}"/>
    <cellStyle name="Normal 4 5 3 3 3 2 2" xfId="36577" xr:uid="{DFA52E80-F6E0-4BCD-B63E-FBC0DCB81CF8}"/>
    <cellStyle name="Normal 4 5 3 3 3 3" xfId="36578" xr:uid="{5B2047E7-2416-43BA-A05A-C83D7284B7D2}"/>
    <cellStyle name="Normal 4 5 3 3 4" xfId="36579" xr:uid="{439746A4-3F73-41B6-8DFF-DE7A58029734}"/>
    <cellStyle name="Normal 4 5 3 3 4 2" xfId="36580" xr:uid="{6F3BF034-2A51-4C35-B2C3-DEEC30C0EE7D}"/>
    <cellStyle name="Normal 4 5 3 3 5" xfId="36581" xr:uid="{1CD02ADE-45AB-494D-9407-2A67C12A4711}"/>
    <cellStyle name="Normal 4 5 3 4" xfId="36582" xr:uid="{59DC3C58-294A-4AF2-95AB-C8D25FCDD53D}"/>
    <cellStyle name="Normal 4 5 3 4 2" xfId="36583" xr:uid="{369826B2-2845-4F60-96CA-F1B03ADCA7DD}"/>
    <cellStyle name="Normal 4 5 3 4 2 2" xfId="36584" xr:uid="{F095690F-3EE4-43DA-8A3F-354829E20F10}"/>
    <cellStyle name="Normal 4 5 3 4 3" xfId="36585" xr:uid="{E55DB10C-5387-4067-817A-00191B7173BD}"/>
    <cellStyle name="Normal 4 5 3 5" xfId="36586" xr:uid="{1C27666B-447E-4285-8A80-A7158108637D}"/>
    <cellStyle name="Normal 4 5 3 5 2" xfId="36587" xr:uid="{CC824707-C46A-49DC-A8E5-AE094ED27F9F}"/>
    <cellStyle name="Normal 4 5 3 5 2 2" xfId="36588" xr:uid="{8288252A-B345-4A11-9B7A-E4CE2EE865E9}"/>
    <cellStyle name="Normal 4 5 3 5 3" xfId="36589" xr:uid="{3914788E-B127-4FEB-B69B-B948F8DFE6B1}"/>
    <cellStyle name="Normal 4 5 3 6" xfId="36590" xr:uid="{B7BAB5F9-8E44-4D31-BD27-0E9E93734C6A}"/>
    <cellStyle name="Normal 4 5 3 6 2" xfId="36591" xr:uid="{C67995A4-5959-4520-89E1-531F5FF0CBC2}"/>
    <cellStyle name="Normal 4 5 3 7" xfId="36592" xr:uid="{65ED295F-E0EA-49C1-83EA-CE6CFA81E6FF}"/>
    <cellStyle name="Normal 4 5 3 8" xfId="47450" xr:uid="{497742D1-8861-4242-A357-0CA9BCD0CDDA}"/>
    <cellStyle name="Normal 4 5 4" xfId="36593" xr:uid="{7A30E5FE-C9AE-4202-A55D-0F32EACDA112}"/>
    <cellStyle name="Normal 4 5 4 2" xfId="36594" xr:uid="{7DFCE66E-63C8-4ACA-B7AC-93B9B3D866DB}"/>
    <cellStyle name="Normal 4 5 4 2 2" xfId="36595" xr:uid="{E663200D-6A02-4C9F-99C1-A8D781F4470B}"/>
    <cellStyle name="Normal 4 5 4 2 3" xfId="36596" xr:uid="{5837C3B5-BE6A-4772-BEF2-9693E9631C21}"/>
    <cellStyle name="Normal 4 5 4 3" xfId="36597" xr:uid="{B867286B-80AF-43E1-83D0-7EF25714A22A}"/>
    <cellStyle name="Normal 4 5 4 3 2" xfId="36598" xr:uid="{ABCC5F18-6DB8-4DEE-B22A-24118E7FB1CA}"/>
    <cellStyle name="Normal 4 5 4 3 2 2" xfId="36599" xr:uid="{645016EC-E987-43CC-B1D2-71677905C015}"/>
    <cellStyle name="Normal 4 5 4 3 2 2 2" xfId="36600" xr:uid="{3FAAC831-7CED-4444-B86F-EC04B9ED940D}"/>
    <cellStyle name="Normal 4 5 4 3 2 3" xfId="36601" xr:uid="{F16284BA-595C-4FC5-AB60-1FCFF2622C51}"/>
    <cellStyle name="Normal 4 5 4 3 3" xfId="36602" xr:uid="{6104F976-BBED-44D7-9D11-808F178B140D}"/>
    <cellStyle name="Normal 4 5 4 3 3 2" xfId="36603" xr:uid="{0C70DF09-5E15-499C-8EF6-D9A4BB78E667}"/>
    <cellStyle name="Normal 4 5 4 3 3 2 2" xfId="36604" xr:uid="{C018762C-1C3B-4810-B796-922CCB255B9B}"/>
    <cellStyle name="Normal 4 5 4 3 3 3" xfId="36605" xr:uid="{E76FF8D3-B264-4792-ADA4-64DDED54AB12}"/>
    <cellStyle name="Normal 4 5 4 3 4" xfId="36606" xr:uid="{7CA381C5-4A3A-4EC9-A1E1-8A827A8978FC}"/>
    <cellStyle name="Normal 4 5 4 3 4 2" xfId="36607" xr:uid="{A33E431F-E9AE-43D7-BD28-123CEF50C39D}"/>
    <cellStyle name="Normal 4 5 4 3 5" xfId="36608" xr:uid="{79162A0B-C447-4A17-96F9-42515A8BB40E}"/>
    <cellStyle name="Normal 4 5 4 4" xfId="36609" xr:uid="{E4543B70-F943-434E-BBB6-24AB45794B7D}"/>
    <cellStyle name="Normal 4 5 4 4 2" xfId="36610" xr:uid="{3778603A-94E3-4473-A858-6D3E24586F55}"/>
    <cellStyle name="Normal 4 5 4 4 2 2" xfId="36611" xr:uid="{BF999E3B-CFAE-419C-B8CE-1BC26700ACF0}"/>
    <cellStyle name="Normal 4 5 4 4 3" xfId="36612" xr:uid="{A802D51D-59F4-419C-A98B-7AA621208344}"/>
    <cellStyle name="Normal 4 5 4 5" xfId="36613" xr:uid="{362C1F36-A40B-4FA3-BDBA-60C182F49DAB}"/>
    <cellStyle name="Normal 4 5 4 6" xfId="36614" xr:uid="{218E4A5E-49FB-4853-95CC-592D83255EA5}"/>
    <cellStyle name="Normal 4 5 4 7" xfId="47480" xr:uid="{CF0E6BCB-021E-42CD-B86B-B5AA55B7A3D1}"/>
    <cellStyle name="Normal 4 5 5" xfId="36615" xr:uid="{310CE7FB-EC6F-49FE-B6A1-567DAC79F904}"/>
    <cellStyle name="Normal 4 5 5 2" xfId="36616" xr:uid="{B95246DC-A3C3-479B-AFFB-040470894BE6}"/>
    <cellStyle name="Normal 4 5 5 2 2" xfId="36617" xr:uid="{DA1D1797-7306-4E89-885D-8931BF3B4F59}"/>
    <cellStyle name="Normal 4 5 5 2 2 2" xfId="36618" xr:uid="{C7FC6A04-227E-4273-AA6F-65B91B04F55B}"/>
    <cellStyle name="Normal 4 5 5 2 2 2 2" xfId="36619" xr:uid="{B6949192-8994-4494-948D-F1D3BF7066DD}"/>
    <cellStyle name="Normal 4 5 5 2 2 3" xfId="36620" xr:uid="{5D75E601-D099-48C9-B809-1945D73A0B03}"/>
    <cellStyle name="Normal 4 5 5 2 3" xfId="36621" xr:uid="{82F60BFD-DB18-4625-9230-FC2D2356CE4D}"/>
    <cellStyle name="Normal 4 5 5 2 3 2" xfId="36622" xr:uid="{0A88F342-907B-405C-B03D-E225A68C6306}"/>
    <cellStyle name="Normal 4 5 5 2 3 2 2" xfId="36623" xr:uid="{E09CF496-DE4D-41E9-B698-F2D0815B30B1}"/>
    <cellStyle name="Normal 4 5 5 2 3 3" xfId="36624" xr:uid="{BE2AB4B8-842B-4325-8322-F941628E09A5}"/>
    <cellStyle name="Normal 4 5 5 2 4" xfId="36625" xr:uid="{6EB673D6-B197-43B1-9907-DBBD28A543FC}"/>
    <cellStyle name="Normal 4 5 5 2 4 2" xfId="36626" xr:uid="{C0B1B4E3-EF1F-40AF-939E-448863392A76}"/>
    <cellStyle name="Normal 4 5 5 2 5" xfId="36627" xr:uid="{F713273A-AF7F-422B-AA8E-2D3A76E544C2}"/>
    <cellStyle name="Normal 4 5 5 3" xfId="36628" xr:uid="{64E85D1A-2AC7-4DF8-8D61-41C03A8E2AC9}"/>
    <cellStyle name="Normal 4 5 5 3 2" xfId="36629" xr:uid="{BD18DC70-BEEA-4E7C-A33E-BB89AA306960}"/>
    <cellStyle name="Normal 4 5 5 3 2 2" xfId="36630" xr:uid="{3D1E7228-28F9-435A-BD19-63744B0F546F}"/>
    <cellStyle name="Normal 4 5 5 3 3" xfId="36631" xr:uid="{24633F95-5A7E-4A2D-81A6-5E9120168CB0}"/>
    <cellStyle name="Normal 4 5 5 4" xfId="36632" xr:uid="{EAB8A12C-7818-4396-95F1-A8F56FB62E74}"/>
    <cellStyle name="Normal 4 5 5 4 2" xfId="36633" xr:uid="{98372522-2B73-4F05-BF36-E88DF098E7CE}"/>
    <cellStyle name="Normal 4 5 5 4 2 2" xfId="36634" xr:uid="{0A67BA65-F74F-4976-81DD-41D0739FA0FA}"/>
    <cellStyle name="Normal 4 5 5 4 3" xfId="36635" xr:uid="{AD78C392-8666-4EF2-BEDA-5BB855A82487}"/>
    <cellStyle name="Normal 4 5 5 5" xfId="36636" xr:uid="{8F1CAFD9-4E29-4D0D-BE60-28C81157B547}"/>
    <cellStyle name="Normal 4 5 5 5 2" xfId="36637" xr:uid="{467B5D24-EE40-481A-91B8-2EC3E90DF2EA}"/>
    <cellStyle name="Normal 4 5 5 6" xfId="36638" xr:uid="{08AC29E7-C91C-4D06-8B43-BA56007FD428}"/>
    <cellStyle name="Normal 4 5 5 7" xfId="47724" xr:uid="{0BFEC82A-99E0-4C22-8F11-FA2DCC196FF0}"/>
    <cellStyle name="Normal 4 5 6" xfId="36639" xr:uid="{45B2AC23-4B4B-4AAB-8F78-D539E8636F02}"/>
    <cellStyle name="Normal 4 5 6 2" xfId="36640" xr:uid="{2FD8F5E5-1B8F-46E9-8A10-B66FD442CF2B}"/>
    <cellStyle name="Normal 4 5 6 2 2" xfId="36641" xr:uid="{72E69349-0CEC-4968-8DED-A4FF11191E9C}"/>
    <cellStyle name="Normal 4 5 6 3" xfId="36642" xr:uid="{AEA02C73-2FE5-4CD7-8E95-F33D1B385CA2}"/>
    <cellStyle name="Normal 4 5 6 4" xfId="47848" xr:uid="{A704B6E0-8CA0-4F71-9673-1997482A9316}"/>
    <cellStyle name="Normal 4 5 7" xfId="36643" xr:uid="{8E653DCB-E965-4F97-9C8B-78BED0BFD0AE}"/>
    <cellStyle name="Normal 4 5 7 2" xfId="36644" xr:uid="{E7BF91B4-7A3B-4719-953E-51F98498180C}"/>
    <cellStyle name="Normal 4 5 7 2 2" xfId="36645" xr:uid="{DE524F67-BE58-4E42-BAF6-F6B7813773C1}"/>
    <cellStyle name="Normal 4 5 7 3" xfId="36646" xr:uid="{9E555F94-6294-4C28-B010-69B90D563F17}"/>
    <cellStyle name="Normal 4 5 7 4" xfId="47337" xr:uid="{F5D4422F-CE3A-4390-90F2-B7CDCD05C9C4}"/>
    <cellStyle name="Normal 4 5 8" xfId="36647" xr:uid="{9C316069-F1C5-4837-83BF-4058A881AD1E}"/>
    <cellStyle name="Normal 4 5 8 2" xfId="36648" xr:uid="{5EBB296F-C7AF-4383-B7FD-02265C53B89C}"/>
    <cellStyle name="Normal 4 5 9" xfId="36649" xr:uid="{C9290882-C2CB-40FD-BCA1-C24C2C3631CF}"/>
    <cellStyle name="Normal 4 6" xfId="443" xr:uid="{3EBC2E78-1DB3-4227-8341-B87D32ACAB23}"/>
    <cellStyle name="Normal 4 6 2" xfId="36650" xr:uid="{A0A30210-D425-4A22-884D-4A5A02A415CB}"/>
    <cellStyle name="Normal 4 6 2 2" xfId="36651" xr:uid="{72FF6E1E-ECC2-4E61-AED0-CDB88E169B93}"/>
    <cellStyle name="Normal 4 6 2 2 2" xfId="36652" xr:uid="{5F3C576B-B1D6-45C0-B5DD-A04333891468}"/>
    <cellStyle name="Normal 4 6 2 2 2 2" xfId="36653" xr:uid="{534330E6-039D-421B-973C-409C97C4F538}"/>
    <cellStyle name="Normal 4 6 2 2 2 2 2" xfId="36654" xr:uid="{9CE8B66F-B751-4DC6-B219-5D5533DAB578}"/>
    <cellStyle name="Normal 4 6 2 2 2 2 2 2" xfId="36655" xr:uid="{C17972E4-A6E6-4FCA-9199-44C95A216BE7}"/>
    <cellStyle name="Normal 4 6 2 2 2 2 3" xfId="36656" xr:uid="{9E101ACF-997D-4C77-B5EB-1A1FBB2ACFD5}"/>
    <cellStyle name="Normal 4 6 2 2 2 3" xfId="36657" xr:uid="{2CE80C20-CCD0-45EB-9124-DFDF9785F5C6}"/>
    <cellStyle name="Normal 4 6 2 2 2 3 2" xfId="36658" xr:uid="{CADA84AC-0D60-4B1E-9BCB-3364CE40EE65}"/>
    <cellStyle name="Normal 4 6 2 2 2 4" xfId="36659" xr:uid="{E039C690-5A93-4FB2-A422-B4D6FFD7C961}"/>
    <cellStyle name="Normal 4 6 2 2 3" xfId="36660" xr:uid="{51CDC1A3-3A24-42D7-9CD3-3B59DBE7AF33}"/>
    <cellStyle name="Normal 4 6 2 2 3 2" xfId="36661" xr:uid="{894F4EDA-F680-44A0-89E0-61A25A2B95F2}"/>
    <cellStyle name="Normal 4 6 2 2 3 2 2" xfId="36662" xr:uid="{D8181945-BB1E-441A-91B6-0B222B8E300A}"/>
    <cellStyle name="Normal 4 6 2 2 3 3" xfId="36663" xr:uid="{1B11EB2C-FFC8-4698-8964-D9AEBF3F6962}"/>
    <cellStyle name="Normal 4 6 2 2 4" xfId="36664" xr:uid="{9E06B22F-2618-4DBE-AA92-313A05853CC6}"/>
    <cellStyle name="Normal 4 6 2 2 4 2" xfId="36665" xr:uid="{FED7C981-D657-42FD-B70B-DAF6135EB4CF}"/>
    <cellStyle name="Normal 4 6 2 2 4 2 2" xfId="36666" xr:uid="{74A24EFD-39C7-4AD3-836D-E4344ECA6D15}"/>
    <cellStyle name="Normal 4 6 2 2 4 3" xfId="36667" xr:uid="{CFBB511E-333A-4724-9EDE-192C36619A03}"/>
    <cellStyle name="Normal 4 6 2 2 5" xfId="36668" xr:uid="{082B8033-6515-4CB1-B034-42A31AFA88E8}"/>
    <cellStyle name="Normal 4 6 2 2 6" xfId="36669" xr:uid="{97C2088E-8DCA-4D68-91BD-4D8970C98876}"/>
    <cellStyle name="Normal 4 6 2 3" xfId="36670" xr:uid="{71DC07B1-E5A3-44B4-A0AC-C1319101C479}"/>
    <cellStyle name="Normal 4 6 2 3 2" xfId="36671" xr:uid="{EF9FD367-F5C6-46C6-A73A-6878DC9A56F8}"/>
    <cellStyle name="Normal 4 6 2 3 2 2" xfId="36672" xr:uid="{0D527FD3-C583-433B-995F-C9F2678C120C}"/>
    <cellStyle name="Normal 4 6 2 3 2 2 2" xfId="36673" xr:uid="{E9B3D310-48A7-4ADC-86DF-EAD18C8C90FA}"/>
    <cellStyle name="Normal 4 6 2 3 2 3" xfId="36674" xr:uid="{854EF040-E554-4C47-89B7-5EE9A1B8AF12}"/>
    <cellStyle name="Normal 4 6 2 3 3" xfId="36675" xr:uid="{368FC72D-EC99-4C49-BE8F-18FEF90F8734}"/>
    <cellStyle name="Normal 4 6 2 3 3 2" xfId="36676" xr:uid="{7D8ED254-A31C-45A0-A10E-14E923A37BC9}"/>
    <cellStyle name="Normal 4 6 2 3 3 2 2" xfId="36677" xr:uid="{F97B5C20-E7F9-4CAB-8044-879C64EF122F}"/>
    <cellStyle name="Normal 4 6 2 3 3 3" xfId="36678" xr:uid="{A65BD9FD-66EC-4B6D-943F-9444095212DA}"/>
    <cellStyle name="Normal 4 6 2 3 4" xfId="36679" xr:uid="{A2FBB5B1-FC06-4516-977B-3FFB67E9FC57}"/>
    <cellStyle name="Normal 4 6 2 3 4 2" xfId="36680" xr:uid="{10FB7180-BE3A-4AA2-B72E-4DAA59712ED9}"/>
    <cellStyle name="Normal 4 6 2 3 5" xfId="36681" xr:uid="{72396A71-9594-4B2C-81E2-1E31D34CD251}"/>
    <cellStyle name="Normal 4 6 2 4" xfId="36682" xr:uid="{7E906044-6E7E-41FA-8D99-7BB9B0C66497}"/>
    <cellStyle name="Normal 4 6 2 4 2" xfId="36683" xr:uid="{2BFEFF73-0CF7-44E8-B8B8-697C408E97B4}"/>
    <cellStyle name="Normal 4 6 2 4 2 2" xfId="36684" xr:uid="{FD315F78-470C-4461-BE20-71CB6F2AA561}"/>
    <cellStyle name="Normal 4 6 2 4 3" xfId="36685" xr:uid="{B31C84DD-6176-4165-9A74-13D9E608866C}"/>
    <cellStyle name="Normal 4 6 2 5" xfId="36686" xr:uid="{32DEADAD-FCE4-48D9-ABCC-CD8CE94EB3D2}"/>
    <cellStyle name="Normal 4 6 2 5 2" xfId="36687" xr:uid="{8B306B47-9B76-4E82-8EFC-75BF41257645}"/>
    <cellStyle name="Normal 4 6 2 5 2 2" xfId="36688" xr:uid="{1BC01B35-97FF-4E8F-8711-2D0AEDFD6453}"/>
    <cellStyle name="Normal 4 6 2 5 3" xfId="36689" xr:uid="{EF61BC28-EC93-4D03-80EC-8B83584BEF71}"/>
    <cellStyle name="Normal 4 6 2 6" xfId="36690" xr:uid="{DDCF70FC-C03A-4EEE-BAF7-0E442D13E01F}"/>
    <cellStyle name="Normal 4 6 2 6 2" xfId="36691" xr:uid="{1E75212F-744E-451F-999E-D50B730C074E}"/>
    <cellStyle name="Normal 4 6 2 7" xfId="36692" xr:uid="{8356FD93-EE82-4937-8692-220BBC247F2B}"/>
    <cellStyle name="Normal 4 6 2 8" xfId="47725" xr:uid="{8FFF670B-726A-49C6-B044-E2F5A2CBE220}"/>
    <cellStyle name="Normal 4 6 3" xfId="36693" xr:uid="{EB8E0411-4C4F-444B-A3E6-DBC1F7C05947}"/>
    <cellStyle name="Normal 4 6 3 2" xfId="36694" xr:uid="{5E0502B9-8504-4947-93E6-1FC6E3FAC58B}"/>
    <cellStyle name="Normal 4 6 3 2 2" xfId="36695" xr:uid="{D1DD454B-2B64-43D9-831B-BFB8DBABD58C}"/>
    <cellStyle name="Normal 4 6 3 2 2 2" xfId="36696" xr:uid="{944B6DD8-9C3B-4F7C-BC0F-C560C9E3A2E0}"/>
    <cellStyle name="Normal 4 6 3 2 3" xfId="36697" xr:uid="{FD92F1E9-BE13-4B81-A885-36641D94C1F9}"/>
    <cellStyle name="Normal 4 6 3 3" xfId="36698" xr:uid="{8BD536A1-4391-4291-B920-D0CA94BE396E}"/>
    <cellStyle name="Normal 4 6 3 3 2" xfId="36699" xr:uid="{FB0573A5-F68F-4946-9C2E-EFA00B26992F}"/>
    <cellStyle name="Normal 4 6 3 3 2 2" xfId="36700" xr:uid="{A0BB636E-7896-4A3A-A40B-2D849E3E7383}"/>
    <cellStyle name="Normal 4 6 3 3 3" xfId="36701" xr:uid="{73A6AC1F-4673-40F7-8F7C-2C9E648F106D}"/>
    <cellStyle name="Normal 4 6 3 4" xfId="36702" xr:uid="{7815305A-C535-4C31-87B1-DD02EEEF4246}"/>
    <cellStyle name="Normal 4 6 3 4 2" xfId="36703" xr:uid="{1F1B1CFB-ADEA-4EC3-9C92-25C01441AF40}"/>
    <cellStyle name="Normal 4 6 3 5" xfId="36704" xr:uid="{BDEF2E06-7EE3-4345-99DB-29311AB2BBA4}"/>
    <cellStyle name="Normal 4 6 3 6" xfId="47385" xr:uid="{A748A5AB-3013-40C1-A68A-1822DFD23728}"/>
    <cellStyle name="Normal 4 6 4" xfId="36705" xr:uid="{9908F31C-89D9-4121-A1F4-AD0B2EB5960C}"/>
    <cellStyle name="Normal 4 6 5" xfId="36706" xr:uid="{818F1F22-5731-41F9-A64E-F9163FB45333}"/>
    <cellStyle name="Normal 4 7" xfId="439" xr:uid="{3F191A93-0FD4-434E-BCE1-A29ABC06ADBA}"/>
    <cellStyle name="Normal 4 7 2" xfId="709" xr:uid="{A364509B-667F-4C07-A0A0-D5BFAF82F3AC}"/>
    <cellStyle name="Normal 4 7 2 2" xfId="36708" xr:uid="{487FBCAA-588C-45D4-8A50-C998D6579876}"/>
    <cellStyle name="Normal 4 7 2 3" xfId="36709" xr:uid="{1E55DD2F-66AD-4033-B9C8-A30D8D905B13}"/>
    <cellStyle name="Normal 4 7 2 4" xfId="36707" xr:uid="{F8F7137A-3B20-4663-ACCF-6923BA7247B4}"/>
    <cellStyle name="Normal 4 7 3" xfId="36710" xr:uid="{78D3AC1E-6EEB-4397-85CE-8E57DCE816AC}"/>
    <cellStyle name="Normal 4 7 3 2" xfId="47409" xr:uid="{34859A21-67E7-40BA-A86F-43CE06AD7169}"/>
    <cellStyle name="Normal 4 7 4" xfId="36711" xr:uid="{95EA1FA7-D010-497F-9BA0-7EF15B97BBA8}"/>
    <cellStyle name="Normal 4 7 5" xfId="43632" xr:uid="{364A513E-EB93-4951-ABA5-64F1D035221E}"/>
    <cellStyle name="Normal 4 7 6" xfId="1754" xr:uid="{596D1CD5-EFF2-4722-8365-52F5A1787E97}"/>
    <cellStyle name="Normal 4 8" xfId="339" xr:uid="{60F7DA1E-076F-4622-A36C-A558F29FB680}"/>
    <cellStyle name="Normal 4 8 2" xfId="36713" xr:uid="{E67B6959-5E8C-49DD-90DC-746D1654D036}"/>
    <cellStyle name="Normal 4 8 2 2" xfId="36714" xr:uid="{BBB9C370-0C9E-46DB-86B9-1926CF89DCA6}"/>
    <cellStyle name="Normal 4 8 2 3" xfId="36715" xr:uid="{5DB9E475-81D0-4557-A1AC-4DDED87DF0A4}"/>
    <cellStyle name="Normal 4 8 2 4" xfId="47502" xr:uid="{9FFFDABB-96AA-4ADF-97E7-D2740043C533}"/>
    <cellStyle name="Normal 4 8 3" xfId="36716" xr:uid="{8EAAB9D2-DD24-4481-854A-54B4735ACBAF}"/>
    <cellStyle name="Normal 4 8 3 2" xfId="36717" xr:uid="{D5548D9E-3F59-4488-8585-0C077AA62E00}"/>
    <cellStyle name="Normal 4 8 3 2 2" xfId="36718" xr:uid="{33BE3F06-55D0-4341-B413-87C02C85D4BE}"/>
    <cellStyle name="Normal 4 8 3 2 2 2" xfId="36719" xr:uid="{E9D63F9A-7EE3-4E40-99AD-DF8A9215AB51}"/>
    <cellStyle name="Normal 4 8 3 2 3" xfId="36720" xr:uid="{195A1F0D-B052-4F78-AA36-28E8FCB0CFF6}"/>
    <cellStyle name="Normal 4 8 3 3" xfId="36721" xr:uid="{02D9A8AB-8849-44A3-ACE6-6221FC32A210}"/>
    <cellStyle name="Normal 4 8 3 3 2" xfId="36722" xr:uid="{50A1805A-74B0-40D3-BC57-F98963F38DC8}"/>
    <cellStyle name="Normal 4 8 3 3 2 2" xfId="36723" xr:uid="{4C5344FA-90EB-40CD-A13E-598539053B99}"/>
    <cellStyle name="Normal 4 8 3 3 3" xfId="36724" xr:uid="{98D4FDCD-38F5-4AED-979F-08424278CB3A}"/>
    <cellStyle name="Normal 4 8 3 4" xfId="36725" xr:uid="{66C1A748-D3BE-477C-AF50-0324B9ABF040}"/>
    <cellStyle name="Normal 4 8 3 4 2" xfId="36726" xr:uid="{B7A20A29-0072-41E3-9CB2-E938BDCB5B95}"/>
    <cellStyle name="Normal 4 8 3 5" xfId="36727" xr:uid="{60350FDA-90C3-4281-AC11-C0B319D7800F}"/>
    <cellStyle name="Normal 4 8 3 6" xfId="47726" xr:uid="{A1ED551F-09AD-4106-BE2F-9A0FA87807D3}"/>
    <cellStyle name="Normal 4 8 4" xfId="36728" xr:uid="{C7A46730-49DE-47FE-BE9E-0C02FA4E3D63}"/>
    <cellStyle name="Normal 4 8 4 2" xfId="47362" xr:uid="{B1395F98-69EB-4EA3-B917-300CE1D60F67}"/>
    <cellStyle name="Normal 4 8 5" xfId="36729" xr:uid="{BBE15F15-4CF1-4A3E-97B9-A05CEA662B8C}"/>
    <cellStyle name="Normal 4 8 6" xfId="36712" xr:uid="{5DFBD56A-8ACB-4628-995D-1FD89A125BD0}"/>
    <cellStyle name="Normal 4 8 7" xfId="1717" xr:uid="{BCDA561B-B51D-4658-9E38-CD0D87224875}"/>
    <cellStyle name="Normal 4 9" xfId="527" xr:uid="{729065F0-44BE-4718-9881-D9C40A38B483}"/>
    <cellStyle name="Normal 4 9 10" xfId="1698" xr:uid="{5459E8F0-F203-45B9-8906-56AA34727C4F}"/>
    <cellStyle name="Normal 4 9 11" xfId="44607" xr:uid="{27CB4BFE-6098-49D2-AAF9-2EF289517ABA}"/>
    <cellStyle name="Normal 4 9 2" xfId="789" xr:uid="{0C30DF68-131B-48A8-A0F6-105A416CB87C}"/>
    <cellStyle name="Normal 4 9 2 2" xfId="1189" xr:uid="{E870EE34-FB7A-41FF-AF51-2E23B1E94B22}"/>
    <cellStyle name="Normal 4 9 2 2 2" xfId="36732" xr:uid="{225DD75C-BDEF-4E8D-A924-3148812F6DA5}"/>
    <cellStyle name="Normal 4 9 2 2 2 2" xfId="36733" xr:uid="{15DA0942-ED51-48CA-9864-8F227CED222A}"/>
    <cellStyle name="Normal 4 9 2 2 2 2 2" xfId="36734" xr:uid="{FDBF668E-A83E-4183-BC9D-5CBE062CEA69}"/>
    <cellStyle name="Normal 4 9 2 2 2 3" xfId="36735" xr:uid="{45323F0E-9625-4643-B233-F6FB0FA6C37B}"/>
    <cellStyle name="Normal 4 9 2 2 3" xfId="36736" xr:uid="{E9C76E9F-BA22-4A7B-AA7F-5689E4C05017}"/>
    <cellStyle name="Normal 4 9 2 2 3 2" xfId="36737" xr:uid="{DC111C00-522A-407A-B941-9A5B88CCA7DC}"/>
    <cellStyle name="Normal 4 9 2 2 3 2 2" xfId="36738" xr:uid="{C25A3A65-EC11-4902-932A-944D5B5CE78E}"/>
    <cellStyle name="Normal 4 9 2 2 3 3" xfId="36739" xr:uid="{3765B6F3-5C6A-4ECA-BAB1-CF80E4068705}"/>
    <cellStyle name="Normal 4 9 2 2 4" xfId="36740" xr:uid="{023660C5-2F3D-4766-B51B-0A10B692A381}"/>
    <cellStyle name="Normal 4 9 2 2 4 2" xfId="36741" xr:uid="{96C3B276-5D66-45A5-9873-306779A291F3}"/>
    <cellStyle name="Normal 4 9 2 2 5" xfId="36742" xr:uid="{EC9C6460-E91F-4294-9D8E-DBD2041D4243}"/>
    <cellStyle name="Normal 4 9 2 2 6" xfId="36731" xr:uid="{0F6133F7-D748-475D-83AE-3C21A6DE95A2}"/>
    <cellStyle name="Normal 4 9 2 3" xfId="36743" xr:uid="{32D43631-3E0F-42F5-B05D-BECE708783D5}"/>
    <cellStyle name="Normal 4 9 2 3 2" xfId="36744" xr:uid="{5A339808-8935-43CB-883C-026EEA5622A6}"/>
    <cellStyle name="Normal 4 9 2 3 2 2" xfId="36745" xr:uid="{389C7941-28F6-42CD-B913-1F9AB82D5DA2}"/>
    <cellStyle name="Normal 4 9 2 3 3" xfId="36746" xr:uid="{41FC4ACA-016E-4C6B-80DF-E36D1006C509}"/>
    <cellStyle name="Normal 4 9 2 4" xfId="36747" xr:uid="{04AFB0AF-3BBB-466F-A45D-E190E032A513}"/>
    <cellStyle name="Normal 4 9 2 4 2" xfId="36748" xr:uid="{A62F2758-056C-4D67-B75C-144BE1349683}"/>
    <cellStyle name="Normal 4 9 2 4 2 2" xfId="36749" xr:uid="{823C8968-DC16-4162-AAFE-0E3E2CBDDCFD}"/>
    <cellStyle name="Normal 4 9 2 4 3" xfId="36750" xr:uid="{18E5FAAA-6E85-4F46-A562-52B5FEB9E202}"/>
    <cellStyle name="Normal 4 9 2 5" xfId="36751" xr:uid="{B63272FB-6418-4F6D-BC46-FA2428476E41}"/>
    <cellStyle name="Normal 4 9 2 5 2" xfId="36752" xr:uid="{1E1475FA-5336-446F-93F9-B73902094E77}"/>
    <cellStyle name="Normal 4 9 2 6" xfId="36753" xr:uid="{F1BA69D0-3867-40A3-82FB-D9287C7673CE}"/>
    <cellStyle name="Normal 4 9 2 7" xfId="36730" xr:uid="{18FD24C6-A672-42ED-BC04-D57846AEAB26}"/>
    <cellStyle name="Normal 4 9 2 8" xfId="47535" xr:uid="{125A0379-F571-41B9-8D95-A652EF99163F}"/>
    <cellStyle name="Normal 4 9 3" xfId="978" xr:uid="{70BCD74A-B166-4DBC-8245-7C59B9CB989B}"/>
    <cellStyle name="Normal 4 9 3 2" xfId="36755" xr:uid="{895B6644-7608-409D-8F32-7818B2E0DB69}"/>
    <cellStyle name="Normal 4 9 3 2 2" xfId="36756" xr:uid="{32A62819-AB74-4857-831B-B5B86D5F40C6}"/>
    <cellStyle name="Normal 4 9 3 2 2 2" xfId="36757" xr:uid="{8D331305-769C-4854-9367-4A1FBBF758AB}"/>
    <cellStyle name="Normal 4 9 3 2 3" xfId="36758" xr:uid="{D9C8932F-BB2A-44A6-8524-D3255547E04E}"/>
    <cellStyle name="Normal 4 9 3 3" xfId="36759" xr:uid="{75F8B563-900D-4FFF-8F51-A2E5296392AC}"/>
    <cellStyle name="Normal 4 9 3 3 2" xfId="36760" xr:uid="{63401371-18DE-464A-91A3-BE5BAD1EDA8B}"/>
    <cellStyle name="Normal 4 9 3 3 2 2" xfId="36761" xr:uid="{09C796BF-3244-40DE-9574-474FDABE1A4A}"/>
    <cellStyle name="Normal 4 9 3 3 3" xfId="36762" xr:uid="{70F312B2-F87B-45D4-A139-C28F0AFE2F15}"/>
    <cellStyle name="Normal 4 9 3 4" xfId="36763" xr:uid="{D78CFE4B-F987-429D-BCA1-F4F7197D1C0E}"/>
    <cellStyle name="Normal 4 9 3 4 2" xfId="36764" xr:uid="{3F36743C-CBCF-4761-8F37-15E78E8F6DB5}"/>
    <cellStyle name="Normal 4 9 3 5" xfId="36765" xr:uid="{C3472DDA-D577-4A2E-9FFE-5C5170E88C07}"/>
    <cellStyle name="Normal 4 9 3 6" xfId="36754" xr:uid="{27F56F19-9561-439A-ACE3-5CEB3BF15C6D}"/>
    <cellStyle name="Normal 4 9 3 7" xfId="47727" xr:uid="{A5F5A1E7-8512-4B94-B2CC-9C52DF90CB57}"/>
    <cellStyle name="Normal 4 9 4" xfId="36766" xr:uid="{721A6282-0AF4-4A68-A916-47D9B7585522}"/>
    <cellStyle name="Normal 4 9 4 2" xfId="36767" xr:uid="{DAAF6791-727B-4B9A-B000-7DD8492D10A4}"/>
    <cellStyle name="Normal 4 9 4 2 2" xfId="36768" xr:uid="{87148A25-D055-468D-8D6A-695165933C17}"/>
    <cellStyle name="Normal 4 9 4 3" xfId="36769" xr:uid="{5E9458AC-E1E4-4A41-9783-B98B6B34B9E7}"/>
    <cellStyle name="Normal 4 9 4 4" xfId="47436" xr:uid="{9B238BDC-5DE9-4C76-9FC2-E9727DEA6D94}"/>
    <cellStyle name="Normal 4 9 5" xfId="36770" xr:uid="{F210CDF3-BA02-4030-912C-B1EAC4F4E019}"/>
    <cellStyle name="Normal 4 9 5 2" xfId="36771" xr:uid="{5EAA4387-3706-42A6-8630-6968DDC92E96}"/>
    <cellStyle name="Normal 4 9 5 2 2" xfId="36772" xr:uid="{06B04E8F-C474-45A3-9DA1-51C0288014C6}"/>
    <cellStyle name="Normal 4 9 5 3" xfId="36773" xr:uid="{6FBC084F-C0DA-4897-99C7-95C596B12B8D}"/>
    <cellStyle name="Normal 4 9 6" xfId="36774" xr:uid="{A4754D84-D3DB-488D-B52B-4ED87573F83C}"/>
    <cellStyle name="Normal 4 9 6 2" xfId="36775" xr:uid="{E4EE27A5-896D-4FDE-B0A1-2ADD93623D45}"/>
    <cellStyle name="Normal 4 9 6 2 2" xfId="36776" xr:uid="{758EB96C-B0D2-4CC2-B3A1-01352120C587}"/>
    <cellStyle name="Normal 4 9 6 3" xfId="36777" xr:uid="{B6E1987D-B168-4D37-A4C5-01B782D4A167}"/>
    <cellStyle name="Normal 4 9 7" xfId="36778" xr:uid="{12D0B0FA-EF61-4648-B9EF-E235585A49B6}"/>
    <cellStyle name="Normal 4 9 7 2" xfId="36779" xr:uid="{3B40F1A7-062B-4B71-810F-006C172588A3}"/>
    <cellStyle name="Normal 4 9 8" xfId="36780" xr:uid="{333E0DD2-1584-4802-85DE-C693B15C754E}"/>
    <cellStyle name="Normal 4 9 9" xfId="36781" xr:uid="{15898EC0-8DE1-41BB-9F13-F045F46EF1C8}"/>
    <cellStyle name="Normal 40" xfId="36782" xr:uid="{993CD867-443A-4801-9381-D5034485D4D9}"/>
    <cellStyle name="Normal 40 2" xfId="44726" xr:uid="{0B36C491-433E-4E1C-AE4F-C00A192A1E74}"/>
    <cellStyle name="Normal 41" xfId="36783" xr:uid="{951E5B05-3056-4418-A871-2B9E5EFCEEF9}"/>
    <cellStyle name="Normal 41 2" xfId="36784" xr:uid="{130B2E01-3FD4-4E05-9B37-B2212F20DC64}"/>
    <cellStyle name="Normal 41 3" xfId="44727" xr:uid="{74AB4ECE-23CE-47E8-8FBC-ED76A7149167}"/>
    <cellStyle name="Normal 42" xfId="36785" xr:uid="{AF4BED17-CB84-4C0D-BE72-1CB225FDC03D}"/>
    <cellStyle name="Normal 42 2" xfId="44925" xr:uid="{D4FC97CF-E782-4188-A020-829464F02EFD}"/>
    <cellStyle name="Normal 43" xfId="36786" xr:uid="{8FF3DAFE-0CB4-4F74-871F-966025880F14}"/>
    <cellStyle name="Normal 43 2" xfId="47210" xr:uid="{228CAAF2-FC98-4416-BC6A-AC46B9D9D905}"/>
    <cellStyle name="Normal 43 3" xfId="44728" xr:uid="{A17F661B-E60C-441F-B52D-F3EA624752A1}"/>
    <cellStyle name="Normal 44" xfId="36787" xr:uid="{4FF4B45A-7740-4231-8BB5-DEA7203B06E1}"/>
    <cellStyle name="Normal 44 2" xfId="47212" xr:uid="{86214DB0-611E-409C-9E99-252287C6FCF7}"/>
    <cellStyle name="Normal 44 3" xfId="44752" xr:uid="{CAEAC0FC-5677-4F6C-9315-B4532CB26F7C}"/>
    <cellStyle name="Normal 45" xfId="36788" xr:uid="{67BC8491-1F2D-4C3E-B6AE-B099D3659FE9}"/>
    <cellStyle name="Normal 45 2" xfId="47208" xr:uid="{2B55184F-E8FA-43A5-A5F5-9D4C36BC1A93}"/>
    <cellStyle name="Normal 45 3" xfId="44737" xr:uid="{9C432083-0C79-4075-8346-353101FED463}"/>
    <cellStyle name="Normal 46" xfId="43667" xr:uid="{E47AD345-7944-4B35-A881-45DB98D23748}"/>
    <cellStyle name="Normal 46 2" xfId="47207" xr:uid="{B95CC350-16F3-476A-8DE5-5223508C0C37}"/>
    <cellStyle name="Normal 46 3" xfId="46114" xr:uid="{24479BE0-3A2A-4872-A504-DED8CE6E4AEC}"/>
    <cellStyle name="Normal 47" xfId="1291" xr:uid="{20221E3F-A60A-45A5-B6DA-26DFDDAD1611}"/>
    <cellStyle name="Normal 47 2" xfId="46360" xr:uid="{BF192E92-C9EE-43B8-887A-3A699DF74310}"/>
    <cellStyle name="Normal 48" xfId="43759" xr:uid="{F236926D-2655-40FE-9D47-CF3239FFA0DD}"/>
    <cellStyle name="Normal 49" xfId="1209" xr:uid="{6833D649-63E7-4AB8-9239-AD89808B82E6}"/>
    <cellStyle name="Normal 49 2" xfId="47200" xr:uid="{BCA5A2EF-58EA-4B94-B9B5-099B502064D5}"/>
    <cellStyle name="Normal 5" xfId="16" xr:uid="{00000000-0005-0000-0000-000009000000}"/>
    <cellStyle name="Normal 5 10" xfId="36789" xr:uid="{79170E14-3173-4BE3-9E44-B4165F83B6D3}"/>
    <cellStyle name="Normal 5 10 2" xfId="46878" xr:uid="{0F0A6086-9AD8-4928-8BCD-BE051E341CA6}"/>
    <cellStyle name="Normal 5 10 3" xfId="44734" xr:uid="{B35B61C4-3BB8-4A53-8AD3-4BECE36F3963}"/>
    <cellStyle name="Normal 5 11" xfId="36790" xr:uid="{3207C9F1-D23D-4E29-8ACF-681307519D9A}"/>
    <cellStyle name="Normal 5 11 2" xfId="47052" xr:uid="{617912DD-1352-4E67-937A-A51757087A2F}"/>
    <cellStyle name="Normal 5 11 3" xfId="45521" xr:uid="{C9FA6CC3-2CCC-4273-9380-4AFB94CE038C}"/>
    <cellStyle name="Normal 5 12" xfId="1449" xr:uid="{0FE3454A-3559-471B-957A-DED46063AA95}"/>
    <cellStyle name="Normal 5 12 2" xfId="46120" xr:uid="{24CDA44B-60AF-44B5-B330-1DE4D460B1B7}"/>
    <cellStyle name="Normal 5 13" xfId="43677" xr:uid="{96AB9F02-DE3F-4A24-8573-87F52BCAE5A8}"/>
    <cellStyle name="Normal 5 13 2" xfId="47780" xr:uid="{559CCD82-E0D8-4DD7-AAE6-B3434F981C49}"/>
    <cellStyle name="Normal 5 14" xfId="1343" xr:uid="{FB3730D4-3049-4537-91CD-3C6D4637F430}"/>
    <cellStyle name="Normal 5 14 2" xfId="47216" xr:uid="{A155889F-EB7D-469C-B4B7-E1B4D1E18DA5}"/>
    <cellStyle name="Normal 5 15" xfId="1270" xr:uid="{0BB47391-C1C7-49BD-8E8C-3E3AD75BA8D2}"/>
    <cellStyle name="Normal 5 16" xfId="43815" xr:uid="{99FA4AFF-A703-4825-81CB-7E083A5C619A}"/>
    <cellStyle name="Normal 5 17" xfId="297" xr:uid="{A3BDD3CA-6BA1-47DB-95E5-BDB1D22633BB}"/>
    <cellStyle name="Normal 5 18" xfId="43958" xr:uid="{3EFE1648-133C-4BA8-A540-6ACC7EE6B0CE}"/>
    <cellStyle name="Normal 5 19" xfId="187" xr:uid="{5E5FD23E-16BD-4AAB-9B51-EB7A93C29915}"/>
    <cellStyle name="Normal 5 2" xfId="18" xr:uid="{22146912-9B0A-44D9-9632-C0830039C2F3}"/>
    <cellStyle name="Normal 5 2 10" xfId="3283" xr:uid="{14070E5D-5651-4733-B4D3-932ABAA45FEF}"/>
    <cellStyle name="Normal 5 2 11" xfId="1640" xr:uid="{AF31715D-46B4-4286-BA6E-30607F2B02A1}"/>
    <cellStyle name="Normal 5 2 12" xfId="1369" xr:uid="{18DECA4D-DE6A-4E21-BF7C-5BFBED8C6EE8}"/>
    <cellStyle name="Normal 5 2 13" xfId="1271" xr:uid="{74ABB93E-751D-4D2F-9E3A-B440EE365655}"/>
    <cellStyle name="Normal 5 2 14" xfId="342" xr:uid="{9CDFA3AF-542C-47DE-8659-CC62826912D1}"/>
    <cellStyle name="Normal 5 2 15" xfId="188" xr:uid="{92DBE759-0100-49C7-BA9D-9AEE60501564}"/>
    <cellStyle name="Normal 5 2 16" xfId="47889" xr:uid="{7CA4E128-A542-45F4-83F1-D18F3E763E83}"/>
    <cellStyle name="Normal 5 2 2" xfId="476" xr:uid="{52F44F41-CBE6-4CCB-9188-FF692364EDF6}"/>
    <cellStyle name="Normal 5 2 2 10" xfId="1690" xr:uid="{385C1372-B68A-4F3B-8DDE-161A96561ED6}"/>
    <cellStyle name="Normal 5 2 2 11" xfId="1440" xr:uid="{1647EF9F-D37A-4BCF-BCC6-3462076B1782}"/>
    <cellStyle name="Normal 5 2 2 12" xfId="43928" xr:uid="{CEBA9E4B-B226-4198-A365-A905BA033859}"/>
    <cellStyle name="Normal 5 2 2 13" xfId="44608" xr:uid="{5F333CA7-2B6D-483A-933E-A986FD538B17}"/>
    <cellStyle name="Normal 5 2 2 14" xfId="47902" xr:uid="{D642D0E0-B162-4395-981E-7A909A8AEA66}"/>
    <cellStyle name="Normal 5 2 2 2" xfId="738" xr:uid="{30D9F395-3EE6-4418-9BF1-0EFDE44C291E}"/>
    <cellStyle name="Normal 5 2 2 2 2" xfId="1138" xr:uid="{D7BE2C8B-8072-4436-B7FA-314553492ED8}"/>
    <cellStyle name="Normal 5 2 2 2 2 2" xfId="2534" xr:uid="{B790B618-72CA-4AB6-9631-6B28484DFC16}"/>
    <cellStyle name="Normal 5 2 2 2 2 3" xfId="2768" xr:uid="{A9E8E8C7-5288-4E2D-8A4E-9C02B8E3B27E}"/>
    <cellStyle name="Normal 5 2 2 2 2 4" xfId="3001" xr:uid="{6A242198-3D5E-442F-8F77-FECCCB648A36}"/>
    <cellStyle name="Normal 5 2 2 2 2 5" xfId="3234" xr:uid="{5B1BAE99-12AF-44CD-9612-D1B46618F8BD}"/>
    <cellStyle name="Normal 5 2 2 2 2 6" xfId="2300" xr:uid="{ED357328-F4DC-4550-9485-6F295134314E}"/>
    <cellStyle name="Normal 5 2 2 2 2 7" xfId="36791" xr:uid="{3AD2271C-0FF4-4AFD-8286-B7BF1E73C236}"/>
    <cellStyle name="Normal 5 2 2 2 2 8" xfId="1936" xr:uid="{63CFC27A-8C61-4B00-A593-F30F04142EFB}"/>
    <cellStyle name="Normal 5 2 2 2 3" xfId="2418" xr:uid="{519A0E7F-F705-4832-A28B-BD297B677244}"/>
    <cellStyle name="Normal 5 2 2 2 3 2" xfId="36792" xr:uid="{E58E0459-89AC-4ECE-893D-03A304F6D621}"/>
    <cellStyle name="Normal 5 2 2 2 4" xfId="2652" xr:uid="{C7227160-A208-4FCA-A27E-6DB71CF56808}"/>
    <cellStyle name="Normal 5 2 2 2 5" xfId="2885" xr:uid="{5936EC66-CAA0-4AD9-BD0C-E0D7C14BB2B5}"/>
    <cellStyle name="Normal 5 2 2 2 6" xfId="3118" xr:uid="{AEBDAD1F-E592-427B-8E62-AFEC00E288DD}"/>
    <cellStyle name="Normal 5 2 2 2 7" xfId="2184" xr:uid="{4CF0634C-7026-4CDA-B5B5-37E2D95EB8AC}"/>
    <cellStyle name="Normal 5 2 2 2 8" xfId="1815" xr:uid="{72293D02-6505-4D6D-AD48-E527C82F2872}"/>
    <cellStyle name="Normal 5 2 2 2 9" xfId="47866" xr:uid="{EB348462-02DC-4937-ABED-6C352CA7DEF0}"/>
    <cellStyle name="Normal 5 2 2 3" xfId="927" xr:uid="{4ACCF513-EF2A-4F71-8962-6C722EE9025F}"/>
    <cellStyle name="Normal 5 2 2 3 2" xfId="2476" xr:uid="{72CF6511-4B9B-44B1-90D8-3D2AB0F739F9}"/>
    <cellStyle name="Normal 5 2 2 3 2 2" xfId="36794" xr:uid="{6E2FE0AD-BAE6-4EB1-A655-C7F87CA5D267}"/>
    <cellStyle name="Normal 5 2 2 3 3" xfId="2710" xr:uid="{FBDB4752-21D9-49FF-A5C0-FEB06303D47C}"/>
    <cellStyle name="Normal 5 2 2 3 3 2" xfId="36795" xr:uid="{1F7D8716-AEF0-4863-82D7-6197F22F91F6}"/>
    <cellStyle name="Normal 5 2 2 3 4" xfId="2943" xr:uid="{31C9346D-ADB1-456D-9730-DAFB4B012282}"/>
    <cellStyle name="Normal 5 2 2 3 5" xfId="3176" xr:uid="{2AB2DE27-AA68-4D1D-9AFE-7FC16F57E3F0}"/>
    <cellStyle name="Normal 5 2 2 3 6" xfId="2242" xr:uid="{6EEAE4A1-B79E-4F87-B4C6-3BE700AB2215}"/>
    <cellStyle name="Normal 5 2 2 3 7" xfId="36793" xr:uid="{3FF19327-D208-47C1-B6D5-AE6405807042}"/>
    <cellStyle name="Normal 5 2 2 3 8" xfId="1878" xr:uid="{9D7F730F-D442-4562-9261-C23B5812D6FC}"/>
    <cellStyle name="Normal 5 2 2 4" xfId="2360" xr:uid="{E9654729-A302-4263-A037-48A167145C94}"/>
    <cellStyle name="Normal 5 2 2 4 2" xfId="36796" xr:uid="{65B65AEE-245A-469D-8CFB-D40C7AD62A04}"/>
    <cellStyle name="Normal 5 2 2 5" xfId="2594" xr:uid="{64952436-6AF5-4282-BE17-D7EA963B70DF}"/>
    <cellStyle name="Normal 5 2 2 5 2" xfId="36797" xr:uid="{02C552B6-1DAB-439E-8197-5F7840CF0CC2}"/>
    <cellStyle name="Normal 5 2 2 6" xfId="2827" xr:uid="{6A34FA94-D2B0-4394-804D-303043075949}"/>
    <cellStyle name="Normal 5 2 2 7" xfId="3060" xr:uid="{E9ACC472-C6C7-43DA-B9C6-09E14FF85E8D}"/>
    <cellStyle name="Normal 5 2 2 8" xfId="2126" xr:uid="{204FE998-9BBD-487F-BE5C-7AE8FA8C6618}"/>
    <cellStyle name="Normal 5 2 2 9" xfId="3356" xr:uid="{3D831936-4F3C-40C8-AB99-A6C7C00E0FB7}"/>
    <cellStyle name="Normal 5 2 3" xfId="616" xr:uid="{FCE45566-57B9-4810-BE5F-0D5ABD2CD99E}"/>
    <cellStyle name="Normal 5 2 3 10" xfId="47917" xr:uid="{7C04ED8D-D57C-4B2E-9C59-FE6DEE9B7F4A}"/>
    <cellStyle name="Normal 5 2 3 2" xfId="1027" xr:uid="{D9D259D7-A8DA-432F-8C6A-7C80820BC11A}"/>
    <cellStyle name="Normal 5 2 3 2 10" xfId="45351" xr:uid="{D06596A5-A061-4F47-8C35-09C8FAE38D7C}"/>
    <cellStyle name="Normal 5 2 3 2 2" xfId="2505" xr:uid="{B8C75E5A-9155-4D5F-A362-CA814C20D493}"/>
    <cellStyle name="Normal 5 2 3 2 2 2" xfId="36800" xr:uid="{FC99FC9F-C90E-465D-AE17-F4AD86D24C1D}"/>
    <cellStyle name="Normal 5 2 3 2 2 3" xfId="36801" xr:uid="{AF76D8C9-ED04-4688-A84F-CCC43C104E2D}"/>
    <cellStyle name="Normal 5 2 3 2 2 4" xfId="36799" xr:uid="{1A813331-7E06-4559-AC51-3465A94E6941}"/>
    <cellStyle name="Normal 5 2 3 2 3" xfId="2739" xr:uid="{0D6FE4BE-699E-4D15-92A5-1B2B385C543E}"/>
    <cellStyle name="Normal 5 2 3 2 3 2" xfId="36803" xr:uid="{84B3B562-57BD-4327-940B-4B705E42B6DB}"/>
    <cellStyle name="Normal 5 2 3 2 3 3" xfId="36804" xr:uid="{0B440629-332C-4C0C-BA24-63FF6BED5B16}"/>
    <cellStyle name="Normal 5 2 3 2 3 4" xfId="36802" xr:uid="{0FE8FCAB-367F-402B-85F3-CA403B386153}"/>
    <cellStyle name="Normal 5 2 3 2 4" xfId="2972" xr:uid="{3F193C6D-46C6-4649-9733-BB94D427542F}"/>
    <cellStyle name="Normal 5 2 3 2 4 2" xfId="36806" xr:uid="{68C37990-437A-4E02-B77B-BD62C9D4A77E}"/>
    <cellStyle name="Normal 5 2 3 2 4 3" xfId="36807" xr:uid="{4BB9CA97-E640-4948-B4CB-AA7063ECCE82}"/>
    <cellStyle name="Normal 5 2 3 2 4 4" xfId="36805" xr:uid="{94C9D3D1-8BDD-4EE7-BE60-E0E8C678927E}"/>
    <cellStyle name="Normal 5 2 3 2 5" xfId="3205" xr:uid="{7194E637-F3D5-4E17-9B94-CC6DB1BB6F47}"/>
    <cellStyle name="Normal 5 2 3 2 5 2" xfId="36809" xr:uid="{23063B88-BE80-48D9-BC20-53DF8C43E39B}"/>
    <cellStyle name="Normal 5 2 3 2 5 3" xfId="36810" xr:uid="{E8971BD8-7A8F-47B6-B90F-0CF948AB41C9}"/>
    <cellStyle name="Normal 5 2 3 2 5 4" xfId="36808" xr:uid="{8DFFC84F-52C2-40CF-A8D1-253B01800A89}"/>
    <cellStyle name="Normal 5 2 3 2 6" xfId="2271" xr:uid="{A31B2773-5295-46B1-BE1C-3D0327F6ECE0}"/>
    <cellStyle name="Normal 5 2 3 2 6 2" xfId="36811" xr:uid="{EDFC8E08-2ECF-4768-B4A6-307C838DA749}"/>
    <cellStyle name="Normal 5 2 3 2 7" xfId="36812" xr:uid="{59FE61C8-E882-44F4-BBDC-C99624872656}"/>
    <cellStyle name="Normal 5 2 3 2 8" xfId="36798" xr:uid="{0B51E73D-2133-4360-A7D3-B7E139844D85}"/>
    <cellStyle name="Normal 5 2 3 2 9" xfId="1907" xr:uid="{B24133A5-C95A-4487-8F41-6F8A9A944332}"/>
    <cellStyle name="Normal 5 2 3 3" xfId="2389" xr:uid="{0462F037-0067-4B7C-AA0C-BC4609017BA3}"/>
    <cellStyle name="Normal 5 2 3 3 2" xfId="36813" xr:uid="{A92F490E-7A4C-46C2-BB5D-5F0A48257869}"/>
    <cellStyle name="Normal 5 2 3 3 3" xfId="46689" xr:uid="{0FFBFBF4-D5B7-4C63-A1ED-A931EC22A8A9}"/>
    <cellStyle name="Normal 5 2 3 4" xfId="2623" xr:uid="{826119DE-D164-4D44-81AA-AB2E73F3D749}"/>
    <cellStyle name="Normal 5 2 3 4 2" xfId="36814" xr:uid="{559F243F-6109-4C34-BDB4-D44B9E870093}"/>
    <cellStyle name="Normal 5 2 3 4 3" xfId="47864" xr:uid="{DE7FFEE3-3640-4796-8CC6-79DDC8C8C1E3}"/>
    <cellStyle name="Normal 5 2 3 5" xfId="2856" xr:uid="{C5F533BD-0498-4A85-9C88-F8EC47C2C355}"/>
    <cellStyle name="Normal 5 2 3 6" xfId="3089" xr:uid="{FA9BC59C-A8D1-4F2E-9487-967961CF25E5}"/>
    <cellStyle name="Normal 5 2 3 7" xfId="2155" xr:uid="{06109BE6-4177-4DE7-B297-281364959FB8}"/>
    <cellStyle name="Normal 5 2 3 8" xfId="1784" xr:uid="{89900728-B50D-4728-AE34-C0B5DF287E34}"/>
    <cellStyle name="Normal 5 2 3 9" xfId="44411" xr:uid="{ABA07D51-30A4-4F95-87C1-B0819BFB3D81}"/>
    <cellStyle name="Normal 5 2 4" xfId="676" xr:uid="{7673ED90-C4CD-4D47-B582-90A1CD0CDA21}"/>
    <cellStyle name="Normal 5 2 4 10" xfId="44952" xr:uid="{0DA042FA-D8F7-4780-B2B5-3D8427ACD580}"/>
    <cellStyle name="Normal 5 2 4 2" xfId="1083" xr:uid="{968CF54A-D537-4685-A978-6EB8406A3E77}"/>
    <cellStyle name="Normal 5 2 4 2 2" xfId="36817" xr:uid="{E0BD6034-2398-4892-9A12-D5E757183860}"/>
    <cellStyle name="Normal 5 2 4 2 3" xfId="36818" xr:uid="{F7735E5F-2066-4EA1-8209-1ECAFF078B5A}"/>
    <cellStyle name="Normal 5 2 4 2 4" xfId="36816" xr:uid="{57BA3448-CD05-4D5E-A6A3-42A8787B12F3}"/>
    <cellStyle name="Normal 5 2 4 2 5" xfId="2447" xr:uid="{3949EB23-8BCB-4DA7-89C3-A6BD9A5471FA}"/>
    <cellStyle name="Normal 5 2 4 3" xfId="2681" xr:uid="{4D29730B-A832-45A3-9B77-DEC6FF61D4C5}"/>
    <cellStyle name="Normal 5 2 4 3 2" xfId="36820" xr:uid="{F74EE77E-AE1F-4C3C-81C6-B6BB1E2B8335}"/>
    <cellStyle name="Normal 5 2 4 3 3" xfId="36821" xr:uid="{673D7F2C-3581-47C9-91A2-EB8F6E72A232}"/>
    <cellStyle name="Normal 5 2 4 3 4" xfId="36819" xr:uid="{4CE9A04E-A1B2-4EF7-BC15-51CE723F4260}"/>
    <cellStyle name="Normal 5 2 4 4" xfId="2914" xr:uid="{FB1A803A-0056-46BE-B49D-E4A47394674E}"/>
    <cellStyle name="Normal 5 2 4 4 2" xfId="36823" xr:uid="{4FA8E581-96B5-4794-91F5-DD16D206BDA8}"/>
    <cellStyle name="Normal 5 2 4 4 2 2" xfId="36824" xr:uid="{620DAC1C-7389-4EBE-861B-FB393B75A700}"/>
    <cellStyle name="Normal 5 2 4 4 3" xfId="36825" xr:uid="{522B7545-49D5-4EC4-BD97-27941682F14B}"/>
    <cellStyle name="Normal 5 2 4 4 4" xfId="36822" xr:uid="{CCAA62C0-F7B5-4B71-B9FE-F1DC7B2AD9E2}"/>
    <cellStyle name="Normal 5 2 4 5" xfId="3147" xr:uid="{49B1667F-1A77-42AF-8B88-6EB5A56D6815}"/>
    <cellStyle name="Normal 5 2 4 5 2" xfId="36827" xr:uid="{ABF2D16C-A244-4F60-A9A0-79664ACAA62F}"/>
    <cellStyle name="Normal 5 2 4 5 2 2" xfId="36828" xr:uid="{7DE698E4-7B0C-4AF2-90B9-C9DE2A832135}"/>
    <cellStyle name="Normal 5 2 4 5 3" xfId="36829" xr:uid="{9194324F-F209-42C5-9F1D-C658106BDB39}"/>
    <cellStyle name="Normal 5 2 4 5 4" xfId="36826" xr:uid="{285E4AC2-0DE6-499D-9DEB-FC74C59D2387}"/>
    <cellStyle name="Normal 5 2 4 6" xfId="2213" xr:uid="{95EE5AB2-ECBF-40D7-A2AF-8AADB7B3CFCF}"/>
    <cellStyle name="Normal 5 2 4 6 2" xfId="36831" xr:uid="{49C04A15-4B98-419E-83DD-C4146E348548}"/>
    <cellStyle name="Normal 5 2 4 6 3" xfId="36830" xr:uid="{1D5ADE12-E6F7-469D-BB62-0B1853188559}"/>
    <cellStyle name="Normal 5 2 4 7" xfId="36832" xr:uid="{09F51902-F763-4750-8B76-F6D7B2D34CA4}"/>
    <cellStyle name="Normal 5 2 4 8" xfId="36815" xr:uid="{3365EC65-5600-4651-AD20-61BBCC9836F3}"/>
    <cellStyle name="Normal 5 2 4 9" xfId="1849" xr:uid="{F3F0FE65-3EC4-4F07-9A33-168775CCF4B8}"/>
    <cellStyle name="Normal 5 2 5" xfId="824" xr:uid="{DCAE9B6E-6993-48F4-B1DE-4BFEEBFCC484}"/>
    <cellStyle name="Normal 5 2 5 2" xfId="36834" xr:uid="{355E7432-AE05-476A-BD6A-3A3F877DE990}"/>
    <cellStyle name="Normal 5 2 5 2 2" xfId="36835" xr:uid="{E8C153A6-7256-403C-87A9-DCA034D9644B}"/>
    <cellStyle name="Normal 5 2 5 2 3" xfId="36836" xr:uid="{2EDCC310-F46D-40C8-A95C-43FBB416623A}"/>
    <cellStyle name="Normal 5 2 5 3" xfId="36837" xr:uid="{83D24A43-4431-4531-AD11-54C93C86DBF2}"/>
    <cellStyle name="Normal 5 2 5 4" xfId="36838" xr:uid="{5B2F5EF3-49BD-4887-BDAB-601D0E4E7F62}"/>
    <cellStyle name="Normal 5 2 5 5" xfId="36833" xr:uid="{3D957769-8E3A-4A2F-B678-34B03EEE7D59}"/>
    <cellStyle name="Normal 5 2 5 6" xfId="2331" xr:uid="{0BD46BB0-4054-4F6C-A489-F4955ECEB0F3}"/>
    <cellStyle name="Normal 5 2 5 7" xfId="44742" xr:uid="{85DEBA76-5445-4206-970A-33E3E9DD77A2}"/>
    <cellStyle name="Normal 5 2 6" xfId="871" xr:uid="{BBD15998-8D73-4353-94E4-B034387DBFC2}"/>
    <cellStyle name="Normal 5 2 6 2" xfId="36840" xr:uid="{9AC4BE58-8CB1-4BE1-9E07-EAFB5DB2F648}"/>
    <cellStyle name="Normal 5 2 6 3" xfId="36841" xr:uid="{F1FD43A2-7215-4DC6-ACA5-7401EE69EA43}"/>
    <cellStyle name="Normal 5 2 6 4" xfId="36839" xr:uid="{9D2F3AD3-AB38-4D73-97BA-679B9DED8676}"/>
    <cellStyle name="Normal 5 2 6 5" xfId="2565" xr:uid="{698770F3-1593-45C6-AD67-99AE9EEEF178}"/>
    <cellStyle name="Normal 5 2 6 6" xfId="46125" xr:uid="{93C7867A-D9D8-485E-9006-5E22C0814B13}"/>
    <cellStyle name="Normal 5 2 7" xfId="2798" xr:uid="{D3AD7B3A-115C-4031-B023-DFD718FCA68C}"/>
    <cellStyle name="Normal 5 2 7 2" xfId="36842" xr:uid="{65A8CB57-9B3B-43F4-BB65-40D58007D588}"/>
    <cellStyle name="Normal 5 2 8" xfId="3031" xr:uid="{2D2AA35E-8923-49C6-BDF2-64A878AFC177}"/>
    <cellStyle name="Normal 5 2 8 2" xfId="36843" xr:uid="{F8BB2378-8D6A-422E-873E-077144500C44}"/>
    <cellStyle name="Normal 5 2 8 3" xfId="47807" xr:uid="{C106BF10-C014-4FDA-B86E-6979AA6661E5}"/>
    <cellStyle name="Normal 5 2 9" xfId="2097" xr:uid="{51CF09DC-B3E6-4554-A970-032451353CC5}"/>
    <cellStyle name="Normal 5 2 9 2" xfId="47228" xr:uid="{0FDACFF8-79F9-4D6F-9634-B5B1A46AF964}"/>
    <cellStyle name="Normal 5 20" xfId="47887" xr:uid="{A422EB0B-928B-47C1-BBC7-E18BE6B4550C}"/>
    <cellStyle name="Normal 5 3" xfId="270" xr:uid="{02D1CBE0-0F86-4BC7-8F47-8FBBD72A2223}"/>
    <cellStyle name="Normal 5 3 10" xfId="1733" xr:uid="{745335BE-81B1-4ED8-8439-BF8E53E8060A}"/>
    <cellStyle name="Normal 5 3 10 2" xfId="47237" xr:uid="{2E90F2AE-93C1-4BC9-9CAC-0C0398BAFCFD}"/>
    <cellStyle name="Normal 5 3 11" xfId="1375" xr:uid="{E1626987-A032-4F50-9F3E-111F98751925}"/>
    <cellStyle name="Normal 5 3 12" xfId="43927" xr:uid="{1A8A560B-755E-4212-B994-D9D3790B763A}"/>
    <cellStyle name="Normal 5 3 13" xfId="385" xr:uid="{320CC3A4-6777-44AD-A805-550AAA4688E0}"/>
    <cellStyle name="Normal 5 3 14" xfId="43979" xr:uid="{C810A104-214C-4F00-9DF2-CFE694D6B8C8}"/>
    <cellStyle name="Normal 5 3 15" xfId="47900" xr:uid="{02AF7A75-E107-456B-BDDF-5CCCFD67A72C}"/>
    <cellStyle name="Normal 5 3 2" xfId="1446" xr:uid="{0D901F26-87D3-41B6-854C-81D0227A106E}"/>
    <cellStyle name="Normal 5 3 2 2" xfId="36845" xr:uid="{25B26298-0F98-4094-BDE4-F285C63C40A1}"/>
    <cellStyle name="Normal 5 3 2 2 2" xfId="36846" xr:uid="{AD5678C3-677C-49AF-9270-6EF9D066F9CC}"/>
    <cellStyle name="Normal 5 3 2 2 2 2" xfId="36847" xr:uid="{77B69FA7-DB6E-43DF-B396-938977A93720}"/>
    <cellStyle name="Normal 5 3 2 2 2 2 2" xfId="36848" xr:uid="{9D93D57C-27F6-4E87-ABF0-9B5146C456F0}"/>
    <cellStyle name="Normal 5 3 2 2 2 2 2 2" xfId="36849" xr:uid="{ED81691C-FD9F-41A8-BE03-2EDD822E3144}"/>
    <cellStyle name="Normal 5 3 2 2 2 2 3" xfId="36850" xr:uid="{0E7C5FCB-D9C8-40B6-81B6-64EB2F051E84}"/>
    <cellStyle name="Normal 5 3 2 2 2 3" xfId="36851" xr:uid="{DFE58C0F-7F59-499A-8604-0D695E2B5B95}"/>
    <cellStyle name="Normal 5 3 2 2 2 3 2" xfId="36852" xr:uid="{CD432522-B87A-48B9-8C1E-0AC8DD2081A7}"/>
    <cellStyle name="Normal 5 3 2 2 2 3 2 2" xfId="36853" xr:uid="{C7EA3DD4-96B0-4300-B8E4-D7068635443E}"/>
    <cellStyle name="Normal 5 3 2 2 2 3 3" xfId="36854" xr:uid="{149BFAC1-7148-4F41-90FD-F30352296405}"/>
    <cellStyle name="Normal 5 3 2 2 2 4" xfId="36855" xr:uid="{23581920-8651-4C53-BBFA-4DDD9110FC1E}"/>
    <cellStyle name="Normal 5 3 2 2 2 5" xfId="36856" xr:uid="{6AD97F66-2373-4309-AA33-E5A41FC3A0A0}"/>
    <cellStyle name="Normal 5 3 2 2 3" xfId="36857" xr:uid="{55E3B803-D763-4CBA-B572-90EA258DBBE2}"/>
    <cellStyle name="Normal 5 3 2 2 4" xfId="36858" xr:uid="{3BEF9CB9-ED55-4D5F-857E-4342A0D099D1}"/>
    <cellStyle name="Normal 5 3 2 2 5" xfId="45227" xr:uid="{41BC0804-CD6F-405E-AE8A-04970CD4AA90}"/>
    <cellStyle name="Normal 5 3 2 3" xfId="36859" xr:uid="{E47D87BA-F31F-4969-806F-2E6B96A8F393}"/>
    <cellStyle name="Normal 5 3 2 3 2" xfId="36860" xr:uid="{47FC0797-ED79-456B-A019-52E99D8BB459}"/>
    <cellStyle name="Normal 5 3 2 3 3" xfId="36861" xr:uid="{B6018132-7170-49E4-B0BB-6F7A6C6BC73D}"/>
    <cellStyle name="Normal 5 3 2 3 4" xfId="45667" xr:uid="{9680B274-4837-465E-81F4-F118E002098E}"/>
    <cellStyle name="Normal 5 3 2 4" xfId="36862" xr:uid="{65137310-D97F-430B-8795-C45CAFE23186}"/>
    <cellStyle name="Normal 5 3 2 4 2" xfId="46566" xr:uid="{D87C249A-A06E-4DA3-B166-FB0DA9915B07}"/>
    <cellStyle name="Normal 5 3 2 5" xfId="36863" xr:uid="{6D6E0D4D-6D5D-4C1E-9DEA-04B2266464C0}"/>
    <cellStyle name="Normal 5 3 2 5 2" xfId="47659" xr:uid="{2556D0F3-FFA7-44EE-BDB5-C0934CCA1F7A}"/>
    <cellStyle name="Normal 5 3 2 6" xfId="36844" xr:uid="{2BA13DCD-8837-4D53-9697-153A4E8A0D5D}"/>
    <cellStyle name="Normal 5 3 2 6 2" xfId="47281" xr:uid="{FB42AB6E-6A13-45E7-88A7-BF3749915B86}"/>
    <cellStyle name="Normal 5 3 2 7" xfId="44240" xr:uid="{0089929D-A3CE-4D56-A359-90CD7FD80026}"/>
    <cellStyle name="Normal 5 3 3" xfId="3288" xr:uid="{1851F9F5-23A5-4AD9-A4B9-7CDB27027394}"/>
    <cellStyle name="Normal 5 3 3 2" xfId="36865" xr:uid="{997549AD-B98C-4343-A13F-6FBEF95318A3}"/>
    <cellStyle name="Normal 5 3 3 2 2" xfId="36866" xr:uid="{CCEA932E-D6A8-41F3-B49F-362F47F39176}"/>
    <cellStyle name="Normal 5 3 3 2 2 2" xfId="36867" xr:uid="{68CBC1F3-72C8-4BB3-94E6-024B532DBA68}"/>
    <cellStyle name="Normal 5 3 3 2 2 2 2" xfId="36868" xr:uid="{EE883177-1005-45F7-B70F-8DE9B57AA455}"/>
    <cellStyle name="Normal 5 3 3 2 2 2 3" xfId="36869" xr:uid="{FB84CBEB-7506-4D7A-8A73-63F5B7B11CD9}"/>
    <cellStyle name="Normal 5 3 3 2 2 3" xfId="36870" xr:uid="{EB0A7C62-6F09-4452-89E4-2719C89AA700}"/>
    <cellStyle name="Normal 5 3 3 2 2 4" xfId="36871" xr:uid="{CDAFD551-8BB3-4239-94A6-DBF41BFFFF41}"/>
    <cellStyle name="Normal 5 3 3 2 3" xfId="36872" xr:uid="{D197DC66-B213-46C7-8EB5-F7BC9FA6D26D}"/>
    <cellStyle name="Normal 5 3 3 2 3 2" xfId="36873" xr:uid="{AC86407C-9708-44D2-8667-2F9F35CECAFB}"/>
    <cellStyle name="Normal 5 3 3 2 3 3" xfId="36874" xr:uid="{B3779B54-C877-4B1D-9D4B-5C8492293926}"/>
    <cellStyle name="Normal 5 3 3 2 4" xfId="36875" xr:uid="{4826D299-EFFD-43A5-A0ED-DFC88B06523E}"/>
    <cellStyle name="Normal 5 3 3 2 5" xfId="36876" xr:uid="{649EEFC2-755E-4803-9B8D-03BAA99B3545}"/>
    <cellStyle name="Normal 5 3 3 2 6" xfId="45102" xr:uid="{D76BE0FE-1EDB-42D9-879A-CA487D0A76A4}"/>
    <cellStyle name="Normal 5 3 3 3" xfId="36877" xr:uid="{12AB50EC-6977-46DF-9ACC-E211002503F0}"/>
    <cellStyle name="Normal 5 3 3 3 2" xfId="36878" xr:uid="{532C17AF-411D-4443-838D-A03E76473C82}"/>
    <cellStyle name="Normal 5 3 3 3 2 2" xfId="36879" xr:uid="{641D9519-CAF2-46C9-8238-23391375863F}"/>
    <cellStyle name="Normal 5 3 3 3 2 3" xfId="36880" xr:uid="{C1CEFF72-118E-402F-BAC0-72A2E31F6711}"/>
    <cellStyle name="Normal 5 3 3 3 3" xfId="36881" xr:uid="{C9C5C706-266B-43AC-B98B-AB62434FC2FC}"/>
    <cellStyle name="Normal 5 3 3 3 4" xfId="36882" xr:uid="{DC89154C-B155-4FAC-8F60-E6E737BD3573}"/>
    <cellStyle name="Normal 5 3 3 3 5" xfId="46441" xr:uid="{849A939C-47E2-470A-AFA6-C3349BD43FF2}"/>
    <cellStyle name="Normal 5 3 3 4" xfId="36883" xr:uid="{234E45DF-4369-4B40-9678-896F51283887}"/>
    <cellStyle name="Normal 5 3 3 4 2" xfId="36884" xr:uid="{7C67FFD1-851B-4A08-99D4-8937CFA7D6B5}"/>
    <cellStyle name="Normal 5 3 3 4 3" xfId="36885" xr:uid="{7F7D10FE-B197-499E-BCA1-ACF8D5A2E85C}"/>
    <cellStyle name="Normal 5 3 3 5" xfId="36886" xr:uid="{4718B81C-A202-4F67-B7B6-11810185E21C}"/>
    <cellStyle name="Normal 5 3 3 6" xfId="36887" xr:uid="{73DD8453-2C58-493C-8431-64CC2A09470F}"/>
    <cellStyle name="Normal 5 3 3 7" xfId="36864" xr:uid="{4441C906-5094-428E-B233-06A8BD40D215}"/>
    <cellStyle name="Normal 5 3 3 8" xfId="44115" xr:uid="{B9E79E35-80FB-430D-904E-39735180489A}"/>
    <cellStyle name="Normal 5 3 4" xfId="36888" xr:uid="{EB0378F4-4C05-4262-9DE5-4D6061E4D588}"/>
    <cellStyle name="Normal 5 3 4 2" xfId="36889" xr:uid="{5BEFC696-33F7-4C1B-BBD0-9E177E314807}"/>
    <cellStyle name="Normal 5 3 4 2 2" xfId="36890" xr:uid="{3FFEC5A0-0BDB-4AB5-889B-F20CD3756CCC}"/>
    <cellStyle name="Normal 5 3 4 2 2 2" xfId="36891" xr:uid="{CC6AB452-6B12-4F8B-8456-39C59A46D1AC}"/>
    <cellStyle name="Normal 5 3 4 2 2 3" xfId="36892" xr:uid="{8181CF02-5601-4725-A685-504411BCFD33}"/>
    <cellStyle name="Normal 5 3 4 2 3" xfId="36893" xr:uid="{0CC62D91-58B9-4FE8-B237-6576B19C79F0}"/>
    <cellStyle name="Normal 5 3 4 2 4" xfId="36894" xr:uid="{45585441-B013-483B-BD07-CA7BB7037B9C}"/>
    <cellStyle name="Normal 5 3 4 2 5" xfId="45466" xr:uid="{1611E559-D504-4E14-81DC-D3424C9DC00E}"/>
    <cellStyle name="Normal 5 3 4 3" xfId="36895" xr:uid="{15FE175E-2458-4DB2-BC07-9FD795CDD63E}"/>
    <cellStyle name="Normal 5 3 4 3 2" xfId="36896" xr:uid="{5A27D686-51A1-4AD6-A592-7080519E0611}"/>
    <cellStyle name="Normal 5 3 4 3 3" xfId="36897" xr:uid="{9D7F3913-6956-40D0-AD55-4C163919FBB8}"/>
    <cellStyle name="Normal 5 3 4 3 4" xfId="46805" xr:uid="{56A10B3E-12A3-4358-A0AF-05A7B1C7F129}"/>
    <cellStyle name="Normal 5 3 4 4" xfId="36898" xr:uid="{4B22A3D5-F702-4C28-9AF8-D701E12CB24A}"/>
    <cellStyle name="Normal 5 3 4 5" xfId="36899" xr:uid="{67D02566-35F1-4C92-BBD6-572DE57AADB2}"/>
    <cellStyle name="Normal 5 3 4 6" xfId="44663" xr:uid="{14CF2789-F5A0-4336-BA28-987F11C6EDD3}"/>
    <cellStyle name="Normal 5 3 5" xfId="36900" xr:uid="{E86C6E4B-D447-4340-84DD-1B9E9093F09B}"/>
    <cellStyle name="Normal 5 3 5 2" xfId="36901" xr:uid="{58AA797F-72B4-473B-BB98-2AB324A29BF7}"/>
    <cellStyle name="Normal 5 3 5 2 2" xfId="36902" xr:uid="{57447A26-4756-4739-A617-2A3F6BF37311}"/>
    <cellStyle name="Normal 5 3 5 2 3" xfId="36903" xr:uid="{9C0F1842-FF9E-4904-8D83-81A13019DDE6}"/>
    <cellStyle name="Normal 5 3 5 2 4" xfId="46315" xr:uid="{9B60B0E0-5DF0-452F-8F04-D8EDDD9BB941}"/>
    <cellStyle name="Normal 5 3 5 3" xfId="36904" xr:uid="{06EDE672-A34F-4131-A301-09A9023FFFCD}"/>
    <cellStyle name="Normal 5 3 5 4" xfId="36905" xr:uid="{F4ADBC5E-D396-4603-8F49-4C95011136B7}"/>
    <cellStyle name="Normal 5 3 5 5" xfId="44958" xr:uid="{DAE170AF-3C43-4733-89F1-A3C4AC9F0187}"/>
    <cellStyle name="Normal 5 3 6" xfId="36906" xr:uid="{D8813FED-F024-4847-8FF0-C230697EB706}"/>
    <cellStyle name="Normal 5 3 6 2" xfId="36907" xr:uid="{5B576F0E-469F-4BD1-B69F-63E1D33571FB}"/>
    <cellStyle name="Normal 5 3 6 2 2" xfId="46969" xr:uid="{7214D77A-F5E4-4102-AB8A-71085FB35610}"/>
    <cellStyle name="Normal 5 3 6 3" xfId="36908" xr:uid="{240B5044-E425-43ED-A36B-756DB16BFBAF}"/>
    <cellStyle name="Normal 5 3 6 4" xfId="44858" xr:uid="{63BD5EF1-34F2-4C28-AA26-3C3A2E34CD55}"/>
    <cellStyle name="Normal 5 3 7" xfId="36909" xr:uid="{B65A40A6-14DD-4BB1-A67C-66C0B93202EF}"/>
    <cellStyle name="Normal 5 3 7 2" xfId="47142" xr:uid="{2B45A8D9-8588-4DE2-896E-1F95CC4AFCEF}"/>
    <cellStyle name="Normal 5 3 7 3" xfId="45541" xr:uid="{5B9E55F1-582C-4AE1-ACEE-81FD0437FB97}"/>
    <cellStyle name="Normal 5 3 8" xfId="36910" xr:uid="{1263D762-E0FA-4E38-9FF1-8A4B6782D1C3}"/>
    <cellStyle name="Normal 5 3 8 2" xfId="46240" xr:uid="{7E03C6EC-9109-40AC-A726-9F7812DA6108}"/>
    <cellStyle name="Normal 5 3 9" xfId="43592" xr:uid="{0259734D-2642-4E9B-9E1B-C3C82DBCD90B}"/>
    <cellStyle name="Normal 5 3 9 2" xfId="47613" xr:uid="{C69BE208-0006-4997-9980-7590A3AC3CCA}"/>
    <cellStyle name="Normal 5 4" xfId="444" xr:uid="{78B3E639-5A2A-4E50-9519-BB8ECEEE479C}"/>
    <cellStyle name="Normal 5 4 10" xfId="47881" xr:uid="{29C465C8-D283-4848-A576-556900DB7EF7}"/>
    <cellStyle name="Normal 5 4 2" xfId="219" xr:uid="{C26E2A4D-982B-4EF3-A1F2-60C6A7436DBB}"/>
    <cellStyle name="Normal 5 4 2 2" xfId="36912" xr:uid="{1C4D3F5B-341D-4720-9B81-705B7286CBA1}"/>
    <cellStyle name="Normal 5 4 2 2 2" xfId="45487" xr:uid="{4FC3A9D4-8D76-4A69-8BC3-2BA15FC2D001}"/>
    <cellStyle name="Normal 5 4 2 3" xfId="36913" xr:uid="{B23E4786-762D-4522-A7B3-EEDB4C564175}"/>
    <cellStyle name="Normal 5 4 2 3 2" xfId="46826" xr:uid="{83DFC2A0-F9CE-460B-A0FC-85BE096C3480}"/>
    <cellStyle name="Normal 5 4 2 4" xfId="36911" xr:uid="{48C3AA71-B6B3-41E0-909E-AC8D5C817AE2}"/>
    <cellStyle name="Normal 5 4 2 5" xfId="43810" xr:uid="{D5FD4B00-5458-40EE-A102-DC75F6E6E074}"/>
    <cellStyle name="Normal 5 4 2 6" xfId="3332" xr:uid="{7537A4D9-C2AD-42B4-9221-0BF9D1DD49D0}"/>
    <cellStyle name="Normal 5 4 2 7" xfId="44691" xr:uid="{A87D5970-64AB-4D74-9945-E715AD106033}"/>
    <cellStyle name="Normal 5 4 3" xfId="36914" xr:uid="{F9C7B8F1-9001-4739-9DAA-434B115CD5E6}"/>
    <cellStyle name="Normal 5 4 3 2" xfId="36915" xr:uid="{7B00FBDD-B3CE-4710-816A-9650E003933B}"/>
    <cellStyle name="Normal 5 4 3 2 2" xfId="36916" xr:uid="{CF84C426-23AD-4800-99A9-01906B921AAA}"/>
    <cellStyle name="Normal 5 4 3 2 2 2" xfId="36917" xr:uid="{FE099F85-FE2B-45B0-8CF1-2304831B079A}"/>
    <cellStyle name="Normal 5 4 3 2 3" xfId="36918" xr:uid="{4B4674F7-8228-4088-A5E0-C12269E61F92}"/>
    <cellStyle name="Normal 5 4 3 3" xfId="36919" xr:uid="{26DC0DF0-510B-450D-B338-C1CB4B1FEF44}"/>
    <cellStyle name="Normal 5 4 3 3 2" xfId="36920" xr:uid="{12A6477C-106B-473D-9CF5-C0100B39C40F}"/>
    <cellStyle name="Normal 5 4 3 3 2 2" xfId="36921" xr:uid="{40F1ECC3-15E0-4F51-A3ED-73A697D1F39D}"/>
    <cellStyle name="Normal 5 4 3 3 3" xfId="36922" xr:uid="{DDC15BC6-BF6D-47F6-9FFF-F3DFC8515430}"/>
    <cellStyle name="Normal 5 4 3 4" xfId="36923" xr:uid="{9DD641BB-98FB-4F76-AA43-51AE89A7AAA5}"/>
    <cellStyle name="Normal 5 4 3 4 2" xfId="36924" xr:uid="{55914CE7-C3DE-4DDB-86D1-462A522C92B1}"/>
    <cellStyle name="Normal 5 4 3 5" xfId="36925" xr:uid="{01AC67DD-186D-4532-B8B6-88F0B7B82206}"/>
    <cellStyle name="Normal 5 4 3 6" xfId="44966" xr:uid="{304EE0E7-A99A-4E17-8150-4D9C9236EAD8}"/>
    <cellStyle name="Normal 5 4 4" xfId="36926" xr:uid="{42E3E9CA-C871-4051-9902-07E6458DEA7C}"/>
    <cellStyle name="Normal 5 4 4 2" xfId="46991" xr:uid="{40FCC07D-CB58-41F9-91E1-3D88496EEACF}"/>
    <cellStyle name="Normal 5 4 4 3" xfId="44879" xr:uid="{C2F29C44-3033-474C-AD0D-07BF0FF68C3F}"/>
    <cellStyle name="Normal 5 4 5" xfId="36927" xr:uid="{37FF46FD-0F95-441F-92CC-C85A9EA25C1C}"/>
    <cellStyle name="Normal 5 4 5 2" xfId="47163" xr:uid="{272D9370-1C54-4991-8AD2-1BE6B3DDF65A}"/>
    <cellStyle name="Normal 5 4 6" xfId="1755" xr:uid="{3509B7B5-39F5-45B8-8381-A8991B215EE0}"/>
    <cellStyle name="Normal 5 4 6 2" xfId="46261" xr:uid="{A02F4D92-F49A-4749-B552-E024F85DD22C}"/>
    <cellStyle name="Normal 5 4 7" xfId="1415" xr:uid="{62C9751D-FFA3-4EA3-A80A-F54CDCC44BA1}"/>
    <cellStyle name="Normal 5 4 7 2" xfId="47618" xr:uid="{4192450F-D62C-486D-8AF5-4EACE9833E71}"/>
    <cellStyle name="Normal 5 4 8" xfId="43904" xr:uid="{161483E7-E877-4EB0-B788-0EAC14486A2C}"/>
    <cellStyle name="Normal 5 4 8 2" xfId="47854" xr:uid="{6BEE94D1-4F19-4763-A868-BE4703B651C3}"/>
    <cellStyle name="Normal 5 4 9" xfId="43986" xr:uid="{488F01B2-B16F-4590-8307-D8061A19A282}"/>
    <cellStyle name="Normal 5 5" xfId="341" xr:uid="{6A4547FD-BDE3-4419-B880-77530A048D47}"/>
    <cellStyle name="Normal 5 5 2" xfId="3350" xr:uid="{9E3BCCB9-124E-4C7C-967D-7D8E9CFED9DE}"/>
    <cellStyle name="Normal 5 5 2 2" xfId="36929" xr:uid="{2AFBE590-642D-4A74-8314-408307A8A8AE}"/>
    <cellStyle name="Normal 5 5 2 2 2" xfId="45207" xr:uid="{B9D584A4-30E7-48A1-B2F6-0ED2B30B3D38}"/>
    <cellStyle name="Normal 5 5 2 3" xfId="46546" xr:uid="{9B65C5C8-F96E-4060-8831-4055DB64B3A8}"/>
    <cellStyle name="Normal 5 5 2 4" xfId="44220" xr:uid="{27F46AA7-2B52-4FAE-A5C8-92B9AFDBA543}"/>
    <cellStyle name="Normal 5 5 3" xfId="36930" xr:uid="{9F69554A-6C75-41E0-90C5-84565993301F}"/>
    <cellStyle name="Normal 5 5 3 2" xfId="45376" xr:uid="{1BB2E39A-9FE7-4070-BB0F-65640B4EAB2D}"/>
    <cellStyle name="Normal 5 5 3 3" xfId="46714" xr:uid="{D57E43FF-CC6E-4FA3-B033-E84C8EE65683}"/>
    <cellStyle name="Normal 5 5 3 4" xfId="44438" xr:uid="{5C21F45D-7639-4BFF-9E55-6B576F9EB0A7}"/>
    <cellStyle name="Normal 5 5 4" xfId="36928" xr:uid="{76893C2E-6FDE-4DBD-8A8F-E594BE9F826F}"/>
    <cellStyle name="Normal 5 5 4 2" xfId="46421" xr:uid="{DCAE53EE-BBEB-4101-A1D7-9668E8D8C09C}"/>
    <cellStyle name="Normal 5 5 4 3" xfId="45082" xr:uid="{C689DDF5-D2E7-411A-8B06-6D26C029DB91}"/>
    <cellStyle name="Normal 5 5 5" xfId="1722" xr:uid="{C8DE69B5-649F-4BE6-BFC3-5BD849A55182}"/>
    <cellStyle name="Normal 5 5 5 2" xfId="44768" xr:uid="{2CF5E869-D778-4E7A-AEAA-E777D6A89504}"/>
    <cellStyle name="Normal 5 5 6" xfId="1431" xr:uid="{D4377213-763E-479E-8FD0-5E2E232800FE}"/>
    <cellStyle name="Normal 5 5 6 2" xfId="45646" xr:uid="{8EC60457-B861-45E0-A8F4-A9F4D806C9C4}"/>
    <cellStyle name="Normal 5 5 7" xfId="46150" xr:uid="{CB9DF459-9866-4C8C-904F-3E70F6B567A2}"/>
    <cellStyle name="Normal 5 5 8" xfId="44095" xr:uid="{F43BC682-0FC6-481C-B41D-34E79F8450A0}"/>
    <cellStyle name="Normal 5 5 9" xfId="47916" xr:uid="{68033E45-CC3B-4DC2-A709-DE1D7FC8268C}"/>
    <cellStyle name="Normal 5 6" xfId="658" xr:uid="{FCC5884A-EFA7-4D15-B0CD-8A33EE06602D}"/>
    <cellStyle name="Normal 5 6 10" xfId="36932" xr:uid="{7C2E61AE-FC47-449A-A569-5E02E1753B17}"/>
    <cellStyle name="Normal 5 6 11" xfId="36931" xr:uid="{49554D0E-3476-46AF-BF8A-E2827CA298C7}"/>
    <cellStyle name="Normal 5 6 12" xfId="1700" xr:uid="{5AA303B4-A09E-491B-AF38-A85F13DA6A20}"/>
    <cellStyle name="Normal 5 6 13" xfId="43967" xr:uid="{B856BA91-618A-446D-8E1B-DBDE9FA96D62}"/>
    <cellStyle name="Normal 5 6 2" xfId="1065" xr:uid="{F26C33A3-3371-4A05-A981-9CE341C56A31}"/>
    <cellStyle name="Normal 5 6 2 2" xfId="36934" xr:uid="{188F9D97-751A-4128-B4F1-78578870698F}"/>
    <cellStyle name="Normal 5 6 2 2 2" xfId="36935" xr:uid="{C40F7112-9B39-44BF-B2B7-4124DE32B0F9}"/>
    <cellStyle name="Normal 5 6 2 2 3" xfId="36936" xr:uid="{06D7E78D-6FD1-4188-B548-B686B40BFA06}"/>
    <cellStyle name="Normal 5 6 2 2 4" xfId="45220" xr:uid="{F27FBA9A-4824-4927-AC35-DE90A69E0E0B}"/>
    <cellStyle name="Normal 5 6 2 3" xfId="36937" xr:uid="{7BA97294-831D-4632-BC28-DD90E43B1651}"/>
    <cellStyle name="Normal 5 6 2 3 2" xfId="36938" xr:uid="{F47ACC9D-03D6-4D53-90DB-DA9751C835E5}"/>
    <cellStyle name="Normal 5 6 2 3 2 2" xfId="36939" xr:uid="{2FF8522E-F48E-4509-A67E-B5D1FC4ED12F}"/>
    <cellStyle name="Normal 5 6 2 3 3" xfId="36940" xr:uid="{EDBAD2B5-2847-477B-96A5-0666725A0751}"/>
    <cellStyle name="Normal 5 6 2 3 4" xfId="46559" xr:uid="{A3342D1D-FAB3-4BA5-A7AE-BBFD3B0098F6}"/>
    <cellStyle name="Normal 5 6 2 4" xfId="36941" xr:uid="{C5824A00-E901-49B2-B0D6-FD234CD2C9C5}"/>
    <cellStyle name="Normal 5 6 2 4 2" xfId="36942" xr:uid="{04A874B3-9CC6-4BCF-A039-7368FC747262}"/>
    <cellStyle name="Normal 5 6 2 4 2 2" xfId="36943" xr:uid="{925D559A-9065-434A-ABA8-4403A56ED8DC}"/>
    <cellStyle name="Normal 5 6 2 4 3" xfId="36944" xr:uid="{48D1FD3C-C25F-4525-8DFD-BE4E2F6553BF}"/>
    <cellStyle name="Normal 5 6 2 5" xfId="36945" xr:uid="{606B9CCC-6A78-4AD5-A3E3-AAC4B20116E3}"/>
    <cellStyle name="Normal 5 6 2 6" xfId="36946" xr:uid="{AF3AE75B-7BF0-4FCE-ADF2-244BC1787DAC}"/>
    <cellStyle name="Normal 5 6 2 7" xfId="36947" xr:uid="{3562E6A7-80EB-4583-80C6-2C352EC4DAF1}"/>
    <cellStyle name="Normal 5 6 2 8" xfId="36933" xr:uid="{8662C323-0E72-4C5B-B757-25A2F50BF978}"/>
    <cellStyle name="Normal 5 6 2 9" xfId="44233" xr:uid="{43D55B73-3245-4E66-A849-2DD9E9183C9A}"/>
    <cellStyle name="Normal 5 6 3" xfId="36948" xr:uid="{22476907-F8E6-4619-BA0D-8CF9336B058C}"/>
    <cellStyle name="Normal 5 6 3 2" xfId="36949" xr:uid="{61E92036-A3F1-4620-90B0-C19DC29149EE}"/>
    <cellStyle name="Normal 5 6 3 2 2" xfId="36950" xr:uid="{4886A12F-FD31-4365-9243-A2114FF3D17F}"/>
    <cellStyle name="Normal 5 6 3 2 2 2" xfId="36951" xr:uid="{5D61CB1A-1C98-4170-8AA9-4C771E0C4D2C}"/>
    <cellStyle name="Normal 5 6 3 2 3" xfId="36952" xr:uid="{4FF19A54-AE2D-4BD7-B548-D4BDB8F8106A}"/>
    <cellStyle name="Normal 5 6 3 2 3 2" xfId="36953" xr:uid="{318185AA-BF91-4260-A35B-D2A20BF8A699}"/>
    <cellStyle name="Normal 5 6 3 2 4" xfId="36954" xr:uid="{B924014C-B52B-49E1-BCD1-1B9CAD106935}"/>
    <cellStyle name="Normal 5 6 3 3" xfId="36955" xr:uid="{96DAE2FB-4597-404C-B163-4D0907DB4CB3}"/>
    <cellStyle name="Normal 5 6 3 3 2" xfId="36956" xr:uid="{6C3F70FF-E5F9-4920-A7C8-82FC27D3A67A}"/>
    <cellStyle name="Normal 5 6 3 3 2 2" xfId="36957" xr:uid="{C9441C99-9CF9-44CD-A31E-8F8D06EBB3D5}"/>
    <cellStyle name="Normal 5 6 3 3 3" xfId="36958" xr:uid="{5229940F-8240-4C09-8F2C-3F5FBF6B866D}"/>
    <cellStyle name="Normal 5 6 3 4" xfId="36959" xr:uid="{E88521AF-AE53-423E-A59A-093F48E93634}"/>
    <cellStyle name="Normal 5 6 3 4 2" xfId="36960" xr:uid="{D76A36A5-0C3F-4B84-AF38-9D23114125D1}"/>
    <cellStyle name="Normal 5 6 3 5" xfId="36961" xr:uid="{6B63C522-59B0-4C13-BAA3-5B56FA323D26}"/>
    <cellStyle name="Normal 5 6 3 6" xfId="36962" xr:uid="{1EB7005A-3235-4D33-A397-3C78CCD6AA5D}"/>
    <cellStyle name="Normal 5 6 3 7" xfId="44945" xr:uid="{B1CE0279-ADE9-4FB1-A65F-0022EEE06D3E}"/>
    <cellStyle name="Normal 5 6 4" xfId="36963" xr:uid="{6BFD5DBB-2A97-44E1-9437-D539475852AB}"/>
    <cellStyle name="Normal 5 6 4 2" xfId="36964" xr:uid="{485B2F11-CF19-4629-B1F7-2C7E4B412C51}"/>
    <cellStyle name="Normal 5 6 4 2 2" xfId="36965" xr:uid="{B64B48EF-E35A-4FA7-87E6-EB583AA9E642}"/>
    <cellStyle name="Normal 5 6 4 2 3" xfId="36966" xr:uid="{1BF79F5B-AFFC-451F-8F76-02FD9375847C}"/>
    <cellStyle name="Normal 5 6 4 3" xfId="36967" xr:uid="{CBF826F2-F18E-441E-A7D0-CBF9453ECFF7}"/>
    <cellStyle name="Normal 5 6 4 4" xfId="36968" xr:uid="{A4E93EF7-6FA9-46F8-8902-B7C66B52DD80}"/>
    <cellStyle name="Normal 5 6 4 5" xfId="45660" xr:uid="{4480483C-EAF4-4B65-976D-FBD17B436E61}"/>
    <cellStyle name="Normal 5 6 5" xfId="36969" xr:uid="{9DBA2A95-1EFA-400B-B09A-48A250711948}"/>
    <cellStyle name="Normal 5 6 5 2" xfId="36970" xr:uid="{9B789DC0-8504-422B-8A8C-080AA67738D6}"/>
    <cellStyle name="Normal 5 6 5 2 2" xfId="36971" xr:uid="{67A21271-7744-4E9D-8195-2197084C1773}"/>
    <cellStyle name="Normal 5 6 5 3" xfId="36972" xr:uid="{1894C151-979A-4558-8B2B-E0AB834C4B02}"/>
    <cellStyle name="Normal 5 6 5 4" xfId="46308" xr:uid="{D6112D47-B048-4623-A4E0-47D53308F5A9}"/>
    <cellStyle name="Normal 5 6 6" xfId="36973" xr:uid="{C54522A5-3831-44E9-A322-58BAC697E2A2}"/>
    <cellStyle name="Normal 5 6 6 2" xfId="36974" xr:uid="{4D990AFB-2916-4DF8-A733-B545189F00A7}"/>
    <cellStyle name="Normal 5 6 6 2 2" xfId="36975" xr:uid="{BAAB8272-5325-401A-8975-4DBE0BF8C55A}"/>
    <cellStyle name="Normal 5 6 6 3" xfId="36976" xr:uid="{7EA41E4D-7C2A-41E0-B099-6BF27039CD57}"/>
    <cellStyle name="Normal 5 6 7" xfId="36977" xr:uid="{B53FDEB5-4F9A-4CD6-AA18-9F7B2EDF2E61}"/>
    <cellStyle name="Normal 5 6 7 2" xfId="36978" xr:uid="{CDA7FAEA-EC46-40FD-9CF5-8306162CC039}"/>
    <cellStyle name="Normal 5 6 7 2 2" xfId="36979" xr:uid="{9D8DBD0C-CCE5-44E6-B37D-49EF68B0CBB5}"/>
    <cellStyle name="Normal 5 6 7 3" xfId="36980" xr:uid="{33CFCFA7-5860-461D-B131-ED46CE50A0C1}"/>
    <cellStyle name="Normal 5 6 8" xfId="36981" xr:uid="{2511C0F9-6EE7-4392-8A5C-78006FE91DB2}"/>
    <cellStyle name="Normal 5 6 8 2" xfId="36982" xr:uid="{8E0E2224-E2ED-4E95-BC62-0E3B99F87BBC}"/>
    <cellStyle name="Normal 5 6 9" xfId="36983" xr:uid="{5FBC2A7B-50F1-4E9B-9F05-6A67FFBDAC30}"/>
    <cellStyle name="Normal 5 7" xfId="823" xr:uid="{C50C7062-F756-4EDA-8AD1-B4448300A78B}"/>
    <cellStyle name="Normal 5 7 2" xfId="36985" xr:uid="{B2036E7C-670E-4A0A-9C80-5C72F5408F74}"/>
    <cellStyle name="Normal 5 7 2 2" xfId="36986" xr:uid="{BD92A047-AE87-41DF-AAF6-517583A9DE9E}"/>
    <cellStyle name="Normal 5 7 2 3" xfId="36987" xr:uid="{FD313085-3DAC-42FC-B11B-88B795E9E913}"/>
    <cellStyle name="Normal 5 7 2 4" xfId="45083" xr:uid="{FF482221-F85E-4617-9920-60FA9BD29B38}"/>
    <cellStyle name="Normal 5 7 3" xfId="36988" xr:uid="{300E0BA8-69CE-4D9B-852C-4CD6764F3C05}"/>
    <cellStyle name="Normal 5 7 3 2" xfId="36989" xr:uid="{0788B5B0-0F8B-4F4D-8968-B5FC0B44E5CB}"/>
    <cellStyle name="Normal 5 7 3 2 2" xfId="36990" xr:uid="{7399E55D-9D20-444E-AB09-AEBED170AC46}"/>
    <cellStyle name="Normal 5 7 3 3" xfId="36991" xr:uid="{64261D74-9B32-4631-96EF-62585DA33BEC}"/>
    <cellStyle name="Normal 5 7 3 4" xfId="46422" xr:uid="{BAF96753-6BA2-4A3E-8CFC-C3800329E0D9}"/>
    <cellStyle name="Normal 5 7 4" xfId="36992" xr:uid="{1EC7BB90-F1A8-40D6-9F2A-7204EFC7C746}"/>
    <cellStyle name="Normal 5 7 4 2" xfId="36993" xr:uid="{D321658E-612F-45C8-B9EC-5E69DC35CDDD}"/>
    <cellStyle name="Normal 5 7 4 2 2" xfId="36994" xr:uid="{CED60238-52DC-408C-8699-A5F3A79E36A2}"/>
    <cellStyle name="Normal 5 7 4 3" xfId="36995" xr:uid="{9164E956-3E4A-4465-BECE-4F98BCD85ED3}"/>
    <cellStyle name="Normal 5 7 5" xfId="36996" xr:uid="{DF35F9C0-2D94-45B2-AF8E-4FA8BFA32562}"/>
    <cellStyle name="Normal 5 7 5 2" xfId="36997" xr:uid="{6C6D07B9-024E-4675-BF0B-28BB9F8F043C}"/>
    <cellStyle name="Normal 5 7 6" xfId="36998" xr:uid="{5D516954-8DF9-429F-889E-A24FA17CA7D8}"/>
    <cellStyle name="Normal 5 7 7" xfId="36984" xr:uid="{D3D499B6-F421-4B89-900D-D015C8EB1D70}"/>
    <cellStyle name="Normal 5 7 8" xfId="3249" xr:uid="{4B6CAE8B-2CCB-4418-8F21-EDFC405E8654}"/>
    <cellStyle name="Normal 5 7 9" xfId="44096" xr:uid="{5457BBC8-95AC-4C08-9F63-8E70E7A94D68}"/>
    <cellStyle name="Normal 5 8" xfId="853" xr:uid="{EC23F20F-BB9E-4D84-9B10-4AF7C90BA0EE}"/>
    <cellStyle name="Normal 5 8 2" xfId="37000" xr:uid="{8F9661D6-DBEC-4CC9-8524-654F81D6FE8E}"/>
    <cellStyle name="Normal 5 8 2 2" xfId="45345" xr:uid="{40037FCF-55D2-4FA7-A271-9A2AD6CA639D}"/>
    <cellStyle name="Normal 5 8 3" xfId="37001" xr:uid="{4E365FAA-1836-4744-ADA9-D78FF199006E}"/>
    <cellStyle name="Normal 5 8 3 2" xfId="46684" xr:uid="{8B787D3F-AFC0-4F88-9933-2ADB2E3720F1}"/>
    <cellStyle name="Normal 5 8 4" xfId="36999" xr:uid="{6771973B-B8BB-4269-BC9F-37F1A00E4144}"/>
    <cellStyle name="Normal 5 8 5" xfId="44362" xr:uid="{FCFB7427-8928-4153-ABCA-E5270086CA43}"/>
    <cellStyle name="Normal 5 9" xfId="37002" xr:uid="{AD1251B7-87A6-4CEB-BF4E-C9B7B1D15C0C}"/>
    <cellStyle name="Normal 5 9 2" xfId="37003" xr:uid="{28AAC2E3-C212-439A-981C-D643D97C7098}"/>
    <cellStyle name="Normal 5 9 2 2" xfId="46307" xr:uid="{CF05AD73-8CFF-471A-A90D-EB8AE0BBE6CF}"/>
    <cellStyle name="Normal 5 9 3" xfId="44932" xr:uid="{CD1DCE34-7542-460D-95DF-BB4DA2BAAB56}"/>
    <cellStyle name="Normal 50" xfId="291" xr:uid="{589C7ED3-39C1-46EA-A8E8-BB2C8518E146}"/>
    <cellStyle name="Normal 50 2" xfId="47199" xr:uid="{570ABABF-9BC3-4795-BF4C-4B972C50E7E8}"/>
    <cellStyle name="Normal 51" xfId="43812" xr:uid="{A6B2C1B4-4B33-462E-8516-5B3ADD445594}"/>
    <cellStyle name="Normal 51 2" xfId="46758" xr:uid="{58018C46-D646-4ED6-8C05-4CBB852BFCE1}"/>
    <cellStyle name="Normal 52" xfId="279" xr:uid="{99A5698F-87B4-464C-A482-75A1CA4DE376}"/>
    <cellStyle name="Normal 52 2" xfId="47205" xr:uid="{53B8B4B6-808D-4E1E-8C5E-1A31933D77D8}"/>
    <cellStyle name="Normal 53" xfId="47206" xr:uid="{3ED432A9-B0D9-42B0-AAC2-D085FE61F4CF}"/>
    <cellStyle name="Normal 54" xfId="43951" xr:uid="{E2D1B873-CEE6-4965-8256-300095A81136}"/>
    <cellStyle name="Normal 55" xfId="43936" xr:uid="{DD970262-ECBE-4045-B065-33E8683F3677}"/>
    <cellStyle name="Normal 56" xfId="111" xr:uid="{EBDE0AFD-DDDB-4D4C-A16A-5EE2B201563E}"/>
    <cellStyle name="Normal 57" xfId="47874" xr:uid="{5D705F9C-C41D-4EA1-BAE6-0C799E38A19C}"/>
    <cellStyle name="Normal 58" xfId="47876" xr:uid="{94383064-239B-4401-B564-FF69B82242AB}"/>
    <cellStyle name="Normal 59" xfId="65" xr:uid="{18EAED18-3FD0-40A0-B7FD-FDE7E7432E06}"/>
    <cellStyle name="Normal 6" xfId="19" xr:uid="{F0CC049C-38EE-4E09-B1B1-875F772AD17D}"/>
    <cellStyle name="Normal 6 10" xfId="37004" xr:uid="{334B850F-1B34-4073-B287-A54E88A50E7D}"/>
    <cellStyle name="Normal 6 10 2" xfId="37005" xr:uid="{37F10778-23FD-4713-8DCB-68F39E43FA3F}"/>
    <cellStyle name="Normal 6 10 2 2" xfId="37006" xr:uid="{A3A5AA4B-68C6-4400-8BE1-3A653A72E8BC}"/>
    <cellStyle name="Normal 6 10 2 2 2" xfId="37007" xr:uid="{3C41B689-5612-4F0B-98D1-A33F1BE8BE56}"/>
    <cellStyle name="Normal 6 10 2 3" xfId="37008" xr:uid="{8E83BFEE-3A37-4842-A9AB-865C5814954D}"/>
    <cellStyle name="Normal 6 10 3" xfId="37009" xr:uid="{B996FE2B-CA83-4166-B540-CBFE1ECAEC84}"/>
    <cellStyle name="Normal 6 10 3 2" xfId="37010" xr:uid="{32E3DA69-43F8-4457-B18D-07F35581F80C}"/>
    <cellStyle name="Normal 6 10 3 2 2" xfId="37011" xr:uid="{CAEA3386-D967-485D-9D91-88289E3B1F73}"/>
    <cellStyle name="Normal 6 10 3 3" xfId="37012" xr:uid="{324C968B-A32B-4A3A-B728-899D2C33C878}"/>
    <cellStyle name="Normal 6 10 4" xfId="37013" xr:uid="{8C769B2B-179A-4A7A-8F12-F2AFB7480AC0}"/>
    <cellStyle name="Normal 6 10 4 2" xfId="37014" xr:uid="{625213C2-018F-4AFB-A4A1-383D52ACB394}"/>
    <cellStyle name="Normal 6 10 5" xfId="37015" xr:uid="{E8368863-89B6-434F-B3A6-EB631D0B72A6}"/>
    <cellStyle name="Normal 6 10 6" xfId="47595" xr:uid="{AAB461FD-ABDC-411A-AF49-CA61C82F72DB}"/>
    <cellStyle name="Normal 6 11" xfId="37016" xr:uid="{08F7FF84-E896-4093-96E6-6403207419BA}"/>
    <cellStyle name="Normal 6 11 2" xfId="37017" xr:uid="{87D1659B-27A3-410C-A7FF-9A522D9C4490}"/>
    <cellStyle name="Normal 6 11 3" xfId="37018" xr:uid="{8118ECD7-5168-4C2E-A5AA-A87973F17225}"/>
    <cellStyle name="Normal 6 11 4" xfId="47781" xr:uid="{676E3218-132D-4BAD-A217-B02AB3BB64B9}"/>
    <cellStyle name="Normal 6 12" xfId="37019" xr:uid="{C336679D-DC81-44D1-BF1D-B506AC221D0B}"/>
    <cellStyle name="Normal 6 12 2" xfId="37020" xr:uid="{1F093610-0812-4C59-ABF9-3E27E3D83C26}"/>
    <cellStyle name="Normal 6 12 2 2" xfId="37021" xr:uid="{D4DAD355-9988-4223-BD61-A04DB97581FC}"/>
    <cellStyle name="Normal 6 12 2 2 2" xfId="37022" xr:uid="{3AEF918A-6281-4D19-9AD8-178EAB9E272F}"/>
    <cellStyle name="Normal 6 12 2 3" xfId="37023" xr:uid="{F05EAF00-F70C-4B36-9161-09C1960A52B0}"/>
    <cellStyle name="Normal 6 12 3" xfId="37024" xr:uid="{F56BC480-3415-4148-B36D-F977D8D6BB12}"/>
    <cellStyle name="Normal 6 12 3 2" xfId="37025" xr:uid="{9A826E5B-9214-4FFA-ADB5-41234400DE86}"/>
    <cellStyle name="Normal 6 12 4" xfId="37026" xr:uid="{C6C2E7EF-7823-43BD-938F-292B7B8E1F29}"/>
    <cellStyle name="Normal 6 12 5" xfId="47214" xr:uid="{BA8D9350-4951-4192-9EC4-86A22E69593F}"/>
    <cellStyle name="Normal 6 13" xfId="37027" xr:uid="{801592BC-20E0-4212-89D1-D0ECAA0EC010}"/>
    <cellStyle name="Normal 6 13 2" xfId="37028" xr:uid="{C9AA5AB8-15FB-4A4B-B835-38522E047110}"/>
    <cellStyle name="Normal 6 13 2 2" xfId="37029" xr:uid="{EEB3AF6D-B793-4AD6-B41F-C2043B097847}"/>
    <cellStyle name="Normal 6 13 3" xfId="37030" xr:uid="{706DB7A1-E3B6-44B6-AF19-E984DB72657F}"/>
    <cellStyle name="Normal 6 14" xfId="37031" xr:uid="{D781D57A-07C1-4AC0-95DF-7C697C5BCC75}"/>
    <cellStyle name="Normal 6 14 2" xfId="37032" xr:uid="{70E2CB96-2485-474D-B30C-282523868E05}"/>
    <cellStyle name="Normal 6 15" xfId="37033" xr:uid="{8A8BCFEC-E543-4F8A-98BA-91472C162CC1}"/>
    <cellStyle name="Normal 6 16" xfId="43585" xr:uid="{9F45E60D-23A8-4422-9617-45BF7E42C0CE}"/>
    <cellStyle name="Normal 6 17" xfId="1641" xr:uid="{C45387B7-CBD4-4DBE-B3D9-F440741B59D6}"/>
    <cellStyle name="Normal 6 18" xfId="43668" xr:uid="{5D07A27A-CCCA-452B-9017-E3717778CDD5}"/>
    <cellStyle name="Normal 6 19" xfId="43678" xr:uid="{C1361545-C4F4-4C56-9F5F-B3F1D9E25B28}"/>
    <cellStyle name="Normal 6 2" xfId="190" xr:uid="{5F66D450-97EC-4E2F-BB18-26FD392F6C39}"/>
    <cellStyle name="Normal 6 2 10" xfId="37034" xr:uid="{9BC64BE1-7857-44C3-AF74-DE1F3D63A1D1}"/>
    <cellStyle name="Normal 6 2 10 2" xfId="37035" xr:uid="{9CED12B8-6E45-4765-96EC-0B0A44DA2ACD}"/>
    <cellStyle name="Normal 6 2 10 2 2" xfId="37036" xr:uid="{FBAF828B-B84B-41C3-BCEC-38676F0E4AD5}"/>
    <cellStyle name="Normal 6 2 10 2 2 2" xfId="37037" xr:uid="{D0BF2060-17FE-417E-BC27-E404884015EC}"/>
    <cellStyle name="Normal 6 2 10 2 3" xfId="37038" xr:uid="{0A955D4B-9DA2-49DD-88CC-0D0831CB053C}"/>
    <cellStyle name="Normal 6 2 10 3" xfId="37039" xr:uid="{999D108F-A192-48A7-8C73-9F5007748D89}"/>
    <cellStyle name="Normal 6 2 10 3 2" xfId="37040" xr:uid="{B438DB45-3E07-402D-98CE-69B1B70B01B2}"/>
    <cellStyle name="Normal 6 2 10 4" xfId="37041" xr:uid="{D74D3395-4EE3-46DA-972B-93CE88076184}"/>
    <cellStyle name="Normal 6 2 10 5" xfId="47229" xr:uid="{2E949172-0E86-4553-B099-210D1D47A50F}"/>
    <cellStyle name="Normal 6 2 11" xfId="37042" xr:uid="{A9890A35-5E5F-46BA-820B-6FD1913A7A91}"/>
    <cellStyle name="Normal 6 2 11 2" xfId="37043" xr:uid="{C55BE7E1-59DF-47A5-B706-E6C88B982819}"/>
    <cellStyle name="Normal 6 2 11 2 2" xfId="37044" xr:uid="{91224369-BBBC-464D-9D78-816BC6BA8840}"/>
    <cellStyle name="Normal 6 2 11 3" xfId="37045" xr:uid="{7E98D5C0-7A64-4143-A7CE-DB01B65EC67E}"/>
    <cellStyle name="Normal 6 2 12" xfId="37046" xr:uid="{F45D19E5-F4A0-462D-A721-BAC6BB45D6B0}"/>
    <cellStyle name="Normal 6 2 12 2" xfId="37047" xr:uid="{9842D3B9-53CA-440A-97F9-98856687DAF0}"/>
    <cellStyle name="Normal 6 2 13" xfId="37048" xr:uid="{67286F7A-0B87-45CD-8058-7A55C57CCDB8}"/>
    <cellStyle name="Normal 6 2 14" xfId="43587" xr:uid="{2B2FD30F-E70C-412E-B7CE-A73BD79499BB}"/>
    <cellStyle name="Normal 6 2 15" xfId="1642" xr:uid="{FB9DF1E8-60A4-49C8-86DE-45584932F397}"/>
    <cellStyle name="Normal 6 2 16" xfId="1366" xr:uid="{F07760B2-2B4B-4410-9A62-F2D01CC839B3}"/>
    <cellStyle name="Normal 6 2 17" xfId="1273" xr:uid="{A942F60A-E35C-4903-A8DB-93580E11B360}"/>
    <cellStyle name="Normal 6 2 18" xfId="43806" xr:uid="{8477E17A-1889-4C4F-994D-303FA2AFB71E}"/>
    <cellStyle name="Normal 6 2 19" xfId="43892" xr:uid="{BA910E34-AC3B-4EEF-8FB5-664ADE7A1756}"/>
    <cellStyle name="Normal 6 2 2" xfId="503" xr:uid="{43CEF1A5-17A1-4D3C-A022-AC1622F03B14}"/>
    <cellStyle name="Normal 6 2 2 10" xfId="37049" xr:uid="{EA9038B5-F145-4693-B636-6472D846D68D}"/>
    <cellStyle name="Normal 6 2 2 11" xfId="1748" xr:uid="{9AAA8563-0EDF-4DB7-990F-DBDFB81F74F9}"/>
    <cellStyle name="Normal 6 2 2 12" xfId="1437" xr:uid="{C15F8BFE-33A8-4FA5-9DE0-7EF14B34F68D}"/>
    <cellStyle name="Normal 6 2 2 13" xfId="44401" xr:uid="{FA5A13D1-6BD7-4957-B141-6922AA3F4FCA}"/>
    <cellStyle name="Normal 6 2 2 2" xfId="765" xr:uid="{744D932C-A94B-4EC7-8144-DEE2E8807165}"/>
    <cellStyle name="Normal 6 2 2 2 10" xfId="3355" xr:uid="{4A2129EA-EB06-405F-86DB-A0F9F1067068}"/>
    <cellStyle name="Normal 6 2 2 2 11" xfId="47353" xr:uid="{3AC0A33B-17B6-40DA-BDB5-DB92DE96558C}"/>
    <cellStyle name="Normal 6 2 2 2 2" xfId="1165" xr:uid="{0AEE6A49-EFF4-46D1-BFF6-24AB6C27EDEA}"/>
    <cellStyle name="Normal 6 2 2 2 2 2" xfId="37052" xr:uid="{58C776EA-2BF7-481B-9D5B-C465250B2689}"/>
    <cellStyle name="Normal 6 2 2 2 2 2 2" xfId="37053" xr:uid="{2E21BC8D-50B4-4AAF-8B12-C72D5ADAE6F7}"/>
    <cellStyle name="Normal 6 2 2 2 2 2 2 2" xfId="37054" xr:uid="{192F3579-FE50-471C-810F-863A606D4369}"/>
    <cellStyle name="Normal 6 2 2 2 2 2 2 2 2" xfId="37055" xr:uid="{1E7A7F53-7F14-4219-B52A-71177885F441}"/>
    <cellStyle name="Normal 6 2 2 2 2 2 2 2 2 2" xfId="37056" xr:uid="{AD0F2F19-7E52-4F03-AD5B-47F1EF41479E}"/>
    <cellStyle name="Normal 6 2 2 2 2 2 2 2 3" xfId="37057" xr:uid="{4807024A-765A-4F9A-AA00-0C23C081E6D3}"/>
    <cellStyle name="Normal 6 2 2 2 2 2 2 3" xfId="37058" xr:uid="{0D8E76E2-09AC-4775-95A4-9BD9B9539588}"/>
    <cellStyle name="Normal 6 2 2 2 2 2 2 3 2" xfId="37059" xr:uid="{9E1C0A46-D210-445B-860C-19B689D6DB9E}"/>
    <cellStyle name="Normal 6 2 2 2 2 2 2 3 2 2" xfId="37060" xr:uid="{1E43B5EF-4F09-4F09-9603-31601DD826D1}"/>
    <cellStyle name="Normal 6 2 2 2 2 2 2 3 3" xfId="37061" xr:uid="{637610D6-081B-471B-B298-10C937C1F29B}"/>
    <cellStyle name="Normal 6 2 2 2 2 2 2 4" xfId="37062" xr:uid="{89AED109-62B4-4BAA-9DE0-C69CC42B8D21}"/>
    <cellStyle name="Normal 6 2 2 2 2 2 2 4 2" xfId="37063" xr:uid="{AAE8D344-F209-4BFF-8E9B-6AA18291BA81}"/>
    <cellStyle name="Normal 6 2 2 2 2 2 2 5" xfId="37064" xr:uid="{891B98D6-61B8-41CA-99B6-0AB3ED6231E2}"/>
    <cellStyle name="Normal 6 2 2 2 2 2 3" xfId="37065" xr:uid="{3D07CBE7-DE61-4075-A170-38FA988F73F0}"/>
    <cellStyle name="Normal 6 2 2 2 2 2 3 2" xfId="37066" xr:uid="{1F45FA36-9249-409C-B889-5EFD294B54F1}"/>
    <cellStyle name="Normal 6 2 2 2 2 2 3 2 2" xfId="37067" xr:uid="{1201D63E-67A1-483E-AF04-9C030C06BB54}"/>
    <cellStyle name="Normal 6 2 2 2 2 2 3 3" xfId="37068" xr:uid="{03A65E81-C26C-4E67-940D-596D7954E2FE}"/>
    <cellStyle name="Normal 6 2 2 2 2 2 4" xfId="37069" xr:uid="{A76D7847-D4AB-4522-BA79-C4F6D9D93CCB}"/>
    <cellStyle name="Normal 6 2 2 2 2 2 4 2" xfId="37070" xr:uid="{9D3D18DB-13CB-44B8-838B-4C422754F285}"/>
    <cellStyle name="Normal 6 2 2 2 2 2 4 2 2" xfId="37071" xr:uid="{B513A621-B0BE-497F-9ED6-63B502210A24}"/>
    <cellStyle name="Normal 6 2 2 2 2 2 4 3" xfId="37072" xr:uid="{C2FD6F60-72FE-45CC-BE0E-A899DB2C91BE}"/>
    <cellStyle name="Normal 6 2 2 2 2 2 5" xfId="37073" xr:uid="{419DC2D7-12CD-4639-A93C-4B755D7AA738}"/>
    <cellStyle name="Normal 6 2 2 2 2 2 5 2" xfId="37074" xr:uid="{4C4F47E8-F475-4815-9DE4-16D212F598B8}"/>
    <cellStyle name="Normal 6 2 2 2 2 2 6" xfId="37075" xr:uid="{7AABA518-40A7-491F-B2B9-2A7E0ED5AA52}"/>
    <cellStyle name="Normal 6 2 2 2 2 3" xfId="37076" xr:uid="{9A87A52A-C1FA-445C-BCC3-DBC3AC4F79C6}"/>
    <cellStyle name="Normal 6 2 2 2 2 3 2" xfId="37077" xr:uid="{546286D6-0BD8-437C-910C-70C1856C2205}"/>
    <cellStyle name="Normal 6 2 2 2 2 3 2 2" xfId="37078" xr:uid="{DE1C2F5A-8EF6-434A-9381-6D0D8B762076}"/>
    <cellStyle name="Normal 6 2 2 2 2 3 2 2 2" xfId="37079" xr:uid="{23533F9B-C665-400F-AB5A-CC8CC4651EE6}"/>
    <cellStyle name="Normal 6 2 2 2 2 3 2 3" xfId="37080" xr:uid="{AE218891-C70E-485B-ACE8-03A3AA8D058F}"/>
    <cellStyle name="Normal 6 2 2 2 2 3 3" xfId="37081" xr:uid="{A52BE733-3BEB-4C96-A66D-877D8956794C}"/>
    <cellStyle name="Normal 6 2 2 2 2 3 3 2" xfId="37082" xr:uid="{CDFD6E07-956D-4CB0-9B7C-E2CDC479D8FF}"/>
    <cellStyle name="Normal 6 2 2 2 2 3 3 2 2" xfId="37083" xr:uid="{A0EDBB1E-0C1F-4E93-A5B7-94F4BED7107B}"/>
    <cellStyle name="Normal 6 2 2 2 2 3 3 3" xfId="37084" xr:uid="{A99C122B-092F-4490-8E4C-C62B2DA1F9F5}"/>
    <cellStyle name="Normal 6 2 2 2 2 3 4" xfId="37085" xr:uid="{AD38E6A3-D08C-43EB-9B5B-F5DA13DE1C3F}"/>
    <cellStyle name="Normal 6 2 2 2 2 3 4 2" xfId="37086" xr:uid="{E4117C7D-67E3-41C0-B639-1AFD311D7EEC}"/>
    <cellStyle name="Normal 6 2 2 2 2 3 5" xfId="37087" xr:uid="{E7AD4579-96F9-4E8F-B6F9-1EA81BBEE76C}"/>
    <cellStyle name="Normal 6 2 2 2 2 4" xfId="37088" xr:uid="{B745F69D-F2F4-4DF6-A326-83A835059191}"/>
    <cellStyle name="Normal 6 2 2 2 2 4 2" xfId="37089" xr:uid="{856C29A2-AF93-4370-82B7-F33B41578539}"/>
    <cellStyle name="Normal 6 2 2 2 2 4 2 2" xfId="37090" xr:uid="{75AC8187-510E-4B74-9DB3-7667B40CF4C9}"/>
    <cellStyle name="Normal 6 2 2 2 2 4 2 2 2" xfId="37091" xr:uid="{78B74A54-0180-453B-9695-FCDA6E47A1A9}"/>
    <cellStyle name="Normal 6 2 2 2 2 4 2 3" xfId="37092" xr:uid="{EF6C283A-B195-4696-977B-9C4B1958201F}"/>
    <cellStyle name="Normal 6 2 2 2 2 4 3" xfId="37093" xr:uid="{97C645AC-D54B-4D8A-8586-562DD53DCC5D}"/>
    <cellStyle name="Normal 6 2 2 2 2 4 3 2" xfId="37094" xr:uid="{3A43C98C-0AE4-4E5B-85D5-DC8A7809AF5D}"/>
    <cellStyle name="Normal 6 2 2 2 2 4 4" xfId="37095" xr:uid="{1AA03A39-E023-4B13-AE1C-C536C01C3C35}"/>
    <cellStyle name="Normal 6 2 2 2 2 5" xfId="37096" xr:uid="{79B5626B-CB31-4C2B-80EB-B45075918354}"/>
    <cellStyle name="Normal 6 2 2 2 2 5 2" xfId="37097" xr:uid="{3976133C-D2F8-4446-8B04-A3AECF1F57A3}"/>
    <cellStyle name="Normal 6 2 2 2 2 5 2 2" xfId="37098" xr:uid="{B2DE9FC9-8B5C-45E1-9477-9D9F6733C6E2}"/>
    <cellStyle name="Normal 6 2 2 2 2 5 3" xfId="37099" xr:uid="{20C467E8-C44D-4E9F-9C9E-7E139A5724F7}"/>
    <cellStyle name="Normal 6 2 2 2 2 6" xfId="37100" xr:uid="{EC0A9717-B2A1-4A03-ACC8-7B47D9CDB6F7}"/>
    <cellStyle name="Normal 6 2 2 2 2 6 2" xfId="37101" xr:uid="{BB09BE6A-76FA-487F-9684-F016F27ADFB0}"/>
    <cellStyle name="Normal 6 2 2 2 2 7" xfId="37102" xr:uid="{9FDB2EA0-4D8B-4BC7-84D4-E2D8F7B92F2B}"/>
    <cellStyle name="Normal 6 2 2 2 2 8" xfId="37051" xr:uid="{3416E2D8-87BD-41DF-9A8B-F7185846B139}"/>
    <cellStyle name="Normal 6 2 2 2 2 9" xfId="47495" xr:uid="{9CB3FE0D-D1AA-45CC-B280-AB3D8F9FEDB4}"/>
    <cellStyle name="Normal 6 2 2 2 3" xfId="37103" xr:uid="{C66C73DB-F083-409D-819F-25A609B1189D}"/>
    <cellStyle name="Normal 6 2 2 2 3 2" xfId="37104" xr:uid="{A2C1B82D-E34C-4E68-8780-5E8F3C1CC3BE}"/>
    <cellStyle name="Normal 6 2 2 2 3 2 2" xfId="37105" xr:uid="{084D5C92-C787-44B4-A234-D958A68A63E8}"/>
    <cellStyle name="Normal 6 2 2 2 3 2 2 2" xfId="37106" xr:uid="{88C0B77E-BA96-46EE-BFB7-65FD873CEEF9}"/>
    <cellStyle name="Normal 6 2 2 2 3 2 2 2 2" xfId="37107" xr:uid="{8033AEFF-89E6-4F2E-BF3D-CC9F056B109E}"/>
    <cellStyle name="Normal 6 2 2 2 3 2 2 3" xfId="37108" xr:uid="{59A9737C-A261-4980-93AE-4C712153907C}"/>
    <cellStyle name="Normal 6 2 2 2 3 2 3" xfId="37109" xr:uid="{0E0172CA-8CFF-4BAD-8401-7357CF9D2B07}"/>
    <cellStyle name="Normal 6 2 2 2 3 2 3 2" xfId="37110" xr:uid="{6B4765CB-8732-44A6-8937-A5AF6ACFBE5D}"/>
    <cellStyle name="Normal 6 2 2 2 3 2 3 2 2" xfId="37111" xr:uid="{98548F7D-DB2A-4D67-B0E9-AB9F57AF4D12}"/>
    <cellStyle name="Normal 6 2 2 2 3 2 3 3" xfId="37112" xr:uid="{11D0C0CD-9BE7-4EA3-9074-154704BCBDFC}"/>
    <cellStyle name="Normal 6 2 2 2 3 2 4" xfId="37113" xr:uid="{1B0466E8-1878-4E29-BA0E-A9E08D5830A1}"/>
    <cellStyle name="Normal 6 2 2 2 3 2 4 2" xfId="37114" xr:uid="{724A5BDD-7277-4D08-9142-8678A232D816}"/>
    <cellStyle name="Normal 6 2 2 2 3 2 5" xfId="37115" xr:uid="{9DBB0117-F8E8-4377-8ADC-9E20743D6002}"/>
    <cellStyle name="Normal 6 2 2 2 3 3" xfId="37116" xr:uid="{32E8A445-D506-41FE-9CCE-36C7A0B66029}"/>
    <cellStyle name="Normal 6 2 2 2 3 3 2" xfId="37117" xr:uid="{B2B94339-E211-445F-9DB9-92B8499422B1}"/>
    <cellStyle name="Normal 6 2 2 2 3 3 2 2" xfId="37118" xr:uid="{C579480D-C06E-45B8-BD92-10A36EFD77F3}"/>
    <cellStyle name="Normal 6 2 2 2 3 3 2 2 2" xfId="37119" xr:uid="{0FC35B36-AEE6-4240-ACEB-C57093F73EE1}"/>
    <cellStyle name="Normal 6 2 2 2 3 3 2 3" xfId="37120" xr:uid="{C3CC7B82-E210-4D55-B492-BF813BEFE1AA}"/>
    <cellStyle name="Normal 6 2 2 2 3 3 3" xfId="37121" xr:uid="{E0E0DFD1-ADD6-4328-94F9-9D12BE08FB8E}"/>
    <cellStyle name="Normal 6 2 2 2 3 3 3 2" xfId="37122" xr:uid="{8FCDC996-AC2C-4453-8C2A-98D177728BD5}"/>
    <cellStyle name="Normal 6 2 2 2 3 3 4" xfId="37123" xr:uid="{2C505045-A998-44C8-89FE-C4D3834E71B5}"/>
    <cellStyle name="Normal 6 2 2 2 3 4" xfId="37124" xr:uid="{F6FCD52C-9481-4186-8CCC-DC5734F2DE66}"/>
    <cellStyle name="Normal 6 2 2 2 3 4 2" xfId="37125" xr:uid="{1FCBC720-AEDE-4BA5-B517-442BEF203592}"/>
    <cellStyle name="Normal 6 2 2 2 3 4 2 2" xfId="37126" xr:uid="{FE7A9BC4-E09D-4879-A908-FDF3688C156F}"/>
    <cellStyle name="Normal 6 2 2 2 3 4 3" xfId="37127" xr:uid="{EF01B691-E4B6-43D4-871B-7B222D0E22EB}"/>
    <cellStyle name="Normal 6 2 2 2 3 5" xfId="37128" xr:uid="{30957B51-BE19-4336-A264-7F77912A5D76}"/>
    <cellStyle name="Normal 6 2 2 2 3 5 2" xfId="37129" xr:uid="{7EA9449F-B43C-4A8C-87AE-BF3A794CFDBD}"/>
    <cellStyle name="Normal 6 2 2 2 3 6" xfId="37130" xr:uid="{ADBED14A-3A2C-4767-BFD0-3CB77A8CCBAE}"/>
    <cellStyle name="Normal 6 2 2 2 4" xfId="37131" xr:uid="{0893B79C-E713-4D70-BF35-AE8546A42B93}"/>
    <cellStyle name="Normal 6 2 2 2 4 2" xfId="37132" xr:uid="{56DF95A1-982E-4436-90B2-BFFBE56A7BAA}"/>
    <cellStyle name="Normal 6 2 2 2 4 2 2" xfId="37133" xr:uid="{FD3EBAEB-39F9-4AE2-A92C-BB15098C8F55}"/>
    <cellStyle name="Normal 6 2 2 2 4 2 2 2" xfId="37134" xr:uid="{ECF542B6-03B0-474A-8F45-2E891E8704C4}"/>
    <cellStyle name="Normal 6 2 2 2 4 2 3" xfId="37135" xr:uid="{FA170C2C-5743-4BB1-BAB4-A632D6BF7ACF}"/>
    <cellStyle name="Normal 6 2 2 2 4 3" xfId="37136" xr:uid="{709914CE-3B98-4AC4-AEDB-2F5F5AD65F93}"/>
    <cellStyle name="Normal 6 2 2 2 4 3 2" xfId="37137" xr:uid="{B333DB86-0374-4D8B-94C4-92D090607774}"/>
    <cellStyle name="Normal 6 2 2 2 4 3 2 2" xfId="37138" xr:uid="{3597D6E8-181B-4EF7-8CCF-692DC9415F20}"/>
    <cellStyle name="Normal 6 2 2 2 4 3 3" xfId="37139" xr:uid="{6B2C075F-D0ED-446E-8842-1670177B9453}"/>
    <cellStyle name="Normal 6 2 2 2 4 4" xfId="37140" xr:uid="{79B42E26-7C85-4DF7-B253-40418113FFA3}"/>
    <cellStyle name="Normal 6 2 2 2 4 4 2" xfId="37141" xr:uid="{B661296F-A967-4659-B37C-CF7FE26F5205}"/>
    <cellStyle name="Normal 6 2 2 2 4 5" xfId="37142" xr:uid="{B67DCE1D-690D-495A-B7BB-81E64DA2C3AC}"/>
    <cellStyle name="Normal 6 2 2 2 5" xfId="37143" xr:uid="{6DD9A220-6D61-43DC-B73B-63DDB08930A4}"/>
    <cellStyle name="Normal 6 2 2 2 5 2" xfId="37144" xr:uid="{E25E7732-DC10-4F92-A3CF-4B33DCFD0DDF}"/>
    <cellStyle name="Normal 6 2 2 2 5 2 2" xfId="37145" xr:uid="{6DD68006-3FA9-4553-94BA-F357974A7163}"/>
    <cellStyle name="Normal 6 2 2 2 5 2 2 2" xfId="37146" xr:uid="{DC9F6576-B902-4790-90F7-F84C1F44384E}"/>
    <cellStyle name="Normal 6 2 2 2 5 2 3" xfId="37147" xr:uid="{A0850E8C-4E52-47CE-B55A-0D8C155E0257}"/>
    <cellStyle name="Normal 6 2 2 2 5 3" xfId="37148" xr:uid="{DE13F623-2FE8-42AF-8B9F-BFC60D79B431}"/>
    <cellStyle name="Normal 6 2 2 2 5 3 2" xfId="37149" xr:uid="{6C7D946C-0358-45B8-8C7A-383746B53F96}"/>
    <cellStyle name="Normal 6 2 2 2 5 4" xfId="37150" xr:uid="{9E6742A5-24C0-4861-9BA9-86C3F0F551CF}"/>
    <cellStyle name="Normal 6 2 2 2 6" xfId="37151" xr:uid="{CB711223-B75D-44A8-A676-B591B8EF65AC}"/>
    <cellStyle name="Normal 6 2 2 2 6 2" xfId="37152" xr:uid="{9CF81A6A-8A2A-46BD-9E98-8FDF7DC675AE}"/>
    <cellStyle name="Normal 6 2 2 2 6 2 2" xfId="37153" xr:uid="{1BE72C49-38A9-4056-A065-903E3B890BD4}"/>
    <cellStyle name="Normal 6 2 2 2 6 3" xfId="37154" xr:uid="{7F74DA35-1BD6-4B3D-8B8F-061C615DDABF}"/>
    <cellStyle name="Normal 6 2 2 2 7" xfId="37155" xr:uid="{81FCE5DD-4160-4B64-A9A8-AA3CC5401AE2}"/>
    <cellStyle name="Normal 6 2 2 2 7 2" xfId="37156" xr:uid="{8B0C3D24-1417-4E1D-8678-D8620D86E2AC}"/>
    <cellStyle name="Normal 6 2 2 2 8" xfId="37157" xr:uid="{FEFCA4AF-CD5E-4EB3-9397-D7D4A9CE33EE}"/>
    <cellStyle name="Normal 6 2 2 2 9" xfId="37050" xr:uid="{947BF7AC-4AE2-4E9D-B9F6-F655ED118DD4}"/>
    <cellStyle name="Normal 6 2 2 3" xfId="954" xr:uid="{9460625D-4222-4D95-ABC8-0E17182427CE}"/>
    <cellStyle name="Normal 6 2 2 3 2" xfId="37159" xr:uid="{4730CAEF-2331-435D-9CFF-69FC9D54CDFB}"/>
    <cellStyle name="Normal 6 2 2 3 2 2" xfId="37160" xr:uid="{693FDD2E-1F08-444B-BC9E-1E633C9EFA04}"/>
    <cellStyle name="Normal 6 2 2 3 2 2 2" xfId="37161" xr:uid="{A5DB10BF-13D0-456A-ACA3-E2F2388B4DBB}"/>
    <cellStyle name="Normal 6 2 2 3 2 2 2 2" xfId="37162" xr:uid="{2BD302FD-1C9C-469E-9487-6C7DE2B77309}"/>
    <cellStyle name="Normal 6 2 2 3 2 2 2 2 2" xfId="37163" xr:uid="{DB1EB95E-07FC-4BD8-B1B4-A2A43A4017FF}"/>
    <cellStyle name="Normal 6 2 2 3 2 2 2 3" xfId="37164" xr:uid="{237EBF76-372B-419C-9F5D-7A89DD4A1C5C}"/>
    <cellStyle name="Normal 6 2 2 3 2 2 3" xfId="37165" xr:uid="{0136305D-D325-468E-92F0-C944BEDBE7BC}"/>
    <cellStyle name="Normal 6 2 2 3 2 2 3 2" xfId="37166" xr:uid="{6F269FE5-38C8-45CF-AAC3-05261C3E5247}"/>
    <cellStyle name="Normal 6 2 2 3 2 2 3 2 2" xfId="37167" xr:uid="{DC57CCB1-BAC4-45AD-841A-0B92FBB40D4D}"/>
    <cellStyle name="Normal 6 2 2 3 2 2 3 3" xfId="37168" xr:uid="{4518EE47-3390-4746-A52A-89026A47B722}"/>
    <cellStyle name="Normal 6 2 2 3 2 2 4" xfId="37169" xr:uid="{118D5509-9EB7-41D3-B609-56A60B72C242}"/>
    <cellStyle name="Normal 6 2 2 3 2 2 4 2" xfId="37170" xr:uid="{1B6FDE2A-C44C-451E-BB7D-3B6B3E2215D7}"/>
    <cellStyle name="Normal 6 2 2 3 2 2 5" xfId="37171" xr:uid="{08FD1F44-6B48-423A-BCDF-47A1B6BE6B08}"/>
    <cellStyle name="Normal 6 2 2 3 2 3" xfId="37172" xr:uid="{5348204C-28ED-444A-8D64-AF45276C45DD}"/>
    <cellStyle name="Normal 6 2 2 3 2 3 2" xfId="37173" xr:uid="{0121602D-2DF7-437E-A904-6ADCC7D903B6}"/>
    <cellStyle name="Normal 6 2 2 3 2 3 2 2" xfId="37174" xr:uid="{39652149-11FE-41AE-89E7-712E7F6766C4}"/>
    <cellStyle name="Normal 6 2 2 3 2 3 3" xfId="37175" xr:uid="{216EF480-6492-448E-B318-C6DB99EF2D92}"/>
    <cellStyle name="Normal 6 2 2 3 2 4" xfId="37176" xr:uid="{C09AE9E1-32DF-4DEC-83F0-2AF7D008FC3C}"/>
    <cellStyle name="Normal 6 2 2 3 2 4 2" xfId="37177" xr:uid="{4E48BB88-DA74-4C44-BC3B-386854DB8AE6}"/>
    <cellStyle name="Normal 6 2 2 3 2 4 2 2" xfId="37178" xr:uid="{BBB2E701-6215-423F-A3C6-62A71E615496}"/>
    <cellStyle name="Normal 6 2 2 3 2 4 3" xfId="37179" xr:uid="{30C67871-D85B-4D14-B44D-2A76C4043D43}"/>
    <cellStyle name="Normal 6 2 2 3 2 5" xfId="37180" xr:uid="{BD91B2D4-1220-4F53-A393-21C2549F79E5}"/>
    <cellStyle name="Normal 6 2 2 3 2 5 2" xfId="37181" xr:uid="{2540E4FF-707E-4891-9FB0-52B2A63403B3}"/>
    <cellStyle name="Normal 6 2 2 3 2 6" xfId="37182" xr:uid="{6A9B4379-3714-4C49-B754-75D5681ACD30}"/>
    <cellStyle name="Normal 6 2 2 3 2 7" xfId="47525" xr:uid="{B1228A1A-E2FB-4329-983B-7174E24BEDEC}"/>
    <cellStyle name="Normal 6 2 2 3 3" xfId="37183" xr:uid="{685EA2CD-E91F-43C8-B190-19DBC3E1448A}"/>
    <cellStyle name="Normal 6 2 2 3 3 2" xfId="37184" xr:uid="{F386708B-C07B-4202-8BD1-D99ACA3FE9AB}"/>
    <cellStyle name="Normal 6 2 2 3 3 2 2" xfId="37185" xr:uid="{4821AC32-2486-488A-9EF0-E2B95BE57E4E}"/>
    <cellStyle name="Normal 6 2 2 3 3 2 2 2" xfId="37186" xr:uid="{C6D06ACC-8940-45C7-9BB5-9AD307B4C418}"/>
    <cellStyle name="Normal 6 2 2 3 3 2 3" xfId="37187" xr:uid="{F7A0CADB-0227-4D17-9211-37B8019E6785}"/>
    <cellStyle name="Normal 6 2 2 3 3 3" xfId="37188" xr:uid="{2A159F39-EF4A-473A-AA10-D334ADD579B3}"/>
    <cellStyle name="Normal 6 2 2 3 3 3 2" xfId="37189" xr:uid="{342A1D78-AD95-4D5D-B5AC-23F02400AD15}"/>
    <cellStyle name="Normal 6 2 2 3 3 3 2 2" xfId="37190" xr:uid="{ECCB9F6F-09A7-4D7B-8038-93AD920B52B5}"/>
    <cellStyle name="Normal 6 2 2 3 3 3 3" xfId="37191" xr:uid="{D6757B2D-9189-44F2-B9F0-7B8D1FCF2F4F}"/>
    <cellStyle name="Normal 6 2 2 3 3 4" xfId="37192" xr:uid="{4D58D08F-3012-430F-AD69-89D07CEE140F}"/>
    <cellStyle name="Normal 6 2 2 3 3 4 2" xfId="37193" xr:uid="{EEFD7CB8-DE58-4A1B-AFA3-86C1E6966965}"/>
    <cellStyle name="Normal 6 2 2 3 3 5" xfId="37194" xr:uid="{330C0BEF-4425-4461-BB8A-17685725C8CC}"/>
    <cellStyle name="Normal 6 2 2 3 4" xfId="37195" xr:uid="{1DC28E98-7A18-4482-9B70-B43FD1A0397F}"/>
    <cellStyle name="Normal 6 2 2 3 4 2" xfId="37196" xr:uid="{5FDC7DB7-72B0-42F9-B73E-337CA64A0F68}"/>
    <cellStyle name="Normal 6 2 2 3 4 2 2" xfId="37197" xr:uid="{00EDA18C-3DC2-40FE-9ECD-B018BD59AF8F}"/>
    <cellStyle name="Normal 6 2 2 3 4 2 2 2" xfId="37198" xr:uid="{C758A3EE-7F3D-401F-9493-8602FE335AC1}"/>
    <cellStyle name="Normal 6 2 2 3 4 2 3" xfId="37199" xr:uid="{8E7AA27D-77AC-49F9-A9C6-A35A47A07BF3}"/>
    <cellStyle name="Normal 6 2 2 3 4 3" xfId="37200" xr:uid="{CC0552B8-1900-465D-A9F2-A5C016021293}"/>
    <cellStyle name="Normal 6 2 2 3 4 3 2" xfId="37201" xr:uid="{FC579995-897F-43AD-8FFC-262974B61F92}"/>
    <cellStyle name="Normal 6 2 2 3 4 4" xfId="37202" xr:uid="{05193804-500F-4F15-AC4F-BD21209C7A75}"/>
    <cellStyle name="Normal 6 2 2 3 5" xfId="37203" xr:uid="{94863B56-F71B-4047-863B-0D7BB866ED38}"/>
    <cellStyle name="Normal 6 2 2 3 5 2" xfId="37204" xr:uid="{BADCC207-57C5-4A71-B81A-1AEE5AFC3071}"/>
    <cellStyle name="Normal 6 2 2 3 5 2 2" xfId="37205" xr:uid="{51C6FD97-15E0-4080-9B31-847B067C6BEF}"/>
    <cellStyle name="Normal 6 2 2 3 5 3" xfId="37206" xr:uid="{EB20369D-7A4C-462B-92C1-FF22CC39E9FE}"/>
    <cellStyle name="Normal 6 2 2 3 6" xfId="37207" xr:uid="{9A40180F-7B49-47E4-A687-62CD95D7372D}"/>
    <cellStyle name="Normal 6 2 2 3 6 2" xfId="37208" xr:uid="{BD5478BA-85CB-4D14-A940-92FD2E436DB6}"/>
    <cellStyle name="Normal 6 2 2 3 7" xfId="37209" xr:uid="{96EC5918-42AB-4218-B80A-54446E0118D2}"/>
    <cellStyle name="Normal 6 2 2 3 8" xfId="37158" xr:uid="{29B00F3B-C902-4E52-B1F5-C6FB9B414A46}"/>
    <cellStyle name="Normal 6 2 2 3 9" xfId="47417" xr:uid="{6803DF45-9C05-44DE-955C-A7D659861A74}"/>
    <cellStyle name="Normal 6 2 2 4" xfId="37210" xr:uid="{0E5CBB1E-875C-447A-92F1-5A2B1EE33058}"/>
    <cellStyle name="Normal 6 2 2 4 2" xfId="37211" xr:uid="{E5FABF0E-542C-49B8-8CAE-215702533047}"/>
    <cellStyle name="Normal 6 2 2 4 2 2" xfId="37212" xr:uid="{81C8A342-16F4-441E-9B29-F5C70B92DE8F}"/>
    <cellStyle name="Normal 6 2 2 4 2 2 2" xfId="37213" xr:uid="{3B69E569-7320-44BF-9FB3-0CABFEB7C337}"/>
    <cellStyle name="Normal 6 2 2 4 2 2 2 2" xfId="37214" xr:uid="{9C68408C-D9DA-4E40-A83F-72AEA7975EB0}"/>
    <cellStyle name="Normal 6 2 2 4 2 2 2 2 2" xfId="37215" xr:uid="{0AD8F5C2-263F-4546-8C0D-33E06C0E146F}"/>
    <cellStyle name="Normal 6 2 2 4 2 2 2 3" xfId="37216" xr:uid="{E7388443-C530-495E-A047-2025CF6CA0EB}"/>
    <cellStyle name="Normal 6 2 2 4 2 2 3" xfId="37217" xr:uid="{7B24B145-B41C-42DC-B6ED-83ECD7BAFE34}"/>
    <cellStyle name="Normal 6 2 2 4 2 2 3 2" xfId="37218" xr:uid="{F689648B-2E5A-4FF3-AE27-E70FA76E51A4}"/>
    <cellStyle name="Normal 6 2 2 4 2 2 3 2 2" xfId="37219" xr:uid="{2D6F8101-DC84-4917-9899-69BAB6C92CC3}"/>
    <cellStyle name="Normal 6 2 2 4 2 2 3 3" xfId="37220" xr:uid="{1BECFAB1-A50C-4DAF-BD67-A5BAB73C881B}"/>
    <cellStyle name="Normal 6 2 2 4 2 2 4" xfId="37221" xr:uid="{8F4DCA67-8A1A-4056-BD8C-5065EF695A9A}"/>
    <cellStyle name="Normal 6 2 2 4 2 2 4 2" xfId="37222" xr:uid="{1737F5C5-8EC2-44DA-86AF-44B98CA8FB7B}"/>
    <cellStyle name="Normal 6 2 2 4 2 2 5" xfId="37223" xr:uid="{BFC57186-7B8F-493A-A1AB-654D38BA202B}"/>
    <cellStyle name="Normal 6 2 2 4 2 3" xfId="37224" xr:uid="{FA150CBC-AB9E-44E2-BB93-54667727B30E}"/>
    <cellStyle name="Normal 6 2 2 4 2 3 2" xfId="37225" xr:uid="{1FC511BD-FC65-4215-BA31-409F47B89805}"/>
    <cellStyle name="Normal 6 2 2 4 2 3 2 2" xfId="37226" xr:uid="{88D4B710-3492-41F3-A06C-2AA0177D4751}"/>
    <cellStyle name="Normal 6 2 2 4 2 3 3" xfId="37227" xr:uid="{4474C59D-C982-4319-A694-0C284E73923C}"/>
    <cellStyle name="Normal 6 2 2 4 2 4" xfId="37228" xr:uid="{8C427798-C8A9-43DB-A585-9A154478DD9D}"/>
    <cellStyle name="Normal 6 2 2 4 2 4 2" xfId="37229" xr:uid="{752122EE-3D4D-4230-88E4-34F55834F9D2}"/>
    <cellStyle name="Normal 6 2 2 4 2 4 2 2" xfId="37230" xr:uid="{A6606663-8EA2-489C-A0D4-AEEE1B72DB62}"/>
    <cellStyle name="Normal 6 2 2 4 2 4 3" xfId="37231" xr:uid="{11100F7B-6C6C-4014-851E-5A3EE050D506}"/>
    <cellStyle name="Normal 6 2 2 4 2 5" xfId="37232" xr:uid="{86DA71F2-57DA-461D-99DD-C92DE47C4853}"/>
    <cellStyle name="Normal 6 2 2 4 2 5 2" xfId="37233" xr:uid="{00CE3E67-CD4B-4610-9EAF-B3C0A4E28EB1}"/>
    <cellStyle name="Normal 6 2 2 4 2 6" xfId="37234" xr:uid="{FFC6D76B-32C8-47A4-B64D-2E7718A0D014}"/>
    <cellStyle name="Normal 6 2 2 4 3" xfId="37235" xr:uid="{97DE6850-060A-4CE7-91CB-8FC58FB10A32}"/>
    <cellStyle name="Normal 6 2 2 4 3 2" xfId="37236" xr:uid="{29C2875A-B2C1-461E-9D62-3A58618E6418}"/>
    <cellStyle name="Normal 6 2 2 4 3 2 2" xfId="37237" xr:uid="{1A264EE7-F5DB-4732-A8CC-5526FB7A07A7}"/>
    <cellStyle name="Normal 6 2 2 4 3 2 2 2" xfId="37238" xr:uid="{F8618E76-1407-4DAC-AA08-33E6B0029701}"/>
    <cellStyle name="Normal 6 2 2 4 3 2 3" xfId="37239" xr:uid="{B12DC8C7-145E-41E2-A058-415F73B90CF3}"/>
    <cellStyle name="Normal 6 2 2 4 3 3" xfId="37240" xr:uid="{62298A37-E7D4-4CA1-BE48-8FB317E73576}"/>
    <cellStyle name="Normal 6 2 2 4 3 3 2" xfId="37241" xr:uid="{945A65DF-6526-454C-9FED-277EC78473F5}"/>
    <cellStyle name="Normal 6 2 2 4 3 3 2 2" xfId="37242" xr:uid="{EDF84FBE-3840-4334-9C79-52FF0E255743}"/>
    <cellStyle name="Normal 6 2 2 4 3 3 3" xfId="37243" xr:uid="{BC4F86DF-4110-4AEE-9434-7089034D2639}"/>
    <cellStyle name="Normal 6 2 2 4 3 4" xfId="37244" xr:uid="{8B9151D7-9D55-48E4-A851-3907E9FD8899}"/>
    <cellStyle name="Normal 6 2 2 4 3 4 2" xfId="37245" xr:uid="{151F64ED-F41F-4968-B441-6E579CA4C305}"/>
    <cellStyle name="Normal 6 2 2 4 3 5" xfId="37246" xr:uid="{63883B51-173B-4B8A-AFF2-9E62C32C671C}"/>
    <cellStyle name="Normal 6 2 2 4 4" xfId="37247" xr:uid="{616727E4-888C-4841-9A24-18F728C71164}"/>
    <cellStyle name="Normal 6 2 2 4 4 2" xfId="37248" xr:uid="{02022F42-B8EB-46D3-A32A-46ED139567FE}"/>
    <cellStyle name="Normal 6 2 2 4 4 2 2" xfId="37249" xr:uid="{12AA4352-FC68-453D-9B2E-9D471B03D550}"/>
    <cellStyle name="Normal 6 2 2 4 4 2 2 2" xfId="37250" xr:uid="{16E46822-713E-4938-B16A-CBF5C0429C28}"/>
    <cellStyle name="Normal 6 2 2 4 4 2 3" xfId="37251" xr:uid="{7F309024-87FD-4DEA-AB55-0CCAF50E4DF8}"/>
    <cellStyle name="Normal 6 2 2 4 4 3" xfId="37252" xr:uid="{B8A5EBA2-8562-4870-81A2-34E39776D885}"/>
    <cellStyle name="Normal 6 2 2 4 4 3 2" xfId="37253" xr:uid="{7BE66323-CF5B-4F3A-923A-854502188EB5}"/>
    <cellStyle name="Normal 6 2 2 4 4 4" xfId="37254" xr:uid="{BE6AC384-BC0B-48BB-BFE1-F2FC100E6BBA}"/>
    <cellStyle name="Normal 6 2 2 4 5" xfId="37255" xr:uid="{A3B0373B-A223-4DF3-8FAD-4A1478191290}"/>
    <cellStyle name="Normal 6 2 2 4 5 2" xfId="37256" xr:uid="{3639C24B-527D-4314-A6C2-32BDE2823BAC}"/>
    <cellStyle name="Normal 6 2 2 4 5 2 2" xfId="37257" xr:uid="{0CFE7C4D-3B2A-407F-A853-8F2D98F6D10B}"/>
    <cellStyle name="Normal 6 2 2 4 5 3" xfId="37258" xr:uid="{8378C6CE-A14F-4DAE-8792-D0F680895C20}"/>
    <cellStyle name="Normal 6 2 2 4 6" xfId="37259" xr:uid="{AC417866-59C2-47FF-B4B8-5AB904749728}"/>
    <cellStyle name="Normal 6 2 2 4 6 2" xfId="37260" xr:uid="{4ECA59E6-38D4-440C-A434-6E0EEA807479}"/>
    <cellStyle name="Normal 6 2 2 4 7" xfId="37261" xr:uid="{B93D1D33-1A17-4CF4-9125-F110D26E0E72}"/>
    <cellStyle name="Normal 6 2 2 4 8" xfId="47474" xr:uid="{9C5B9DFF-EE37-46FB-8646-981286A8E616}"/>
    <cellStyle name="Normal 6 2 2 5" xfId="37262" xr:uid="{619BAE36-7379-4118-9CF4-6E120AEB5609}"/>
    <cellStyle name="Normal 6 2 2 5 2" xfId="37263" xr:uid="{B046D515-9F35-4E1B-A59F-B0C6CD46CDE9}"/>
    <cellStyle name="Normal 6 2 2 5 2 2" xfId="37264" xr:uid="{E9E0A353-BEF1-4B80-903A-702410ED6962}"/>
    <cellStyle name="Normal 6 2 2 5 2 2 2" xfId="37265" xr:uid="{B2E74E46-742A-4220-AD63-7C21D9596ECD}"/>
    <cellStyle name="Normal 6 2 2 5 2 2 2 2" xfId="37266" xr:uid="{6DE83B03-980D-4B39-B731-85109DA48020}"/>
    <cellStyle name="Normal 6 2 2 5 2 2 3" xfId="37267" xr:uid="{8EF4B947-4763-4FC4-B404-65A12D7B354C}"/>
    <cellStyle name="Normal 6 2 2 5 2 3" xfId="37268" xr:uid="{5BDC1183-908B-4730-8F02-8F0DCFA51A44}"/>
    <cellStyle name="Normal 6 2 2 5 2 3 2" xfId="37269" xr:uid="{EB1374BF-57D9-4371-BFC2-561C1029C277}"/>
    <cellStyle name="Normal 6 2 2 5 2 3 2 2" xfId="37270" xr:uid="{47FEBA79-6911-4E88-B800-E627F648E815}"/>
    <cellStyle name="Normal 6 2 2 5 2 3 3" xfId="37271" xr:uid="{E6A0B3D6-4B45-4F41-BA47-1DC08ADF8CA2}"/>
    <cellStyle name="Normal 6 2 2 5 2 4" xfId="37272" xr:uid="{ADFAE3A0-9597-4D37-8E15-97147DF74F71}"/>
    <cellStyle name="Normal 6 2 2 5 2 4 2" xfId="37273" xr:uid="{E6A33D75-712E-4FC8-823F-29AA16A60821}"/>
    <cellStyle name="Normal 6 2 2 5 2 5" xfId="37274" xr:uid="{AC6C7512-6803-4DA3-810F-ADB741EAD60B}"/>
    <cellStyle name="Normal 6 2 2 5 3" xfId="37275" xr:uid="{20D9CF8E-8F3E-4B00-84AF-611B1F62F554}"/>
    <cellStyle name="Normal 6 2 2 5 3 2" xfId="37276" xr:uid="{AEA11E5A-688A-43F2-9529-91D75F9ED818}"/>
    <cellStyle name="Normal 6 2 2 5 3 2 2" xfId="37277" xr:uid="{778A1F40-0CD3-4331-B02B-D66A2A753796}"/>
    <cellStyle name="Normal 6 2 2 5 3 3" xfId="37278" xr:uid="{E6CAA227-3BD2-4DA0-9481-63C469F0EF74}"/>
    <cellStyle name="Normal 6 2 2 5 4" xfId="37279" xr:uid="{FAF72E64-9D35-4271-9871-D0548551BA15}"/>
    <cellStyle name="Normal 6 2 2 5 4 2" xfId="37280" xr:uid="{608E1E5A-FBE4-4199-BD73-F3E4524BD2EC}"/>
    <cellStyle name="Normal 6 2 2 5 4 2 2" xfId="37281" xr:uid="{382C31DF-F36D-492B-8334-622C3F2DDC05}"/>
    <cellStyle name="Normal 6 2 2 5 4 3" xfId="37282" xr:uid="{0EE28715-D1B6-4A0B-8B54-7E4200D1329D}"/>
    <cellStyle name="Normal 6 2 2 5 5" xfId="37283" xr:uid="{2BA2AE38-A4F4-485A-A166-CB0B896F2EB6}"/>
    <cellStyle name="Normal 6 2 2 5 5 2" xfId="37284" xr:uid="{15B769E7-49F1-4D23-BE70-C49328431409}"/>
    <cellStyle name="Normal 6 2 2 5 6" xfId="37285" xr:uid="{4C87FA72-62FD-4AF6-BFC4-22556C8491D2}"/>
    <cellStyle name="Normal 6 2 2 5 7" xfId="47674" xr:uid="{EFBF92CF-3046-4EA1-A45D-23170F8F435D}"/>
    <cellStyle name="Normal 6 2 2 6" xfId="37286" xr:uid="{1DC22A93-679F-40DE-93F8-024890D46E34}"/>
    <cellStyle name="Normal 6 2 2 6 2" xfId="37287" xr:uid="{654B4DDF-3335-4A54-894B-5CF45CBDFB08}"/>
    <cellStyle name="Normal 6 2 2 6 2 2" xfId="37288" xr:uid="{AB9DC656-9187-4731-9C26-96EC1DFCD22C}"/>
    <cellStyle name="Normal 6 2 2 6 2 2 2" xfId="37289" xr:uid="{FC988DED-E533-4ADA-AEAD-FE93823FB987}"/>
    <cellStyle name="Normal 6 2 2 6 2 3" xfId="37290" xr:uid="{9A39B6B4-1A0F-437C-8D63-0F22EB12DADA}"/>
    <cellStyle name="Normal 6 2 2 6 3" xfId="37291" xr:uid="{678DB8BD-2676-4660-8DDA-298624941BA0}"/>
    <cellStyle name="Normal 6 2 2 6 3 2" xfId="37292" xr:uid="{413B7EF6-1DEF-4791-8123-D3297029B52A}"/>
    <cellStyle name="Normal 6 2 2 6 3 2 2" xfId="37293" xr:uid="{50464A51-CC6B-492B-91F8-121E5E7CE54E}"/>
    <cellStyle name="Normal 6 2 2 6 3 3" xfId="37294" xr:uid="{29661B26-2B82-4E87-AE73-1D055DD4B6F8}"/>
    <cellStyle name="Normal 6 2 2 6 4" xfId="37295" xr:uid="{A46C0E78-A472-4019-9C52-37647ECFAF67}"/>
    <cellStyle name="Normal 6 2 2 6 4 2" xfId="37296" xr:uid="{FF989EC9-0024-46AC-A92D-1D910665A996}"/>
    <cellStyle name="Normal 6 2 2 6 5" xfId="37297" xr:uid="{9B9BFB49-848F-405C-8223-DA5E9E155171}"/>
    <cellStyle name="Normal 6 2 2 6 6" xfId="47307" xr:uid="{C836F4CB-3FC5-4F93-972D-0B225DB05155}"/>
    <cellStyle name="Normal 6 2 2 7" xfId="37298" xr:uid="{DF700C0A-2047-44BF-8677-7C7F9FAEA600}"/>
    <cellStyle name="Normal 6 2 2 7 2" xfId="37299" xr:uid="{A516123D-C387-4DB0-9B3A-9210D4C1208A}"/>
    <cellStyle name="Normal 6 2 2 7 2 2" xfId="37300" xr:uid="{4A77AAD5-B0C7-4CA7-84E6-3794E079A517}"/>
    <cellStyle name="Normal 6 2 2 7 2 2 2" xfId="37301" xr:uid="{1D098109-8049-4952-963A-179B0BC69D53}"/>
    <cellStyle name="Normal 6 2 2 7 2 3" xfId="37302" xr:uid="{9E7F75DF-7084-467A-9376-0258AC91E1E3}"/>
    <cellStyle name="Normal 6 2 2 7 3" xfId="37303" xr:uid="{FD263C18-A0D9-4616-A0FC-B21E58B6E425}"/>
    <cellStyle name="Normal 6 2 2 7 3 2" xfId="37304" xr:uid="{3D42F0CE-0882-4CC9-B9E3-5B26D51DE336}"/>
    <cellStyle name="Normal 6 2 2 7 4" xfId="37305" xr:uid="{AFAE6AFF-0AFA-4ED3-A71B-823DB297D1B8}"/>
    <cellStyle name="Normal 6 2 2 8" xfId="37306" xr:uid="{671FC35C-462B-490F-837E-CC6FFE68DA55}"/>
    <cellStyle name="Normal 6 2 2 8 2" xfId="37307" xr:uid="{26FE33C5-1D0B-452D-A059-92E497645DAF}"/>
    <cellStyle name="Normal 6 2 2 8 2 2" xfId="37308" xr:uid="{B4F55456-BD51-49B2-9C72-0761FD8B9018}"/>
    <cellStyle name="Normal 6 2 2 8 3" xfId="37309" xr:uid="{03A81D9D-F919-46B0-8C80-E6267E8FFC26}"/>
    <cellStyle name="Normal 6 2 2 9" xfId="37310" xr:uid="{762656A6-B7FF-44E5-B2D5-A1CEFF103092}"/>
    <cellStyle name="Normal 6 2 2 9 2" xfId="37311" xr:uid="{780B88FF-23CA-4B44-BBCF-EBF140BBB340}"/>
    <cellStyle name="Normal 6 2 20" xfId="423" xr:uid="{C0B6F515-2E54-4D56-8A27-D965312B424F}"/>
    <cellStyle name="Normal 6 2 21" xfId="43970" xr:uid="{22FF2486-A263-41C5-B2E0-D8D1C8FFCB0B}"/>
    <cellStyle name="Normal 6 2 22" xfId="47903" xr:uid="{270F0AF7-2005-4079-872F-8D92CAECFB95}"/>
    <cellStyle name="Normal 6 2 3" xfId="644" xr:uid="{D5EE605C-D79D-4D78-A86C-2F2F037C3043}"/>
    <cellStyle name="Normal 6 2 3 10" xfId="37312" xr:uid="{C1F41F87-8D53-4D5F-9C7C-7FFA46BE0853}"/>
    <cellStyle name="Normal 6 2 3 11" xfId="1711" xr:uid="{31F19294-17C3-4466-925F-01F68598BBAF}"/>
    <cellStyle name="Normal 6 2 3 12" xfId="44692" xr:uid="{322BF8C3-47F5-45C8-9FD9-E2CE377DF828}"/>
    <cellStyle name="Normal 6 2 3 2" xfId="1054" xr:uid="{532F1D34-20FA-486A-93EE-0345AF74F48B}"/>
    <cellStyle name="Normal 6 2 3 2 10" xfId="45488" xr:uid="{B689C863-D44F-4464-BDF2-1E53421D8A15}"/>
    <cellStyle name="Normal 6 2 3 2 2" xfId="37314" xr:uid="{FD807853-7A60-47C0-9116-4F6836283CEA}"/>
    <cellStyle name="Normal 6 2 3 2 2 2" xfId="37315" xr:uid="{AFCB2FEB-2E81-4128-8D94-DE746DFDB1D9}"/>
    <cellStyle name="Normal 6 2 3 2 2 2 2" xfId="37316" xr:uid="{95DDCC3A-2BD2-4E9F-89FC-3ADF71D00B20}"/>
    <cellStyle name="Normal 6 2 3 2 2 2 2 2" xfId="37317" xr:uid="{1E83EAE9-601C-46B0-B3F2-160040A0302C}"/>
    <cellStyle name="Normal 6 2 3 2 2 2 2 2 2" xfId="37318" xr:uid="{74199BFC-00BA-4431-A132-EC7CB01B3971}"/>
    <cellStyle name="Normal 6 2 3 2 2 2 2 2 2 2" xfId="37319" xr:uid="{B734407A-F298-417D-B3D2-AD9CDABB11C1}"/>
    <cellStyle name="Normal 6 2 3 2 2 2 2 2 3" xfId="37320" xr:uid="{F171AACB-52A5-48D3-A8CA-7CEBB378E2EA}"/>
    <cellStyle name="Normal 6 2 3 2 2 2 2 3" xfId="37321" xr:uid="{B3CE3112-6CAD-4D61-B854-488B258A6C78}"/>
    <cellStyle name="Normal 6 2 3 2 2 2 2 3 2" xfId="37322" xr:uid="{9759578C-F61B-479A-9313-857F30511C2E}"/>
    <cellStyle name="Normal 6 2 3 2 2 2 2 3 2 2" xfId="37323" xr:uid="{546E1B2C-2BBF-4E9F-AEEB-D727EEB493CA}"/>
    <cellStyle name="Normal 6 2 3 2 2 2 2 3 3" xfId="37324" xr:uid="{A97A3DEA-6BDD-432D-9582-6A79A326ACF8}"/>
    <cellStyle name="Normal 6 2 3 2 2 2 2 4" xfId="37325" xr:uid="{4F56AEA1-8AFD-4A97-A254-084C1714C45E}"/>
    <cellStyle name="Normal 6 2 3 2 2 2 2 4 2" xfId="37326" xr:uid="{526F67E6-C14B-4112-8A23-E412DD2AB31C}"/>
    <cellStyle name="Normal 6 2 3 2 2 2 2 5" xfId="37327" xr:uid="{DF5470AE-DF53-4154-BD76-35F33DDCD673}"/>
    <cellStyle name="Normal 6 2 3 2 2 2 3" xfId="37328" xr:uid="{E59FDE17-7A28-4491-B1F9-9A53244D59F8}"/>
    <cellStyle name="Normal 6 2 3 2 2 2 3 2" xfId="37329" xr:uid="{58D3796A-5040-42CD-8314-C81D52A42F90}"/>
    <cellStyle name="Normal 6 2 3 2 2 2 3 2 2" xfId="37330" xr:uid="{E08A59D1-3B38-439A-B571-A188277F1C4E}"/>
    <cellStyle name="Normal 6 2 3 2 2 2 3 3" xfId="37331" xr:uid="{7950ECE8-D860-4A2D-9ED5-981B8FBFB849}"/>
    <cellStyle name="Normal 6 2 3 2 2 2 4" xfId="37332" xr:uid="{AEE036A3-3523-4EBB-B1A3-24E5607DA52A}"/>
    <cellStyle name="Normal 6 2 3 2 2 2 4 2" xfId="37333" xr:uid="{F8FE4D4F-701C-4248-9F79-55A9334475B2}"/>
    <cellStyle name="Normal 6 2 3 2 2 2 4 2 2" xfId="37334" xr:uid="{B6F1814A-8641-4C0A-8C43-F1DB77AD4BE1}"/>
    <cellStyle name="Normal 6 2 3 2 2 2 4 3" xfId="37335" xr:uid="{97026712-C4E1-4EC8-AD8F-66D6EFA2E2E8}"/>
    <cellStyle name="Normal 6 2 3 2 2 2 5" xfId="37336" xr:uid="{D925FCDB-CFD3-4000-9003-8B3FBD88C85B}"/>
    <cellStyle name="Normal 6 2 3 2 2 2 5 2" xfId="37337" xr:uid="{647BD62E-AB1F-43D1-8B4A-072F38F3720B}"/>
    <cellStyle name="Normal 6 2 3 2 2 2 6" xfId="37338" xr:uid="{35746DA0-6A05-4A15-9AA6-1C4BFC5A61C0}"/>
    <cellStyle name="Normal 6 2 3 2 2 3" xfId="37339" xr:uid="{AE838DD6-7657-468D-B952-21C8B9E02592}"/>
    <cellStyle name="Normal 6 2 3 2 2 3 2" xfId="37340" xr:uid="{8BD5FD38-B477-458D-B825-998E1F881933}"/>
    <cellStyle name="Normal 6 2 3 2 2 3 2 2" xfId="37341" xr:uid="{F05ADC2E-A19B-473C-89F8-E3E48978C3DD}"/>
    <cellStyle name="Normal 6 2 3 2 2 3 2 2 2" xfId="37342" xr:uid="{D645072F-B468-4CC1-AC5C-682C51A0B019}"/>
    <cellStyle name="Normal 6 2 3 2 2 3 2 3" xfId="37343" xr:uid="{A84CCA35-F818-4079-B80B-CFD383B8171C}"/>
    <cellStyle name="Normal 6 2 3 2 2 3 3" xfId="37344" xr:uid="{3A5B8411-1173-45A8-9C69-1135683E96D1}"/>
    <cellStyle name="Normal 6 2 3 2 2 3 3 2" xfId="37345" xr:uid="{8F8D9B53-164C-476B-902D-F90C2B4AD837}"/>
    <cellStyle name="Normal 6 2 3 2 2 3 3 2 2" xfId="37346" xr:uid="{A3CA2FB6-8DB4-4B23-8B3C-4640C318AC99}"/>
    <cellStyle name="Normal 6 2 3 2 2 3 3 3" xfId="37347" xr:uid="{1474C480-E69C-4D4B-B4A3-0E51A4211364}"/>
    <cellStyle name="Normal 6 2 3 2 2 3 4" xfId="37348" xr:uid="{453FE83C-C91A-463E-9A81-710B8E7900FA}"/>
    <cellStyle name="Normal 6 2 3 2 2 3 4 2" xfId="37349" xr:uid="{34A71A0A-F4BF-433B-932B-825A44F96822}"/>
    <cellStyle name="Normal 6 2 3 2 2 3 5" xfId="37350" xr:uid="{6BF8BB4D-5382-499F-AF90-645BC7235574}"/>
    <cellStyle name="Normal 6 2 3 2 2 4" xfId="37351" xr:uid="{894706C0-E405-4AF7-97B2-9A11DD0D6587}"/>
    <cellStyle name="Normal 6 2 3 2 2 4 2" xfId="37352" xr:uid="{A8BCBD8D-8FD1-4CF0-850C-39B86B08E2EE}"/>
    <cellStyle name="Normal 6 2 3 2 2 4 2 2" xfId="37353" xr:uid="{8341A30B-8684-4BF4-93B9-EDDF59AA67F8}"/>
    <cellStyle name="Normal 6 2 3 2 2 4 2 2 2" xfId="37354" xr:uid="{E9648073-B3F8-40C6-ACA6-7BC975158DC2}"/>
    <cellStyle name="Normal 6 2 3 2 2 4 2 3" xfId="37355" xr:uid="{940E98DD-A1C7-4AE7-A77F-1EDB4C86F487}"/>
    <cellStyle name="Normal 6 2 3 2 2 4 3" xfId="37356" xr:uid="{FED3C736-4138-4AC4-9B85-01798AA559AF}"/>
    <cellStyle name="Normal 6 2 3 2 2 4 3 2" xfId="37357" xr:uid="{C52CAB31-9987-4093-9FE2-CE4D3A1E191B}"/>
    <cellStyle name="Normal 6 2 3 2 2 4 4" xfId="37358" xr:uid="{954843DF-22E1-4286-A0A5-A6253A2A82E6}"/>
    <cellStyle name="Normal 6 2 3 2 2 5" xfId="37359" xr:uid="{620F7AAA-9FD0-47D6-839C-9C299E7925E3}"/>
    <cellStyle name="Normal 6 2 3 2 2 5 2" xfId="37360" xr:uid="{91C7FC37-807E-42D2-87AD-BC87BE29D87E}"/>
    <cellStyle name="Normal 6 2 3 2 2 5 2 2" xfId="37361" xr:uid="{FDE2B8D7-FDBE-4A51-851E-3E3A86F169EF}"/>
    <cellStyle name="Normal 6 2 3 2 2 5 3" xfId="37362" xr:uid="{4878E132-20DA-42D0-93CA-9667E668E86A}"/>
    <cellStyle name="Normal 6 2 3 2 2 6" xfId="37363" xr:uid="{0B6F0D09-DA2B-42F3-A6F9-E9B24DDD55BE}"/>
    <cellStyle name="Normal 6 2 3 2 2 6 2" xfId="37364" xr:uid="{15BB0604-08EC-45BA-9704-B6F0246FD1F3}"/>
    <cellStyle name="Normal 6 2 3 2 2 7" xfId="37365" xr:uid="{ABBFDE26-A2D9-4CFE-AE2F-078EEC08DF3F}"/>
    <cellStyle name="Normal 6 2 3 2 2 8" xfId="46827" xr:uid="{3B7F58D2-D637-4E2C-8B68-3BF13CBE2A36}"/>
    <cellStyle name="Normal 6 2 3 2 3" xfId="37366" xr:uid="{3FA6AB6F-2159-41A3-AB4A-FACF71119851}"/>
    <cellStyle name="Normal 6 2 3 2 3 2" xfId="37367" xr:uid="{C3F84D54-147F-4F61-B835-615A17D075D5}"/>
    <cellStyle name="Normal 6 2 3 2 3 2 2" xfId="37368" xr:uid="{30665931-B806-4B07-A20A-9E6DEDA222F5}"/>
    <cellStyle name="Normal 6 2 3 2 3 2 2 2" xfId="37369" xr:uid="{EBA3C8CE-C70F-4F31-B6E3-CAAB625D227C}"/>
    <cellStyle name="Normal 6 2 3 2 3 2 2 2 2" xfId="37370" xr:uid="{71361E5A-437B-4F73-B869-85A93153154E}"/>
    <cellStyle name="Normal 6 2 3 2 3 2 2 3" xfId="37371" xr:uid="{6110D564-25F3-435D-87A5-962217AF0CA9}"/>
    <cellStyle name="Normal 6 2 3 2 3 2 3" xfId="37372" xr:uid="{DE972E0E-AF00-466D-85A2-36B8081627AE}"/>
    <cellStyle name="Normal 6 2 3 2 3 2 3 2" xfId="37373" xr:uid="{DBAAFC2F-2ADF-4AD1-989A-98A25D391C57}"/>
    <cellStyle name="Normal 6 2 3 2 3 2 3 2 2" xfId="37374" xr:uid="{960D368D-116A-450A-A07E-0418DE92B362}"/>
    <cellStyle name="Normal 6 2 3 2 3 2 3 3" xfId="37375" xr:uid="{3890F961-6EEC-4060-BD34-AE9EF90B62A1}"/>
    <cellStyle name="Normal 6 2 3 2 3 2 4" xfId="37376" xr:uid="{DBD21604-9D42-46E7-AD2A-BB9CA14C0DF1}"/>
    <cellStyle name="Normal 6 2 3 2 3 2 4 2" xfId="37377" xr:uid="{E7DE5CC1-9A86-4021-BF1A-C2550E238CFC}"/>
    <cellStyle name="Normal 6 2 3 2 3 2 5" xfId="37378" xr:uid="{A732783A-A53C-46F8-9D0F-A03782E336DA}"/>
    <cellStyle name="Normal 6 2 3 2 3 3" xfId="37379" xr:uid="{5BBF7CF5-C21A-4EA3-B72D-BAA5566782B5}"/>
    <cellStyle name="Normal 6 2 3 2 3 3 2" xfId="37380" xr:uid="{2B3DBC57-3D6D-4B42-9ED4-4FA2E4D17E6E}"/>
    <cellStyle name="Normal 6 2 3 2 3 3 2 2" xfId="37381" xr:uid="{213819A9-E9D8-41E2-B90D-68B55E5EF935}"/>
    <cellStyle name="Normal 6 2 3 2 3 3 2 2 2" xfId="37382" xr:uid="{7C38A1AD-DEEF-446E-8612-9C7AFE3CD017}"/>
    <cellStyle name="Normal 6 2 3 2 3 3 2 3" xfId="37383" xr:uid="{CC784683-03FA-4CA6-AB55-CDB3B7B48F12}"/>
    <cellStyle name="Normal 6 2 3 2 3 3 3" xfId="37384" xr:uid="{7FDF292C-5B32-4889-996B-3627BDE4E50C}"/>
    <cellStyle name="Normal 6 2 3 2 3 3 3 2" xfId="37385" xr:uid="{7D5ED585-365A-4C40-B418-FBD01FA4BBBE}"/>
    <cellStyle name="Normal 6 2 3 2 3 3 4" xfId="37386" xr:uid="{7AB01E5C-7898-4D19-82A4-B5E4B0B75E3F}"/>
    <cellStyle name="Normal 6 2 3 2 3 4" xfId="37387" xr:uid="{61937423-1007-4AB3-867E-6BCE79321868}"/>
    <cellStyle name="Normal 6 2 3 2 3 4 2" xfId="37388" xr:uid="{34D1E450-90D9-43DF-9BBB-C680FD032F2E}"/>
    <cellStyle name="Normal 6 2 3 2 3 4 2 2" xfId="37389" xr:uid="{1F629376-A4E8-48FF-BE8C-27B770132BB2}"/>
    <cellStyle name="Normal 6 2 3 2 3 4 3" xfId="37390" xr:uid="{14309396-85DF-492D-B17D-4F8AEB5D921E}"/>
    <cellStyle name="Normal 6 2 3 2 3 5" xfId="37391" xr:uid="{E78F18BE-8052-4D7A-BDE7-20672DA56579}"/>
    <cellStyle name="Normal 6 2 3 2 3 5 2" xfId="37392" xr:uid="{BB13CC3C-7A9F-4D6D-B565-35681D06D9D0}"/>
    <cellStyle name="Normal 6 2 3 2 3 6" xfId="37393" xr:uid="{92D6A739-FA61-4CEA-A9B6-B3369D9FBD79}"/>
    <cellStyle name="Normal 6 2 3 2 4" xfId="37394" xr:uid="{E85C5D86-0FEC-4EC1-9B30-DFEA2F9537A3}"/>
    <cellStyle name="Normal 6 2 3 2 4 2" xfId="37395" xr:uid="{CB39E47D-6F9E-4A23-AB66-2518094674A1}"/>
    <cellStyle name="Normal 6 2 3 2 4 2 2" xfId="37396" xr:uid="{8A375535-892C-48A4-9A0B-52B3495BAE89}"/>
    <cellStyle name="Normal 6 2 3 2 4 2 2 2" xfId="37397" xr:uid="{DA6E9772-4B9F-4378-903C-0AF0819E13AB}"/>
    <cellStyle name="Normal 6 2 3 2 4 2 3" xfId="37398" xr:uid="{722CBD0B-0D2D-49E8-A96C-8F9A0D6EBED2}"/>
    <cellStyle name="Normal 6 2 3 2 4 3" xfId="37399" xr:uid="{70C72BAE-C9DC-43D8-917B-5901B416CD22}"/>
    <cellStyle name="Normal 6 2 3 2 4 3 2" xfId="37400" xr:uid="{72F82A9F-A597-4E22-B9E7-CDD030B6D346}"/>
    <cellStyle name="Normal 6 2 3 2 4 3 2 2" xfId="37401" xr:uid="{EE9C03B3-1CCD-419A-ABCF-467EBF1397CA}"/>
    <cellStyle name="Normal 6 2 3 2 4 3 3" xfId="37402" xr:uid="{BDF28E9E-ADE2-47F8-8422-0451AB3778A7}"/>
    <cellStyle name="Normal 6 2 3 2 4 4" xfId="37403" xr:uid="{33EE8DFE-03F6-4878-BA18-D284251D0A3F}"/>
    <cellStyle name="Normal 6 2 3 2 4 4 2" xfId="37404" xr:uid="{E2A4EA37-2B1E-45A7-91E6-E66186D75309}"/>
    <cellStyle name="Normal 6 2 3 2 4 5" xfId="37405" xr:uid="{E27E07CF-197C-4755-8784-43DDD8785B6C}"/>
    <cellStyle name="Normal 6 2 3 2 5" xfId="37406" xr:uid="{B7FEBD00-3DB6-4967-9EFE-6C380AF89A4A}"/>
    <cellStyle name="Normal 6 2 3 2 5 2" xfId="37407" xr:uid="{D49155B5-499F-4513-828D-C401B995F6C8}"/>
    <cellStyle name="Normal 6 2 3 2 5 2 2" xfId="37408" xr:uid="{5354A497-BDB0-470B-91E5-11B6D01637B9}"/>
    <cellStyle name="Normal 6 2 3 2 5 2 2 2" xfId="37409" xr:uid="{E557D349-0F8B-4556-A0B8-783E6B27AF35}"/>
    <cellStyle name="Normal 6 2 3 2 5 2 3" xfId="37410" xr:uid="{DB7F9402-44A0-4B20-A997-6A232A70232F}"/>
    <cellStyle name="Normal 6 2 3 2 5 3" xfId="37411" xr:uid="{E7E99971-439A-4874-8523-5F4FEC3CB33B}"/>
    <cellStyle name="Normal 6 2 3 2 5 3 2" xfId="37412" xr:uid="{95B79E35-B20A-430F-BF54-FC23AF941505}"/>
    <cellStyle name="Normal 6 2 3 2 5 4" xfId="37413" xr:uid="{E36B0652-3897-4704-912B-540343CCB2A7}"/>
    <cellStyle name="Normal 6 2 3 2 6" xfId="37414" xr:uid="{FF3EA736-3601-48A7-9DC8-1D86564ECAF6}"/>
    <cellStyle name="Normal 6 2 3 2 6 2" xfId="37415" xr:uid="{B21FEFEB-05BA-49ED-ABCC-1D128ED71A6D}"/>
    <cellStyle name="Normal 6 2 3 2 6 2 2" xfId="37416" xr:uid="{D91E88BD-5943-4086-9EB1-5DC203E5E92A}"/>
    <cellStyle name="Normal 6 2 3 2 6 3" xfId="37417" xr:uid="{DC0C1BD0-D671-45B0-9C1C-B6C33D7894AE}"/>
    <cellStyle name="Normal 6 2 3 2 7" xfId="37418" xr:uid="{773E52CC-F355-407A-905F-E14C34841996}"/>
    <cellStyle name="Normal 6 2 3 2 7 2" xfId="37419" xr:uid="{AEE9EB6B-30F5-4F31-8D64-1A87DFCDD159}"/>
    <cellStyle name="Normal 6 2 3 2 8" xfId="37420" xr:uid="{E724BE1C-DABA-4A25-A830-68248CF591E9}"/>
    <cellStyle name="Normal 6 2 3 2 9" xfId="37313" xr:uid="{124D9BB6-F26E-4FEA-9E1A-E81CED2B9A2F}"/>
    <cellStyle name="Normal 6 2 3 3" xfId="37421" xr:uid="{F0FF74BE-647F-48C1-899C-4DCAB09E6ED6}"/>
    <cellStyle name="Normal 6 2 3 3 2" xfId="37422" xr:uid="{BC5984BB-E038-49AE-9E25-13B4DD427B0F}"/>
    <cellStyle name="Normal 6 2 3 3 2 2" xfId="37423" xr:uid="{C989A27C-EB19-44A3-8DD2-048C8ED9E73E}"/>
    <cellStyle name="Normal 6 2 3 3 2 2 2" xfId="37424" xr:uid="{CC285E34-4092-4E66-8FE0-F6E0C61B7711}"/>
    <cellStyle name="Normal 6 2 3 3 2 2 2 2" xfId="37425" xr:uid="{F9BCA440-6027-4867-AF8C-583554C48219}"/>
    <cellStyle name="Normal 6 2 3 3 2 2 2 2 2" xfId="37426" xr:uid="{607FAE8E-B107-4952-9DAE-451EC5E36D62}"/>
    <cellStyle name="Normal 6 2 3 3 2 2 2 3" xfId="37427" xr:uid="{12381C71-20DF-4D27-A4CA-FFBECCAA832C}"/>
    <cellStyle name="Normal 6 2 3 3 2 2 3" xfId="37428" xr:uid="{D6345A29-873A-471A-8067-922F2F9C7D00}"/>
    <cellStyle name="Normal 6 2 3 3 2 2 3 2" xfId="37429" xr:uid="{145CE581-E59A-49CD-A087-27C3EDF2B2A3}"/>
    <cellStyle name="Normal 6 2 3 3 2 2 3 2 2" xfId="37430" xr:uid="{9237DC6D-A9BC-4EAD-87D7-2C462A5AE09C}"/>
    <cellStyle name="Normal 6 2 3 3 2 2 3 3" xfId="37431" xr:uid="{2EAFB8E5-9CAE-4739-9B5D-1A2317F2EF47}"/>
    <cellStyle name="Normal 6 2 3 3 2 2 4" xfId="37432" xr:uid="{35DC9161-11D3-466D-A7E4-CDFF13BD7891}"/>
    <cellStyle name="Normal 6 2 3 3 2 2 4 2" xfId="37433" xr:uid="{C64B2B27-F6B1-488E-820E-29D55CBA67DC}"/>
    <cellStyle name="Normal 6 2 3 3 2 2 5" xfId="37434" xr:uid="{CF45F09A-48AD-4642-815B-D9AD3DDC5354}"/>
    <cellStyle name="Normal 6 2 3 3 2 3" xfId="37435" xr:uid="{EF3FDB09-748C-4F33-8447-9927388559FE}"/>
    <cellStyle name="Normal 6 2 3 3 2 3 2" xfId="37436" xr:uid="{B5490527-AD1A-4567-A84F-7C97AF853021}"/>
    <cellStyle name="Normal 6 2 3 3 2 3 2 2" xfId="37437" xr:uid="{064E1419-4597-4C25-87E2-5CBEACDCDDE2}"/>
    <cellStyle name="Normal 6 2 3 3 2 3 3" xfId="37438" xr:uid="{6D441C23-A03D-4ED8-AE92-E47DC0B66D6B}"/>
    <cellStyle name="Normal 6 2 3 3 2 4" xfId="37439" xr:uid="{5D7E407B-362B-4766-8B08-A1E03682850F}"/>
    <cellStyle name="Normal 6 2 3 3 2 4 2" xfId="37440" xr:uid="{DA5A5EEF-58AC-4EE8-93F1-887D5ADB936C}"/>
    <cellStyle name="Normal 6 2 3 3 2 4 2 2" xfId="37441" xr:uid="{548BD796-DE17-4EDD-8C5D-DA66B5B08AF0}"/>
    <cellStyle name="Normal 6 2 3 3 2 4 3" xfId="37442" xr:uid="{3A39BAC4-2FA3-4A16-8690-94C3D66FDAC1}"/>
    <cellStyle name="Normal 6 2 3 3 2 5" xfId="37443" xr:uid="{A9A8FC02-8359-4736-B651-5CCC998E971C}"/>
    <cellStyle name="Normal 6 2 3 3 2 5 2" xfId="37444" xr:uid="{61F552F3-E061-4AF9-9CA6-9DE18BB8DBA9}"/>
    <cellStyle name="Normal 6 2 3 3 2 6" xfId="37445" xr:uid="{03B17AB0-D40A-4B19-8B2C-EEA4676420A8}"/>
    <cellStyle name="Normal 6 2 3 3 2 7" xfId="46992" xr:uid="{14B7A0A8-5A92-4588-9256-1B917EBBEE0B}"/>
    <cellStyle name="Normal 6 2 3 3 3" xfId="37446" xr:uid="{4C5DC806-AA47-4D69-90C8-B27E5268D076}"/>
    <cellStyle name="Normal 6 2 3 3 3 2" xfId="37447" xr:uid="{05A0A968-244B-4CD6-98AB-11A1CCEA76BF}"/>
    <cellStyle name="Normal 6 2 3 3 3 2 2" xfId="37448" xr:uid="{57BC512E-76DC-429C-BDE7-284965FACF32}"/>
    <cellStyle name="Normal 6 2 3 3 3 2 2 2" xfId="37449" xr:uid="{728D03E9-354B-4DD0-9078-DC06DAD9AA84}"/>
    <cellStyle name="Normal 6 2 3 3 3 2 3" xfId="37450" xr:uid="{4F5D5567-7B44-4C3D-81C9-EBC8DB1287C1}"/>
    <cellStyle name="Normal 6 2 3 3 3 3" xfId="37451" xr:uid="{1885A1C9-9B44-44CD-82FA-6B5198213213}"/>
    <cellStyle name="Normal 6 2 3 3 3 3 2" xfId="37452" xr:uid="{2E84AEB5-CBB1-4ECD-9E11-717615D9FBEA}"/>
    <cellStyle name="Normal 6 2 3 3 3 3 2 2" xfId="37453" xr:uid="{C3B1A3DE-BCEC-4CF4-A977-CB1E5C961E64}"/>
    <cellStyle name="Normal 6 2 3 3 3 3 3" xfId="37454" xr:uid="{8CD9B41B-8833-4383-BC1C-F2E234A38982}"/>
    <cellStyle name="Normal 6 2 3 3 3 4" xfId="37455" xr:uid="{4769F349-A2D4-4F8C-8011-58748F27B729}"/>
    <cellStyle name="Normal 6 2 3 3 3 4 2" xfId="37456" xr:uid="{58221332-0B74-45E2-8B9A-A85BAF99375B}"/>
    <cellStyle name="Normal 6 2 3 3 3 5" xfId="37457" xr:uid="{E02DDD56-F454-4850-899E-633765F0F405}"/>
    <cellStyle name="Normal 6 2 3 3 4" xfId="37458" xr:uid="{19C9AC4A-2CC8-4CAE-A85A-D9F0F0C63880}"/>
    <cellStyle name="Normal 6 2 3 3 4 2" xfId="37459" xr:uid="{DF38C215-E12B-4527-83E4-D79EA8BDA1E1}"/>
    <cellStyle name="Normal 6 2 3 3 4 2 2" xfId="37460" xr:uid="{0792828C-3916-4FB8-9058-C12BCECCF1BE}"/>
    <cellStyle name="Normal 6 2 3 3 4 2 2 2" xfId="37461" xr:uid="{7DD5EF0B-4A70-411D-B297-3010093CEE96}"/>
    <cellStyle name="Normal 6 2 3 3 4 2 3" xfId="37462" xr:uid="{1C81256D-ACB2-4FD8-8217-2CBDABE925AD}"/>
    <cellStyle name="Normal 6 2 3 3 4 3" xfId="37463" xr:uid="{7F51C064-AEE7-49CA-ACC7-6A4DA13F36AB}"/>
    <cellStyle name="Normal 6 2 3 3 4 3 2" xfId="37464" xr:uid="{E1C16F40-B782-4F69-98A4-3E3DDF17A042}"/>
    <cellStyle name="Normal 6 2 3 3 4 4" xfId="37465" xr:uid="{3BE3645C-6156-4BCE-B835-54BF4B162E28}"/>
    <cellStyle name="Normal 6 2 3 3 5" xfId="37466" xr:uid="{10AC5F63-1E51-457E-96C2-6E699C5C569D}"/>
    <cellStyle name="Normal 6 2 3 3 5 2" xfId="37467" xr:uid="{148B922F-A7C4-4EAA-B499-3C4525C8FCE4}"/>
    <cellStyle name="Normal 6 2 3 3 5 2 2" xfId="37468" xr:uid="{B516992D-1963-403C-8235-832450A4B375}"/>
    <cellStyle name="Normal 6 2 3 3 5 3" xfId="37469" xr:uid="{5F1B5F8E-7F62-4773-85F2-DEE664988F97}"/>
    <cellStyle name="Normal 6 2 3 3 6" xfId="37470" xr:uid="{7B854ADA-195B-4933-9D07-1F17837DAEF6}"/>
    <cellStyle name="Normal 6 2 3 3 6 2" xfId="37471" xr:uid="{CB62F49E-C49D-4861-9546-3B69938E9942}"/>
    <cellStyle name="Normal 6 2 3 3 7" xfId="37472" xr:uid="{01D98C67-BE7C-46B1-8807-43345809D793}"/>
    <cellStyle name="Normal 6 2 3 3 8" xfId="44880" xr:uid="{6B2D1A78-9F3E-49A4-8791-EB83340F4417}"/>
    <cellStyle name="Normal 6 2 3 4" xfId="37473" xr:uid="{D6090C41-7718-4E6D-9652-564C6D4F549C}"/>
    <cellStyle name="Normal 6 2 3 4 2" xfId="37474" xr:uid="{32459B29-5A6F-41E8-AFF7-C0779323541D}"/>
    <cellStyle name="Normal 6 2 3 4 2 2" xfId="37475" xr:uid="{9AADDA36-5B0C-4504-899E-96596DFE0A8E}"/>
    <cellStyle name="Normal 6 2 3 4 2 2 2" xfId="37476" xr:uid="{5D80C916-3978-4111-ADEA-0D0E282970F9}"/>
    <cellStyle name="Normal 6 2 3 4 2 2 2 2" xfId="37477" xr:uid="{4E248801-F46D-4153-B26C-9027B92B9CB7}"/>
    <cellStyle name="Normal 6 2 3 4 2 2 2 2 2" xfId="37478" xr:uid="{1A152075-5109-488E-BAFC-7A220DF16805}"/>
    <cellStyle name="Normal 6 2 3 4 2 2 2 3" xfId="37479" xr:uid="{42C75C2D-56FC-4F28-82CF-F4175DFECEEA}"/>
    <cellStyle name="Normal 6 2 3 4 2 2 3" xfId="37480" xr:uid="{ABBDE0CA-CE2B-4B17-907A-A21DD49E9D23}"/>
    <cellStyle name="Normal 6 2 3 4 2 2 3 2" xfId="37481" xr:uid="{1871C848-9428-47FC-953A-137E350C4F38}"/>
    <cellStyle name="Normal 6 2 3 4 2 2 3 2 2" xfId="37482" xr:uid="{DC7C32E3-1743-4516-B7C6-61741348748C}"/>
    <cellStyle name="Normal 6 2 3 4 2 2 3 3" xfId="37483" xr:uid="{1C57071B-23F3-4391-98AD-051AE75584E1}"/>
    <cellStyle name="Normal 6 2 3 4 2 2 4" xfId="37484" xr:uid="{76E95C71-7E93-405E-A691-9F0589185708}"/>
    <cellStyle name="Normal 6 2 3 4 2 2 4 2" xfId="37485" xr:uid="{75D3F943-DD46-4843-900D-57112F19A604}"/>
    <cellStyle name="Normal 6 2 3 4 2 2 5" xfId="37486" xr:uid="{6025E62E-39BB-4FB5-A5FB-12E7C7155D88}"/>
    <cellStyle name="Normal 6 2 3 4 2 3" xfId="37487" xr:uid="{20FF5436-7F0F-4514-94AC-58D9D765E927}"/>
    <cellStyle name="Normal 6 2 3 4 2 3 2" xfId="37488" xr:uid="{04B12A15-2375-4AAB-B116-7C12E4629058}"/>
    <cellStyle name="Normal 6 2 3 4 2 3 2 2" xfId="37489" xr:uid="{FE37182E-B329-4114-9AE8-27D51875DA23}"/>
    <cellStyle name="Normal 6 2 3 4 2 3 3" xfId="37490" xr:uid="{42CBA36E-AD0E-4E55-B175-81D497BBB4FB}"/>
    <cellStyle name="Normal 6 2 3 4 2 4" xfId="37491" xr:uid="{913EDB6F-7B31-4F06-9A52-13858095D8CA}"/>
    <cellStyle name="Normal 6 2 3 4 2 4 2" xfId="37492" xr:uid="{89793F85-5DE0-4948-87B7-3CFBAE975C02}"/>
    <cellStyle name="Normal 6 2 3 4 2 4 2 2" xfId="37493" xr:uid="{338E75F5-5595-4ABD-A18C-BDB3ACB2A661}"/>
    <cellStyle name="Normal 6 2 3 4 2 4 3" xfId="37494" xr:uid="{EB3186ED-37B2-4E86-9291-4F4E98DE98DD}"/>
    <cellStyle name="Normal 6 2 3 4 2 5" xfId="37495" xr:uid="{8C000BA4-EB49-4734-9CBD-20B59868F6AC}"/>
    <cellStyle name="Normal 6 2 3 4 2 5 2" xfId="37496" xr:uid="{1806A8E6-9680-49A8-AB6F-A4575289B51C}"/>
    <cellStyle name="Normal 6 2 3 4 2 6" xfId="37497" xr:uid="{BA2F47E0-F887-422E-84BC-3C3B68821087}"/>
    <cellStyle name="Normal 6 2 3 4 3" xfId="37498" xr:uid="{9B0BCC0F-1EC8-41A6-9325-F163547AA871}"/>
    <cellStyle name="Normal 6 2 3 4 3 2" xfId="37499" xr:uid="{DB257A00-464C-46C5-809E-07B198609639}"/>
    <cellStyle name="Normal 6 2 3 4 3 2 2" xfId="37500" xr:uid="{EAEB990A-53FD-462A-BC79-290BB90CC870}"/>
    <cellStyle name="Normal 6 2 3 4 3 2 2 2" xfId="37501" xr:uid="{8221D710-9B1A-4D65-8A21-119CF7F01413}"/>
    <cellStyle name="Normal 6 2 3 4 3 2 3" xfId="37502" xr:uid="{50579311-0869-42A1-8969-5407ACD892C1}"/>
    <cellStyle name="Normal 6 2 3 4 3 3" xfId="37503" xr:uid="{76322EDE-6D14-47BD-ADED-63C72F819306}"/>
    <cellStyle name="Normal 6 2 3 4 3 3 2" xfId="37504" xr:uid="{E564FFFD-BECD-4743-A709-9A43E46AE604}"/>
    <cellStyle name="Normal 6 2 3 4 3 3 2 2" xfId="37505" xr:uid="{959C30BD-E5BF-4A43-9C68-5ACBCD756865}"/>
    <cellStyle name="Normal 6 2 3 4 3 3 3" xfId="37506" xr:uid="{18E6B13C-B647-4341-8651-5C012149C077}"/>
    <cellStyle name="Normal 6 2 3 4 3 4" xfId="37507" xr:uid="{8A57D87C-7829-43A0-8FC7-3344A9E5971F}"/>
    <cellStyle name="Normal 6 2 3 4 3 4 2" xfId="37508" xr:uid="{0CC88EE5-83BD-41F9-98E1-3679A5C2BD4F}"/>
    <cellStyle name="Normal 6 2 3 4 3 5" xfId="37509" xr:uid="{25533A51-BCB3-4AB1-BDF6-3D364D030444}"/>
    <cellStyle name="Normal 6 2 3 4 4" xfId="37510" xr:uid="{3B94DEEF-93E0-40D5-8A7C-AD30E1318F55}"/>
    <cellStyle name="Normal 6 2 3 4 4 2" xfId="37511" xr:uid="{D6B395E1-752C-4221-811E-849B00752868}"/>
    <cellStyle name="Normal 6 2 3 4 4 2 2" xfId="37512" xr:uid="{8DA42E43-EFA3-4B08-AD7F-7FF4AE4D144F}"/>
    <cellStyle name="Normal 6 2 3 4 4 2 2 2" xfId="37513" xr:uid="{FA870779-710D-4A59-A387-A281FB17D11C}"/>
    <cellStyle name="Normal 6 2 3 4 4 2 3" xfId="37514" xr:uid="{83C5B31A-3B8E-4236-82B1-AF77E68D9751}"/>
    <cellStyle name="Normal 6 2 3 4 4 3" xfId="37515" xr:uid="{4F4DEC5B-3C7D-407D-994D-5733110BCC04}"/>
    <cellStyle name="Normal 6 2 3 4 4 3 2" xfId="37516" xr:uid="{EC49D4E8-060A-456C-985D-4F375307642F}"/>
    <cellStyle name="Normal 6 2 3 4 4 4" xfId="37517" xr:uid="{DE304F4E-7BBE-4FB3-B32B-6190BCA0457B}"/>
    <cellStyle name="Normal 6 2 3 4 5" xfId="37518" xr:uid="{3A50310F-8EFC-4583-8C61-F0D36FF760DF}"/>
    <cellStyle name="Normal 6 2 3 4 5 2" xfId="37519" xr:uid="{C93A4CA3-E570-4358-A0E0-3BF17E16BCCA}"/>
    <cellStyle name="Normal 6 2 3 4 5 2 2" xfId="37520" xr:uid="{7549621A-27AD-441F-8D42-29400C264ED4}"/>
    <cellStyle name="Normal 6 2 3 4 5 3" xfId="37521" xr:uid="{092A39CC-6B7A-4FBA-A2E0-24F3A973F8D7}"/>
    <cellStyle name="Normal 6 2 3 4 6" xfId="37522" xr:uid="{E5C163E4-74E6-40F8-9625-8BA79BFE035D}"/>
    <cellStyle name="Normal 6 2 3 4 6 2" xfId="37523" xr:uid="{9D172404-CAB5-415A-8AA6-CA9B47DCC7DA}"/>
    <cellStyle name="Normal 6 2 3 4 7" xfId="37524" xr:uid="{5612DD00-ADEC-4343-95C7-06A103D6427F}"/>
    <cellStyle name="Normal 6 2 3 4 8" xfId="47164" xr:uid="{4010690C-113E-40AC-A644-6E2703485563}"/>
    <cellStyle name="Normal 6 2 3 5" xfId="37525" xr:uid="{99FCEE2A-0767-462B-869A-839A1051C216}"/>
    <cellStyle name="Normal 6 2 3 5 2" xfId="37526" xr:uid="{A24A1467-747E-4109-B655-60170AE38887}"/>
    <cellStyle name="Normal 6 2 3 5 2 2" xfId="37527" xr:uid="{F8CB9E16-7AA9-4F09-9FF9-500C65FF763F}"/>
    <cellStyle name="Normal 6 2 3 5 2 2 2" xfId="37528" xr:uid="{0C390174-AAD6-4B2B-8595-2B38B7EDDC4A}"/>
    <cellStyle name="Normal 6 2 3 5 2 2 2 2" xfId="37529" xr:uid="{FF92241E-C1C7-4EBC-813E-8597BC987F8D}"/>
    <cellStyle name="Normal 6 2 3 5 2 2 3" xfId="37530" xr:uid="{7FF24815-CEEB-457B-A629-E4E91CF5284A}"/>
    <cellStyle name="Normal 6 2 3 5 2 3" xfId="37531" xr:uid="{CBB44DDE-94DB-4598-B32B-289DBED7E470}"/>
    <cellStyle name="Normal 6 2 3 5 2 3 2" xfId="37532" xr:uid="{AA411BDC-C060-408A-B637-BE17AA3CFE9D}"/>
    <cellStyle name="Normal 6 2 3 5 2 3 2 2" xfId="37533" xr:uid="{B5E68C14-D690-415A-8FDD-A50905B6E76B}"/>
    <cellStyle name="Normal 6 2 3 5 2 3 3" xfId="37534" xr:uid="{58748767-CBEE-4125-B152-F1B5C5CA9B65}"/>
    <cellStyle name="Normal 6 2 3 5 2 4" xfId="37535" xr:uid="{9952B607-BA0F-4F22-892B-5573BBCDF43B}"/>
    <cellStyle name="Normal 6 2 3 5 2 4 2" xfId="37536" xr:uid="{E6E405F5-29DE-4C0D-9A67-6A845FB80CEE}"/>
    <cellStyle name="Normal 6 2 3 5 2 5" xfId="37537" xr:uid="{CF89F7A0-9EBC-4840-B943-64EAB26A13B3}"/>
    <cellStyle name="Normal 6 2 3 5 3" xfId="37538" xr:uid="{8DB6711B-ED7D-4408-BA03-90D9B2C45168}"/>
    <cellStyle name="Normal 6 2 3 5 3 2" xfId="37539" xr:uid="{80A60D57-EF74-4F23-88B5-41D0CA436632}"/>
    <cellStyle name="Normal 6 2 3 5 3 2 2" xfId="37540" xr:uid="{E321B1F5-88B7-48CD-8A36-026C7E9D0874}"/>
    <cellStyle name="Normal 6 2 3 5 3 3" xfId="37541" xr:uid="{E81BD5C4-773E-42B6-93D5-39D1A404A502}"/>
    <cellStyle name="Normal 6 2 3 5 4" xfId="37542" xr:uid="{BB6DC132-E010-45C1-9D1F-D7B6681F3D4E}"/>
    <cellStyle name="Normal 6 2 3 5 4 2" xfId="37543" xr:uid="{2799A0E5-75D1-4921-8498-DE639771AA08}"/>
    <cellStyle name="Normal 6 2 3 5 4 2 2" xfId="37544" xr:uid="{97076679-933A-4D91-BE52-69ECF988E9D0}"/>
    <cellStyle name="Normal 6 2 3 5 4 3" xfId="37545" xr:uid="{2FD60328-0804-4654-9017-0A34137DE27C}"/>
    <cellStyle name="Normal 6 2 3 5 5" xfId="37546" xr:uid="{8C1C9A68-14D8-4577-9078-7628A83EB11D}"/>
    <cellStyle name="Normal 6 2 3 5 5 2" xfId="37547" xr:uid="{7BF76339-6045-4D10-8895-870B0DEC1198}"/>
    <cellStyle name="Normal 6 2 3 5 6" xfId="37548" xr:uid="{FCEE89DC-19BE-4985-8129-001ADCEAE180}"/>
    <cellStyle name="Normal 6 2 3 5 7" xfId="46262" xr:uid="{77271360-F449-479A-9B87-7C16CD73A50D}"/>
    <cellStyle name="Normal 6 2 3 6" xfId="37549" xr:uid="{BD396B42-128A-4270-B134-CAF9D28B0B30}"/>
    <cellStyle name="Normal 6 2 3 6 2" xfId="37550" xr:uid="{CFDF25E7-690A-4B7D-8E81-938454DD7005}"/>
    <cellStyle name="Normal 6 2 3 6 2 2" xfId="37551" xr:uid="{A3930E50-7DF0-4B8F-B866-EFAA35E15A5B}"/>
    <cellStyle name="Normal 6 2 3 6 2 2 2" xfId="37552" xr:uid="{FB5CDF38-1E5D-4143-BF04-49DC4F0ED5C4}"/>
    <cellStyle name="Normal 6 2 3 6 2 3" xfId="37553" xr:uid="{F910AAEC-F809-4E07-A874-BB34A574837F}"/>
    <cellStyle name="Normal 6 2 3 6 3" xfId="37554" xr:uid="{81C04A31-D8C0-40A2-9F39-E5DA3F60A5F0}"/>
    <cellStyle name="Normal 6 2 3 6 3 2" xfId="37555" xr:uid="{A11E55AA-C5A7-46A8-8911-54A210318FD1}"/>
    <cellStyle name="Normal 6 2 3 6 3 2 2" xfId="37556" xr:uid="{C16C8009-7A74-4AC2-8792-277BA94F8605}"/>
    <cellStyle name="Normal 6 2 3 6 3 3" xfId="37557" xr:uid="{EF4D36E4-F8B2-4F08-BCF6-C38BEB2721BD}"/>
    <cellStyle name="Normal 6 2 3 6 4" xfId="37558" xr:uid="{BF23E4EC-178A-4FED-933F-203C308A4278}"/>
    <cellStyle name="Normal 6 2 3 6 4 2" xfId="37559" xr:uid="{E2E2BCA0-BD7B-4B6F-BE5D-D4C7B271B172}"/>
    <cellStyle name="Normal 6 2 3 6 5" xfId="37560" xr:uid="{CD1BCA7A-5F95-423A-8B8A-537144F95051}"/>
    <cellStyle name="Normal 6 2 3 7" xfId="37561" xr:uid="{AF0F21BF-5E23-4CE2-8C89-C42F01F44E4B}"/>
    <cellStyle name="Normal 6 2 3 7 2" xfId="37562" xr:uid="{78647A3E-5724-4EC5-858D-9E31400C2DAC}"/>
    <cellStyle name="Normal 6 2 3 7 2 2" xfId="37563" xr:uid="{E951B58A-86D0-4924-8B84-D23CBC267362}"/>
    <cellStyle name="Normal 6 2 3 7 2 2 2" xfId="37564" xr:uid="{25AE04B0-62C9-4454-8E5D-83B4C5C73CDC}"/>
    <cellStyle name="Normal 6 2 3 7 2 3" xfId="37565" xr:uid="{E2B67375-4F22-47D7-992C-0D279B2902E6}"/>
    <cellStyle name="Normal 6 2 3 7 3" xfId="37566" xr:uid="{7C4567FD-5D40-4D23-A358-D27E8E564754}"/>
    <cellStyle name="Normal 6 2 3 7 3 2" xfId="37567" xr:uid="{6881D6F1-5A77-4F54-96E0-EF3F40B98010}"/>
    <cellStyle name="Normal 6 2 3 7 4" xfId="37568" xr:uid="{6F3E05F0-67AB-4D3A-A289-F8B6BEDC2FF6}"/>
    <cellStyle name="Normal 6 2 3 8" xfId="37569" xr:uid="{B798197B-E2D6-430E-83F0-2D24E8915768}"/>
    <cellStyle name="Normal 6 2 3 8 2" xfId="37570" xr:uid="{2BC798AA-317C-4396-B26A-E37B3F49AC63}"/>
    <cellStyle name="Normal 6 2 3 8 2 2" xfId="37571" xr:uid="{BFFCDAC0-557E-4C81-AB75-560389004080}"/>
    <cellStyle name="Normal 6 2 3 8 3" xfId="37572" xr:uid="{3D162025-506D-4E45-B2C4-A09DAFADFEC5}"/>
    <cellStyle name="Normal 6 2 3 9" xfId="37573" xr:uid="{0E297752-776F-485A-A1CC-C8EA2FB0F2E9}"/>
    <cellStyle name="Normal 6 2 3 9 2" xfId="37574" xr:uid="{6DF2936D-3F6D-4732-8ABF-AE5E253C0A59}"/>
    <cellStyle name="Normal 6 2 4" xfId="703" xr:uid="{767145C6-49AB-4AFC-AFDD-07DD261AFBDC}"/>
    <cellStyle name="Normal 6 2 4 10" xfId="37575" xr:uid="{E7A334DD-672C-4A62-B472-0CBC9224B145}"/>
    <cellStyle name="Normal 6 2 4 11" xfId="3281" xr:uid="{93CEE48A-F4C5-4EA8-80B7-58E2F1E6E08A}"/>
    <cellStyle name="Normal 6 2 4 12" xfId="44441" xr:uid="{F090C6CC-0B33-4BF3-835D-5314F8B439EA}"/>
    <cellStyle name="Normal 6 2 4 2" xfId="1110" xr:uid="{BF1AAEA4-5441-48A1-AD35-9CADDCD93E01}"/>
    <cellStyle name="Normal 6 2 4 2 2" xfId="37577" xr:uid="{CBF10988-9026-4CC3-85E9-090FA0037F28}"/>
    <cellStyle name="Normal 6 2 4 2 2 2" xfId="37578" xr:uid="{3ED5A622-70F1-4431-9475-15EAFB74FB10}"/>
    <cellStyle name="Normal 6 2 4 2 2 2 2" xfId="37579" xr:uid="{0F2CED57-B82F-4880-9992-BCB13F617643}"/>
    <cellStyle name="Normal 6 2 4 2 2 2 2 2" xfId="37580" xr:uid="{A8E4CAE4-BD1D-48FD-A7EA-468BE0B5A259}"/>
    <cellStyle name="Normal 6 2 4 2 2 2 2 2 2" xfId="37581" xr:uid="{7048B87D-8738-45CE-8E44-936E06B68CED}"/>
    <cellStyle name="Normal 6 2 4 2 2 2 2 3" xfId="37582" xr:uid="{04022E33-E1DF-4497-82B5-4AC6FD39C2B0}"/>
    <cellStyle name="Normal 6 2 4 2 2 2 3" xfId="37583" xr:uid="{D21EF5BD-9E81-42CD-8D5D-B4375C56FEE8}"/>
    <cellStyle name="Normal 6 2 4 2 2 2 3 2" xfId="37584" xr:uid="{A49A5BE8-A33E-428B-9020-622C4C1ABD99}"/>
    <cellStyle name="Normal 6 2 4 2 2 2 3 2 2" xfId="37585" xr:uid="{98EFED19-655F-4BCB-A56A-876D76E53DCB}"/>
    <cellStyle name="Normal 6 2 4 2 2 2 3 3" xfId="37586" xr:uid="{93A26B8D-2063-47F7-BA13-FD58E63290FC}"/>
    <cellStyle name="Normal 6 2 4 2 2 2 4" xfId="37587" xr:uid="{E22AEB40-00B4-4426-9AAB-19292F76A06C}"/>
    <cellStyle name="Normal 6 2 4 2 2 2 4 2" xfId="37588" xr:uid="{3027BA1E-D128-4372-ACB0-5941843296C9}"/>
    <cellStyle name="Normal 6 2 4 2 2 2 5" xfId="37589" xr:uid="{7617A6CF-3E80-468C-BC46-EB1473C461E8}"/>
    <cellStyle name="Normal 6 2 4 2 2 3" xfId="37590" xr:uid="{E9F84CD3-51BF-46B1-9868-29462E13A0B5}"/>
    <cellStyle name="Normal 6 2 4 2 2 3 2" xfId="37591" xr:uid="{D42C198E-F2BA-4E6A-89B8-9CA7553E324F}"/>
    <cellStyle name="Normal 6 2 4 2 2 3 2 2" xfId="37592" xr:uid="{E68E6E96-F454-455E-9F2D-CC254205D28D}"/>
    <cellStyle name="Normal 6 2 4 2 2 3 3" xfId="37593" xr:uid="{6B130742-BBD1-4519-A07F-C41CFE4CD491}"/>
    <cellStyle name="Normal 6 2 4 2 2 4" xfId="37594" xr:uid="{C943EC72-C5CC-4379-A0A0-10FD62860591}"/>
    <cellStyle name="Normal 6 2 4 2 2 4 2" xfId="37595" xr:uid="{ECFE314E-31F9-4EC7-A197-648954245FAF}"/>
    <cellStyle name="Normal 6 2 4 2 2 4 2 2" xfId="37596" xr:uid="{D90382E1-47F2-488F-8854-AB4471997F93}"/>
    <cellStyle name="Normal 6 2 4 2 2 4 3" xfId="37597" xr:uid="{15BAA62E-2E89-4671-8454-B4B348CDB8B1}"/>
    <cellStyle name="Normal 6 2 4 2 2 5" xfId="37598" xr:uid="{24889C55-EDD0-4E71-AA84-76908AC9D509}"/>
    <cellStyle name="Normal 6 2 4 2 2 5 2" xfId="37599" xr:uid="{C6E6DFF8-A428-4276-8E47-10AA92D5519E}"/>
    <cellStyle name="Normal 6 2 4 2 2 6" xfId="37600" xr:uid="{DEB279D8-F9F3-49B4-9F64-6316C0010892}"/>
    <cellStyle name="Normal 6 2 4 2 2 7" xfId="46715" xr:uid="{211B7D1F-0E22-4904-A7A8-39A32FB36359}"/>
    <cellStyle name="Normal 6 2 4 2 3" xfId="37601" xr:uid="{22774399-FF06-49DE-9139-E93B7BF44894}"/>
    <cellStyle name="Normal 6 2 4 2 3 2" xfId="37602" xr:uid="{728867BC-84D8-43D2-B09A-CA509805537C}"/>
    <cellStyle name="Normal 6 2 4 2 3 2 2" xfId="37603" xr:uid="{87B59A4F-540B-4987-B190-93B117830D50}"/>
    <cellStyle name="Normal 6 2 4 2 3 2 2 2" xfId="37604" xr:uid="{DA90743B-85CD-4142-A7EF-732850B8DC1F}"/>
    <cellStyle name="Normal 6 2 4 2 3 2 3" xfId="37605" xr:uid="{8C6494F0-9D27-48FE-85B3-7DC4A409AE87}"/>
    <cellStyle name="Normal 6 2 4 2 3 3" xfId="37606" xr:uid="{05999495-A463-4540-9E4D-40342D1A42F7}"/>
    <cellStyle name="Normal 6 2 4 2 3 3 2" xfId="37607" xr:uid="{D221FC71-A50C-4122-AFA7-71B10CF82EDE}"/>
    <cellStyle name="Normal 6 2 4 2 3 3 2 2" xfId="37608" xr:uid="{E913FD66-2CFA-4886-B6F8-36EA816CC1F6}"/>
    <cellStyle name="Normal 6 2 4 2 3 3 3" xfId="37609" xr:uid="{EB93BD51-62CE-43A9-A5E6-638532EB5EF1}"/>
    <cellStyle name="Normal 6 2 4 2 3 4" xfId="37610" xr:uid="{DB485491-4AB5-4A0D-870A-A2163160D7A4}"/>
    <cellStyle name="Normal 6 2 4 2 3 4 2" xfId="37611" xr:uid="{60004F42-7566-409E-B281-745621879AA1}"/>
    <cellStyle name="Normal 6 2 4 2 3 5" xfId="37612" xr:uid="{E037CF8F-6FE6-4103-870A-4370BE03E54F}"/>
    <cellStyle name="Normal 6 2 4 2 4" xfId="37613" xr:uid="{276CCBA0-B5C4-4CD5-8857-4BF13375938F}"/>
    <cellStyle name="Normal 6 2 4 2 4 2" xfId="37614" xr:uid="{9F26B9E0-3B44-4009-8FDB-87F4BDAD0632}"/>
    <cellStyle name="Normal 6 2 4 2 4 2 2" xfId="37615" xr:uid="{3B33A250-0119-4C84-AD34-06AE1D774A70}"/>
    <cellStyle name="Normal 6 2 4 2 4 2 2 2" xfId="37616" xr:uid="{8960BAD4-057F-4505-AB33-29B258C046FB}"/>
    <cellStyle name="Normal 6 2 4 2 4 2 3" xfId="37617" xr:uid="{A82E043B-C8BF-4795-A903-04C23F39A1D1}"/>
    <cellStyle name="Normal 6 2 4 2 4 3" xfId="37618" xr:uid="{4958920E-0403-43DA-947B-656F7F8D6A16}"/>
    <cellStyle name="Normal 6 2 4 2 4 3 2" xfId="37619" xr:uid="{BB08D77C-FAB7-4A98-A45B-B43AFDF4932A}"/>
    <cellStyle name="Normal 6 2 4 2 4 4" xfId="37620" xr:uid="{3A6FA70B-57EA-47BF-AB6D-AEBB38BE6D35}"/>
    <cellStyle name="Normal 6 2 4 2 5" xfId="37621" xr:uid="{3C5E4B7C-FB2F-4793-93D4-C531D24811D1}"/>
    <cellStyle name="Normal 6 2 4 2 5 2" xfId="37622" xr:uid="{E06358D5-5901-4E6C-A865-59B107458AB5}"/>
    <cellStyle name="Normal 6 2 4 2 5 2 2" xfId="37623" xr:uid="{F68A3969-5401-4FA6-81BE-437C7232992F}"/>
    <cellStyle name="Normal 6 2 4 2 5 3" xfId="37624" xr:uid="{E42921CA-B603-46A6-B59D-69191FD706E0}"/>
    <cellStyle name="Normal 6 2 4 2 6" xfId="37625" xr:uid="{59E06439-5D48-4D5F-B551-FAE56831712B}"/>
    <cellStyle name="Normal 6 2 4 2 6 2" xfId="37626" xr:uid="{03DF398E-72CE-45F0-9205-A48E00949179}"/>
    <cellStyle name="Normal 6 2 4 2 7" xfId="37627" xr:uid="{D62D5123-FD03-4307-BCE1-32338432881C}"/>
    <cellStyle name="Normal 6 2 4 2 8" xfId="37576" xr:uid="{8B6F4A72-7053-46EF-9D0B-5ED823A1066D}"/>
    <cellStyle name="Normal 6 2 4 2 9" xfId="45377" xr:uid="{975C8E9A-FB99-4789-827D-95EFFD48C348}"/>
    <cellStyle name="Normal 6 2 4 3" xfId="37628" xr:uid="{0DA77E3D-9567-425C-8268-487496894644}"/>
    <cellStyle name="Normal 6 2 4 3 2" xfId="37629" xr:uid="{E455AE0C-14C8-4D4C-B487-D9144F9C0EE8}"/>
    <cellStyle name="Normal 6 2 4 3 2 2" xfId="37630" xr:uid="{46ED9D1E-36D0-41DB-8DD8-6F2A88CB869C}"/>
    <cellStyle name="Normal 6 2 4 3 2 2 2" xfId="37631" xr:uid="{CB6BEAE2-A2D4-43C2-A706-5480991F80AB}"/>
    <cellStyle name="Normal 6 2 4 3 2 2 2 2" xfId="37632" xr:uid="{ADDC3901-1060-4D83-91E4-28BEC8846784}"/>
    <cellStyle name="Normal 6 2 4 3 2 2 3" xfId="37633" xr:uid="{B869162D-89C6-441D-82BE-4AAF4B6889C8}"/>
    <cellStyle name="Normal 6 2 4 3 2 3" xfId="37634" xr:uid="{6F50BE04-35A3-46A1-9807-EC96FEB3350D}"/>
    <cellStyle name="Normal 6 2 4 3 2 3 2" xfId="37635" xr:uid="{EBEDAFD9-9FCA-4DD2-A970-8A0C466A61A4}"/>
    <cellStyle name="Normal 6 2 4 3 2 3 2 2" xfId="37636" xr:uid="{36D14320-3475-4FAA-B9F2-67697A7F5C62}"/>
    <cellStyle name="Normal 6 2 4 3 2 3 3" xfId="37637" xr:uid="{A7539DC6-C71E-4C33-99D5-C45C7D2F9C68}"/>
    <cellStyle name="Normal 6 2 4 3 2 4" xfId="37638" xr:uid="{5AD3DE4A-A8BC-440F-A335-F12B489A358B}"/>
    <cellStyle name="Normal 6 2 4 3 2 4 2" xfId="37639" xr:uid="{F0A2CB0C-D832-4342-A20F-6244D54528AD}"/>
    <cellStyle name="Normal 6 2 4 3 2 5" xfId="37640" xr:uid="{9E14C97A-0B14-4611-B28E-9562154C260A}"/>
    <cellStyle name="Normal 6 2 4 3 3" xfId="37641" xr:uid="{7BC888B8-F6A2-430E-915A-3BEC875F16DB}"/>
    <cellStyle name="Normal 6 2 4 3 3 2" xfId="37642" xr:uid="{DB7BF4CF-8D9F-49C0-A91C-C8AF8DFF160A}"/>
    <cellStyle name="Normal 6 2 4 3 3 2 2" xfId="37643" xr:uid="{3C3F678C-0DCE-4E2F-854A-E0A9CC4C0A04}"/>
    <cellStyle name="Normal 6 2 4 3 3 2 2 2" xfId="37644" xr:uid="{F3858643-1608-4FF2-A2D0-DC050ACCEBAE}"/>
    <cellStyle name="Normal 6 2 4 3 3 2 3" xfId="37645" xr:uid="{1046336A-44BF-4122-94FB-3FEC60403C2E}"/>
    <cellStyle name="Normal 6 2 4 3 3 3" xfId="37646" xr:uid="{32477136-C44D-44F0-BF83-EB032068BF62}"/>
    <cellStyle name="Normal 6 2 4 3 3 3 2" xfId="37647" xr:uid="{DB78D281-E86F-48BF-9F8E-C7CB8D5C76FB}"/>
    <cellStyle name="Normal 6 2 4 3 3 4" xfId="37648" xr:uid="{20E2DFF1-E20D-43D4-AD43-7736D62B6682}"/>
    <cellStyle name="Normal 6 2 4 3 4" xfId="37649" xr:uid="{747E0CFC-04EC-45DF-BAC2-14F913CA623F}"/>
    <cellStyle name="Normal 6 2 4 3 4 2" xfId="37650" xr:uid="{487D4B9B-56F5-4257-9C47-3B5B28F5A6F5}"/>
    <cellStyle name="Normal 6 2 4 3 4 2 2" xfId="37651" xr:uid="{ABAB6865-962F-46BF-919D-E8268194A6A4}"/>
    <cellStyle name="Normal 6 2 4 3 4 3" xfId="37652" xr:uid="{91927C26-ABF5-4ED5-8414-0D73380820E9}"/>
    <cellStyle name="Normal 6 2 4 3 5" xfId="37653" xr:uid="{D60BFF25-0687-4A2C-8567-3F27B2935211}"/>
    <cellStyle name="Normal 6 2 4 3 5 2" xfId="37654" xr:uid="{46EAD2C6-38D4-48B0-BADF-04578A651CCE}"/>
    <cellStyle name="Normal 6 2 4 3 6" xfId="37655" xr:uid="{C1823BD8-242A-49E2-A428-E5853E6A9793}"/>
    <cellStyle name="Normal 6 2 4 3 7" xfId="44769" xr:uid="{9B4D929B-89DA-47F0-AC74-EEBA90F00A98}"/>
    <cellStyle name="Normal 6 2 4 4" xfId="37656" xr:uid="{FDC15601-B2DF-4D81-AC43-B94952A9DB21}"/>
    <cellStyle name="Normal 6 2 4 4 2" xfId="37657" xr:uid="{E3DA0AFE-5FBD-42EC-9B9E-6C50D9ECF258}"/>
    <cellStyle name="Normal 6 2 4 4 2 2" xfId="37658" xr:uid="{D21FFC74-F096-4B4E-A248-C8708E154951}"/>
    <cellStyle name="Normal 6 2 4 4 2 2 2" xfId="37659" xr:uid="{334DCBB7-84C1-41A6-A375-DEEDF0114615}"/>
    <cellStyle name="Normal 6 2 4 4 2 2 2 2" xfId="37660" xr:uid="{E59FD11F-C86A-4561-AD41-3784A622F1D9}"/>
    <cellStyle name="Normal 6 2 4 4 2 2 3" xfId="37661" xr:uid="{D0006923-CACC-4AF9-A9BA-BB6802B8C577}"/>
    <cellStyle name="Normal 6 2 4 4 2 3" xfId="37662" xr:uid="{2C5C58A2-A096-457C-A42B-A54B5CA3153B}"/>
    <cellStyle name="Normal 6 2 4 4 2 3 2" xfId="37663" xr:uid="{9B2B4814-B8D5-4C88-A095-83B9C486B03B}"/>
    <cellStyle name="Normal 6 2 4 4 2 4" xfId="37664" xr:uid="{26AB6DA0-A5C1-4024-9953-C43EF087AEE3}"/>
    <cellStyle name="Normal 6 2 4 4 3" xfId="37665" xr:uid="{8FFCB333-B076-42DB-AB30-0F7F7DB59C32}"/>
    <cellStyle name="Normal 6 2 4 4 3 2" xfId="37666" xr:uid="{C7826DBE-4607-4844-9933-4BCBF22F7180}"/>
    <cellStyle name="Normal 6 2 4 4 3 2 2" xfId="37667" xr:uid="{AEB45ED9-55A5-420A-8357-678176BD218B}"/>
    <cellStyle name="Normal 6 2 4 4 3 3" xfId="37668" xr:uid="{C099395F-F6D2-4555-8CF2-618245B225D8}"/>
    <cellStyle name="Normal 6 2 4 4 4" xfId="37669" xr:uid="{FBC92768-7ED3-4C57-A78F-EA81668B6E5F}"/>
    <cellStyle name="Normal 6 2 4 4 4 2" xfId="37670" xr:uid="{5EFB1F71-69E8-4E7D-9983-A051CA2C927A}"/>
    <cellStyle name="Normal 6 2 4 4 5" xfId="37671" xr:uid="{8EC17BE3-E36A-497F-9C6A-B2380E984CFE}"/>
    <cellStyle name="Normal 6 2 4 4 6" xfId="46151" xr:uid="{792CB751-CF0B-4078-9111-6AFCA504D1AC}"/>
    <cellStyle name="Normal 6 2 4 5" xfId="37672" xr:uid="{21226665-0D86-4382-9C90-197C26F9DDCA}"/>
    <cellStyle name="Normal 6 2 4 5 2" xfId="37673" xr:uid="{6DF266DC-B4B7-48F2-862C-E1B933C3E5EC}"/>
    <cellStyle name="Normal 6 2 4 5 2 2" xfId="37674" xr:uid="{43825F70-5502-47AF-B30A-535BA2685C97}"/>
    <cellStyle name="Normal 6 2 4 5 2 2 2" xfId="37675" xr:uid="{7E80D2C1-556B-4D57-A2B9-332BA860BBB5}"/>
    <cellStyle name="Normal 6 2 4 5 2 3" xfId="37676" xr:uid="{FB94044B-178D-477A-8BBD-197158FBF98C}"/>
    <cellStyle name="Normal 6 2 4 5 3" xfId="37677" xr:uid="{5D1A8243-C940-49EF-B105-7546063A04BD}"/>
    <cellStyle name="Normal 6 2 4 5 3 2" xfId="37678" xr:uid="{CDAAF16C-DC15-4391-A020-59D7509A505F}"/>
    <cellStyle name="Normal 6 2 4 5 3 2 2" xfId="37679" xr:uid="{F4CCFEDD-66C5-4B83-9F4B-C6CF845868BB}"/>
    <cellStyle name="Normal 6 2 4 5 3 3" xfId="37680" xr:uid="{547485D4-0201-483F-9E17-02C12B6DDC0B}"/>
    <cellStyle name="Normal 6 2 4 5 4" xfId="37681" xr:uid="{3AC9BDED-8EE0-4B46-9762-3B5E85D8A081}"/>
    <cellStyle name="Normal 6 2 4 5 4 2" xfId="37682" xr:uid="{84DA72FB-FD60-450C-AED3-D5C9E7173B23}"/>
    <cellStyle name="Normal 6 2 4 5 5" xfId="37683" xr:uid="{5D349F93-C192-4430-86E3-10C63F357E62}"/>
    <cellStyle name="Normal 6 2 4 6" xfId="37684" xr:uid="{5CDE92A1-59E3-4550-A000-7CC1C8D30FCC}"/>
    <cellStyle name="Normal 6 2 4 6 2" xfId="37685" xr:uid="{463099F2-997B-4E64-A973-9DA3F405EC33}"/>
    <cellStyle name="Normal 6 2 4 6 2 2" xfId="37686" xr:uid="{8B76F25F-5D88-473D-B7AE-8A07D5AFA867}"/>
    <cellStyle name="Normal 6 2 4 6 2 2 2" xfId="37687" xr:uid="{6B6E681B-B846-49AD-B121-4A4675B8D263}"/>
    <cellStyle name="Normal 6 2 4 6 2 3" xfId="37688" xr:uid="{9B2F0F20-9F62-448F-8C98-19735F6878C8}"/>
    <cellStyle name="Normal 6 2 4 6 3" xfId="37689" xr:uid="{4480AE98-9281-4130-A47D-2F66BC003D46}"/>
    <cellStyle name="Normal 6 2 4 6 3 2" xfId="37690" xr:uid="{3B4D84FC-49E2-4C96-BF45-3837058359FB}"/>
    <cellStyle name="Normal 6 2 4 6 4" xfId="37691" xr:uid="{6CAABBC8-10DB-4754-90B9-6499BC469E22}"/>
    <cellStyle name="Normal 6 2 4 7" xfId="37692" xr:uid="{FA7C86D7-5570-436B-8105-A10109BDC1C3}"/>
    <cellStyle name="Normal 6 2 4 7 2" xfId="37693" xr:uid="{AB4761EA-B2EC-457D-95FC-8EA78FB02801}"/>
    <cellStyle name="Normal 6 2 4 7 2 2" xfId="37694" xr:uid="{36C97E09-5714-4661-87BA-D3D8132F1B7E}"/>
    <cellStyle name="Normal 6 2 4 7 3" xfId="37695" xr:uid="{63E8F152-1B4D-417D-8704-CBC8F941B32A}"/>
    <cellStyle name="Normal 6 2 4 8" xfId="37696" xr:uid="{9EB18EEC-EBD4-47A4-A5D5-E0662AD85772}"/>
    <cellStyle name="Normal 6 2 4 8 2" xfId="37697" xr:uid="{9367AA2B-6CA4-489B-BD2A-F5B89369E088}"/>
    <cellStyle name="Normal 6 2 4 9" xfId="37698" xr:uid="{B426F688-B3E1-4FEF-AB6D-01BD7FF16346}"/>
    <cellStyle name="Normal 6 2 5" xfId="898" xr:uid="{069F9D8A-6F4A-41A5-AE54-47B806FC4818}"/>
    <cellStyle name="Normal 6 2 5 10" xfId="44378" xr:uid="{CCF8DB78-4807-469F-8AA7-A0DC79D1165A}"/>
    <cellStyle name="Normal 6 2 5 2" xfId="37700" xr:uid="{9664A55C-66BE-4D4F-86C8-0384C334BCA1}"/>
    <cellStyle name="Normal 6 2 5 2 2" xfId="37701" xr:uid="{B9A092AE-602B-4455-8D8E-C1ACAB04C1FF}"/>
    <cellStyle name="Normal 6 2 5 2 2 2" xfId="37702" xr:uid="{BB77E953-9270-4094-8B67-AAC9657D4AE3}"/>
    <cellStyle name="Normal 6 2 5 2 2 2 2" xfId="37703" xr:uid="{5B47328D-2BCB-4DC7-B38C-7A4B39AD8603}"/>
    <cellStyle name="Normal 6 2 5 2 2 2 2 2" xfId="37704" xr:uid="{B07D5981-E41F-4178-9949-25A8AC3F3735}"/>
    <cellStyle name="Normal 6 2 5 2 2 2 3" xfId="37705" xr:uid="{C9094598-3C6A-4519-B363-26D923BDE430}"/>
    <cellStyle name="Normal 6 2 5 2 2 3" xfId="37706" xr:uid="{287A1958-A49C-4210-9A3E-15E05F58D516}"/>
    <cellStyle name="Normal 6 2 5 2 2 3 2" xfId="37707" xr:uid="{4E8ECE88-F9D4-4E4F-9DF1-AE16DF6311F0}"/>
    <cellStyle name="Normal 6 2 5 2 2 3 2 2" xfId="37708" xr:uid="{754AEA6B-2F7C-455D-AC95-76F0AB24C4EF}"/>
    <cellStyle name="Normal 6 2 5 2 2 3 3" xfId="37709" xr:uid="{C483C2DA-4652-491B-9213-C6F215FF21AE}"/>
    <cellStyle name="Normal 6 2 5 2 2 4" xfId="37710" xr:uid="{9544C876-DD4C-47D1-A957-AF32D8194082}"/>
    <cellStyle name="Normal 6 2 5 2 2 4 2" xfId="37711" xr:uid="{45946A6B-533F-4C50-A234-CBEE1E7CFEEB}"/>
    <cellStyle name="Normal 6 2 5 2 2 5" xfId="37712" xr:uid="{2543306E-62AC-4A9B-B206-09A6062AADBA}"/>
    <cellStyle name="Normal 6 2 5 2 3" xfId="37713" xr:uid="{5DDEEB0E-673E-493B-AE05-EB0AA176FBAD}"/>
    <cellStyle name="Normal 6 2 5 2 3 2" xfId="37714" xr:uid="{C8A50E60-2279-435C-84F2-1439435A55C3}"/>
    <cellStyle name="Normal 6 2 5 2 3 2 2" xfId="37715" xr:uid="{BF08DAB5-8700-44F6-8940-E9CA0BCB27D8}"/>
    <cellStyle name="Normal 6 2 5 2 3 2 2 2" xfId="37716" xr:uid="{77FB8AA4-1877-41FC-8899-CDF137F38ABB}"/>
    <cellStyle name="Normal 6 2 5 2 3 2 3" xfId="37717" xr:uid="{2F3672B4-6538-4AF2-B053-768DD2B25D63}"/>
    <cellStyle name="Normal 6 2 5 2 3 3" xfId="37718" xr:uid="{1D6DDCDE-979D-4DFE-AD39-E06237263CAC}"/>
    <cellStyle name="Normal 6 2 5 2 3 3 2" xfId="37719" xr:uid="{BB7172CD-1F9F-4460-A545-DB66C7907A65}"/>
    <cellStyle name="Normal 6 2 5 2 3 4" xfId="37720" xr:uid="{705DD95A-0114-4CDE-9133-D8344341AB07}"/>
    <cellStyle name="Normal 6 2 5 2 4" xfId="37721" xr:uid="{CE8A4D43-A15C-4D04-AC9E-0AB9B122AFDB}"/>
    <cellStyle name="Normal 6 2 5 2 4 2" xfId="37722" xr:uid="{578342BB-5477-4099-8F32-938DF51AC103}"/>
    <cellStyle name="Normal 6 2 5 2 4 2 2" xfId="37723" xr:uid="{F30DC2A5-3E91-4DA0-BB2A-C3A4ECD66818}"/>
    <cellStyle name="Normal 6 2 5 2 4 3" xfId="37724" xr:uid="{934FED4F-DEEA-4D15-ACAE-5FDD7B13F8CD}"/>
    <cellStyle name="Normal 6 2 5 2 5" xfId="37725" xr:uid="{701D6E02-EDEE-4467-AE9D-28EBC42D6913}"/>
    <cellStyle name="Normal 6 2 5 2 5 2" xfId="37726" xr:uid="{D59BB1ED-5979-40B9-8017-3DCF0C836AF8}"/>
    <cellStyle name="Normal 6 2 5 2 6" xfId="37727" xr:uid="{C5760C0C-4762-42C0-A047-33B14BA11FAD}"/>
    <cellStyle name="Normal 6 2 5 2 7" xfId="47541" xr:uid="{5AE16A86-9454-4401-83A7-0A237CE438F1}"/>
    <cellStyle name="Normal 6 2 5 3" xfId="37728" xr:uid="{00D71EB0-B084-4734-961F-5E700BB49ACA}"/>
    <cellStyle name="Normal 6 2 5 3 2" xfId="37729" xr:uid="{278EF084-D9A0-4530-B373-B2F411901B96}"/>
    <cellStyle name="Normal 6 2 5 3 2 2" xfId="37730" xr:uid="{1E60EDF1-193C-4896-9A2B-284AF24AB1C8}"/>
    <cellStyle name="Normal 6 2 5 3 2 2 2" xfId="37731" xr:uid="{74A6E11D-ADFA-45A9-8DEB-49F7F1330652}"/>
    <cellStyle name="Normal 6 2 5 3 2 2 2 2" xfId="37732" xr:uid="{C19FAE8B-6DA1-44C8-A28A-3031328A90E7}"/>
    <cellStyle name="Normal 6 2 5 3 2 2 3" xfId="37733" xr:uid="{122F9074-A4B1-4998-9DFD-79B14FD1A152}"/>
    <cellStyle name="Normal 6 2 5 3 2 3" xfId="37734" xr:uid="{23857ED4-7702-4BD4-ABBA-C18822D5DAC7}"/>
    <cellStyle name="Normal 6 2 5 3 2 3 2" xfId="37735" xr:uid="{424646EE-58C9-40B4-BBE0-224D42E57738}"/>
    <cellStyle name="Normal 6 2 5 3 2 4" xfId="37736" xr:uid="{B4C3439B-B093-4D14-A104-28568B3724F6}"/>
    <cellStyle name="Normal 6 2 5 3 3" xfId="37737" xr:uid="{FF3737A0-314B-48B6-8B61-B4B9336AECFB}"/>
    <cellStyle name="Normal 6 2 5 3 3 2" xfId="37738" xr:uid="{7E338B9A-FFB3-46A6-A395-546B2E333767}"/>
    <cellStyle name="Normal 6 2 5 3 3 2 2" xfId="37739" xr:uid="{FF007708-0A08-4477-9A77-9BEADABF52BC}"/>
    <cellStyle name="Normal 6 2 5 3 3 3" xfId="37740" xr:uid="{CF4BB4C6-D214-42D3-8FFA-077497A1A2AB}"/>
    <cellStyle name="Normal 6 2 5 3 4" xfId="37741" xr:uid="{D9115C96-EA9C-4BCE-ADDB-4CE394075D4A}"/>
    <cellStyle name="Normal 6 2 5 3 4 2" xfId="37742" xr:uid="{B3074FBF-34CA-4616-8A36-492E226EEBE6}"/>
    <cellStyle name="Normal 6 2 5 3 5" xfId="37743" xr:uid="{AB1E81A3-AF39-4E4A-B789-58D003C52D5F}"/>
    <cellStyle name="Normal 6 2 5 3 6" xfId="47670" xr:uid="{C02D0475-AA58-4623-BBF4-008753DA0781}"/>
    <cellStyle name="Normal 6 2 5 4" xfId="37744" xr:uid="{EA8F6C51-7E4B-4600-BD9B-46A9220943D3}"/>
    <cellStyle name="Normal 6 2 5 4 2" xfId="37745" xr:uid="{03F58A93-DBF8-434A-9D30-E877A3735BF0}"/>
    <cellStyle name="Normal 6 2 5 4 2 2" xfId="37746" xr:uid="{28BD761B-5D10-4CF7-9239-A0756284CA39}"/>
    <cellStyle name="Normal 6 2 5 4 2 2 2" xfId="37747" xr:uid="{F77E39B5-F1DA-42BD-A51F-18E60A3FDDC6}"/>
    <cellStyle name="Normal 6 2 5 4 2 3" xfId="37748" xr:uid="{0C8DF92D-FC86-4FA5-98EB-E890BF417214}"/>
    <cellStyle name="Normal 6 2 5 4 3" xfId="37749" xr:uid="{8DC38C88-00F6-4E8E-917B-334D050C0AC4}"/>
    <cellStyle name="Normal 6 2 5 4 3 2" xfId="37750" xr:uid="{F92DACA3-A72B-4E5E-8053-2CF6216B1535}"/>
    <cellStyle name="Normal 6 2 5 4 3 2 2" xfId="37751" xr:uid="{01B1954E-2860-4251-AF72-D6388916BD5B}"/>
    <cellStyle name="Normal 6 2 5 4 3 3" xfId="37752" xr:uid="{8ECC1E5E-C7BC-4A2B-A01C-A24BCD0660EA}"/>
    <cellStyle name="Normal 6 2 5 4 4" xfId="37753" xr:uid="{1DADAA81-B58E-48DC-B1CD-1C5B3D4B7F06}"/>
    <cellStyle name="Normal 6 2 5 4 4 2" xfId="37754" xr:uid="{E4F74A0B-98E8-400A-B473-4425AA13CEAE}"/>
    <cellStyle name="Normal 6 2 5 4 5" xfId="37755" xr:uid="{ABD80909-9505-4C45-A312-BC1DD91AD81B}"/>
    <cellStyle name="Normal 6 2 5 4 6" xfId="47441" xr:uid="{2F377E3F-5A24-4A9A-8302-9601000D1F46}"/>
    <cellStyle name="Normal 6 2 5 5" xfId="37756" xr:uid="{5C6A26B3-3F33-4503-87D4-F37469D7AC83}"/>
    <cellStyle name="Normal 6 2 5 5 2" xfId="37757" xr:uid="{5D2513BB-CD71-4D09-A32A-068D66542482}"/>
    <cellStyle name="Normal 6 2 5 5 2 2" xfId="37758" xr:uid="{33323519-8C7A-4CB9-93AD-EEBC762AC47C}"/>
    <cellStyle name="Normal 6 2 5 5 2 2 2" xfId="37759" xr:uid="{44BC67B3-FBCE-4B25-BC09-96129E66681D}"/>
    <cellStyle name="Normal 6 2 5 5 2 3" xfId="37760" xr:uid="{89801EDD-E678-4B2B-BA74-F6E4659BDBAB}"/>
    <cellStyle name="Normal 6 2 5 5 3" xfId="37761" xr:uid="{389DD038-E6EC-424D-801F-69AF4370ED22}"/>
    <cellStyle name="Normal 6 2 5 5 3 2" xfId="37762" xr:uid="{2D66FFCA-BDF3-4DD7-95D9-1B925FA44AEC}"/>
    <cellStyle name="Normal 6 2 5 5 4" xfId="37763" xr:uid="{7E1967FB-E46B-4C41-8E8B-9933264DA414}"/>
    <cellStyle name="Normal 6 2 5 6" xfId="37764" xr:uid="{8832B39E-0EA2-4B44-B888-AA57D64E613D}"/>
    <cellStyle name="Normal 6 2 5 6 2" xfId="37765" xr:uid="{1728EFCB-A12E-4DFB-98A8-D0615ABC6307}"/>
    <cellStyle name="Normal 6 2 5 6 2 2" xfId="37766" xr:uid="{21FD44FE-4247-4856-B47D-8D09267CFD77}"/>
    <cellStyle name="Normal 6 2 5 6 3" xfId="37767" xr:uid="{CF64827E-0DDB-4BE2-BC74-B4BD7FBB29F0}"/>
    <cellStyle name="Normal 6 2 5 7" xfId="37768" xr:uid="{8431B389-C624-4E57-9EB8-D7C1F4DD06DF}"/>
    <cellStyle name="Normal 6 2 5 7 2" xfId="37769" xr:uid="{3EAE455B-193A-4BFE-8A45-4F908F7D5058}"/>
    <cellStyle name="Normal 6 2 5 8" xfId="37770" xr:uid="{652EF223-5F9F-4E40-AC6E-26B161D11B4F}"/>
    <cellStyle name="Normal 6 2 5 9" xfId="37699" xr:uid="{AF3CA156-A8CD-4A16-8310-CF31D5D99A63}"/>
    <cellStyle name="Normal 6 2 6" xfId="37771" xr:uid="{4DE80045-4C2C-403B-905F-0B9BD4324D3E}"/>
    <cellStyle name="Normal 6 2 6 2" xfId="37772" xr:uid="{F089750D-C767-4754-8E0F-96DB199EE316}"/>
    <cellStyle name="Normal 6 2 6 2 2" xfId="37773" xr:uid="{A24E6CCB-9D79-452B-8ACC-C01194DFA383}"/>
    <cellStyle name="Normal 6 2 6 2 2 2" xfId="37774" xr:uid="{2B8C0634-7086-4DF8-ADE7-27CD4DF25060}"/>
    <cellStyle name="Normal 6 2 6 2 2 2 2" xfId="37775" xr:uid="{6CD40FF7-EB58-47E6-BE17-008E038ECAED}"/>
    <cellStyle name="Normal 6 2 6 2 2 2 2 2" xfId="37776" xr:uid="{919C28FA-8927-476C-A137-713E6460DCC9}"/>
    <cellStyle name="Normal 6 2 6 2 2 2 3" xfId="37777" xr:uid="{4AA8B59B-96BE-486B-97CD-7FCE092383AB}"/>
    <cellStyle name="Normal 6 2 6 2 2 3" xfId="37778" xr:uid="{A19726A9-6358-46B7-B8E3-7FDE11BC579A}"/>
    <cellStyle name="Normal 6 2 6 2 2 3 2" xfId="37779" xr:uid="{940AD1D5-B5B8-47AF-80DC-67C0A027641F}"/>
    <cellStyle name="Normal 6 2 6 2 2 3 2 2" xfId="37780" xr:uid="{9A271210-E4B8-4232-A6DE-DB523D3FCDF0}"/>
    <cellStyle name="Normal 6 2 6 2 2 3 3" xfId="37781" xr:uid="{E1D1E747-D897-40DC-BD29-3B32D979A6F7}"/>
    <cellStyle name="Normal 6 2 6 2 2 4" xfId="37782" xr:uid="{1217DC3A-5701-4466-B71A-47D04C152CB4}"/>
    <cellStyle name="Normal 6 2 6 2 2 4 2" xfId="37783" xr:uid="{783A5BAE-BFFE-4437-B4E0-FB903ADD51E0}"/>
    <cellStyle name="Normal 6 2 6 2 2 5" xfId="37784" xr:uid="{C67079BE-593F-4480-9B0D-7AAC507BB311}"/>
    <cellStyle name="Normal 6 2 6 2 3" xfId="37785" xr:uid="{D978C2FC-E93A-4648-A763-0B173F9E6EDB}"/>
    <cellStyle name="Normal 6 2 6 2 3 2" xfId="37786" xr:uid="{9E386D00-90F7-4BF0-89E0-2282A7A5C3E4}"/>
    <cellStyle name="Normal 6 2 6 2 3 2 2" xfId="37787" xr:uid="{3FCE3530-F1E2-4BF1-8884-5574DAE6C4A2}"/>
    <cellStyle name="Normal 6 2 6 2 3 3" xfId="37788" xr:uid="{C5AC8D25-0EDC-4CD6-B2BA-8ACE24D03318}"/>
    <cellStyle name="Normal 6 2 6 2 4" xfId="37789" xr:uid="{3D89E6DA-DF02-47FE-9596-F9ADA6C50F3F}"/>
    <cellStyle name="Normal 6 2 6 2 4 2" xfId="37790" xr:uid="{EA43CB6E-74B4-4407-B260-4A661846A375}"/>
    <cellStyle name="Normal 6 2 6 2 4 2 2" xfId="37791" xr:uid="{E822C33A-D236-4375-BC71-8D5443EE4199}"/>
    <cellStyle name="Normal 6 2 6 2 4 3" xfId="37792" xr:uid="{5503706D-0AC1-48E9-8ABE-8D62649D7144}"/>
    <cellStyle name="Normal 6 2 6 2 5" xfId="37793" xr:uid="{9321C5EF-5A1E-43CE-94B5-9F9C75A97394}"/>
    <cellStyle name="Normal 6 2 6 2 5 2" xfId="37794" xr:uid="{F4A5D5AA-0347-41FF-88B8-BD8CB8A2CA3D}"/>
    <cellStyle name="Normal 6 2 6 2 6" xfId="37795" xr:uid="{B3059DCD-AA77-43F2-80A9-F50DDE09DDFB}"/>
    <cellStyle name="Normal 6 2 6 3" xfId="37796" xr:uid="{1A23A693-6BCE-443C-8E0A-0586CF78DCA3}"/>
    <cellStyle name="Normal 6 2 6 3 2" xfId="37797" xr:uid="{4967E240-D572-432F-9B2C-7C6FF2CDDADD}"/>
    <cellStyle name="Normal 6 2 6 3 2 2" xfId="37798" xr:uid="{1594B57F-CC9A-4E10-A6C5-2F1B3DD96ED1}"/>
    <cellStyle name="Normal 6 2 6 3 2 2 2" xfId="37799" xr:uid="{52EB763D-B9C5-443F-8FC7-A0586569AC13}"/>
    <cellStyle name="Normal 6 2 6 3 2 3" xfId="37800" xr:uid="{0B229295-3930-46F7-965F-7D2C3DC498C0}"/>
    <cellStyle name="Normal 6 2 6 3 3" xfId="37801" xr:uid="{92DA9BC8-8EBB-46A9-BF2E-A38CC9646A75}"/>
    <cellStyle name="Normal 6 2 6 3 3 2" xfId="37802" xr:uid="{CA934070-1953-4AB8-8144-05188FB15E6C}"/>
    <cellStyle name="Normal 6 2 6 3 3 2 2" xfId="37803" xr:uid="{D9D77EF5-EE7F-41A3-BEEA-D239143DEEE9}"/>
    <cellStyle name="Normal 6 2 6 3 3 3" xfId="37804" xr:uid="{40253E34-BF78-4FCF-B0DD-DB4EB327C519}"/>
    <cellStyle name="Normal 6 2 6 3 4" xfId="37805" xr:uid="{48DDD802-952C-4C13-A9E1-0E6AB5926EA4}"/>
    <cellStyle name="Normal 6 2 6 3 4 2" xfId="37806" xr:uid="{6D5EBC8D-E3F5-4025-AD8D-C29608DF7656}"/>
    <cellStyle name="Normal 6 2 6 3 5" xfId="37807" xr:uid="{8768D952-C221-429E-A49A-F1EEFEAE90C1}"/>
    <cellStyle name="Normal 6 2 6 4" xfId="37808" xr:uid="{0881CB06-A507-4B31-A78F-833BDD6E7B7E}"/>
    <cellStyle name="Normal 6 2 6 4 2" xfId="37809" xr:uid="{207C0B42-B5D9-49F1-B0C1-E4056236B9D9}"/>
    <cellStyle name="Normal 6 2 6 4 2 2" xfId="37810" xr:uid="{2A99ABE3-D307-4ED8-A263-55BA93777940}"/>
    <cellStyle name="Normal 6 2 6 4 2 2 2" xfId="37811" xr:uid="{83F48637-681B-443F-BEB1-9BF4819E66E1}"/>
    <cellStyle name="Normal 6 2 6 4 2 3" xfId="37812" xr:uid="{DC1D8ADE-5510-4CA4-91DF-262482993589}"/>
    <cellStyle name="Normal 6 2 6 4 3" xfId="37813" xr:uid="{E977735F-A326-4E2E-84B1-D4727BCA258D}"/>
    <cellStyle name="Normal 6 2 6 4 3 2" xfId="37814" xr:uid="{2024EB34-C50E-43FA-B7C6-37A8EA4D4295}"/>
    <cellStyle name="Normal 6 2 6 4 4" xfId="37815" xr:uid="{3F25AD49-557E-4833-86F9-498CE4522969}"/>
    <cellStyle name="Normal 6 2 6 5" xfId="37816" xr:uid="{5D294A5C-2D15-448A-B3FB-440A90DF0381}"/>
    <cellStyle name="Normal 6 2 6 5 2" xfId="37817" xr:uid="{306A23AE-FBF5-436B-96A7-DE4486CEB09C}"/>
    <cellStyle name="Normal 6 2 6 5 2 2" xfId="37818" xr:uid="{A8A22316-B39A-497E-8511-903E4525A0C2}"/>
    <cellStyle name="Normal 6 2 6 5 3" xfId="37819" xr:uid="{77F545EC-F9C2-4CB3-B05C-81F793A968C9}"/>
    <cellStyle name="Normal 6 2 6 6" xfId="37820" xr:uid="{06AE19E5-B50F-4596-9572-E7A67F458968}"/>
    <cellStyle name="Normal 6 2 6 6 2" xfId="37821" xr:uid="{3415ADD8-B47A-4DDD-A1E4-6ADFCF4017CF}"/>
    <cellStyle name="Normal 6 2 6 7" xfId="37822" xr:uid="{4AB5AA2F-1164-4168-89A7-4CCCB117C846}"/>
    <cellStyle name="Normal 6 2 6 8" xfId="46879" xr:uid="{0FA5F9A7-9453-42DB-8541-9ADD0BDF8A29}"/>
    <cellStyle name="Normal 6 2 7" xfId="37823" xr:uid="{689C56F5-D58F-4133-A49B-CFD9FE4D5257}"/>
    <cellStyle name="Normal 6 2 7 2" xfId="37824" xr:uid="{8020FE63-E9BC-4DFA-A995-D60D06887857}"/>
    <cellStyle name="Normal 6 2 7 2 2" xfId="37825" xr:uid="{B1819B8C-DCA3-4097-90CB-B7E5225A1102}"/>
    <cellStyle name="Normal 6 2 7 2 2 2" xfId="37826" xr:uid="{F56E637F-C27C-4E97-B0A4-7119ADD8F828}"/>
    <cellStyle name="Normal 6 2 7 2 2 2 2" xfId="37827" xr:uid="{646C9B21-3795-462B-91BF-AA43686FA74E}"/>
    <cellStyle name="Normal 6 2 7 2 2 3" xfId="37828" xr:uid="{48035457-215E-4B24-AAC4-74CB3D92D89C}"/>
    <cellStyle name="Normal 6 2 7 2 3" xfId="37829" xr:uid="{81F0CE81-205C-4F43-BF00-64A41684F419}"/>
    <cellStyle name="Normal 6 2 7 2 3 2" xfId="37830" xr:uid="{45AE4E10-1E92-4A49-8739-EFFB8ED44467}"/>
    <cellStyle name="Normal 6 2 7 2 3 2 2" xfId="37831" xr:uid="{05BB9F0F-3D29-4A75-8D4A-ADAAF99975FF}"/>
    <cellStyle name="Normal 6 2 7 2 3 3" xfId="37832" xr:uid="{E1838073-12E0-4CE6-B916-C9DE58B3B7B6}"/>
    <cellStyle name="Normal 6 2 7 2 4" xfId="37833" xr:uid="{EE6B507C-9AC6-4A38-AB47-05A3DCA6A38B}"/>
    <cellStyle name="Normal 6 2 7 2 4 2" xfId="37834" xr:uid="{7712B0D6-FA45-4FA8-A357-74E3E42EEF07}"/>
    <cellStyle name="Normal 6 2 7 2 5" xfId="37835" xr:uid="{CD3D2479-9CFC-4564-84CA-0B02D9CB33EB}"/>
    <cellStyle name="Normal 6 2 7 3" xfId="37836" xr:uid="{0DC99D3A-90EC-45AC-BC72-7780E69B8BF4}"/>
    <cellStyle name="Normal 6 2 7 3 2" xfId="37837" xr:uid="{AD9089CF-78E8-49B7-BB4C-39BD6CC38B6A}"/>
    <cellStyle name="Normal 6 2 7 3 2 2" xfId="37838" xr:uid="{591B20F5-6A09-455A-BCB0-7389B9D20093}"/>
    <cellStyle name="Normal 6 2 7 3 2 2 2" xfId="37839" xr:uid="{B76FF023-D32C-44F1-9FB2-676D78C715CD}"/>
    <cellStyle name="Normal 6 2 7 3 2 3" xfId="37840" xr:uid="{070D7B8B-E193-4896-B29F-FC668FA2FD2C}"/>
    <cellStyle name="Normal 6 2 7 3 3" xfId="37841" xr:uid="{887ED85B-9329-44A7-B37B-FFB448373A47}"/>
    <cellStyle name="Normal 6 2 7 3 3 2" xfId="37842" xr:uid="{4980FF88-FD21-46DB-A7B1-861314A63E9B}"/>
    <cellStyle name="Normal 6 2 7 3 4" xfId="37843" xr:uid="{6AD3F2B8-F622-4FB9-B6BC-B4B74385FB7C}"/>
    <cellStyle name="Normal 6 2 7 4" xfId="37844" xr:uid="{1E8F6FBB-3727-4ADB-ADE7-53B5A8B5C31D}"/>
    <cellStyle name="Normal 6 2 7 4 2" xfId="37845" xr:uid="{A51296BB-5CFC-4969-B6B0-4F7279574716}"/>
    <cellStyle name="Normal 6 2 7 4 2 2" xfId="37846" xr:uid="{171B8905-AF8E-45EC-BCCF-04CF0D5DFB32}"/>
    <cellStyle name="Normal 6 2 7 4 3" xfId="37847" xr:uid="{09AAE74C-4B23-48BC-B5E3-3A78B302EB3F}"/>
    <cellStyle name="Normal 6 2 7 5" xfId="37848" xr:uid="{FDB5A2E2-4B92-4E7A-BE51-2E741FCFE320}"/>
    <cellStyle name="Normal 6 2 7 5 2" xfId="37849" xr:uid="{FB6BD381-40AF-4B04-BA75-BA0B759D2164}"/>
    <cellStyle name="Normal 6 2 7 6" xfId="37850" xr:uid="{17DC282F-25A6-474D-87D6-6F9DDC0A510A}"/>
    <cellStyle name="Normal 6 2 7 7" xfId="47053" xr:uid="{9BE1C3C5-7952-47B7-A67A-59D799588234}"/>
    <cellStyle name="Normal 6 2 8" xfId="37851" xr:uid="{D2265CBB-3B76-46AE-8B3E-7EEA1E43CE54}"/>
    <cellStyle name="Normal 6 2 8 2" xfId="37852" xr:uid="{0D0AD6F9-C1DD-4C2C-9C54-AA701F65D003}"/>
    <cellStyle name="Normal 6 2 8 2 2" xfId="37853" xr:uid="{AAD67D21-AC33-4B9E-9DD2-4DA22985D4EE}"/>
    <cellStyle name="Normal 6 2 8 2 2 2" xfId="37854" xr:uid="{8AC5AABB-FDF6-4C6C-9785-4CEDC953E362}"/>
    <cellStyle name="Normal 6 2 8 2 3" xfId="37855" xr:uid="{491C7C56-4E6C-40B7-9739-A2018B970CDD}"/>
    <cellStyle name="Normal 6 2 8 3" xfId="37856" xr:uid="{BAC27AF9-EABC-4771-83B4-54813ACD0B9E}"/>
    <cellStyle name="Normal 6 2 8 3 2" xfId="37857" xr:uid="{00980C71-8AA8-434C-8DA4-14C4EC91750C}"/>
    <cellStyle name="Normal 6 2 8 3 2 2" xfId="37858" xr:uid="{B75FB0F5-4B60-4864-ACBA-4E4890FA2248}"/>
    <cellStyle name="Normal 6 2 8 3 3" xfId="37859" xr:uid="{9E0D783B-359B-468A-909B-9E9F138AA7B7}"/>
    <cellStyle name="Normal 6 2 8 4" xfId="37860" xr:uid="{85F8DFAA-E6FE-4BF2-A2BA-9320A1C79014}"/>
    <cellStyle name="Normal 6 2 8 4 2" xfId="37861" xr:uid="{E774E86C-1E32-476B-A0FD-1E06D6768F0A}"/>
    <cellStyle name="Normal 6 2 8 5" xfId="37862" xr:uid="{40B8D784-D4E6-400B-922A-E870CDC66514}"/>
    <cellStyle name="Normal 6 2 8 6" xfId="47602" xr:uid="{F19D589F-1118-43DA-A9DA-5CA921B5AF3D}"/>
    <cellStyle name="Normal 6 2 9" xfId="37863" xr:uid="{1582195C-94FE-41FB-A933-77713779A8D4}"/>
    <cellStyle name="Normal 6 2 9 2" xfId="37864" xr:uid="{41692E1E-9B64-48C4-96BD-1D22236485AB}"/>
    <cellStyle name="Normal 6 2 9 2 2" xfId="37865" xr:uid="{C51049AD-212D-43D0-8DCC-B326992ED3FE}"/>
    <cellStyle name="Normal 6 2 9 2 2 2" xfId="37866" xr:uid="{2851958C-E41D-47F5-865F-75ECFFB67D97}"/>
    <cellStyle name="Normal 6 2 9 2 3" xfId="37867" xr:uid="{AB15276A-DEEF-46B7-A211-4BD4FEB02E1C}"/>
    <cellStyle name="Normal 6 2 9 3" xfId="37868" xr:uid="{3AFFF8EF-9C3B-44D0-AAE8-AD25AA1A120B}"/>
    <cellStyle name="Normal 6 2 9 3 2" xfId="37869" xr:uid="{1D2CC5A6-A647-46EE-8220-5A2A1E71A26A}"/>
    <cellStyle name="Normal 6 2 9 3 2 2" xfId="37870" xr:uid="{1169E2D7-A75D-4C67-A24B-F87CA77A5121}"/>
    <cellStyle name="Normal 6 2 9 3 3" xfId="37871" xr:uid="{77E9BAC5-FAA1-4FA1-A2A1-6CE957222DBF}"/>
    <cellStyle name="Normal 6 2 9 4" xfId="37872" xr:uid="{86C0CFB3-A465-40F9-A3C5-D43E9A823FFA}"/>
    <cellStyle name="Normal 6 2 9 4 2" xfId="37873" xr:uid="{34EB18C2-4917-4B92-BD90-6D7ADEF1A2C9}"/>
    <cellStyle name="Normal 6 2 9 5" xfId="37874" xr:uid="{4D6F9738-29C9-4124-84B1-0C544716C233}"/>
    <cellStyle name="Normal 6 2 9 6" xfId="47808" xr:uid="{711BAF57-3FED-496B-9828-110673585277}"/>
    <cellStyle name="Normal 6 20" xfId="1347" xr:uid="{B6F7BB58-74A8-4EE2-82C2-8828C69A35B2}"/>
    <cellStyle name="Normal 6 21" xfId="1272" xr:uid="{17C7DE92-6F5C-4834-A680-30A8B3B82FF4}"/>
    <cellStyle name="Normal 6 22" xfId="43816" xr:uid="{243130F1-89CF-4C03-AA70-E544445C4E05}"/>
    <cellStyle name="Normal 6 23" xfId="43873" xr:uid="{EE6066F8-AEFF-4332-BEFD-2E7952D0DB90}"/>
    <cellStyle name="Normal 6 24" xfId="300" xr:uid="{187DD2F7-BC0C-4250-A4D8-5F016A67BD67}"/>
    <cellStyle name="Normal 6 25" xfId="43959" xr:uid="{FAC05A7E-E557-4B96-995C-F13361262E45}"/>
    <cellStyle name="Normal 6 26" xfId="189" xr:uid="{502C8A07-D2AA-4FD5-B6D7-0F0AFE09F647}"/>
    <cellStyle name="Normal 6 27" xfId="67" xr:uid="{BF195511-81A9-476C-B538-0C8B0758F7AB}"/>
    <cellStyle name="Normal 6 28" xfId="47890" xr:uid="{DEC09E81-8699-4606-BC09-5FB2AD4CE744}"/>
    <cellStyle name="Normal 6 3" xfId="271" xr:uid="{0B2A91DE-D8E6-401E-86E7-58BBF4C83175}"/>
    <cellStyle name="Normal 6 3 10" xfId="37875" xr:uid="{109CD66E-743E-4720-8539-6244DDAAE43E}"/>
    <cellStyle name="Normal 6 3 11" xfId="1747" xr:uid="{D6829F2E-D150-4F0A-B5FC-166193F5E691}"/>
    <cellStyle name="Normal 6 3 12" xfId="1372" xr:uid="{7CBDD460-AEDA-444A-B2C3-63ED9317BD58}"/>
    <cellStyle name="Normal 6 3 13" xfId="542" xr:uid="{4CEF059A-CAAD-4716-B59E-581E03198E34}"/>
    <cellStyle name="Normal 6 3 14" xfId="43987" xr:uid="{C261FA20-9766-41D8-B50F-964BD33F9C9D}"/>
    <cellStyle name="Normal 6 3 15" xfId="47882" xr:uid="{4371CEF3-06B0-4FB4-BF79-A0E3B48E9181}"/>
    <cellStyle name="Normal 6 3 2" xfId="804" xr:uid="{D963E97B-9933-4E1C-ADE6-EF1193628564}"/>
    <cellStyle name="Normal 6 3 2 10" xfId="37876" xr:uid="{0FD35BEF-357E-4CFD-878D-96D65C0FB764}"/>
    <cellStyle name="Normal 6 3 2 11" xfId="1443" xr:uid="{E0977F3E-5A8F-41BE-949C-CE3B01D1C1FA}"/>
    <cellStyle name="Normal 6 3 2 12" xfId="44609" xr:uid="{B72E4E2C-5A1E-4031-A9E3-6F5C7CAE8F1A}"/>
    <cellStyle name="Normal 6 3 2 2" xfId="1204" xr:uid="{93054AD6-FDE3-401F-B8CE-0949CFBDC204}"/>
    <cellStyle name="Normal 6 3 2 2 10" xfId="47491" xr:uid="{C1609216-18DF-4779-BB93-CD5235A7FC88}"/>
    <cellStyle name="Normal 6 3 2 2 2" xfId="37878" xr:uid="{3053FB54-DA07-40E0-B6C5-203228A92665}"/>
    <cellStyle name="Normal 6 3 2 2 2 2" xfId="37879" xr:uid="{2219D832-0BDA-4800-8B00-A383AD210104}"/>
    <cellStyle name="Normal 6 3 2 2 2 2 2" xfId="37880" xr:uid="{02BA24D2-361D-48CF-8A52-949B12761DC2}"/>
    <cellStyle name="Normal 6 3 2 2 2 2 3" xfId="37881" xr:uid="{109B9D22-319F-4DC8-8172-62DDD4E88772}"/>
    <cellStyle name="Normal 6 3 2 2 2 3" xfId="37882" xr:uid="{4A9BADFE-CDA6-4AFA-8352-A6ECD4A54F78}"/>
    <cellStyle name="Normal 6 3 2 2 2 3 2" xfId="37883" xr:uid="{21ABC03C-56A5-4CF7-AC26-E22F3E3B416E}"/>
    <cellStyle name="Normal 6 3 2 2 2 3 2 2" xfId="37884" xr:uid="{E0181677-47BF-41EB-B3BF-8F9118557395}"/>
    <cellStyle name="Normal 6 3 2 2 2 3 2 2 2" xfId="37885" xr:uid="{52809A75-DB2D-421B-A9DF-9F1CCEC49FC9}"/>
    <cellStyle name="Normal 6 3 2 2 2 3 2 3" xfId="37886" xr:uid="{1F6CF696-4A36-4094-A067-0A9DBAB1F74C}"/>
    <cellStyle name="Normal 6 3 2 2 2 3 3" xfId="37887" xr:uid="{D116F218-102B-4C23-AC67-2C9774B358D8}"/>
    <cellStyle name="Normal 6 3 2 2 2 3 3 2" xfId="37888" xr:uid="{3E2E8F0A-69A2-41D7-855F-A2A4967B0C7B}"/>
    <cellStyle name="Normal 6 3 2 2 2 3 3 2 2" xfId="37889" xr:uid="{03010C49-F345-4F7B-99EF-A0A10F618B2B}"/>
    <cellStyle name="Normal 6 3 2 2 2 3 3 3" xfId="37890" xr:uid="{302E67D5-BC7E-4A4E-B70A-96CD48BF7738}"/>
    <cellStyle name="Normal 6 3 2 2 2 3 4" xfId="37891" xr:uid="{D924CE4A-1505-4F81-A758-EE0F94772762}"/>
    <cellStyle name="Normal 6 3 2 2 2 3 4 2" xfId="37892" xr:uid="{C006FDB0-317A-4DC9-982E-FC0A7E85BC7E}"/>
    <cellStyle name="Normal 6 3 2 2 2 3 5" xfId="37893" xr:uid="{C41FE788-C4F3-4C44-B961-CF7F9348AFDE}"/>
    <cellStyle name="Normal 6 3 2 2 2 4" xfId="37894" xr:uid="{4971EBF0-84F9-4CBF-B770-A3F9F0B830BF}"/>
    <cellStyle name="Normal 6 3 2 2 2 4 2" xfId="37895" xr:uid="{DD29CDB1-A493-4CB4-A7CC-25F9FB0617E1}"/>
    <cellStyle name="Normal 6 3 2 2 2 4 3" xfId="37896" xr:uid="{80520F2D-3966-4676-86C2-A5726A57526B}"/>
    <cellStyle name="Normal 6 3 2 2 2 4 3 2" xfId="37897" xr:uid="{495BDA83-1CFA-4030-9670-02E13F145E9B}"/>
    <cellStyle name="Normal 6 3 2 2 2 4 4" xfId="37898" xr:uid="{589E750C-6DE8-4991-A26A-70D35AEC9741}"/>
    <cellStyle name="Normal 6 3 2 2 2 5" xfId="37899" xr:uid="{4784E350-141F-47C1-BFC5-8E771DEF9AA6}"/>
    <cellStyle name="Normal 6 3 2 2 2 5 2" xfId="37900" xr:uid="{92EDC01D-4EE4-4E11-AB6E-AFF50EB3D422}"/>
    <cellStyle name="Normal 6 3 2 2 2 5 2 2" xfId="37901" xr:uid="{9F8B507E-BF35-489E-B7F1-394E551886C5}"/>
    <cellStyle name="Normal 6 3 2 2 2 5 3" xfId="37902" xr:uid="{85BE2866-F537-4C62-BBB2-3798044FCFBD}"/>
    <cellStyle name="Normal 6 3 2 2 2 6" xfId="37903" xr:uid="{7FA68443-CDFC-4D85-8246-7393696B5A29}"/>
    <cellStyle name="Normal 6 3 2 2 2 7" xfId="37904" xr:uid="{4016EE1E-F1FB-4D87-89B8-7A84CFC9DA10}"/>
    <cellStyle name="Normal 6 3 2 2 3" xfId="37905" xr:uid="{F324867F-2B74-4BF3-8C9A-EA1C3FCFCE00}"/>
    <cellStyle name="Normal 6 3 2 2 3 2" xfId="37906" xr:uid="{A22BC86D-1EBE-42F1-8FEF-00798D444D95}"/>
    <cellStyle name="Normal 6 3 2 2 3 2 2" xfId="37907" xr:uid="{99B2A1DA-B56B-4C2A-A094-7CF66365BF91}"/>
    <cellStyle name="Normal 6 3 2 2 3 2 2 2" xfId="37908" xr:uid="{7FB810F8-DA82-4682-A8FC-4BEA2676A631}"/>
    <cellStyle name="Normal 6 3 2 2 3 2 2 2 2" xfId="37909" xr:uid="{965CBA53-12C8-4670-A23B-D4C5A0816275}"/>
    <cellStyle name="Normal 6 3 2 2 3 2 2 3" xfId="37910" xr:uid="{0669C585-02F8-4BA9-B337-F4F4F7A16645}"/>
    <cellStyle name="Normal 6 3 2 2 3 2 3" xfId="37911" xr:uid="{BFA33B77-58A3-4FAF-B80E-6F3F9F62F9B7}"/>
    <cellStyle name="Normal 6 3 2 2 3 2 3 2" xfId="37912" xr:uid="{9236622F-875E-410B-8ECE-338B5F5DFB34}"/>
    <cellStyle name="Normal 6 3 2 2 3 2 3 2 2" xfId="37913" xr:uid="{38775A51-313B-4F9C-BF30-3332590DCF54}"/>
    <cellStyle name="Normal 6 3 2 2 3 2 3 3" xfId="37914" xr:uid="{58BE6199-DD6A-4321-B519-35F995C7AAD1}"/>
    <cellStyle name="Normal 6 3 2 2 3 2 4" xfId="37915" xr:uid="{7C21C97E-5D84-4D13-986C-69265609C0FB}"/>
    <cellStyle name="Normal 6 3 2 2 3 2 4 2" xfId="37916" xr:uid="{DC334A29-B7DC-414C-965F-E1438F4FF280}"/>
    <cellStyle name="Normal 6 3 2 2 3 2 5" xfId="37917" xr:uid="{CC7DD6EF-DF90-4EE1-BBF8-1CB6B5B384FD}"/>
    <cellStyle name="Normal 6 3 2 2 3 3" xfId="37918" xr:uid="{CA9A0581-741D-4846-8FCC-A8624F8A522D}"/>
    <cellStyle name="Normal 6 3 2 2 3 3 2" xfId="37919" xr:uid="{4AF6B6C5-A2A9-4999-821D-D254A4413FFF}"/>
    <cellStyle name="Normal 6 3 2 2 3 3 3" xfId="37920" xr:uid="{5C8AD18A-9E9D-4FC9-85EE-3FA49849B354}"/>
    <cellStyle name="Normal 6 3 2 2 3 4" xfId="37921" xr:uid="{4E6D0AF7-7DED-4ABD-B36D-51B4B62F1B55}"/>
    <cellStyle name="Normal 6 3 2 2 3 4 2" xfId="37922" xr:uid="{177C732E-7C3C-4347-AF1E-245A0A0E6B63}"/>
    <cellStyle name="Normal 6 3 2 2 3 4 2 2" xfId="37923" xr:uid="{02ED4667-6AD6-458B-8053-FACF3A68C474}"/>
    <cellStyle name="Normal 6 3 2 2 3 4 3" xfId="37924" xr:uid="{B880CA7C-201B-4ABA-B009-788865B0EF19}"/>
    <cellStyle name="Normal 6 3 2 2 3 5" xfId="37925" xr:uid="{D5A30EBE-F5F8-441B-A774-894D8580A00E}"/>
    <cellStyle name="Normal 6 3 2 2 3 5 2" xfId="37926" xr:uid="{ACA225DE-8047-4A54-8F67-90C20BBDC9F8}"/>
    <cellStyle name="Normal 6 3 2 2 3 5 2 2" xfId="37927" xr:uid="{B8D00C3C-DEB3-4A65-8784-98D90174C7DD}"/>
    <cellStyle name="Normal 6 3 2 2 3 5 3" xfId="37928" xr:uid="{631646DE-7DDD-4BA0-9C53-38AC78FEE9A1}"/>
    <cellStyle name="Normal 6 3 2 2 3 6" xfId="37929" xr:uid="{BBD39643-78C6-424A-A7C3-53B54132A426}"/>
    <cellStyle name="Normal 6 3 2 2 3 6 2" xfId="37930" xr:uid="{D145AC0C-6E51-4210-9686-7E197B09B1C4}"/>
    <cellStyle name="Normal 6 3 2 2 3 7" xfId="37931" xr:uid="{6F8970D3-CD99-4AA4-89CB-DF8E26C97DF0}"/>
    <cellStyle name="Normal 6 3 2 2 4" xfId="37932" xr:uid="{74F005A9-29B7-4E53-91A2-BA7BBC6E4E42}"/>
    <cellStyle name="Normal 6 3 2 2 4 2" xfId="37933" xr:uid="{309DFB7D-C61A-463F-B55B-524BADC6A9B7}"/>
    <cellStyle name="Normal 6 3 2 2 4 2 2" xfId="37934" xr:uid="{2E975FD8-0034-49DA-8854-4A460BA67F98}"/>
    <cellStyle name="Normal 6 3 2 2 4 2 2 2" xfId="37935" xr:uid="{340A9FA7-5456-458E-B112-1435A14FED28}"/>
    <cellStyle name="Normal 6 3 2 2 4 2 3" xfId="37936" xr:uid="{4B31B0BE-BB70-479A-97FE-3F4C0E7F2906}"/>
    <cellStyle name="Normal 6 3 2 2 4 3" xfId="37937" xr:uid="{DEE5C22D-1D1E-481E-932B-BC8080E0A091}"/>
    <cellStyle name="Normal 6 3 2 2 4 3 2" xfId="37938" xr:uid="{F5933DC6-5159-4CBE-8767-5FD07054EE2E}"/>
    <cellStyle name="Normal 6 3 2 2 4 3 2 2" xfId="37939" xr:uid="{0D3E2910-F496-4E12-8820-527FCBD0F9DB}"/>
    <cellStyle name="Normal 6 3 2 2 4 3 3" xfId="37940" xr:uid="{307D9D8C-A0E4-425E-A019-6A17A2405F07}"/>
    <cellStyle name="Normal 6 3 2 2 4 4" xfId="37941" xr:uid="{81944A0C-6CB7-4B2F-8271-8A4DEF5605D3}"/>
    <cellStyle name="Normal 6 3 2 2 4 4 2" xfId="37942" xr:uid="{706AF39C-0B54-4A58-8CEE-03BD26BDFACD}"/>
    <cellStyle name="Normal 6 3 2 2 4 5" xfId="37943" xr:uid="{BF4C420C-3236-4342-BE92-B62C46EA26F5}"/>
    <cellStyle name="Normal 6 3 2 2 5" xfId="37944" xr:uid="{42136E64-FCEA-44EC-AF0C-EB549171E00E}"/>
    <cellStyle name="Normal 6 3 2 2 5 2" xfId="37945" xr:uid="{F6BDDFCC-3ADF-4FC0-9D37-F9EB1405B742}"/>
    <cellStyle name="Normal 6 3 2 2 5 2 2" xfId="37946" xr:uid="{4F944215-7AE0-46D3-BB53-B33CB9FC4FE7}"/>
    <cellStyle name="Normal 6 3 2 2 5 3" xfId="37947" xr:uid="{EB110964-1A0D-4C5A-84F3-55201EF38CE9}"/>
    <cellStyle name="Normal 6 3 2 2 6" xfId="37948" xr:uid="{8709B51B-DF31-479D-90D5-EAF568B4DC32}"/>
    <cellStyle name="Normal 6 3 2 2 6 2" xfId="37949" xr:uid="{DE625183-CE16-46F5-B1A1-8EFEA2E10E73}"/>
    <cellStyle name="Normal 6 3 2 2 6 2 2" xfId="37950" xr:uid="{D97B8ED7-9FAE-4F8F-9031-AD0D207C5330}"/>
    <cellStyle name="Normal 6 3 2 2 6 3" xfId="37951" xr:uid="{337B6837-D1B1-452F-9D35-3815F2F95E44}"/>
    <cellStyle name="Normal 6 3 2 2 7" xfId="37952" xr:uid="{B85EDEAC-576B-4E3B-BFD9-24E7C8E02B61}"/>
    <cellStyle name="Normal 6 3 2 2 7 2" xfId="37953" xr:uid="{E0AD5405-B968-4C0F-B72F-7E9EDF72FB9E}"/>
    <cellStyle name="Normal 6 3 2 2 8" xfId="37954" xr:uid="{55794BED-05EF-445A-B60B-2A394C38AC12}"/>
    <cellStyle name="Normal 6 3 2 2 9" xfId="37877" xr:uid="{6E9FCAED-AE10-4213-884B-C19B3ACC407A}"/>
    <cellStyle name="Normal 6 3 2 3" xfId="37955" xr:uid="{FF058C20-B600-402C-9B82-B56D6E51C193}"/>
    <cellStyle name="Normal 6 3 2 3 2" xfId="37956" xr:uid="{F88969F3-7716-4909-BD0A-211A2D45B763}"/>
    <cellStyle name="Normal 6 3 2 3 2 2" xfId="37957" xr:uid="{3E03CF9C-550E-4F96-AD6B-3552EFADD231}"/>
    <cellStyle name="Normal 6 3 2 3 2 2 2" xfId="37958" xr:uid="{73EA880D-18CB-4121-9DBD-92F9FE04B9DF}"/>
    <cellStyle name="Normal 6 3 2 3 2 2 2 2" xfId="37959" xr:uid="{3AAD8141-6023-44AA-83E9-3A313CDBE3DF}"/>
    <cellStyle name="Normal 6 3 2 3 2 2 3" xfId="37960" xr:uid="{57D75318-16B9-4A0B-AD34-4C1983C5199E}"/>
    <cellStyle name="Normal 6 3 2 3 2 3" xfId="37961" xr:uid="{E6F20942-5EBB-4C8C-B6D2-652753559141}"/>
    <cellStyle name="Normal 6 3 2 3 2 3 2" xfId="37962" xr:uid="{4C1BA40B-1AFD-404C-A4C4-BE1DEDF83913}"/>
    <cellStyle name="Normal 6 3 2 3 2 3 2 2" xfId="37963" xr:uid="{7F334EF0-F7A2-4B8B-BC65-A2E3FFB57453}"/>
    <cellStyle name="Normal 6 3 2 3 2 3 3" xfId="37964" xr:uid="{5AC1146F-0E3D-4A2F-8B4B-F5EE112637CF}"/>
    <cellStyle name="Normal 6 3 2 3 2 4" xfId="37965" xr:uid="{2E2B66D6-5738-4804-BEF7-F7E82C07EF69}"/>
    <cellStyle name="Normal 6 3 2 3 2 4 2" xfId="37966" xr:uid="{292F6A37-EAE2-498B-A6BE-0ABEDD8A9F4C}"/>
    <cellStyle name="Normal 6 3 2 3 2 5" xfId="37967" xr:uid="{9E3A8B6B-B6A0-4E43-A4F1-DF5ABD0EA5B7}"/>
    <cellStyle name="Normal 6 3 2 3 3" xfId="37968" xr:uid="{5D3F0B9A-F782-4604-B05A-4B2EC6ED7647}"/>
    <cellStyle name="Normal 6 3 2 3 3 2" xfId="37969" xr:uid="{F35CDFE5-C3E4-479C-8A9F-81589161D618}"/>
    <cellStyle name="Normal 6 3 2 3 3 2 2" xfId="37970" xr:uid="{154B3CC9-6459-4283-B3CE-118B65A9ACA9}"/>
    <cellStyle name="Normal 6 3 2 3 3 2 2 2" xfId="37971" xr:uid="{F49E18AC-AE98-421E-9277-238CD7805A49}"/>
    <cellStyle name="Normal 6 3 2 3 3 2 3" xfId="37972" xr:uid="{FA2022F9-0372-4814-8FEB-30C3B88F29DC}"/>
    <cellStyle name="Normal 6 3 2 3 3 3" xfId="37973" xr:uid="{A3267349-663E-4EB0-BFC4-68A1248C4D2B}"/>
    <cellStyle name="Normal 6 3 2 3 3 3 2" xfId="37974" xr:uid="{FAC06B27-4552-4BBE-BD07-D88F8107EF02}"/>
    <cellStyle name="Normal 6 3 2 3 3 4" xfId="37975" xr:uid="{BF0B6528-54D8-40B0-8F99-9778B4954896}"/>
    <cellStyle name="Normal 6 3 2 3 4" xfId="37976" xr:uid="{29F0B117-0462-4277-B51C-9CEDD7F70EE8}"/>
    <cellStyle name="Normal 6 3 2 3 4 2" xfId="37977" xr:uid="{C3865D93-8179-4412-8585-4D7DCF778FA0}"/>
    <cellStyle name="Normal 6 3 2 3 4 2 2" xfId="37978" xr:uid="{2B45C259-A3C7-42EB-B1A3-D272E17970DB}"/>
    <cellStyle name="Normal 6 3 2 3 4 3" xfId="37979" xr:uid="{5C910DF6-D9F3-4250-80DB-C04E4575AC73}"/>
    <cellStyle name="Normal 6 3 2 3 5" xfId="37980" xr:uid="{85EA6D4B-B265-4E88-ADC8-04AA2AA49446}"/>
    <cellStyle name="Normal 6 3 2 3 5 2" xfId="37981" xr:uid="{D55ED97F-6788-489D-8EB1-10B7FEFF26A4}"/>
    <cellStyle name="Normal 6 3 2 3 6" xfId="37982" xr:uid="{3BC30AB2-2519-484F-A5E8-18D109D64AB3}"/>
    <cellStyle name="Normal 6 3 2 3 7" xfId="47349" xr:uid="{168798BF-22E5-4987-B8D6-0D3B0424DA2D}"/>
    <cellStyle name="Normal 6 3 2 4" xfId="37983" xr:uid="{C81DFCD0-8A8E-4F63-909D-DB2F34D33922}"/>
    <cellStyle name="Normal 6 3 2 4 2" xfId="37984" xr:uid="{8B7731F5-5E36-4A41-9B00-F0D589993CB9}"/>
    <cellStyle name="Normal 6 3 2 4 2 2" xfId="37985" xr:uid="{7D4F3FFC-16FD-44E1-A032-570D817F560C}"/>
    <cellStyle name="Normal 6 3 2 4 2 2 2" xfId="37986" xr:uid="{D9C6AAF9-E54F-4D72-9D99-364AC2E749D6}"/>
    <cellStyle name="Normal 6 3 2 4 2 3" xfId="37987" xr:uid="{BB2DE06F-018B-433E-ACA1-BFD742BD4394}"/>
    <cellStyle name="Normal 6 3 2 4 3" xfId="37988" xr:uid="{BD67D59A-3848-4EB1-8F1A-4B3D813BBFEA}"/>
    <cellStyle name="Normal 6 3 2 4 3 2" xfId="37989" xr:uid="{2994B787-B6A8-4304-A1D3-51EEFCF68FA6}"/>
    <cellStyle name="Normal 6 3 2 4 3 2 2" xfId="37990" xr:uid="{A0C9CDF5-C342-43E1-96CD-2AD43F17890D}"/>
    <cellStyle name="Normal 6 3 2 4 3 3" xfId="37991" xr:uid="{5023088D-A622-40A8-B935-1B6C377276E8}"/>
    <cellStyle name="Normal 6 3 2 4 4" xfId="37992" xr:uid="{CA308296-0810-4045-817B-B64414761F36}"/>
    <cellStyle name="Normal 6 3 2 4 4 2" xfId="37993" xr:uid="{C094AD17-892A-46F5-9567-00705D40A147}"/>
    <cellStyle name="Normal 6 3 2 4 5" xfId="37994" xr:uid="{24ABC717-739B-4828-BDA7-30F5090F1789}"/>
    <cellStyle name="Normal 6 3 2 4 6" xfId="47728" xr:uid="{CCEFF263-5E38-47AC-A3A7-CB79F2720131}"/>
    <cellStyle name="Normal 6 3 2 5" xfId="37995" xr:uid="{0DA841CB-2F41-4D24-8608-06CCEFD22284}"/>
    <cellStyle name="Normal 6 3 2 5 2" xfId="37996" xr:uid="{2C4038EF-0146-4922-929B-707DD37F824E}"/>
    <cellStyle name="Normal 6 3 2 5 2 2" xfId="37997" xr:uid="{4193BF46-7FF7-4C0B-9444-C43F7D45FDF2}"/>
    <cellStyle name="Normal 6 3 2 5 2 2 2" xfId="37998" xr:uid="{D6883D87-6332-4716-A03A-13795E6C5FA4}"/>
    <cellStyle name="Normal 6 3 2 5 2 3" xfId="37999" xr:uid="{8F933FB0-B179-4E42-83CC-DA574D7628FD}"/>
    <cellStyle name="Normal 6 3 2 5 3" xfId="38000" xr:uid="{E0DDDCAB-9432-4CBD-BBAF-AF1F3C4EB5E6}"/>
    <cellStyle name="Normal 6 3 2 5 3 2" xfId="38001" xr:uid="{921CAEE5-8793-4EFA-B536-89C67CAB65A3}"/>
    <cellStyle name="Normal 6 3 2 5 3 2 2" xfId="38002" xr:uid="{BB80DCD4-536F-4B73-B84D-2427CFE0F2F0}"/>
    <cellStyle name="Normal 6 3 2 5 3 3" xfId="38003" xr:uid="{F998D2E1-7C4C-4270-B098-6AF2097F4DA1}"/>
    <cellStyle name="Normal 6 3 2 5 4" xfId="38004" xr:uid="{BD005F17-F162-41ED-B0B5-3F044AB4DEA8}"/>
    <cellStyle name="Normal 6 3 2 5 4 2" xfId="38005" xr:uid="{73A6E730-6E1D-4B84-9FEB-480F1AC41E1B}"/>
    <cellStyle name="Normal 6 3 2 5 5" xfId="38006" xr:uid="{82C11165-3E5A-4923-9A71-0CDE7592746B}"/>
    <cellStyle name="Normal 6 3 2 5 6" xfId="47273" xr:uid="{3B54BA83-51D2-461B-9C2A-3FDD4FE8EF31}"/>
    <cellStyle name="Normal 6 3 2 6" xfId="38007" xr:uid="{BC7F23E6-6F84-4437-830C-27DB18EECB44}"/>
    <cellStyle name="Normal 6 3 2 6 2" xfId="38008" xr:uid="{B55BDBA7-6573-4944-A7CC-7F3278193F5B}"/>
    <cellStyle name="Normal 6 3 2 6 2 2" xfId="38009" xr:uid="{BFDA0DBE-CB45-4DA8-84C0-B2D3437F3CCE}"/>
    <cellStyle name="Normal 6 3 2 6 2 2 2" xfId="38010" xr:uid="{94290A08-52C4-453D-A8A2-7BAA5ECB9F0C}"/>
    <cellStyle name="Normal 6 3 2 6 2 3" xfId="38011" xr:uid="{BBC13BC3-6643-4214-8E37-CAC35E143397}"/>
    <cellStyle name="Normal 6 3 2 6 3" xfId="38012" xr:uid="{C8E4E475-5029-43F5-9827-5164F2E206FE}"/>
    <cellStyle name="Normal 6 3 2 6 3 2" xfId="38013" xr:uid="{ACFE2EE1-D453-4D12-A0C6-5E85BAAD251B}"/>
    <cellStyle name="Normal 6 3 2 6 4" xfId="38014" xr:uid="{AC5D9E54-40B5-42F9-817F-7D05C956A178}"/>
    <cellStyle name="Normal 6 3 2 7" xfId="38015" xr:uid="{69B5696A-1795-4CA0-BFF5-1AA4B86B1BEE}"/>
    <cellStyle name="Normal 6 3 2 7 2" xfId="38016" xr:uid="{BB0E6B9D-9C13-4663-A9BE-4EC9E680B6B9}"/>
    <cellStyle name="Normal 6 3 2 7 2 2" xfId="38017" xr:uid="{94458D21-FB6F-4EA7-94E9-0FF243E79572}"/>
    <cellStyle name="Normal 6 3 2 7 3" xfId="38018" xr:uid="{82D0CBDD-FE51-4042-86F7-BE3325B95C24}"/>
    <cellStyle name="Normal 6 3 2 8" xfId="38019" xr:uid="{1638C5CD-7324-42AC-B168-DD91FDF5C194}"/>
    <cellStyle name="Normal 6 3 2 8 2" xfId="38020" xr:uid="{C768CC79-44DC-4B45-A63F-6827F45C3E68}"/>
    <cellStyle name="Normal 6 3 2 9" xfId="38021" xr:uid="{02D9890C-9BF4-41DB-9696-EBC7F239875E}"/>
    <cellStyle name="Normal 6 3 3" xfId="993" xr:uid="{59FB2B8D-31E7-48E4-9DA0-8AB06A1F351F}"/>
    <cellStyle name="Normal 6 3 3 10" xfId="44383" xr:uid="{32D04075-43D8-4D70-9748-42FBB83F5231}"/>
    <cellStyle name="Normal 6 3 3 2" xfId="38023" xr:uid="{9A3B794E-A165-467C-9542-4DC3187EA215}"/>
    <cellStyle name="Normal 6 3 3 2 2" xfId="38024" xr:uid="{4FCBDEAC-8ED3-4C87-B6D7-CC2D0D5D1FDF}"/>
    <cellStyle name="Normal 6 3 3 2 2 2" xfId="38025" xr:uid="{23E0C048-64A1-489F-B87F-B1EC1139B2CC}"/>
    <cellStyle name="Normal 6 3 3 2 2 2 2" xfId="38026" xr:uid="{23167D3E-E8E8-4CA8-B5F7-03EA34CCD6C6}"/>
    <cellStyle name="Normal 6 3 3 2 2 2 2 2" xfId="38027" xr:uid="{0AB32E5F-7989-46CD-9A8A-CAD97BC633F1}"/>
    <cellStyle name="Normal 6 3 3 2 2 2 3" xfId="38028" xr:uid="{254F1A85-9E85-4362-B257-8DF3915A02D8}"/>
    <cellStyle name="Normal 6 3 3 2 2 3" xfId="38029" xr:uid="{51F9CD95-404C-474B-B244-3EE831646EE0}"/>
    <cellStyle name="Normal 6 3 3 2 2 3 2" xfId="38030" xr:uid="{3EA72555-FA53-4D67-97ED-9268FCCD3B21}"/>
    <cellStyle name="Normal 6 3 3 2 2 3 2 2" xfId="38031" xr:uid="{A5F13249-D9B2-4808-8B00-D760167FCEB2}"/>
    <cellStyle name="Normal 6 3 3 2 2 3 3" xfId="38032" xr:uid="{DA5B0BA9-591B-4734-A917-AF01A0A4507C}"/>
    <cellStyle name="Normal 6 3 3 2 2 4" xfId="38033" xr:uid="{12553EF1-2DE1-4E66-9C09-C7D4DCB586DA}"/>
    <cellStyle name="Normal 6 3 3 2 2 4 2" xfId="38034" xr:uid="{133A0263-866F-4ABE-BEBA-8531990CF4BC}"/>
    <cellStyle name="Normal 6 3 3 2 2 5" xfId="38035" xr:uid="{F41F6D48-FDD0-428F-AA9F-0D5BD0B34BCE}"/>
    <cellStyle name="Normal 6 3 3 2 3" xfId="38036" xr:uid="{23773DEC-9156-40B2-A050-6C98BE5C5E8F}"/>
    <cellStyle name="Normal 6 3 3 2 3 2" xfId="38037" xr:uid="{88F39462-5A52-4246-AB96-02E145B4FC5E}"/>
    <cellStyle name="Normal 6 3 3 2 3 2 2" xfId="38038" xr:uid="{ADCBBA22-E1F1-487D-A407-7995D641D0B7}"/>
    <cellStyle name="Normal 6 3 3 2 3 3" xfId="38039" xr:uid="{3E89FA1E-9048-42ED-B8FD-76987467C4EA}"/>
    <cellStyle name="Normal 6 3 3 2 4" xfId="38040" xr:uid="{B58DE396-CA68-4CAB-BFD9-029FA9DCD880}"/>
    <cellStyle name="Normal 6 3 3 2 4 2" xfId="38041" xr:uid="{048F1B7D-6EEE-461D-B5D8-323DE8267317}"/>
    <cellStyle name="Normal 6 3 3 2 4 2 2" xfId="38042" xr:uid="{51A3456A-266D-4FD5-982C-216D0D58A7D4}"/>
    <cellStyle name="Normal 6 3 3 2 4 3" xfId="38043" xr:uid="{4BB3776B-EA3B-4E2D-85B6-55AF9F1CABCE}"/>
    <cellStyle name="Normal 6 3 3 2 5" xfId="38044" xr:uid="{DDC1FAB1-04AB-459D-AF3E-2EA8C55F7D23}"/>
    <cellStyle name="Normal 6 3 3 2 5 2" xfId="38045" xr:uid="{96C1C481-813C-40D0-A2FB-CD16F42654F4}"/>
    <cellStyle name="Normal 6 3 3 2 6" xfId="38046" xr:uid="{34E55F45-4394-4266-BEB1-C39637C620F7}"/>
    <cellStyle name="Normal 6 3 3 2 7" xfId="47519" xr:uid="{D295F44A-8633-42AB-9732-0BF83B417510}"/>
    <cellStyle name="Normal 6 3 3 3" xfId="38047" xr:uid="{B7E5C4FF-89DD-4A6E-9E67-CAD782A24C2A}"/>
    <cellStyle name="Normal 6 3 3 3 2" xfId="38048" xr:uid="{18D52C43-03A4-4A37-A882-0AA493178035}"/>
    <cellStyle name="Normal 6 3 3 3 2 2" xfId="38049" xr:uid="{921D4509-C22E-4DF8-9BDA-02796FCCA07D}"/>
    <cellStyle name="Normal 6 3 3 3 2 2 2" xfId="38050" xr:uid="{D1E7795C-A647-4E8C-A630-15E9E22B9AB1}"/>
    <cellStyle name="Normal 6 3 3 3 2 3" xfId="38051" xr:uid="{9536DEDD-63FC-4914-B8D1-8F584B697498}"/>
    <cellStyle name="Normal 6 3 3 3 3" xfId="38052" xr:uid="{485A4732-7ECB-4269-9B69-BD0CE0EF8DD2}"/>
    <cellStyle name="Normal 6 3 3 3 3 2" xfId="38053" xr:uid="{E87A98B7-CDF8-46E8-A39A-7E45220B878E}"/>
    <cellStyle name="Normal 6 3 3 3 3 2 2" xfId="38054" xr:uid="{C2777546-1780-4B68-BFA5-A34169DCD9E5}"/>
    <cellStyle name="Normal 6 3 3 3 3 3" xfId="38055" xr:uid="{9B66298E-5A6D-45DC-B019-06888E1EDAF4}"/>
    <cellStyle name="Normal 6 3 3 3 4" xfId="38056" xr:uid="{DCFDD652-D866-4C8C-9F30-494F179C7327}"/>
    <cellStyle name="Normal 6 3 3 3 4 2" xfId="38057" xr:uid="{9174F77E-8B97-4FA8-8029-862F5553B3B8}"/>
    <cellStyle name="Normal 6 3 3 3 5" xfId="38058" xr:uid="{F1E01404-48B7-4830-8F74-ABDAD88B8072}"/>
    <cellStyle name="Normal 6 3 3 3 6" xfId="47671" xr:uid="{0CB2EE76-988F-4DCC-8882-9034D133C1F5}"/>
    <cellStyle name="Normal 6 3 3 4" xfId="38059" xr:uid="{314338B2-67D9-44F7-8EAF-23330EAFD47B}"/>
    <cellStyle name="Normal 6 3 3 4 2" xfId="38060" xr:uid="{D0167546-6139-4BF4-A23E-1C2C5C673524}"/>
    <cellStyle name="Normal 6 3 3 4 2 2" xfId="38061" xr:uid="{A37E4191-82E0-4E7A-98F0-B494BD75EC52}"/>
    <cellStyle name="Normal 6 3 3 4 2 2 2" xfId="38062" xr:uid="{0BC754D6-97C6-4D82-B80D-7EE8D6C1ADD9}"/>
    <cellStyle name="Normal 6 3 3 4 2 3" xfId="38063" xr:uid="{4290B0AF-4F70-4585-B9ED-CBEFD3A16B72}"/>
    <cellStyle name="Normal 6 3 3 4 3" xfId="38064" xr:uid="{1AF860C2-5373-44C0-A8E5-B88FEC3111FD}"/>
    <cellStyle name="Normal 6 3 3 4 3 2" xfId="38065" xr:uid="{0615E100-0B69-491B-99D8-4893C5D46C94}"/>
    <cellStyle name="Normal 6 3 3 4 4" xfId="38066" xr:uid="{0B8947DC-2056-4151-A2C1-29B7A11F82D7}"/>
    <cellStyle name="Normal 6 3 3 4 5" xfId="47401" xr:uid="{00B4E671-E550-4849-BC7B-8C2BEFE6336E}"/>
    <cellStyle name="Normal 6 3 3 5" xfId="38067" xr:uid="{61ED7EEA-B34E-409A-A71A-E773CF0AECD3}"/>
    <cellStyle name="Normal 6 3 3 5 2" xfId="38068" xr:uid="{AF490973-CDF4-4392-868E-5BE3F71F1450}"/>
    <cellStyle name="Normal 6 3 3 5 2 2" xfId="38069" xr:uid="{901F313B-4DC8-4668-99C0-7CB4383D07AF}"/>
    <cellStyle name="Normal 6 3 3 5 3" xfId="38070" xr:uid="{40180846-D5CC-434B-9B82-120E91D65CBC}"/>
    <cellStyle name="Normal 6 3 3 6" xfId="38071" xr:uid="{11D48D72-1487-4CDC-B731-914D8DE67517}"/>
    <cellStyle name="Normal 6 3 3 6 2" xfId="38072" xr:uid="{EDF5EE7A-3294-4B6A-BDA1-AB6910CEB08E}"/>
    <cellStyle name="Normal 6 3 3 7" xfId="38073" xr:uid="{7A847409-CBDD-4B94-A7BB-2B3BB8A8389D}"/>
    <cellStyle name="Normal 6 3 3 8" xfId="38022" xr:uid="{5372765D-E54F-484C-8DB4-0BF233E93355}"/>
    <cellStyle name="Normal 6 3 3 9" xfId="3286" xr:uid="{4A57E180-3DA2-40AB-BC1A-42A2A3F8B1D5}"/>
    <cellStyle name="Normal 6 3 4" xfId="38074" xr:uid="{F44C74D7-5668-47B8-863C-0593C528483A}"/>
    <cellStyle name="Normal 6 3 4 2" xfId="38075" xr:uid="{3E72C7E1-C296-444D-A9AB-8ED60AE939A6}"/>
    <cellStyle name="Normal 6 3 4 2 2" xfId="38076" xr:uid="{3CF0BD40-B8BB-496E-907B-A31FD8AA1AD9}"/>
    <cellStyle name="Normal 6 3 4 2 2 2" xfId="38077" xr:uid="{C0F4699A-4B8A-48CD-8E88-BB0DB4204733}"/>
    <cellStyle name="Normal 6 3 4 2 2 2 2" xfId="38078" xr:uid="{E605CDC1-D3BA-4D01-870D-3771E1E80F75}"/>
    <cellStyle name="Normal 6 3 4 2 2 2 2 2" xfId="38079" xr:uid="{7C1885E9-8564-4741-BA2D-1C0A510A33A9}"/>
    <cellStyle name="Normal 6 3 4 2 2 2 3" xfId="38080" xr:uid="{6C7FEC9E-A6C9-4C0D-B22A-7F16BC2A8C62}"/>
    <cellStyle name="Normal 6 3 4 2 2 3" xfId="38081" xr:uid="{37F895CA-F107-4FFD-ABD3-5CA66E5B26D1}"/>
    <cellStyle name="Normal 6 3 4 2 2 3 2" xfId="38082" xr:uid="{3D852EDC-6AC5-4CE2-9B12-C4F8E610DFCD}"/>
    <cellStyle name="Normal 6 3 4 2 2 3 2 2" xfId="38083" xr:uid="{317F88C5-9E64-420B-B984-C2AC141A6B9E}"/>
    <cellStyle name="Normal 6 3 4 2 2 3 3" xfId="38084" xr:uid="{4E6330D4-BB84-4677-BC05-1A39AEDCEC01}"/>
    <cellStyle name="Normal 6 3 4 2 2 4" xfId="38085" xr:uid="{5918B852-BD3D-402E-96C9-0D08CC197920}"/>
    <cellStyle name="Normal 6 3 4 2 2 4 2" xfId="38086" xr:uid="{8BF08C0B-C0AE-48FB-8FBD-73922236169F}"/>
    <cellStyle name="Normal 6 3 4 2 2 5" xfId="38087" xr:uid="{FC3C37FD-D6AE-4A7D-8C45-9930DC85981C}"/>
    <cellStyle name="Normal 6 3 4 2 3" xfId="38088" xr:uid="{6FF94D35-744F-4598-A532-957DDE3053EC}"/>
    <cellStyle name="Normal 6 3 4 2 3 2" xfId="38089" xr:uid="{C26CA34B-C8C1-4EC3-9650-46AB511232EA}"/>
    <cellStyle name="Normal 6 3 4 2 3 2 2" xfId="38090" xr:uid="{F84A0432-9221-4329-BEA9-716C1E2F1C33}"/>
    <cellStyle name="Normal 6 3 4 2 3 3" xfId="38091" xr:uid="{04999885-72AD-4EA9-8E05-E8D8C1EF7968}"/>
    <cellStyle name="Normal 6 3 4 2 4" xfId="38092" xr:uid="{BC2C62D2-094A-48BD-A67E-4F24AAB360DB}"/>
    <cellStyle name="Normal 6 3 4 2 4 2" xfId="38093" xr:uid="{48EC68FB-5AC0-4604-92AB-5A43FB3FCBD2}"/>
    <cellStyle name="Normal 6 3 4 2 4 2 2" xfId="38094" xr:uid="{786D8354-F679-4323-8D4C-FB0FA7F4B0BE}"/>
    <cellStyle name="Normal 6 3 4 2 4 3" xfId="38095" xr:uid="{B6549531-534A-4A97-B760-FB83F1796264}"/>
    <cellStyle name="Normal 6 3 4 2 5" xfId="38096" xr:uid="{9620D6F9-0952-4A32-8061-F2092CF95335}"/>
    <cellStyle name="Normal 6 3 4 2 5 2" xfId="38097" xr:uid="{080ABE90-3EA8-4272-8514-4EA6246F752D}"/>
    <cellStyle name="Normal 6 3 4 2 6" xfId="38098" xr:uid="{A4CBCE85-2067-4A14-8764-A033BC9E197F}"/>
    <cellStyle name="Normal 6 3 4 2 7" xfId="47552" xr:uid="{9F438A51-5CF3-4FB0-B091-85240ABD5570}"/>
    <cellStyle name="Normal 6 3 4 3" xfId="38099" xr:uid="{033E8CE6-D59F-407E-8590-A0BB82AEF6D0}"/>
    <cellStyle name="Normal 6 3 4 3 2" xfId="38100" xr:uid="{1804E4E5-E6DE-4551-B12F-CEA2EA7E9856}"/>
    <cellStyle name="Normal 6 3 4 3 2 2" xfId="38101" xr:uid="{4C6ADA2C-9024-40A6-BBA1-C75BB403388E}"/>
    <cellStyle name="Normal 6 3 4 3 2 2 2" xfId="38102" xr:uid="{26C6DABC-00D0-4EFA-809B-8EB7EF137F45}"/>
    <cellStyle name="Normal 6 3 4 3 2 3" xfId="38103" xr:uid="{9E01F5A7-F5A3-4B59-BECB-E0981A98CF2B}"/>
    <cellStyle name="Normal 6 3 4 3 3" xfId="38104" xr:uid="{528254CF-0CC0-473F-807F-114C256ACDA8}"/>
    <cellStyle name="Normal 6 3 4 3 3 2" xfId="38105" xr:uid="{DB7A9FC0-3A20-4EE1-A572-B07686D5F1AE}"/>
    <cellStyle name="Normal 6 3 4 3 3 2 2" xfId="38106" xr:uid="{73468B36-7D53-445D-8D02-EB64A78B81EC}"/>
    <cellStyle name="Normal 6 3 4 3 3 3" xfId="38107" xr:uid="{2F117236-810B-481E-8A49-1D0520A6938A}"/>
    <cellStyle name="Normal 6 3 4 3 4" xfId="38108" xr:uid="{1F16720C-8A88-4D0E-B16B-6448809A8F03}"/>
    <cellStyle name="Normal 6 3 4 3 4 2" xfId="38109" xr:uid="{5B0651A9-3495-46DA-9126-A3E0706F024B}"/>
    <cellStyle name="Normal 6 3 4 3 5" xfId="38110" xr:uid="{6DEF790A-246C-4335-B339-EE65EE50ADFA}"/>
    <cellStyle name="Normal 6 3 4 3 6" xfId="47757" xr:uid="{72B820B6-F4D9-4905-98A7-346334EF7886}"/>
    <cellStyle name="Normal 6 3 4 4" xfId="38111" xr:uid="{7F1A35D3-A7A7-4CC1-98D9-00AF6EEB8C89}"/>
    <cellStyle name="Normal 6 3 4 4 2" xfId="38112" xr:uid="{3EC881DF-9F33-48E5-A55D-F80DB56CE26A}"/>
    <cellStyle name="Normal 6 3 4 4 2 2" xfId="38113" xr:uid="{5BA7FE80-22ED-4EC0-B37D-3AACB22259EF}"/>
    <cellStyle name="Normal 6 3 4 4 2 2 2" xfId="38114" xr:uid="{0F55CD5F-B658-4A52-8909-A8D22E98BFEE}"/>
    <cellStyle name="Normal 6 3 4 4 2 3" xfId="38115" xr:uid="{ACB92556-AD7A-42FD-8828-485129CBF358}"/>
    <cellStyle name="Normal 6 3 4 4 3" xfId="38116" xr:uid="{84FB7D09-0032-4992-9918-706F48B49F2E}"/>
    <cellStyle name="Normal 6 3 4 4 3 2" xfId="38117" xr:uid="{A7485E2B-633B-444D-919B-B6F18B3D76D8}"/>
    <cellStyle name="Normal 6 3 4 4 4" xfId="38118" xr:uid="{71022A9C-A2B1-4DDE-A629-BB2529F7631A}"/>
    <cellStyle name="Normal 6 3 4 4 5" xfId="47452" xr:uid="{102BC0EA-93EF-47D3-9982-665D1D6D1362}"/>
    <cellStyle name="Normal 6 3 4 5" xfId="38119" xr:uid="{123F7496-22C8-4391-A3B6-1E5BA2A3EDB2}"/>
    <cellStyle name="Normal 6 3 4 5 2" xfId="38120" xr:uid="{4DDC0C9E-3D09-4071-91B6-C80FFD996BD5}"/>
    <cellStyle name="Normal 6 3 4 5 2 2" xfId="38121" xr:uid="{70B3161C-385C-4C04-96FA-01D47B36D2E8}"/>
    <cellStyle name="Normal 6 3 4 5 3" xfId="38122" xr:uid="{87D2C33C-3096-45EA-A3A1-540715453DB8}"/>
    <cellStyle name="Normal 6 3 4 6" xfId="38123" xr:uid="{EBED68CC-08ED-47EB-A7B3-CC67130A8399}"/>
    <cellStyle name="Normal 6 3 4 6 2" xfId="38124" xr:uid="{717B7A12-C2B7-49AA-A34F-9376F61DC2EE}"/>
    <cellStyle name="Normal 6 3 4 7" xfId="38125" xr:uid="{C835AF74-8FC4-4C65-9E1A-B31A880F1A52}"/>
    <cellStyle name="Normal 6 3 4 8" xfId="44967" xr:uid="{B573D20A-6E53-4D8A-B11E-E86D3F743703}"/>
    <cellStyle name="Normal 6 3 5" xfId="38126" xr:uid="{A4AA666E-23E5-45C4-8BF3-1FC19EAD0A88}"/>
    <cellStyle name="Normal 6 3 5 2" xfId="38127" xr:uid="{51CF7EAE-B019-422B-9027-38FDB8CA6769}"/>
    <cellStyle name="Normal 6 3 5 2 2" xfId="38128" xr:uid="{7B9563D2-744F-442A-837A-B02225382E8D}"/>
    <cellStyle name="Normal 6 3 5 2 2 2" xfId="38129" xr:uid="{30E07374-8A67-42A5-8D35-C3C872AD54D3}"/>
    <cellStyle name="Normal 6 3 5 2 2 2 2" xfId="38130" xr:uid="{330044B4-E762-44F1-A0CA-F9B68FBD792B}"/>
    <cellStyle name="Normal 6 3 5 2 2 3" xfId="38131" xr:uid="{CF082C88-595E-436B-92B9-288D4D1F988D}"/>
    <cellStyle name="Normal 6 3 5 2 3" xfId="38132" xr:uid="{404BEDF2-EA1D-4051-843D-8444E4A4B9B1}"/>
    <cellStyle name="Normal 6 3 5 2 3 2" xfId="38133" xr:uid="{F6ACD9CF-9B94-43FD-A18E-E1AE32C57C76}"/>
    <cellStyle name="Normal 6 3 5 2 3 2 2" xfId="38134" xr:uid="{1E6E5C0D-54B2-418C-AD08-ABE9437D117A}"/>
    <cellStyle name="Normal 6 3 5 2 3 3" xfId="38135" xr:uid="{B4B074DE-7EC7-4805-A1B0-D46BDD612F9A}"/>
    <cellStyle name="Normal 6 3 5 2 4" xfId="38136" xr:uid="{BDB2CEFD-5853-43A3-A76A-89CC552C1817}"/>
    <cellStyle name="Normal 6 3 5 2 4 2" xfId="38137" xr:uid="{DF100508-F692-4CAC-99E7-16DC39709E71}"/>
    <cellStyle name="Normal 6 3 5 2 5" xfId="38138" xr:uid="{760E9FC4-4DF7-47B1-8A7E-1080495AF322}"/>
    <cellStyle name="Normal 6 3 5 3" xfId="38139" xr:uid="{90DCCFED-3BAD-46F6-BF62-C09A503189D0}"/>
    <cellStyle name="Normal 6 3 5 3 2" xfId="38140" xr:uid="{8000DFC0-91CA-4862-B08B-9068B57CAD11}"/>
    <cellStyle name="Normal 6 3 5 3 2 2" xfId="38141" xr:uid="{0D997910-F8DF-4EFC-ADBC-36E98CECCD78}"/>
    <cellStyle name="Normal 6 3 5 3 3" xfId="38142" xr:uid="{39CDCC72-93EF-48A7-9F6E-B39339945C88}"/>
    <cellStyle name="Normal 6 3 5 4" xfId="38143" xr:uid="{660E8005-1660-41F8-B34A-F9138F497DAF}"/>
    <cellStyle name="Normal 6 3 5 4 2" xfId="38144" xr:uid="{16F95878-5958-45FE-83E1-A536533A004C}"/>
    <cellStyle name="Normal 6 3 5 4 2 2" xfId="38145" xr:uid="{2176CC5A-4832-4902-B5EC-68FBB42EE9AC}"/>
    <cellStyle name="Normal 6 3 5 4 3" xfId="38146" xr:uid="{9AE5F360-3302-4BDB-8EDC-8DE94BC9C6DE}"/>
    <cellStyle name="Normal 6 3 5 5" xfId="38147" xr:uid="{278DBE1B-6F55-4591-811C-3D540F7C8C97}"/>
    <cellStyle name="Normal 6 3 5 5 2" xfId="38148" xr:uid="{EA73B6F2-0B08-425C-89D4-7E1BD8142B6D}"/>
    <cellStyle name="Normal 6 3 5 6" xfId="38149" xr:uid="{1753567A-81BE-4A7A-B584-AA7255D96CB9}"/>
    <cellStyle name="Normal 6 3 5 7" xfId="47303" xr:uid="{E9709E35-38FB-4E1D-9653-638DBBA38A7A}"/>
    <cellStyle name="Normal 6 3 6" xfId="38150" xr:uid="{42FC8862-D630-483A-95FE-25F5D1B493FC}"/>
    <cellStyle name="Normal 6 3 6 2" xfId="38151" xr:uid="{EB3FA589-5053-42D2-9746-7FFE2AAF6086}"/>
    <cellStyle name="Normal 6 3 6 2 2" xfId="38152" xr:uid="{8E9C4D45-AECD-4A0D-BA11-B6EE09A47DE8}"/>
    <cellStyle name="Normal 6 3 6 2 2 2" xfId="38153" xr:uid="{3AC01871-9D98-4190-8125-90ED0486D0C1}"/>
    <cellStyle name="Normal 6 3 6 2 3" xfId="38154" xr:uid="{5E4E8013-8909-4302-AA53-42825AA6E9AD}"/>
    <cellStyle name="Normal 6 3 6 3" xfId="38155" xr:uid="{C75F9A5E-417B-4C43-8812-B94EA6803E70}"/>
    <cellStyle name="Normal 6 3 6 3 2" xfId="38156" xr:uid="{6FA8905F-B677-4FD1-98DB-F00A58ECF373}"/>
    <cellStyle name="Normal 6 3 6 3 2 2" xfId="38157" xr:uid="{D8D17AFF-4EC7-4153-B20E-009954364CB3}"/>
    <cellStyle name="Normal 6 3 6 3 3" xfId="38158" xr:uid="{DA73FCC8-0430-4AE0-B91B-DB0306286EFB}"/>
    <cellStyle name="Normal 6 3 6 4" xfId="38159" xr:uid="{1CCBE57D-EBFE-46A2-94D4-4A99583ABE4C}"/>
    <cellStyle name="Normal 6 3 6 4 2" xfId="38160" xr:uid="{2A3635BC-3B00-4FAF-8BB2-EFF1D4F24C72}"/>
    <cellStyle name="Normal 6 3 6 5" xfId="38161" xr:uid="{F10433C2-1B96-407A-819C-2B0F68C34EA8}"/>
    <cellStyle name="Normal 6 3 6 6" xfId="47471" xr:uid="{E6D64561-79F0-42FD-8AE5-80ECB3EEAFD0}"/>
    <cellStyle name="Normal 6 3 7" xfId="38162" xr:uid="{1BB82780-DAE4-4ECA-A675-F036DA8985E4}"/>
    <cellStyle name="Normal 6 3 7 2" xfId="38163" xr:uid="{7409EBD9-CC39-4FE6-981B-58F5BB993753}"/>
    <cellStyle name="Normal 6 3 7 2 2" xfId="38164" xr:uid="{F4B5D81E-ABD7-462E-B265-BB6C52A81157}"/>
    <cellStyle name="Normal 6 3 7 2 2 2" xfId="38165" xr:uid="{D8015C60-AAB4-462E-9590-BC4C82A49B5C}"/>
    <cellStyle name="Normal 6 3 7 2 3" xfId="38166" xr:uid="{E60500EA-24A3-49FA-9DE5-4E19F151EB07}"/>
    <cellStyle name="Normal 6 3 7 3" xfId="38167" xr:uid="{E1353E88-1158-407E-A6B2-7946AAEE353B}"/>
    <cellStyle name="Normal 6 3 7 3 2" xfId="38168" xr:uid="{129EF9A2-F855-4CDE-BB26-A387D08B024E}"/>
    <cellStyle name="Normal 6 3 7 4" xfId="38169" xr:uid="{ADD4314C-3EEB-4532-BFE2-29DC04FBAA09}"/>
    <cellStyle name="Normal 6 3 7 5" xfId="47619" xr:uid="{F247D3B5-B24E-47DB-A48F-11C2940309BE}"/>
    <cellStyle name="Normal 6 3 8" xfId="38170" xr:uid="{3AD9E1BF-C135-4356-8FAF-18E8576848BF}"/>
    <cellStyle name="Normal 6 3 8 2" xfId="38171" xr:uid="{57E90637-F7C9-4284-84F0-EEEB21CE1D0C}"/>
    <cellStyle name="Normal 6 3 8 2 2" xfId="38172" xr:uid="{F221CB17-396A-448D-B931-EECDCAA7AF96}"/>
    <cellStyle name="Normal 6 3 8 3" xfId="38173" xr:uid="{CD6AFFA2-36FA-4253-AA4B-5B51DE8682AF}"/>
    <cellStyle name="Normal 6 3 8 4" xfId="47224" xr:uid="{6C7753BE-BC25-4D2F-86C8-807BF19FBAF8}"/>
    <cellStyle name="Normal 6 3 9" xfId="38174" xr:uid="{D69BC869-147C-47DF-ACD7-28AF8532E022}"/>
    <cellStyle name="Normal 6 3 9 2" xfId="38175" xr:uid="{FF514660-1666-42F8-94D6-9A20CCE78E20}"/>
    <cellStyle name="Normal 6 4" xfId="825" xr:uid="{84C83988-8128-4D42-9983-7737CD09A0CF}"/>
    <cellStyle name="Normal 6 4 10" xfId="43649" xr:uid="{7C8EA5DB-A28D-4B3E-9526-CE94A3EB6FD6}"/>
    <cellStyle name="Normal 6 4 11" xfId="1785" xr:uid="{A5BA855F-933D-4DFC-BAFC-1D1A8D5CA651}"/>
    <cellStyle name="Normal 6 4 12" xfId="1434" xr:uid="{36A5732B-C259-40A0-8E50-C5A486A4AB65}"/>
    <cellStyle name="Normal 6 4 13" xfId="47918" xr:uid="{E270EA3F-0CDD-496E-83E7-0EEC2DE18E53}"/>
    <cellStyle name="Normal 6 4 2" xfId="2022" xr:uid="{5047F972-A68A-434A-9F5C-61A55F3FFAEF}"/>
    <cellStyle name="Normal 6 4 2 2" xfId="2023" xr:uid="{AE5C1754-B0C2-4B5B-B4C9-560EE8D33E2C}"/>
    <cellStyle name="Normal 6 4 2 2 2" xfId="38178" xr:uid="{F0374717-1319-4036-B420-47EF2392F689}"/>
    <cellStyle name="Normal 6 4 2 2 2 2" xfId="38179" xr:uid="{AB6C54B5-B0E9-48EE-9413-DD2756690A49}"/>
    <cellStyle name="Normal 6 4 2 2 2 2 2" xfId="38180" xr:uid="{5BE44F2E-B649-4621-85E9-4209CD0D61D4}"/>
    <cellStyle name="Normal 6 4 2 2 2 2 2 2" xfId="38181" xr:uid="{55538E16-68F1-4F70-AA4B-BDF5723FA2B6}"/>
    <cellStyle name="Normal 6 4 2 2 2 2 3" xfId="38182" xr:uid="{1905FA67-8820-47A5-88DF-5B527E51A7AB}"/>
    <cellStyle name="Normal 6 4 2 2 2 3" xfId="38183" xr:uid="{5A4B5DB9-72F7-452F-A892-127B02A4299C}"/>
    <cellStyle name="Normal 6 4 2 2 2 3 2" xfId="38184" xr:uid="{2A87541E-9F8D-4858-BE9F-EC97B1B69DDF}"/>
    <cellStyle name="Normal 6 4 2 2 2 3 2 2" xfId="38185" xr:uid="{343C2AE3-3EE4-4F32-8E22-369D1444ABFA}"/>
    <cellStyle name="Normal 6 4 2 2 2 3 3" xfId="38186" xr:uid="{2E51F375-6327-4CBA-B97A-3E301924E4E5}"/>
    <cellStyle name="Normal 6 4 2 2 2 4" xfId="38187" xr:uid="{90D5AAE4-F2A6-43DB-A6A7-2963CAAAF17F}"/>
    <cellStyle name="Normal 6 4 2 2 2 4 2" xfId="38188" xr:uid="{7C4B6B31-7D4C-4993-9588-E705977E1655}"/>
    <cellStyle name="Normal 6 4 2 2 2 5" xfId="38189" xr:uid="{761893C0-EFF4-47A1-A2DA-6EDD25537E63}"/>
    <cellStyle name="Normal 6 4 2 2 3" xfId="38190" xr:uid="{7A51C9B9-4301-44B3-A7F1-26B6D15B5E8F}"/>
    <cellStyle name="Normal 6 4 2 2 3 2" xfId="38191" xr:uid="{CBD9C74C-5E02-4F40-804A-EB37AB284B73}"/>
    <cellStyle name="Normal 6 4 2 2 3 2 2" xfId="38192" xr:uid="{071D3853-2856-43D3-809C-51EF316591EB}"/>
    <cellStyle name="Normal 6 4 2 2 3 3" xfId="38193" xr:uid="{53213D68-06B5-4FC4-872B-CBDF8BB0E45E}"/>
    <cellStyle name="Normal 6 4 2 2 4" xfId="38194" xr:uid="{DE647D9D-A91B-48CC-97E6-16B9C3208DBE}"/>
    <cellStyle name="Normal 6 4 2 2 4 2" xfId="38195" xr:uid="{EA6C52C1-2E1C-4C90-9A98-7A776DC9CDC2}"/>
    <cellStyle name="Normal 6 4 2 2 4 2 2" xfId="38196" xr:uid="{AEC9CA67-9931-4DFC-A969-85FDD71A72FE}"/>
    <cellStyle name="Normal 6 4 2 2 4 3" xfId="38197" xr:uid="{892CA994-CD1F-4FE6-8A03-0D8C1A2E5C01}"/>
    <cellStyle name="Normal 6 4 2 2 5" xfId="38198" xr:uid="{6D35D5E1-9775-45B1-BDF1-7AB32F2CEDB1}"/>
    <cellStyle name="Normal 6 4 2 2 5 2" xfId="38199" xr:uid="{993F6BFE-BD09-442E-9BBE-DE7B90A2FF47}"/>
    <cellStyle name="Normal 6 4 2 2 6" xfId="38200" xr:uid="{617DB0CA-A7EC-42B5-B768-06E507EBFA4A}"/>
    <cellStyle name="Normal 6 4 2 2 7" xfId="38177" xr:uid="{89368D95-353E-4FD8-9A0E-574C5E9056E6}"/>
    <cellStyle name="Normal 6 4 2 3" xfId="38201" xr:uid="{231797ED-18A6-424F-96F1-E0262AC04C02}"/>
    <cellStyle name="Normal 6 4 2 3 2" xfId="38202" xr:uid="{5E65C4B7-C909-4244-8093-A51A52C46807}"/>
    <cellStyle name="Normal 6 4 2 3 2 2" xfId="38203" xr:uid="{F01F5ADF-9F25-4730-8CC9-7031F31781DE}"/>
    <cellStyle name="Normal 6 4 2 3 2 2 2" xfId="38204" xr:uid="{CE23381C-9BC7-4C13-AB59-677DF868D8E4}"/>
    <cellStyle name="Normal 6 4 2 3 2 3" xfId="38205" xr:uid="{995A645B-C760-4F17-9803-579D60E28279}"/>
    <cellStyle name="Normal 6 4 2 3 3" xfId="38206" xr:uid="{A6C0D239-BB82-4F01-BDE4-25E326508815}"/>
    <cellStyle name="Normal 6 4 2 3 3 2" xfId="38207" xr:uid="{32F2462E-BB7A-4190-AB6E-EAC104ABF91F}"/>
    <cellStyle name="Normal 6 4 2 3 3 2 2" xfId="38208" xr:uid="{77D6B994-E871-418C-9CAA-444507FD2014}"/>
    <cellStyle name="Normal 6 4 2 3 3 3" xfId="38209" xr:uid="{57AE1AF4-D22C-49BE-85A9-A9D7DC7BD896}"/>
    <cellStyle name="Normal 6 4 2 3 4" xfId="38210" xr:uid="{BE0E0D9B-5465-4FA2-9DB1-EC8DF108D9E3}"/>
    <cellStyle name="Normal 6 4 2 3 4 2" xfId="38211" xr:uid="{CC4AA1F3-8512-4647-B4C6-8FFEE764ACB2}"/>
    <cellStyle name="Normal 6 4 2 3 5" xfId="38212" xr:uid="{DD6E3E4C-26DA-4F08-9880-D34DB3AD0AFB}"/>
    <cellStyle name="Normal 6 4 2 4" xfId="38213" xr:uid="{E8D944A3-4E5B-4B0C-ADF9-854CA13814EC}"/>
    <cellStyle name="Normal 6 4 2 4 2" xfId="38214" xr:uid="{D26E6B4D-410F-4A92-92B8-59E1135FB709}"/>
    <cellStyle name="Normal 6 4 2 4 2 2" xfId="38215" xr:uid="{95980BF4-B22F-4491-B16E-262D5F3F0132}"/>
    <cellStyle name="Normal 6 4 2 4 2 2 2" xfId="38216" xr:uid="{4DFF98AD-9E80-4C21-BD24-743D68026195}"/>
    <cellStyle name="Normal 6 4 2 4 2 3" xfId="38217" xr:uid="{8378503B-3811-4677-8AF7-D5EDD2326F00}"/>
    <cellStyle name="Normal 6 4 2 4 3" xfId="38218" xr:uid="{C8CBC93A-20C2-49A6-88A3-DB00C53E5890}"/>
    <cellStyle name="Normal 6 4 2 4 3 2" xfId="38219" xr:uid="{FC047E16-B769-4947-9053-23A1E75830A8}"/>
    <cellStyle name="Normal 6 4 2 4 4" xfId="38220" xr:uid="{274B508C-15F5-4F3F-8465-363053765563}"/>
    <cellStyle name="Normal 6 4 2 5" xfId="38221" xr:uid="{B24BB41B-2B31-4169-9EF5-CA07D1B5D1F5}"/>
    <cellStyle name="Normal 6 4 2 5 2" xfId="38222" xr:uid="{7CB612E3-8CF4-427F-89AE-285ED4B24FE8}"/>
    <cellStyle name="Normal 6 4 2 5 2 2" xfId="38223" xr:uid="{C06C4F62-5C40-4BCA-B9B0-C4631A078052}"/>
    <cellStyle name="Normal 6 4 2 5 3" xfId="38224" xr:uid="{5A073A79-3ADE-409C-8046-345B1A4968A7}"/>
    <cellStyle name="Normal 6 4 2 6" xfId="38225" xr:uid="{D2E34E7F-BD56-4359-AB81-AA34B2C94BD5}"/>
    <cellStyle name="Normal 6 4 2 6 2" xfId="38226" xr:uid="{8E6B0C60-0AFB-4A85-AB46-92627D8DFFE7}"/>
    <cellStyle name="Normal 6 4 2 7" xfId="38227" xr:uid="{AD928C40-01C8-413B-BE86-2DD1A0839052}"/>
    <cellStyle name="Normal 6 4 2 8" xfId="38176" xr:uid="{8E66E8AE-9822-4824-A46C-79D854BF4711}"/>
    <cellStyle name="Normal 6 4 3" xfId="3353" xr:uid="{10824C44-4995-48B8-A195-6EC3853F62E0}"/>
    <cellStyle name="Normal 6 4 3 2" xfId="38229" xr:uid="{C38CE599-D187-43CB-86EC-FE2B121F878D}"/>
    <cellStyle name="Normal 6 4 3 2 2" xfId="38230" xr:uid="{47EE5469-4156-4B98-AE6C-2719F0932768}"/>
    <cellStyle name="Normal 6 4 3 2 2 2" xfId="38231" xr:uid="{A08B5B22-9701-493F-B11F-B915D8D331C0}"/>
    <cellStyle name="Normal 6 4 3 2 2 2 2" xfId="38232" xr:uid="{E1E4437D-D0CE-4F4A-A1A2-6035D259B43F}"/>
    <cellStyle name="Normal 6 4 3 2 2 2 2 2" xfId="38233" xr:uid="{70EDE129-BCAF-47B9-91D6-F92E9FBCCD6D}"/>
    <cellStyle name="Normal 6 4 3 2 2 2 3" xfId="38234" xr:uid="{5A504D0A-0B94-459C-B3A6-615439AF020F}"/>
    <cellStyle name="Normal 6 4 3 2 2 3" xfId="38235" xr:uid="{68E7E118-6EA3-46D4-824E-9EF70FEEE65E}"/>
    <cellStyle name="Normal 6 4 3 2 2 3 2" xfId="38236" xr:uid="{A80BA776-AD91-4703-B5B7-3EC6E3756D83}"/>
    <cellStyle name="Normal 6 4 3 2 2 3 2 2" xfId="38237" xr:uid="{24BF6A7F-C079-4024-858A-82F39F58E28D}"/>
    <cellStyle name="Normal 6 4 3 2 2 3 3" xfId="38238" xr:uid="{4258AF3D-5771-4B9A-9261-149FA009A3D9}"/>
    <cellStyle name="Normal 6 4 3 2 2 4" xfId="38239" xr:uid="{BB0B8D21-5553-4EF4-B259-124E66A5E891}"/>
    <cellStyle name="Normal 6 4 3 2 2 4 2" xfId="38240" xr:uid="{B8023873-7AED-4A7A-B695-20012EEEE3B5}"/>
    <cellStyle name="Normal 6 4 3 2 2 5" xfId="38241" xr:uid="{2C16D3E4-7A93-42D7-AAA1-E575F51E15B9}"/>
    <cellStyle name="Normal 6 4 3 2 3" xfId="38242" xr:uid="{86636ABE-BFDE-4861-9333-F941001CA6C3}"/>
    <cellStyle name="Normal 6 4 3 2 3 2" xfId="38243" xr:uid="{B4D90141-2D85-4F72-9F3C-BBF9DE9A343C}"/>
    <cellStyle name="Normal 6 4 3 2 3 2 2" xfId="38244" xr:uid="{3DD1E973-CC95-494C-87E0-A675B8DFD048}"/>
    <cellStyle name="Normal 6 4 3 2 3 3" xfId="38245" xr:uid="{1F332543-ACDB-452C-A239-2EF9BBB2B5E9}"/>
    <cellStyle name="Normal 6 4 3 2 4" xfId="38246" xr:uid="{E11FBD8D-4991-4F07-BEA9-FDDB5AE09947}"/>
    <cellStyle name="Normal 6 4 3 2 4 2" xfId="38247" xr:uid="{3F8B2DBE-FE18-4AB1-BF3C-F55F8DEF1606}"/>
    <cellStyle name="Normal 6 4 3 2 4 2 2" xfId="38248" xr:uid="{8A10FACD-48B4-44B9-82AB-B8203C2E0E08}"/>
    <cellStyle name="Normal 6 4 3 2 4 3" xfId="38249" xr:uid="{110DA89B-F579-41B5-BCF0-22BFD5A9160B}"/>
    <cellStyle name="Normal 6 4 3 2 5" xfId="38250" xr:uid="{39D2D58A-9FE7-487B-8EF1-A9DBF2F01479}"/>
    <cellStyle name="Normal 6 4 3 2 5 2" xfId="38251" xr:uid="{6C353290-8338-435E-BB24-B3EBAF1950BD}"/>
    <cellStyle name="Normal 6 4 3 2 6" xfId="38252" xr:uid="{08423E01-0F1D-4A7B-A4D9-F6D275AF38AA}"/>
    <cellStyle name="Normal 6 4 3 3" xfId="38253" xr:uid="{D9EC5388-A314-4F69-889F-03B4D0D3FF6A}"/>
    <cellStyle name="Normal 6 4 3 3 2" xfId="38254" xr:uid="{C597161E-F30B-44AF-A6EB-46F4FA83DC10}"/>
    <cellStyle name="Normal 6 4 3 3 2 2" xfId="38255" xr:uid="{F8D646EB-562B-46CC-9F51-24EFD32BD186}"/>
    <cellStyle name="Normal 6 4 3 3 2 2 2" xfId="38256" xr:uid="{EC6190D6-CCE2-48D3-8CBE-B536C4CA3D4C}"/>
    <cellStyle name="Normal 6 4 3 3 2 3" xfId="38257" xr:uid="{A294C80F-A08E-4BD3-941E-8D19BA257D68}"/>
    <cellStyle name="Normal 6 4 3 3 3" xfId="38258" xr:uid="{E1BC781C-9A71-4E5D-B7EF-ABD2DD7700EF}"/>
    <cellStyle name="Normal 6 4 3 3 3 2" xfId="38259" xr:uid="{14540DE9-934E-4D32-81C8-271246B3B489}"/>
    <cellStyle name="Normal 6 4 3 3 3 2 2" xfId="38260" xr:uid="{99AE704D-80B8-49A8-A1D1-BCF1BFA73D53}"/>
    <cellStyle name="Normal 6 4 3 3 3 3" xfId="38261" xr:uid="{3F2C5A09-CDC0-433B-9F8B-9BD09FD18C17}"/>
    <cellStyle name="Normal 6 4 3 3 4" xfId="38262" xr:uid="{1B498D3F-1150-41DF-84C9-26BBBFC715DF}"/>
    <cellStyle name="Normal 6 4 3 3 4 2" xfId="38263" xr:uid="{F823228E-2DC4-4059-B77D-556CF84A1D35}"/>
    <cellStyle name="Normal 6 4 3 3 5" xfId="38264" xr:uid="{DF154922-A643-4373-A24E-CDE1DB4729BB}"/>
    <cellStyle name="Normal 6 4 3 4" xfId="38265" xr:uid="{8E2E6B7E-150A-44C7-99BC-B35D04A7C67D}"/>
    <cellStyle name="Normal 6 4 3 4 2" xfId="38266" xr:uid="{4805ABFD-D74A-464C-AAC8-991AAFC110DB}"/>
    <cellStyle name="Normal 6 4 3 4 2 2" xfId="38267" xr:uid="{05A15762-161B-4D32-AE84-AE2B53B8A714}"/>
    <cellStyle name="Normal 6 4 3 4 2 2 2" xfId="38268" xr:uid="{F5A81868-AC7B-4E83-96C4-823C0FC92EE8}"/>
    <cellStyle name="Normal 6 4 3 4 2 3" xfId="38269" xr:uid="{DED9D8AE-916F-4191-80E1-13B4857337F9}"/>
    <cellStyle name="Normal 6 4 3 4 3" xfId="38270" xr:uid="{CA87C8CF-F40F-4CE9-AA74-A351F2A84497}"/>
    <cellStyle name="Normal 6 4 3 4 3 2" xfId="38271" xr:uid="{9FB06531-B04B-4AA7-8E28-21FE85AFC75C}"/>
    <cellStyle name="Normal 6 4 3 4 4" xfId="38272" xr:uid="{C2085B36-D245-493B-B773-250DF1D55CB9}"/>
    <cellStyle name="Normal 6 4 3 5" xfId="38273" xr:uid="{F5BE0D28-B319-44AE-BADB-9AFF8B5A48CF}"/>
    <cellStyle name="Normal 6 4 3 5 2" xfId="38274" xr:uid="{A6AD5365-BCB9-47FB-954D-437E42FFB94E}"/>
    <cellStyle name="Normal 6 4 3 5 2 2" xfId="38275" xr:uid="{7E82A8DA-94C2-4568-9A10-E62BA42B327B}"/>
    <cellStyle name="Normal 6 4 3 5 3" xfId="38276" xr:uid="{40032D1E-E3C9-47A5-9E50-88A9ABA22004}"/>
    <cellStyle name="Normal 6 4 3 6" xfId="38277" xr:uid="{EB10BF6C-EB1D-4DD2-B1CF-3AEBB8845AF9}"/>
    <cellStyle name="Normal 6 4 3 6 2" xfId="38278" xr:uid="{ADFC0685-82A0-4295-A4FC-0BF66B40CF26}"/>
    <cellStyle name="Normal 6 4 3 7" xfId="38279" xr:uid="{6C08F996-E6CB-4BA5-AF6A-A1BA973EEB87}"/>
    <cellStyle name="Normal 6 4 3 8" xfId="38228" xr:uid="{6974B3B6-F3DC-43CD-AB71-6E8BC708BA3D}"/>
    <cellStyle name="Normal 6 4 3 9" xfId="47238" xr:uid="{33BB5285-B79A-45C0-A55D-94B5C493B77E}"/>
    <cellStyle name="Normal 6 4 4" xfId="38280" xr:uid="{4EEAF25A-89FB-41BF-948D-2D3A1C657B4A}"/>
    <cellStyle name="Normal 6 4 4 2" xfId="38281" xr:uid="{52EF6F5F-5C41-454E-8007-68A53FF69DBC}"/>
    <cellStyle name="Normal 6 4 4 2 2" xfId="38282" xr:uid="{82873DF0-B131-4B61-978B-61729B098718}"/>
    <cellStyle name="Normal 6 4 4 2 2 2" xfId="38283" xr:uid="{2BA53D33-9593-46E5-A411-95753A519B39}"/>
    <cellStyle name="Normal 6 4 4 2 2 2 2" xfId="38284" xr:uid="{91471604-EE0D-4B8F-B6EF-77BF5AFCB462}"/>
    <cellStyle name="Normal 6 4 4 2 2 3" xfId="38285" xr:uid="{D2EDD7BD-0208-4799-A57A-F36BA63E5B18}"/>
    <cellStyle name="Normal 6 4 4 2 3" xfId="38286" xr:uid="{A5C0D600-61DC-4FE7-A383-57EF39460210}"/>
    <cellStyle name="Normal 6 4 4 2 3 2" xfId="38287" xr:uid="{AFB34F6D-CF6C-440E-B3A1-8356D1487237}"/>
    <cellStyle name="Normal 6 4 4 2 3 2 2" xfId="38288" xr:uid="{3B99F50B-17EE-4328-96BD-D6345015860E}"/>
    <cellStyle name="Normal 6 4 4 2 3 3" xfId="38289" xr:uid="{25E4F9BA-D8BA-419D-B810-FF9F032B1530}"/>
    <cellStyle name="Normal 6 4 4 2 4" xfId="38290" xr:uid="{AD3C9C34-BCA2-403D-A14B-0386A1F7238B}"/>
    <cellStyle name="Normal 6 4 4 2 4 2" xfId="38291" xr:uid="{13263C08-4347-41CE-B468-BF219ACFE09B}"/>
    <cellStyle name="Normal 6 4 4 2 5" xfId="38292" xr:uid="{CDB69376-6522-4FD0-B293-BCAB367CB5C1}"/>
    <cellStyle name="Normal 6 4 4 3" xfId="38293" xr:uid="{18766B64-388C-439A-AA36-BF5BE6EE8385}"/>
    <cellStyle name="Normal 6 4 4 3 2" xfId="38294" xr:uid="{A8A1816A-91DD-4C4D-94AC-CA242BB3D29A}"/>
    <cellStyle name="Normal 6 4 4 3 2 2" xfId="38295" xr:uid="{E34F200A-6E76-4ADD-A47B-315DEA226C32}"/>
    <cellStyle name="Normal 6 4 4 3 2 2 2" xfId="38296" xr:uid="{7DEA80D3-6A57-4761-BDA6-A68FFC6AD4F9}"/>
    <cellStyle name="Normal 6 4 4 3 2 3" xfId="38297" xr:uid="{1242FC1E-EC34-4C45-8CC5-FF68A5F26B14}"/>
    <cellStyle name="Normal 6 4 4 3 3" xfId="38298" xr:uid="{5F5F14ED-2585-47AD-BA78-D9D5055A712D}"/>
    <cellStyle name="Normal 6 4 4 3 3 2" xfId="38299" xr:uid="{29D8A814-79FD-4D53-A22B-FD00C1003ECF}"/>
    <cellStyle name="Normal 6 4 4 3 4" xfId="38300" xr:uid="{05DDAC90-7EF8-4583-ACF1-B4A3F56AC5E7}"/>
    <cellStyle name="Normal 6 4 4 4" xfId="38301" xr:uid="{C9224E00-C6DF-4541-B5A0-45651B59ABFB}"/>
    <cellStyle name="Normal 6 4 4 4 2" xfId="38302" xr:uid="{5B03B9C4-7219-4D5E-877F-D7388E16B15A}"/>
    <cellStyle name="Normal 6 4 4 4 2 2" xfId="38303" xr:uid="{C8B7D90E-2841-488E-8621-31289DE94E58}"/>
    <cellStyle name="Normal 6 4 4 4 3" xfId="38304" xr:uid="{13591503-D84C-4C69-AA6A-379D01ACEB04}"/>
    <cellStyle name="Normal 6 4 4 5" xfId="38305" xr:uid="{CF825E24-76FD-4E5F-84D1-AEFCF13867D9}"/>
    <cellStyle name="Normal 6 4 4 5 2" xfId="38306" xr:uid="{64838D4C-3CEF-4C93-8674-E619CAC0C024}"/>
    <cellStyle name="Normal 6 4 4 6" xfId="38307" xr:uid="{687ED917-9E25-4B56-90FC-F85784DA7464}"/>
    <cellStyle name="Normal 6 4 5" xfId="38308" xr:uid="{FF7681F5-5A30-42C3-A615-689D33D14E61}"/>
    <cellStyle name="Normal 6 4 5 2" xfId="38309" xr:uid="{B307A4B2-08B0-4FA3-8313-9C6D908DEF9C}"/>
    <cellStyle name="Normal 6 4 5 2 2" xfId="38310" xr:uid="{C69FF671-699C-4792-B78A-8845ECDA6F5A}"/>
    <cellStyle name="Normal 6 4 5 2 2 2" xfId="38311" xr:uid="{D53B4201-F8FE-4259-A074-62132E6760C2}"/>
    <cellStyle name="Normal 6 4 5 2 3" xfId="38312" xr:uid="{B73796CB-E7F9-46E6-8440-8BA0EAA747FE}"/>
    <cellStyle name="Normal 6 4 5 3" xfId="38313" xr:uid="{A8EA298A-B5E1-425E-9F92-F879C914CE97}"/>
    <cellStyle name="Normal 6 4 5 3 2" xfId="38314" xr:uid="{F9FC1891-51B6-4867-8821-570DF225A57E}"/>
    <cellStyle name="Normal 6 4 5 3 2 2" xfId="38315" xr:uid="{D992AC56-77AC-494A-B655-1CF291772470}"/>
    <cellStyle name="Normal 6 4 5 3 3" xfId="38316" xr:uid="{684DF10F-8F12-49F3-858B-6900D290F89A}"/>
    <cellStyle name="Normal 6 4 5 4" xfId="38317" xr:uid="{24090C27-76ED-456A-AA89-884B95534700}"/>
    <cellStyle name="Normal 6 4 5 4 2" xfId="38318" xr:uid="{B4F0E3AD-C630-4559-A8F3-1428A7C1D2D1}"/>
    <cellStyle name="Normal 6 4 5 5" xfId="38319" xr:uid="{C3335DE2-CF05-4DC3-B983-F0BB3A3DA181}"/>
    <cellStyle name="Normal 6 4 6" xfId="38320" xr:uid="{C157E18C-0AAB-448C-9723-C9DF01445764}"/>
    <cellStyle name="Normal 6 4 6 2" xfId="38321" xr:uid="{0DF1FCB6-9BC5-43A8-A474-601F1274426C}"/>
    <cellStyle name="Normal 6 4 6 2 2" xfId="38322" xr:uid="{25E17E3D-10D5-43A8-9DE0-A8CDF6AAD363}"/>
    <cellStyle name="Normal 6 4 6 2 2 2" xfId="38323" xr:uid="{0CA4C054-7A25-4049-9905-19ED6CC3B42F}"/>
    <cellStyle name="Normal 6 4 6 2 3" xfId="38324" xr:uid="{E494D55F-1077-4D86-BEE0-09A21C0A0FDF}"/>
    <cellStyle name="Normal 6 4 6 3" xfId="38325" xr:uid="{A4702F3D-8575-4B9E-B646-D9C38A6489B5}"/>
    <cellStyle name="Normal 6 4 6 3 2" xfId="38326" xr:uid="{E7241D15-C6E4-4442-92F2-1DCE9795AE36}"/>
    <cellStyle name="Normal 6 4 6 4" xfId="38327" xr:uid="{FC581E7B-333D-4DA0-BF24-7E206A6CEC68}"/>
    <cellStyle name="Normal 6 4 7" xfId="38328" xr:uid="{FD3F46A9-C056-4E72-B334-8E8F10617023}"/>
    <cellStyle name="Normal 6 4 7 2" xfId="38329" xr:uid="{1EF4C24F-479B-477A-AC48-536CAC637A31}"/>
    <cellStyle name="Normal 6 4 7 2 2" xfId="38330" xr:uid="{9E30CBA7-0944-49BA-8D27-DD3DCEBAD30D}"/>
    <cellStyle name="Normal 6 4 7 3" xfId="38331" xr:uid="{A9900D4C-DA1C-4670-AB0E-716EB2904F55}"/>
    <cellStyle name="Normal 6 4 8" xfId="38332" xr:uid="{3E6746E8-F822-4C95-9B16-308DD7D36E0A}"/>
    <cellStyle name="Normal 6 4 8 2" xfId="38333" xr:uid="{F9E30C6B-8E24-4FF6-B411-8023C0B9E7CB}"/>
    <cellStyle name="Normal 6 4 9" xfId="38334" xr:uid="{5AAA2090-EFB5-4903-978C-62027486A3ED}"/>
    <cellStyle name="Normal 6 5" xfId="1699" xr:uid="{C27C54FD-95D7-456B-87D0-E5F8EE4E58BD}"/>
    <cellStyle name="Normal 6 5 2" xfId="38335" xr:uid="{C4EFE903-8467-411E-A9DE-B6BA1E4D8643}"/>
    <cellStyle name="Normal 6 5 2 2" xfId="38336" xr:uid="{DA7920AC-D762-4BF4-8005-02F1543B44C7}"/>
    <cellStyle name="Normal 6 5 2 2 2" xfId="38337" xr:uid="{ADCF2E30-A161-4099-98CD-17C92E525192}"/>
    <cellStyle name="Normal 6 5 2 2 2 2" xfId="38338" xr:uid="{72618A47-AA7D-4834-A811-52260F7ABF2C}"/>
    <cellStyle name="Normal 6 5 2 2 2 2 2" xfId="38339" xr:uid="{D88FF628-C3A5-49D6-8F70-7A8E7A19ACFE}"/>
    <cellStyle name="Normal 6 5 2 2 2 3" xfId="38340" xr:uid="{9451334C-71CE-4084-B06C-EF055768357C}"/>
    <cellStyle name="Normal 6 5 2 2 3" xfId="38341" xr:uid="{656B8211-D1BD-47B3-A2DF-320124E4DA03}"/>
    <cellStyle name="Normal 6 5 2 2 3 2" xfId="38342" xr:uid="{A1A37CF5-EA3B-4BA3-9CDC-3A3481649275}"/>
    <cellStyle name="Normal 6 5 2 2 3 2 2" xfId="38343" xr:uid="{08BB916D-FD6B-43DA-A6D2-5B55529489E7}"/>
    <cellStyle name="Normal 6 5 2 2 3 3" xfId="38344" xr:uid="{494C8C17-5C75-4017-B73D-EFC9410937CB}"/>
    <cellStyle name="Normal 6 5 2 2 4" xfId="38345" xr:uid="{0908CFB5-20F1-4118-868B-CCBC26ADDF5B}"/>
    <cellStyle name="Normal 6 5 2 2 4 2" xfId="38346" xr:uid="{96B08E76-CCF6-4E9C-8DAD-47DA105045C1}"/>
    <cellStyle name="Normal 6 5 2 2 5" xfId="38347" xr:uid="{69226537-D83F-402A-9B26-82FD6F1EC6F6}"/>
    <cellStyle name="Normal 6 5 2 3" xfId="38348" xr:uid="{55669D5F-6D44-4564-8ED3-D134EAE49C9B}"/>
    <cellStyle name="Normal 6 5 2 3 2" xfId="38349" xr:uid="{193E7668-A146-4AC4-8B66-B9CE2D929CCF}"/>
    <cellStyle name="Normal 6 5 2 3 2 2" xfId="38350" xr:uid="{6F5D6A0C-E2E2-403B-877F-BF6CDF50FFD5}"/>
    <cellStyle name="Normal 6 5 2 3 2 2 2" xfId="38351" xr:uid="{472F3FE6-EF41-4C69-BED0-5A40F5B2822A}"/>
    <cellStyle name="Normal 6 5 2 3 2 3" xfId="38352" xr:uid="{9EABE8B4-BE67-4D6F-802F-6BEB24CC5E67}"/>
    <cellStyle name="Normal 6 5 2 3 3" xfId="38353" xr:uid="{6FE067F9-CCDA-415D-8DD1-C9983B6BD7E7}"/>
    <cellStyle name="Normal 6 5 2 3 3 2" xfId="38354" xr:uid="{049FEE03-F40A-4756-9C9A-E912FB95E21B}"/>
    <cellStyle name="Normal 6 5 2 3 4" xfId="38355" xr:uid="{655E150A-876A-4A32-93BB-7A169635827E}"/>
    <cellStyle name="Normal 6 5 2 4" xfId="38356" xr:uid="{C764D908-933B-4E76-B082-EDFF3ED86B19}"/>
    <cellStyle name="Normal 6 5 2 4 2" xfId="38357" xr:uid="{8289DB70-754B-4883-AE86-054B18906C60}"/>
    <cellStyle name="Normal 6 5 2 4 2 2" xfId="38358" xr:uid="{128D66E0-FBF0-4767-897A-0E807EC5BE4D}"/>
    <cellStyle name="Normal 6 5 2 4 3" xfId="38359" xr:uid="{E7AA3BCE-7940-4BC6-956B-2951128C0905}"/>
    <cellStyle name="Normal 6 5 2 5" xfId="38360" xr:uid="{70E68C88-10E7-4F98-9C5B-1F7AAECCD649}"/>
    <cellStyle name="Normal 6 5 2 5 2" xfId="38361" xr:uid="{24727D3B-1B42-4C71-B405-95EEC9D36FE0}"/>
    <cellStyle name="Normal 6 5 2 6" xfId="38362" xr:uid="{404D98CD-732C-4468-999D-DA8194596450}"/>
    <cellStyle name="Normal 6 5 2 7" xfId="47482" xr:uid="{1859E624-72EF-4BB7-A2F5-5A2785D688F9}"/>
    <cellStyle name="Normal 6 5 3" xfId="38363" xr:uid="{9225CDD7-72C7-48D3-9919-B3F6C03B0DDA}"/>
    <cellStyle name="Normal 6 5 3 2" xfId="38364" xr:uid="{A54C4792-1742-41FC-9F7C-0D2B9EFEBDDB}"/>
    <cellStyle name="Normal 6 5 3 2 2" xfId="38365" xr:uid="{353D403E-E610-4E1F-BDC8-DA907E1DBBFA}"/>
    <cellStyle name="Normal 6 5 3 2 2 2" xfId="38366" xr:uid="{06861863-FDD1-418B-8E35-F93A0E94D543}"/>
    <cellStyle name="Normal 6 5 3 2 2 2 2" xfId="38367" xr:uid="{7F68D490-A001-4DE0-8D29-A9467E4D1A14}"/>
    <cellStyle name="Normal 6 5 3 2 2 3" xfId="38368" xr:uid="{683AC4BC-1CA4-4220-AF94-F8162422AF03}"/>
    <cellStyle name="Normal 6 5 3 2 3" xfId="38369" xr:uid="{40266337-4EF3-4E6E-9679-AFDCCC1D4433}"/>
    <cellStyle name="Normal 6 5 3 2 3 2" xfId="38370" xr:uid="{217E9CE2-0172-4A8E-97FA-DD376ED33D55}"/>
    <cellStyle name="Normal 6 5 3 2 4" xfId="38371" xr:uid="{5AF7638B-BE0A-44C4-BD11-14C8752C81D7}"/>
    <cellStyle name="Normal 6 5 3 3" xfId="38372" xr:uid="{85DD8B74-9544-4BCA-8490-1970B2FC3A34}"/>
    <cellStyle name="Normal 6 5 3 3 2" xfId="38373" xr:uid="{838E4536-0711-492E-9E1D-4158991844BC}"/>
    <cellStyle name="Normal 6 5 3 3 2 2" xfId="38374" xr:uid="{FF018A92-6BF7-45F3-B4CF-047B0DA052EE}"/>
    <cellStyle name="Normal 6 5 3 3 3" xfId="38375" xr:uid="{6EEC4701-4764-4325-A61E-9D782C1749CC}"/>
    <cellStyle name="Normal 6 5 3 4" xfId="38376" xr:uid="{AEC314F1-6FA9-432A-B0B2-EB1155A2E984}"/>
    <cellStyle name="Normal 6 5 3 4 2" xfId="38377" xr:uid="{35773C65-ADA9-4F4B-A999-212095E11B4D}"/>
    <cellStyle name="Normal 6 5 3 5" xfId="38378" xr:uid="{A34FE451-0E62-40D6-9A78-079A5F008826}"/>
    <cellStyle name="Normal 6 5 3 6" xfId="47667" xr:uid="{C8D11D8D-2DC5-446F-A889-E1D77D92FED2}"/>
    <cellStyle name="Normal 6 5 4" xfId="38379" xr:uid="{D9519883-E495-479F-A43E-CE867A3ED9C3}"/>
    <cellStyle name="Normal 6 5 4 2" xfId="38380" xr:uid="{A80C1915-BCC5-4879-B223-932A1321C869}"/>
    <cellStyle name="Normal 6 5 4 2 2" xfId="38381" xr:uid="{69E13F52-E6DA-4476-81BB-E7D94E648BC2}"/>
    <cellStyle name="Normal 6 5 4 2 2 2" xfId="38382" xr:uid="{B9090BF8-B0D9-407D-A5EE-87A0A4615921}"/>
    <cellStyle name="Normal 6 5 4 2 3" xfId="38383" xr:uid="{EB744812-98D7-4578-A73D-E35CCAB8BC56}"/>
    <cellStyle name="Normal 6 5 4 3" xfId="38384" xr:uid="{3B5FC2C4-2EBC-4960-B8AD-4BBF37CE91FA}"/>
    <cellStyle name="Normal 6 5 4 3 2" xfId="38385" xr:uid="{070E1C62-736A-46E8-8E4F-35BEEDC58597}"/>
    <cellStyle name="Normal 6 5 4 3 2 2" xfId="38386" xr:uid="{79FB812B-F806-4BC9-B98E-DCF6793ACC93}"/>
    <cellStyle name="Normal 6 5 4 3 3" xfId="38387" xr:uid="{1AB414DF-61FE-49B3-B32D-63EF9E85645B}"/>
    <cellStyle name="Normal 6 5 4 4" xfId="38388" xr:uid="{4C27A3E6-AF07-4BC4-9947-2A1E4E8F9E23}"/>
    <cellStyle name="Normal 6 5 4 4 2" xfId="38389" xr:uid="{7AFF0FF4-AC61-4B3C-A931-124E5A8166AF}"/>
    <cellStyle name="Normal 6 5 4 5" xfId="38390" xr:uid="{838F1489-58F1-4F63-8D41-905F6C9B8DC7}"/>
    <cellStyle name="Normal 6 5 4 6" xfId="47338" xr:uid="{F7795EA0-792F-417C-9D12-DA6917434BF9}"/>
    <cellStyle name="Normal 6 5 5" xfId="38391" xr:uid="{2D28FFB2-CA36-4F37-877E-B710AB59C7A5}"/>
    <cellStyle name="Normal 6 5 5 2" xfId="38392" xr:uid="{FF0FF7DF-3A1E-4C3B-B1C3-1C3546A77EFB}"/>
    <cellStyle name="Normal 6 5 5 3" xfId="38393" xr:uid="{18BD1C21-5311-4834-A7BC-6956D10C302A}"/>
    <cellStyle name="Normal 6 5 6" xfId="38394" xr:uid="{AF3AA024-39A3-4CA8-A7D6-586D75AF4984}"/>
    <cellStyle name="Normal 6 5 6 2" xfId="38395" xr:uid="{AAA22CE3-26BB-4ED8-ABFE-2D1A1CF60E78}"/>
    <cellStyle name="Normal 6 5 6 2 2" xfId="38396" xr:uid="{2A644B5D-00D6-4B5D-9BE6-ED0367D54822}"/>
    <cellStyle name="Normal 6 5 6 2 2 2" xfId="38397" xr:uid="{8A6825A0-4C91-4019-8854-9EF42CF9B3D4}"/>
    <cellStyle name="Normal 6 5 6 2 3" xfId="38398" xr:uid="{672BE5BC-A52B-4121-BBB0-213A0E387921}"/>
    <cellStyle name="Normal 6 5 6 3" xfId="38399" xr:uid="{0CF553FB-8152-41D5-B339-3E99CEBCD69F}"/>
    <cellStyle name="Normal 6 5 6 3 2" xfId="38400" xr:uid="{7979E52D-EB0A-46E2-8412-277A4EB301CE}"/>
    <cellStyle name="Normal 6 5 6 4" xfId="38401" xr:uid="{FEA7E3CB-8FA7-44B7-BBCB-B86D807039EF}"/>
    <cellStyle name="Normal 6 5 7" xfId="38402" xr:uid="{C63F8363-8E77-40EB-A46E-620F829A419F}"/>
    <cellStyle name="Normal 6 5 7 2" xfId="38403" xr:uid="{05F9834D-6F8C-463D-BEC3-02ED7A6914C2}"/>
    <cellStyle name="Normal 6 5 7 2 2" xfId="38404" xr:uid="{F4A7B98C-8171-427F-9274-64800FC030C3}"/>
    <cellStyle name="Normal 6 5 7 3" xfId="38405" xr:uid="{C2C54AC5-9BA4-45F8-A4B4-F04757AF41B5}"/>
    <cellStyle name="Normal 6 5 8" xfId="38406" xr:uid="{CB4CD60C-15CB-48F4-9C68-9FC0471BC207}"/>
    <cellStyle name="Normal 6 5 8 2" xfId="38407" xr:uid="{5440A6EF-4242-46AB-AAFF-E916CD5591FA}"/>
    <cellStyle name="Normal 6 5 9" xfId="38408" xr:uid="{E4941E6D-F285-4A81-949D-F8A0B55E2CAC}"/>
    <cellStyle name="Normal 6 6" xfId="3253" xr:uid="{14DC8E7A-7624-45FF-8864-842EF72E6D4D}"/>
    <cellStyle name="Normal 6 6 2" xfId="38410" xr:uid="{84B2D872-EC30-4974-8919-65087D0181AE}"/>
    <cellStyle name="Normal 6 6 2 2" xfId="38411" xr:uid="{1DC3D3A6-5641-4634-8EDC-FB595DC1E0DA}"/>
    <cellStyle name="Normal 6 6 2 2 2" xfId="38412" xr:uid="{36938F22-3683-4614-A791-52938C5A8BCF}"/>
    <cellStyle name="Normal 6 6 2 2 2 2" xfId="38413" xr:uid="{FBE64458-A9C1-4621-BD37-465A38FC69F8}"/>
    <cellStyle name="Normal 6 6 2 2 2 2 2" xfId="38414" xr:uid="{28B0CD61-4390-42AB-BEB0-2997D559AAA5}"/>
    <cellStyle name="Normal 6 6 2 2 2 3" xfId="38415" xr:uid="{7E286FDB-FA82-48A2-9073-9043C0C3B39A}"/>
    <cellStyle name="Normal 6 6 2 2 3" xfId="38416" xr:uid="{2268C481-41BF-4B14-8E7E-2D3011CDAF1B}"/>
    <cellStyle name="Normal 6 6 2 2 3 2" xfId="38417" xr:uid="{AA98E2FC-8032-4A30-9462-E260D04EFC95}"/>
    <cellStyle name="Normal 6 6 2 2 3 2 2" xfId="38418" xr:uid="{ACF0D6BE-1D57-452A-852C-AFC918FB87F7}"/>
    <cellStyle name="Normal 6 6 2 2 3 3" xfId="38419" xr:uid="{2487DA16-4499-4CA0-A489-3FF357E7CB06}"/>
    <cellStyle name="Normal 6 6 2 2 4" xfId="38420" xr:uid="{42776A51-F422-46C3-AB7C-3BFA36238EDC}"/>
    <cellStyle name="Normal 6 6 2 2 4 2" xfId="38421" xr:uid="{5169B1C7-D43C-4960-AD41-032F8B7A15F9}"/>
    <cellStyle name="Normal 6 6 2 2 5" xfId="38422" xr:uid="{B5C9AB4B-BE40-453D-BD25-DC7251310C07}"/>
    <cellStyle name="Normal 6 6 2 3" xfId="38423" xr:uid="{88938407-B50A-49F3-974C-24362F9D6B8B}"/>
    <cellStyle name="Normal 6 6 2 3 2" xfId="38424" xr:uid="{283793B1-6508-4781-8795-F245FA5AB02A}"/>
    <cellStyle name="Normal 6 6 2 3 2 2" xfId="38425" xr:uid="{0A1A0BAB-E081-4762-8A18-4BA330875FBA}"/>
    <cellStyle name="Normal 6 6 2 3 3" xfId="38426" xr:uid="{8627D036-E5E6-4911-83B8-0FFD85BE56C4}"/>
    <cellStyle name="Normal 6 6 2 4" xfId="38427" xr:uid="{39623F98-F3B9-44BC-8AAC-51755A2D3D43}"/>
    <cellStyle name="Normal 6 6 2 4 2" xfId="38428" xr:uid="{2BFFEDB2-D355-424E-A37D-2938F5C24922}"/>
    <cellStyle name="Normal 6 6 2 4 2 2" xfId="38429" xr:uid="{256F0BA7-4F07-441E-903E-D0C3AF65267C}"/>
    <cellStyle name="Normal 6 6 2 4 3" xfId="38430" xr:uid="{A74736EC-0601-4994-9115-43A8D8A438BA}"/>
    <cellStyle name="Normal 6 6 2 5" xfId="38431" xr:uid="{EB4227D0-5C9E-4220-B406-5AD62FAF2FFC}"/>
    <cellStyle name="Normal 6 6 2 5 2" xfId="38432" xr:uid="{BC1CC53D-2B8A-4E10-98E6-CF70748219ED}"/>
    <cellStyle name="Normal 6 6 2 6" xfId="38433" xr:uid="{6A15FFE3-BBA6-4E6D-BE4D-787B42E638AB}"/>
    <cellStyle name="Normal 6 6 2 7" xfId="47505" xr:uid="{0A92F81E-06EF-474A-8DCD-9BFE980108B8}"/>
    <cellStyle name="Normal 6 6 3" xfId="38434" xr:uid="{8D5B2112-CCF5-4CEE-B122-580CD29B3F28}"/>
    <cellStyle name="Normal 6 6 3 2" xfId="38435" xr:uid="{B4A7CA63-4C72-4199-94F6-707C0A3F99CC}"/>
    <cellStyle name="Normal 6 6 3 2 2" xfId="38436" xr:uid="{4582217A-CE7D-4B34-92B7-FF93F928A525}"/>
    <cellStyle name="Normal 6 6 3 2 2 2" xfId="38437" xr:uid="{BF9EFB79-23CD-48E4-B854-C938E591F6F4}"/>
    <cellStyle name="Normal 6 6 3 2 3" xfId="38438" xr:uid="{5FF8F7C6-F4D2-4D46-906B-BCF22814147C}"/>
    <cellStyle name="Normal 6 6 3 3" xfId="38439" xr:uid="{A2CCB40E-F85F-43AD-AF59-F71D03B6793A}"/>
    <cellStyle name="Normal 6 6 3 3 2" xfId="38440" xr:uid="{441FE8D8-C5A8-40CA-B5EF-E9F0E6DAC966}"/>
    <cellStyle name="Normal 6 6 3 3 2 2" xfId="38441" xr:uid="{D7192B84-DEED-4715-9CB7-E0A14A6D5213}"/>
    <cellStyle name="Normal 6 6 3 3 3" xfId="38442" xr:uid="{E2F1B59C-5FF4-48B1-9F6B-AA418058A955}"/>
    <cellStyle name="Normal 6 6 3 4" xfId="38443" xr:uid="{743D12BB-31FB-45D9-96E5-6894FAF90923}"/>
    <cellStyle name="Normal 6 6 3 4 2" xfId="38444" xr:uid="{018641D6-211B-481E-8493-372C4E099CEC}"/>
    <cellStyle name="Normal 6 6 3 5" xfId="38445" xr:uid="{EA5EEEFC-905D-4003-A3B9-C73EFEE58589}"/>
    <cellStyle name="Normal 6 6 3 6" xfId="47752" xr:uid="{E564A0B7-E433-4D96-9032-A23674244A76}"/>
    <cellStyle name="Normal 6 6 4" xfId="38446" xr:uid="{86CCF680-D664-4320-906C-AB6E758EED5E}"/>
    <cellStyle name="Normal 6 6 4 2" xfId="38447" xr:uid="{39273E32-56C7-4B6A-9D3E-46EF74C84FA3}"/>
    <cellStyle name="Normal 6 6 4 2 2" xfId="38448" xr:uid="{E0751714-2D8A-40EA-BE42-E8EF790418D2}"/>
    <cellStyle name="Normal 6 6 4 2 2 2" xfId="38449" xr:uid="{12BC3196-AC9B-4D5B-B5AA-307300224390}"/>
    <cellStyle name="Normal 6 6 4 2 3" xfId="38450" xr:uid="{F22E6662-09F1-47AD-9713-12BF58B7209A}"/>
    <cellStyle name="Normal 6 6 4 3" xfId="38451" xr:uid="{EA2170E6-A13B-4564-BB50-C7BFFDF52432}"/>
    <cellStyle name="Normal 6 6 4 3 2" xfId="38452" xr:uid="{FC919734-0480-47AE-9303-1922C507DE7F}"/>
    <cellStyle name="Normal 6 6 4 4" xfId="38453" xr:uid="{6936E5D3-0B22-44F8-B681-4E44B002013F}"/>
    <cellStyle name="Normal 6 6 4 5" xfId="47364" xr:uid="{9D2477CA-AC7F-4304-8623-AB225FC06EF6}"/>
    <cellStyle name="Normal 6 6 5" xfId="38454" xr:uid="{D25BA088-FBFC-4692-97A3-46BD926038D9}"/>
    <cellStyle name="Normal 6 6 5 2" xfId="38455" xr:uid="{35DDEFA7-302F-4A71-8C6C-38CBFA1B9251}"/>
    <cellStyle name="Normal 6 6 5 2 2" xfId="38456" xr:uid="{ED1BB047-CE5C-4E20-955C-07FD09FF65CD}"/>
    <cellStyle name="Normal 6 6 5 3" xfId="38457" xr:uid="{C0B935AD-2E92-4F52-9117-D6EE86FD8860}"/>
    <cellStyle name="Normal 6 6 6" xfId="38458" xr:uid="{FB8BA16B-EFB7-499E-943E-FBA57110A82F}"/>
    <cellStyle name="Normal 6 6 6 2" xfId="38459" xr:uid="{C2BC613F-F336-4072-A1FA-E32CFD13B517}"/>
    <cellStyle name="Normal 6 6 7" xfId="38460" xr:uid="{A0D6F487-CFAE-42E0-9572-C64B40DC9B20}"/>
    <cellStyle name="Normal 6 6 8" xfId="38409" xr:uid="{3DD60551-BD6A-4269-8C2C-AF11AD0DF728}"/>
    <cellStyle name="Normal 6 6 9" xfId="44933" xr:uid="{BD815105-86D2-41BD-8985-DA2C5E6D14BF}"/>
    <cellStyle name="Normal 6 7" xfId="38461" xr:uid="{12A149E7-FCAF-4AD0-8420-E39D94EBE5B0}"/>
    <cellStyle name="Normal 6 7 2" xfId="38462" xr:uid="{5EF6205E-F300-4ECE-860D-7E0FB789FD20}"/>
    <cellStyle name="Normal 6 7 2 2" xfId="38463" xr:uid="{37E4F3DE-1E86-4B0F-AA0B-872E4CE2C8E0}"/>
    <cellStyle name="Normal 6 7 2 2 2" xfId="38464" xr:uid="{1E06A136-9603-4E6D-860D-4304E2425324}"/>
    <cellStyle name="Normal 6 7 2 2 3" xfId="38465" xr:uid="{3807B04A-E076-4C45-9145-64058F2BFF57}"/>
    <cellStyle name="Normal 6 7 2 3" xfId="38466" xr:uid="{F624573E-D1D1-4196-9DF6-5CD07BE2F9CB}"/>
    <cellStyle name="Normal 6 7 2 3 2" xfId="38467" xr:uid="{62710918-457E-4A00-BCBB-7761B195BCA8}"/>
    <cellStyle name="Normal 6 7 2 3 2 2" xfId="38468" xr:uid="{B42BFFE0-308F-4085-B2BC-86F709486A8A}"/>
    <cellStyle name="Normal 6 7 2 3 3" xfId="38469" xr:uid="{74DB0D32-BD9E-4119-B272-DCDE9D3AE305}"/>
    <cellStyle name="Normal 6 7 2 4" xfId="38470" xr:uid="{28B54C8B-E838-4A01-A1AC-F38D9DDA3F83}"/>
    <cellStyle name="Normal 6 7 2 4 2" xfId="38471" xr:uid="{2E90F6BC-02F4-402F-9157-B8D0301D8683}"/>
    <cellStyle name="Normal 6 7 2 4 2 2" xfId="38472" xr:uid="{90939C61-B5D8-4547-80A1-965D4F1B3B02}"/>
    <cellStyle name="Normal 6 7 2 4 3" xfId="38473" xr:uid="{C23FB3C2-ED7F-4AFB-8F8D-09450F4574D2}"/>
    <cellStyle name="Normal 6 7 2 5" xfId="38474" xr:uid="{1CBBB210-7C45-4235-9746-17143E15A7DA}"/>
    <cellStyle name="Normal 6 7 2 5 2" xfId="38475" xr:uid="{07592834-264B-4C47-BAD8-522012643BFB}"/>
    <cellStyle name="Normal 6 7 2 6" xfId="38476" xr:uid="{14789B74-46DC-4795-905C-07FB5764EB01}"/>
    <cellStyle name="Normal 6 7 2 7" xfId="47539" xr:uid="{28FC7316-9950-49E8-8CF0-EDE897D963D5}"/>
    <cellStyle name="Normal 6 7 3" xfId="38477" xr:uid="{416B0543-AAA7-4AF6-87E5-69396BD48FE8}"/>
    <cellStyle name="Normal 6 7 3 2" xfId="38478" xr:uid="{9EBCE4BB-ACE6-4BFB-85C1-ADE73E086312}"/>
    <cellStyle name="Normal 6 7 3 2 2" xfId="38479" xr:uid="{9BBF7E81-DF01-482C-80DD-A6910CC6C446}"/>
    <cellStyle name="Normal 6 7 3 2 2 2" xfId="38480" xr:uid="{6C52DC67-4E39-47A1-BD82-B3D4547DABEA}"/>
    <cellStyle name="Normal 6 7 3 2 3" xfId="38481" xr:uid="{0097CE43-4D9B-4080-ABE5-FC38F8FE5E46}"/>
    <cellStyle name="Normal 6 7 3 3" xfId="38482" xr:uid="{507F56D9-8C48-40F1-95C9-85F6CECA457A}"/>
    <cellStyle name="Normal 6 7 3 3 2" xfId="38483" xr:uid="{56D027EE-3E2D-481F-B148-1EE040917B40}"/>
    <cellStyle name="Normal 6 7 3 3 2 2" xfId="38484" xr:uid="{3E6D2D6C-F915-4EFB-A765-25F7F25F220A}"/>
    <cellStyle name="Normal 6 7 3 3 3" xfId="38485" xr:uid="{67D37046-BA24-4444-B5B5-C895684F3123}"/>
    <cellStyle name="Normal 6 7 3 4" xfId="38486" xr:uid="{11B266E9-82A6-4B48-8DF7-D9586D9D0FAA}"/>
    <cellStyle name="Normal 6 7 3 4 2" xfId="38487" xr:uid="{35E997AC-8632-45E9-AFD4-2CE889B75FC5}"/>
    <cellStyle name="Normal 6 7 3 5" xfId="38488" xr:uid="{89F0A225-74FB-4AA5-94DA-804999A63553}"/>
    <cellStyle name="Normal 6 7 4" xfId="38489" xr:uid="{9B34EAD6-DA76-4413-AF37-90900980B7B1}"/>
    <cellStyle name="Normal 6 7 4 2" xfId="38490" xr:uid="{74BDE317-E76B-421F-80E1-290888F2832C}"/>
    <cellStyle name="Normal 6 7 4 3" xfId="38491" xr:uid="{3E0E4CE1-7AF3-4C7C-8F2E-ED825D458D11}"/>
    <cellStyle name="Normal 6 7 5" xfId="38492" xr:uid="{41A133AF-FBA6-4DB6-A2E6-D68AF99B5963}"/>
    <cellStyle name="Normal 6 7 5 2" xfId="38493" xr:uid="{CDEB8EAD-72C0-4F6C-BA80-717DF36BDD57}"/>
    <cellStyle name="Normal 6 7 5 2 2" xfId="38494" xr:uid="{A7F7DDAC-AC34-4C28-9DE9-60A0AB51BD23}"/>
    <cellStyle name="Normal 6 7 5 2 2 2" xfId="38495" xr:uid="{1872FA6C-FA24-46AF-827B-A1B174163CCA}"/>
    <cellStyle name="Normal 6 7 5 2 3" xfId="38496" xr:uid="{2A787DC7-809F-4F62-B40D-D03FE185C959}"/>
    <cellStyle name="Normal 6 7 5 3" xfId="38497" xr:uid="{73D006A4-D85C-4A42-9B6C-22D2745066A3}"/>
    <cellStyle name="Normal 6 7 5 3 2" xfId="38498" xr:uid="{04A0000D-1759-4C94-AA9C-00F57A3A780C}"/>
    <cellStyle name="Normal 6 7 5 4" xfId="38499" xr:uid="{0D73F586-DCE7-40D2-BF7A-8B29D5E4C98F}"/>
    <cellStyle name="Normal 6 7 6" xfId="38500" xr:uid="{092BCD62-6A7C-45AC-AC19-65AC8426EF27}"/>
    <cellStyle name="Normal 6 7 6 2" xfId="38501" xr:uid="{98E37AA4-C16F-456D-9C8E-9A4637C18E39}"/>
    <cellStyle name="Normal 6 7 6 2 2" xfId="38502" xr:uid="{B6BAD740-981C-4721-8DB5-4BBB293AB540}"/>
    <cellStyle name="Normal 6 7 6 3" xfId="38503" xr:uid="{3FF3D504-BF5B-4D60-B7AF-866DC192A70E}"/>
    <cellStyle name="Normal 6 7 7" xfId="38504" xr:uid="{8E3630A8-476C-4FEC-BA11-686F5FF4E9EC}"/>
    <cellStyle name="Normal 6 7 7 2" xfId="38505" xr:uid="{5DB7B869-D460-426E-9F2A-63722DD52871}"/>
    <cellStyle name="Normal 6 7 8" xfId="38506" xr:uid="{134713E1-B1B1-46F6-BE2E-D6FFA0E939EB}"/>
    <cellStyle name="Normal 6 7 9" xfId="47439" xr:uid="{3FA979F1-B9FE-4B39-9CCE-7C3ED3F0B390}"/>
    <cellStyle name="Normal 6 8" xfId="38507" xr:uid="{41DBDFE0-78CA-44BD-B4EF-7426042B52FA}"/>
    <cellStyle name="Normal 6 8 2" xfId="38508" xr:uid="{3201B985-8E0D-42C7-B49B-A835BA0844D2}"/>
    <cellStyle name="Normal 6 8 2 2" xfId="38509" xr:uid="{7E534469-38D5-41E6-AA8A-8E0CB4EEFE48}"/>
    <cellStyle name="Normal 6 8 2 3" xfId="38510" xr:uid="{53D1E3D6-B5C4-4B5E-A89B-087FDB3CA9DF}"/>
    <cellStyle name="Normal 6 8 3" xfId="38511" xr:uid="{96E237B2-827A-45FD-851F-D957946DCFD7}"/>
    <cellStyle name="Normal 6 8 3 2" xfId="38512" xr:uid="{52EA5DC9-9F56-4D5C-B4FF-5B274E5643DE}"/>
    <cellStyle name="Normal 6 8 3 2 2" xfId="38513" xr:uid="{D01FA703-7E69-4E6F-90A8-772827C4DFEA}"/>
    <cellStyle name="Normal 6 8 3 2 2 2" xfId="38514" xr:uid="{59BF1C4C-F770-4A14-8901-A9DB82E63F55}"/>
    <cellStyle name="Normal 6 8 3 2 3" xfId="38515" xr:uid="{6C73F1E8-E39E-4BF2-928F-3B98B510A945}"/>
    <cellStyle name="Normal 6 8 3 3" xfId="38516" xr:uid="{68486071-E550-4F7C-9881-9B0D6BC6660B}"/>
    <cellStyle name="Normal 6 8 3 3 2" xfId="38517" xr:uid="{4C8B3A48-6E2A-4979-8EAE-1DB01B9CE2A3}"/>
    <cellStyle name="Normal 6 8 3 3 2 2" xfId="38518" xr:uid="{6872F068-22BC-47A7-A719-9EBB0B59AD91}"/>
    <cellStyle name="Normal 6 8 3 3 3" xfId="38519" xr:uid="{A19A6D09-DAD9-4F4A-873E-B3DB8BBC9166}"/>
    <cellStyle name="Normal 6 8 3 4" xfId="38520" xr:uid="{9F8E2A23-C8C2-43F4-B885-AF259F8793A4}"/>
    <cellStyle name="Normal 6 8 3 4 2" xfId="38521" xr:uid="{40BED4A8-AA0A-4AAE-890D-C44E225F7BBD}"/>
    <cellStyle name="Normal 6 8 3 5" xfId="38522" xr:uid="{0FE3E0EC-5AA9-48BE-AFA0-297F7DC170AE}"/>
    <cellStyle name="Normal 6 8 4" xfId="38523" xr:uid="{787AB116-62AB-4FF2-B153-2E10E2C4E937}"/>
    <cellStyle name="Normal 6 8 4 2" xfId="38524" xr:uid="{D059F3E5-3A89-478F-9A5A-B91CBCDEE740}"/>
    <cellStyle name="Normal 6 8 4 3" xfId="38525" xr:uid="{8750D182-052F-440F-9984-3ED459C1AD98}"/>
    <cellStyle name="Normal 6 8 5" xfId="38526" xr:uid="{B2F1D158-B679-4A9B-9E6A-29219BE088E7}"/>
    <cellStyle name="Normal 6 8 5 2" xfId="38527" xr:uid="{82429635-1774-44F4-B7D6-01617502B2DF}"/>
    <cellStyle name="Normal 6 8 5 2 2" xfId="38528" xr:uid="{7B655F50-310A-4B99-B282-D4A144B61186}"/>
    <cellStyle name="Normal 6 8 5 3" xfId="38529" xr:uid="{A210FA64-8095-48F2-B058-2BBE9F53BF42}"/>
    <cellStyle name="Normal 6 8 6" xfId="38530" xr:uid="{DFC5DC63-AE54-46D3-A165-48EB4D3D84A4}"/>
    <cellStyle name="Normal 6 8 6 2" xfId="38531" xr:uid="{F300D7BA-9B22-47C8-BBF8-47C97F2E1DA0}"/>
    <cellStyle name="Normal 6 8 6 2 2" xfId="38532" xr:uid="{5C45B5EF-773C-4548-AD4E-774F735483C1}"/>
    <cellStyle name="Normal 6 8 6 3" xfId="38533" xr:uid="{BEB6B2AF-67E5-4918-B679-2D0A0E0EF140}"/>
    <cellStyle name="Normal 6 8 7" xfId="38534" xr:uid="{0DE2D307-C8F1-4D2E-95BD-A83B149E0321}"/>
    <cellStyle name="Normal 6 8 7 2" xfId="38535" xr:uid="{40E9A48E-5469-4BA8-B405-3105B2887F00}"/>
    <cellStyle name="Normal 6 8 8" xfId="38536" xr:uid="{D5041F7E-ADC8-4CAC-B385-3D8221F9B32B}"/>
    <cellStyle name="Normal 6 8 9" xfId="47284" xr:uid="{319EB39D-8415-437D-8466-99F48E414132}"/>
    <cellStyle name="Normal 6 9" xfId="38537" xr:uid="{167633F3-7838-4169-BAB5-D598D079CA99}"/>
    <cellStyle name="Normal 6 9 2" xfId="38538" xr:uid="{2458ED43-F200-4EB8-A2C4-F9743B7E34D6}"/>
    <cellStyle name="Normal 6 9 3" xfId="38539" xr:uid="{8DCF8E8C-F74F-4F8F-B2DC-AEC1E12CE4CA}"/>
    <cellStyle name="Normal 6 9 4" xfId="47462" xr:uid="{9437AA66-ACE9-4AE6-8881-920A874B9B42}"/>
    <cellStyle name="Normal 6_Journal Entries 12-13" xfId="38540" xr:uid="{558269EE-66A7-49FD-94E7-C2DFA9B00F5F}"/>
    <cellStyle name="Normal 7" xfId="20" xr:uid="{CEDF26E1-038E-4663-885C-E43B86B3AA04}"/>
    <cellStyle name="Normal 7 10" xfId="38541" xr:uid="{6306ADE1-8E92-4B81-8F31-6FAC983285A1}"/>
    <cellStyle name="Normal 7 10 2" xfId="38542" xr:uid="{7C8B7C68-1E1E-4004-9784-9CE4C61FE713}"/>
    <cellStyle name="Normal 7 10 2 2" xfId="38543" xr:uid="{5C74DA9C-7085-4665-A87B-D1163DCB3ECA}"/>
    <cellStyle name="Normal 7 10 2 2 2" xfId="38544" xr:uid="{FB693A8B-4D2C-49DD-9181-F403A3A92F3F}"/>
    <cellStyle name="Normal 7 10 2 2 2 2" xfId="38545" xr:uid="{ACC127CB-F5A3-45E0-9F2D-4F2A62E75A6B}"/>
    <cellStyle name="Normal 7 10 2 2 3" xfId="38546" xr:uid="{1DEC9353-2B00-47F2-8739-F752AF4148B0}"/>
    <cellStyle name="Normal 7 10 2 3" xfId="38547" xr:uid="{8DF9DB1A-B14A-4972-8975-DA820405188C}"/>
    <cellStyle name="Normal 7 10 2 3 2" xfId="38548" xr:uid="{8BA48A80-710C-4D09-8A0B-966B85B23E0E}"/>
    <cellStyle name="Normal 7 10 2 4" xfId="38549" xr:uid="{606E14F7-17B2-4184-8988-1D4250D540A4}"/>
    <cellStyle name="Normal 7 10 3" xfId="38550" xr:uid="{AD335911-6786-46ED-8AD0-72C9D6829431}"/>
    <cellStyle name="Normal 7 10 3 2" xfId="38551" xr:uid="{FDE82D51-6235-4A45-B15E-EB12362677C6}"/>
    <cellStyle name="Normal 7 10 3 2 2" xfId="38552" xr:uid="{CCB0F1CC-06A3-4DCF-B459-75CEFFB2CCC6}"/>
    <cellStyle name="Normal 7 10 3 3" xfId="38553" xr:uid="{4F8697B6-F188-4D86-9A34-FD98B97B9443}"/>
    <cellStyle name="Normal 7 10 4" xfId="38554" xr:uid="{F32C5319-96CC-4D29-8019-1E5A67B2D7E9}"/>
    <cellStyle name="Normal 7 10 4 2" xfId="38555" xr:uid="{784EA1B3-5837-4803-BE4F-C1080A41ECFA}"/>
    <cellStyle name="Normal 7 10 5" xfId="38556" xr:uid="{C016A3ED-FC56-496F-9471-09CC0297DDD1}"/>
    <cellStyle name="Normal 7 11" xfId="38557" xr:uid="{48603E9E-1468-48CF-A94F-0EB4B7AF345E}"/>
    <cellStyle name="Normal 7 11 2" xfId="38558" xr:uid="{5AEEE4BC-D052-49DE-B90D-DC7B0CAEEE60}"/>
    <cellStyle name="Normal 7 11 3" xfId="38559" xr:uid="{E25251C5-222A-4A72-A303-24C1282FEE0A}"/>
    <cellStyle name="Normal 7 11 3 2" xfId="38560" xr:uid="{DC91C4B6-661D-41A1-BAD4-868DD1354C7D}"/>
    <cellStyle name="Normal 7 11 4" xfId="38561" xr:uid="{E59C100E-F9B8-4993-A5A2-85C5589EC618}"/>
    <cellStyle name="Normal 7 12" xfId="38562" xr:uid="{FF5A7961-9AB1-4FC6-8569-BE19A5946953}"/>
    <cellStyle name="Normal 7 12 2" xfId="38563" xr:uid="{6D29F138-583B-4CD9-A727-4BCD587599B5}"/>
    <cellStyle name="Normal 7 13" xfId="38564" xr:uid="{C9C9FE6A-99D6-44B0-998F-AEE77F9363D1}"/>
    <cellStyle name="Normal 7 14" xfId="43682" xr:uid="{77AA2B69-FE81-4B57-A8CD-AFD8D0B65657}"/>
    <cellStyle name="Normal 7 15" xfId="1358" xr:uid="{2B7B6E6A-A51A-4012-B703-D58D2E07FC90}"/>
    <cellStyle name="Normal 7 16" xfId="1287" xr:uid="{BCBEBD68-DE0D-49B3-9E25-AC3D5D56F558}"/>
    <cellStyle name="Normal 7 17" xfId="43817" xr:uid="{06024585-2139-4E54-97B7-2DD998FE1731}"/>
    <cellStyle name="Normal 7 18" xfId="43874" xr:uid="{44B4366D-A722-4E8A-A081-89D2E4F35415}"/>
    <cellStyle name="Normal 7 19" xfId="426" xr:uid="{82BFB566-7863-44FE-A08B-FB73B9DD5487}"/>
    <cellStyle name="Normal 7 2" xfId="25" xr:uid="{3C6F0326-9445-44CB-8859-17EC2CCE8E8B}"/>
    <cellStyle name="Normal 7 2 10" xfId="1752" xr:uid="{7EBF1733-7E09-4B04-949F-402A983758D3}"/>
    <cellStyle name="Normal 7 2 11" xfId="446" xr:uid="{3D0B33CC-337E-4678-A5DD-64D270273101}"/>
    <cellStyle name="Normal 7 2 12" xfId="43988" xr:uid="{45FA894C-BD15-4AA8-9225-53E5DA283D32}"/>
    <cellStyle name="Normal 7 2 13" xfId="272" xr:uid="{5516CFD5-376C-4486-A422-55184433B8FD}"/>
    <cellStyle name="Normal 7 2 14" xfId="47892" xr:uid="{9C91357F-6E6E-47B5-AF28-CEAE9BDBC545}"/>
    <cellStyle name="Normal 7 2 2" xfId="713" xr:uid="{56F67559-1CFA-4044-BA17-50B20896E3D3}"/>
    <cellStyle name="Normal 7 2 2 10" xfId="44400" xr:uid="{586B8D1A-E076-4F9B-A375-EAC2EE176E54}"/>
    <cellStyle name="Normal 7 2 2 11" xfId="47905" xr:uid="{6EA89FFD-B460-48BC-BA00-3762F72BB989}"/>
    <cellStyle name="Normal 7 2 2 2" xfId="38566" xr:uid="{650B6DE1-CD46-461F-BA3C-9BEDE5AD26BB}"/>
    <cellStyle name="Normal 7 2 2 2 10" xfId="47673" xr:uid="{2CB5A257-4396-4B80-B28B-64A1C7D86142}"/>
    <cellStyle name="Normal 7 2 2 2 2" xfId="38567" xr:uid="{4CF65389-3814-4359-AEBD-34D6F7847CF7}"/>
    <cellStyle name="Normal 7 2 2 2 2 2" xfId="38568" xr:uid="{46D806AA-F4DE-4908-9664-15E5C0157E91}"/>
    <cellStyle name="Normal 7 2 2 2 2 2 2" xfId="38569" xr:uid="{7DA0E217-438E-4434-9368-DD135270D45A}"/>
    <cellStyle name="Normal 7 2 2 2 2 2 2 2" xfId="38570" xr:uid="{276A9228-E05B-425F-A8F4-790EE4B71B1F}"/>
    <cellStyle name="Normal 7 2 2 2 2 2 2 3" xfId="38571" xr:uid="{092A2F8E-D6C7-46EF-AE55-D3343690A201}"/>
    <cellStyle name="Normal 7 2 2 2 2 2 3" xfId="38572" xr:uid="{FC7379CC-6D68-453E-A003-DBAC87B24500}"/>
    <cellStyle name="Normal 7 2 2 2 2 2 3 2" xfId="38573" xr:uid="{862903D9-2E3A-4CED-ACFF-D7B0AE20BD5E}"/>
    <cellStyle name="Normal 7 2 2 2 2 2 3 2 2" xfId="38574" xr:uid="{32E9AD8C-3806-4A4D-8AF6-1EA63D4F1636}"/>
    <cellStyle name="Normal 7 2 2 2 2 2 3 3" xfId="38575" xr:uid="{5511543C-3274-4E27-9685-B7ED05ECD8C4}"/>
    <cellStyle name="Normal 7 2 2 2 2 2 4" xfId="38576" xr:uid="{EBB57561-D30C-4F91-92BE-22209F962CAA}"/>
    <cellStyle name="Normal 7 2 2 2 2 2 4 2" xfId="38577" xr:uid="{3B677F5A-3251-4211-A26C-AA7C98D87A2C}"/>
    <cellStyle name="Normal 7 2 2 2 2 2 4 2 2" xfId="38578" xr:uid="{B1361D1A-54E7-4622-B7E3-C38E9869B83A}"/>
    <cellStyle name="Normal 7 2 2 2 2 2 4 3" xfId="38579" xr:uid="{66B6585E-B503-42BE-BD34-611CCFDE9687}"/>
    <cellStyle name="Normal 7 2 2 2 2 2 5" xfId="38580" xr:uid="{6AF891DF-5E66-4A3A-88CE-CE7E23992D4A}"/>
    <cellStyle name="Normal 7 2 2 2 2 2 5 2" xfId="38581" xr:uid="{294E33B4-E445-4FDD-9998-76D565E48DF4}"/>
    <cellStyle name="Normal 7 2 2 2 2 2 6" xfId="38582" xr:uid="{B87311DD-C6CB-406F-9626-6BFA1135D61C}"/>
    <cellStyle name="Normal 7 2 2 2 2 3" xfId="38583" xr:uid="{F7E3D51F-9462-40D2-9742-132584C89A6B}"/>
    <cellStyle name="Normal 7 2 2 2 2 3 2" xfId="38584" xr:uid="{5E3EEB87-7F2B-48C4-B29E-163FAC5C1FA5}"/>
    <cellStyle name="Normal 7 2 2 2 2 3 2 2" xfId="38585" xr:uid="{54FE8409-2C15-4CCA-871A-23D4E728576B}"/>
    <cellStyle name="Normal 7 2 2 2 2 3 2 3" xfId="38586" xr:uid="{C7DA9E7C-280C-4977-A57C-C9036BBA859E}"/>
    <cellStyle name="Normal 7 2 2 2 2 3 3" xfId="38587" xr:uid="{497C0E58-F725-4531-8736-1AA235825123}"/>
    <cellStyle name="Normal 7 2 2 2 2 3 3 2" xfId="38588" xr:uid="{0B45F9D7-E8BE-44B9-A720-5ED54C9E97D6}"/>
    <cellStyle name="Normal 7 2 2 2 2 3 3 2 2" xfId="38589" xr:uid="{C44A3129-A73F-4266-BB67-66F994451EE6}"/>
    <cellStyle name="Normal 7 2 2 2 2 3 3 3" xfId="38590" xr:uid="{E902256E-FDAD-4314-8B56-25678CD11365}"/>
    <cellStyle name="Normal 7 2 2 2 2 3 4" xfId="38591" xr:uid="{91CC925C-71CC-45FF-B207-B96DBFED3350}"/>
    <cellStyle name="Normal 7 2 2 2 2 3 4 2" xfId="38592" xr:uid="{ACA64143-F454-416E-9E70-1289ED254BA0}"/>
    <cellStyle name="Normal 7 2 2 2 2 3 5" xfId="38593" xr:uid="{6C9C6EEC-60A1-4083-9FE0-12AFE61A7C1E}"/>
    <cellStyle name="Normal 7 2 2 2 2 4" xfId="38594" xr:uid="{9B1BE433-CD9D-4937-87DF-AA44EDFC3F12}"/>
    <cellStyle name="Normal 7 2 2 2 2 4 2" xfId="38595" xr:uid="{F258D96B-1750-40D3-B16E-194C7F4C2C12}"/>
    <cellStyle name="Normal 7 2 2 2 2 4 2 2" xfId="38596" xr:uid="{E9DAAEE5-DDD6-471D-8398-739EB268D561}"/>
    <cellStyle name="Normal 7 2 2 2 2 4 2 2 2" xfId="38597" xr:uid="{FDE71D88-95AC-4F9E-94A9-4A089F1CAA92}"/>
    <cellStyle name="Normal 7 2 2 2 2 4 2 3" xfId="38598" xr:uid="{74C188F4-FD21-4DEA-8127-4BAB750710D5}"/>
    <cellStyle name="Normal 7 2 2 2 2 4 3" xfId="38599" xr:uid="{B45A0AE4-3A8E-4020-9B0B-2F8F451BA0F0}"/>
    <cellStyle name="Normal 7 2 2 2 2 4 3 2" xfId="38600" xr:uid="{8CB67B12-F52A-4803-80D6-71F09E11691D}"/>
    <cellStyle name="Normal 7 2 2 2 2 4 4" xfId="38601" xr:uid="{6A2B32DE-8AA0-449E-8C49-0A13D59331B9}"/>
    <cellStyle name="Normal 7 2 2 2 2 5" xfId="38602" xr:uid="{1C7F6F8D-03D1-4A0C-864A-19FD5C9D619A}"/>
    <cellStyle name="Normal 7 2 2 2 2 5 2" xfId="38603" xr:uid="{7ABE0313-FF12-4978-A910-ADFC178995A4}"/>
    <cellStyle name="Normal 7 2 2 2 2 5 2 2" xfId="38604" xr:uid="{91D5450B-20B5-4608-B4E9-EEBCC86FA1D8}"/>
    <cellStyle name="Normal 7 2 2 2 2 5 3" xfId="38605" xr:uid="{AF8657F9-C2E4-4A9B-9EC5-003032AA867D}"/>
    <cellStyle name="Normal 7 2 2 2 2 6" xfId="38606" xr:uid="{8778C83A-9A84-4E30-A093-17BC3B428D61}"/>
    <cellStyle name="Normal 7 2 2 2 2 6 2" xfId="38607" xr:uid="{CDCD7BDD-61B2-435A-9A04-176D38277BE7}"/>
    <cellStyle name="Normal 7 2 2 2 2 6 2 2" xfId="38608" xr:uid="{AD073842-E070-4E01-8893-A02E51E0EDB3}"/>
    <cellStyle name="Normal 7 2 2 2 2 6 3" xfId="38609" xr:uid="{B469E2EA-4A96-4AAF-8741-BF1E4E80E048}"/>
    <cellStyle name="Normal 7 2 2 2 2 7" xfId="38610" xr:uid="{B2505244-6483-454F-8DE9-77A4A618A151}"/>
    <cellStyle name="Normal 7 2 2 2 2 7 2" xfId="38611" xr:uid="{29800E92-71BC-489C-A40B-D5812955B374}"/>
    <cellStyle name="Normal 7 2 2 2 2 8" xfId="38612" xr:uid="{2052885D-887C-4866-BAB2-A51630F5776E}"/>
    <cellStyle name="Normal 7 2 2 2 3" xfId="38613" xr:uid="{FD3E0BE0-1CC6-40F2-AE68-F6C13A4CEB72}"/>
    <cellStyle name="Normal 7 2 2 2 3 2" xfId="38614" xr:uid="{8A476D1D-50CC-4B69-B461-3C586DE8CB9A}"/>
    <cellStyle name="Normal 7 2 2 2 3 2 2" xfId="38615" xr:uid="{033AA2A5-9EA4-43CE-90CE-02E2E9648538}"/>
    <cellStyle name="Normal 7 2 2 2 3 2 3" xfId="38616" xr:uid="{54146547-AA39-430F-A28E-B279980A308C}"/>
    <cellStyle name="Normal 7 2 2 2 3 3" xfId="38617" xr:uid="{236BE6E4-2A80-4595-B55C-BFC786F170E6}"/>
    <cellStyle name="Normal 7 2 2 2 3 3 2" xfId="38618" xr:uid="{D606EFE9-9338-41F3-8129-431D168F0A6F}"/>
    <cellStyle name="Normal 7 2 2 2 3 3 3" xfId="38619" xr:uid="{C4DDC984-75C7-4E09-A22C-8CC951772AB1}"/>
    <cellStyle name="Normal 7 2 2 2 3 4" xfId="38620" xr:uid="{9D3DC8C7-CB5A-43E6-9C89-8F1B398D2CCB}"/>
    <cellStyle name="Normal 7 2 2 2 3 4 2" xfId="38621" xr:uid="{2B9E3F29-20DD-4430-A94B-197930266618}"/>
    <cellStyle name="Normal 7 2 2 2 3 4 2 2" xfId="38622" xr:uid="{9339E849-5D31-4136-891A-EE2B90B0D094}"/>
    <cellStyle name="Normal 7 2 2 2 3 4 3" xfId="38623" xr:uid="{CF8A56B7-2BD2-41A5-A5F6-B5143A8D863C}"/>
    <cellStyle name="Normal 7 2 2 2 3 5" xfId="38624" xr:uid="{061517B3-B5D2-45A6-B8BA-797382F38BE3}"/>
    <cellStyle name="Normal 7 2 2 2 3 5 2" xfId="38625" xr:uid="{F549A523-FF5B-4880-B253-97ABDC223B96}"/>
    <cellStyle name="Normal 7 2 2 2 3 5 2 2" xfId="38626" xr:uid="{61B994D8-DCB1-4FEB-9B48-CEF06A29C258}"/>
    <cellStyle name="Normal 7 2 2 2 3 5 3" xfId="38627" xr:uid="{89AAC80C-2715-4C3D-AA73-C0BD62F8731A}"/>
    <cellStyle name="Normal 7 2 2 2 3 6" xfId="38628" xr:uid="{68896BE2-D1D8-4BC8-9632-B1DFC3D03273}"/>
    <cellStyle name="Normal 7 2 2 2 3 6 2" xfId="38629" xr:uid="{1C208FE9-C887-41F5-B542-1ACC40ACA06C}"/>
    <cellStyle name="Normal 7 2 2 2 3 7" xfId="38630" xr:uid="{F87A329C-2EDD-458F-95B4-6C91EE2B27C4}"/>
    <cellStyle name="Normal 7 2 2 2 4" xfId="38631" xr:uid="{874352C8-FAE9-4F13-9FBA-A004D4D3CE69}"/>
    <cellStyle name="Normal 7 2 2 2 4 2" xfId="38632" xr:uid="{ED077053-0DC3-42B3-9488-56DC2F7AF9CA}"/>
    <cellStyle name="Normal 7 2 2 2 4 2 2" xfId="38633" xr:uid="{5DC1C7CB-C036-48EB-964B-90311F5CD34F}"/>
    <cellStyle name="Normal 7 2 2 2 4 2 2 2" xfId="38634" xr:uid="{27AA7552-882B-4008-BEC3-D59805A01B58}"/>
    <cellStyle name="Normal 7 2 2 2 4 2 3" xfId="38635" xr:uid="{A45F2D31-6064-43DD-930A-A464E9FCC3F3}"/>
    <cellStyle name="Normal 7 2 2 2 4 3" xfId="38636" xr:uid="{5E6F4E33-721C-47AC-98AC-F3851A8C96E6}"/>
    <cellStyle name="Normal 7 2 2 2 4 3 2" xfId="38637" xr:uid="{DD9D00EE-E008-4843-8340-89A354EE930B}"/>
    <cellStyle name="Normal 7 2 2 2 4 3 2 2" xfId="38638" xr:uid="{D9442957-E06C-4817-A4EF-D71D97413505}"/>
    <cellStyle name="Normal 7 2 2 2 4 3 3" xfId="38639" xr:uid="{A9F96DCD-A1D1-4419-961E-871B06ED39BC}"/>
    <cellStyle name="Normal 7 2 2 2 4 4" xfId="38640" xr:uid="{C67F55CB-4536-436A-942C-6B660A99CD16}"/>
    <cellStyle name="Normal 7 2 2 2 4 4 2" xfId="38641" xr:uid="{DE83AF67-12D2-403E-84EB-8CE636671824}"/>
    <cellStyle name="Normal 7 2 2 2 4 5" xfId="38642" xr:uid="{F2D5A815-655C-41FA-B431-5CF4221458C9}"/>
    <cellStyle name="Normal 7 2 2 2 5" xfId="38643" xr:uid="{B378705F-67E0-45C2-9C0F-C48099EA9E92}"/>
    <cellStyle name="Normal 7 2 2 2 5 2" xfId="38644" xr:uid="{92C6CBBA-F7CF-45BB-87ED-6A220FA1FABB}"/>
    <cellStyle name="Normal 7 2 2 2 5 3" xfId="38645" xr:uid="{C2220881-493B-48B3-9889-5C52EE05F87D}"/>
    <cellStyle name="Normal 7 2 2 2 6" xfId="38646" xr:uid="{7539C64A-C7F4-4AE3-AAA4-D450C5834EB0}"/>
    <cellStyle name="Normal 7 2 2 2 6 2" xfId="38647" xr:uid="{7277CC3B-1FE4-4F2F-B177-9774A24356DA}"/>
    <cellStyle name="Normal 7 2 2 2 6 2 2" xfId="38648" xr:uid="{22C07E9F-7FB5-4930-9F92-FC69DC5026F8}"/>
    <cellStyle name="Normal 7 2 2 2 6 2 2 2" xfId="38649" xr:uid="{0B849AF8-0D8D-4789-A1A7-4B07F97399F9}"/>
    <cellStyle name="Normal 7 2 2 2 6 2 3" xfId="38650" xr:uid="{8A3FAB1D-B223-45B6-9200-489080EC7F2F}"/>
    <cellStyle name="Normal 7 2 2 2 6 3" xfId="38651" xr:uid="{ADC41E62-BACA-4F02-B713-7DA5266A783D}"/>
    <cellStyle name="Normal 7 2 2 2 6 3 2" xfId="38652" xr:uid="{AE314E83-716B-4AC3-AB94-C9854E9EEF25}"/>
    <cellStyle name="Normal 7 2 2 2 6 4" xfId="38653" xr:uid="{B373E6BF-2AB2-4D17-9B26-8CC3ED918E3C}"/>
    <cellStyle name="Normal 7 2 2 2 7" xfId="38654" xr:uid="{11EB0A99-9795-4F87-A064-BEAB5BE39080}"/>
    <cellStyle name="Normal 7 2 2 2 7 2" xfId="38655" xr:uid="{AB7C8827-CC44-4471-803B-51CEFE62E729}"/>
    <cellStyle name="Normal 7 2 2 2 7 2 2" xfId="38656" xr:uid="{82802CC9-DCF1-44CA-96EB-0458C1C1DE2B}"/>
    <cellStyle name="Normal 7 2 2 2 7 3" xfId="38657" xr:uid="{181AA4CF-F3A5-4CB3-92AC-3E16C252D907}"/>
    <cellStyle name="Normal 7 2 2 2 8" xfId="38658" xr:uid="{704545A0-7AFB-458D-BCB2-854B15F88289}"/>
    <cellStyle name="Normal 7 2 2 2 8 2" xfId="38659" xr:uid="{7BF93431-8436-4B31-BF82-8C22AB70BDD4}"/>
    <cellStyle name="Normal 7 2 2 2 9" xfId="38660" xr:uid="{B79475B9-4275-423F-8AA6-E57B32AB6974}"/>
    <cellStyle name="Normal 7 2 2 3" xfId="38661" xr:uid="{CAF6DD79-9C75-4EB2-86C3-032BF6A2A977}"/>
    <cellStyle name="Normal 7 2 2 3 2" xfId="38662" xr:uid="{8A65B6A5-E31B-4692-89CD-A78405062A6E}"/>
    <cellStyle name="Normal 7 2 2 3 2 2" xfId="38663" xr:uid="{EA575738-C901-40EA-B240-0139AD807EA4}"/>
    <cellStyle name="Normal 7 2 2 3 2 2 2" xfId="38664" xr:uid="{10CF22A9-E0D3-4F54-906A-11C5E8C04D78}"/>
    <cellStyle name="Normal 7 2 2 3 2 2 3" xfId="38665" xr:uid="{0B33E56E-2FE9-4550-85D8-5AB98A4CAD9E}"/>
    <cellStyle name="Normal 7 2 2 3 2 3" xfId="38666" xr:uid="{F16CFA5C-AEEC-4022-9548-C44427206869}"/>
    <cellStyle name="Normal 7 2 2 3 2 3 2" xfId="38667" xr:uid="{0CA4657A-779F-4A76-90F1-71490306F881}"/>
    <cellStyle name="Normal 7 2 2 3 2 3 3" xfId="38668" xr:uid="{A8E7854D-151C-49B0-908A-81437BD33A62}"/>
    <cellStyle name="Normal 7 2 2 3 2 4" xfId="38669" xr:uid="{DF13AA5E-5802-4F89-B067-41523BC6C4C3}"/>
    <cellStyle name="Normal 7 2 2 3 2 4 2" xfId="38670" xr:uid="{04110C5D-1543-4B85-AF5A-CB6A3CF50E83}"/>
    <cellStyle name="Normal 7 2 2 3 2 4 2 2" xfId="38671" xr:uid="{88C405A2-01FA-4E22-A1DD-3D0C3EA52ED1}"/>
    <cellStyle name="Normal 7 2 2 3 2 4 2 2 2" xfId="38672" xr:uid="{6592D2F1-A3C2-481C-9BA2-C715B1681E6B}"/>
    <cellStyle name="Normal 7 2 2 3 2 4 2 3" xfId="38673" xr:uid="{ED178957-194D-47DA-B021-8C3FAB229A20}"/>
    <cellStyle name="Normal 7 2 2 3 2 4 3" xfId="38674" xr:uid="{94AAD1B6-F53E-4E73-931B-E2D75B18D1B3}"/>
    <cellStyle name="Normal 7 2 2 3 2 4 3 2" xfId="38675" xr:uid="{6E0D7223-7FCD-4627-8205-C3C755582570}"/>
    <cellStyle name="Normal 7 2 2 3 2 4 3 2 2" xfId="38676" xr:uid="{0C7F450D-4CFC-4C49-BB6F-A3A41E4B9681}"/>
    <cellStyle name="Normal 7 2 2 3 2 4 3 3" xfId="38677" xr:uid="{7C377B67-3CC2-4032-9460-72CD01BF6660}"/>
    <cellStyle name="Normal 7 2 2 3 2 4 4" xfId="38678" xr:uid="{2D9AE3EE-FBD9-4166-9DA4-EBF8AECCFE70}"/>
    <cellStyle name="Normal 7 2 2 3 2 4 4 2" xfId="38679" xr:uid="{2194FE51-EA42-44E4-B5DF-1BEADB4C9DB8}"/>
    <cellStyle name="Normal 7 2 2 3 2 4 5" xfId="38680" xr:uid="{A166037C-D178-47F1-8B92-BB7D2B5C4BB3}"/>
    <cellStyle name="Normal 7 2 2 3 2 5" xfId="38681" xr:uid="{4A1DD0EE-3938-480D-9E3E-F54A61AEDA14}"/>
    <cellStyle name="Normal 7 2 2 3 2 5 2" xfId="38682" xr:uid="{3219FD11-24BE-419E-9FF0-92E021D8B192}"/>
    <cellStyle name="Normal 7 2 2 3 2 5 2 2" xfId="38683" xr:uid="{AE3A7A21-7AF7-41E7-8EFE-CA0E3AF27710}"/>
    <cellStyle name="Normal 7 2 2 3 2 5 3" xfId="38684" xr:uid="{C7E62170-BA61-489B-ADFD-000FA2998A57}"/>
    <cellStyle name="Normal 7 2 2 3 2 6" xfId="38685" xr:uid="{31051939-82B6-40F3-8FA4-C634FD96157F}"/>
    <cellStyle name="Normal 7 2 2 3 2 6 2" xfId="38686" xr:uid="{759FE0BD-CAB6-4DB0-846C-495C164ABE85}"/>
    <cellStyle name="Normal 7 2 2 3 2 6 2 2" xfId="38687" xr:uid="{0DA47E17-B1BA-4C8B-B405-3F3C7DD4CE79}"/>
    <cellStyle name="Normal 7 2 2 3 2 6 3" xfId="38688" xr:uid="{93D35D31-2F16-49DF-81B4-6E27C790E66F}"/>
    <cellStyle name="Normal 7 2 2 3 2 7" xfId="38689" xr:uid="{9DDC0F96-FC9B-46D5-BA51-9D091D813013}"/>
    <cellStyle name="Normal 7 2 2 3 2 7 2" xfId="38690" xr:uid="{3FA72C1F-ACBE-4666-9BEE-5B1CF09BDC70}"/>
    <cellStyle name="Normal 7 2 2 3 2 8" xfId="38691" xr:uid="{03A65DF5-87DC-4B81-A8A5-FD890E95169D}"/>
    <cellStyle name="Normal 7 2 2 3 3" xfId="38692" xr:uid="{7F29178D-CD4D-4499-A644-D80E442C6D2F}"/>
    <cellStyle name="Normal 7 2 2 3 3 2" xfId="38693" xr:uid="{70FDBC28-65A8-46C7-A989-6F9DD6A6FD36}"/>
    <cellStyle name="Normal 7 2 2 3 3 3" xfId="38694" xr:uid="{EAB09845-96F5-44DA-A1A1-715ED7F8977D}"/>
    <cellStyle name="Normal 7 2 2 3 4" xfId="38695" xr:uid="{A346BBDC-6B61-44F0-917F-1E1D1427A05D}"/>
    <cellStyle name="Normal 7 2 2 3 4 2" xfId="38696" xr:uid="{4A6CF32D-1BC6-4003-A44E-791B128956BB}"/>
    <cellStyle name="Normal 7 2 2 3 4 3" xfId="38697" xr:uid="{9FD883B2-A035-4F06-88BD-2D60F7C74940}"/>
    <cellStyle name="Normal 7 2 2 3 5" xfId="38698" xr:uid="{0342D158-1622-48E9-9D49-EFF08103EE9E}"/>
    <cellStyle name="Normal 7 2 2 3 6" xfId="38699" xr:uid="{99904F9D-227A-48F6-B15F-2435636A6624}"/>
    <cellStyle name="Normal 7 2 2 4" xfId="38700" xr:uid="{DB22E5F6-DA01-4C82-9604-6538336F81A5}"/>
    <cellStyle name="Normal 7 2 2 4 2" xfId="38701" xr:uid="{E9DEBCA0-FBFC-4E7C-A3CE-32B47EC20955}"/>
    <cellStyle name="Normal 7 2 2 4 3" xfId="38702" xr:uid="{AA8B3B56-2F3D-472C-8A46-D20F1C24E66D}"/>
    <cellStyle name="Normal 7 2 2 5" xfId="38703" xr:uid="{EB58B483-D389-4B81-B1A1-A7ADB993168F}"/>
    <cellStyle name="Normal 7 2 2 5 2" xfId="38704" xr:uid="{09F655CD-DC57-4C4E-8D9A-B60ED595EA83}"/>
    <cellStyle name="Normal 7 2 2 5 2 2" xfId="38705" xr:uid="{DF65A798-5186-4144-9335-4A7010F1C30E}"/>
    <cellStyle name="Normal 7 2 2 5 2 2 2" xfId="38706" xr:uid="{77D7B2B5-C8C0-47B5-8A67-5AC386D382F4}"/>
    <cellStyle name="Normal 7 2 2 5 2 3" xfId="38707" xr:uid="{CD25D9FD-A36F-4405-839A-80561C732A73}"/>
    <cellStyle name="Normal 7 2 2 5 3" xfId="38708" xr:uid="{F634DA12-9CE9-42CE-AB2C-0DBBA8E22401}"/>
    <cellStyle name="Normal 7 2 2 5 3 2" xfId="38709" xr:uid="{F57FDE71-6F9E-4157-8AB2-CBC54C95523F}"/>
    <cellStyle name="Normal 7 2 2 5 3 2 2" xfId="38710" xr:uid="{21F895CB-0160-4AB9-9D2F-CFFF1716A72C}"/>
    <cellStyle name="Normal 7 2 2 5 3 3" xfId="38711" xr:uid="{422C387E-177A-47EE-AC36-0E4FE78B3049}"/>
    <cellStyle name="Normal 7 2 2 5 4" xfId="38712" xr:uid="{059C7C9D-FFB9-4D8D-B61E-46181CFC8F51}"/>
    <cellStyle name="Normal 7 2 2 5 4 2" xfId="38713" xr:uid="{46CC49F3-F220-4F5E-A3AF-4068A67F797B}"/>
    <cellStyle name="Normal 7 2 2 5 4 2 2" xfId="38714" xr:uid="{68A8702E-D76A-4FF0-BD3A-A8C3B583A295}"/>
    <cellStyle name="Normal 7 2 2 5 4 3" xfId="38715" xr:uid="{DA90436A-64D5-41AF-8508-F2C2A1D43B87}"/>
    <cellStyle name="Normal 7 2 2 5 5" xfId="38716" xr:uid="{46F06A72-EC5C-4E97-81F1-45AFC5852B59}"/>
    <cellStyle name="Normal 7 2 2 5 6" xfId="38717" xr:uid="{8E095CFB-E1EB-4E01-8D50-B61D03F90D13}"/>
    <cellStyle name="Normal 7 2 2 6" xfId="38718" xr:uid="{C9897815-904C-4D8A-9AE4-C20FE016B32F}"/>
    <cellStyle name="Normal 7 2 2 7" xfId="38719" xr:uid="{18397C74-05C6-4386-9A3B-52DF115B0283}"/>
    <cellStyle name="Normal 7 2 2 8" xfId="38565" xr:uid="{5D15BB3D-BA62-45F1-84FA-374A4525652C}"/>
    <cellStyle name="Normal 7 2 2 9" xfId="43921" xr:uid="{57BC846D-9749-4BAF-A314-39E5DE97E2DD}"/>
    <cellStyle name="Normal 7 2 3" xfId="38720" xr:uid="{14BB3923-EFD6-44ED-B80C-5F392C3C5A02}"/>
    <cellStyle name="Normal 7 2 3 2" xfId="38721" xr:uid="{4D7AAA2B-632A-445C-AEC4-F19E928ECB0F}"/>
    <cellStyle name="Normal 7 2 3 2 2" xfId="38722" xr:uid="{BA272C27-DF1E-488C-BF83-16B447DCEFFD}"/>
    <cellStyle name="Normal 7 2 3 2 2 2" xfId="38723" xr:uid="{677377B6-745C-46B7-95D7-E8FD8330B07B}"/>
    <cellStyle name="Normal 7 2 3 2 2 2 2" xfId="38724" xr:uid="{2E972CD4-BFD7-4BDC-A596-86439E443564}"/>
    <cellStyle name="Normal 7 2 3 2 2 2 2 2" xfId="38725" xr:uid="{D1BAF574-5573-4A11-8987-0039237221DA}"/>
    <cellStyle name="Normal 7 2 3 2 2 2 3" xfId="38726" xr:uid="{93502BC7-7231-4185-969E-6518AEAED200}"/>
    <cellStyle name="Normal 7 2 3 2 2 3" xfId="38727" xr:uid="{2C1BCD87-2EFD-4D1A-A533-8EB4B19B1652}"/>
    <cellStyle name="Normal 7 2 3 2 2 3 2" xfId="38728" xr:uid="{FDEE84D8-C394-4B53-B674-806360842354}"/>
    <cellStyle name="Normal 7 2 3 2 2 3 2 2" xfId="38729" xr:uid="{40F7D3EB-A9D9-44FB-9C74-3800BF49A589}"/>
    <cellStyle name="Normal 7 2 3 2 2 3 3" xfId="38730" xr:uid="{A5B05626-57B2-4BEF-86ED-E1CBF2B5D7EF}"/>
    <cellStyle name="Normal 7 2 3 2 2 4" xfId="38731" xr:uid="{416E914D-19D9-484C-B70C-B638B5179D44}"/>
    <cellStyle name="Normal 7 2 3 2 2 4 2" xfId="38732" xr:uid="{54F01076-12E1-4F9A-8CB4-DBB4CB958766}"/>
    <cellStyle name="Normal 7 2 3 2 2 5" xfId="38733" xr:uid="{1970EA21-A224-4E49-AE66-BE2C85E3DCAE}"/>
    <cellStyle name="Normal 7 2 3 2 3" xfId="38734" xr:uid="{6248FF3A-417E-4F94-8C97-68EB74299DB2}"/>
    <cellStyle name="Normal 7 2 3 2 3 2" xfId="38735" xr:uid="{EA09EBD2-A2E9-4409-A85A-CC3766102FE2}"/>
    <cellStyle name="Normal 7 2 3 2 3 2 2" xfId="38736" xr:uid="{14050774-6072-4721-A9CE-389E74318DCB}"/>
    <cellStyle name="Normal 7 2 3 2 3 3" xfId="38737" xr:uid="{E6AC6851-A698-4A8D-9538-911E1073CAE1}"/>
    <cellStyle name="Normal 7 2 3 2 4" xfId="38738" xr:uid="{EAAD9A0D-DBAC-4FBF-8D9D-95433637BA2A}"/>
    <cellStyle name="Normal 7 2 3 2 4 2" xfId="38739" xr:uid="{CCC2BD59-79C1-4BB5-BF0E-6DA9AE617F00}"/>
    <cellStyle name="Normal 7 2 3 2 4 2 2" xfId="38740" xr:uid="{2A1191E2-979B-40F0-89F0-5B292209D3E6}"/>
    <cellStyle name="Normal 7 2 3 2 4 3" xfId="38741" xr:uid="{AFE2EA4F-471E-4173-9A55-A3DC6B53DBA6}"/>
    <cellStyle name="Normal 7 2 3 2 5" xfId="38742" xr:uid="{58313360-3704-4413-A84F-EEC84831F612}"/>
    <cellStyle name="Normal 7 2 3 2 5 2" xfId="38743" xr:uid="{D765CE3B-E0BA-4196-85D3-A7E15AF274D6}"/>
    <cellStyle name="Normal 7 2 3 2 6" xfId="38744" xr:uid="{3C17DA41-3582-4A0A-9661-90A732674A03}"/>
    <cellStyle name="Normal 7 2 3 2 7" xfId="47729" xr:uid="{B5240692-9265-4651-A0ED-BD8B0DAF7D8D}"/>
    <cellStyle name="Normal 7 2 3 3" xfId="38745" xr:uid="{6715F2A5-5BFE-4954-89B0-284D55EA65D4}"/>
    <cellStyle name="Normal 7 2 3 3 2" xfId="38746" xr:uid="{91A0DEEA-2AFE-4156-A0B3-FEAE1303FE37}"/>
    <cellStyle name="Normal 7 2 3 3 2 2" xfId="38747" xr:uid="{6D72330D-A1CF-4AE1-A022-268395867B9E}"/>
    <cellStyle name="Normal 7 2 3 3 2 2 2" xfId="38748" xr:uid="{1D9151C7-4829-44FA-944C-4460B7200A88}"/>
    <cellStyle name="Normal 7 2 3 3 2 3" xfId="38749" xr:uid="{7A59B3AF-D01F-47F1-8A3D-AEF3FB248923}"/>
    <cellStyle name="Normal 7 2 3 3 3" xfId="38750" xr:uid="{0507DF7F-1AA8-4BB2-807E-C87B6E083062}"/>
    <cellStyle name="Normal 7 2 3 3 3 2" xfId="38751" xr:uid="{313DADD4-4A66-430A-B674-2C06EC319D71}"/>
    <cellStyle name="Normal 7 2 3 3 3 2 2" xfId="38752" xr:uid="{A16E68DD-E616-4924-B335-2BEBC98383EA}"/>
    <cellStyle name="Normal 7 2 3 3 3 3" xfId="38753" xr:uid="{F8DDFCC1-5881-417C-8F5B-83ECAED6C7F8}"/>
    <cellStyle name="Normal 7 2 3 3 4" xfId="38754" xr:uid="{B3607F46-8BED-4975-A3DB-76A54E47ABB3}"/>
    <cellStyle name="Normal 7 2 3 3 4 2" xfId="38755" xr:uid="{7EE9A200-B74B-45D9-9DC5-5B4DE4949FD5}"/>
    <cellStyle name="Normal 7 2 3 3 5" xfId="38756" xr:uid="{E60041C5-4E28-4D45-9D2D-9B2524B87DB0}"/>
    <cellStyle name="Normal 7 2 3 3 6" xfId="47368" xr:uid="{AD8C235D-CF40-40D2-AF8F-CB1319729AE0}"/>
    <cellStyle name="Normal 7 2 3 4" xfId="38757" xr:uid="{541C211D-BFB6-456A-AC92-E1D777A8CABB}"/>
    <cellStyle name="Normal 7 2 3 4 2" xfId="38758" xr:uid="{3C58577F-C8B1-4FA9-B9F2-667CBEF23514}"/>
    <cellStyle name="Normal 7 2 3 4 2 2" xfId="38759" xr:uid="{D42A5A8B-E33F-49C5-B99A-A9D0B618117E}"/>
    <cellStyle name="Normal 7 2 3 4 2 2 2" xfId="38760" xr:uid="{0AC2CBFB-34B5-4911-B347-D93110CB398F}"/>
    <cellStyle name="Normal 7 2 3 4 2 3" xfId="38761" xr:uid="{F15E473E-80D8-407C-8FB5-C2AC9098D72C}"/>
    <cellStyle name="Normal 7 2 3 4 3" xfId="38762" xr:uid="{51DE3860-EBA5-45C7-9C63-B38D60A1425B}"/>
    <cellStyle name="Normal 7 2 3 4 3 2" xfId="38763" xr:uid="{F1A9E3F7-CFA9-4023-8993-4918D895FD0F}"/>
    <cellStyle name="Normal 7 2 3 4 4" xfId="38764" xr:uid="{C157A989-49B9-4CFD-BEAC-31606EF32852}"/>
    <cellStyle name="Normal 7 2 3 5" xfId="38765" xr:uid="{1DF7A66E-B2F0-41B5-A297-B60873A33F2F}"/>
    <cellStyle name="Normal 7 2 3 5 2" xfId="38766" xr:uid="{CBBF59F6-C213-4622-90D5-F93277E5FD17}"/>
    <cellStyle name="Normal 7 2 3 5 2 2" xfId="38767" xr:uid="{D50EDC1D-7443-49A7-83FB-9137BE815D86}"/>
    <cellStyle name="Normal 7 2 3 5 3" xfId="38768" xr:uid="{EB2032C1-E90B-4B30-875B-4DB14BEFA623}"/>
    <cellStyle name="Normal 7 2 3 6" xfId="38769" xr:uid="{7571439A-7108-417F-9AC2-E18BEC012B1A}"/>
    <cellStyle name="Normal 7 2 3 6 2" xfId="38770" xr:uid="{1AA6B8A2-58D0-4395-A751-24914A5AF4AC}"/>
    <cellStyle name="Normal 7 2 3 7" xfId="38771" xr:uid="{8BE4950A-7D0C-4730-97DD-C76963738FB0}"/>
    <cellStyle name="Normal 7 2 3 8" xfId="44610" xr:uid="{293436BF-16F1-48D9-A3F8-84005BAE31C0}"/>
    <cellStyle name="Normal 7 2 3 9" xfId="47920" xr:uid="{180139C9-0502-47EB-A149-17D0D4277166}"/>
    <cellStyle name="Normal 7 2 4" xfId="38772" xr:uid="{BF9FCA27-610C-4B2A-BE28-FB51B19128D0}"/>
    <cellStyle name="Normal 7 2 4 2" xfId="38773" xr:uid="{24683932-4780-42A4-B464-18E034AC9204}"/>
    <cellStyle name="Normal 7 2 4 2 2" xfId="38774" xr:uid="{24745793-98DB-46A7-9ED2-DC8CA93C3209}"/>
    <cellStyle name="Normal 7 2 4 2 2 2" xfId="38775" xr:uid="{50EAF76A-B9C4-4FED-8E44-8F1A6D0F22DE}"/>
    <cellStyle name="Normal 7 2 4 2 2 2 2" xfId="38776" xr:uid="{955D3338-BC82-4A4B-93B4-411359CF521A}"/>
    <cellStyle name="Normal 7 2 4 2 2 2 2 2" xfId="38777" xr:uid="{AA1DEE1C-65C4-4103-B028-0D97BF2FCCCE}"/>
    <cellStyle name="Normal 7 2 4 2 2 2 3" xfId="38778" xr:uid="{E808CA03-B18A-4AB3-8099-17C87E975D6B}"/>
    <cellStyle name="Normal 7 2 4 2 2 3" xfId="38779" xr:uid="{24795487-40F5-4A3D-8F37-7CC8C9F0106F}"/>
    <cellStyle name="Normal 7 2 4 2 2 3 2" xfId="38780" xr:uid="{2CE58CB9-0506-4205-94F6-84CFEDC59853}"/>
    <cellStyle name="Normal 7 2 4 2 2 3 2 2" xfId="38781" xr:uid="{7F9A59EC-3970-439C-9A31-EA6E258EC256}"/>
    <cellStyle name="Normal 7 2 4 2 2 3 3" xfId="38782" xr:uid="{27B11430-D5FC-4B80-889C-99D22510455E}"/>
    <cellStyle name="Normal 7 2 4 2 2 4" xfId="38783" xr:uid="{3EE3C186-AC86-47C1-9060-C79C2B1728D7}"/>
    <cellStyle name="Normal 7 2 4 2 2 4 2" xfId="38784" xr:uid="{2E5AA0EB-270E-401E-B728-D80BA9C4AEEB}"/>
    <cellStyle name="Normal 7 2 4 2 2 5" xfId="38785" xr:uid="{50458733-ACE2-4CCA-9424-DF4E5347CB2E}"/>
    <cellStyle name="Normal 7 2 4 2 3" xfId="38786" xr:uid="{B89D7B56-8F1D-48CD-842F-8B2CF28369DD}"/>
    <cellStyle name="Normal 7 2 4 2 3 2" xfId="38787" xr:uid="{1A9622D3-F2F5-49BC-8E94-49C409302F11}"/>
    <cellStyle name="Normal 7 2 4 2 3 2 2" xfId="38788" xr:uid="{0458E408-D3FC-410E-808D-ACAB60EA5EE5}"/>
    <cellStyle name="Normal 7 2 4 2 3 3" xfId="38789" xr:uid="{F589B8E6-F3E7-44CE-AA5E-8F3ACAB421CB}"/>
    <cellStyle name="Normal 7 2 4 2 4" xfId="38790" xr:uid="{F9B00DA8-797A-42B2-8CBA-5EBD508A3CA7}"/>
    <cellStyle name="Normal 7 2 4 2 4 2" xfId="38791" xr:uid="{C1D67DB5-B8E8-4A81-B3F9-FB8B802E26A0}"/>
    <cellStyle name="Normal 7 2 4 2 4 2 2" xfId="38792" xr:uid="{52B13A6A-6852-47DD-943A-010A284B853C}"/>
    <cellStyle name="Normal 7 2 4 2 4 3" xfId="38793" xr:uid="{71B5F4C2-4C56-4E65-A10D-1314C4B2EFF2}"/>
    <cellStyle name="Normal 7 2 4 2 5" xfId="38794" xr:uid="{80FE5661-2F27-4B05-AACE-0128830F1902}"/>
    <cellStyle name="Normal 7 2 4 2 5 2" xfId="38795" xr:uid="{3F509681-7912-4A16-AF7E-8F1BFCC9B7F9}"/>
    <cellStyle name="Normal 7 2 4 2 6" xfId="38796" xr:uid="{67F1A76A-3C96-40EA-8AC5-243A66C67B06}"/>
    <cellStyle name="Normal 7 2 4 2 7" xfId="47669" xr:uid="{6C79BE6F-5E3F-4D84-9D54-30BC418D8D5A}"/>
    <cellStyle name="Normal 7 2 4 3" xfId="38797" xr:uid="{6174BDB8-96C3-443C-B4C1-4F7C22122B8A}"/>
    <cellStyle name="Normal 7 2 4 3 2" xfId="38798" xr:uid="{E5F0F9E0-6673-4FE1-B443-A300B82D9E34}"/>
    <cellStyle name="Normal 7 2 4 3 2 2" xfId="38799" xr:uid="{BDFFE0B9-898C-4659-9154-833EBF9D2384}"/>
    <cellStyle name="Normal 7 2 4 3 2 2 2" xfId="38800" xr:uid="{DFE3080D-009B-4A4E-B308-10F00221A68D}"/>
    <cellStyle name="Normal 7 2 4 3 2 3" xfId="38801" xr:uid="{676D4117-E6E3-4A31-9906-3F1E43CAFF22}"/>
    <cellStyle name="Normal 7 2 4 3 3" xfId="38802" xr:uid="{0C3B9CFE-2F30-4D6E-A7ED-EB5CFA892EFB}"/>
    <cellStyle name="Normal 7 2 4 3 3 2" xfId="38803" xr:uid="{D90E3978-EA4E-40DB-8A9F-F72CCEFBA001}"/>
    <cellStyle name="Normal 7 2 4 3 3 2 2" xfId="38804" xr:uid="{86D6377C-9038-4649-B68F-C561968EED00}"/>
    <cellStyle name="Normal 7 2 4 3 3 3" xfId="38805" xr:uid="{8FEF5A85-5203-4AF4-8224-164CA187C9E4}"/>
    <cellStyle name="Normal 7 2 4 3 4" xfId="38806" xr:uid="{05864DB6-C32A-4EF2-9638-80A3BBCC06BF}"/>
    <cellStyle name="Normal 7 2 4 3 4 2" xfId="38807" xr:uid="{690DBA3D-9AD6-4A27-838B-882F944DEE3C}"/>
    <cellStyle name="Normal 7 2 4 3 5" xfId="38808" xr:uid="{3A71815D-1416-4D89-87EC-128ECF8192BD}"/>
    <cellStyle name="Normal 7 2 4 3 6" xfId="47334" xr:uid="{A9C88CAC-DBA3-4F85-8F9C-8B689F7197A1}"/>
    <cellStyle name="Normal 7 2 4 4" xfId="38809" xr:uid="{374E7964-5C13-464C-B9EA-CA534ABE118C}"/>
    <cellStyle name="Normal 7 2 4 4 2" xfId="38810" xr:uid="{2B1C2B29-D8F9-49D3-99A0-C50C261F353A}"/>
    <cellStyle name="Normal 7 2 4 4 2 2" xfId="38811" xr:uid="{3F49711D-5B24-4DE4-ACF3-24A37A3C3D69}"/>
    <cellStyle name="Normal 7 2 4 4 2 2 2" xfId="38812" xr:uid="{56FFB67F-7D96-4705-BEAA-E7E074FAC245}"/>
    <cellStyle name="Normal 7 2 4 4 2 3" xfId="38813" xr:uid="{A50EA57A-2B41-48F1-92C5-F777B539A9E8}"/>
    <cellStyle name="Normal 7 2 4 4 3" xfId="38814" xr:uid="{4F862987-DFA5-42B9-8CDB-973C377C7ED5}"/>
    <cellStyle name="Normal 7 2 4 4 3 2" xfId="38815" xr:uid="{08163174-CB5E-492B-8D13-65538E13F1CE}"/>
    <cellStyle name="Normal 7 2 4 4 4" xfId="38816" xr:uid="{3E1D9D82-418E-4046-808D-3C7B8AB0F421}"/>
    <cellStyle name="Normal 7 2 4 5" xfId="38817" xr:uid="{D30163BB-A949-4B00-BBA0-E0AA79632D24}"/>
    <cellStyle name="Normal 7 2 4 5 2" xfId="38818" xr:uid="{0852CFFF-632E-464B-8FAC-2D940E5F45A3}"/>
    <cellStyle name="Normal 7 2 4 5 2 2" xfId="38819" xr:uid="{C4EF3E95-2B6E-4C24-B1A7-1130A2A584C6}"/>
    <cellStyle name="Normal 7 2 4 5 3" xfId="38820" xr:uid="{8E012985-AEE8-45BB-AAA5-30C7DE0E4690}"/>
    <cellStyle name="Normal 7 2 4 6" xfId="38821" xr:uid="{6582D7AB-CF24-47F6-8F34-1D4843AB95CB}"/>
    <cellStyle name="Normal 7 2 4 6 2" xfId="38822" xr:uid="{0C831B94-9206-48FE-B030-7B6893806B81}"/>
    <cellStyle name="Normal 7 2 4 7" xfId="38823" xr:uid="{F42A1F61-39E9-4BF8-A9A8-8312EB64D7AA}"/>
    <cellStyle name="Normal 7 2 4 8" xfId="44377" xr:uid="{2B76AA03-77BF-4422-B3D0-7594732D03D3}"/>
    <cellStyle name="Normal 7 2 5" xfId="38824" xr:uid="{E68473A2-C0F3-4576-8FEA-B876A7670E22}"/>
    <cellStyle name="Normal 7 2 5 2" xfId="38825" xr:uid="{527EC857-40C3-4F06-BC8D-BD71C602B8DE}"/>
    <cellStyle name="Normal 7 2 5 2 2" xfId="38826" xr:uid="{8BE507EC-7A2F-4C34-89A8-BA9258AD10AC}"/>
    <cellStyle name="Normal 7 2 5 2 2 2" xfId="38827" xr:uid="{65D044DE-9701-40F4-B743-4911730A6824}"/>
    <cellStyle name="Normal 7 2 5 2 3" xfId="38828" xr:uid="{7E2F5A2C-0707-41DC-85BF-31B0BFA7B439}"/>
    <cellStyle name="Normal 7 2 5 3" xfId="38829" xr:uid="{F95FF3B4-3937-4A76-9986-1D75A3E46DDF}"/>
    <cellStyle name="Normal 7 2 5 3 2" xfId="38830" xr:uid="{1E3608A1-86A1-4125-9906-F2505DB6EAB4}"/>
    <cellStyle name="Normal 7 2 5 3 2 2" xfId="38831" xr:uid="{608008FE-8A96-443D-AF19-2031A47CF117}"/>
    <cellStyle name="Normal 7 2 5 3 3" xfId="38832" xr:uid="{E2D63F82-0721-4688-B9B3-47E5E0C7C95A}"/>
    <cellStyle name="Normal 7 2 5 4" xfId="38833" xr:uid="{250A71F6-43DC-4A33-AF23-7CCD7B037C0D}"/>
    <cellStyle name="Normal 7 2 5 4 2" xfId="38834" xr:uid="{47CF94B5-E930-4BF1-A6F6-68D5400CE3B2}"/>
    <cellStyle name="Normal 7 2 5 5" xfId="38835" xr:uid="{A5770350-3435-4BEC-8FA0-4BC93D0F356A}"/>
    <cellStyle name="Normal 7 2 5 6" xfId="44968" xr:uid="{1E0242C8-D2A2-4BEF-9152-C8FCED77A8AC}"/>
    <cellStyle name="Normal 7 2 6" xfId="38836" xr:uid="{BF019C5B-9B85-4427-A263-EA04A9C17453}"/>
    <cellStyle name="Normal 7 2 6 2" xfId="38837" xr:uid="{6BE4C0BE-470B-493A-BEEE-834456309BBC}"/>
    <cellStyle name="Normal 7 2 6 2 2" xfId="38838" xr:uid="{06247B68-8618-48B5-B37E-C7757AAC86A7}"/>
    <cellStyle name="Normal 7 2 6 2 2 2" xfId="38839" xr:uid="{657FA837-5089-47DB-8E0D-D2E13A1CA579}"/>
    <cellStyle name="Normal 7 2 6 2 3" xfId="38840" xr:uid="{A3F12715-FE91-4C8A-BF40-EF1DADAEC037}"/>
    <cellStyle name="Normal 7 2 6 3" xfId="38841" xr:uid="{28E273DF-4598-4B15-92B7-26BDF08C49D0}"/>
    <cellStyle name="Normal 7 2 6 3 2" xfId="38842" xr:uid="{3E638895-12D7-4810-BFA7-975C4C553D4F}"/>
    <cellStyle name="Normal 7 2 6 3 2 2" xfId="38843" xr:uid="{F5B770D3-8E9E-47BD-B282-687E3CFEDD42}"/>
    <cellStyle name="Normal 7 2 6 3 3" xfId="38844" xr:uid="{04F32B13-3122-4271-9E7A-31D101873F8B}"/>
    <cellStyle name="Normal 7 2 6 4" xfId="38845" xr:uid="{801BAD64-A118-4A85-814D-E31682079876}"/>
    <cellStyle name="Normal 7 2 6 4 2" xfId="38846" xr:uid="{E2503812-8B43-4607-963C-C567E1806597}"/>
    <cellStyle name="Normal 7 2 6 5" xfId="38847" xr:uid="{F7AB208B-8464-4B2B-8280-84C18517C1A5}"/>
    <cellStyle name="Normal 7 2 6 6" xfId="47620" xr:uid="{728BF0A7-7BB3-423A-A833-7C82DFD8024B}"/>
    <cellStyle name="Normal 7 2 7" xfId="38848" xr:uid="{1D5E5C62-A809-4121-8D5C-C489577A9DBA}"/>
    <cellStyle name="Normal 7 2 7 2" xfId="47809" xr:uid="{B6A403EC-7CC2-4B3F-84D4-E6456BC6B326}"/>
    <cellStyle name="Normal 7 2 8" xfId="38849" xr:uid="{85454DBB-23DE-4E71-B37B-2DC7DFDCEA51}"/>
    <cellStyle name="Normal 7 2 8 2" xfId="47221" xr:uid="{860BB8D6-2FEC-4844-9D57-EDAADD0443AD}"/>
    <cellStyle name="Normal 7 2 9" xfId="43630" xr:uid="{DE7EEBEF-3315-47B2-8EDE-A85570AA0B87}"/>
    <cellStyle name="Normal 7 20" xfId="212" xr:uid="{D404B6FF-9EE8-48A2-AFEC-62FD2F3660BB}"/>
    <cellStyle name="Normal 7 21" xfId="47891" xr:uid="{D1F0F860-C1BB-4E29-82A8-7A6501CD2A13}"/>
    <cellStyle name="Normal 7 3" xfId="27" xr:uid="{EA96E9F7-8F12-45FE-82B4-0CC701560BC2}"/>
    <cellStyle name="Normal 7 3 10" xfId="38850" xr:uid="{3F270106-D44B-4CF2-81F9-0093B9B3D33B}"/>
    <cellStyle name="Normal 7 3 11" xfId="1723" xr:uid="{2EEC5F15-D0D2-4955-A859-C07F6C2FDB85}"/>
    <cellStyle name="Normal 7 3 12" xfId="44389" xr:uid="{EC61102D-C509-4C73-BDE4-1479B662DD5C}"/>
    <cellStyle name="Normal 7 3 13" xfId="705" xr:uid="{81113D2C-0FC7-4E6E-85AF-15DD7989189F}"/>
    <cellStyle name="Normal 7 3 14" xfId="47894" xr:uid="{C1EEA0EB-5F83-4823-A9F1-4D97CA3456A6}"/>
    <cellStyle name="Normal 7 3 2" xfId="38851" xr:uid="{8695047B-F722-4297-93D6-F6A5998B3E97}"/>
    <cellStyle name="Normal 7 3 2 2" xfId="38852" xr:uid="{DED59A95-3AD9-4C3B-92C8-54D46C02CB82}"/>
    <cellStyle name="Normal 7 3 2 2 2" xfId="38853" xr:uid="{0658CBFE-5D0A-4A1B-BA86-570E41F664C7}"/>
    <cellStyle name="Normal 7 3 2 2 2 2" xfId="38854" xr:uid="{BA558D0B-953D-43AD-B302-D9ADEC1D77D1}"/>
    <cellStyle name="Normal 7 3 2 2 2 2 2" xfId="38855" xr:uid="{77695AA3-77E9-459D-9040-9DBD77210513}"/>
    <cellStyle name="Normal 7 3 2 2 2 2 2 2" xfId="38856" xr:uid="{6B9BC95F-DBE7-467A-AD9C-92ADA6193336}"/>
    <cellStyle name="Normal 7 3 2 2 2 2 2 3" xfId="38857" xr:uid="{3D4333D4-56F8-4A74-965B-BA33487BF71F}"/>
    <cellStyle name="Normal 7 3 2 2 2 2 3" xfId="38858" xr:uid="{D6B5FB9B-FDFA-471C-B800-E64DAB557966}"/>
    <cellStyle name="Normal 7 3 2 2 2 2 4" xfId="38859" xr:uid="{D483D67C-813C-4874-A683-83E1468F44B0}"/>
    <cellStyle name="Normal 7 3 2 2 2 3" xfId="38860" xr:uid="{6B1358F5-3379-43D8-A3B4-57BBD051A267}"/>
    <cellStyle name="Normal 7 3 2 2 2 3 2" xfId="38861" xr:uid="{77261535-C112-4D08-875C-4C5525FB1A8B}"/>
    <cellStyle name="Normal 7 3 2 2 2 3 3" xfId="38862" xr:uid="{38D87610-25BF-4B9C-8540-B14F14E7980A}"/>
    <cellStyle name="Normal 7 3 2 2 2 4" xfId="38863" xr:uid="{AE088C59-1F80-4BBF-9715-E89A4F2631AD}"/>
    <cellStyle name="Normal 7 3 2 2 2 5" xfId="38864" xr:uid="{73550CBC-3701-470C-8A37-DC5572C4FB32}"/>
    <cellStyle name="Normal 7 3 2 2 3" xfId="38865" xr:uid="{12579479-BD8D-4EC6-9EF9-1E81B820A97A}"/>
    <cellStyle name="Normal 7 3 2 2 3 2" xfId="38866" xr:uid="{BF2A5E87-A54E-4DD9-AF61-A11174F67B3C}"/>
    <cellStyle name="Normal 7 3 2 2 3 2 2" xfId="38867" xr:uid="{ED99F117-A46E-4F1D-8151-D7DCB60A9916}"/>
    <cellStyle name="Normal 7 3 2 2 3 2 3" xfId="38868" xr:uid="{599CBBC3-B7E6-4A52-8D01-6C7B35491358}"/>
    <cellStyle name="Normal 7 3 2 2 3 3" xfId="38869" xr:uid="{EA88C978-BCB2-461C-AB85-65F72F4E8B4A}"/>
    <cellStyle name="Normal 7 3 2 2 3 4" xfId="38870" xr:uid="{4F7E8C02-545E-40C1-8DDB-4603B3DB89DD}"/>
    <cellStyle name="Normal 7 3 2 2 4" xfId="38871" xr:uid="{A06FBFCC-8BD9-466D-8FC1-F73D1C1CD0C4}"/>
    <cellStyle name="Normal 7 3 2 2 4 2" xfId="38872" xr:uid="{B1118D98-DF85-4A46-8635-880C4EE22703}"/>
    <cellStyle name="Normal 7 3 2 2 4 3" xfId="38873" xr:uid="{637CC0C9-775B-4843-A1BB-FAC86B3C0901}"/>
    <cellStyle name="Normal 7 3 2 2 5" xfId="38874" xr:uid="{38C03480-4B06-4A68-AB63-E7123C7C3061}"/>
    <cellStyle name="Normal 7 3 2 2 6" xfId="38875" xr:uid="{0370F656-FF60-4D50-AC06-B608A359DE4B}"/>
    <cellStyle name="Normal 7 3 2 3" xfId="38876" xr:uid="{0D717101-BE2D-4ACF-B5AC-8E76528F9F84}"/>
    <cellStyle name="Normal 7 3 2 3 2" xfId="38877" xr:uid="{C18A2FFE-01E6-4D65-ACCB-688568AF7AF8}"/>
    <cellStyle name="Normal 7 3 2 3 2 2" xfId="38878" xr:uid="{E2190866-A547-4882-A2B5-FFFB123785DA}"/>
    <cellStyle name="Normal 7 3 2 3 2 2 2" xfId="38879" xr:uid="{89114355-D630-4FD2-977F-9C3FE0DE27CD}"/>
    <cellStyle name="Normal 7 3 2 3 2 2 3" xfId="38880" xr:uid="{156DE76B-4832-4373-9ADB-5F2AA3783B16}"/>
    <cellStyle name="Normal 7 3 2 3 2 3" xfId="38881" xr:uid="{E4DB4FB2-4D38-431E-AC99-ACE6CDF61093}"/>
    <cellStyle name="Normal 7 3 2 3 2 3 2" xfId="38882" xr:uid="{F15B03B1-5BDF-4760-9A01-4CBA08225777}"/>
    <cellStyle name="Normal 7 3 2 3 2 3 3" xfId="38883" xr:uid="{0E0E47E5-70E7-4152-8223-1A5F334139AF}"/>
    <cellStyle name="Normal 7 3 2 3 2 4" xfId="38884" xr:uid="{A862BA28-C7DE-4265-B39A-0E8EA8545300}"/>
    <cellStyle name="Normal 7 3 2 3 2 5" xfId="38885" xr:uid="{9F3FB8CB-EE04-40CC-9E23-7F8960C112F8}"/>
    <cellStyle name="Normal 7 3 2 3 3" xfId="38886" xr:uid="{41C573D5-0B15-437E-B5F3-4EF1A2760151}"/>
    <cellStyle name="Normal 7 3 2 3 3 2" xfId="38887" xr:uid="{781DDF74-1D07-4485-84E4-43458F4AF69B}"/>
    <cellStyle name="Normal 7 3 2 3 3 2 2" xfId="38888" xr:uid="{9F73AC99-AC8B-4F0D-96BB-FAB87B3161C2}"/>
    <cellStyle name="Normal 7 3 2 3 3 2 3" xfId="38889" xr:uid="{E05A927E-020D-479E-9B51-463C166AC606}"/>
    <cellStyle name="Normal 7 3 2 3 3 3" xfId="38890" xr:uid="{D145D4A3-26ED-4F4B-A038-B1DEAB688C08}"/>
    <cellStyle name="Normal 7 3 2 3 3 4" xfId="38891" xr:uid="{6060C79C-6BA6-44D4-A54E-27CA37397D1A}"/>
    <cellStyle name="Normal 7 3 2 3 4" xfId="38892" xr:uid="{7C3DA0AC-91CF-4180-B18D-B81B5E0570CF}"/>
    <cellStyle name="Normal 7 3 2 3 4 2" xfId="38893" xr:uid="{BDFE5A27-94B0-4F18-A6B0-A09EDB2CA05E}"/>
    <cellStyle name="Normal 7 3 2 3 4 3" xfId="38894" xr:uid="{9CE89EEA-0EC2-4452-B513-32C887EC4D34}"/>
    <cellStyle name="Normal 7 3 2 3 5" xfId="38895" xr:uid="{4C63C257-F5BE-464C-B181-613CFF68980D}"/>
    <cellStyle name="Normal 7 3 2 3 5 2" xfId="38896" xr:uid="{531C223C-7A02-41F8-81F7-040E43DFD4D4}"/>
    <cellStyle name="Normal 7 3 2 3 5 3" xfId="38897" xr:uid="{9FFB1B45-EF70-4982-A572-FEAD6B72A650}"/>
    <cellStyle name="Normal 7 3 2 3 6" xfId="38898" xr:uid="{522707F1-5F10-4690-8D5A-BA775334968A}"/>
    <cellStyle name="Normal 7 3 2 3 6 2" xfId="38899" xr:uid="{734CD963-3CB8-4BE9-8440-FD170529BFE2}"/>
    <cellStyle name="Normal 7 3 2 3 6 3" xfId="38900" xr:uid="{336546F0-F5B9-4AF3-AE7C-5A5B88F600FF}"/>
    <cellStyle name="Normal 7 3 2 3 7" xfId="38901" xr:uid="{4DF409BF-45A7-426F-A50A-0BBEB2100613}"/>
    <cellStyle name="Normal 7 3 2 3 8" xfId="38902" xr:uid="{899DE9FC-50AE-422D-80EB-8E9F050674ED}"/>
    <cellStyle name="Normal 7 3 2 4" xfId="38903" xr:uid="{29279341-D747-4168-9F7A-AE2EE8743BA5}"/>
    <cellStyle name="Normal 7 3 2 4 2" xfId="38904" xr:uid="{067B3638-5D04-4724-A8A8-FA2C8670D249}"/>
    <cellStyle name="Normal 7 3 2 4 2 2" xfId="38905" xr:uid="{EC653CD8-4F4B-403D-B1AE-268CE3E55B01}"/>
    <cellStyle name="Normal 7 3 2 4 2 3" xfId="38906" xr:uid="{FD195B34-1949-41C4-8D7E-6D89491A9094}"/>
    <cellStyle name="Normal 7 3 2 4 3" xfId="38907" xr:uid="{28714304-92F1-428F-AF10-29C1C89B3C0B}"/>
    <cellStyle name="Normal 7 3 2 4 3 2" xfId="38908" xr:uid="{4FA95CDD-1E79-48CC-92B3-13288D4C9709}"/>
    <cellStyle name="Normal 7 3 2 4 3 3" xfId="38909" xr:uid="{390AC9CD-92ED-40D6-9299-CCF7117283C1}"/>
    <cellStyle name="Normal 7 3 2 4 4" xfId="38910" xr:uid="{C898724C-9611-4A22-859B-B7B3394D519B}"/>
    <cellStyle name="Normal 7 3 2 4 4 2" xfId="38911" xr:uid="{43790797-60BB-437E-8E7F-D85FEB3BA0F3}"/>
    <cellStyle name="Normal 7 3 2 4 4 3" xfId="38912" xr:uid="{4CF625C4-1CC2-43EF-8E60-E5097B4E81D9}"/>
    <cellStyle name="Normal 7 3 2 4 5" xfId="38913" xr:uid="{0FDD46D2-C958-4CEF-BA99-B17A4E658F25}"/>
    <cellStyle name="Normal 7 3 2 4 5 2" xfId="38914" xr:uid="{E6534E91-FC54-4F27-B44D-E4E66211CE47}"/>
    <cellStyle name="Normal 7 3 2 4 5 2 2" xfId="38915" xr:uid="{0FF295EB-CA92-4717-949E-C6B4A5AB34D6}"/>
    <cellStyle name="Normal 7 3 2 4 5 3" xfId="38916" xr:uid="{C9A3C12D-B796-4B84-B14D-2E5C1AC75952}"/>
    <cellStyle name="Normal 7 3 2 4 6" xfId="38917" xr:uid="{02AF3DCA-2810-4608-9B9D-C7FB7D7C8CB4}"/>
    <cellStyle name="Normal 7 3 2 4 6 2" xfId="38918" xr:uid="{8ADCA8D7-94E0-4DB0-928E-AE73B5196622}"/>
    <cellStyle name="Normal 7 3 2 4 7" xfId="38919" xr:uid="{90A13D4F-AC3C-4FCB-AF6F-226D89F87DEA}"/>
    <cellStyle name="Normal 7 3 2 5" xfId="38920" xr:uid="{4459EAC0-9D8A-4779-BA42-CDFDE03FA213}"/>
    <cellStyle name="Normal 7 3 2 5 2" xfId="38921" xr:uid="{62407529-9C87-43E1-B496-0039DEF98042}"/>
    <cellStyle name="Normal 7 3 2 5 2 2" xfId="38922" xr:uid="{28A155DC-0191-4B67-A835-E671BD142793}"/>
    <cellStyle name="Normal 7 3 2 5 2 3" xfId="38923" xr:uid="{26520AE4-C528-4BE9-AAA7-555FEC184B43}"/>
    <cellStyle name="Normal 7 3 2 5 3" xfId="38924" xr:uid="{A8D75DBF-AADD-4CC6-92F2-4C1D2E63BA7C}"/>
    <cellStyle name="Normal 7 3 2 5 3 2" xfId="38925" xr:uid="{F41FFF22-6E1B-44A2-96F1-2713A9AF8025}"/>
    <cellStyle name="Normal 7 3 2 5 3 2 2" xfId="38926" xr:uid="{355AB190-9488-4B9C-AA73-B9834E0DDC98}"/>
    <cellStyle name="Normal 7 3 2 5 3 3" xfId="38927" xr:uid="{8FEDEDA4-6574-4EF4-8D2C-B0CA0A4E1223}"/>
    <cellStyle name="Normal 7 3 2 5 4" xfId="38928" xr:uid="{F3FF83EF-2671-4344-96A7-F8D8B556166F}"/>
    <cellStyle name="Normal 7 3 2 5 4 2" xfId="38929" xr:uid="{6B93FC40-40CA-4C2F-AA62-08CB3170BF28}"/>
    <cellStyle name="Normal 7 3 2 5 4 2 2" xfId="38930" xr:uid="{C9CCD958-A41B-4AC0-8E84-A8AC7632DE51}"/>
    <cellStyle name="Normal 7 3 2 5 4 3" xfId="38931" xr:uid="{640A43C7-8485-4941-BFB4-29F3FEF0F9E9}"/>
    <cellStyle name="Normal 7 3 2 5 5" xfId="38932" xr:uid="{FC034299-AD9C-4173-A3EC-C66D86937C05}"/>
    <cellStyle name="Normal 7 3 2 5 5 2" xfId="38933" xr:uid="{B052BC50-9358-46B0-8023-2B2C8C3734E6}"/>
    <cellStyle name="Normal 7 3 2 5 6" xfId="38934" xr:uid="{64EFACA3-FB7D-4F46-8523-1F5B7306490C}"/>
    <cellStyle name="Normal 7 3 2 6" xfId="38935" xr:uid="{AF78FA8F-C4B0-4192-A18C-ED17E5C6C5D3}"/>
    <cellStyle name="Normal 7 3 2 7" xfId="38936" xr:uid="{255A71EF-580F-472E-A701-F28FB54DE2C7}"/>
    <cellStyle name="Normal 7 3 2 8" xfId="47672" xr:uid="{ADE13D6C-B945-411E-8948-D64F7F62A34E}"/>
    <cellStyle name="Normal 7 3 2 9" xfId="47907" xr:uid="{2FC4E218-6F71-480F-915D-BA258FCEFE16}"/>
    <cellStyle name="Normal 7 3 3" xfId="38937" xr:uid="{A0085163-541C-4807-8251-7BF86D4FF770}"/>
    <cellStyle name="Normal 7 3 3 2" xfId="38938" xr:uid="{3FCC1B31-EF30-41E7-B71C-38DC73472F9F}"/>
    <cellStyle name="Normal 7 3 3 2 2" xfId="38939" xr:uid="{9D76AAAF-A9E9-41F1-8EC6-7493900D4DC9}"/>
    <cellStyle name="Normal 7 3 3 2 2 2" xfId="38940" xr:uid="{9B9DF18C-E433-4645-9D7C-95F7D6921ACD}"/>
    <cellStyle name="Normal 7 3 3 2 2 2 2" xfId="38941" xr:uid="{12D03122-DCD3-4AF7-A0C1-9B22F9D24ADD}"/>
    <cellStyle name="Normal 7 3 3 2 2 2 2 2" xfId="38942" xr:uid="{39C1D874-D772-4811-BB06-42E446F6A968}"/>
    <cellStyle name="Normal 7 3 3 2 2 2 3" xfId="38943" xr:uid="{BAD4058D-3130-4DA3-8ED4-332615FEC06A}"/>
    <cellStyle name="Normal 7 3 3 2 2 3" xfId="38944" xr:uid="{0D757BBD-A231-4615-B73F-1B55C7A19474}"/>
    <cellStyle name="Normal 7 3 3 2 2 3 2" xfId="38945" xr:uid="{77796612-7302-445E-B27F-65F0B385DE9E}"/>
    <cellStyle name="Normal 7 3 3 2 2 3 2 2" xfId="38946" xr:uid="{32D33B8C-1A4E-4D78-9879-E1D5FF3F50CB}"/>
    <cellStyle name="Normal 7 3 3 2 2 3 3" xfId="38947" xr:uid="{6AC8F6F4-3429-44C7-8E02-73B7E6863717}"/>
    <cellStyle name="Normal 7 3 3 2 2 4" xfId="38948" xr:uid="{4DF4042D-EA7E-446E-BA18-DE5ED9994C43}"/>
    <cellStyle name="Normal 7 3 3 2 2 4 2" xfId="38949" xr:uid="{68623FF2-674B-488F-B5FF-E7A1238FF92F}"/>
    <cellStyle name="Normal 7 3 3 2 2 5" xfId="38950" xr:uid="{518179E5-4477-4234-9A97-909DE749F780}"/>
    <cellStyle name="Normal 7 3 3 2 3" xfId="38951" xr:uid="{B6C53CC7-6473-4C1D-B62F-E22B8B14BE58}"/>
    <cellStyle name="Normal 7 3 3 2 3 2" xfId="38952" xr:uid="{A815020F-AF14-479D-9E7B-82A21133ADFD}"/>
    <cellStyle name="Normal 7 3 3 2 3 3" xfId="38953" xr:uid="{C182D0DD-9D83-4639-8E46-FB2C0A7F764F}"/>
    <cellStyle name="Normal 7 3 3 2 4" xfId="38954" xr:uid="{86CD1388-0FEA-456D-A0EA-E2373BC6B164}"/>
    <cellStyle name="Normal 7 3 3 2 4 2" xfId="38955" xr:uid="{EC0268D9-82A2-469F-89A3-74BC62B7D89A}"/>
    <cellStyle name="Normal 7 3 3 2 4 2 2" xfId="38956" xr:uid="{F73E8CAE-4DD4-4470-BD98-BBDAC30570B5}"/>
    <cellStyle name="Normal 7 3 3 2 4 3" xfId="38957" xr:uid="{1773D5EB-5B5E-421F-A1C5-D85F053328F1}"/>
    <cellStyle name="Normal 7 3 3 2 5" xfId="38958" xr:uid="{BD1FC4D0-B17F-446A-AA57-0EA20789C107}"/>
    <cellStyle name="Normal 7 3 3 2 5 2" xfId="38959" xr:uid="{9F963620-4EB2-463B-8C8E-69A76E6A12BE}"/>
    <cellStyle name="Normal 7 3 3 2 5 2 2" xfId="38960" xr:uid="{365FA5EE-A4A3-4B20-A85C-36AD70FF1988}"/>
    <cellStyle name="Normal 7 3 3 2 5 3" xfId="38961" xr:uid="{B7AA1774-B962-4FCD-8192-4EDF1B269C81}"/>
    <cellStyle name="Normal 7 3 3 2 6" xfId="38962" xr:uid="{160345C6-2F4B-47FE-BB3F-06B74A1DE955}"/>
    <cellStyle name="Normal 7 3 3 2 6 2" xfId="38963" xr:uid="{2D5DAFAE-97E3-4108-B663-AA30808EF3AC}"/>
    <cellStyle name="Normal 7 3 3 2 7" xfId="38964" xr:uid="{0DA26D3D-1747-474C-A12C-905D0F35A252}"/>
    <cellStyle name="Normal 7 3 3 3" xfId="38965" xr:uid="{0459E7DE-D49F-48DD-AE7C-C80ED450860E}"/>
    <cellStyle name="Normal 7 3 3 3 2" xfId="38966" xr:uid="{D8214607-E78C-4BFA-B211-9A21A04668ED}"/>
    <cellStyle name="Normal 7 3 3 3 2 2" xfId="38967" xr:uid="{43BD7497-2ADF-4069-AE10-67ABB37DC465}"/>
    <cellStyle name="Normal 7 3 3 3 2 2 2" xfId="38968" xr:uid="{2E00E574-92F5-4204-AD54-1D1D4D11FB1A}"/>
    <cellStyle name="Normal 7 3 3 3 2 2 2 2" xfId="38969" xr:uid="{74F1847C-FF0A-43CB-817D-F2AF1FAD8CD5}"/>
    <cellStyle name="Normal 7 3 3 3 2 2 3" xfId="38970" xr:uid="{B5289F08-AD77-4CEB-AFEF-1C696F36A14E}"/>
    <cellStyle name="Normal 7 3 3 3 2 3" xfId="38971" xr:uid="{5EE3F899-7785-4931-A4C6-F31674B54C3A}"/>
    <cellStyle name="Normal 7 3 3 3 2 3 2" xfId="38972" xr:uid="{A2020E4D-863C-429A-811B-3099FA204402}"/>
    <cellStyle name="Normal 7 3 3 3 2 3 2 2" xfId="38973" xr:uid="{82260A9B-34EE-418D-B0EF-AC5845B4E412}"/>
    <cellStyle name="Normal 7 3 3 3 2 3 3" xfId="38974" xr:uid="{8298E034-455F-4A08-959E-642554660C7F}"/>
    <cellStyle name="Normal 7 3 3 3 2 4" xfId="38975" xr:uid="{526EDE30-C21F-4C03-8D6E-682243F2C402}"/>
    <cellStyle name="Normal 7 3 3 3 2 4 2" xfId="38976" xr:uid="{42D691A3-F39C-4572-96FB-9CE2C48BC6BF}"/>
    <cellStyle name="Normal 7 3 3 3 2 5" xfId="38977" xr:uid="{1FBBAC67-23B0-4DD7-9954-D4306209675A}"/>
    <cellStyle name="Normal 7 3 3 3 3" xfId="38978" xr:uid="{57A83A04-5B6F-4425-AEC6-0C01D52DFCD0}"/>
    <cellStyle name="Normal 7 3 3 3 4" xfId="38979" xr:uid="{114AEA34-F8A2-4C34-AB97-BD92411F2B34}"/>
    <cellStyle name="Normal 7 3 3 4" xfId="38980" xr:uid="{FC01FA27-AFEE-4170-AB26-6C89DDBA3B9A}"/>
    <cellStyle name="Normal 7 3 3 4 2" xfId="38981" xr:uid="{34E13772-100E-452A-AF25-EDCA2C24CEF9}"/>
    <cellStyle name="Normal 7 3 3 4 2 2" xfId="38982" xr:uid="{F9393AC6-0519-4C6A-B1CD-D105B252049C}"/>
    <cellStyle name="Normal 7 3 3 4 2 2 2" xfId="38983" xr:uid="{A673B299-7478-4D15-9F3C-EB200E0526A0}"/>
    <cellStyle name="Normal 7 3 3 4 2 3" xfId="38984" xr:uid="{8A984A48-1B80-4EE2-A0B5-5D228316B237}"/>
    <cellStyle name="Normal 7 3 3 4 3" xfId="38985" xr:uid="{C2F8F528-A698-421F-8E6C-1700FBFC2A66}"/>
    <cellStyle name="Normal 7 3 3 4 3 2" xfId="38986" xr:uid="{E0FD88B9-97C5-4423-9484-89E3086F658C}"/>
    <cellStyle name="Normal 7 3 3 4 3 2 2" xfId="38987" xr:uid="{8EE6F47D-9050-4E99-80C0-E13BD15702E2}"/>
    <cellStyle name="Normal 7 3 3 4 3 3" xfId="38988" xr:uid="{DC232F33-A28A-42E6-A7DB-CB752F439062}"/>
    <cellStyle name="Normal 7 3 3 4 4" xfId="38989" xr:uid="{15BB5B92-DDA8-4C69-8ED3-E1E76612DA30}"/>
    <cellStyle name="Normal 7 3 3 4 4 2" xfId="38990" xr:uid="{32E16E41-45CB-4024-A7F1-D942A2DB980F}"/>
    <cellStyle name="Normal 7 3 3 4 5" xfId="38991" xr:uid="{0574DC30-E063-4CF7-A9B1-E2AFB8E1AA27}"/>
    <cellStyle name="Normal 7 3 3 5" xfId="38992" xr:uid="{68F559EB-9F25-4D3F-A05F-B932079CDE09}"/>
    <cellStyle name="Normal 7 3 3 5 2" xfId="38993" xr:uid="{C4613589-33B1-48A7-8CEA-1B6EAC0540C2}"/>
    <cellStyle name="Normal 7 3 3 5 2 2" xfId="38994" xr:uid="{E2480422-B5F0-4899-ABA7-49FC1B0B6BE7}"/>
    <cellStyle name="Normal 7 3 3 5 2 2 2" xfId="38995" xr:uid="{CB0EDBCE-BF0E-4791-B8A3-5CB4AB915FA2}"/>
    <cellStyle name="Normal 7 3 3 5 2 3" xfId="38996" xr:uid="{A008F807-B2B4-4ECF-A35A-23DBF89818F5}"/>
    <cellStyle name="Normal 7 3 3 5 3" xfId="38997" xr:uid="{9ECC6839-3374-4C5E-9789-677A0E438E92}"/>
    <cellStyle name="Normal 7 3 3 5 3 2" xfId="38998" xr:uid="{8C160361-2A81-4A65-A2A6-10C62F0CDE78}"/>
    <cellStyle name="Normal 7 3 3 5 4" xfId="38999" xr:uid="{AB4F50AE-EA44-4D8B-9935-59301145ABAC}"/>
    <cellStyle name="Normal 7 3 3 6" xfId="39000" xr:uid="{A4F4442E-6DDD-4057-94B4-39A39EE4600A}"/>
    <cellStyle name="Normal 7 3 3 6 2" xfId="39001" xr:uid="{91FD01D7-44BD-404A-9CFD-4A7CC686CD97}"/>
    <cellStyle name="Normal 7 3 3 6 2 2" xfId="39002" xr:uid="{AE441738-614E-4460-8859-FFFF90B6E002}"/>
    <cellStyle name="Normal 7 3 3 6 3" xfId="39003" xr:uid="{E5AB232C-A223-4A64-AAE2-12F1B5A04139}"/>
    <cellStyle name="Normal 7 3 3 7" xfId="39004" xr:uid="{97335FAB-B1EB-4AD6-A754-25A4DCC7F80B}"/>
    <cellStyle name="Normal 7 3 3 7 2" xfId="39005" xr:uid="{82DCF793-0D3C-4241-9942-A4E74A9BAD0D}"/>
    <cellStyle name="Normal 7 3 3 8" xfId="39006" xr:uid="{A63D6670-69E8-41E2-8A19-2C3EB64D24E5}"/>
    <cellStyle name="Normal 7 3 3 9" xfId="47922" xr:uid="{DE0B549C-F369-43C3-AB44-51C903903018}"/>
    <cellStyle name="Normal 7 3 4" xfId="39007" xr:uid="{625597B0-22A4-4975-BA89-357A836556DA}"/>
    <cellStyle name="Normal 7 3 4 2" xfId="39008" xr:uid="{EAB5ECEF-706B-4DF7-A4A8-A1E6A6473BFA}"/>
    <cellStyle name="Normal 7 3 4 2 2" xfId="39009" xr:uid="{86F0F601-289F-489F-BEBC-B0EBBF2B3A17}"/>
    <cellStyle name="Normal 7 3 4 2 2 2" xfId="39010" xr:uid="{E3A8D569-8A56-471A-BCFB-7B4D3FD24176}"/>
    <cellStyle name="Normal 7 3 4 2 3" xfId="39011" xr:uid="{C31AC856-F2A9-4A14-B614-36B8970C23F1}"/>
    <cellStyle name="Normal 7 3 4 3" xfId="39012" xr:uid="{93BB2712-5B79-4C32-BAF1-8FE44322DB4E}"/>
    <cellStyle name="Normal 7 3 4 3 2" xfId="39013" xr:uid="{B5D5D1C0-59F3-478D-9FB8-A5C6416E2D96}"/>
    <cellStyle name="Normal 7 3 4 3 2 2" xfId="39014" xr:uid="{FC36D01D-FBB0-487D-B97E-2178D8ED3848}"/>
    <cellStyle name="Normal 7 3 4 3 3" xfId="39015" xr:uid="{106509E7-0CE1-4EEF-9AFD-A80709FF7AEA}"/>
    <cellStyle name="Normal 7 3 4 4" xfId="39016" xr:uid="{2F7A48BD-2751-485A-BE8E-B1B4FBE9F449}"/>
    <cellStyle name="Normal 7 3 4 4 2" xfId="39017" xr:uid="{941DF887-7D60-4D64-BE56-81E8EBD17A5D}"/>
    <cellStyle name="Normal 7 3 4 5" xfId="39018" xr:uid="{0DCC4C00-44C7-4C01-BF53-3D8F93F99291}"/>
    <cellStyle name="Normal 7 3 5" xfId="39019" xr:uid="{8F7C93BC-139A-4BC6-ACE6-C7C4002B7A5A}"/>
    <cellStyle name="Normal 7 3 5 2" xfId="39020" xr:uid="{C233CFC2-570D-4B25-8A48-D7B96E1FBB20}"/>
    <cellStyle name="Normal 7 3 5 2 2" xfId="39021" xr:uid="{AA498907-B254-4974-9164-53144706F2C1}"/>
    <cellStyle name="Normal 7 3 5 2 2 2" xfId="39022" xr:uid="{A38BA51D-E866-431E-B171-678CA260AB13}"/>
    <cellStyle name="Normal 7 3 5 2 3" xfId="39023" xr:uid="{643DA882-0590-4594-A5E5-2E49F158D7CE}"/>
    <cellStyle name="Normal 7 3 5 3" xfId="39024" xr:uid="{F8C2DB01-0308-4161-87AE-239A032ADFEE}"/>
    <cellStyle name="Normal 7 3 5 3 2" xfId="39025" xr:uid="{ACDD5710-C546-4436-9CF7-7C6283FDD73D}"/>
    <cellStyle name="Normal 7 3 5 3 2 2" xfId="39026" xr:uid="{CFFB82E3-EFD0-4C5F-9C98-0B0F4E48B0B9}"/>
    <cellStyle name="Normal 7 3 5 3 3" xfId="39027" xr:uid="{43D2F0FA-5179-4E4F-9079-174DD1B88D42}"/>
    <cellStyle name="Normal 7 3 5 4" xfId="39028" xr:uid="{32276DC7-2E21-4EB7-B828-710E54A6DE27}"/>
    <cellStyle name="Normal 7 3 5 4 2" xfId="39029" xr:uid="{9785C65A-092D-446D-AD7F-987A3D5750CE}"/>
    <cellStyle name="Normal 7 3 5 5" xfId="39030" xr:uid="{7AAA8BA0-7A87-4DC8-9C43-1FE068098FDF}"/>
    <cellStyle name="Normal 7 3 6" xfId="39031" xr:uid="{3BD86C2E-2699-470C-A86F-AF615B73A0F5}"/>
    <cellStyle name="Normal 7 3 6 2" xfId="39032" xr:uid="{65232CA2-52F3-423A-8A38-4342261371ED}"/>
    <cellStyle name="Normal 7 3 6 2 2" xfId="39033" xr:uid="{919F9584-2F9E-49BB-800A-FFB1F7EDA812}"/>
    <cellStyle name="Normal 7 3 6 2 2 2" xfId="39034" xr:uid="{4DC033F2-BF60-4B3F-B332-C69FB21225A7}"/>
    <cellStyle name="Normal 7 3 6 2 3" xfId="39035" xr:uid="{3B429C94-8198-4457-BAB5-07FFA879CC8E}"/>
    <cellStyle name="Normal 7 3 6 3" xfId="39036" xr:uid="{658DC387-107C-447E-A3B2-4D6C79AC47BB}"/>
    <cellStyle name="Normal 7 3 6 3 2" xfId="39037" xr:uid="{456F28B5-E8AE-4DDF-9BF1-A9452F68DE85}"/>
    <cellStyle name="Normal 7 3 6 4" xfId="39038" xr:uid="{28FB687F-56C3-4970-A770-2499703AF0C2}"/>
    <cellStyle name="Normal 7 3 7" xfId="39039" xr:uid="{A0726B20-E049-489B-B117-25F174F9BECC}"/>
    <cellStyle name="Normal 7 3 7 2" xfId="39040" xr:uid="{52D10AB9-3182-45FF-BA43-AD08FAA8CCFD}"/>
    <cellStyle name="Normal 7 3 7 2 2" xfId="39041" xr:uid="{DA958695-F64A-417B-B08A-5A63514F7DB5}"/>
    <cellStyle name="Normal 7 3 7 3" xfId="39042" xr:uid="{729495B9-12FA-43BE-AA6E-6A496979185E}"/>
    <cellStyle name="Normal 7 3 8" xfId="39043" xr:uid="{15AAD789-8896-4267-824D-FDCF362B7431}"/>
    <cellStyle name="Normal 7 3 9" xfId="39044" xr:uid="{40A8C6EB-E0BC-4A23-B8B5-317C0580C0B7}"/>
    <cellStyle name="Normal 7 4" xfId="826" xr:uid="{9A07ABD1-FDC3-49E2-896D-6A7DC8F3E228}"/>
    <cellStyle name="Normal 7 4 10" xfId="43895" xr:uid="{0BFC3EF0-B337-4546-AB0C-37AC969D565A}"/>
    <cellStyle name="Normal 7 4 11" xfId="44667" xr:uid="{0F2459D0-92B4-492D-B603-5E2D2B3A1649}"/>
    <cellStyle name="Normal 7 4 12" xfId="47904" xr:uid="{3DFB085B-986D-43D0-9FF6-E410CEB82E4B}"/>
    <cellStyle name="Normal 7 4 2" xfId="39046" xr:uid="{CCEA9DA1-18BC-44A6-A180-028A4E6AF27C}"/>
    <cellStyle name="Normal 7 4 2 10" xfId="47268" xr:uid="{5BDA7EF6-A51A-4D2A-AF20-6681640AC493}"/>
    <cellStyle name="Normal 7 4 2 2" xfId="39047" xr:uid="{5FD70EF7-CF9A-452F-92C6-14423D4C2938}"/>
    <cellStyle name="Normal 7 4 2 2 2" xfId="39048" xr:uid="{23B78492-9977-472B-A500-B083DC0E21F4}"/>
    <cellStyle name="Normal 7 4 2 2 2 2" xfId="39049" xr:uid="{72421911-1DC5-4AC5-B5D4-983AA8C199B5}"/>
    <cellStyle name="Normal 7 4 2 2 2 2 2" xfId="39050" xr:uid="{9AEB78BF-1B04-4F86-A633-40EB745D93A4}"/>
    <cellStyle name="Normal 7 4 2 2 2 2 2 2" xfId="39051" xr:uid="{B8C4746B-23BA-4F9D-A161-5957513B3258}"/>
    <cellStyle name="Normal 7 4 2 2 2 2 2 2 2" xfId="39052" xr:uid="{9FA343E3-2C5B-424B-9B7F-DD43E645C227}"/>
    <cellStyle name="Normal 7 4 2 2 2 2 2 2 2 2" xfId="39053" xr:uid="{971F0071-6646-4C09-ACE5-67AC26E8CB5E}"/>
    <cellStyle name="Normal 7 4 2 2 2 2 2 2 3" xfId="39054" xr:uid="{0FA1891E-32E1-4C2E-8206-891C767342F2}"/>
    <cellStyle name="Normal 7 4 2 2 2 2 2 3" xfId="39055" xr:uid="{9ADB564E-1E3A-4A85-96EB-4D90CF615F6B}"/>
    <cellStyle name="Normal 7 4 2 2 2 2 2 3 2" xfId="39056" xr:uid="{B805C0E5-A033-4D3A-BA56-E4A26455C060}"/>
    <cellStyle name="Normal 7 4 2 2 2 2 2 3 2 2" xfId="39057" xr:uid="{952C812C-C799-42F7-954D-5245180F453F}"/>
    <cellStyle name="Normal 7 4 2 2 2 2 2 3 3" xfId="39058" xr:uid="{86537573-0F85-4839-9750-A6C27143BD49}"/>
    <cellStyle name="Normal 7 4 2 2 2 2 2 4" xfId="39059" xr:uid="{2B16D61C-DBAA-4D6C-87E5-A3E1576C649C}"/>
    <cellStyle name="Normal 7 4 2 2 2 2 2 4 2" xfId="39060" xr:uid="{CFD94A66-F482-47D8-A237-A824AC5F76A2}"/>
    <cellStyle name="Normal 7 4 2 2 2 2 2 5" xfId="39061" xr:uid="{B6EAF2AF-B007-4643-8B73-554855A472C4}"/>
    <cellStyle name="Normal 7 4 2 2 2 2 3" xfId="39062" xr:uid="{8D2916A3-4705-446F-A749-7803FD502BD2}"/>
    <cellStyle name="Normal 7 4 2 2 2 2 3 2" xfId="39063" xr:uid="{3C185FFA-CD5E-4FCA-ADAA-409DC460DFF3}"/>
    <cellStyle name="Normal 7 4 2 2 2 2 3 2 2" xfId="39064" xr:uid="{B4AA135B-68B1-463D-BC25-04A3B07C23B7}"/>
    <cellStyle name="Normal 7 4 2 2 2 2 3 3" xfId="39065" xr:uid="{2712EFA3-340C-46F8-8CE1-37E05AC84E2C}"/>
    <cellStyle name="Normal 7 4 2 2 2 2 4" xfId="39066" xr:uid="{394B1BAD-D9ED-4EA3-9706-B3C6EC0689DF}"/>
    <cellStyle name="Normal 7 4 2 2 2 2 4 2" xfId="39067" xr:uid="{EDF81A16-101A-4873-8927-53510CC3B3A2}"/>
    <cellStyle name="Normal 7 4 2 2 2 2 4 2 2" xfId="39068" xr:uid="{11EEB567-9659-4354-9E81-6B8A462FCE1E}"/>
    <cellStyle name="Normal 7 4 2 2 2 2 4 3" xfId="39069" xr:uid="{A5DA0C19-D088-4684-BA19-E2903AE7796A}"/>
    <cellStyle name="Normal 7 4 2 2 2 2 5" xfId="39070" xr:uid="{CC13930D-0504-4F58-863A-8D86F0F598B1}"/>
    <cellStyle name="Normal 7 4 2 2 2 2 5 2" xfId="39071" xr:uid="{277DCBBE-3790-453E-8F00-F47D97A955EB}"/>
    <cellStyle name="Normal 7 4 2 2 2 2 6" xfId="39072" xr:uid="{AD52CE75-02DC-4246-AF06-034153BBD680}"/>
    <cellStyle name="Normal 7 4 2 2 2 3" xfId="39073" xr:uid="{FAA5EAF6-96A4-493F-BBCF-1781239FF4C0}"/>
    <cellStyle name="Normal 7 4 2 2 2 3 2" xfId="39074" xr:uid="{5174473F-6E23-4EB5-80A0-EBA060D61131}"/>
    <cellStyle name="Normal 7 4 2 2 2 3 2 2" xfId="39075" xr:uid="{9E0BDB19-17C3-4647-81D0-988D1399A7E6}"/>
    <cellStyle name="Normal 7 4 2 2 2 3 2 2 2" xfId="39076" xr:uid="{A91D920A-8186-45C1-92F1-00DF682A6707}"/>
    <cellStyle name="Normal 7 4 2 2 2 3 2 3" xfId="39077" xr:uid="{5A4C0D3B-EDF6-4CF3-A7A1-AE29DD994F35}"/>
    <cellStyle name="Normal 7 4 2 2 2 3 3" xfId="39078" xr:uid="{1117C62C-5A17-4A5E-B2FA-306163ADB7EF}"/>
    <cellStyle name="Normal 7 4 2 2 2 3 3 2" xfId="39079" xr:uid="{FEF6F6B5-6F7B-454A-98A3-B8C02C313AA5}"/>
    <cellStyle name="Normal 7 4 2 2 2 3 3 2 2" xfId="39080" xr:uid="{3F095672-7297-4FF8-97D7-76F961EA53B8}"/>
    <cellStyle name="Normal 7 4 2 2 2 3 3 3" xfId="39081" xr:uid="{C41F4C18-3D23-4F07-BA26-6FCFB559B732}"/>
    <cellStyle name="Normal 7 4 2 2 2 3 4" xfId="39082" xr:uid="{2F60C3E9-014C-456B-B8C2-3B7909A09C17}"/>
    <cellStyle name="Normal 7 4 2 2 2 3 4 2" xfId="39083" xr:uid="{019AB178-C770-4959-B9B8-A04734E82BF7}"/>
    <cellStyle name="Normal 7 4 2 2 2 3 5" xfId="39084" xr:uid="{3D5B2BE0-6057-4F8D-A9F3-51D4AAF55A36}"/>
    <cellStyle name="Normal 7 4 2 2 2 4" xfId="39085" xr:uid="{F935452A-C290-4503-BD9E-1E3CA42EF8F0}"/>
    <cellStyle name="Normal 7 4 2 2 2 4 2" xfId="39086" xr:uid="{45C0DA76-4352-4DAD-93FA-0C2BC0DC9E3D}"/>
    <cellStyle name="Normal 7 4 2 2 2 4 2 2" xfId="39087" xr:uid="{80E0CF0F-EBD7-4450-B7E6-CAB431D9796F}"/>
    <cellStyle name="Normal 7 4 2 2 2 4 3" xfId="39088" xr:uid="{85899BC7-EE69-4A03-BA17-411FAA718E17}"/>
    <cellStyle name="Normal 7 4 2 2 2 5" xfId="39089" xr:uid="{025DBF95-7FCE-4F53-8D6A-FBA6AE93DC97}"/>
    <cellStyle name="Normal 7 4 2 2 2 5 2" xfId="39090" xr:uid="{C85EB76F-E8E3-4C56-85D9-8D233DA4938B}"/>
    <cellStyle name="Normal 7 4 2 2 2 5 2 2" xfId="39091" xr:uid="{7DC2F17F-FFE2-4F35-9D98-878C04144A39}"/>
    <cellStyle name="Normal 7 4 2 2 2 5 3" xfId="39092" xr:uid="{EBD8678E-E50F-4CB3-B372-F921082BCD98}"/>
    <cellStyle name="Normal 7 4 2 2 2 6" xfId="39093" xr:uid="{3E2FF5AB-6901-46B5-B7EB-1CFB55401224}"/>
    <cellStyle name="Normal 7 4 2 2 2 6 2" xfId="39094" xr:uid="{195D01DF-05DB-4D8C-BAC7-F0834FAD6ED4}"/>
    <cellStyle name="Normal 7 4 2 2 2 7" xfId="39095" xr:uid="{7D6037C7-40A9-41DF-8A84-E287782D2DA3}"/>
    <cellStyle name="Normal 7 4 2 2 3" xfId="39096" xr:uid="{31D008D6-E4FE-47A3-904D-E15A563E7003}"/>
    <cellStyle name="Normal 7 4 2 2 3 2" xfId="39097" xr:uid="{0441E465-104F-4722-9B57-22C3ED090245}"/>
    <cellStyle name="Normal 7 4 2 2 3 2 2" xfId="39098" xr:uid="{84BBFB76-52EA-4550-AD1F-E1303B2DF12C}"/>
    <cellStyle name="Normal 7 4 2 2 3 2 2 2" xfId="39099" xr:uid="{C73C7422-E6C8-4326-A69A-12230205BDAE}"/>
    <cellStyle name="Normal 7 4 2 2 3 2 2 2 2" xfId="39100" xr:uid="{238E13C3-D5BE-40D1-A27E-0E9025081400}"/>
    <cellStyle name="Normal 7 4 2 2 3 2 2 3" xfId="39101" xr:uid="{2F06DF8F-1E87-4774-B757-92950561A874}"/>
    <cellStyle name="Normal 7 4 2 2 3 2 3" xfId="39102" xr:uid="{EC2522C5-DEB7-4E25-A846-4E0D1100FAE4}"/>
    <cellStyle name="Normal 7 4 2 2 3 2 3 2" xfId="39103" xr:uid="{16BA9FE8-DA15-46D5-A122-875EFBA4428A}"/>
    <cellStyle name="Normal 7 4 2 2 3 2 3 2 2" xfId="39104" xr:uid="{135AED4A-67AB-42D8-80F7-A52C128CA97E}"/>
    <cellStyle name="Normal 7 4 2 2 3 2 3 3" xfId="39105" xr:uid="{71082E7C-878A-484C-80F6-C6FD260FA467}"/>
    <cellStyle name="Normal 7 4 2 2 3 2 4" xfId="39106" xr:uid="{44C69794-B13C-4D8C-AFFF-74045B15A8A6}"/>
    <cellStyle name="Normal 7 4 2 2 3 2 4 2" xfId="39107" xr:uid="{A87C9629-B245-4298-912D-89959800DF82}"/>
    <cellStyle name="Normal 7 4 2 2 3 2 5" xfId="39108" xr:uid="{7E9B5CE8-4F29-4357-9621-4CAEB89A1D4A}"/>
    <cellStyle name="Normal 7 4 2 2 3 3" xfId="39109" xr:uid="{C92C69A4-D46B-47CB-9DE5-58C76DEDAA70}"/>
    <cellStyle name="Normal 7 4 2 2 3 3 2" xfId="39110" xr:uid="{22C8D028-D6F2-44C6-B97F-B30D693B7BC9}"/>
    <cellStyle name="Normal 7 4 2 2 3 3 2 2" xfId="39111" xr:uid="{055036FA-F51F-464D-9A82-7A3221C1F9B7}"/>
    <cellStyle name="Normal 7 4 2 2 3 3 3" xfId="39112" xr:uid="{A29C5306-0701-4D3F-A27B-5C8625BAADC7}"/>
    <cellStyle name="Normal 7 4 2 2 3 4" xfId="39113" xr:uid="{751A1175-297D-452A-82A5-FAA20CBBC942}"/>
    <cellStyle name="Normal 7 4 2 2 3 4 2" xfId="39114" xr:uid="{FE7B4FD5-FF47-4BAC-9BB3-F11C1B5DEFBE}"/>
    <cellStyle name="Normal 7 4 2 2 3 4 2 2" xfId="39115" xr:uid="{7FC44EB0-2068-474B-91A5-7345FAB2A75C}"/>
    <cellStyle name="Normal 7 4 2 2 3 4 3" xfId="39116" xr:uid="{3FAE1263-F74D-4316-90A0-EE3059A6772F}"/>
    <cellStyle name="Normal 7 4 2 2 3 5" xfId="39117" xr:uid="{AE65DA42-E0B9-4836-80F6-4C379E7B302C}"/>
    <cellStyle name="Normal 7 4 2 2 3 5 2" xfId="39118" xr:uid="{9A13D673-FFE1-4A21-8F5C-AC68F4E014DF}"/>
    <cellStyle name="Normal 7 4 2 2 3 6" xfId="39119" xr:uid="{6F59E3F0-FC28-4020-89BE-CE6324396F8E}"/>
    <cellStyle name="Normal 7 4 2 2 4" xfId="39120" xr:uid="{199259FA-753D-4E7B-9256-D49A83A536D1}"/>
    <cellStyle name="Normal 7 4 2 2 4 2" xfId="39121" xr:uid="{B9050412-63F8-4472-8574-D92FFD36599B}"/>
    <cellStyle name="Normal 7 4 2 2 4 2 2" xfId="39122" xr:uid="{21360E54-DA05-46D0-89C5-55AFBEAAF0BA}"/>
    <cellStyle name="Normal 7 4 2 2 4 2 3" xfId="39123" xr:uid="{8D073931-3B89-4C5F-B6D7-EE1148C087DE}"/>
    <cellStyle name="Normal 7 4 2 2 4 3" xfId="39124" xr:uid="{2444A2BE-FFC4-4D47-8629-D96F1168E7F7}"/>
    <cellStyle name="Normal 7 4 2 2 4 3 2" xfId="39125" xr:uid="{487348B7-1B42-46CB-ACD6-701A3244EDD6}"/>
    <cellStyle name="Normal 7 4 2 2 4 3 2 2" xfId="39126" xr:uid="{6592B4CB-83F8-4FA7-ACDE-6F3E8D92EE76}"/>
    <cellStyle name="Normal 7 4 2 2 4 3 3" xfId="39127" xr:uid="{A67668C1-DE9F-454D-82CB-2904A4E6367E}"/>
    <cellStyle name="Normal 7 4 2 2 4 4" xfId="39128" xr:uid="{F5799A37-6E87-4B1C-ACCB-DDE1C0D00EA3}"/>
    <cellStyle name="Normal 7 4 2 2 4 4 2" xfId="39129" xr:uid="{EF5A2E7F-5C58-4A5C-916A-C9843319E7A6}"/>
    <cellStyle name="Normal 7 4 2 2 4 5" xfId="39130" xr:uid="{9501CA24-ED44-4752-9D4A-DC5A7D428A12}"/>
    <cellStyle name="Normal 7 4 2 2 5" xfId="39131" xr:uid="{3ED72E31-C223-4B0B-8F36-6CDBE21F9C72}"/>
    <cellStyle name="Normal 7 4 2 2 5 2" xfId="39132" xr:uid="{DC0BCD13-0A20-435D-85AC-C7712687123B}"/>
    <cellStyle name="Normal 7 4 2 2 5 3" xfId="39133" xr:uid="{2CB329DD-74F4-4EB2-9843-90BF65581C6E}"/>
    <cellStyle name="Normal 7 4 2 2 6" xfId="39134" xr:uid="{F92A1279-2376-464F-9AE7-B9E1D864AC13}"/>
    <cellStyle name="Normal 7 4 2 2 6 2" xfId="39135" xr:uid="{905A7A1C-B928-442C-97C6-BA868E890794}"/>
    <cellStyle name="Normal 7 4 2 2 6 2 2" xfId="39136" xr:uid="{A4523C1D-A8EA-433D-A257-5FFF77B4D4FA}"/>
    <cellStyle name="Normal 7 4 2 2 6 2 2 2" xfId="39137" xr:uid="{7BFEA6DA-6600-4236-A79D-DD2FE69DC042}"/>
    <cellStyle name="Normal 7 4 2 2 6 2 3" xfId="39138" xr:uid="{71849E19-6A70-4D02-96F2-3B7DBD44DC7B}"/>
    <cellStyle name="Normal 7 4 2 2 6 3" xfId="39139" xr:uid="{28FDD2DE-4BD4-4BF0-BC14-BFD2237DC19E}"/>
    <cellStyle name="Normal 7 4 2 2 6 3 2" xfId="39140" xr:uid="{35EE59A0-7A4B-4859-A860-3A4A4D5F1D34}"/>
    <cellStyle name="Normal 7 4 2 2 6 4" xfId="39141" xr:uid="{96796F27-652E-44E5-A7F8-2EA93C013563}"/>
    <cellStyle name="Normal 7 4 2 2 7" xfId="39142" xr:uid="{ABDC4BA8-363C-4C06-A061-A6D07A35CE2A}"/>
    <cellStyle name="Normal 7 4 2 2 7 2" xfId="39143" xr:uid="{B793C374-A758-4E55-8B5F-22F496C44CDC}"/>
    <cellStyle name="Normal 7 4 2 2 7 2 2" xfId="39144" xr:uid="{EA0CA004-EDD7-44E8-B278-B4E2ED8248BA}"/>
    <cellStyle name="Normal 7 4 2 2 7 3" xfId="39145" xr:uid="{ABBD06DF-9D9F-4B72-8FC5-2CE59A910AE4}"/>
    <cellStyle name="Normal 7 4 2 2 8" xfId="39146" xr:uid="{A75143F3-5124-4DCD-B03A-70C7F9B6F808}"/>
    <cellStyle name="Normal 7 4 2 2 8 2" xfId="39147" xr:uid="{89F3CEA7-1C93-4768-8411-73E969AD2763}"/>
    <cellStyle name="Normal 7 4 2 2 9" xfId="39148" xr:uid="{73248ACF-9B3B-4ABA-94B4-E59AB17E445A}"/>
    <cellStyle name="Normal 7 4 2 3" xfId="39149" xr:uid="{5E860BB9-B605-4843-87B7-7A9F6E84A6F1}"/>
    <cellStyle name="Normal 7 4 2 3 2" xfId="39150" xr:uid="{1AD730EF-2B45-4364-A8A5-7842ADA1D2AA}"/>
    <cellStyle name="Normal 7 4 2 3 2 2" xfId="39151" xr:uid="{64FF046C-A6B9-42EA-826F-0C2EBCC2096E}"/>
    <cellStyle name="Normal 7 4 2 3 2 2 2" xfId="39152" xr:uid="{5B120C73-458C-4E3F-9583-F82A53C4BA2A}"/>
    <cellStyle name="Normal 7 4 2 3 2 2 2 2" xfId="39153" xr:uid="{48229202-6311-47BB-BE08-B2914BF5BF4B}"/>
    <cellStyle name="Normal 7 4 2 3 2 2 2 2 2" xfId="39154" xr:uid="{3DA4D1D6-7510-4AFD-8C11-675E7A0A51AF}"/>
    <cellStyle name="Normal 7 4 2 3 2 2 2 3" xfId="39155" xr:uid="{CB0212DB-5E31-40D0-B68C-D8ABD0B2CA02}"/>
    <cellStyle name="Normal 7 4 2 3 2 2 3" xfId="39156" xr:uid="{7EE6CF4F-8DC7-459E-A739-CC868A5C74F8}"/>
    <cellStyle name="Normal 7 4 2 3 2 2 3 2" xfId="39157" xr:uid="{A9ADD07E-EEA3-4615-AC0F-AB51BB9018F0}"/>
    <cellStyle name="Normal 7 4 2 3 2 2 3 2 2" xfId="39158" xr:uid="{A8E6CB36-E6F3-404D-88D4-2F862A3DA679}"/>
    <cellStyle name="Normal 7 4 2 3 2 2 3 3" xfId="39159" xr:uid="{4F8DC4E0-AAE0-4B3E-82FE-0B8326A7AB7B}"/>
    <cellStyle name="Normal 7 4 2 3 2 2 4" xfId="39160" xr:uid="{81F026D3-F342-4912-9BBE-D3C4CD42B52F}"/>
    <cellStyle name="Normal 7 4 2 3 2 2 4 2" xfId="39161" xr:uid="{1AB905F5-D193-4C75-8CF3-8E411F7B6175}"/>
    <cellStyle name="Normal 7 4 2 3 2 2 5" xfId="39162" xr:uid="{5D95D7CF-DFDF-4281-9185-E10E18BE2976}"/>
    <cellStyle name="Normal 7 4 2 3 2 3" xfId="39163" xr:uid="{03D658BA-4FD2-43F4-B1E7-92C5F37BC362}"/>
    <cellStyle name="Normal 7 4 2 3 2 3 2" xfId="39164" xr:uid="{94B33284-73DD-431C-B8CD-06844085555B}"/>
    <cellStyle name="Normal 7 4 2 3 2 3 2 2" xfId="39165" xr:uid="{2DE97B3D-0A35-4319-BB1E-27852B6BD550}"/>
    <cellStyle name="Normal 7 4 2 3 2 3 3" xfId="39166" xr:uid="{6D0208A1-29FF-4E1C-AAF0-CD5F71E121D0}"/>
    <cellStyle name="Normal 7 4 2 3 2 4" xfId="39167" xr:uid="{DB76F78E-06AD-42DA-A1CF-CE386B139CB4}"/>
    <cellStyle name="Normal 7 4 2 3 2 4 2" xfId="39168" xr:uid="{6F290F22-FC31-4A0C-8435-A2BD44B3886A}"/>
    <cellStyle name="Normal 7 4 2 3 2 4 2 2" xfId="39169" xr:uid="{3BE0AD61-8BB0-4E9E-9BE8-97CFA6DB3AC4}"/>
    <cellStyle name="Normal 7 4 2 3 2 4 3" xfId="39170" xr:uid="{8BE52D1E-2A82-49C3-B499-2E4A7BC263E9}"/>
    <cellStyle name="Normal 7 4 2 3 2 5" xfId="39171" xr:uid="{96952C3A-7E28-4235-B54C-CFD2EE51FF4D}"/>
    <cellStyle name="Normal 7 4 2 3 2 5 2" xfId="39172" xr:uid="{4319FE2F-2B40-42CF-9F16-363C96E38FDC}"/>
    <cellStyle name="Normal 7 4 2 3 2 6" xfId="39173" xr:uid="{D8CC4ADD-B937-460E-90DA-1EEDF830C830}"/>
    <cellStyle name="Normal 7 4 2 3 3" xfId="39174" xr:uid="{1242D2F6-337F-4C6F-858C-8C2E67B4EB4A}"/>
    <cellStyle name="Normal 7 4 2 3 3 2" xfId="39175" xr:uid="{BD7C29DA-A615-4E9A-B14E-CA5997FEDF36}"/>
    <cellStyle name="Normal 7 4 2 3 3 2 2" xfId="39176" xr:uid="{8666CBBE-D9FC-48D0-B3A3-54FCC425932C}"/>
    <cellStyle name="Normal 7 4 2 3 3 2 2 2" xfId="39177" xr:uid="{7DBC7137-EEE4-437F-8D54-E2EF550E2FDC}"/>
    <cellStyle name="Normal 7 4 2 3 3 2 3" xfId="39178" xr:uid="{1C7A3C96-FE96-4E7F-9108-98C10E9CAF1B}"/>
    <cellStyle name="Normal 7 4 2 3 3 3" xfId="39179" xr:uid="{C11D0FF3-77DB-481F-A99A-77F06548FE5A}"/>
    <cellStyle name="Normal 7 4 2 3 3 3 2" xfId="39180" xr:uid="{7F073E7B-4335-430F-AF06-387C0D0BE653}"/>
    <cellStyle name="Normal 7 4 2 3 3 3 2 2" xfId="39181" xr:uid="{5F95CA5B-4B5E-4AFC-818F-3EDB3D8E9AD6}"/>
    <cellStyle name="Normal 7 4 2 3 3 3 3" xfId="39182" xr:uid="{67370389-9FED-4F53-9F3E-F017A295EC0A}"/>
    <cellStyle name="Normal 7 4 2 3 3 4" xfId="39183" xr:uid="{89AE728E-5C96-4C25-8DE0-1BFE27BDD08D}"/>
    <cellStyle name="Normal 7 4 2 3 3 4 2" xfId="39184" xr:uid="{66AB879C-716D-4849-A15D-C4C95BC7BDF1}"/>
    <cellStyle name="Normal 7 4 2 3 3 5" xfId="39185" xr:uid="{102CD1AD-AC31-4F39-AB69-58E591D2D9CF}"/>
    <cellStyle name="Normal 7 4 2 3 4" xfId="39186" xr:uid="{B3A595F3-4CBF-4C73-91CA-1424DA2E3D68}"/>
    <cellStyle name="Normal 7 4 2 3 4 2" xfId="39187" xr:uid="{54ACB50E-0DA5-4A4D-A10C-7DB569AFD208}"/>
    <cellStyle name="Normal 7 4 2 3 4 2 2" xfId="39188" xr:uid="{9AE098FF-1E8A-4BD4-B4E3-E33A9FCF4314}"/>
    <cellStyle name="Normal 7 4 2 3 4 3" xfId="39189" xr:uid="{4486879B-747F-4521-B0BC-527D4414A35C}"/>
    <cellStyle name="Normal 7 4 2 3 5" xfId="39190" xr:uid="{6D1FBE94-D438-4BA4-9C63-B5559C3367CF}"/>
    <cellStyle name="Normal 7 4 2 3 5 2" xfId="39191" xr:uid="{ACBD8BE8-ED79-4FF0-A9A8-1CEFABD7E2E8}"/>
    <cellStyle name="Normal 7 4 2 3 5 2 2" xfId="39192" xr:uid="{A1A9A5B2-1D98-4AAD-8AD7-A0A0138F4AFC}"/>
    <cellStyle name="Normal 7 4 2 3 5 3" xfId="39193" xr:uid="{A171E3ED-1E55-4562-9B6A-74D01236D26D}"/>
    <cellStyle name="Normal 7 4 2 3 6" xfId="39194" xr:uid="{CE40DF41-297D-4191-9B73-97FE7493BDF3}"/>
    <cellStyle name="Normal 7 4 2 3 6 2" xfId="39195" xr:uid="{69241BC7-5DCA-455A-8EFC-07BDBE4A32D9}"/>
    <cellStyle name="Normal 7 4 2 3 7" xfId="39196" xr:uid="{443479F5-9AE3-4610-B8F2-0B2ADEB60707}"/>
    <cellStyle name="Normal 7 4 2 4" xfId="39197" xr:uid="{B6AE0075-177D-4EF3-8BB6-6B8EBF67E2CC}"/>
    <cellStyle name="Normal 7 4 2 4 2" xfId="39198" xr:uid="{444F8201-CF7E-4932-A9E9-A07DA190E58C}"/>
    <cellStyle name="Normal 7 4 2 4 2 2" xfId="39199" xr:uid="{D53D25A9-DDA5-424D-B198-35487B5CE7C4}"/>
    <cellStyle name="Normal 7 4 2 4 2 2 2" xfId="39200" xr:uid="{21E0AA47-D894-46F4-A7EB-28D16C60CD56}"/>
    <cellStyle name="Normal 7 4 2 4 2 2 2 2" xfId="39201" xr:uid="{0D6902F9-EB72-4753-8536-AB0C4660205D}"/>
    <cellStyle name="Normal 7 4 2 4 2 2 2 2 2" xfId="39202" xr:uid="{D5E5ED83-CCBA-4AF5-AC25-E1B74594A94A}"/>
    <cellStyle name="Normal 7 4 2 4 2 2 2 2 3" xfId="39203" xr:uid="{AEA10DD5-C48D-42AA-8AD0-D7A3C8581D4D}"/>
    <cellStyle name="Normal 7 4 2 4 2 2 2 3" xfId="39204" xr:uid="{991B151C-5735-4B5F-BC22-B199B8C68BD2}"/>
    <cellStyle name="Normal 7 4 2 4 2 2 2 4" xfId="39205" xr:uid="{46D6207A-9652-43D7-94A1-882E769F3DED}"/>
    <cellStyle name="Normal 7 4 2 4 2 2 3" xfId="39206" xr:uid="{0B06903E-1682-41A3-AC32-3948E3561AF9}"/>
    <cellStyle name="Normal 7 4 2 4 2 2 3 2" xfId="39207" xr:uid="{9554B9EF-42EF-4124-8C3D-DC4D73C69EAA}"/>
    <cellStyle name="Normal 7 4 2 4 2 2 3 3" xfId="39208" xr:uid="{A61B49DF-1E62-4538-AD5C-3344DA3C479D}"/>
    <cellStyle name="Normal 7 4 2 4 2 2 4" xfId="39209" xr:uid="{C1370736-4648-4673-9966-E7B3D27DBB2B}"/>
    <cellStyle name="Normal 7 4 2 4 2 2 5" xfId="39210" xr:uid="{CE42EFB1-B3A0-476C-AE7A-AF668251C201}"/>
    <cellStyle name="Normal 7 4 2 4 2 3" xfId="39211" xr:uid="{0A1D3FE8-6430-43BD-8DFF-AE3635F00E55}"/>
    <cellStyle name="Normal 7 4 2 4 2 3 2" xfId="39212" xr:uid="{A7CF1EC8-452D-41D2-98C8-AC98A6089555}"/>
    <cellStyle name="Normal 7 4 2 4 2 3 2 2" xfId="39213" xr:uid="{6ACC70F4-B8AF-412A-9763-87E57C280623}"/>
    <cellStyle name="Normal 7 4 2 4 2 3 2 3" xfId="39214" xr:uid="{8E1CA699-3798-4A71-B9F8-BFBC58ADD5DC}"/>
    <cellStyle name="Normal 7 4 2 4 2 3 3" xfId="39215" xr:uid="{F6B9C35A-3CA2-42DE-B478-F40C4ABB4F72}"/>
    <cellStyle name="Normal 7 4 2 4 2 3 4" xfId="39216" xr:uid="{984B0A7F-3CE0-48B3-BC3C-15148C78E37D}"/>
    <cellStyle name="Normal 7 4 2 4 2 4" xfId="39217" xr:uid="{AC3BEF52-29D0-4C1E-9336-4FB5B3FFCCDE}"/>
    <cellStyle name="Normal 7 4 2 4 2 4 2" xfId="39218" xr:uid="{43544047-3C1D-491D-98B6-952EACBBC505}"/>
    <cellStyle name="Normal 7 4 2 4 2 4 3" xfId="39219" xr:uid="{D57244DA-BCD7-4801-A3A4-A2010EFDAF08}"/>
    <cellStyle name="Normal 7 4 2 4 2 5" xfId="39220" xr:uid="{36516B5B-8966-45D3-94D2-A6936F414D09}"/>
    <cellStyle name="Normal 7 4 2 4 2 6" xfId="39221" xr:uid="{F32FBB58-7F67-4BB9-9AE9-2D7B82DC8CCA}"/>
    <cellStyle name="Normal 7 4 2 4 3" xfId="39222" xr:uid="{7D9222B1-D653-44FF-9A17-4A1B8933AE76}"/>
    <cellStyle name="Normal 7 4 2 4 3 2" xfId="39223" xr:uid="{0772529B-8C42-45DC-90E8-D9D499A25B79}"/>
    <cellStyle name="Normal 7 4 2 4 3 2 2" xfId="39224" xr:uid="{3271F163-D511-43F0-8ED8-6D84FE4B99B6}"/>
    <cellStyle name="Normal 7 4 2 4 3 2 2 2" xfId="39225" xr:uid="{7B9E6660-A47F-4B4F-82AD-EBAF1C633B08}"/>
    <cellStyle name="Normal 7 4 2 4 3 2 2 3" xfId="39226" xr:uid="{9595ED39-250F-4FC3-9F01-5A1A978E43E9}"/>
    <cellStyle name="Normal 7 4 2 4 3 2 3" xfId="39227" xr:uid="{61999205-3FFB-4A52-A140-98A843A79A43}"/>
    <cellStyle name="Normal 7 4 2 4 3 2 4" xfId="39228" xr:uid="{632255EF-8E77-49BD-818F-6826F885D2B7}"/>
    <cellStyle name="Normal 7 4 2 4 3 3" xfId="39229" xr:uid="{4ECA86C0-78C8-4FB3-90A7-3EAA0A42C264}"/>
    <cellStyle name="Normal 7 4 2 4 3 3 2" xfId="39230" xr:uid="{47721DD9-CC96-43D3-842B-3293E9B298EA}"/>
    <cellStyle name="Normal 7 4 2 4 3 3 3" xfId="39231" xr:uid="{E9A82767-D1E3-400A-A915-8CF9FBB7308F}"/>
    <cellStyle name="Normal 7 4 2 4 3 4" xfId="39232" xr:uid="{2A80A323-0A92-43A8-97F9-2D72D93D292C}"/>
    <cellStyle name="Normal 7 4 2 4 3 5" xfId="39233" xr:uid="{523CC8E3-4126-43EE-A011-582399D03D4A}"/>
    <cellStyle name="Normal 7 4 2 4 4" xfId="39234" xr:uid="{FC3A01E3-17BB-48A7-AFE2-19BD57521FDD}"/>
    <cellStyle name="Normal 7 4 2 4 4 2" xfId="39235" xr:uid="{9577BED9-F6B7-4EC2-BFD9-3DCE19C11D2D}"/>
    <cellStyle name="Normal 7 4 2 4 4 2 2" xfId="39236" xr:uid="{D37B276B-F780-46F5-86BC-8CC12680CCA6}"/>
    <cellStyle name="Normal 7 4 2 4 4 2 3" xfId="39237" xr:uid="{602ABD81-9FDA-4861-9E92-11D8C60E84CB}"/>
    <cellStyle name="Normal 7 4 2 4 4 3" xfId="39238" xr:uid="{EAF374EA-C262-47A1-A90D-7C98B57B0E68}"/>
    <cellStyle name="Normal 7 4 2 4 4 4" xfId="39239" xr:uid="{23E75565-0640-480B-93CD-C1F3F4606736}"/>
    <cellStyle name="Normal 7 4 2 4 5" xfId="39240" xr:uid="{257E2454-CB97-49F7-BC55-1138D0A92878}"/>
    <cellStyle name="Normal 7 4 2 4 5 2" xfId="39241" xr:uid="{7CEA6C09-72E1-440E-9A41-DD7491424DA9}"/>
    <cellStyle name="Normal 7 4 2 4 5 3" xfId="39242" xr:uid="{916FEF5A-FC52-461D-B080-71D1614CD001}"/>
    <cellStyle name="Normal 7 4 2 4 6" xfId="39243" xr:uid="{50329007-0376-4370-A0E0-940E8F5CE0B2}"/>
    <cellStyle name="Normal 7 4 2 4 7" xfId="39244" xr:uid="{261C63E1-A625-48A2-B34A-EC6424BA16D0}"/>
    <cellStyle name="Normal 7 4 2 5" xfId="39245" xr:uid="{22F24D04-F8D4-4C42-AA77-F6705D7382AF}"/>
    <cellStyle name="Normal 7 4 2 5 2" xfId="39246" xr:uid="{F1F6127E-C515-4621-B837-5DA7B6CF9645}"/>
    <cellStyle name="Normal 7 4 2 5 2 2" xfId="39247" xr:uid="{8DF9239E-2961-470E-8EB9-64A2574236C5}"/>
    <cellStyle name="Normal 7 4 2 5 2 2 2" xfId="39248" xr:uid="{37395BD9-A838-4D69-95F3-9F9B59BB29AB}"/>
    <cellStyle name="Normal 7 4 2 5 2 2 2 2" xfId="39249" xr:uid="{5754903B-5A96-477F-918D-DCA7983918DF}"/>
    <cellStyle name="Normal 7 4 2 5 2 2 3" xfId="39250" xr:uid="{5154D719-D66E-496B-A97F-DA7F05BD4F8C}"/>
    <cellStyle name="Normal 7 4 2 5 2 3" xfId="39251" xr:uid="{621750FD-C387-4BE1-A445-FEB28047AA29}"/>
    <cellStyle name="Normal 7 4 2 5 2 3 2" xfId="39252" xr:uid="{50A5024C-5673-4435-AED2-1B28B4A5FA64}"/>
    <cellStyle name="Normal 7 4 2 5 2 3 2 2" xfId="39253" xr:uid="{5E609BDD-2471-44F5-9CDD-01ED2D99779B}"/>
    <cellStyle name="Normal 7 4 2 5 2 3 3" xfId="39254" xr:uid="{BDC14D4A-EC27-4113-B502-CC3E20DFDCB9}"/>
    <cellStyle name="Normal 7 4 2 5 2 4" xfId="39255" xr:uid="{C16105DA-6001-484B-B1F7-FC0DD09F7785}"/>
    <cellStyle name="Normal 7 4 2 5 2 4 2" xfId="39256" xr:uid="{746F78D6-E682-4A04-ACBC-5DCC31B50BEC}"/>
    <cellStyle name="Normal 7 4 2 5 2 5" xfId="39257" xr:uid="{BFF9037D-60D3-467E-981B-F2816D8A2FE3}"/>
    <cellStyle name="Normal 7 4 2 5 3" xfId="39258" xr:uid="{511EB188-B036-44CC-A122-10F753BF42F0}"/>
    <cellStyle name="Normal 7 4 2 5 3 2" xfId="39259" xr:uid="{85E64EAF-337B-4FBA-857E-844760838A65}"/>
    <cellStyle name="Normal 7 4 2 5 3 3" xfId="39260" xr:uid="{91899D27-9143-4065-8FD9-585EE0FB15AA}"/>
    <cellStyle name="Normal 7 4 2 5 4" xfId="39261" xr:uid="{366A3608-9961-4238-8232-B644BF24CFC9}"/>
    <cellStyle name="Normal 7 4 2 5 4 2" xfId="39262" xr:uid="{839D74F4-679B-4D50-93D4-DDDB3CACBAC4}"/>
    <cellStyle name="Normal 7 4 2 5 4 2 2" xfId="39263" xr:uid="{7BE52B8B-A588-47F8-84FF-D7E2BC08D4D0}"/>
    <cellStyle name="Normal 7 4 2 5 4 3" xfId="39264" xr:uid="{22FC0C36-2476-47E4-83B2-E92AE4DF0650}"/>
    <cellStyle name="Normal 7 4 2 5 5" xfId="39265" xr:uid="{E56C44C0-28E5-486D-9622-FB65617AA9AD}"/>
    <cellStyle name="Normal 7 4 2 5 5 2" xfId="39266" xr:uid="{9F429B46-26EA-484D-A0E3-59272402EF3A}"/>
    <cellStyle name="Normal 7 4 2 5 5 2 2" xfId="39267" xr:uid="{ECD67103-4D28-4B1E-98F6-77F31AB4A7A4}"/>
    <cellStyle name="Normal 7 4 2 5 5 3" xfId="39268" xr:uid="{CD9D478B-8617-4A4F-91FE-2DD7EA3E0DD0}"/>
    <cellStyle name="Normal 7 4 2 5 6" xfId="39269" xr:uid="{E64ED8B8-4647-4376-9FC4-63AEA6533A50}"/>
    <cellStyle name="Normal 7 4 2 5 6 2" xfId="39270" xr:uid="{3E074E4E-6D60-4611-A6AC-985F221BFA63}"/>
    <cellStyle name="Normal 7 4 2 5 7" xfId="39271" xr:uid="{878C3798-C947-47DF-A16D-E4E3B6A99101}"/>
    <cellStyle name="Normal 7 4 2 6" xfId="39272" xr:uid="{044DE00A-9775-4E3F-9417-3F6FEDDF1A0D}"/>
    <cellStyle name="Normal 7 4 2 6 2" xfId="39273" xr:uid="{37A40BD8-EEA2-45B3-80EF-684C0EE999A4}"/>
    <cellStyle name="Normal 7 4 2 6 2 2" xfId="39274" xr:uid="{E6258CAE-EB25-4C21-98BE-F965500F9626}"/>
    <cellStyle name="Normal 7 4 2 6 3" xfId="39275" xr:uid="{770C21D8-227E-4090-84DA-36760B3C423F}"/>
    <cellStyle name="Normal 7 4 2 7" xfId="39276" xr:uid="{8A77C69F-820B-4138-B72F-7287F9368D7C}"/>
    <cellStyle name="Normal 7 4 2 7 2" xfId="39277" xr:uid="{F8C5058C-E061-408E-B696-1012727275D3}"/>
    <cellStyle name="Normal 7 4 2 7 2 2" xfId="39278" xr:uid="{5B8654EC-7FEB-4BFD-A33F-FD31B4FC3CAB}"/>
    <cellStyle name="Normal 7 4 2 7 3" xfId="39279" xr:uid="{D2FFEFA6-EBA4-4FAC-AFAA-0FCE6412A73E}"/>
    <cellStyle name="Normal 7 4 2 8" xfId="39280" xr:uid="{D5EC9E5F-BAD2-4B8C-BAF4-BAD61222840A}"/>
    <cellStyle name="Normal 7 4 2 8 2" xfId="39281" xr:uid="{F0CCCDD1-809B-41C4-9B33-C2B6F2135BC3}"/>
    <cellStyle name="Normal 7 4 2 9" xfId="39282" xr:uid="{5EDA9145-12BC-49EE-B9C2-F2B04B373B58}"/>
    <cellStyle name="Normal 7 4 3" xfId="39283" xr:uid="{810C0D21-3994-4914-BEC9-2EBDAE3074EC}"/>
    <cellStyle name="Normal 7 4 3 10" xfId="39284" xr:uid="{0650B552-9AAA-4789-8284-723AB468C99E}"/>
    <cellStyle name="Normal 7 4 3 10 2" xfId="39285" xr:uid="{7C8662D5-0C1F-4A4B-B345-A81252F3797E}"/>
    <cellStyle name="Normal 7 4 3 10 2 2" xfId="39286" xr:uid="{1CEE2347-5608-42D4-BD99-3FCA0A68FF14}"/>
    <cellStyle name="Normal 7 4 3 10 3" xfId="39287" xr:uid="{7E2F184B-3F6B-448D-9A31-22D13A35B654}"/>
    <cellStyle name="Normal 7 4 3 11" xfId="39288" xr:uid="{B52716AC-5A7B-4BBA-9286-621FDEDF4662}"/>
    <cellStyle name="Normal 7 4 3 12" xfId="39289" xr:uid="{F855043A-9CF8-41AE-9F02-D361DF64E02C}"/>
    <cellStyle name="Normal 7 4 3 13" xfId="47736" xr:uid="{9015771D-47AA-426B-8650-04A0C3200A0E}"/>
    <cellStyle name="Normal 7 4 3 2" xfId="39290" xr:uid="{549658BA-DAAA-4EAB-8CE1-123F7940B804}"/>
    <cellStyle name="Normal 7 4 3 2 2" xfId="39291" xr:uid="{29DCB4EF-6868-46B0-AEA6-984827D9F915}"/>
    <cellStyle name="Normal 7 4 3 2 2 2" xfId="39292" xr:uid="{E924FAEE-8049-48E0-A144-EC3C8BA18EB7}"/>
    <cellStyle name="Normal 7 4 3 2 2 2 2" xfId="39293" xr:uid="{60857D25-988B-449A-B520-29C01C2BDBB0}"/>
    <cellStyle name="Normal 7 4 3 2 2 2 3" xfId="39294" xr:uid="{BD1508E7-0254-4F7C-A3C1-2E263F2563D9}"/>
    <cellStyle name="Normal 7 4 3 2 2 3" xfId="39295" xr:uid="{A5B02AA3-40A0-4BA1-84E9-5A9C2D774662}"/>
    <cellStyle name="Normal 7 4 3 2 2 4" xfId="39296" xr:uid="{A6722F51-BF0D-48D9-8DE7-872EB8E8DBDE}"/>
    <cellStyle name="Normal 7 4 3 2 3" xfId="39297" xr:uid="{BB7E2B74-9787-4626-91A6-7D72798752F0}"/>
    <cellStyle name="Normal 7 4 3 2 3 2" xfId="39298" xr:uid="{AB0126CA-8ECB-42A3-AE00-D63DF1201B4F}"/>
    <cellStyle name="Normal 7 4 3 2 3 3" xfId="39299" xr:uid="{AC85F03F-6690-4EDA-BDA9-3D0E2E7334FB}"/>
    <cellStyle name="Normal 7 4 3 2 4" xfId="39300" xr:uid="{7FCB03A3-0E30-4872-8932-53E33D7C6CD0}"/>
    <cellStyle name="Normal 7 4 3 2 5" xfId="39301" xr:uid="{7F76A883-2A69-4B4F-92D3-B801212982B4}"/>
    <cellStyle name="Normal 7 4 3 3" xfId="39302" xr:uid="{3BFB6B18-32D6-4D61-8478-DA3AA7C1ADA7}"/>
    <cellStyle name="Normal 7 4 3 3 2" xfId="39303" xr:uid="{7BC33346-53E2-4735-93EA-0EDAD3B829AC}"/>
    <cellStyle name="Normal 7 4 3 3 2 2" xfId="39304" xr:uid="{7E48F9A7-BA05-4EB7-80C0-CDBF04CB2866}"/>
    <cellStyle name="Normal 7 4 3 3 2 3" xfId="39305" xr:uid="{36EC69A1-9757-4523-AFFB-84AABEDACAA1}"/>
    <cellStyle name="Normal 7 4 3 3 3" xfId="39306" xr:uid="{45F42F2B-70D3-496A-8D36-7B701BC8F28E}"/>
    <cellStyle name="Normal 7 4 3 3 3 2" xfId="39307" xr:uid="{9A1F0808-96F1-4077-9AB0-0E207435F8B6}"/>
    <cellStyle name="Normal 7 4 3 3 3 2 2" xfId="39308" xr:uid="{C26869B2-15DD-467E-8ADB-53E132DCA6ED}"/>
    <cellStyle name="Normal 7 4 3 3 3 2 2 2" xfId="39309" xr:uid="{F6175C67-DDFC-4171-B4E9-82765E49BADC}"/>
    <cellStyle name="Normal 7 4 3 3 3 2 3" xfId="39310" xr:uid="{5728A398-E5A5-4AC3-BCA1-60F06B9D42A8}"/>
    <cellStyle name="Normal 7 4 3 3 3 3" xfId="39311" xr:uid="{F451ACC1-EBE7-461F-9F23-46E0DD78C880}"/>
    <cellStyle name="Normal 7 4 3 3 3 3 2" xfId="39312" xr:uid="{DD16AC7C-E970-4D53-B7CF-C2017EA1A26B}"/>
    <cellStyle name="Normal 7 4 3 3 3 3 2 2" xfId="39313" xr:uid="{420031F1-4DAC-4E5C-9E9A-87A8E321CA0D}"/>
    <cellStyle name="Normal 7 4 3 3 3 3 3" xfId="39314" xr:uid="{AA7F12F0-09AD-423D-A430-04437BC4EB02}"/>
    <cellStyle name="Normal 7 4 3 3 3 4" xfId="39315" xr:uid="{7C933AC9-8622-4D8F-B6B8-E91EB07F0A6C}"/>
    <cellStyle name="Normal 7 4 3 3 3 4 2" xfId="39316" xr:uid="{DA6F1BF2-CCF5-4B27-9B46-14F77E47BA7B}"/>
    <cellStyle name="Normal 7 4 3 3 3 5" xfId="39317" xr:uid="{F522E290-76E2-42ED-B113-0F06A9AD3BD2}"/>
    <cellStyle name="Normal 7 4 3 3 4" xfId="39318" xr:uid="{529FFAE4-9AE6-48C0-8E14-8726407DE2BA}"/>
    <cellStyle name="Normal 7 4 3 3 5" xfId="39319" xr:uid="{8F4031D4-F725-4A4A-A361-55915F8BE762}"/>
    <cellStyle name="Normal 7 4 3 4" xfId="39320" xr:uid="{31A8ED0C-F86B-44CD-898E-8CF10BC38240}"/>
    <cellStyle name="Normal 7 4 3 4 2" xfId="39321" xr:uid="{B48CBC6C-527D-4D5E-A035-BF5DCD64AB86}"/>
    <cellStyle name="Normal 7 4 3 4 2 2" xfId="39322" xr:uid="{3C9AE480-85D3-4BB6-B1C7-9438FB02A4E3}"/>
    <cellStyle name="Normal 7 4 3 4 2 3" xfId="39323" xr:uid="{0D46C2CC-57EE-4B0B-9240-529CF0FD8926}"/>
    <cellStyle name="Normal 7 4 3 4 3" xfId="39324" xr:uid="{0C4D9464-0261-4181-BA54-1D17E9FA4559}"/>
    <cellStyle name="Normal 7 4 3 4 4" xfId="39325" xr:uid="{07AE663C-20A1-486C-85D4-41057CA8FD1E}"/>
    <cellStyle name="Normal 7 4 3 5" xfId="39326" xr:uid="{5D048209-2F3D-4BD6-AC37-5E56D190E4DE}"/>
    <cellStyle name="Normal 7 4 3 5 2" xfId="39327" xr:uid="{0F467D65-977B-4520-826C-35D0FEDFBEFE}"/>
    <cellStyle name="Normal 7 4 3 5 2 2" xfId="39328" xr:uid="{E66352B6-6426-47C0-867F-CB37A0DADD38}"/>
    <cellStyle name="Normal 7 4 3 5 2 2 2" xfId="39329" xr:uid="{8C28FC31-14D8-4EAD-BD1E-38CA96B3296B}"/>
    <cellStyle name="Normal 7 4 3 5 2 3" xfId="39330" xr:uid="{A547B0E7-D810-45D6-82CE-9E57A80A5CAE}"/>
    <cellStyle name="Normal 7 4 3 5 3" xfId="39331" xr:uid="{26187805-5B59-492D-8806-0393159B960B}"/>
    <cellStyle name="Normal 7 4 3 5 3 2" xfId="39332" xr:uid="{1EE9600D-1426-4BE5-80CE-1DFEA3230F9E}"/>
    <cellStyle name="Normal 7 4 3 5 3 2 2" xfId="39333" xr:uid="{00EA1DBF-789C-4A14-B997-E2A0E0110218}"/>
    <cellStyle name="Normal 7 4 3 5 3 3" xfId="39334" xr:uid="{59E1943D-B111-4AD3-A0F8-223DCCF3B61A}"/>
    <cellStyle name="Normal 7 4 3 5 4" xfId="39335" xr:uid="{284FD85C-326B-4DDC-B682-CCF3DF23504F}"/>
    <cellStyle name="Normal 7 4 3 5 4 2" xfId="39336" xr:uid="{EFAEB70A-97BF-403E-BAD5-3706505D99DB}"/>
    <cellStyle name="Normal 7 4 3 5 5" xfId="39337" xr:uid="{EE2A734E-BEF8-43EB-B03B-28DE2473F619}"/>
    <cellStyle name="Normal 7 4 3 6" xfId="39338" xr:uid="{53A0EBB4-6CF4-45F5-A37F-DF44E3E8A67D}"/>
    <cellStyle name="Normal 7 4 3 6 2" xfId="39339" xr:uid="{73C651B6-0868-4504-8CBE-5145FB52A944}"/>
    <cellStyle name="Normal 7 4 3 6 3" xfId="39340" xr:uid="{23E3FB62-6CFE-4F2C-9548-EFFCF1789B3E}"/>
    <cellStyle name="Normal 7 4 3 7" xfId="39341" xr:uid="{931D3E96-3BC5-4AED-BD07-360CFC2D9EB0}"/>
    <cellStyle name="Normal 7 4 3 7 2" xfId="39342" xr:uid="{F864C5AC-C840-43D1-A9EC-922C80A0D448}"/>
    <cellStyle name="Normal 7 4 3 7 3" xfId="39343" xr:uid="{18AAFB40-9519-4172-B266-E09EC6FBFBEF}"/>
    <cellStyle name="Normal 7 4 3 8" xfId="39344" xr:uid="{88CCD252-2BD3-4F18-A8A2-EE2344E9EE62}"/>
    <cellStyle name="Normal 7 4 3 8 2" xfId="39345" xr:uid="{DC197FAA-8018-45FB-ADA3-586DB32575A6}"/>
    <cellStyle name="Normal 7 4 3 8 3" xfId="39346" xr:uid="{C610C139-D205-41E9-92F0-DC3731036BC6}"/>
    <cellStyle name="Normal 7 4 3 8 3 2" xfId="39347" xr:uid="{50661A23-B4A3-4118-AC7E-51F01E653177}"/>
    <cellStyle name="Normal 7 4 3 8 4" xfId="39348" xr:uid="{FC11610F-2E1E-47C8-969E-C6E37C0CC5C6}"/>
    <cellStyle name="Normal 7 4 3 9" xfId="39349" xr:uid="{9200452F-BA9A-49FB-BB8D-DBC0AB9114FE}"/>
    <cellStyle name="Normal 7 4 3 9 2" xfId="39350" xr:uid="{B087AE1B-0557-47F2-A677-F7CE11F3C0F6}"/>
    <cellStyle name="Normal 7 4 3 9 2 2" xfId="39351" xr:uid="{5E5470AE-91DF-455D-BFBB-734CF8E73414}"/>
    <cellStyle name="Normal 7 4 3 9 3" xfId="39352" xr:uid="{94C7762E-F25C-4FE5-BF3A-0DB368ED4624}"/>
    <cellStyle name="Normal 7 4 4" xfId="39353" xr:uid="{A2CA1056-A35A-4FD7-9259-9ABAC1FCEE0B}"/>
    <cellStyle name="Normal 7 4 4 2" xfId="39354" xr:uid="{8BA2C1A7-CA3D-4664-B9C8-3187C7B1ABF2}"/>
    <cellStyle name="Normal 7 4 4 2 2" xfId="39355" xr:uid="{ED7F43EF-3D24-4370-83F0-6ABD5DFF4009}"/>
    <cellStyle name="Normal 7 4 4 2 2 2" xfId="39356" xr:uid="{6DFFD5A1-0E97-4940-8831-B3E2CE91A7CA}"/>
    <cellStyle name="Normal 7 4 4 2 2 3" xfId="39357" xr:uid="{6F1A2F59-4D03-477D-BE25-79D3668BA88E}"/>
    <cellStyle name="Normal 7 4 4 2 3" xfId="39358" xr:uid="{EBC873D8-4274-41E0-BBF7-DF6DDF461226}"/>
    <cellStyle name="Normal 7 4 4 2 4" xfId="39359" xr:uid="{B3726754-D499-40F8-83D8-330BA1650204}"/>
    <cellStyle name="Normal 7 4 4 3" xfId="39360" xr:uid="{97FB5600-F4A0-4693-B5E7-3C7644DADD5D}"/>
    <cellStyle name="Normal 7 4 4 3 2" xfId="39361" xr:uid="{78DD0438-E92D-44FD-8DE3-383DEFB6ACB1}"/>
    <cellStyle name="Normal 7 4 4 3 3" xfId="39362" xr:uid="{09264944-1714-473D-AD08-FFFE2D1BD364}"/>
    <cellStyle name="Normal 7 4 4 4" xfId="39363" xr:uid="{A08E1FAC-3000-4189-8BD7-9527A2E29FBC}"/>
    <cellStyle name="Normal 7 4 4 4 2" xfId="39364" xr:uid="{B2C0FDCE-CABC-4584-BA8A-50A9544ACAD0}"/>
    <cellStyle name="Normal 7 4 4 4 2 2" xfId="39365" xr:uid="{ADB9F3B9-DA9B-4256-927D-42D1A8364145}"/>
    <cellStyle name="Normal 7 4 4 4 3" xfId="39366" xr:uid="{E5AE897A-BCA4-4651-8728-E20E778B0217}"/>
    <cellStyle name="Normal 7 4 4 5" xfId="39367" xr:uid="{ABF4282D-8EF8-4197-B155-FE840FB0F46F}"/>
    <cellStyle name="Normal 7 4 4 6" xfId="39368" xr:uid="{139978BF-623F-411D-AFF8-5F98B913E322}"/>
    <cellStyle name="Normal 7 4 4 7" xfId="47239" xr:uid="{00F93845-63B2-4CE5-8CBA-B5BF4C4F675C}"/>
    <cellStyle name="Normal 7 4 5" xfId="39369" xr:uid="{A6C78856-518B-451A-9B7A-6C788C523FF6}"/>
    <cellStyle name="Normal 7 4 5 2" xfId="39370" xr:uid="{23B9B6AF-8B49-4130-B116-CC97C3E59734}"/>
    <cellStyle name="Normal 7 4 5 2 2" xfId="39371" xr:uid="{BAB77BA3-B2AD-4853-9779-5E23EF19E78C}"/>
    <cellStyle name="Normal 7 4 5 2 3" xfId="39372" xr:uid="{CC8702D3-0339-40D2-8E57-6DBC9FD24C54}"/>
    <cellStyle name="Normal 7 4 5 3" xfId="39373" xr:uid="{6492830F-EC6A-4A4C-9E7B-DF7C79BE7F01}"/>
    <cellStyle name="Normal 7 4 5 4" xfId="39374" xr:uid="{1605F335-3999-4945-8CA1-516DEDB9660D}"/>
    <cellStyle name="Normal 7 4 6" xfId="39375" xr:uid="{4C73BB91-DA73-4C96-99C0-8F3E0F6E1BF7}"/>
    <cellStyle name="Normal 7 4 6 2" xfId="39376" xr:uid="{A6864416-DFC7-44D9-8037-DBC8F57DDF6A}"/>
    <cellStyle name="Normal 7 4 6 3" xfId="39377" xr:uid="{CF268C4B-61D8-4ADB-9999-A8908D2A88FB}"/>
    <cellStyle name="Normal 7 4 7" xfId="39378" xr:uid="{EC4B8BB2-3921-410B-90DF-EA68BF404D50}"/>
    <cellStyle name="Normal 7 4 8" xfId="39379" xr:uid="{31949542-84C5-4D23-B692-61F8AE365091}"/>
    <cellStyle name="Normal 7 4 9" xfId="39045" xr:uid="{42433870-8D5D-43ED-A5C8-B1D08DD9F635}"/>
    <cellStyle name="Normal 7 5" xfId="39380" xr:uid="{B4CA6A1E-D396-402D-9042-42D3BB6C1910}"/>
    <cellStyle name="Normal 7 5 10" xfId="39381" xr:uid="{D32D77D3-1CC7-4677-8A6C-05D973D2FC12}"/>
    <cellStyle name="Normal 7 5 11" xfId="44442" xr:uid="{D793C11E-C170-44AA-86BA-7B2266353E10}"/>
    <cellStyle name="Normal 7 5 12" xfId="47878" xr:uid="{64D16CBC-7E39-4131-8F1D-BB9300A6BBEE}"/>
    <cellStyle name="Normal 7 5 2" xfId="39382" xr:uid="{E3AEDFF6-3377-4565-9DA7-838F3FEDE495}"/>
    <cellStyle name="Normal 7 5 2 2" xfId="39383" xr:uid="{0A749B61-CEC8-4C1D-9AE7-36ED195051AA}"/>
    <cellStyle name="Normal 7 5 2 2 2" xfId="39384" xr:uid="{A3EC5A7D-0A4D-40A6-8F6C-4E5E3F89F51E}"/>
    <cellStyle name="Normal 7 5 2 2 2 2" xfId="39385" xr:uid="{3B645C5E-EA0A-4B60-BF02-56F222A3509B}"/>
    <cellStyle name="Normal 7 5 2 2 2 2 2" xfId="39386" xr:uid="{6576DF15-3C6E-450E-848C-71AFA55968CE}"/>
    <cellStyle name="Normal 7 5 2 2 2 2 2 2" xfId="39387" xr:uid="{82C4E49F-5DA0-46EA-B7B0-B3B6B5D3446C}"/>
    <cellStyle name="Normal 7 5 2 2 2 2 2 2 2" xfId="39388" xr:uid="{4BFD35F5-D4F1-40AB-82A4-BD9B5BBD1B53}"/>
    <cellStyle name="Normal 7 5 2 2 2 2 2 3" xfId="39389" xr:uid="{0653AB48-D2C3-4EAD-948F-FCD6CEB1D278}"/>
    <cellStyle name="Normal 7 5 2 2 2 2 3" xfId="39390" xr:uid="{875F049E-0EF5-4DED-8F01-A472BB7243E7}"/>
    <cellStyle name="Normal 7 5 2 2 2 2 3 2" xfId="39391" xr:uid="{D6BE5656-7652-4F4C-A1C4-40F95192AB86}"/>
    <cellStyle name="Normal 7 5 2 2 2 2 3 2 2" xfId="39392" xr:uid="{CCCBCFA6-2335-462B-9D2A-D1E286A7EE15}"/>
    <cellStyle name="Normal 7 5 2 2 2 2 3 3" xfId="39393" xr:uid="{A5F54B29-7FDE-4561-B743-F90DB1AF7C4B}"/>
    <cellStyle name="Normal 7 5 2 2 2 2 4" xfId="39394" xr:uid="{9182D410-1B74-4AD5-A97E-5892A876DB92}"/>
    <cellStyle name="Normal 7 5 2 2 2 2 4 2" xfId="39395" xr:uid="{4C0D57ED-8178-4AB2-8B7F-643F242EF275}"/>
    <cellStyle name="Normal 7 5 2 2 2 2 5" xfId="39396" xr:uid="{92550876-FBBB-4A19-B194-2B4AF1A40A4D}"/>
    <cellStyle name="Normal 7 5 2 2 2 3" xfId="39397" xr:uid="{EAF583CF-2561-44E9-9C36-84B49F170D56}"/>
    <cellStyle name="Normal 7 5 2 2 2 3 2" xfId="39398" xr:uid="{1339FB01-13B2-4865-8EFF-A7FE8F3AEF5C}"/>
    <cellStyle name="Normal 7 5 2 2 2 3 2 2" xfId="39399" xr:uid="{FF83BAE0-CD25-4C08-945A-C5832E13FFC5}"/>
    <cellStyle name="Normal 7 5 2 2 2 3 3" xfId="39400" xr:uid="{EEDF7256-6E36-4327-9822-1D492FAADF58}"/>
    <cellStyle name="Normal 7 5 2 2 2 4" xfId="39401" xr:uid="{5A0A6E8E-24FA-4256-8A1C-2A7B372B1158}"/>
    <cellStyle name="Normal 7 5 2 2 2 4 2" xfId="39402" xr:uid="{0C6580F8-3FAE-4947-A857-9D743EE723FF}"/>
    <cellStyle name="Normal 7 5 2 2 2 4 2 2" xfId="39403" xr:uid="{219BE4F3-DB28-4342-82F8-0765BD84615B}"/>
    <cellStyle name="Normal 7 5 2 2 2 4 3" xfId="39404" xr:uid="{F96C2A3E-060A-4592-8083-96F151FE30E4}"/>
    <cellStyle name="Normal 7 5 2 2 2 5" xfId="39405" xr:uid="{82A0859E-FACA-45AF-BEC8-F6420220A231}"/>
    <cellStyle name="Normal 7 5 2 2 2 5 2" xfId="39406" xr:uid="{3608A53C-5FCC-4275-9CEF-157E8D7F1126}"/>
    <cellStyle name="Normal 7 5 2 2 2 6" xfId="39407" xr:uid="{307D2399-E299-4FE1-8F9A-9F31ADD81650}"/>
    <cellStyle name="Normal 7 5 2 2 3" xfId="39408" xr:uid="{3F9F0989-817C-4FC3-8344-38CDBCC4FC1D}"/>
    <cellStyle name="Normal 7 5 2 2 3 2" xfId="39409" xr:uid="{2FFA7198-60E8-4E5C-B45E-E5B42B338631}"/>
    <cellStyle name="Normal 7 5 2 2 3 2 2" xfId="39410" xr:uid="{7A5637B0-9C29-4F65-B152-8ECACDCA1747}"/>
    <cellStyle name="Normal 7 5 2 2 3 2 2 2" xfId="39411" xr:uid="{3B097480-5A03-4FD8-9CC9-EB7D0EFB8334}"/>
    <cellStyle name="Normal 7 5 2 2 3 2 3" xfId="39412" xr:uid="{87FADB1A-E927-4293-93A5-DE7A1E5AE891}"/>
    <cellStyle name="Normal 7 5 2 2 3 3" xfId="39413" xr:uid="{8B02C676-EC86-4439-BFF3-50A32856D41F}"/>
    <cellStyle name="Normal 7 5 2 2 3 3 2" xfId="39414" xr:uid="{FB04A8C7-2D17-408D-91EA-BF7ED3FF2DF8}"/>
    <cellStyle name="Normal 7 5 2 2 3 3 2 2" xfId="39415" xr:uid="{0CF43D73-0251-4454-A4DF-DB88101E03DC}"/>
    <cellStyle name="Normal 7 5 2 2 3 3 3" xfId="39416" xr:uid="{575E33FD-A323-4854-B12C-45C6AD45A71A}"/>
    <cellStyle name="Normal 7 5 2 2 3 4" xfId="39417" xr:uid="{CD760667-98FC-4F76-B9FF-4C7EE770D24A}"/>
    <cellStyle name="Normal 7 5 2 2 3 4 2" xfId="39418" xr:uid="{46E52CC9-704C-4187-B9CF-F0279D594956}"/>
    <cellStyle name="Normal 7 5 2 2 3 5" xfId="39419" xr:uid="{20341B39-EAD9-4A1F-BEB0-084425210959}"/>
    <cellStyle name="Normal 7 5 2 2 4" xfId="39420" xr:uid="{66E66FB6-FBDA-4E27-8E70-C9A45568DFF4}"/>
    <cellStyle name="Normal 7 5 2 2 4 2" xfId="39421" xr:uid="{33D9EDC4-06F2-48B7-A71E-B2C8A858C797}"/>
    <cellStyle name="Normal 7 5 2 2 4 2 2" xfId="39422" xr:uid="{9644D688-36F5-4565-9252-B2FF2E4DB1A6}"/>
    <cellStyle name="Normal 7 5 2 2 4 3" xfId="39423" xr:uid="{A13F14C6-F5B4-4454-B24B-FB9E40A241F1}"/>
    <cellStyle name="Normal 7 5 2 2 5" xfId="39424" xr:uid="{653AE8BA-05B6-4DBD-8DB8-AE7F750C9230}"/>
    <cellStyle name="Normal 7 5 2 2 5 2" xfId="39425" xr:uid="{DB9EA0B9-FF9C-4FD1-BB79-7499D29496CE}"/>
    <cellStyle name="Normal 7 5 2 2 5 2 2" xfId="39426" xr:uid="{2758D7CF-E334-423B-9FDF-2700D2AEB70D}"/>
    <cellStyle name="Normal 7 5 2 2 5 3" xfId="39427" xr:uid="{05EE92AE-E932-45EA-8C94-AF03A7BFC7F4}"/>
    <cellStyle name="Normal 7 5 2 2 6" xfId="39428" xr:uid="{10FB88DE-895C-470C-A63B-C63DE59C58E1}"/>
    <cellStyle name="Normal 7 5 2 2 6 2" xfId="39429" xr:uid="{198CA2A8-3A83-410E-A9E7-B981CB927BB5}"/>
    <cellStyle name="Normal 7 5 2 2 7" xfId="39430" xr:uid="{490D5A45-81B9-427C-AE02-F0CC305CF258}"/>
    <cellStyle name="Normal 7 5 2 3" xfId="39431" xr:uid="{6CF17A8C-CC41-4D32-AC33-E18E2646A6DA}"/>
    <cellStyle name="Normal 7 5 2 3 2" xfId="39432" xr:uid="{67B9AB3C-9A74-4405-AEB7-BB3A3EAFA6C4}"/>
    <cellStyle name="Normal 7 5 2 3 2 2" xfId="39433" xr:uid="{AA9E1C8B-7AD3-4923-8BF0-99E90AA980C4}"/>
    <cellStyle name="Normal 7 5 2 3 2 2 2" xfId="39434" xr:uid="{1B2F8AC4-6AD0-4053-BFBE-079CECB30233}"/>
    <cellStyle name="Normal 7 5 2 3 2 2 2 2" xfId="39435" xr:uid="{5B264842-CEC9-45EF-AA7C-FCF6C80A1741}"/>
    <cellStyle name="Normal 7 5 2 3 2 2 3" xfId="39436" xr:uid="{B7A6D95A-0871-4788-94F0-84986BB8960F}"/>
    <cellStyle name="Normal 7 5 2 3 2 3" xfId="39437" xr:uid="{5139E93C-CEBB-43A6-884D-7F94073FDB52}"/>
    <cellStyle name="Normal 7 5 2 3 2 3 2" xfId="39438" xr:uid="{B7435A72-AE15-449B-A666-3BF9C574FC8A}"/>
    <cellStyle name="Normal 7 5 2 3 2 3 2 2" xfId="39439" xr:uid="{F3D7D63E-ADE0-4241-A554-94C2C8462A8F}"/>
    <cellStyle name="Normal 7 5 2 3 2 3 3" xfId="39440" xr:uid="{D812D058-71BC-4F03-8A76-673A70A1ACA6}"/>
    <cellStyle name="Normal 7 5 2 3 2 4" xfId="39441" xr:uid="{6FB63790-984B-4C2C-8114-9ECBA0029032}"/>
    <cellStyle name="Normal 7 5 2 3 2 4 2" xfId="39442" xr:uid="{52210A4F-4775-485A-8ECA-490596020539}"/>
    <cellStyle name="Normal 7 5 2 3 2 5" xfId="39443" xr:uid="{64E8E7F9-A719-4C51-AC75-953E25075B42}"/>
    <cellStyle name="Normal 7 5 2 3 3" xfId="39444" xr:uid="{7DE7E48B-03DB-4FC0-A525-F5DC06AB8B10}"/>
    <cellStyle name="Normal 7 5 2 3 3 2" xfId="39445" xr:uid="{80647174-A951-4D4C-A03F-C17966E214A6}"/>
    <cellStyle name="Normal 7 5 2 3 3 2 2" xfId="39446" xr:uid="{283CB1F0-B590-415F-BE2C-5D5C5AB6E672}"/>
    <cellStyle name="Normal 7 5 2 3 3 3" xfId="39447" xr:uid="{F61C7C52-B99D-44CD-AA0C-8F78617B4DE9}"/>
    <cellStyle name="Normal 7 5 2 3 4" xfId="39448" xr:uid="{ED54FD0F-8B55-4982-871F-56082F4A56DC}"/>
    <cellStyle name="Normal 7 5 2 3 4 2" xfId="39449" xr:uid="{EC37DBF4-DBEB-439F-A947-667F90946B5A}"/>
    <cellStyle name="Normal 7 5 2 3 4 2 2" xfId="39450" xr:uid="{ED53AE20-A71B-43F1-A8BC-0A267053107D}"/>
    <cellStyle name="Normal 7 5 2 3 4 3" xfId="39451" xr:uid="{5E424A4E-3B54-4178-99CF-5222630F186B}"/>
    <cellStyle name="Normal 7 5 2 3 5" xfId="39452" xr:uid="{0A4E0651-66AF-49B4-A148-58BD66565AC5}"/>
    <cellStyle name="Normal 7 5 2 3 5 2" xfId="39453" xr:uid="{1A2A29C3-BAF5-43E9-972A-5E56A38B0C41}"/>
    <cellStyle name="Normal 7 5 2 3 6" xfId="39454" xr:uid="{9F354F0B-BBFB-49A9-9615-60C5EC0D8641}"/>
    <cellStyle name="Normal 7 5 2 4" xfId="39455" xr:uid="{39B755F5-5634-4B4A-92E6-D03DCED0B4D8}"/>
    <cellStyle name="Normal 7 5 2 4 2" xfId="39456" xr:uid="{094DD3EC-B407-41CB-9655-D4B80D1DBE97}"/>
    <cellStyle name="Normal 7 5 2 4 2 2" xfId="39457" xr:uid="{1527F99E-E3C0-4C3F-86A3-E3468F085580}"/>
    <cellStyle name="Normal 7 5 2 4 2 2 2" xfId="39458" xr:uid="{D7925AF3-9EED-418F-A186-B733DB99837B}"/>
    <cellStyle name="Normal 7 5 2 4 2 3" xfId="39459" xr:uid="{EDCFBF10-4327-4A36-927E-E1C900C3442B}"/>
    <cellStyle name="Normal 7 5 2 4 3" xfId="39460" xr:uid="{00CD2935-D530-4624-B8C3-A17277024368}"/>
    <cellStyle name="Normal 7 5 2 4 3 2" xfId="39461" xr:uid="{FA75A52A-FEDF-42B9-B98A-049F69F94F8B}"/>
    <cellStyle name="Normal 7 5 2 4 3 2 2" xfId="39462" xr:uid="{17D79E12-C470-4753-9026-877F8238EB2B}"/>
    <cellStyle name="Normal 7 5 2 4 3 3" xfId="39463" xr:uid="{A4C47481-C234-401B-8D6F-E16A38B7A67E}"/>
    <cellStyle name="Normal 7 5 2 4 4" xfId="39464" xr:uid="{F64DED34-5D9E-42B9-A654-8D021435CBE2}"/>
    <cellStyle name="Normal 7 5 2 4 4 2" xfId="39465" xr:uid="{396B3DCE-6D83-47E3-A3C7-BFB2B0F6ABE4}"/>
    <cellStyle name="Normal 7 5 2 4 5" xfId="39466" xr:uid="{25F04360-2E70-4D04-A544-EB410602FD48}"/>
    <cellStyle name="Normal 7 5 2 5" xfId="39467" xr:uid="{8349A69F-471F-4B31-A843-FE5486F4BE0E}"/>
    <cellStyle name="Normal 7 5 2 5 2" xfId="39468" xr:uid="{19100A82-131F-401D-B9B5-D7D3DE2376B2}"/>
    <cellStyle name="Normal 7 5 2 5 2 2" xfId="39469" xr:uid="{A3609159-762D-4546-AD11-C1BECC255CEC}"/>
    <cellStyle name="Normal 7 5 2 5 2 2 2" xfId="39470" xr:uid="{13A9ABFE-BD2E-4594-B1A9-32E45F3BE71E}"/>
    <cellStyle name="Normal 7 5 2 5 2 3" xfId="39471" xr:uid="{C847293A-E4ED-408B-BC75-2E69F14193A8}"/>
    <cellStyle name="Normal 7 5 2 5 3" xfId="39472" xr:uid="{E27F5D12-0E1C-47B3-B156-4B74B84E68A5}"/>
    <cellStyle name="Normal 7 5 2 5 3 2" xfId="39473" xr:uid="{B94972B0-1ABB-49CB-825D-52C897D8C148}"/>
    <cellStyle name="Normal 7 5 2 5 4" xfId="39474" xr:uid="{9F641067-AED1-4A6D-ABD8-733363788468}"/>
    <cellStyle name="Normal 7 5 2 6" xfId="39475" xr:uid="{EB62968F-B39D-46AE-A6C3-36B85B6227E7}"/>
    <cellStyle name="Normal 7 5 2 6 2" xfId="39476" xr:uid="{B36C9BAF-D419-4E2E-9D40-BF0F21012CE2}"/>
    <cellStyle name="Normal 7 5 2 6 2 2" xfId="39477" xr:uid="{5296EEB4-DF32-478D-9A70-7468D04F3FB4}"/>
    <cellStyle name="Normal 7 5 2 6 3" xfId="39478" xr:uid="{B417F418-F369-4DF5-B114-2645324E7836}"/>
    <cellStyle name="Normal 7 5 2 7" xfId="39479" xr:uid="{170BD2D3-BED4-49B4-9949-8E5ABCF6C082}"/>
    <cellStyle name="Normal 7 5 2 7 2" xfId="39480" xr:uid="{8C0A248D-DF9E-478C-B27A-BCC3512FCAD8}"/>
    <cellStyle name="Normal 7 5 2 8" xfId="39481" xr:uid="{8D316B70-BCDC-4D00-B5DB-154AE3E498C2}"/>
    <cellStyle name="Normal 7 5 2 9" xfId="47675" xr:uid="{9CE5EA9A-1939-4CE0-9121-E69556273A3B}"/>
    <cellStyle name="Normal 7 5 3" xfId="39482" xr:uid="{B75AC26E-EC89-48D9-A76E-918170296AA9}"/>
    <cellStyle name="Normal 7 5 3 2" xfId="39483" xr:uid="{5C551969-4F39-41FD-97EB-363C690B5948}"/>
    <cellStyle name="Normal 7 5 3 2 2" xfId="39484" xr:uid="{175DFA72-EB04-4949-8043-96D8C15DB115}"/>
    <cellStyle name="Normal 7 5 3 2 2 2" xfId="39485" xr:uid="{C6AA03BA-F45B-4E4C-A45B-4FCAC82ED84A}"/>
    <cellStyle name="Normal 7 5 3 2 2 2 2" xfId="39486" xr:uid="{92017CC6-05A7-4A76-B256-950F09C92A9F}"/>
    <cellStyle name="Normal 7 5 3 2 2 2 2 2" xfId="39487" xr:uid="{6CB56E4C-6F66-4CB7-8988-7D026BF1E427}"/>
    <cellStyle name="Normal 7 5 3 2 2 2 3" xfId="39488" xr:uid="{5837503E-A924-4C24-AE42-47D56965A18B}"/>
    <cellStyle name="Normal 7 5 3 2 2 3" xfId="39489" xr:uid="{79E1D555-6B39-4ABA-915C-F1BA56B34822}"/>
    <cellStyle name="Normal 7 5 3 2 2 3 2" xfId="39490" xr:uid="{9F3F5861-7D5C-46D9-9C6C-888AB459A6B9}"/>
    <cellStyle name="Normal 7 5 3 2 2 3 2 2" xfId="39491" xr:uid="{427A85AC-075C-4AF1-A69B-77B56C2D5808}"/>
    <cellStyle name="Normal 7 5 3 2 2 3 3" xfId="39492" xr:uid="{08A48270-DC2C-4F07-9CD7-4309766258A8}"/>
    <cellStyle name="Normal 7 5 3 2 2 4" xfId="39493" xr:uid="{A9EAC76B-D223-44C8-81C5-639933D1932D}"/>
    <cellStyle name="Normal 7 5 3 2 2 4 2" xfId="39494" xr:uid="{B4F1AB47-590F-4FD0-BCEB-09F4E7CA9FE8}"/>
    <cellStyle name="Normal 7 5 3 2 2 5" xfId="39495" xr:uid="{B5D57D0A-1D4B-4B50-A3DD-DA5AD51EDC5C}"/>
    <cellStyle name="Normal 7 5 3 2 3" xfId="39496" xr:uid="{B4E4FF74-B740-4030-AACC-14F19F14C112}"/>
    <cellStyle name="Normal 7 5 3 2 3 2" xfId="39497" xr:uid="{86F09790-9165-4617-AB4A-1D382A95AA9C}"/>
    <cellStyle name="Normal 7 5 3 2 3 2 2" xfId="39498" xr:uid="{EFB26160-C419-46CB-B051-ED52CFA438C8}"/>
    <cellStyle name="Normal 7 5 3 2 3 3" xfId="39499" xr:uid="{23218E74-F8DB-4665-9462-0426F2833E78}"/>
    <cellStyle name="Normal 7 5 3 2 4" xfId="39500" xr:uid="{E388864B-9B2D-43FC-9385-37995F1BBF54}"/>
    <cellStyle name="Normal 7 5 3 2 4 2" xfId="39501" xr:uid="{90890239-8B59-444C-899C-ACCE21697C72}"/>
    <cellStyle name="Normal 7 5 3 2 4 2 2" xfId="39502" xr:uid="{FF1515D0-D791-420B-A40D-A46927F4F60F}"/>
    <cellStyle name="Normal 7 5 3 2 4 3" xfId="39503" xr:uid="{5F34E4EE-9C57-43B9-8873-758853EDBC8E}"/>
    <cellStyle name="Normal 7 5 3 2 5" xfId="39504" xr:uid="{9785F62D-F32C-4209-9BDF-509DAFE2C57A}"/>
    <cellStyle name="Normal 7 5 3 2 5 2" xfId="39505" xr:uid="{1257AA29-71FE-4F70-B89F-BF20C2E2FB9B}"/>
    <cellStyle name="Normal 7 5 3 2 6" xfId="39506" xr:uid="{64A2D5A2-B0EB-4C9B-8889-008BB4C5007D}"/>
    <cellStyle name="Normal 7 5 3 3" xfId="39507" xr:uid="{5AE45622-628B-4CE1-A3BF-9D55E30C22C4}"/>
    <cellStyle name="Normal 7 5 3 3 2" xfId="39508" xr:uid="{93CD87BA-FD65-4FD4-8567-F4927241AA3C}"/>
    <cellStyle name="Normal 7 5 3 3 2 2" xfId="39509" xr:uid="{ABB3480A-7020-4B20-B36C-A3CC049927D5}"/>
    <cellStyle name="Normal 7 5 3 3 2 2 2" xfId="39510" xr:uid="{195141D8-86EB-4796-AEAD-F19F0E4BC15D}"/>
    <cellStyle name="Normal 7 5 3 3 2 3" xfId="39511" xr:uid="{47188942-200C-4243-BF17-3084CF1C5887}"/>
    <cellStyle name="Normal 7 5 3 3 3" xfId="39512" xr:uid="{218E4611-E0D0-4995-81AE-3AB10D02E6FA}"/>
    <cellStyle name="Normal 7 5 3 3 3 2" xfId="39513" xr:uid="{A9EDB010-BF58-4BEB-9EEE-31C4DE8F914D}"/>
    <cellStyle name="Normal 7 5 3 3 3 2 2" xfId="39514" xr:uid="{D2DE2283-065C-44DB-B762-B7FAB41DE4E9}"/>
    <cellStyle name="Normal 7 5 3 3 3 3" xfId="39515" xr:uid="{CB2F1BB7-7E69-42F7-A915-DC240288DC5E}"/>
    <cellStyle name="Normal 7 5 3 3 4" xfId="39516" xr:uid="{70D19524-49EA-42DD-AF2C-C011D8BBB619}"/>
    <cellStyle name="Normal 7 5 3 3 4 2" xfId="39517" xr:uid="{EA948B06-5178-45A8-BE45-9D1EB9C69B05}"/>
    <cellStyle name="Normal 7 5 3 3 5" xfId="39518" xr:uid="{FCA9BF18-5006-452C-A2DC-31335FD23503}"/>
    <cellStyle name="Normal 7 5 3 4" xfId="39519" xr:uid="{4B5D6847-1FF5-44F7-AB01-3A4382C073CE}"/>
    <cellStyle name="Normal 7 5 3 4 2" xfId="39520" xr:uid="{B5310AAD-2F20-4C08-ACCF-CB1D84318FDD}"/>
    <cellStyle name="Normal 7 5 3 4 2 2" xfId="39521" xr:uid="{820E0C0B-DDBD-44BF-9EBB-51056F142922}"/>
    <cellStyle name="Normal 7 5 3 4 3" xfId="39522" xr:uid="{E8766E80-6C9C-4575-A689-91EBBF875079}"/>
    <cellStyle name="Normal 7 5 3 5" xfId="39523" xr:uid="{782D84A6-4258-4D9E-8F96-003D170D52DD}"/>
    <cellStyle name="Normal 7 5 3 5 2" xfId="39524" xr:uid="{1B3D5FFD-43A0-48D7-BED5-B8B020993611}"/>
    <cellStyle name="Normal 7 5 3 5 2 2" xfId="39525" xr:uid="{7CE4636D-A3BA-469D-87A2-AAB736EF2A53}"/>
    <cellStyle name="Normal 7 5 3 5 3" xfId="39526" xr:uid="{20330D2C-2138-4CE2-A217-8B43410D4FF2}"/>
    <cellStyle name="Normal 7 5 3 6" xfId="39527" xr:uid="{32BD5A34-2DE1-4D43-9F96-C9D0D4AE59AB}"/>
    <cellStyle name="Normal 7 5 3 6 2" xfId="39528" xr:uid="{913614F9-0D51-4DCE-A3F8-9EEAE6EDB0E3}"/>
    <cellStyle name="Normal 7 5 3 7" xfId="39529" xr:uid="{71C91D5F-8783-4B1F-A04F-6B151CCC5258}"/>
    <cellStyle name="Normal 7 5 3 8" xfId="47283" xr:uid="{B01152CE-D098-43AC-A8C8-FEC2A86058F6}"/>
    <cellStyle name="Normal 7 5 4" xfId="39530" xr:uid="{3B931F63-7102-4065-BFFF-BE9FEB5BFED1}"/>
    <cellStyle name="Normal 7 5 4 2" xfId="39531" xr:uid="{56786073-E7D8-443B-9DDB-8D2370DEAC06}"/>
    <cellStyle name="Normal 7 5 4 2 2" xfId="39532" xr:uid="{82A4B94E-D036-42BE-89E0-1C2C3083C7C7}"/>
    <cellStyle name="Normal 7 5 4 2 2 2" xfId="39533" xr:uid="{0496C55E-DAB1-4620-B3AD-4D20D6295316}"/>
    <cellStyle name="Normal 7 5 4 2 2 2 2" xfId="39534" xr:uid="{6A66FAA5-E897-49C1-8683-EC93F716D658}"/>
    <cellStyle name="Normal 7 5 4 2 2 2 2 2" xfId="39535" xr:uid="{EB66FF5F-E3FD-4C8A-991D-251B0724A49F}"/>
    <cellStyle name="Normal 7 5 4 2 2 2 3" xfId="39536" xr:uid="{5FEA80EE-CC22-4213-8079-54EA738DC966}"/>
    <cellStyle name="Normal 7 5 4 2 2 3" xfId="39537" xr:uid="{FF091C8A-AB4B-4F07-AB17-43707A361CF5}"/>
    <cellStyle name="Normal 7 5 4 2 2 3 2" xfId="39538" xr:uid="{1E14FE7B-7CC6-46B3-B835-50D19B142877}"/>
    <cellStyle name="Normal 7 5 4 2 2 3 2 2" xfId="39539" xr:uid="{47877A96-7116-4C66-B39C-253183D7F2FB}"/>
    <cellStyle name="Normal 7 5 4 2 2 3 3" xfId="39540" xr:uid="{5FA7EBE0-2DCF-43A8-9A62-AED62B9756C9}"/>
    <cellStyle name="Normal 7 5 4 2 2 4" xfId="39541" xr:uid="{F2EE184A-651F-45A1-8948-1F6DBE52F4E2}"/>
    <cellStyle name="Normal 7 5 4 2 2 4 2" xfId="39542" xr:uid="{7EB1C569-D6E8-4EB1-AD8C-7DE5E50E13FB}"/>
    <cellStyle name="Normal 7 5 4 2 2 5" xfId="39543" xr:uid="{768DFF17-3920-4AE2-9428-289FB9C80554}"/>
    <cellStyle name="Normal 7 5 4 2 3" xfId="39544" xr:uid="{2DC4876C-D197-4D55-BE2B-0CD124C19D4D}"/>
    <cellStyle name="Normal 7 5 4 2 3 2" xfId="39545" xr:uid="{B565029F-5F2A-451D-A138-A795A34C2A54}"/>
    <cellStyle name="Normal 7 5 4 2 3 2 2" xfId="39546" xr:uid="{1AAE5BAB-CA2F-45D4-AC62-53E38126E1DF}"/>
    <cellStyle name="Normal 7 5 4 2 3 3" xfId="39547" xr:uid="{BD52FE17-2220-45FE-8169-2E237D12E83E}"/>
    <cellStyle name="Normal 7 5 4 2 4" xfId="39548" xr:uid="{62164894-0398-4FDC-A50C-4345B908956A}"/>
    <cellStyle name="Normal 7 5 4 2 4 2" xfId="39549" xr:uid="{56D7FD85-D307-4573-9CA6-A066E7716C14}"/>
    <cellStyle name="Normal 7 5 4 2 4 2 2" xfId="39550" xr:uid="{305053BE-5F81-40CD-9872-2B4891D760E5}"/>
    <cellStyle name="Normal 7 5 4 2 4 3" xfId="39551" xr:uid="{B4700571-B4B6-4F55-B51F-FD0457500DB1}"/>
    <cellStyle name="Normal 7 5 4 2 5" xfId="39552" xr:uid="{0DEBC494-43EA-448F-B27C-338F223CEF81}"/>
    <cellStyle name="Normal 7 5 4 2 5 2" xfId="39553" xr:uid="{BB5939ED-0003-4195-B29B-E3066E86DB7A}"/>
    <cellStyle name="Normal 7 5 4 2 6" xfId="39554" xr:uid="{4B492C48-3D9C-465D-8008-C4C15A0FFE2C}"/>
    <cellStyle name="Normal 7 5 4 3" xfId="39555" xr:uid="{5904E240-EEF5-4C39-9A92-9CE35E1F85C2}"/>
    <cellStyle name="Normal 7 5 4 3 2" xfId="39556" xr:uid="{9EC9F6A3-CE5F-453F-911F-E417068EE763}"/>
    <cellStyle name="Normal 7 5 4 3 2 2" xfId="39557" xr:uid="{B26125A9-55EF-40C6-98BC-B7E644D3746D}"/>
    <cellStyle name="Normal 7 5 4 3 2 2 2" xfId="39558" xr:uid="{3DEFA832-CB9F-4059-A525-A04BA633685D}"/>
    <cellStyle name="Normal 7 5 4 3 2 3" xfId="39559" xr:uid="{CCA95FE9-B99D-4229-98BA-08640BCD5B08}"/>
    <cellStyle name="Normal 7 5 4 3 3" xfId="39560" xr:uid="{EF4CF2C3-3EFC-4B61-BA10-F827D72668DB}"/>
    <cellStyle name="Normal 7 5 4 3 3 2" xfId="39561" xr:uid="{89E2B361-066F-4550-AA67-246BB7FF88A2}"/>
    <cellStyle name="Normal 7 5 4 3 3 2 2" xfId="39562" xr:uid="{AB9E6F83-BE24-4B70-AE8F-CBAB3BA3DF55}"/>
    <cellStyle name="Normal 7 5 4 3 3 3" xfId="39563" xr:uid="{99DECACC-1CEF-4A00-8FD3-E076C0CE0592}"/>
    <cellStyle name="Normal 7 5 4 3 4" xfId="39564" xr:uid="{F7B13BE5-0206-45F8-A7AC-B642D3E02AF9}"/>
    <cellStyle name="Normal 7 5 4 3 4 2" xfId="39565" xr:uid="{28F8933C-5842-4C97-A693-B5D053A05F8D}"/>
    <cellStyle name="Normal 7 5 4 3 5" xfId="39566" xr:uid="{27876791-F233-410A-8630-F3C9A22C2466}"/>
    <cellStyle name="Normal 7 5 4 4" xfId="39567" xr:uid="{6D45D87D-E78C-4572-991E-9C80AEC99E28}"/>
    <cellStyle name="Normal 7 5 4 4 2" xfId="39568" xr:uid="{73B1244A-D74D-4648-BC54-8ABA4D3C3B34}"/>
    <cellStyle name="Normal 7 5 4 4 2 2" xfId="39569" xr:uid="{49208152-CF19-4D4C-ADA7-0358436F2FB7}"/>
    <cellStyle name="Normal 7 5 4 4 3" xfId="39570" xr:uid="{24E6E798-DF8E-413B-BA8A-56138497E06B}"/>
    <cellStyle name="Normal 7 5 4 5" xfId="39571" xr:uid="{0AE0DC63-0F19-421C-A9D1-E9B3BAD70AF9}"/>
    <cellStyle name="Normal 7 5 4 5 2" xfId="39572" xr:uid="{851EB4CC-004E-4DDB-9DAB-4BB9D5F0B757}"/>
    <cellStyle name="Normal 7 5 4 5 2 2" xfId="39573" xr:uid="{65DCFE37-B76C-4CBF-9987-8C28515A8907}"/>
    <cellStyle name="Normal 7 5 4 5 3" xfId="39574" xr:uid="{958CB94C-E6BE-43CC-8968-F86CECED8B0C}"/>
    <cellStyle name="Normal 7 5 4 6" xfId="39575" xr:uid="{041645CF-7B74-4AD8-9E6B-72371FC4B137}"/>
    <cellStyle name="Normal 7 5 4 6 2" xfId="39576" xr:uid="{07529272-32E8-4A40-9D87-FE498862982D}"/>
    <cellStyle name="Normal 7 5 4 7" xfId="39577" xr:uid="{C9629E62-E997-4F8E-BF45-57CE884D1F49}"/>
    <cellStyle name="Normal 7 5 5" xfId="39578" xr:uid="{30FB2119-D1A1-4118-A182-A51A2FA46868}"/>
    <cellStyle name="Normal 7 5 5 2" xfId="39579" xr:uid="{6E478CA4-DD1F-47F9-AD1C-851DDCEAB440}"/>
    <cellStyle name="Normal 7 5 5 2 2" xfId="39580" xr:uid="{F806443B-A53D-4466-B9B7-CEA289BA2E99}"/>
    <cellStyle name="Normal 7 5 5 2 2 2" xfId="39581" xr:uid="{AFF34A84-3E5A-43EA-8394-DE3429062829}"/>
    <cellStyle name="Normal 7 5 5 2 2 2 2" xfId="39582" xr:uid="{0A626157-C9B0-4991-8BE6-5C115A7FCD29}"/>
    <cellStyle name="Normal 7 5 5 2 2 3" xfId="39583" xr:uid="{81EBCD9A-BC00-4554-B616-F225D13DA7CD}"/>
    <cellStyle name="Normal 7 5 5 2 3" xfId="39584" xr:uid="{C9D849BF-1FAA-4DCC-ACD9-4FBCFCB26494}"/>
    <cellStyle name="Normal 7 5 5 2 3 2" xfId="39585" xr:uid="{011FD82C-1871-438D-9B2C-D27C69D73039}"/>
    <cellStyle name="Normal 7 5 5 2 3 2 2" xfId="39586" xr:uid="{4C2AAC22-425C-42CF-96B1-D2896B830A82}"/>
    <cellStyle name="Normal 7 5 5 2 3 3" xfId="39587" xr:uid="{5E6EF138-618E-470B-BABD-371CBD8E6A6B}"/>
    <cellStyle name="Normal 7 5 5 2 4" xfId="39588" xr:uid="{C463B291-A291-4DF2-BDAD-81C5CE6A3A8F}"/>
    <cellStyle name="Normal 7 5 5 2 4 2" xfId="39589" xr:uid="{4FC9246C-A0CC-4FB5-BFE0-42CDAEDE5F15}"/>
    <cellStyle name="Normal 7 5 5 2 5" xfId="39590" xr:uid="{67E2C9D1-0780-4F27-9C5A-6D6A77BB638D}"/>
    <cellStyle name="Normal 7 5 5 3" xfId="39591" xr:uid="{CC40501D-D04A-4993-91FF-587D21E3F03E}"/>
    <cellStyle name="Normal 7 5 5 3 2" xfId="39592" xr:uid="{0BEF46FA-EBC2-4BF6-ABF6-0B0D92846E54}"/>
    <cellStyle name="Normal 7 5 5 3 2 2" xfId="39593" xr:uid="{F56FD53C-D5D6-4DBD-A4FF-7102E9273EDC}"/>
    <cellStyle name="Normal 7 5 5 3 3" xfId="39594" xr:uid="{43D9E0CB-E6C2-436F-BB85-D3A3E7633BE4}"/>
    <cellStyle name="Normal 7 5 5 4" xfId="39595" xr:uid="{9E46DFB5-0016-416E-87DE-EF212747D8D0}"/>
    <cellStyle name="Normal 7 5 5 4 2" xfId="39596" xr:uid="{6C4CB4D7-F9D9-49F3-86B5-96E9EABBE97F}"/>
    <cellStyle name="Normal 7 5 5 4 2 2" xfId="39597" xr:uid="{4027C8E4-3402-4DB4-A3C1-00806A63A508}"/>
    <cellStyle name="Normal 7 5 5 4 3" xfId="39598" xr:uid="{17C5A719-AA04-4410-A075-3C3E241E50AC}"/>
    <cellStyle name="Normal 7 5 5 5" xfId="39599" xr:uid="{2C29E55F-EEC5-4873-8859-6EB71C9EDEFC}"/>
    <cellStyle name="Normal 7 5 5 5 2" xfId="39600" xr:uid="{72B0C9C9-9FD0-4FF0-A326-637F5A10DD35}"/>
    <cellStyle name="Normal 7 5 5 6" xfId="39601" xr:uid="{481067B1-901E-482B-AE5F-991D524394F1}"/>
    <cellStyle name="Normal 7 5 6" xfId="39602" xr:uid="{71DF1A15-FF5E-4819-ABFD-79791E626ADA}"/>
    <cellStyle name="Normal 7 5 6 2" xfId="39603" xr:uid="{8E514A89-850B-4B76-B85D-B6401D0E5966}"/>
    <cellStyle name="Normal 7 5 6 2 2" xfId="39604" xr:uid="{17D06C22-AB3B-4048-B78B-4518C6FA8F90}"/>
    <cellStyle name="Normal 7 5 6 2 2 2" xfId="39605" xr:uid="{283F3D11-9309-4A62-B9BC-DE8BEF0023B4}"/>
    <cellStyle name="Normal 7 5 6 2 3" xfId="39606" xr:uid="{905D9CBD-0542-41F4-8B14-04242934D617}"/>
    <cellStyle name="Normal 7 5 6 3" xfId="39607" xr:uid="{5791BAFC-6D06-4F88-B785-474B66E10FE1}"/>
    <cellStyle name="Normal 7 5 6 3 2" xfId="39608" xr:uid="{B4A37C61-9200-4B36-89D6-E8ADD17A32D2}"/>
    <cellStyle name="Normal 7 5 6 3 2 2" xfId="39609" xr:uid="{C1D500AF-7117-4180-B6A9-60D22F12EA51}"/>
    <cellStyle name="Normal 7 5 6 3 3" xfId="39610" xr:uid="{6E87AC24-AD36-4D40-8E6D-C3469586FBD3}"/>
    <cellStyle name="Normal 7 5 6 4" xfId="39611" xr:uid="{429995E6-08C1-47E1-BC2B-D20FB764E29A}"/>
    <cellStyle name="Normal 7 5 6 4 2" xfId="39612" xr:uid="{D2EF5A12-A44C-4442-9DE2-E62D458DC1C7}"/>
    <cellStyle name="Normal 7 5 6 5" xfId="39613" xr:uid="{EAB1D6DD-A840-4226-BE00-CA94023F4E44}"/>
    <cellStyle name="Normal 7 5 7" xfId="39614" xr:uid="{48762871-3E1E-4A37-B022-9BD2599B3926}"/>
    <cellStyle name="Normal 7 5 7 2" xfId="39615" xr:uid="{E4A02B83-EE33-4378-9159-5D201FFC4828}"/>
    <cellStyle name="Normal 7 5 7 2 2" xfId="39616" xr:uid="{2A9C7B3C-D62F-4A1E-B39F-FEE53F826676}"/>
    <cellStyle name="Normal 7 5 7 2 2 2" xfId="39617" xr:uid="{71585FB6-8A35-4335-B6FF-A0124431FFE5}"/>
    <cellStyle name="Normal 7 5 7 2 3" xfId="39618" xr:uid="{729CB16A-A50A-4A28-B5ED-C25FE6175521}"/>
    <cellStyle name="Normal 7 5 7 3" xfId="39619" xr:uid="{505ED9B5-B05C-4D11-8745-7DFBE181FBC4}"/>
    <cellStyle name="Normal 7 5 7 3 2" xfId="39620" xr:uid="{A8BDC32A-8520-42B8-8CE5-9A61AF891555}"/>
    <cellStyle name="Normal 7 5 7 4" xfId="39621" xr:uid="{274A158F-F005-4C24-9010-96A15E7F9A0D}"/>
    <cellStyle name="Normal 7 5 8" xfId="39622" xr:uid="{B454D6AB-B807-4437-AAFA-CB78AEA259DD}"/>
    <cellStyle name="Normal 7 5 8 2" xfId="39623" xr:uid="{19A76787-1B1B-4E74-B917-C9EF479615CA}"/>
    <cellStyle name="Normal 7 5 8 2 2" xfId="39624" xr:uid="{4C5821D6-0187-4C5D-A0A3-A957D1211027}"/>
    <cellStyle name="Normal 7 5 8 3" xfId="39625" xr:uid="{E4EF952F-A06B-44C3-89B1-665C22353649}"/>
    <cellStyle name="Normal 7 5 9" xfId="39626" xr:uid="{E1DD5C20-1F5D-4ACF-B362-F5539AF6087D}"/>
    <cellStyle name="Normal 7 5 9 2" xfId="39627" xr:uid="{F01BF613-57BC-4495-8176-E39A638A5562}"/>
    <cellStyle name="Normal 7 6" xfId="39628" xr:uid="{1E63FB37-6CA7-4231-90F9-5A4BCD9A3A6B}"/>
    <cellStyle name="Normal 7 6 10" xfId="39629" xr:uid="{2CFF765D-4939-448E-8E81-1DA4669DDFFA}"/>
    <cellStyle name="Normal 7 6 11" xfId="44366" xr:uid="{D2AAC999-40CB-4550-9EBD-639F7D530F4E}"/>
    <cellStyle name="Normal 7 6 12" xfId="47919" xr:uid="{2758623E-B005-4DB4-83B8-A149A5992CA8}"/>
    <cellStyle name="Normal 7 6 2" xfId="39630" xr:uid="{A103DB90-D1C0-4A03-AB12-F0200CF38FFB}"/>
    <cellStyle name="Normal 7 6 2 2" xfId="39631" xr:uid="{6056E1F1-0FE6-4C70-BF84-6047AE264F4F}"/>
    <cellStyle name="Normal 7 6 2 2 2" xfId="39632" xr:uid="{A35C0CF1-D67C-4C0A-881C-85250C8A2714}"/>
    <cellStyle name="Normal 7 6 2 2 2 2" xfId="39633" xr:uid="{3605590F-E839-44AB-B5A7-2A91011EA435}"/>
    <cellStyle name="Normal 7 6 2 2 2 2 2" xfId="39634" xr:uid="{52AFEDFA-B5C0-4F3C-A06F-6DE375B1991C}"/>
    <cellStyle name="Normal 7 6 2 2 2 2 2 2" xfId="39635" xr:uid="{52C7B87B-156A-4CE5-B652-528EFBF2CBE2}"/>
    <cellStyle name="Normal 7 6 2 2 2 2 2 2 2" xfId="39636" xr:uid="{D29D2218-BEDB-4CF4-9F4F-BCE01F3A30B8}"/>
    <cellStyle name="Normal 7 6 2 2 2 2 2 3" xfId="39637" xr:uid="{D3AA795B-746F-4BED-A513-473EDD0E986B}"/>
    <cellStyle name="Normal 7 6 2 2 2 2 3" xfId="39638" xr:uid="{E0B818E7-818F-4F92-9CCC-0306A3F92FD8}"/>
    <cellStyle name="Normal 7 6 2 2 2 2 3 2" xfId="39639" xr:uid="{8F45AD78-477F-4E5F-858F-AB852F67AC45}"/>
    <cellStyle name="Normal 7 6 2 2 2 2 3 2 2" xfId="39640" xr:uid="{7CC389CC-7D54-477B-807F-3D52D5E740FC}"/>
    <cellStyle name="Normal 7 6 2 2 2 2 3 3" xfId="39641" xr:uid="{C05B4D92-9093-4CAF-A536-4786375EE00D}"/>
    <cellStyle name="Normal 7 6 2 2 2 2 4" xfId="39642" xr:uid="{85792822-A8E4-4E33-ABB8-2C3337FE75A8}"/>
    <cellStyle name="Normal 7 6 2 2 2 2 4 2" xfId="39643" xr:uid="{CBB41110-0E12-46E9-B6A5-AB661012C709}"/>
    <cellStyle name="Normal 7 6 2 2 2 2 5" xfId="39644" xr:uid="{ED6F065C-AF16-4F8C-BB32-BC0DD5CD6697}"/>
    <cellStyle name="Normal 7 6 2 2 2 3" xfId="39645" xr:uid="{65E99377-D050-4960-A002-D81EDE026816}"/>
    <cellStyle name="Normal 7 6 2 2 2 3 2" xfId="39646" xr:uid="{D412465F-B3B6-4A50-B68D-30F1F5899B80}"/>
    <cellStyle name="Normal 7 6 2 2 2 3 2 2" xfId="39647" xr:uid="{7EF2670D-47DB-4354-8F0C-C436072AA9BE}"/>
    <cellStyle name="Normal 7 6 2 2 2 3 3" xfId="39648" xr:uid="{4815D450-0E5A-4A29-A271-43AC8BE49A67}"/>
    <cellStyle name="Normal 7 6 2 2 2 4" xfId="39649" xr:uid="{E060D406-8DEA-4368-8F11-516AEF6DD57C}"/>
    <cellStyle name="Normal 7 6 2 2 2 4 2" xfId="39650" xr:uid="{0D39B319-3CEB-43DB-A0AA-FBD1BA07E551}"/>
    <cellStyle name="Normal 7 6 2 2 2 4 2 2" xfId="39651" xr:uid="{BDD47313-2517-4D2B-8D6D-B9BBA05E3F0B}"/>
    <cellStyle name="Normal 7 6 2 2 2 4 3" xfId="39652" xr:uid="{F581582A-871C-4CCB-8ADA-596D1CC10CD4}"/>
    <cellStyle name="Normal 7 6 2 2 2 5" xfId="39653" xr:uid="{99E222F1-5277-4E00-8D72-5185C60E7378}"/>
    <cellStyle name="Normal 7 6 2 2 2 5 2" xfId="39654" xr:uid="{95EE4076-E2FA-4F8B-84F7-84A9C130ABAE}"/>
    <cellStyle name="Normal 7 6 2 2 2 6" xfId="39655" xr:uid="{A871CEF4-5CD7-49C1-94F6-3B0AF2106559}"/>
    <cellStyle name="Normal 7 6 2 2 3" xfId="39656" xr:uid="{B966B3FC-02BD-4355-B87E-B3B5F38F87BD}"/>
    <cellStyle name="Normal 7 6 2 2 3 2" xfId="39657" xr:uid="{F96C4C9C-8639-4B17-9EFB-C805D22CC5F1}"/>
    <cellStyle name="Normal 7 6 2 2 3 2 2" xfId="39658" xr:uid="{7F213DE8-CB32-4379-A29F-3C48E207D788}"/>
    <cellStyle name="Normal 7 6 2 2 3 2 2 2" xfId="39659" xr:uid="{9D10EA7E-F2F1-4E0C-92BA-A4CD956E09D7}"/>
    <cellStyle name="Normal 7 6 2 2 3 2 3" xfId="39660" xr:uid="{DF36287B-BAE2-4B86-BA3E-D057ED3A5664}"/>
    <cellStyle name="Normal 7 6 2 2 3 3" xfId="39661" xr:uid="{68AB7CF5-10F5-4E11-AB19-5E29F42F6972}"/>
    <cellStyle name="Normal 7 6 2 2 3 3 2" xfId="39662" xr:uid="{25B9E906-D24B-4BA5-BD8A-2AB1D0E97271}"/>
    <cellStyle name="Normal 7 6 2 2 3 3 2 2" xfId="39663" xr:uid="{03544AFD-34BB-49C2-8B1B-27F38BC7F6AC}"/>
    <cellStyle name="Normal 7 6 2 2 3 3 3" xfId="39664" xr:uid="{25154181-0B17-48CE-B270-E343F7B3DFF3}"/>
    <cellStyle name="Normal 7 6 2 2 3 4" xfId="39665" xr:uid="{62249699-0003-43F2-98BD-59BDA5340138}"/>
    <cellStyle name="Normal 7 6 2 2 3 4 2" xfId="39666" xr:uid="{42308090-2BC0-44D6-AA58-5709EADB7C75}"/>
    <cellStyle name="Normal 7 6 2 2 3 5" xfId="39667" xr:uid="{49E495D4-6B5A-48A8-8050-96AFB120F9CD}"/>
    <cellStyle name="Normal 7 6 2 2 4" xfId="39668" xr:uid="{71140906-2E0A-4F22-8076-07BCAB26E596}"/>
    <cellStyle name="Normal 7 6 2 2 4 2" xfId="39669" xr:uid="{5F263748-9063-4427-9C8E-A9DB13F0B963}"/>
    <cellStyle name="Normal 7 6 2 2 4 2 2" xfId="39670" xr:uid="{1852FF05-AAD7-4425-902A-829C94EF36C0}"/>
    <cellStyle name="Normal 7 6 2 2 4 3" xfId="39671" xr:uid="{194BD6BC-2676-4182-8A26-B8603F1CC499}"/>
    <cellStyle name="Normal 7 6 2 2 5" xfId="39672" xr:uid="{707284B5-A9BF-4F35-984B-F01146F77EAE}"/>
    <cellStyle name="Normal 7 6 2 2 5 2" xfId="39673" xr:uid="{E4CC7914-30EE-4A90-A60B-01082A0646D1}"/>
    <cellStyle name="Normal 7 6 2 2 5 2 2" xfId="39674" xr:uid="{2D74A793-E673-4E65-A4CD-04F95F2030BB}"/>
    <cellStyle name="Normal 7 6 2 2 5 3" xfId="39675" xr:uid="{C82BC63A-EC9E-429D-817B-C6D1DC81D6C7}"/>
    <cellStyle name="Normal 7 6 2 2 6" xfId="39676" xr:uid="{924AA60C-13C5-4FDF-9EAF-5FBFE34072AD}"/>
    <cellStyle name="Normal 7 6 2 2 6 2" xfId="39677" xr:uid="{BB4746FB-AE0F-4728-80E2-C2B1DDBAF683}"/>
    <cellStyle name="Normal 7 6 2 2 7" xfId="39678" xr:uid="{B2701863-32F1-42A9-B5D8-34B8667B7E85}"/>
    <cellStyle name="Normal 7 6 2 3" xfId="39679" xr:uid="{C467D93F-D955-4E1C-905A-6037F69071D6}"/>
    <cellStyle name="Normal 7 6 2 3 2" xfId="39680" xr:uid="{4F2505D7-2B8C-4AF9-8B84-F55CEBD4FC8E}"/>
    <cellStyle name="Normal 7 6 2 3 2 2" xfId="39681" xr:uid="{43575946-00E1-444E-9273-36A9ACD63919}"/>
    <cellStyle name="Normal 7 6 2 3 2 2 2" xfId="39682" xr:uid="{93E0A913-52A4-4376-9F71-5ED7AD081F39}"/>
    <cellStyle name="Normal 7 6 2 3 2 2 2 2" xfId="39683" xr:uid="{4B45DAD7-FAB3-4DD7-986D-8E56AB2F9D1B}"/>
    <cellStyle name="Normal 7 6 2 3 2 2 3" xfId="39684" xr:uid="{5E3E5836-ACE0-47B2-95FD-F2706DA5543F}"/>
    <cellStyle name="Normal 7 6 2 3 2 3" xfId="39685" xr:uid="{21A9191B-6B71-4875-8862-1F3DE2850605}"/>
    <cellStyle name="Normal 7 6 2 3 2 3 2" xfId="39686" xr:uid="{9A1EB811-95A5-4DBD-932E-847C4FEF526F}"/>
    <cellStyle name="Normal 7 6 2 3 2 3 2 2" xfId="39687" xr:uid="{C5F41FF4-2BE7-4AFC-B0F0-946DBA6D8C74}"/>
    <cellStyle name="Normal 7 6 2 3 2 3 3" xfId="39688" xr:uid="{A70B29A7-6F30-4356-B5FF-9879FD5EC09A}"/>
    <cellStyle name="Normal 7 6 2 3 2 4" xfId="39689" xr:uid="{DDF982DA-9135-4792-A7D1-E867B9C256A1}"/>
    <cellStyle name="Normal 7 6 2 3 2 4 2" xfId="39690" xr:uid="{722E1E6C-E695-4162-929F-12322AE975C0}"/>
    <cellStyle name="Normal 7 6 2 3 2 5" xfId="39691" xr:uid="{CAD242B5-62B8-4B88-BCBD-DB481B995D25}"/>
    <cellStyle name="Normal 7 6 2 3 3" xfId="39692" xr:uid="{5EB8DC46-6068-4333-8469-6C8D1BD689FB}"/>
    <cellStyle name="Normal 7 6 2 3 3 2" xfId="39693" xr:uid="{E4E7E635-C904-4FA0-AE76-272155D0C779}"/>
    <cellStyle name="Normal 7 6 2 3 3 2 2" xfId="39694" xr:uid="{4FA9F103-78DF-4490-BA90-0B0503338E82}"/>
    <cellStyle name="Normal 7 6 2 3 3 3" xfId="39695" xr:uid="{72DBE5F1-4E15-4F6B-ADAF-008C0C03B186}"/>
    <cellStyle name="Normal 7 6 2 3 4" xfId="39696" xr:uid="{B6B0A6F2-8028-40C0-ABE4-5C56E04AD1A5}"/>
    <cellStyle name="Normal 7 6 2 3 4 2" xfId="39697" xr:uid="{F3849276-CE4C-4B36-8A60-FC26EC15FC4C}"/>
    <cellStyle name="Normal 7 6 2 3 4 2 2" xfId="39698" xr:uid="{E6A08916-FB7B-41BC-B88F-C7413422A903}"/>
    <cellStyle name="Normal 7 6 2 3 4 3" xfId="39699" xr:uid="{A9694746-11FC-40A8-B8FF-7554C31C971D}"/>
    <cellStyle name="Normal 7 6 2 3 5" xfId="39700" xr:uid="{61BF244F-4981-4A5E-A3E8-12805219DBBB}"/>
    <cellStyle name="Normal 7 6 2 3 5 2" xfId="39701" xr:uid="{E7CEF149-CA49-4B79-B81C-B9F35C3E2233}"/>
    <cellStyle name="Normal 7 6 2 3 6" xfId="39702" xr:uid="{7D47561F-8DFC-4C92-8747-3B7F00E00586}"/>
    <cellStyle name="Normal 7 6 2 4" xfId="39703" xr:uid="{24975DB0-61D6-4B61-8A17-FDD4E13632B4}"/>
    <cellStyle name="Normal 7 6 2 4 2" xfId="39704" xr:uid="{2C19E414-D107-4600-9F3B-007982B5D4BD}"/>
    <cellStyle name="Normal 7 6 2 4 2 2" xfId="39705" xr:uid="{BDB85D92-05AC-4E31-9763-99E9CF117738}"/>
    <cellStyle name="Normal 7 6 2 4 2 2 2" xfId="39706" xr:uid="{C6226E61-E394-4C97-B80A-6662E5401EA0}"/>
    <cellStyle name="Normal 7 6 2 4 2 3" xfId="39707" xr:uid="{F4D9F6A4-B161-411A-AAEE-107C26802DEE}"/>
    <cellStyle name="Normal 7 6 2 4 3" xfId="39708" xr:uid="{F0DF2038-3DDE-4451-B1DB-5E9B77D4C098}"/>
    <cellStyle name="Normal 7 6 2 4 3 2" xfId="39709" xr:uid="{E9966855-38A1-4312-B701-DDBF77F00779}"/>
    <cellStyle name="Normal 7 6 2 4 3 2 2" xfId="39710" xr:uid="{76AE08E5-F802-4461-8BFA-0162C8AE5AF8}"/>
    <cellStyle name="Normal 7 6 2 4 3 3" xfId="39711" xr:uid="{CA5F9E81-03AC-420E-8582-971962AAE169}"/>
    <cellStyle name="Normal 7 6 2 4 4" xfId="39712" xr:uid="{D64BF3A2-18F5-44FF-AA04-D8B7861A1117}"/>
    <cellStyle name="Normal 7 6 2 4 4 2" xfId="39713" xr:uid="{FD4CFC13-CF1C-42C2-BAD9-AC6EE2E391BB}"/>
    <cellStyle name="Normal 7 6 2 4 5" xfId="39714" xr:uid="{16C2AAEE-6DBB-4228-85E2-48D0A133F671}"/>
    <cellStyle name="Normal 7 6 2 5" xfId="39715" xr:uid="{DC4F59CB-DD12-42B0-907C-592C7722DA31}"/>
    <cellStyle name="Normal 7 6 2 5 2" xfId="39716" xr:uid="{D516CFFC-0312-4AB0-BD48-DECA2BA0B962}"/>
    <cellStyle name="Normal 7 6 2 5 2 2" xfId="39717" xr:uid="{EE5589BC-7FB2-4485-9D2D-7B155018C265}"/>
    <cellStyle name="Normal 7 6 2 5 2 2 2" xfId="39718" xr:uid="{F2C26F57-1831-4B9E-9D04-0BD458F0289F}"/>
    <cellStyle name="Normal 7 6 2 5 2 3" xfId="39719" xr:uid="{C0B3F9CC-BA9A-4FD0-B30D-3BFB38F312E2}"/>
    <cellStyle name="Normal 7 6 2 5 3" xfId="39720" xr:uid="{AB4A4F05-41A0-4B1C-809C-4B0FBA4340F6}"/>
    <cellStyle name="Normal 7 6 2 5 3 2" xfId="39721" xr:uid="{C67863E8-3DF2-4A77-BF5C-1B1FF3D5D99D}"/>
    <cellStyle name="Normal 7 6 2 5 4" xfId="39722" xr:uid="{469CDC78-A984-491D-90D4-2A5EED1EB9D8}"/>
    <cellStyle name="Normal 7 6 2 6" xfId="39723" xr:uid="{3761732B-3BD0-4EFE-AB9E-D9961275907B}"/>
    <cellStyle name="Normal 7 6 2 6 2" xfId="39724" xr:uid="{11648722-EBDA-46DA-8967-910F134F6CB9}"/>
    <cellStyle name="Normal 7 6 2 6 2 2" xfId="39725" xr:uid="{C9C3B564-5E2B-4076-98E9-E98EFD49B035}"/>
    <cellStyle name="Normal 7 6 2 6 3" xfId="39726" xr:uid="{1E0DCD85-BD98-41CC-844B-D20C4D91D000}"/>
    <cellStyle name="Normal 7 6 2 7" xfId="39727" xr:uid="{FD58EAFF-F526-4F22-9C00-C83ECBC87A93}"/>
    <cellStyle name="Normal 7 6 2 7 2" xfId="39728" xr:uid="{F0B29004-FEA3-4C61-8D74-1D751D8784FF}"/>
    <cellStyle name="Normal 7 6 2 8" xfId="39729" xr:uid="{6F81DBC3-5844-4A83-B09F-F27A38CB3F7E}"/>
    <cellStyle name="Normal 7 6 3" xfId="39730" xr:uid="{5627DFFA-48EF-4FEF-A6AB-C9CDD2623E0F}"/>
    <cellStyle name="Normal 7 6 3 2" xfId="39731" xr:uid="{83F67807-0E02-4E17-896D-3B0DA4B9A52C}"/>
    <cellStyle name="Normal 7 6 3 2 2" xfId="39732" xr:uid="{AE36CFAC-D1A0-4668-8C5E-8587AEDD63AF}"/>
    <cellStyle name="Normal 7 6 3 2 2 2" xfId="39733" xr:uid="{574026AE-26C5-4061-96F0-F4A8E0D525DC}"/>
    <cellStyle name="Normal 7 6 3 2 2 2 2" xfId="39734" xr:uid="{5980D358-FA30-4659-B0A0-EC48C7EED77B}"/>
    <cellStyle name="Normal 7 6 3 2 2 2 2 2" xfId="39735" xr:uid="{524FABC2-C78F-4A17-A1D9-41446613ED4F}"/>
    <cellStyle name="Normal 7 6 3 2 2 2 3" xfId="39736" xr:uid="{6935DB93-4EE1-426A-B504-9E246EFEE18D}"/>
    <cellStyle name="Normal 7 6 3 2 2 3" xfId="39737" xr:uid="{81039D9B-E251-4976-93C3-DD20FA494ADB}"/>
    <cellStyle name="Normal 7 6 3 2 2 3 2" xfId="39738" xr:uid="{95B32E1B-9B9D-4C1E-A1ED-ECC87466621B}"/>
    <cellStyle name="Normal 7 6 3 2 2 3 2 2" xfId="39739" xr:uid="{1A1E5233-26C2-4086-B46A-E7FB9436188D}"/>
    <cellStyle name="Normal 7 6 3 2 2 3 3" xfId="39740" xr:uid="{3C82B169-DAB4-4CC9-951C-EE61666E8744}"/>
    <cellStyle name="Normal 7 6 3 2 2 4" xfId="39741" xr:uid="{B49F2F1B-68A7-4D9D-A53F-8220C196ACE4}"/>
    <cellStyle name="Normal 7 6 3 2 2 4 2" xfId="39742" xr:uid="{335DFAD4-B0F6-4CA3-A095-9204DC764B42}"/>
    <cellStyle name="Normal 7 6 3 2 2 5" xfId="39743" xr:uid="{EB099F9A-0779-46B2-85EB-E01233204F24}"/>
    <cellStyle name="Normal 7 6 3 2 3" xfId="39744" xr:uid="{3BCB6073-8E9D-4BB3-87F1-6A4382DF24E6}"/>
    <cellStyle name="Normal 7 6 3 2 3 2" xfId="39745" xr:uid="{A22A6158-C1CF-4137-9586-BA6BC46C267F}"/>
    <cellStyle name="Normal 7 6 3 2 3 2 2" xfId="39746" xr:uid="{4ADA5DC8-2482-454E-B8FA-47971C474A95}"/>
    <cellStyle name="Normal 7 6 3 2 3 3" xfId="39747" xr:uid="{B4835266-FC44-447B-A8BF-805B0C157CEA}"/>
    <cellStyle name="Normal 7 6 3 2 4" xfId="39748" xr:uid="{F6503249-7863-448F-87BE-E21C6E43ADDE}"/>
    <cellStyle name="Normal 7 6 3 2 4 2" xfId="39749" xr:uid="{3035B0A7-2434-49EF-8C89-A87300231EE8}"/>
    <cellStyle name="Normal 7 6 3 2 4 2 2" xfId="39750" xr:uid="{815FA213-C5D3-4346-941A-4386DDC6BC74}"/>
    <cellStyle name="Normal 7 6 3 2 4 3" xfId="39751" xr:uid="{6E52D376-85DF-420A-9E86-BBDF7D62F53B}"/>
    <cellStyle name="Normal 7 6 3 2 5" xfId="39752" xr:uid="{BF177E0D-0AD0-403F-9990-4FD112AE4C1C}"/>
    <cellStyle name="Normal 7 6 3 2 5 2" xfId="39753" xr:uid="{202BD94E-DFA6-4E8D-AAAE-FBA2C07E4063}"/>
    <cellStyle name="Normal 7 6 3 2 6" xfId="39754" xr:uid="{97BD8E9C-5CDF-43D6-BEE0-A28A8AEE8845}"/>
    <cellStyle name="Normal 7 6 3 3" xfId="39755" xr:uid="{5FF0A6A0-9B06-4686-AE4D-C8A01AB3F1CB}"/>
    <cellStyle name="Normal 7 6 3 3 2" xfId="39756" xr:uid="{B547E2A5-301B-4231-8771-4C209983079F}"/>
    <cellStyle name="Normal 7 6 3 3 2 2" xfId="39757" xr:uid="{B52AFDE1-F99A-4848-9D18-D02EB491C528}"/>
    <cellStyle name="Normal 7 6 3 3 2 2 2" xfId="39758" xr:uid="{6736F389-BBC2-4967-B269-5E0DD25CB5A8}"/>
    <cellStyle name="Normal 7 6 3 3 2 3" xfId="39759" xr:uid="{B71C943D-C6C8-4987-B38E-FE9B82BAA8C8}"/>
    <cellStyle name="Normal 7 6 3 3 3" xfId="39760" xr:uid="{702A86F3-B18A-44C1-8556-B69ABE81B249}"/>
    <cellStyle name="Normal 7 6 3 3 3 2" xfId="39761" xr:uid="{46A00AE0-E890-4896-91A0-777E3B294ECF}"/>
    <cellStyle name="Normal 7 6 3 3 3 2 2" xfId="39762" xr:uid="{C69CE158-CDA2-4EB0-BC3C-700E509A93C8}"/>
    <cellStyle name="Normal 7 6 3 3 3 3" xfId="39763" xr:uid="{0AEB225D-3429-45D7-99C0-8E01C373E7A7}"/>
    <cellStyle name="Normal 7 6 3 3 4" xfId="39764" xr:uid="{7EB60894-C331-45D1-B21B-7D6EBBECEC3D}"/>
    <cellStyle name="Normal 7 6 3 3 4 2" xfId="39765" xr:uid="{449FB09F-0D59-4E76-AC13-18BEDCC875A4}"/>
    <cellStyle name="Normal 7 6 3 3 5" xfId="39766" xr:uid="{73DB991A-8BA7-4F0E-8DBC-3BAFAF561C34}"/>
    <cellStyle name="Normal 7 6 3 4" xfId="39767" xr:uid="{3D9396FB-5A26-43C7-935D-9BB417E26661}"/>
    <cellStyle name="Normal 7 6 3 4 2" xfId="39768" xr:uid="{FB3164F9-5BFA-4AF5-9FB6-CFED4F1885E8}"/>
    <cellStyle name="Normal 7 6 3 4 2 2" xfId="39769" xr:uid="{F00CF247-8758-4EEA-B80A-C2CCD39648DD}"/>
    <cellStyle name="Normal 7 6 3 4 3" xfId="39770" xr:uid="{D9EC9FB3-2854-4A02-8FA4-AE1EFF253C3F}"/>
    <cellStyle name="Normal 7 6 3 5" xfId="39771" xr:uid="{B960F414-58D6-483E-818A-917ECA04AD54}"/>
    <cellStyle name="Normal 7 6 3 5 2" xfId="39772" xr:uid="{4A9C330C-4FB3-4115-AC66-6EBCFD5E02A9}"/>
    <cellStyle name="Normal 7 6 3 5 2 2" xfId="39773" xr:uid="{8915636F-EC13-44AB-A16B-896981337BDB}"/>
    <cellStyle name="Normal 7 6 3 5 3" xfId="39774" xr:uid="{28683CCF-62F7-4FC2-B450-2A784EAB86FB}"/>
    <cellStyle name="Normal 7 6 3 6" xfId="39775" xr:uid="{1E40907A-ABB7-4861-9A50-7A2F3F9D9817}"/>
    <cellStyle name="Normal 7 6 3 6 2" xfId="39776" xr:uid="{28834A73-45DA-40E7-A5EC-33030FCE7272}"/>
    <cellStyle name="Normal 7 6 3 7" xfId="39777" xr:uid="{4A170766-1CC7-45A6-99BB-A21A4D121529}"/>
    <cellStyle name="Normal 7 6 4" xfId="39778" xr:uid="{374FD7D6-9CB0-4CF1-AF9D-41C4F8D46F52}"/>
    <cellStyle name="Normal 7 6 4 2" xfId="39779" xr:uid="{D1AE2407-AE0D-4357-86DB-13760B8F026D}"/>
    <cellStyle name="Normal 7 6 4 2 2" xfId="39780" xr:uid="{F4E9C383-20C7-4944-B81E-29E4053F4B01}"/>
    <cellStyle name="Normal 7 6 4 2 2 2" xfId="39781" xr:uid="{BE9E739F-95CE-453A-8A5B-D536C5247BFB}"/>
    <cellStyle name="Normal 7 6 4 2 2 2 2" xfId="39782" xr:uid="{3BFCA066-7F38-4805-BFD5-5E92CA5A268E}"/>
    <cellStyle name="Normal 7 6 4 2 2 2 2 2" xfId="39783" xr:uid="{3E147061-474B-4C50-9CB1-2573B4CC3698}"/>
    <cellStyle name="Normal 7 6 4 2 2 2 3" xfId="39784" xr:uid="{1E7C8496-645D-4BE8-B83B-3B214E370069}"/>
    <cellStyle name="Normal 7 6 4 2 2 3" xfId="39785" xr:uid="{A9AB975A-6492-437B-80FA-36DF6CF32BC9}"/>
    <cellStyle name="Normal 7 6 4 2 2 3 2" xfId="39786" xr:uid="{984610DA-CEA5-4B3C-97B7-4CAEE0E4CAC7}"/>
    <cellStyle name="Normal 7 6 4 2 2 3 2 2" xfId="39787" xr:uid="{168F36B5-C6E2-4A5B-A23E-08BC1DFA070B}"/>
    <cellStyle name="Normal 7 6 4 2 2 3 3" xfId="39788" xr:uid="{37A979A0-EA46-43DD-A19A-2A9833B784D5}"/>
    <cellStyle name="Normal 7 6 4 2 2 4" xfId="39789" xr:uid="{84145AF1-8B16-406B-A735-F453AFDAB81B}"/>
    <cellStyle name="Normal 7 6 4 2 2 4 2" xfId="39790" xr:uid="{00D3ED0B-8631-4922-B73E-AA2715E184E9}"/>
    <cellStyle name="Normal 7 6 4 2 2 5" xfId="39791" xr:uid="{0E96EEE8-9598-4C4A-B3E0-B70D2930F6F5}"/>
    <cellStyle name="Normal 7 6 4 2 3" xfId="39792" xr:uid="{44FE1B16-835F-4E4A-850B-3DF7721F61FE}"/>
    <cellStyle name="Normal 7 6 4 2 3 2" xfId="39793" xr:uid="{6653E534-DBE9-4B4A-9817-17F3A8C22B6D}"/>
    <cellStyle name="Normal 7 6 4 2 3 2 2" xfId="39794" xr:uid="{018827DC-4D76-4930-827D-6CA4B3325310}"/>
    <cellStyle name="Normal 7 6 4 2 3 3" xfId="39795" xr:uid="{E58F9373-6F3E-499E-B43C-2C08EAF19F89}"/>
    <cellStyle name="Normal 7 6 4 2 4" xfId="39796" xr:uid="{22062179-A648-49C0-911B-1DFBC23F1198}"/>
    <cellStyle name="Normal 7 6 4 2 4 2" xfId="39797" xr:uid="{423CC8DC-48A0-41EC-AD83-EB42D9243CFC}"/>
    <cellStyle name="Normal 7 6 4 2 4 2 2" xfId="39798" xr:uid="{BA0E7566-98C5-4D08-A93C-FF5AEBED6E6E}"/>
    <cellStyle name="Normal 7 6 4 2 4 3" xfId="39799" xr:uid="{16271C79-91C0-4D1E-91B0-D3BF84C8C6A3}"/>
    <cellStyle name="Normal 7 6 4 2 5" xfId="39800" xr:uid="{55CA6700-7800-479F-848E-3C9F768F2CD3}"/>
    <cellStyle name="Normal 7 6 4 2 5 2" xfId="39801" xr:uid="{63A3BC42-3292-4FCB-9F1E-DCDADE6B1C38}"/>
    <cellStyle name="Normal 7 6 4 2 6" xfId="39802" xr:uid="{D60048C8-ECD6-4081-B3FE-917D049A3E9C}"/>
    <cellStyle name="Normal 7 6 4 3" xfId="39803" xr:uid="{D55F49EA-C677-4232-9E8D-26B5D2916A67}"/>
    <cellStyle name="Normal 7 6 4 3 2" xfId="39804" xr:uid="{4125809F-1AB1-4475-94E8-6BB30643FAD0}"/>
    <cellStyle name="Normal 7 6 4 3 2 2" xfId="39805" xr:uid="{23827B55-DBEE-44B6-BF90-233727D7EE93}"/>
    <cellStyle name="Normal 7 6 4 3 2 2 2" xfId="39806" xr:uid="{8FF2D32D-B6AC-409F-8BC4-D23A024F9FB3}"/>
    <cellStyle name="Normal 7 6 4 3 2 3" xfId="39807" xr:uid="{1CA0420D-D6A9-4C42-B2C4-D42A6B1E1611}"/>
    <cellStyle name="Normal 7 6 4 3 3" xfId="39808" xr:uid="{B10910AE-8EBB-48F8-B70C-DA956A1E04D4}"/>
    <cellStyle name="Normal 7 6 4 3 3 2" xfId="39809" xr:uid="{527A9E1F-2B45-4C81-8C7B-1660D05805CB}"/>
    <cellStyle name="Normal 7 6 4 3 3 2 2" xfId="39810" xr:uid="{557D92C8-40BD-4885-917C-310F05052F01}"/>
    <cellStyle name="Normal 7 6 4 3 3 3" xfId="39811" xr:uid="{EB891214-4FE3-45DA-9D91-F4D4920C1564}"/>
    <cellStyle name="Normal 7 6 4 3 4" xfId="39812" xr:uid="{E763F04A-54A0-46F5-990D-EE6315E193F2}"/>
    <cellStyle name="Normal 7 6 4 3 4 2" xfId="39813" xr:uid="{B9134ED9-B481-4B1A-AC56-F51C0EB762B0}"/>
    <cellStyle name="Normal 7 6 4 3 5" xfId="39814" xr:uid="{9BC96663-41D0-4218-A67C-66D87F29D843}"/>
    <cellStyle name="Normal 7 6 4 4" xfId="39815" xr:uid="{CB774A04-5217-488A-975C-EEA6AD0C3C7B}"/>
    <cellStyle name="Normal 7 6 4 4 2" xfId="39816" xr:uid="{946EAB94-1ADF-4A80-B6E8-6E63FEE4788B}"/>
    <cellStyle name="Normal 7 6 4 4 2 2" xfId="39817" xr:uid="{AA1CEAB0-C2BA-4FA4-9B6D-4DC1496027AA}"/>
    <cellStyle name="Normal 7 6 4 4 3" xfId="39818" xr:uid="{3124324D-6801-4408-88D1-6D820ED59A5A}"/>
    <cellStyle name="Normal 7 6 4 5" xfId="39819" xr:uid="{A6C5F001-94AE-4B1C-A5C2-5919A09811B5}"/>
    <cellStyle name="Normal 7 6 4 5 2" xfId="39820" xr:uid="{DF4A70FE-BB3F-45E0-A4A4-D14414AB7303}"/>
    <cellStyle name="Normal 7 6 4 5 2 2" xfId="39821" xr:uid="{A1EEA142-FFE7-43CF-8112-FECB27AFFBDF}"/>
    <cellStyle name="Normal 7 6 4 5 3" xfId="39822" xr:uid="{A872891B-AC5D-4359-AA9D-5D24CE59C312}"/>
    <cellStyle name="Normal 7 6 4 6" xfId="39823" xr:uid="{54B9C6E2-D544-4EE5-9047-319BF04305FD}"/>
    <cellStyle name="Normal 7 6 4 6 2" xfId="39824" xr:uid="{71D22954-2BC8-43C3-9CCC-13012824DEA4}"/>
    <cellStyle name="Normal 7 6 4 7" xfId="39825" xr:uid="{40EC7620-FC01-4499-867E-0393F7100468}"/>
    <cellStyle name="Normal 7 6 5" xfId="39826" xr:uid="{6D56304A-1322-4959-A540-CB214852B8CE}"/>
    <cellStyle name="Normal 7 6 5 2" xfId="39827" xr:uid="{06EFEFA5-5CA7-46AC-88E2-0872EF26A1C6}"/>
    <cellStyle name="Normal 7 6 5 2 2" xfId="39828" xr:uid="{BEEA7284-E205-4345-B1E5-58B2F97F4E0E}"/>
    <cellStyle name="Normal 7 6 5 2 2 2" xfId="39829" xr:uid="{B736B24B-3E10-4002-B062-BB5F98C65BF0}"/>
    <cellStyle name="Normal 7 6 5 2 2 2 2" xfId="39830" xr:uid="{89F58CB7-2B13-4A4B-87A5-172000D96C06}"/>
    <cellStyle name="Normal 7 6 5 2 2 3" xfId="39831" xr:uid="{5A1234CA-659F-4B7D-93CC-446642C3AB03}"/>
    <cellStyle name="Normal 7 6 5 2 3" xfId="39832" xr:uid="{A7D5C0EE-C9EC-4303-8230-CDA1AAC50AF0}"/>
    <cellStyle name="Normal 7 6 5 2 3 2" xfId="39833" xr:uid="{9C0F0A48-C45B-4FB6-AD9A-F66D4B6F5ABD}"/>
    <cellStyle name="Normal 7 6 5 2 3 2 2" xfId="39834" xr:uid="{6F761252-EBE1-4C7D-83E0-34880B9E01FB}"/>
    <cellStyle name="Normal 7 6 5 2 3 3" xfId="39835" xr:uid="{B1363037-0D38-4699-94B1-80103871664C}"/>
    <cellStyle name="Normal 7 6 5 2 4" xfId="39836" xr:uid="{59F3D208-B84B-4179-8B5D-AF33D19B1997}"/>
    <cellStyle name="Normal 7 6 5 2 4 2" xfId="39837" xr:uid="{1A091D76-608A-4762-A191-86C60153CA7D}"/>
    <cellStyle name="Normal 7 6 5 2 5" xfId="39838" xr:uid="{F0C42215-063F-4ABA-885D-882232230D3F}"/>
    <cellStyle name="Normal 7 6 5 3" xfId="39839" xr:uid="{A350D22C-2131-401E-8412-F15EFB658BBC}"/>
    <cellStyle name="Normal 7 6 5 3 2" xfId="39840" xr:uid="{E538918D-3F11-493B-9EA2-B88EF0810903}"/>
    <cellStyle name="Normal 7 6 5 3 2 2" xfId="39841" xr:uid="{77E6B8E8-8C4B-4641-A154-706579780046}"/>
    <cellStyle name="Normal 7 6 5 3 3" xfId="39842" xr:uid="{026D13E1-D156-4B5B-8CDF-1928E01F3528}"/>
    <cellStyle name="Normal 7 6 5 4" xfId="39843" xr:uid="{A63141EA-7746-4AEA-A23E-332055F82971}"/>
    <cellStyle name="Normal 7 6 5 4 2" xfId="39844" xr:uid="{B9D15C16-B6C7-42BE-ADE4-A24D3443EC90}"/>
    <cellStyle name="Normal 7 6 5 4 2 2" xfId="39845" xr:uid="{2D4A6BF4-FDB9-4ED0-B90D-4B33C0A6AA1D}"/>
    <cellStyle name="Normal 7 6 5 4 3" xfId="39846" xr:uid="{6DE87AD5-961A-4BFB-8E03-98E853716FD7}"/>
    <cellStyle name="Normal 7 6 5 5" xfId="39847" xr:uid="{8ECECB05-BA35-40EA-8DFA-D68F6FDE2CEB}"/>
    <cellStyle name="Normal 7 6 5 5 2" xfId="39848" xr:uid="{B48A9844-8B11-4716-A556-BEE8770FEA90}"/>
    <cellStyle name="Normal 7 6 5 6" xfId="39849" xr:uid="{8042CDBE-43E1-4D49-AD3A-8806F7457089}"/>
    <cellStyle name="Normal 7 6 6" xfId="39850" xr:uid="{F4285316-2219-4B95-8846-C53ED861C502}"/>
    <cellStyle name="Normal 7 6 6 2" xfId="39851" xr:uid="{F5248B98-1D04-4C14-89D5-F9355C296573}"/>
    <cellStyle name="Normal 7 6 6 2 2" xfId="39852" xr:uid="{6E279CD5-4139-444C-880D-6754EC69C87C}"/>
    <cellStyle name="Normal 7 6 6 2 2 2" xfId="39853" xr:uid="{CDBFD90A-F00E-4814-B4FE-5D661AD25BD7}"/>
    <cellStyle name="Normal 7 6 6 2 3" xfId="39854" xr:uid="{9A40A49D-9C20-42F7-B424-8FF9D243DC9D}"/>
    <cellStyle name="Normal 7 6 6 3" xfId="39855" xr:uid="{EF827516-94F4-47A8-8EDA-15886AA4A454}"/>
    <cellStyle name="Normal 7 6 6 3 2" xfId="39856" xr:uid="{914E7816-1E2E-46B4-8FF0-E35168EC43F5}"/>
    <cellStyle name="Normal 7 6 6 3 2 2" xfId="39857" xr:uid="{088D16E9-737C-49B9-B916-3BE1206D34B6}"/>
    <cellStyle name="Normal 7 6 6 3 3" xfId="39858" xr:uid="{18E6296C-CA7F-4BE0-B51C-CCA83B4A59CD}"/>
    <cellStyle name="Normal 7 6 6 4" xfId="39859" xr:uid="{E1409545-36FF-49FB-8FCC-A6A4187CA191}"/>
    <cellStyle name="Normal 7 6 6 4 2" xfId="39860" xr:uid="{F863FF15-C1F5-46AD-91E9-FE3C2C88B21A}"/>
    <cellStyle name="Normal 7 6 6 5" xfId="39861" xr:uid="{891FF201-682B-4D2A-964F-88B51D1C63FD}"/>
    <cellStyle name="Normal 7 6 7" xfId="39862" xr:uid="{2D889498-82E5-4F7B-9439-631E30DDBB66}"/>
    <cellStyle name="Normal 7 6 7 2" xfId="39863" xr:uid="{3D8D2D4F-6026-4F46-A3B7-BE4055D8B841}"/>
    <cellStyle name="Normal 7 6 7 2 2" xfId="39864" xr:uid="{FAFA9574-5D4D-4AA4-917A-D0B0FB5497C5}"/>
    <cellStyle name="Normal 7 6 7 2 2 2" xfId="39865" xr:uid="{2C8325CB-12CF-47E2-8D36-7FEF953C185D}"/>
    <cellStyle name="Normal 7 6 7 2 3" xfId="39866" xr:uid="{469E6580-8FF9-435E-87C4-FEAC109B8606}"/>
    <cellStyle name="Normal 7 6 7 3" xfId="39867" xr:uid="{342E45DA-6365-48EA-933A-AC685AB03CDA}"/>
    <cellStyle name="Normal 7 6 7 3 2" xfId="39868" xr:uid="{6DA2E1F8-CA59-4172-9FE4-4FEA3E523E80}"/>
    <cellStyle name="Normal 7 6 7 4" xfId="39869" xr:uid="{40ED12F5-6269-43A0-9376-09FACB5C0B62}"/>
    <cellStyle name="Normal 7 6 8" xfId="39870" xr:uid="{649302D5-AF2E-4C66-B206-60E0BDA052BF}"/>
    <cellStyle name="Normal 7 6 8 2" xfId="39871" xr:uid="{70D72776-E5F0-4B20-83B6-21FD4DDDE653}"/>
    <cellStyle name="Normal 7 6 8 2 2" xfId="39872" xr:uid="{71E4AA36-D811-4D18-81E1-4822AC2D0CF0}"/>
    <cellStyle name="Normal 7 6 8 3" xfId="39873" xr:uid="{F0888B2D-37B8-4F98-A676-D6F9E0FD0A88}"/>
    <cellStyle name="Normal 7 6 9" xfId="39874" xr:uid="{9029282D-0A10-4E1A-98B5-C23BF41C242F}"/>
    <cellStyle name="Normal 7 6 9 2" xfId="39875" xr:uid="{862FF6EF-1B73-470E-A023-8E412D3DA379}"/>
    <cellStyle name="Normal 7 7" xfId="39876" xr:uid="{B1095A72-8DDF-4A85-A0F6-883A61377C28}"/>
    <cellStyle name="Normal 7 7 2" xfId="39877" xr:uid="{DC92D931-E931-4D79-BDF7-A6C1FF24A728}"/>
    <cellStyle name="Normal 7 7 2 2" xfId="39878" xr:uid="{4026F045-F9FF-40F4-8F4F-242A69EEFD8C}"/>
    <cellStyle name="Normal 7 7 2 2 2" xfId="39879" xr:uid="{49A01175-84C9-4276-A882-411EB2A5971B}"/>
    <cellStyle name="Normal 7 7 2 2 2 2" xfId="39880" xr:uid="{F327C89F-F3CB-42DB-A172-0B0E11D49C37}"/>
    <cellStyle name="Normal 7 7 2 2 2 2 2" xfId="39881" xr:uid="{AF660750-9DC5-49F3-BF1F-E2A5CA09AC41}"/>
    <cellStyle name="Normal 7 7 2 2 2 2 2 2" xfId="39882" xr:uid="{E6945467-E7E8-450F-B08B-4BB0AB6C3A70}"/>
    <cellStyle name="Normal 7 7 2 2 2 2 3" xfId="39883" xr:uid="{DFB5954A-9B5B-46BA-BAB7-802BF3704949}"/>
    <cellStyle name="Normal 7 7 2 2 2 3" xfId="39884" xr:uid="{98AB18E4-B140-406C-927C-761210F458F7}"/>
    <cellStyle name="Normal 7 7 2 2 2 3 2" xfId="39885" xr:uid="{D9D9463C-918C-41B0-958E-B3C736EDD601}"/>
    <cellStyle name="Normal 7 7 2 2 2 3 2 2" xfId="39886" xr:uid="{1D26AE6B-0A71-4577-8AC8-5467FA5D7BBD}"/>
    <cellStyle name="Normal 7 7 2 2 2 3 3" xfId="39887" xr:uid="{0FD2FB4E-B7E5-4815-ACAD-DA9CCD42004B}"/>
    <cellStyle name="Normal 7 7 2 2 2 4" xfId="39888" xr:uid="{A655A603-2AB9-40FC-9085-839A7C4B5904}"/>
    <cellStyle name="Normal 7 7 2 2 2 4 2" xfId="39889" xr:uid="{2F214D16-ED98-4DC9-9355-2D2014A38B37}"/>
    <cellStyle name="Normal 7 7 2 2 2 5" xfId="39890" xr:uid="{08518525-42A7-4F11-A3C6-C6B2E74D7AB8}"/>
    <cellStyle name="Normal 7 7 2 2 3" xfId="39891" xr:uid="{1F617EB8-B018-4A5C-A61F-6C05B46BFA88}"/>
    <cellStyle name="Normal 7 7 2 2 3 2" xfId="39892" xr:uid="{B4B5E5B5-AB7F-44A0-B325-7D556E93C830}"/>
    <cellStyle name="Normal 7 7 2 2 3 2 2" xfId="39893" xr:uid="{57EA64A1-7109-4780-BA19-1D717F172214}"/>
    <cellStyle name="Normal 7 7 2 2 3 3" xfId="39894" xr:uid="{4DD8CD0E-719D-4805-A24F-A56A47CD2FE0}"/>
    <cellStyle name="Normal 7 7 2 2 4" xfId="39895" xr:uid="{08578761-6B33-45BA-9A3B-A8DD3BD3019D}"/>
    <cellStyle name="Normal 7 7 2 2 4 2" xfId="39896" xr:uid="{0F1641B5-5EFA-4982-87D0-A47CA8D407A9}"/>
    <cellStyle name="Normal 7 7 2 2 4 2 2" xfId="39897" xr:uid="{05FBBADA-5987-41F6-A570-7CC44BE9A14E}"/>
    <cellStyle name="Normal 7 7 2 2 4 3" xfId="39898" xr:uid="{0BEB65BB-2662-4475-A2C7-895B56DCE13E}"/>
    <cellStyle name="Normal 7 7 2 2 5" xfId="39899" xr:uid="{007B6761-EA52-478D-A15B-7A123019B407}"/>
    <cellStyle name="Normal 7 7 2 2 5 2" xfId="39900" xr:uid="{6B1A9CF3-972F-4DF3-B283-6B8598037728}"/>
    <cellStyle name="Normal 7 7 2 2 6" xfId="39901" xr:uid="{82DA14B5-D6EA-4405-B20E-BA29B0819866}"/>
    <cellStyle name="Normal 7 7 2 3" xfId="39902" xr:uid="{204E2344-0B89-4849-BBCB-3F6C62C3D4BE}"/>
    <cellStyle name="Normal 7 7 2 3 2" xfId="39903" xr:uid="{33B3B662-4425-455B-A0FD-F4A8B88DBB76}"/>
    <cellStyle name="Normal 7 7 2 3 2 2" xfId="39904" xr:uid="{A9E9F8F1-2D28-4463-A79A-778BE6DFC91E}"/>
    <cellStyle name="Normal 7 7 2 3 2 2 2" xfId="39905" xr:uid="{1B86F9B4-0BA1-4680-A4E7-A7C4601CB0C9}"/>
    <cellStyle name="Normal 7 7 2 3 2 3" xfId="39906" xr:uid="{7DF9EB6F-5C27-4D25-BBEE-6C362EAFB177}"/>
    <cellStyle name="Normal 7 7 2 3 3" xfId="39907" xr:uid="{90965627-AFA5-466B-B4CF-D244520E1B8D}"/>
    <cellStyle name="Normal 7 7 2 3 3 2" xfId="39908" xr:uid="{A8BDBDE8-5F73-4C60-8FA7-162F84E3A3ED}"/>
    <cellStyle name="Normal 7 7 2 3 3 2 2" xfId="39909" xr:uid="{380C290B-8DB0-45A7-B909-AD5C2BF8C874}"/>
    <cellStyle name="Normal 7 7 2 3 3 3" xfId="39910" xr:uid="{B7114EEA-F9CC-4370-906B-6B9FEA9380A6}"/>
    <cellStyle name="Normal 7 7 2 3 4" xfId="39911" xr:uid="{3181C0BB-85CE-474F-BBDF-76CEBAD7F1EB}"/>
    <cellStyle name="Normal 7 7 2 3 4 2" xfId="39912" xr:uid="{40A9CCD9-565E-47FB-A0DC-E734292C2677}"/>
    <cellStyle name="Normal 7 7 2 3 5" xfId="39913" xr:uid="{C1B1F434-B54A-4CFD-B4AE-F3FD8FA23EF4}"/>
    <cellStyle name="Normal 7 7 2 4" xfId="39914" xr:uid="{62C31052-3DE9-4EF2-AFA0-CEEC09E2E3C8}"/>
    <cellStyle name="Normal 7 7 2 4 2" xfId="39915" xr:uid="{0B6E1BF3-0B99-4592-AD59-349149E41909}"/>
    <cellStyle name="Normal 7 7 2 4 2 2" xfId="39916" xr:uid="{1FC541F1-C26A-4D2C-B3E2-5C1333075F51}"/>
    <cellStyle name="Normal 7 7 2 4 3" xfId="39917" xr:uid="{866CD29B-8E4A-492D-B445-4C70C7B3A2D3}"/>
    <cellStyle name="Normal 7 7 2 5" xfId="39918" xr:uid="{470B6359-ED56-4690-B6B0-F808CADD4627}"/>
    <cellStyle name="Normal 7 7 2 5 2" xfId="39919" xr:uid="{FF7F00C4-933C-4229-90D3-08F22E986304}"/>
    <cellStyle name="Normal 7 7 2 5 2 2" xfId="39920" xr:uid="{136E5CF0-D952-47F4-A755-6374B95741EB}"/>
    <cellStyle name="Normal 7 7 2 5 3" xfId="39921" xr:uid="{ABA14A84-A5BE-4BAB-AE4C-BF5A3E844BC9}"/>
    <cellStyle name="Normal 7 7 2 6" xfId="39922" xr:uid="{67CE47DE-06B9-4BFC-B4C9-6E636C5AF2DF}"/>
    <cellStyle name="Normal 7 7 2 6 2" xfId="39923" xr:uid="{E4030AC3-D8FB-4FBC-80C9-4D30CB81EBC7}"/>
    <cellStyle name="Normal 7 7 2 7" xfId="39924" xr:uid="{BF6F7C00-3A39-4D25-9FF2-880DB6B34755}"/>
    <cellStyle name="Normal 7 7 3" xfId="39925" xr:uid="{45F41766-03C8-40B1-8A1A-D54175A856E8}"/>
    <cellStyle name="Normal 7 7 3 2" xfId="39926" xr:uid="{9BFECCC6-E251-4A0D-AADA-6ED639B1EFF6}"/>
    <cellStyle name="Normal 7 7 3 2 2" xfId="39927" xr:uid="{00BBFB92-3378-40DE-873D-21BFA166EFC1}"/>
    <cellStyle name="Normal 7 7 3 2 2 2" xfId="39928" xr:uid="{0292EB4C-B4C8-46DA-9E1F-5D6F217480CB}"/>
    <cellStyle name="Normal 7 7 3 2 2 2 2" xfId="39929" xr:uid="{47FC197C-6A6F-41E7-82A5-E063AD6BDD57}"/>
    <cellStyle name="Normal 7 7 3 2 2 3" xfId="39930" xr:uid="{0AD1AC59-BE09-48D5-88CC-50CAB94885EF}"/>
    <cellStyle name="Normal 7 7 3 2 3" xfId="39931" xr:uid="{3596E7D8-348A-4D13-9C0F-35D354303F59}"/>
    <cellStyle name="Normal 7 7 3 2 3 2" xfId="39932" xr:uid="{E5C79BA0-DC8F-4642-AFCB-E74B4F4BA672}"/>
    <cellStyle name="Normal 7 7 3 2 3 2 2" xfId="39933" xr:uid="{00807663-7D9C-4F5C-AAA5-B0F70E3465A7}"/>
    <cellStyle name="Normal 7 7 3 2 3 3" xfId="39934" xr:uid="{664659C0-5E70-4030-B731-663D9AF6A053}"/>
    <cellStyle name="Normal 7 7 3 2 4" xfId="39935" xr:uid="{B51E68BF-4DC1-4E31-AC7C-85162AD6A809}"/>
    <cellStyle name="Normal 7 7 3 2 4 2" xfId="39936" xr:uid="{8341BF05-EBCC-445C-81A0-D718EE419210}"/>
    <cellStyle name="Normal 7 7 3 2 5" xfId="39937" xr:uid="{530BF4E2-56BF-4148-91EB-42C570D62873}"/>
    <cellStyle name="Normal 7 7 3 3" xfId="39938" xr:uid="{6130AAF1-08DF-47AC-92FF-E1B4D5567FF8}"/>
    <cellStyle name="Normal 7 7 3 3 2" xfId="39939" xr:uid="{D515BD7B-C77B-4EA8-98E5-AABF40559EFB}"/>
    <cellStyle name="Normal 7 7 3 3 2 2" xfId="39940" xr:uid="{1E872FB5-688B-4F0A-BED6-A625E1B4B641}"/>
    <cellStyle name="Normal 7 7 3 3 3" xfId="39941" xr:uid="{254F6828-6487-4E65-96F3-11D544DFD687}"/>
    <cellStyle name="Normal 7 7 3 4" xfId="39942" xr:uid="{F95673C8-2933-4C4B-AADB-5AC3F42A2DB2}"/>
    <cellStyle name="Normal 7 7 3 4 2" xfId="39943" xr:uid="{56F53FD0-7FDA-4267-815C-54C0A0143FC7}"/>
    <cellStyle name="Normal 7 7 3 4 2 2" xfId="39944" xr:uid="{B6CA7DBC-A055-43A5-B382-4613579F98C1}"/>
    <cellStyle name="Normal 7 7 3 4 3" xfId="39945" xr:uid="{E1384A00-1A0E-49A6-A75B-20280B5AE43B}"/>
    <cellStyle name="Normal 7 7 3 5" xfId="39946" xr:uid="{DFFDE7F4-9A71-4507-B6C6-18FEF2D4D670}"/>
    <cellStyle name="Normal 7 7 3 5 2" xfId="39947" xr:uid="{09118D08-F310-4326-A45F-A1FBCCEC9B69}"/>
    <cellStyle name="Normal 7 7 3 6" xfId="39948" xr:uid="{1EE03887-6422-4437-AA8E-CF22826D435E}"/>
    <cellStyle name="Normal 7 7 4" xfId="39949" xr:uid="{1E3CC5EA-F6FA-4CA9-87E3-7C53F1C16095}"/>
    <cellStyle name="Normal 7 7 4 2" xfId="39950" xr:uid="{4EBF6B41-D168-4B6F-A0D8-A63BF7E2E6D6}"/>
    <cellStyle name="Normal 7 7 4 2 2" xfId="39951" xr:uid="{CD409E29-814B-419F-AF20-6053EF2D4F34}"/>
    <cellStyle name="Normal 7 7 4 2 2 2" xfId="39952" xr:uid="{8F1FD030-F3D1-46E0-A27D-72C16AAB9BFA}"/>
    <cellStyle name="Normal 7 7 4 2 3" xfId="39953" xr:uid="{8F7CAC0E-8887-474A-883D-1845500F0ED0}"/>
    <cellStyle name="Normal 7 7 4 3" xfId="39954" xr:uid="{D7C66DE5-D1E9-47BA-AE66-964FD4140193}"/>
    <cellStyle name="Normal 7 7 4 3 2" xfId="39955" xr:uid="{3EC13122-BA58-492E-8870-81A6C0E4EC95}"/>
    <cellStyle name="Normal 7 7 4 3 2 2" xfId="39956" xr:uid="{A223C368-A41B-41F4-BED6-C4DEF3E938E2}"/>
    <cellStyle name="Normal 7 7 4 3 3" xfId="39957" xr:uid="{2924CAF1-C5AB-4F95-81F6-740499E39033}"/>
    <cellStyle name="Normal 7 7 4 4" xfId="39958" xr:uid="{F5FEB6FA-485B-4F0C-A94C-6AEEA5C6500F}"/>
    <cellStyle name="Normal 7 7 4 4 2" xfId="39959" xr:uid="{132A3365-B7FA-45FE-955F-7F273EF121CA}"/>
    <cellStyle name="Normal 7 7 4 5" xfId="39960" xr:uid="{D0A4E554-4AE5-41BC-A3AC-ED59EF1C6800}"/>
    <cellStyle name="Normal 7 7 5" xfId="39961" xr:uid="{07D9A745-27A3-4497-A96D-72E3752C865E}"/>
    <cellStyle name="Normal 7 7 5 2" xfId="39962" xr:uid="{82E3566C-BA76-4FB7-ACBA-E0E1B1AC985E}"/>
    <cellStyle name="Normal 7 7 5 2 2" xfId="39963" xr:uid="{5030B1C3-2C3A-4B41-92D7-AD32325456D8}"/>
    <cellStyle name="Normal 7 7 5 2 2 2" xfId="39964" xr:uid="{BF48486A-A3A3-4D27-A01E-4728B4DFDF35}"/>
    <cellStyle name="Normal 7 7 5 2 3" xfId="39965" xr:uid="{E8B2A811-4F4F-4FAD-9363-B0AD1689E207}"/>
    <cellStyle name="Normal 7 7 5 3" xfId="39966" xr:uid="{C29B81D6-CB7F-4784-B207-DA6383D1EB9D}"/>
    <cellStyle name="Normal 7 7 5 3 2" xfId="39967" xr:uid="{0052CECF-AAB3-40D4-B18F-4AF5FE3B10F0}"/>
    <cellStyle name="Normal 7 7 5 4" xfId="39968" xr:uid="{C09A22E8-354F-4D20-A713-66894D738024}"/>
    <cellStyle name="Normal 7 7 6" xfId="39969" xr:uid="{7547BC20-C4C0-40FA-B2BA-81FD9C1548C1}"/>
    <cellStyle name="Normal 7 7 6 2" xfId="39970" xr:uid="{7190ADB0-80D1-432F-9138-DBC3CD4D1385}"/>
    <cellStyle name="Normal 7 7 6 2 2" xfId="39971" xr:uid="{15AB8DF0-95AC-4374-8F5E-2F3D037ECA96}"/>
    <cellStyle name="Normal 7 7 6 3" xfId="39972" xr:uid="{B43A0092-2342-4FF9-8F85-11541A980A77}"/>
    <cellStyle name="Normal 7 7 7" xfId="39973" xr:uid="{955A1FAE-1B9F-47DC-AAC7-F79BD3A31D8E}"/>
    <cellStyle name="Normal 7 7 7 2" xfId="39974" xr:uid="{BEBCE1A9-D08D-43DB-ADB4-633309D0F24C}"/>
    <cellStyle name="Normal 7 7 8" xfId="39975" xr:uid="{98F52F81-DC27-43D1-8A5B-48B36C0A154F}"/>
    <cellStyle name="Normal 7 7 9" xfId="44934" xr:uid="{BDA16C5F-9914-47AF-B6F4-D8F8BD0B971F}"/>
    <cellStyle name="Normal 7 8" xfId="39976" xr:uid="{B834285F-08E5-4E19-9214-9AEBD000222E}"/>
    <cellStyle name="Normal 7 8 2" xfId="39977" xr:uid="{0EB690FE-0F06-4DBD-A0A4-C31705E68044}"/>
    <cellStyle name="Normal 7 8 2 2" xfId="39978" xr:uid="{A520E93B-7E02-42B7-8969-682955D3B5A4}"/>
    <cellStyle name="Normal 7 8 2 2 2" xfId="39979" xr:uid="{8AEDB331-C057-413C-8EA5-2CE01F3A917A}"/>
    <cellStyle name="Normal 7 8 2 2 2 2" xfId="39980" xr:uid="{1E48ADCA-3067-4EE0-AA23-2BD4E6B1B6AF}"/>
    <cellStyle name="Normal 7 8 2 2 2 3" xfId="39981" xr:uid="{81A7BF0E-ABE0-4648-B33F-D9DE9A515079}"/>
    <cellStyle name="Normal 7 8 2 2 3" xfId="39982" xr:uid="{60F76146-0848-4F6A-B054-B329025DFC73}"/>
    <cellStyle name="Normal 7 8 2 2 3 2" xfId="39983" xr:uid="{F7F47350-85EF-40B9-82C3-5789F82732E4}"/>
    <cellStyle name="Normal 7 8 2 2 3 2 2" xfId="39984" xr:uid="{56DC1B4B-2D14-4371-A041-451BABBB2578}"/>
    <cellStyle name="Normal 7 8 2 2 3 3" xfId="39985" xr:uid="{904DC79A-1CE0-4F4A-BB3D-3C35A7BDEED4}"/>
    <cellStyle name="Normal 7 8 2 2 4" xfId="39986" xr:uid="{44640808-3267-4805-B685-1AB8536A5134}"/>
    <cellStyle name="Normal 7 8 2 2 4 2" xfId="39987" xr:uid="{6BCFE959-1521-4648-80D4-E665C583AA85}"/>
    <cellStyle name="Normal 7 8 2 2 5" xfId="39988" xr:uid="{F4DDC7C2-54DB-4CEB-9BBD-B7E5675A7E11}"/>
    <cellStyle name="Normal 7 8 2 3" xfId="39989" xr:uid="{8C32AFFA-E383-4C7A-BD4A-99D09733FBFD}"/>
    <cellStyle name="Normal 7 8 2 3 2" xfId="39990" xr:uid="{EA0CE629-1438-4D31-9095-67D599199011}"/>
    <cellStyle name="Normal 7 8 2 3 3" xfId="39991" xr:uid="{47508561-E4D6-49A6-9B60-032991A67632}"/>
    <cellStyle name="Normal 7 8 2 4" xfId="39992" xr:uid="{BB94CC09-D048-4DE9-995A-FC7FA616DD19}"/>
    <cellStyle name="Normal 7 8 2 4 2" xfId="39993" xr:uid="{979FAFAD-91C2-4A04-B192-2AB91D9F0F68}"/>
    <cellStyle name="Normal 7 8 2 4 2 2" xfId="39994" xr:uid="{A0E2F10A-6F16-479D-A0B0-0E698D237A98}"/>
    <cellStyle name="Normal 7 8 2 4 3" xfId="39995" xr:uid="{04B97B1A-43BE-40C0-BC9C-7E1F045AD983}"/>
    <cellStyle name="Normal 7 8 2 5" xfId="39996" xr:uid="{2EBF5C9B-89B0-4DFE-9713-A9859D8CAAB0}"/>
    <cellStyle name="Normal 7 8 2 5 2" xfId="39997" xr:uid="{42B686E2-FD79-4898-BF56-BEC846F47B16}"/>
    <cellStyle name="Normal 7 8 2 5 2 2" xfId="39998" xr:uid="{71C2791C-5C74-465A-80ED-412068ABB3C5}"/>
    <cellStyle name="Normal 7 8 2 5 3" xfId="39999" xr:uid="{292B6923-29AC-4B1E-9CED-D2948A4AD9B1}"/>
    <cellStyle name="Normal 7 8 2 6" xfId="40000" xr:uid="{FA8A715B-F300-40E2-A493-F9EC9CB4E5E6}"/>
    <cellStyle name="Normal 7 8 2 6 2" xfId="40001" xr:uid="{AF92F13B-92AA-4CEF-83B5-4873D627E8A0}"/>
    <cellStyle name="Normal 7 8 2 7" xfId="40002" xr:uid="{D265BBEC-A0E5-46BE-AF7C-F7FE0866F34B}"/>
    <cellStyle name="Normal 7 8 3" xfId="40003" xr:uid="{65AE83D1-AB8E-404F-B970-5436A7354B94}"/>
    <cellStyle name="Normal 7 8 3 2" xfId="40004" xr:uid="{D0546459-4636-47EB-961D-AD6A0C0DED8A}"/>
    <cellStyle name="Normal 7 8 3 2 2" xfId="40005" xr:uid="{C0A3FD3D-EA27-436D-B302-29AC9FEA5F16}"/>
    <cellStyle name="Normal 7 8 3 2 2 2" xfId="40006" xr:uid="{FE0470A8-0B9A-40E3-975B-D275D659BC95}"/>
    <cellStyle name="Normal 7 8 3 2 3" xfId="40007" xr:uid="{C9775725-91FE-46B8-847C-8996ECB82EBC}"/>
    <cellStyle name="Normal 7 8 3 3" xfId="40008" xr:uid="{6DC37105-2900-4619-A61C-5C7DE536C4F6}"/>
    <cellStyle name="Normal 7 8 3 3 2" xfId="40009" xr:uid="{44813203-6040-4C91-8C4E-F4005202F92D}"/>
    <cellStyle name="Normal 7 8 3 3 2 2" xfId="40010" xr:uid="{42CFBC93-B5C6-4835-97A0-20E1473950E6}"/>
    <cellStyle name="Normal 7 8 3 3 3" xfId="40011" xr:uid="{0F0ED245-D998-4221-A447-42ADD6466416}"/>
    <cellStyle name="Normal 7 8 3 4" xfId="40012" xr:uid="{EF9C7BD5-B9C3-4CF7-904C-BFD700BD2466}"/>
    <cellStyle name="Normal 7 8 3 4 2" xfId="40013" xr:uid="{A3A1F29F-3BA0-4E64-9437-70D95A92507E}"/>
    <cellStyle name="Normal 7 8 3 5" xfId="40014" xr:uid="{A44F9DF7-80E0-41C3-A3CD-22A73F9499EE}"/>
    <cellStyle name="Normal 7 8 4" xfId="40015" xr:uid="{47DE0D41-E1C5-480D-9B14-A4199296D21D}"/>
    <cellStyle name="Normal 7 8 4 2" xfId="40016" xr:uid="{C8016DA6-FAE4-4B15-AA11-23F712F83A70}"/>
    <cellStyle name="Normal 7 8 4 3" xfId="40017" xr:uid="{97662D8B-A51B-48ED-BB62-78A466ADA397}"/>
    <cellStyle name="Normal 7 8 5" xfId="40018" xr:uid="{66F32B23-F623-4D45-A637-0F7C1CF84E11}"/>
    <cellStyle name="Normal 7 8 5 2" xfId="40019" xr:uid="{DB35202A-983E-4266-A3E7-9BB5219D973E}"/>
    <cellStyle name="Normal 7 8 5 2 2" xfId="40020" xr:uid="{EA313F92-DE76-4945-B045-CC64C1AF7CCC}"/>
    <cellStyle name="Normal 7 8 5 2 2 2" xfId="40021" xr:uid="{37303269-A9E3-439A-84ED-43BA38979CF3}"/>
    <cellStyle name="Normal 7 8 5 2 3" xfId="40022" xr:uid="{A0001E13-ECF7-4AC6-898A-F117AC9A46BD}"/>
    <cellStyle name="Normal 7 8 5 3" xfId="40023" xr:uid="{38A121E6-7B87-42C6-899B-7483A1781938}"/>
    <cellStyle name="Normal 7 8 5 3 2" xfId="40024" xr:uid="{8F90C555-3D8D-468F-A0F7-D40958EE97DF}"/>
    <cellStyle name="Normal 7 8 5 4" xfId="40025" xr:uid="{97EA4937-E6BE-469E-93CF-8986A4B493DB}"/>
    <cellStyle name="Normal 7 8 6" xfId="40026" xr:uid="{B98E4838-A62B-4835-8608-B4CAE6330D2A}"/>
    <cellStyle name="Normal 7 8 6 2" xfId="40027" xr:uid="{6A53524D-E34C-46C6-844B-41D8F100C1A0}"/>
    <cellStyle name="Normal 7 8 6 2 2" xfId="40028" xr:uid="{F1465448-6EB6-4D1B-93BC-CB45437C1E94}"/>
    <cellStyle name="Normal 7 8 6 3" xfId="40029" xr:uid="{97A8295C-2259-464F-8B95-5AE4A617B12F}"/>
    <cellStyle name="Normal 7 8 7" xfId="40030" xr:uid="{D45FC162-9BEF-48FD-ACBD-0E946C732C2F}"/>
    <cellStyle name="Normal 7 8 7 2" xfId="40031" xr:uid="{99299657-2FE4-47A1-9A39-837E1EC3559A}"/>
    <cellStyle name="Normal 7 8 8" xfId="40032" xr:uid="{E9C62AB7-D0FC-4F1B-B6D9-0C779CA96479}"/>
    <cellStyle name="Normal 7 8 9" xfId="47782" xr:uid="{4ECE9C55-9D8B-4601-97CE-6B9D5E841FEC}"/>
    <cellStyle name="Normal 7 9" xfId="40033" xr:uid="{DE2AC628-D9DA-4717-B1B0-BCCB4342CBF5}"/>
    <cellStyle name="Normal 7 9 10" xfId="47218" xr:uid="{901F07A6-F194-4D8D-91E0-5B24345A7C58}"/>
    <cellStyle name="Normal 7 9 2" xfId="40034" xr:uid="{E471F75E-4C45-4349-B70F-B79BD44729E1}"/>
    <cellStyle name="Normal 7 9 2 2" xfId="40035" xr:uid="{ABCC91EF-64E7-44E3-91D5-DAC7F384ADDB}"/>
    <cellStyle name="Normal 7 9 2 2 2" xfId="40036" xr:uid="{E48ABFC2-26E8-4FF8-9CDF-AE351867C2BC}"/>
    <cellStyle name="Normal 7 9 2 2 2 2" xfId="40037" xr:uid="{327B2BC5-97F4-4743-9360-7B2D21D60102}"/>
    <cellStyle name="Normal 7 9 2 2 2 2 2" xfId="40038" xr:uid="{A152243B-17F6-4670-ACFC-185094B2CC49}"/>
    <cellStyle name="Normal 7 9 2 2 2 3" xfId="40039" xr:uid="{9838ACF4-B37D-4B20-98D5-58FB8ECE49F5}"/>
    <cellStyle name="Normal 7 9 2 2 3" xfId="40040" xr:uid="{B0179759-7D86-426E-93EF-49921CCE6366}"/>
    <cellStyle name="Normal 7 9 2 2 3 2" xfId="40041" xr:uid="{BFC318BE-9108-4486-A8C6-BA794A6B8B76}"/>
    <cellStyle name="Normal 7 9 2 2 3 2 2" xfId="40042" xr:uid="{3942DF45-430A-447B-98B5-826D1B742083}"/>
    <cellStyle name="Normal 7 9 2 2 3 3" xfId="40043" xr:uid="{7E65A745-52A1-4A7B-B0C5-73B1BAA7CC7F}"/>
    <cellStyle name="Normal 7 9 2 2 4" xfId="40044" xr:uid="{92433E6F-EA54-432D-AB83-C671C5F00AD5}"/>
    <cellStyle name="Normal 7 9 2 2 4 2" xfId="40045" xr:uid="{55E9402A-4B04-4422-B122-933D609206A6}"/>
    <cellStyle name="Normal 7 9 2 2 5" xfId="40046" xr:uid="{300838E9-C351-4143-963E-DA734D118E50}"/>
    <cellStyle name="Normal 7 9 2 3" xfId="40047" xr:uid="{8D167333-C295-4BA9-9525-9F12DE575A17}"/>
    <cellStyle name="Normal 7 9 2 3 2" xfId="40048" xr:uid="{F324108E-4060-45CB-A9F0-CD3EB9B817C4}"/>
    <cellStyle name="Normal 7 9 2 3 2 2" xfId="40049" xr:uid="{45DCCBC2-212F-47D5-8F6D-7F9AE91D9510}"/>
    <cellStyle name="Normal 7 9 2 3 3" xfId="40050" xr:uid="{278F35C6-1A8C-4AEC-9718-2C91BC61E991}"/>
    <cellStyle name="Normal 7 9 2 4" xfId="40051" xr:uid="{C0D802EF-3E72-48C1-A22C-595294FA87C7}"/>
    <cellStyle name="Normal 7 9 2 4 2" xfId="40052" xr:uid="{78E45C89-FBC7-44EC-B08A-E4E98E93034A}"/>
    <cellStyle name="Normal 7 9 2 4 2 2" xfId="40053" xr:uid="{1AFD189A-7134-4962-A39D-4739FF50F7A0}"/>
    <cellStyle name="Normal 7 9 2 4 3" xfId="40054" xr:uid="{670A7971-20EF-41E6-9058-E21538961DEC}"/>
    <cellStyle name="Normal 7 9 2 5" xfId="40055" xr:uid="{A43950AF-220E-47FD-8D7C-3F6B26CC5E56}"/>
    <cellStyle name="Normal 7 9 2 5 2" xfId="40056" xr:uid="{996AFA05-8673-4E7D-93C7-7B52F28BB562}"/>
    <cellStyle name="Normal 7 9 2 6" xfId="40057" xr:uid="{C84DA417-04D5-4650-8098-41AFA8C978FB}"/>
    <cellStyle name="Normal 7 9 3" xfId="40058" xr:uid="{B59DE47E-F893-4A5A-B9C8-A9ACD3A96309}"/>
    <cellStyle name="Normal 7 9 3 2" xfId="40059" xr:uid="{7A67E9E2-BC3B-4CEF-99E4-4ECF37BEA572}"/>
    <cellStyle name="Normal 7 9 3 2 2" xfId="40060" xr:uid="{375C74CC-ECA8-4FD2-9E2D-566869E7F371}"/>
    <cellStyle name="Normal 7 9 3 2 3" xfId="40061" xr:uid="{60415C49-E5CF-440D-916D-F16EB2410908}"/>
    <cellStyle name="Normal 7 9 3 3" xfId="40062" xr:uid="{4516562B-8F3B-4775-8FC2-B488F098EA68}"/>
    <cellStyle name="Normal 7 9 3 3 2" xfId="40063" xr:uid="{7C69351B-743F-4B77-A47B-5155338336AD}"/>
    <cellStyle name="Normal 7 9 3 3 2 2" xfId="40064" xr:uid="{28948D78-6BA0-4A17-89D5-FE86A1DCF239}"/>
    <cellStyle name="Normal 7 9 3 3 3" xfId="40065" xr:uid="{2FEF5673-B11E-470D-B040-2893E3724E4D}"/>
    <cellStyle name="Normal 7 9 3 4" xfId="40066" xr:uid="{CDCF421A-6E39-4B3B-B4E3-D72276081B9F}"/>
    <cellStyle name="Normal 7 9 3 4 2" xfId="40067" xr:uid="{F12355C3-0B42-4C1C-9F95-1181EEAD31C5}"/>
    <cellStyle name="Normal 7 9 3 5" xfId="40068" xr:uid="{E85CC9A1-9293-48ED-A012-4F7F32375B86}"/>
    <cellStyle name="Normal 7 9 4" xfId="40069" xr:uid="{3A7227E2-FD9F-4FD3-8DE1-EF810D85E097}"/>
    <cellStyle name="Normal 7 9 4 2" xfId="40070" xr:uid="{6F7146FA-563C-4F74-9859-560D5D35D657}"/>
    <cellStyle name="Normal 7 9 4 3" xfId="40071" xr:uid="{DB5A22F9-D4B6-4461-AF16-279CFAD37CAF}"/>
    <cellStyle name="Normal 7 9 5" xfId="40072" xr:uid="{0CD51C2F-7225-46EE-BBF5-269C8DC9C60F}"/>
    <cellStyle name="Normal 7 9 5 2" xfId="40073" xr:uid="{39D0D280-0203-43F0-A4BF-6456E345ECB3}"/>
    <cellStyle name="Normal 7 9 5 3" xfId="40074" xr:uid="{03EF5FF2-395E-4996-B6F1-0397143C1FE4}"/>
    <cellStyle name="Normal 7 9 6" xfId="40075" xr:uid="{69004B74-D335-4653-B224-258C2B32B865}"/>
    <cellStyle name="Normal 7 9 6 2" xfId="40076" xr:uid="{6AAC6BF6-112C-4607-9E3C-B32AE835B374}"/>
    <cellStyle name="Normal 7 9 6 2 2" xfId="40077" xr:uid="{78B990FC-47E4-47CD-8639-C8CEA4A004F0}"/>
    <cellStyle name="Normal 7 9 6 3" xfId="40078" xr:uid="{13A100CB-734D-4E72-9216-677E8CC98E14}"/>
    <cellStyle name="Normal 7 9 7" xfId="40079" xr:uid="{2DAFDEFE-E9A3-47C8-B942-BA90ADAC3EC5}"/>
    <cellStyle name="Normal 7 9 7 2" xfId="40080" xr:uid="{F4A71FA8-994B-4DB5-8E2A-D1D517538370}"/>
    <cellStyle name="Normal 7 9 7 2 2" xfId="40081" xr:uid="{5DA79232-E23B-4B3B-AF99-7DDB08DAFAF5}"/>
    <cellStyle name="Normal 7 9 7 3" xfId="40082" xr:uid="{DBDD5F39-BDE5-4E43-9F48-F92BAFBA69A7}"/>
    <cellStyle name="Normal 7 9 8" xfId="40083" xr:uid="{823B97DF-6718-4E9A-B829-D8845FDCC706}"/>
    <cellStyle name="Normal 7 9 8 2" xfId="40084" xr:uid="{EE910147-1C99-42A5-83A0-F4B87A30341C}"/>
    <cellStyle name="Normal 7 9 9" xfId="40085" xr:uid="{37FC07BB-085D-44DF-B820-2793F6B9AFB7}"/>
    <cellStyle name="Normal 8" xfId="26" xr:uid="{4D13F381-3DFF-4EB0-A944-70102BC74833}"/>
    <cellStyle name="Normal 8 10" xfId="40086" xr:uid="{4EA52DA6-E8C9-4E8F-8D9B-C002BBAAA86C}"/>
    <cellStyle name="Normal 8 10 2" xfId="47219" xr:uid="{D53F0342-65BF-40E1-9260-219F489B2440}"/>
    <cellStyle name="Normal 8 11" xfId="43590" xr:uid="{624BAF1C-0CA3-4097-92FC-334C4AB376F8}"/>
    <cellStyle name="Normal 8 12" xfId="1705" xr:uid="{563F1409-8EA3-4C04-8D4E-8E62A42020AF}"/>
    <cellStyle name="Normal 8 13" xfId="437" xr:uid="{7C50E4F4-23FF-4BD1-86BE-409ABE5D2AC0}"/>
    <cellStyle name="Normal 8 14" xfId="191" xr:uid="{CFCB9B15-78AF-497C-898E-5312B1FEFF51}"/>
    <cellStyle name="Normal 8 15" xfId="47893" xr:uid="{C7E2E09C-9EB5-4A7C-A763-3F7A32E02931}"/>
    <cellStyle name="Normal 8 2" xfId="29" xr:uid="{F28A1B5D-3608-41E9-8A76-E81813F26EC2}"/>
    <cellStyle name="Normal 8 2 10" xfId="707" xr:uid="{74304C8A-E7FC-4370-9245-5460B43E91B4}"/>
    <cellStyle name="Normal 8 2 11" xfId="225" xr:uid="{9DDBB14C-363E-431D-96F3-83A74035EDFE}"/>
    <cellStyle name="Normal 8 2 12" xfId="47896" xr:uid="{4F273526-A350-49DE-AB26-36EE2A1319D5}"/>
    <cellStyle name="Normal 8 2 2" xfId="3329" xr:uid="{B23D1911-79FF-4909-B38B-88510C8F283F}"/>
    <cellStyle name="Normal 8 2 2 2" xfId="40088" xr:uid="{E792B721-2705-4D83-86E7-7F5F37E79B57}"/>
    <cellStyle name="Normal 8 2 2 2 2" xfId="40089" xr:uid="{FF10E50E-108A-4B30-8F5E-6ACE73C297F7}"/>
    <cellStyle name="Normal 8 2 2 2 2 2" xfId="40090" xr:uid="{D3792E13-F3C4-4E4D-B4DB-4F2850C91EA0}"/>
    <cellStyle name="Normal 8 2 2 2 2 2 2" xfId="40091" xr:uid="{8CA6B6D3-9B10-406D-B082-CED1630CE850}"/>
    <cellStyle name="Normal 8 2 2 2 2 2 3" xfId="40092" xr:uid="{F7B29FC4-14BE-41B9-A5EB-961894D0EEC4}"/>
    <cellStyle name="Normal 8 2 2 2 2 3" xfId="40093" xr:uid="{34D5F061-500F-473A-8DFA-DCD6D3CA0563}"/>
    <cellStyle name="Normal 8 2 2 2 2 4" xfId="40094" xr:uid="{6FE60FDF-2CEA-45A9-99F8-4DFA3D8117D7}"/>
    <cellStyle name="Normal 8 2 2 2 2 5" xfId="47529" xr:uid="{ABF93DC8-7D3D-474E-A741-D72B33178A82}"/>
    <cellStyle name="Normal 8 2 2 2 3" xfId="40095" xr:uid="{EFF7C89F-ED30-4137-984B-F28FCBEBE401}"/>
    <cellStyle name="Normal 8 2 2 2 3 2" xfId="40096" xr:uid="{BD3AA98E-5F52-4751-BEC8-539273BF9DAA}"/>
    <cellStyle name="Normal 8 2 2 2 3 3" xfId="40097" xr:uid="{7DACC336-125E-4872-B05B-4A6910617318}"/>
    <cellStyle name="Normal 8 2 2 2 4" xfId="40098" xr:uid="{ABE25579-0E72-48E1-9F5D-D8D51E0B15D6}"/>
    <cellStyle name="Normal 8 2 2 2 4 2" xfId="40099" xr:uid="{6CD83EAC-C4F3-477B-8B61-7345F2130D55}"/>
    <cellStyle name="Normal 8 2 2 2 4 3" xfId="40100" xr:uid="{447A9E54-0CDD-4A94-B6BC-C80C55AEB334}"/>
    <cellStyle name="Normal 8 2 2 2 5" xfId="40101" xr:uid="{BEFBCA7B-3431-49E1-A5E4-FCD8D603D759}"/>
    <cellStyle name="Normal 8 2 2 2 6" xfId="40102" xr:uid="{B59DBA18-BB53-4B1B-87D9-2CCCD0BC9C83}"/>
    <cellStyle name="Normal 8 2 2 2 7" xfId="47426" xr:uid="{9EB58B8A-3CE0-4A50-9C9E-1C76C5162D72}"/>
    <cellStyle name="Normal 8 2 2 3" xfId="40103" xr:uid="{C342C4DF-44B9-423C-BB51-DB27F5FCCEF5}"/>
    <cellStyle name="Normal 8 2 2 3 2" xfId="40104" xr:uid="{F754D353-8BEC-4D17-8D69-9954B8A49BA1}"/>
    <cellStyle name="Normal 8 2 2 3 2 2" xfId="40105" xr:uid="{DDEE6522-016C-4642-9EBC-0678F6E834C8}"/>
    <cellStyle name="Normal 8 2 2 3 2 2 2" xfId="40106" xr:uid="{230A2C24-5CE3-4C56-A86C-3ED59D288C8D}"/>
    <cellStyle name="Normal 8 2 2 3 2 2 3" xfId="40107" xr:uid="{B869FD93-169A-4518-8F47-F513C9858678}"/>
    <cellStyle name="Normal 8 2 2 3 2 3" xfId="40108" xr:uid="{E1585437-62F8-410C-B0E3-C91893DC93A2}"/>
    <cellStyle name="Normal 8 2 2 3 2 4" xfId="40109" xr:uid="{BDF8FCDA-3EB6-4317-9297-1CD3D60D3BB8}"/>
    <cellStyle name="Normal 8 2 2 3 3" xfId="40110" xr:uid="{F830FDD0-CAD9-40EB-B953-C1F729483197}"/>
    <cellStyle name="Normal 8 2 2 3 3 2" xfId="40111" xr:uid="{9DEA4F8C-C67A-460B-9032-2CC3717F248C}"/>
    <cellStyle name="Normal 8 2 2 3 3 3" xfId="40112" xr:uid="{584DDFAE-7833-428C-9954-E2DFA8DEA93F}"/>
    <cellStyle name="Normal 8 2 2 3 4" xfId="40113" xr:uid="{2E4D2826-F801-4E9D-887F-915690EC06D5}"/>
    <cellStyle name="Normal 8 2 2 3 4 2" xfId="40114" xr:uid="{869C1905-F546-4CAC-AADB-67CA647EA85F}"/>
    <cellStyle name="Normal 8 2 2 3 4 3" xfId="40115" xr:uid="{5A15B51B-DA80-438F-84AB-8E8843D8561D}"/>
    <cellStyle name="Normal 8 2 2 3 5" xfId="40116" xr:uid="{2647ACAC-186F-43F8-999A-01222F0BAEC7}"/>
    <cellStyle name="Normal 8 2 2 3 6" xfId="40117" xr:uid="{04B9F2F2-8A10-4E17-9177-4DC78A92636E}"/>
    <cellStyle name="Normal 8 2 2 3 7" xfId="47499" xr:uid="{EA32BC87-05A9-4611-8A8D-B9291BD324D5}"/>
    <cellStyle name="Normal 8 2 2 4" xfId="40118" xr:uid="{6FB19E1D-75BD-4D3A-A5F0-05B430CBD43C}"/>
    <cellStyle name="Normal 8 2 2 4 2" xfId="40119" xr:uid="{E954464A-E569-4562-8746-A2904DF21F4D}"/>
    <cellStyle name="Normal 8 2 2 4 2 2" xfId="40120" xr:uid="{BED7A548-2B8F-4863-AF07-AD70535A5DC4}"/>
    <cellStyle name="Normal 8 2 2 4 2 3" xfId="40121" xr:uid="{1068855D-EC1A-4876-A87E-C0F66AAEF98E}"/>
    <cellStyle name="Normal 8 2 2 4 3" xfId="40122" xr:uid="{DEC73720-0626-4311-AE96-F103BDF386B4}"/>
    <cellStyle name="Normal 8 2 2 4 3 2" xfId="40123" xr:uid="{3A005A56-60D8-4398-B60F-9F3362AEB58E}"/>
    <cellStyle name="Normal 8 2 2 4 3 3" xfId="40124" xr:uid="{B5C59002-3BAF-40B2-8CA6-BF900DE89F8A}"/>
    <cellStyle name="Normal 8 2 2 4 4" xfId="40125" xr:uid="{41466078-054B-4A66-A954-C720AACCAAD8}"/>
    <cellStyle name="Normal 8 2 2 4 5" xfId="40126" xr:uid="{07F4D41F-5FBE-4B06-AA0E-751CA767ED72}"/>
    <cellStyle name="Normal 8 2 2 4 6" xfId="47730" xr:uid="{0201C456-CF34-439C-BC6A-FA51B8BBF1F7}"/>
    <cellStyle name="Normal 8 2 2 5" xfId="40127" xr:uid="{11F7A0F9-0B4F-4E8E-93F4-E1D29428128D}"/>
    <cellStyle name="Normal 8 2 2 5 2" xfId="40128" xr:uid="{1C243086-91EA-421A-BA75-9B285F1EC84A}"/>
    <cellStyle name="Normal 8 2 2 5 2 2" xfId="40129" xr:uid="{B71E1877-477E-4E94-AE46-7E017C36F80E}"/>
    <cellStyle name="Normal 8 2 2 5 2 3" xfId="40130" xr:uid="{104D773A-78CE-4198-A28C-381FCD1C792C}"/>
    <cellStyle name="Normal 8 2 2 5 3" xfId="40131" xr:uid="{F64D4DAC-409D-41D0-A64F-F6FDCA082B26}"/>
    <cellStyle name="Normal 8 2 2 5 3 2" xfId="40132" xr:uid="{A0E87F51-F4E3-48D6-AB0C-7F13B10C18BD}"/>
    <cellStyle name="Normal 8 2 2 5 3 2 2" xfId="40133" xr:uid="{A2A6052C-2990-448B-A8E6-4034EA4DB120}"/>
    <cellStyle name="Normal 8 2 2 5 3 3" xfId="40134" xr:uid="{B82EF47F-9DF0-4320-AD14-CDE1ECA80AAE}"/>
    <cellStyle name="Normal 8 2 2 5 4" xfId="40135" xr:uid="{1A73D321-B558-433D-A8B3-7EF5E834D56F}"/>
    <cellStyle name="Normal 8 2 2 5 5" xfId="40136" xr:uid="{ED4C05B2-33D6-4AB2-8107-9289A10B31AA}"/>
    <cellStyle name="Normal 8 2 2 5 6" xfId="47359" xr:uid="{DE202FD9-6FD8-48AD-8688-E39B3BBD9F71}"/>
    <cellStyle name="Normal 8 2 2 6" xfId="40137" xr:uid="{ECCDC8BF-C356-462D-9C86-CA531F125BC3}"/>
    <cellStyle name="Normal 8 2 2 7" xfId="40138" xr:uid="{2111A601-7DED-45B4-B4E3-D82E04129442}"/>
    <cellStyle name="Normal 8 2 2 8" xfId="40087" xr:uid="{BD1D39BD-245B-4F74-94C3-2610AE849198}"/>
    <cellStyle name="Normal 8 2 2 9" xfId="44611" xr:uid="{3C625225-22E4-4CB7-B60F-1E4D4366195C}"/>
    <cellStyle name="Normal 8 2 3" xfId="40139" xr:uid="{B2E86241-09D5-4A2B-BFC3-B2367C0EF3C8}"/>
    <cellStyle name="Normal 8 2 3 2" xfId="40140" xr:uid="{1F564D46-7AF2-4536-8681-6AFCD025E544}"/>
    <cellStyle name="Normal 8 2 3 2 2" xfId="40141" xr:uid="{CDC4FE99-EF9A-4CEC-AB86-CDA95C84C2FC}"/>
    <cellStyle name="Normal 8 2 3 2 3" xfId="40142" xr:uid="{DBC3EF1F-F661-487A-87BA-5C4A47C418CD}"/>
    <cellStyle name="Normal 8 2 3 3" xfId="40143" xr:uid="{D7A9D10C-9F2B-4D69-B6B2-221FB534FDF2}"/>
    <cellStyle name="Normal 8 2 3 3 2" xfId="40144" xr:uid="{A9E27E59-4DFE-4617-8CEF-B0EE127645BB}"/>
    <cellStyle name="Normal 8 2 3 3 3" xfId="40145" xr:uid="{27244F0A-7B13-4E75-8CA8-D87D5107E61C}"/>
    <cellStyle name="Normal 8 2 3 3 4" xfId="47369" xr:uid="{63B6A32E-D6A7-4313-ACB0-9E5BB6D71165}"/>
    <cellStyle name="Normal 8 2 3 4" xfId="40146" xr:uid="{CCC4BFB6-59BD-4FF4-9417-830837E60E0C}"/>
    <cellStyle name="Normal 8 2 3 5" xfId="40147" xr:uid="{2C4AFE06-5E63-4DF4-A59C-9373A6363CE1}"/>
    <cellStyle name="Normal 8 2 4" xfId="40148" xr:uid="{36A4173F-8CA6-4DC7-B57A-6F48656F0D39}"/>
    <cellStyle name="Normal 8 2 4 2" xfId="40149" xr:uid="{542FDB52-1789-426E-9B60-44F599E98547}"/>
    <cellStyle name="Normal 8 2 4 3" xfId="40150" xr:uid="{4BB4600B-4D30-4027-8A07-167BAA0FBDB5}"/>
    <cellStyle name="Normal 8 2 4 4" xfId="47478" xr:uid="{B3C7EEB1-3B21-4730-B3E2-0CABD5992169}"/>
    <cellStyle name="Normal 8 2 5" xfId="40151" xr:uid="{186164F3-9C3F-47A5-A703-9265907D2627}"/>
    <cellStyle name="Normal 8 2 5 2" xfId="40152" xr:uid="{9BB7DF74-D305-4963-A9D3-C514C92AD227}"/>
    <cellStyle name="Normal 8 2 5 3" xfId="40153" xr:uid="{760E09B8-C805-4371-A03B-A0B97F997694}"/>
    <cellStyle name="Normal 8 2 5 4" xfId="47335" xr:uid="{465998F7-A49F-4226-A8ED-4B24FEC0A669}"/>
    <cellStyle name="Normal 8 2 6" xfId="40154" xr:uid="{9E983ACA-73F4-4DEF-900F-8244117D9C8B}"/>
    <cellStyle name="Normal 8 2 6 2" xfId="40155" xr:uid="{F8173237-330D-4716-9F97-44162CDE9E29}"/>
    <cellStyle name="Normal 8 2 6 3" xfId="40156" xr:uid="{B05FC601-2550-4F6B-A741-45A687F40EDF}"/>
    <cellStyle name="Normal 8 2 7" xfId="40157" xr:uid="{95031405-A0CE-470D-A668-1D3AB8B33C06}"/>
    <cellStyle name="Normal 8 2 8" xfId="40158" xr:uid="{407EA922-81E3-4CA0-AA24-191BF099BC1C}"/>
    <cellStyle name="Normal 8 2 9" xfId="1725" xr:uid="{63B10169-3D22-483B-9EE6-BA7F2109069B}"/>
    <cellStyle name="Normal 8 3" xfId="283" xr:uid="{CDD9EB57-619E-4D03-AEC0-BB9853554B18}"/>
    <cellStyle name="Normal 8 3 10" xfId="47906" xr:uid="{B14AB6F0-DD2B-467B-A7D4-8063EFB43254}"/>
    <cellStyle name="Normal 8 3 2" xfId="2001" xr:uid="{2F179D83-77AB-495E-8BF3-38EFADD821E3}"/>
    <cellStyle name="Normal 8 3 2 2" xfId="2058" xr:uid="{3F20E2E6-A3BD-4DCD-AB48-BA2A44CB8464}"/>
    <cellStyle name="Normal 8 3 2 2 2" xfId="40162" xr:uid="{22FD0195-A7BE-4C41-BC80-CAE4799B8CD9}"/>
    <cellStyle name="Normal 8 3 2 2 3" xfId="40163" xr:uid="{6DB9A4F2-59FC-422C-AD22-2823A64C669B}"/>
    <cellStyle name="Normal 8 3 2 2 4" xfId="40161" xr:uid="{8D70CEDC-7BEC-4161-81C5-4C7A800D90AB}"/>
    <cellStyle name="Normal 8 3 2 2 5" xfId="45221" xr:uid="{8274E481-7F36-4467-B5FB-8E0A27726A0E}"/>
    <cellStyle name="Normal 8 3 2 3" xfId="40164" xr:uid="{6B536AAC-A690-40D1-AD7B-CA0F7F3CFF80}"/>
    <cellStyle name="Normal 8 3 2 3 2" xfId="40165" xr:uid="{C45C59D6-BB32-491C-8384-8D92822A60E5}"/>
    <cellStyle name="Normal 8 3 2 3 3" xfId="40166" xr:uid="{DD4BE3D9-0675-42C0-A412-BEBE058EF1F3}"/>
    <cellStyle name="Normal 8 3 2 3 4" xfId="46560" xr:uid="{32C44D27-2C51-44E7-816C-C6AD51D70389}"/>
    <cellStyle name="Normal 8 3 2 4" xfId="40167" xr:uid="{4AA07C6D-A3FE-49A4-A875-AC42213334B5}"/>
    <cellStyle name="Normal 8 3 2 4 2" xfId="40168" xr:uid="{FBAE806B-D857-4CB9-8EBC-44DCB7BA60AE}"/>
    <cellStyle name="Normal 8 3 2 4 3" xfId="40169" xr:uid="{2C493270-D826-40EC-B421-8178C0B63F61}"/>
    <cellStyle name="Normal 8 3 2 5" xfId="40170" xr:uid="{291AE116-7604-4FD0-B42A-733D5E5349FA}"/>
    <cellStyle name="Normal 8 3 2 6" xfId="40171" xr:uid="{149C1A12-95E6-475F-ADA6-5FA6D65B9B33}"/>
    <cellStyle name="Normal 8 3 2 7" xfId="40160" xr:uid="{E56B6A14-ECDC-433A-84A6-31E3346DCA95}"/>
    <cellStyle name="Normal 8 3 2 8" xfId="44234" xr:uid="{1A443AE3-BF67-4E07-87C9-6F2CBCD88248}"/>
    <cellStyle name="Normal 8 3 3" xfId="2042" xr:uid="{1A0BBA06-F5CD-4B76-A69D-3B6C849DF30A}"/>
    <cellStyle name="Normal 8 3 3 2" xfId="40173" xr:uid="{FB138D9C-6E64-443C-A3E7-8F303A4CFA47}"/>
    <cellStyle name="Normal 8 3 3 2 2" xfId="47676" xr:uid="{D6AD0728-DA63-42BC-8045-08263CFAD8AB}"/>
    <cellStyle name="Normal 8 3 3 3" xfId="40174" xr:uid="{5E952D3F-1194-4B13-8FEC-0F376169E6E0}"/>
    <cellStyle name="Normal 8 3 3 3 2" xfId="47412" xr:uid="{307BC02B-878F-496B-A4A6-DC54CD29690A}"/>
    <cellStyle name="Normal 8 3 3 4" xfId="40172" xr:uid="{8A689D45-BCE5-4287-8D46-6190A937513E}"/>
    <cellStyle name="Normal 8 3 3 5" xfId="44443" xr:uid="{8A89F195-FF2C-4EAA-8580-A1610418D493}"/>
    <cellStyle name="Normal 8 3 4" xfId="40175" xr:uid="{ED8FD02A-78E4-42AB-AF12-5DACEEF6F96B}"/>
    <cellStyle name="Normal 8 3 4 2" xfId="40176" xr:uid="{833854D9-52E9-4E08-BE88-32542512ADF3}"/>
    <cellStyle name="Normal 8 3 4 2 2" xfId="46309" xr:uid="{611CC691-3100-4089-AC28-7B0A3D46D895}"/>
    <cellStyle name="Normal 8 3 4 3" xfId="40177" xr:uid="{9D53388C-DC7C-48C8-94C9-5FCC198C0BF8}"/>
    <cellStyle name="Normal 8 3 4 4" xfId="44947" xr:uid="{51B253C3-789C-4316-95F8-6FA551CCD472}"/>
    <cellStyle name="Normal 8 3 5" xfId="40178" xr:uid="{F278271A-88DB-424E-8386-A35ED81846C4}"/>
    <cellStyle name="Normal 8 3 5 2" xfId="45661" xr:uid="{5BBE4A4B-17C4-448B-BD40-BE2613A381FF}"/>
    <cellStyle name="Normal 8 3 6" xfId="40179" xr:uid="{FC7744BA-A4CF-4433-92C4-656DDE34F2CE}"/>
    <cellStyle name="Normal 8 3 6 2" xfId="47271" xr:uid="{5EA5D5ED-9FA8-4CB7-8547-C55FB38D856A}"/>
    <cellStyle name="Normal 8 3 7" xfId="40159" xr:uid="{2D2682F2-165D-4FEA-9B2A-AC381D60F99A}"/>
    <cellStyle name="Normal 8 3 8" xfId="1821" xr:uid="{E7AA1093-2846-4233-B11E-86C6F0FDF64F}"/>
    <cellStyle name="Normal 8 3 9" xfId="43968" xr:uid="{51009830-5047-46C0-905C-C71D92304E15}"/>
    <cellStyle name="Normal 8 4" xfId="2024" xr:uid="{CE77DDA6-3DDF-4A31-AB33-E0EDAEC38B1A}"/>
    <cellStyle name="Normal 8 4 2" xfId="2065" xr:uid="{3F55394C-7CCB-4C2D-A439-D5440C01797C}"/>
    <cellStyle name="Normal 8 4 2 2" xfId="40181" xr:uid="{44F4599B-392C-42AD-B85E-E7452D8C807A}"/>
    <cellStyle name="Normal 8 4 2 3" xfId="45084" xr:uid="{7269E6E6-DD63-4E04-9B82-BDF2CC3ECD13}"/>
    <cellStyle name="Normal 8 4 3" xfId="40182" xr:uid="{6D5970AD-667E-4DE8-A047-920528C0AA37}"/>
    <cellStyle name="Normal 8 4 3 2" xfId="46423" xr:uid="{E4A75916-D72E-4A41-BF6A-DF11B7A264D4}"/>
    <cellStyle name="Normal 8 4 4" xfId="40180" xr:uid="{694E06EC-CBD4-4384-89AA-D9D534519936}"/>
    <cellStyle name="Normal 8 4 4 2" xfId="47655" xr:uid="{143F4D9E-B44E-4BBD-B204-30CD8989D9DD}"/>
    <cellStyle name="Normal 8 4 5" xfId="47285" xr:uid="{709C3BEB-D771-470D-B6CE-502A28B34962}"/>
    <cellStyle name="Normal 8 4 6" xfId="44097" xr:uid="{F73D717C-2B8F-414A-B22B-7D3331A0FE0A}"/>
    <cellStyle name="Normal 8 5" xfId="1996" xr:uid="{6D35648D-B9E7-43EC-851D-C0831CDB06E7}"/>
    <cellStyle name="Normal 8 5 2" xfId="2053" xr:uid="{089DF275-0E74-4244-9E9C-E432B237E263}"/>
    <cellStyle name="Normal 8 5 2 2" xfId="40184" xr:uid="{F37F5832-080F-40DB-9939-3FDA0BBD2994}"/>
    <cellStyle name="Normal 8 5 2 3" xfId="45353" xr:uid="{C8145962-EE82-4DBA-9B10-FF5C4F52E54E}"/>
    <cellStyle name="Normal 8 5 3" xfId="40185" xr:uid="{44EC9587-B87D-4319-801A-50AC2D145F81}"/>
    <cellStyle name="Normal 8 5 3 2" xfId="46691" xr:uid="{D3BC06A6-3E34-49E3-875A-A6AE0D793C81}"/>
    <cellStyle name="Normal 8 5 4" xfId="40183" xr:uid="{7657FD57-DCFE-4D73-B784-286A195F0944}"/>
    <cellStyle name="Normal 8 5 5" xfId="44413" xr:uid="{37611BAC-1E5D-4870-9B4A-CA6F8099F264}"/>
    <cellStyle name="Normal 8 5 6" xfId="47921" xr:uid="{9C174E19-257D-4E45-A766-B5723C97FDC4}"/>
    <cellStyle name="Normal 8 6" xfId="2037" xr:uid="{89048393-2FE0-4819-B721-5CA3542E2245}"/>
    <cellStyle name="Normal 8 6 2" xfId="40187" xr:uid="{CCAB7440-D909-4C51-B581-ADE02FFAC474}"/>
    <cellStyle name="Normal 8 6 3" xfId="40188" xr:uid="{E296B9A7-01EA-4FD3-8B54-1795B1F83E04}"/>
    <cellStyle name="Normal 8 6 4" xfId="40186" xr:uid="{18ACD75B-C89D-40C4-8258-E1A09CADE091}"/>
    <cellStyle name="Normal 8 7" xfId="3270" xr:uid="{FDA81ECC-AEE0-4DF5-BDDD-D8EFDBBB712A}"/>
    <cellStyle name="Normal 8 7 2" xfId="40190" xr:uid="{BCD6D46D-2C92-4B34-8B7F-A76B66155745}"/>
    <cellStyle name="Normal 8 7 2 2" xfId="40191" xr:uid="{B68F3D6D-716F-4E9D-97C0-ABD015CA954F}"/>
    <cellStyle name="Normal 8 7 2 3" xfId="40192" xr:uid="{001B7E95-CC69-4560-B112-8954FE79AE3B}"/>
    <cellStyle name="Normal 8 7 3" xfId="40193" xr:uid="{3D8868D2-A902-4F86-BC9F-89B153FE5577}"/>
    <cellStyle name="Normal 8 7 3 2" xfId="40194" xr:uid="{3A5B47FA-0DA5-4C40-80C7-751BBCC75D52}"/>
    <cellStyle name="Normal 8 7 3 3" xfId="40195" xr:uid="{F3EF7F5A-3BCD-417D-8366-7F8D2C3AAA50}"/>
    <cellStyle name="Normal 8 7 4" xfId="40196" xr:uid="{E98AD0EF-BF9B-412B-B88D-F66F82A5D0D2}"/>
    <cellStyle name="Normal 8 7 5" xfId="40197" xr:uid="{1DDC980F-EAB7-411B-957C-E2CDD486A261}"/>
    <cellStyle name="Normal 8 7 6" xfId="40189" xr:uid="{3881AB47-FAA1-4186-8E05-17D75D5C299F}"/>
    <cellStyle name="Normal 8 7 7" xfId="44744" xr:uid="{C41F38D8-9507-4D1B-AC0F-DD550A307B68}"/>
    <cellStyle name="Normal 8 8" xfId="40198" xr:uid="{233F6999-C0E4-4927-91DE-B145DC6DE624}"/>
    <cellStyle name="Normal 8 8 2" xfId="40199" xr:uid="{07065332-ECE5-40E9-A285-404C1C95387D}"/>
    <cellStyle name="Normal 8 8 2 2" xfId="40200" xr:uid="{C7A792E8-941D-4A32-9758-52004552A2BD}"/>
    <cellStyle name="Normal 8 8 3" xfId="40201" xr:uid="{CCE6BC28-F6FE-4BD7-A107-FAE58677503D}"/>
    <cellStyle name="Normal 8 8 4" xfId="45522" xr:uid="{30B41792-F9F7-46E9-B06C-D64B8F9B0428}"/>
    <cellStyle name="Normal 8 9" xfId="40202" xr:uid="{0FBC05CF-14B8-4D9D-B4A8-F786063BC58D}"/>
    <cellStyle name="Normal 8 9 2" xfId="46127" xr:uid="{889C24B1-6F21-4F9D-BF18-44BACA4B3478}"/>
    <cellStyle name="Normal 9" xfId="28" xr:uid="{C1C896BF-5EF8-48FD-A91D-CA6C4115833F}"/>
    <cellStyle name="Normal 9 10" xfId="40203" xr:uid="{15F64430-A4EF-4813-B0CB-C3E6397D78BF}"/>
    <cellStyle name="Normal 9 10 2" xfId="47794" xr:uid="{9C354FF2-2638-42AE-8E05-FF34D0A92E0D}"/>
    <cellStyle name="Normal 9 11" xfId="43656" xr:uid="{D96E94B7-BADC-4C9F-8C49-F5D2CEE5FA46}"/>
    <cellStyle name="Normal 9 12" xfId="1427" xr:uid="{A2D247AB-7F88-4F97-AFB2-ACD7644948D1}"/>
    <cellStyle name="Normal 9 13" xfId="1274" xr:uid="{C3EB9A0B-B44E-4F68-97FA-2D1E5064B444}"/>
    <cellStyle name="Normal 9 14" xfId="43876" xr:uid="{2AF74CAA-F4CC-4D03-A6CF-02F3DD4C06FE}"/>
    <cellStyle name="Normal 9 15" xfId="449" xr:uid="{36139546-97E6-4BD0-843B-E29F4407C0E6}"/>
    <cellStyle name="Normal 9 16" xfId="192" xr:uid="{A399D2EA-F097-4C79-BDC9-E343FDA8BDC5}"/>
    <cellStyle name="Normal 9 17" xfId="47895" xr:uid="{CFD5287B-7D9C-4A08-8B04-1B022BBEA740}"/>
    <cellStyle name="Normal 9 2" xfId="285" xr:uid="{23F71E33-DC4F-4150-A6AC-11A9D542BE6C}"/>
    <cellStyle name="Normal 9 2 10" xfId="47908" xr:uid="{50068C27-77C4-4083-863C-D91AF0B0F5F3}"/>
    <cellStyle name="Normal 9 2 2" xfId="2026" xr:uid="{DABA35A5-00FF-461A-9455-E900D445715A}"/>
    <cellStyle name="Normal 9 2 2 2" xfId="2067" xr:uid="{2EA863BC-B71E-4B89-B43C-B988B6FC9F64}"/>
    <cellStyle name="Normal 9 2 2 2 2" xfId="40206" xr:uid="{79F1F4DA-9A3A-41EC-943C-D495E0EBDECA}"/>
    <cellStyle name="Normal 9 2 2 3" xfId="40207" xr:uid="{6F47219C-CBDF-4E96-A46A-F373FACEC57A}"/>
    <cellStyle name="Normal 9 2 2 4" xfId="40205" xr:uid="{EFE382A0-4AA2-4087-B41D-18BF0D8FF22D}"/>
    <cellStyle name="Normal 9 2 2 5" xfId="44612" xr:uid="{56EAECE6-10BE-4BA2-A796-C5AF565D2D97}"/>
    <cellStyle name="Normal 9 2 3" xfId="2025" xr:uid="{D8034CBC-AB2F-4A33-ABA6-EDC24BD8AEA5}"/>
    <cellStyle name="Normal 9 2 3 2" xfId="2066" xr:uid="{8C9BD29E-33F9-4C14-82C3-CAD282D576A2}"/>
    <cellStyle name="Normal 9 2 3 2 2" xfId="40210" xr:uid="{B36E109E-8916-40BD-A4B5-4DD3776220F1}"/>
    <cellStyle name="Normal 9 2 3 2 2 2" xfId="40211" xr:uid="{202EA055-7D60-4CFB-8046-B32A6A40A853}"/>
    <cellStyle name="Normal 9 2 3 2 2 2 2" xfId="40212" xr:uid="{717AE110-9791-429A-B3BE-31759F0BA08D}"/>
    <cellStyle name="Normal 9 2 3 2 2 3" xfId="40213" xr:uid="{8163FA16-C1A2-47C4-B022-1D252277A88A}"/>
    <cellStyle name="Normal 9 2 3 2 3" xfId="40214" xr:uid="{42FF3747-E6CC-4BC0-B9DF-C332BD05764D}"/>
    <cellStyle name="Normal 9 2 3 2 3 2" xfId="40215" xr:uid="{735E8327-0D3A-4D06-9EE6-EC8FE9878032}"/>
    <cellStyle name="Normal 9 2 3 2 4" xfId="40216" xr:uid="{3BF8A255-175F-414D-BA63-43023B5E3269}"/>
    <cellStyle name="Normal 9 2 3 2 5" xfId="40209" xr:uid="{599E7D4C-3C6D-4770-BB9B-9778E451072B}"/>
    <cellStyle name="Normal 9 2 3 3" xfId="40217" xr:uid="{D6DB0F4E-84D4-494D-BFE0-BBBC298FA78E}"/>
    <cellStyle name="Normal 9 2 3 3 2" xfId="40218" xr:uid="{E83EC91D-8C14-4BCC-9D43-0372372C4B5F}"/>
    <cellStyle name="Normal 9 2 3 3 2 2" xfId="40219" xr:uid="{C50753E1-AFD7-4BDF-A1B3-F8BDA770AC1E}"/>
    <cellStyle name="Normal 9 2 3 3 3" xfId="40220" xr:uid="{2B5FB7EE-8484-4FB5-A44B-6043D20FFF79}"/>
    <cellStyle name="Normal 9 2 3 4" xfId="40221" xr:uid="{2926AFA1-84E1-4EB9-A3D9-4479E5B2E628}"/>
    <cellStyle name="Normal 9 2 3 4 2" xfId="40222" xr:uid="{8E56631E-893F-47B7-8B47-CC483F8C2BE1}"/>
    <cellStyle name="Normal 9 2 3 5" xfId="40223" xr:uid="{A280F668-F667-4D42-A4FD-B7DC0B8E441D}"/>
    <cellStyle name="Normal 9 2 3 6" xfId="40208" xr:uid="{1F568454-9CA2-497E-A734-5350001E76EC}"/>
    <cellStyle name="Normal 9 2 3 7" xfId="44988" xr:uid="{D60D60F2-EE56-4DC2-9ABD-1FD392F63066}"/>
    <cellStyle name="Normal 9 2 4" xfId="2050" xr:uid="{D872AECC-985D-4A63-A0E4-86A8B6FA4BAC}"/>
    <cellStyle name="Normal 9 2 4 2" xfId="40224" xr:uid="{33E983BC-E7A2-4F85-AD64-78435980943F}"/>
    <cellStyle name="Normal 9 2 4 3" xfId="47858" xr:uid="{A109877D-AFC8-42A3-8636-6D40E7FC0D4D}"/>
    <cellStyle name="Normal 9 2 5" xfId="40225" xr:uid="{270FD7D7-D324-430F-BB2C-789FB2EA36B8}"/>
    <cellStyle name="Normal 9 2 6" xfId="40204" xr:uid="{3B8E09DE-09DE-4A0F-95DB-E5388213E660}"/>
    <cellStyle name="Normal 9 2 7" xfId="1985" xr:uid="{99477969-DC90-46EB-B8FB-05396973F0AB}"/>
    <cellStyle name="Normal 9 2 8" xfId="43820" xr:uid="{F09557BB-CEC2-4AB6-B46E-F631AA4E6168}"/>
    <cellStyle name="Normal 9 2 9" xfId="43893" xr:uid="{3273D58F-020B-479D-9DBE-93C79A1EC798}"/>
    <cellStyle name="Normal 9 3" xfId="2027" xr:uid="{39AAE47E-A936-4D37-9384-DF03D23D356F}"/>
    <cellStyle name="Normal 9 3 2" xfId="2068" xr:uid="{9A155899-986B-4C31-B5F5-3A0D48689A43}"/>
    <cellStyle name="Normal 9 3 2 2" xfId="40228" xr:uid="{35C6A7EE-AA45-4FF8-830D-6D1E2C810481}"/>
    <cellStyle name="Normal 9 3 2 2 2" xfId="46828" xr:uid="{1E60B58F-DF6E-42A6-8968-4D81157901FD}"/>
    <cellStyle name="Normal 9 3 2 3" xfId="40229" xr:uid="{517FAD71-48FE-44C9-B636-D0344DF5E90C}"/>
    <cellStyle name="Normal 9 3 2 3 2" xfId="47861" xr:uid="{D33A5BA9-0955-410C-B01C-3BFD3DB6BBC5}"/>
    <cellStyle name="Normal 9 3 2 4" xfId="40227" xr:uid="{9B401E9F-7360-4637-9F61-24C8AE3BEAA8}"/>
    <cellStyle name="Normal 9 3 2 5" xfId="45489" xr:uid="{2983C098-3D33-431E-BAA9-161DCD2F92DD}"/>
    <cellStyle name="Normal 9 3 3" xfId="40230" xr:uid="{52C67534-846E-4BD4-B0BF-0080EDC3F4DE}"/>
    <cellStyle name="Normal 9 3 3 2" xfId="40231" xr:uid="{DDC19BF6-9D88-4879-9059-8A3FBF5C2EBD}"/>
    <cellStyle name="Normal 9 3 3 2 2" xfId="46993" xr:uid="{121ECD7E-D60E-4353-8B38-536C73AE92B0}"/>
    <cellStyle name="Normal 9 3 3 3" xfId="40232" xr:uid="{59908929-851D-4A18-91B0-A88EF274C61A}"/>
    <cellStyle name="Normal 9 3 3 4" xfId="44881" xr:uid="{3D5818FB-8FC7-4E30-A943-4F9D8A38158E}"/>
    <cellStyle name="Normal 9 3 4" xfId="40233" xr:uid="{27966691-0457-4040-97F1-22455A775E54}"/>
    <cellStyle name="Normal 9 3 4 2" xfId="40234" xr:uid="{05CE3C4A-45EF-4CB0-B18A-716B97AAE4E7}"/>
    <cellStyle name="Normal 9 3 4 3" xfId="40235" xr:uid="{0E5EE8D8-5CDB-4493-BF7A-CDC039B7C11C}"/>
    <cellStyle name="Normal 9 3 4 4" xfId="47165" xr:uid="{DF2FAC14-0DC7-4CFD-B129-6507429700F7}"/>
    <cellStyle name="Normal 9 3 5" xfId="40236" xr:uid="{820A8FA8-1176-47B3-8F47-CD0BB9D24246}"/>
    <cellStyle name="Normal 9 3 5 2" xfId="46263" xr:uid="{A1472A15-6F5E-4863-A7EA-9FD6E6D4B347}"/>
    <cellStyle name="Normal 9 3 6" xfId="40237" xr:uid="{57A12D78-040E-48AE-857D-C90F5F906516}"/>
    <cellStyle name="Normal 9 3 6 2" xfId="47749" xr:uid="{CF739853-9D7B-45D4-A207-282623D51AD9}"/>
    <cellStyle name="Normal 9 3 7" xfId="40226" xr:uid="{B6FC235F-838A-434A-8067-06758ED67807}"/>
    <cellStyle name="Normal 9 3 7 2" xfId="47855" xr:uid="{0CC6E019-AB0E-48E9-9EFC-F3A9EAB5B33C}"/>
    <cellStyle name="Normal 9 3 8" xfId="43839" xr:uid="{43681474-4BE8-4D69-B76C-35AC2D144644}"/>
    <cellStyle name="Normal 9 3 9" xfId="44693" xr:uid="{77B72AEB-5371-44AC-8507-3311620F67B0}"/>
    <cellStyle name="Normal 9 4" xfId="1998" xr:uid="{623CEB19-CF9B-4EFA-B957-6D1F9380CAF1}"/>
    <cellStyle name="Normal 9 4 10" xfId="43898" xr:uid="{48310CDD-07C9-4670-B894-7367B95C98BA}"/>
    <cellStyle name="Normal 9 4 11" xfId="44444" xr:uid="{8D38922D-1C3B-4DCD-8139-372B8C606C7C}"/>
    <cellStyle name="Normal 9 4 12" xfId="47923" xr:uid="{BD6F457B-730A-4EF4-8C2E-61885A2AEA5C}"/>
    <cellStyle name="Normal 9 4 2" xfId="2055" xr:uid="{016C5784-16C5-4C70-A531-DC98C7CE631E}"/>
    <cellStyle name="Normal 9 4 2 2" xfId="40240" xr:uid="{BC170198-FE7C-4A83-A1B0-BEE7A90587FF}"/>
    <cellStyle name="Normal 9 4 2 2 2" xfId="40241" xr:uid="{9959CFBB-D995-4CC8-BA06-A45AE382ED7D}"/>
    <cellStyle name="Normal 9 4 2 2 2 2" xfId="40242" xr:uid="{ECA9FA19-9C24-4064-8446-CC2C17FFCD15}"/>
    <cellStyle name="Normal 9 4 2 2 2 2 2" xfId="40243" xr:uid="{71BEFF81-3842-4300-BE79-2D03059E2000}"/>
    <cellStyle name="Normal 9 4 2 2 2 3" xfId="40244" xr:uid="{BEA12501-D064-4D3E-9AC2-613C68DD5A07}"/>
    <cellStyle name="Normal 9 4 2 2 3" xfId="40245" xr:uid="{333C60FD-40AA-4E2B-BE99-A78318C30001}"/>
    <cellStyle name="Normal 9 4 2 2 3 2" xfId="40246" xr:uid="{341B0AE9-88AF-4C05-A567-50572028AEDF}"/>
    <cellStyle name="Normal 9 4 2 2 3 2 2" xfId="40247" xr:uid="{929059B6-341E-4EBE-A8CB-ACB60DC80E9A}"/>
    <cellStyle name="Normal 9 4 2 2 3 3" xfId="40248" xr:uid="{95291320-C3B2-4BD5-ADA5-AFA624BB1B04}"/>
    <cellStyle name="Normal 9 4 2 2 4" xfId="40249" xr:uid="{E3B3CA45-71D7-4946-91A3-4F175EBC1288}"/>
    <cellStyle name="Normal 9 4 2 2 4 2" xfId="40250" xr:uid="{78AE4F96-C544-452B-AD62-926D7D57AE48}"/>
    <cellStyle name="Normal 9 4 2 2 5" xfId="40251" xr:uid="{E16F4972-31DB-4E5C-A5D4-734869589EC0}"/>
    <cellStyle name="Normal 9 4 2 2 6" xfId="46716" xr:uid="{0318ECE6-046D-4D01-A2F9-070F91CB150F}"/>
    <cellStyle name="Normal 9 4 2 3" xfId="40252" xr:uid="{764691A0-10EC-44FA-87D8-25113BECFF2F}"/>
    <cellStyle name="Normal 9 4 2 3 2" xfId="40253" xr:uid="{3EBE3CA7-E9A4-493C-B4ED-B315FDFB433C}"/>
    <cellStyle name="Normal 9 4 2 3 3" xfId="40254" xr:uid="{39186BC8-1EC2-43C5-9A75-B1FDEC314BA4}"/>
    <cellStyle name="Normal 9 4 2 4" xfId="40255" xr:uid="{5076D259-36A2-47A9-BC1C-1342594DEC64}"/>
    <cellStyle name="Normal 9 4 2 4 2" xfId="40256" xr:uid="{864D9E39-6E2E-47FD-ADCE-421C48F5CB48}"/>
    <cellStyle name="Normal 9 4 2 4 2 2" xfId="40257" xr:uid="{002442C6-1F50-4452-98AD-8529422A84E4}"/>
    <cellStyle name="Normal 9 4 2 4 2 2 2" xfId="40258" xr:uid="{F15D0EDB-41D0-45C4-B7F7-3CA5996BC0C7}"/>
    <cellStyle name="Normal 9 4 2 4 2 3" xfId="40259" xr:uid="{022A304B-4125-4ABA-8342-B2E8CC638824}"/>
    <cellStyle name="Normal 9 4 2 4 3" xfId="40260" xr:uid="{39AF16FF-B48E-4571-901D-D1ADCE434476}"/>
    <cellStyle name="Normal 9 4 2 4 3 2" xfId="40261" xr:uid="{D9084649-F1D2-4F35-99B4-53ECDEC55BD1}"/>
    <cellStyle name="Normal 9 4 2 4 3 2 2" xfId="40262" xr:uid="{17909181-0D70-40E4-B6A9-46EFAC92A6CB}"/>
    <cellStyle name="Normal 9 4 2 4 3 3" xfId="40263" xr:uid="{5D47AF49-5B58-4539-A6F0-0AB52A53FBFD}"/>
    <cellStyle name="Normal 9 4 2 4 4" xfId="40264" xr:uid="{176ED823-E0BE-4723-B4A3-2C9159521E4C}"/>
    <cellStyle name="Normal 9 4 2 4 4 2" xfId="40265" xr:uid="{E870B4F2-AA93-4E65-A052-52DB48121D29}"/>
    <cellStyle name="Normal 9 4 2 4 5" xfId="40266" xr:uid="{507F13AE-8C4B-41C8-AA43-329F8D0BB521}"/>
    <cellStyle name="Normal 9 4 2 5" xfId="40267" xr:uid="{D8CA87B2-B762-4211-A427-C9F9AEAFF9F7}"/>
    <cellStyle name="Normal 9 4 2 6" xfId="40268" xr:uid="{E7836276-2D18-43B2-B3EB-AD40C595EDF2}"/>
    <cellStyle name="Normal 9 4 2 7" xfId="40239" xr:uid="{7B26BE7A-9B75-4CC6-960D-513C302A661C}"/>
    <cellStyle name="Normal 9 4 2 8" xfId="45378" xr:uid="{2A93A404-C2AC-4B1E-B84D-C13653ED5E26}"/>
    <cellStyle name="Normal 9 4 3" xfId="40269" xr:uid="{B39733F0-0A6D-488B-85E2-3D3A1258C21D}"/>
    <cellStyle name="Normal 9 4 3 2" xfId="40270" xr:uid="{F2429D48-2BB9-4D23-9241-D99A5AB08A18}"/>
    <cellStyle name="Normal 9 4 3 2 2" xfId="40271" xr:uid="{1CC4932C-0007-47F5-B260-429FE38F21C3}"/>
    <cellStyle name="Normal 9 4 3 2 2 2" xfId="40272" xr:uid="{72CDD073-00B1-447E-8193-3368E5610E18}"/>
    <cellStyle name="Normal 9 4 3 2 2 2 2" xfId="40273" xr:uid="{72FBC678-BDE5-4D55-808A-D9CB79C5E306}"/>
    <cellStyle name="Normal 9 4 3 2 2 2 2 2" xfId="40274" xr:uid="{12F04EF6-164B-43FF-A5AA-8E969CBD6E13}"/>
    <cellStyle name="Normal 9 4 3 2 2 2 3" xfId="40275" xr:uid="{AF74EC07-C56D-4A66-8AE1-F509FC6BF0ED}"/>
    <cellStyle name="Normal 9 4 3 2 2 3" xfId="40276" xr:uid="{BA3955D1-03ED-41C1-897B-8882EC216A5C}"/>
    <cellStyle name="Normal 9 4 3 2 2 3 2" xfId="40277" xr:uid="{7227E037-1EC9-4E70-826D-E7D08AD4997C}"/>
    <cellStyle name="Normal 9 4 3 2 2 3 2 2" xfId="40278" xr:uid="{822C73AC-CD78-4003-BA06-15E776A0AD7D}"/>
    <cellStyle name="Normal 9 4 3 2 2 3 3" xfId="40279" xr:uid="{3DD71EFC-34C5-44BB-86B8-6F7D56229E0B}"/>
    <cellStyle name="Normal 9 4 3 2 2 4" xfId="40280" xr:uid="{6AD25BF1-713A-4EB4-9F58-84B3D898980E}"/>
    <cellStyle name="Normal 9 4 3 2 2 4 2" xfId="40281" xr:uid="{15451182-2BCC-42D6-99F0-6FE39082CE6E}"/>
    <cellStyle name="Normal 9 4 3 2 2 5" xfId="40282" xr:uid="{25B9990D-5C7E-46E3-93D2-43ADA18689AD}"/>
    <cellStyle name="Normal 9 4 3 2 3" xfId="40283" xr:uid="{7C91D52E-E6A0-445D-BE8C-952F16419FD7}"/>
    <cellStyle name="Normal 9 4 3 2 3 2" xfId="40284" xr:uid="{E000D9C9-23D2-4556-BD36-567A30ECBB8B}"/>
    <cellStyle name="Normal 9 4 3 2 3 2 2" xfId="40285" xr:uid="{E4B283E0-7167-4387-A2C8-B470D8D60901}"/>
    <cellStyle name="Normal 9 4 3 2 3 3" xfId="40286" xr:uid="{4470F558-FF7F-40DD-9F48-BA10E706E1E0}"/>
    <cellStyle name="Normal 9 4 3 2 4" xfId="40287" xr:uid="{FB823669-C6AA-4217-B246-803A9837005F}"/>
    <cellStyle name="Normal 9 4 3 2 4 2" xfId="40288" xr:uid="{63AE9A10-A9A1-428E-9397-EB3C5DF61FC9}"/>
    <cellStyle name="Normal 9 4 3 2 4 2 2" xfId="40289" xr:uid="{4B6CB021-7DC5-41B2-AA8B-D6CD7545F28B}"/>
    <cellStyle name="Normal 9 4 3 2 4 3" xfId="40290" xr:uid="{B71D5D55-9CCE-4849-8156-1565A03B4B4B}"/>
    <cellStyle name="Normal 9 4 3 2 5" xfId="40291" xr:uid="{8E0C9D95-58AC-4285-90DE-E0777D27C502}"/>
    <cellStyle name="Normal 9 4 3 2 5 2" xfId="40292" xr:uid="{EF7DC9DF-F835-41F1-8FE6-388DA557D7D4}"/>
    <cellStyle name="Normal 9 4 3 2 6" xfId="40293" xr:uid="{E048B77D-3251-4BC2-88D2-22B3D0FAABCB}"/>
    <cellStyle name="Normal 9 4 3 3" xfId="40294" xr:uid="{6ADF293D-C065-4FD0-8B2A-1832C50BF2D8}"/>
    <cellStyle name="Normal 9 4 3 3 2" xfId="40295" xr:uid="{1E08DD50-50CC-4931-9E90-979D4953EFF5}"/>
    <cellStyle name="Normal 9 4 3 3 2 2" xfId="40296" xr:uid="{2B6F74AA-1618-48F8-BCBD-663AA7A0393C}"/>
    <cellStyle name="Normal 9 4 3 3 2 2 2" xfId="40297" xr:uid="{B0D7C390-B2F5-428D-A382-69AB724B1175}"/>
    <cellStyle name="Normal 9 4 3 3 2 3" xfId="40298" xr:uid="{799AD590-7BCB-453D-9B2A-3C289254F81D}"/>
    <cellStyle name="Normal 9 4 3 3 3" xfId="40299" xr:uid="{5E2FAEEB-52B0-42A6-A1CC-D997FB09ECC0}"/>
    <cellStyle name="Normal 9 4 3 3 3 2" xfId="40300" xr:uid="{C0CDEC9D-5FC4-46F2-A177-4564E16C02B8}"/>
    <cellStyle name="Normal 9 4 3 3 3 2 2" xfId="40301" xr:uid="{9A67445B-0C6C-40BF-ADCB-70D11F058A36}"/>
    <cellStyle name="Normal 9 4 3 3 3 3" xfId="40302" xr:uid="{9B40F83B-FE02-4A25-844F-9A13C965B5AF}"/>
    <cellStyle name="Normal 9 4 3 3 4" xfId="40303" xr:uid="{D8540770-9A8B-4E0C-869F-3D27D2DAF3A3}"/>
    <cellStyle name="Normal 9 4 3 3 4 2" xfId="40304" xr:uid="{D8521BC1-24EA-4E34-8807-5B029E6D4EB0}"/>
    <cellStyle name="Normal 9 4 3 3 5" xfId="40305" xr:uid="{DB730699-4149-40E2-8100-A7886DDBB6F3}"/>
    <cellStyle name="Normal 9 4 3 4" xfId="40306" xr:uid="{A4BD5637-A6AC-4DFD-9BB1-3F9D054A51FC}"/>
    <cellStyle name="Normal 9 4 3 4 2" xfId="40307" xr:uid="{4FA9C9FC-D6EC-4CE9-92DB-1986661A3BA2}"/>
    <cellStyle name="Normal 9 4 3 4 2 2" xfId="40308" xr:uid="{48B8CA96-E0D1-4EA8-9F9E-A46BF07C4764}"/>
    <cellStyle name="Normal 9 4 3 4 3" xfId="40309" xr:uid="{64D3FC55-B88D-4A0A-819E-FE35151D9D18}"/>
    <cellStyle name="Normal 9 4 3 5" xfId="40310" xr:uid="{E2977700-6801-4FE7-B529-21428C9D6342}"/>
    <cellStyle name="Normal 9 4 3 5 2" xfId="40311" xr:uid="{CD5C8675-19A4-4C23-ABD2-5F727BF283BD}"/>
    <cellStyle name="Normal 9 4 3 5 2 2" xfId="40312" xr:uid="{4E9F74CF-832F-4C7B-8F0B-9069FD4E8390}"/>
    <cellStyle name="Normal 9 4 3 5 3" xfId="40313" xr:uid="{717A68ED-47C1-4DEA-A53A-D34A730CC4CA}"/>
    <cellStyle name="Normal 9 4 3 6" xfId="40314" xr:uid="{EBCDAA9D-21D5-43C7-9630-F6E2B2C54AC9}"/>
    <cellStyle name="Normal 9 4 3 6 2" xfId="40315" xr:uid="{5A187830-8E22-409A-AA40-FBEA010F5ECA}"/>
    <cellStyle name="Normal 9 4 3 7" xfId="40316" xr:uid="{5C8560D8-2851-4C57-9B57-D04CEB80EE2E}"/>
    <cellStyle name="Normal 9 4 3 8" xfId="44770" xr:uid="{C7B60EF6-2DCD-43AA-91F4-902C2973E844}"/>
    <cellStyle name="Normal 9 4 4" xfId="40317" xr:uid="{51AFE7C9-B228-4B08-989C-A43BA7AE37AD}"/>
    <cellStyle name="Normal 9 4 4 2" xfId="40318" xr:uid="{E9DAE980-A528-4CFD-AA74-1E8A93F3194E}"/>
    <cellStyle name="Normal 9 4 4 2 2" xfId="40319" xr:uid="{C874146C-F8FF-43CB-9348-AF8878B55589}"/>
    <cellStyle name="Normal 9 4 4 2 2 2" xfId="40320" xr:uid="{B665F90D-E303-4FF9-86E1-E9F9F0E12748}"/>
    <cellStyle name="Normal 9 4 4 2 3" xfId="40321" xr:uid="{5CA3314D-8149-4639-9184-8BC9D51F972F}"/>
    <cellStyle name="Normal 9 4 4 3" xfId="40322" xr:uid="{3CA72985-9263-4523-80A8-A601614EFC57}"/>
    <cellStyle name="Normal 9 4 4 3 2" xfId="40323" xr:uid="{CF330610-2FFA-4C59-876D-8AB2421A1048}"/>
    <cellStyle name="Normal 9 4 4 3 2 2" xfId="40324" xr:uid="{A5C00681-3AF8-4BB0-9F72-0973173BF45A}"/>
    <cellStyle name="Normal 9 4 4 3 3" xfId="40325" xr:uid="{F70D999E-098C-4F29-B554-5777AAA4F4C2}"/>
    <cellStyle name="Normal 9 4 4 4" xfId="40326" xr:uid="{BB71A428-0AEF-4ECC-ABDF-F79D8163567B}"/>
    <cellStyle name="Normal 9 4 4 4 2" xfId="40327" xr:uid="{43EE1299-8995-41BB-A5FB-F82842EE078C}"/>
    <cellStyle name="Normal 9 4 4 5" xfId="40328" xr:uid="{92092895-88A3-447F-A311-2D01195F6504}"/>
    <cellStyle name="Normal 9 4 4 6" xfId="46152" xr:uid="{4E6D3D2B-D978-455C-8824-46D5E236402D}"/>
    <cellStyle name="Normal 9 4 5" xfId="40329" xr:uid="{A8DCA5B1-E20C-4ABA-B34D-34596BA82412}"/>
    <cellStyle name="Normal 9 4 5 2" xfId="40330" xr:uid="{D0297A5E-6B60-4310-BD45-780F3EE10165}"/>
    <cellStyle name="Normal 9 4 5 2 2" xfId="40331" xr:uid="{ABAAD34B-F934-4D61-A1AC-35A4B24BF1AD}"/>
    <cellStyle name="Normal 9 4 5 2 2 2" xfId="40332" xr:uid="{6E3EEA31-B289-40EC-9D97-172BB4F5F0C0}"/>
    <cellStyle name="Normal 9 4 5 2 3" xfId="40333" xr:uid="{1771A55D-9F76-4A2E-977B-AB48BDC0B50D}"/>
    <cellStyle name="Normal 9 4 5 3" xfId="40334" xr:uid="{EAE2D4B4-B72B-49E8-84EF-0B72A78B966F}"/>
    <cellStyle name="Normal 9 4 5 3 2" xfId="40335" xr:uid="{D0C88A90-A316-4877-8A71-CF04B98AACEF}"/>
    <cellStyle name="Normal 9 4 5 3 2 2" xfId="40336" xr:uid="{931F38B9-6BA5-4D30-A1BF-47A73A955604}"/>
    <cellStyle name="Normal 9 4 5 3 3" xfId="40337" xr:uid="{17F08444-C456-463D-A372-97284FCAC409}"/>
    <cellStyle name="Normal 9 4 5 4" xfId="40338" xr:uid="{2E48F4E7-B2FF-4866-B65D-27207F50DB48}"/>
    <cellStyle name="Normal 9 4 5 4 2" xfId="40339" xr:uid="{14C2D97A-790E-4243-AC82-9ABCEAF4CE83}"/>
    <cellStyle name="Normal 9 4 5 5" xfId="40340" xr:uid="{7CFC565C-2FBF-456F-8F5E-7212873342A9}"/>
    <cellStyle name="Normal 9 4 5 6" xfId="47677" xr:uid="{BE6FC22E-20B5-49B2-8754-C28C06BAAF38}"/>
    <cellStyle name="Normal 9 4 6" xfId="40341" xr:uid="{6DA0DAE7-2703-480E-89A4-244F07900213}"/>
    <cellStyle name="Normal 9 4 6 2" xfId="40342" xr:uid="{DFE6CF2A-6454-4849-94F1-DEEA1EBB0C48}"/>
    <cellStyle name="Normal 9 4 6 2 2" xfId="40343" xr:uid="{76E1CF51-5473-4B0E-9272-0745A3D97465}"/>
    <cellStyle name="Normal 9 4 6 3" xfId="40344" xr:uid="{28AE3DA8-DD4B-470C-BA50-009C99477264}"/>
    <cellStyle name="Normal 9 4 6 4" xfId="47860" xr:uid="{E2116A1E-E7AC-4E00-8F74-4737C7FC5A86}"/>
    <cellStyle name="Normal 9 4 7" xfId="40345" xr:uid="{FCB26475-97BD-49FE-A2BC-9B847BC47B00}"/>
    <cellStyle name="Normal 9 4 7 2" xfId="47286" xr:uid="{687E9FDA-6865-4933-ABE4-EF2C875A487E}"/>
    <cellStyle name="Normal 9 4 8" xfId="40346" xr:uid="{E83CC77F-C160-4BD0-93A1-DC11E7EB36C0}"/>
    <cellStyle name="Normal 9 4 9" xfId="40238" xr:uid="{34737264-EF28-41A9-B83D-59EDC8ECC25E}"/>
    <cellStyle name="Normal 9 5" xfId="2035" xr:uid="{244ACE65-57FF-42D9-A14D-2EEE9C1F9EE2}"/>
    <cellStyle name="Normal 9 5 2" xfId="2070" xr:uid="{AB90854A-A4C9-4FB0-BAB0-5873E77F890F}"/>
    <cellStyle name="Normal 9 5 2 2" xfId="40349" xr:uid="{19887B29-2E21-47AA-B1ED-964BD3E2E5EF}"/>
    <cellStyle name="Normal 9 5 2 2 2" xfId="40350" xr:uid="{4EBC1DAB-1116-4099-9D87-005784A66A25}"/>
    <cellStyle name="Normal 9 5 2 2 2 2" xfId="40351" xr:uid="{A0F0E00E-DCA5-451F-8342-300A5E6421DC}"/>
    <cellStyle name="Normal 9 5 2 2 2 2 2" xfId="40352" xr:uid="{D860C93D-0212-41EB-B129-3F0A26BDF2EC}"/>
    <cellStyle name="Normal 9 5 2 2 2 3" xfId="40353" xr:uid="{7F4E85A2-1049-4B64-B751-FB2A3D703A58}"/>
    <cellStyle name="Normal 9 5 2 2 3" xfId="40354" xr:uid="{3510E8BD-47FE-4267-8C27-4BA1C70B1733}"/>
    <cellStyle name="Normal 9 5 2 2 3 2" xfId="40355" xr:uid="{3BE50ECA-E617-4B7A-B573-6E87011CF8D8}"/>
    <cellStyle name="Normal 9 5 2 2 4" xfId="40356" xr:uid="{811BD824-8167-4C72-A453-39770EF0E31C}"/>
    <cellStyle name="Normal 9 5 2 3" xfId="40357" xr:uid="{00D98FF4-7F6D-4EB1-A914-CD85D6493C75}"/>
    <cellStyle name="Normal 9 5 2 3 2" xfId="40358" xr:uid="{2661BEA8-6BFA-4777-A511-A6AF4A272B44}"/>
    <cellStyle name="Normal 9 5 2 3 2 2" xfId="40359" xr:uid="{B09F0049-9B6F-4E38-8A45-DAF0EC9CCAD8}"/>
    <cellStyle name="Normal 9 5 2 3 3" xfId="40360" xr:uid="{85FF1F4F-F664-4FDE-A9F1-1D49D641BA55}"/>
    <cellStyle name="Normal 9 5 2 4" xfId="40361" xr:uid="{D2EC0081-DE0B-427F-8002-FEF5A8F28A0E}"/>
    <cellStyle name="Normal 9 5 2 4 2" xfId="40362" xr:uid="{D33D3790-61C7-41DC-B450-C9A8659E6B12}"/>
    <cellStyle name="Normal 9 5 2 5" xfId="40363" xr:uid="{B1E323DA-8233-4B6F-8A2F-6198898A23FF}"/>
    <cellStyle name="Normal 9 5 2 6" xfId="40348" xr:uid="{1EACA854-E8D9-4DF3-93AA-941A1CD12F98}"/>
    <cellStyle name="Normal 9 5 2 7" xfId="45356" xr:uid="{7B1C0E47-A310-4F0C-A43F-26EE22685647}"/>
    <cellStyle name="Normal 9 5 3" xfId="40364" xr:uid="{D12C9E9B-C0AA-450A-A0CB-0C934A04F86C}"/>
    <cellStyle name="Normal 9 5 3 2" xfId="46694" xr:uid="{C31ED00F-E882-4D5C-9625-0EF87F58950C}"/>
    <cellStyle name="Normal 9 5 4" xfId="40365" xr:uid="{767375BD-4692-4052-AF25-F997806CF6FA}"/>
    <cellStyle name="Normal 9 5 5" xfId="40347" xr:uid="{813418DC-B1E2-4532-9788-0423BAE00DF3}"/>
    <cellStyle name="Normal 9 5 6" xfId="44416" xr:uid="{6340EB7D-1635-451D-80B8-AE581F04A318}"/>
    <cellStyle name="Normal 9 6" xfId="2039" xr:uid="{B992DECA-C5F3-41BE-BE88-B9A71A0A4949}"/>
    <cellStyle name="Normal 9 6 2" xfId="40367" xr:uid="{021C1A8A-698C-491B-84D8-B78836D44B95}"/>
    <cellStyle name="Normal 9 6 2 2" xfId="40368" xr:uid="{53F7866D-64AD-46EB-98D4-352200ACC3EC}"/>
    <cellStyle name="Normal 9 6 2 2 2" xfId="40369" xr:uid="{15149EB2-8F0F-4A78-AEC6-65370166E8A8}"/>
    <cellStyle name="Normal 9 6 2 2 2 2" xfId="40370" xr:uid="{9DCC6871-674B-46CE-A1DA-36B23CCEF0AA}"/>
    <cellStyle name="Normal 9 6 2 2 2 2 2" xfId="40371" xr:uid="{E1AE19EE-70FA-46B1-B8FC-345BEDDCBB8D}"/>
    <cellStyle name="Normal 9 6 2 2 2 3" xfId="40372" xr:uid="{E40CE618-4941-47E1-BB72-0AFAF07466E3}"/>
    <cellStyle name="Normal 9 6 2 2 3" xfId="40373" xr:uid="{40DBBC1A-EBCB-45C8-9DDC-602457209C33}"/>
    <cellStyle name="Normal 9 6 2 2 3 2" xfId="40374" xr:uid="{7C494728-2B00-4714-8E84-43E5C72251EE}"/>
    <cellStyle name="Normal 9 6 2 2 3 2 2" xfId="40375" xr:uid="{66DEA881-A463-4765-87A7-DE8547BBF4AC}"/>
    <cellStyle name="Normal 9 6 2 2 3 3" xfId="40376" xr:uid="{FA2A5D41-E9F1-4C27-9623-12E64992A006}"/>
    <cellStyle name="Normal 9 6 2 2 4" xfId="40377" xr:uid="{048E01F0-7151-4EC3-BA7A-704879DE97D1}"/>
    <cellStyle name="Normal 9 6 2 2 4 2" xfId="40378" xr:uid="{F74A3449-6E3C-4883-B331-36CDB4A35665}"/>
    <cellStyle name="Normal 9 6 2 2 5" xfId="40379" xr:uid="{A9D5D43A-26AD-411C-9EDB-C1E96BBD9BC1}"/>
    <cellStyle name="Normal 9 6 2 3" xfId="40380" xr:uid="{83DFDE61-E128-49A6-9BB7-55A2E9C43932}"/>
    <cellStyle name="Normal 9 6 2 3 2" xfId="40381" xr:uid="{A283DF92-68E4-4033-9B8B-70485485FA54}"/>
    <cellStyle name="Normal 9 6 2 3 2 2" xfId="40382" xr:uid="{83C7971F-03A4-499C-8265-E1B750294FA2}"/>
    <cellStyle name="Normal 9 6 2 3 3" xfId="40383" xr:uid="{28265244-40CF-4525-85F8-6A8C278A8F46}"/>
    <cellStyle name="Normal 9 6 2 4" xfId="40384" xr:uid="{52CA99BA-6EDA-424D-808F-6E1665D6E5AE}"/>
    <cellStyle name="Normal 9 6 2 4 2" xfId="40385" xr:uid="{DDF32A93-E651-40D0-89E6-058A1CC977A7}"/>
    <cellStyle name="Normal 9 6 2 4 2 2" xfId="40386" xr:uid="{44489629-A806-4A82-B8F6-043466CC3B7B}"/>
    <cellStyle name="Normal 9 6 2 4 3" xfId="40387" xr:uid="{DA6D5692-C124-4BF8-B2F4-D872FDB64CEB}"/>
    <cellStyle name="Normal 9 6 2 5" xfId="40388" xr:uid="{6ED7EF45-3AB0-4A42-A612-830C649CE9B3}"/>
    <cellStyle name="Normal 9 6 2 5 2" xfId="40389" xr:uid="{7BFCEE17-E71C-4A65-A2B5-E7AC9DEA59CA}"/>
    <cellStyle name="Normal 9 6 2 6" xfId="40390" xr:uid="{EB6C4901-9CD7-4CB4-99E5-3CE08D5D9AD7}"/>
    <cellStyle name="Normal 9 6 3" xfId="40391" xr:uid="{F3B5B08A-7A49-404F-95A4-2C48E5F2DE88}"/>
    <cellStyle name="Normal 9 6 3 2" xfId="40392" xr:uid="{EEE1267A-267F-4360-893D-69E7DDAE6702}"/>
    <cellStyle name="Normal 9 6 3 2 2" xfId="40393" xr:uid="{E8FD8090-2BA2-4188-9817-3DD658FF3BC8}"/>
    <cellStyle name="Normal 9 6 3 2 2 2" xfId="40394" xr:uid="{170411D5-4769-48B9-8CCB-35BC1E995F68}"/>
    <cellStyle name="Normal 9 6 3 2 3" xfId="40395" xr:uid="{8F2864AE-87EF-4752-8AD2-8C6ACA6D5397}"/>
    <cellStyle name="Normal 9 6 3 3" xfId="40396" xr:uid="{81C222A2-772B-4C36-B992-91C27435CE9F}"/>
    <cellStyle name="Normal 9 6 3 3 2" xfId="40397" xr:uid="{5A206EEE-2D4B-45F9-926C-8F67086A31A4}"/>
    <cellStyle name="Normal 9 6 3 3 2 2" xfId="40398" xr:uid="{3F31D702-2734-46BF-88C7-C8916DE6BB60}"/>
    <cellStyle name="Normal 9 6 3 3 3" xfId="40399" xr:uid="{0DF57DF2-DF91-479D-B228-764FD939DA50}"/>
    <cellStyle name="Normal 9 6 3 4" xfId="40400" xr:uid="{54EDFF63-B32D-4D00-A021-B48CBA19B019}"/>
    <cellStyle name="Normal 9 6 3 4 2" xfId="40401" xr:uid="{3E8C4AAE-55EB-48E5-9E5D-2A3422BB9075}"/>
    <cellStyle name="Normal 9 6 3 5" xfId="40402" xr:uid="{ED8E02BE-D451-4D0D-ABAF-77F4770C9FCA}"/>
    <cellStyle name="Normal 9 6 4" xfId="40403" xr:uid="{6425B67F-31DD-483A-8927-AB7BC00F03F0}"/>
    <cellStyle name="Normal 9 6 4 2" xfId="40404" xr:uid="{4A6391B1-EFBF-4EBC-8728-893E8D410C6F}"/>
    <cellStyle name="Normal 9 6 4 2 2" xfId="40405" xr:uid="{96059809-6D02-4F84-8335-693A94200FEF}"/>
    <cellStyle name="Normal 9 6 4 2 2 2" xfId="40406" xr:uid="{EB28CB17-1E09-491C-B46E-5C0BB17092AF}"/>
    <cellStyle name="Normal 9 6 4 2 3" xfId="40407" xr:uid="{105A919F-C195-4738-8068-F5091217AAF0}"/>
    <cellStyle name="Normal 9 6 4 3" xfId="40408" xr:uid="{1765DFD2-92F5-4FC7-9F03-E16D92C9C523}"/>
    <cellStyle name="Normal 9 6 4 3 2" xfId="40409" xr:uid="{A4DCEA48-96CD-4BB2-8FDF-3E3F7F2689AC}"/>
    <cellStyle name="Normal 9 6 4 4" xfId="40410" xr:uid="{4419950B-231D-4F54-8DB0-C1843D0E08C9}"/>
    <cellStyle name="Normal 9 6 5" xfId="40411" xr:uid="{A942FFAC-6FF9-49E2-97DF-D9B95CA47E47}"/>
    <cellStyle name="Normal 9 6 5 2" xfId="40412" xr:uid="{8D0A5D8B-58EC-4D42-99E0-4CC612AAB0CF}"/>
    <cellStyle name="Normal 9 6 5 2 2" xfId="40413" xr:uid="{95C1D726-C0AD-48AF-989E-D3AD0FFF83C7}"/>
    <cellStyle name="Normal 9 6 5 3" xfId="40414" xr:uid="{87B41794-9D67-4BF2-ABF5-E9E50FDA18B0}"/>
    <cellStyle name="Normal 9 6 6" xfId="40415" xr:uid="{6BF52675-C4FB-4A07-B684-759535EB9933}"/>
    <cellStyle name="Normal 9 6 6 2" xfId="40416" xr:uid="{18075D17-1B37-4E99-99E1-4003397FE70D}"/>
    <cellStyle name="Normal 9 6 7" xfId="40417" xr:uid="{36574957-19B3-45F3-AE45-18DD3319BFE0}"/>
    <cellStyle name="Normal 9 6 8" xfId="40366" xr:uid="{10EA3D8B-6D38-443B-9A12-55A7F6A96288}"/>
    <cellStyle name="Normal 9 6 9" xfId="44970" xr:uid="{13FC73AD-E88C-41FA-84CE-21B5629882DC}"/>
    <cellStyle name="Normal 9 7" xfId="3347" xr:uid="{EAC64EF5-BE74-4431-8FC3-C530368D71C7}"/>
    <cellStyle name="Normal 9 7 2" xfId="40419" xr:uid="{1BB495FD-FA37-4B34-B8DF-ED94E09E38D7}"/>
    <cellStyle name="Normal 9 7 2 2" xfId="40420" xr:uid="{FB16FDB9-53AC-4A63-8503-8E7C4D158257}"/>
    <cellStyle name="Normal 9 7 2 2 2" xfId="40421" xr:uid="{C4E2180C-C0F3-47F3-90F4-0EC87725DA4A}"/>
    <cellStyle name="Normal 9 7 2 3" xfId="40422" xr:uid="{1E5CD32E-A850-4C9F-BE42-7EAEF1DCCBA0}"/>
    <cellStyle name="Normal 9 7 2 4" xfId="46880" xr:uid="{B28C48A4-9CA3-4387-BFC6-B5547F8D22D0}"/>
    <cellStyle name="Normal 9 7 3" xfId="40423" xr:uid="{CE23A451-DB8E-45DF-9B64-D623C67572B9}"/>
    <cellStyle name="Normal 9 7 3 2" xfId="40424" xr:uid="{80ADF124-4A6C-40F4-B943-5E63C36FCE9E}"/>
    <cellStyle name="Normal 9 7 3 2 2" xfId="40425" xr:uid="{48185E75-4011-4429-AA49-B282DA3D7EE5}"/>
    <cellStyle name="Normal 9 7 3 3" xfId="40426" xr:uid="{32DA9472-6BB9-4985-8014-A69BFE56D19C}"/>
    <cellStyle name="Normal 9 7 4" xfId="40427" xr:uid="{081C8EB3-7094-4500-A5A9-BDB35E511013}"/>
    <cellStyle name="Normal 9 7 4 2" xfId="40428" xr:uid="{AE09F3CF-A3E1-4338-9EA4-8CA4D6E50D1B}"/>
    <cellStyle name="Normal 9 7 5" xfId="40429" xr:uid="{F2A69E81-22DF-47AA-9A68-69CCB934451A}"/>
    <cellStyle name="Normal 9 7 6" xfId="40418" xr:uid="{4222602E-E767-48A6-B7C8-3756DE1015C5}"/>
    <cellStyle name="Normal 9 7 7" xfId="44747" xr:uid="{A6B2B731-F3E6-4A2F-891D-AABC0DC6BAFA}"/>
    <cellStyle name="Normal 9 8" xfId="40430" xr:uid="{427FBCDE-6E6F-4BCB-AE27-4CB1B45BD41C}"/>
    <cellStyle name="Normal 9 8 2" xfId="40431" xr:uid="{F31D922A-9F0C-4AD1-A59B-069746799D25}"/>
    <cellStyle name="Normal 9 8 2 2" xfId="40432" xr:uid="{17E921C1-F603-4993-AE86-D76F740867D4}"/>
    <cellStyle name="Normal 9 8 2 2 2" xfId="40433" xr:uid="{077C184F-4916-404E-A3E7-6E83EC0D1864}"/>
    <cellStyle name="Normal 9 8 2 3" xfId="40434" xr:uid="{F5AF1902-EEA7-4819-857F-0344B553C532}"/>
    <cellStyle name="Normal 9 8 3" xfId="40435" xr:uid="{269FA22C-C8D6-4F68-B3ED-7DB2E9ECBE90}"/>
    <cellStyle name="Normal 9 8 3 2" xfId="40436" xr:uid="{3C2B1E21-39A7-4DDE-B322-EB2BADC4617F}"/>
    <cellStyle name="Normal 9 8 3 2 2" xfId="40437" xr:uid="{CED31210-5E27-4F8F-9203-DD9B6A4D6FEC}"/>
    <cellStyle name="Normal 9 8 3 3" xfId="40438" xr:uid="{A8D97EDC-E46C-413E-9944-A591DFF0F37F}"/>
    <cellStyle name="Normal 9 8 4" xfId="40439" xr:uid="{D7579F64-E439-4887-B584-BB206BE5176A}"/>
    <cellStyle name="Normal 9 8 4 2" xfId="40440" xr:uid="{C3E79444-9941-4334-822A-82E45FAD4B0A}"/>
    <cellStyle name="Normal 9 8 5" xfId="40441" xr:uid="{491CA7CC-B7C2-4E2F-9680-EA198ADC1703}"/>
    <cellStyle name="Normal 9 8 6" xfId="47054" xr:uid="{8B9F7AC3-1833-4552-A4EB-DD10534D938E}"/>
    <cellStyle name="Normal 9 9" xfId="40442" xr:uid="{3FAC133C-86E9-4B63-9A1E-8A1F9F84BB77}"/>
    <cellStyle name="Normal 9 9 2" xfId="46130" xr:uid="{021925D6-1890-4F2A-9893-5F789D2309C0}"/>
    <cellStyle name="Normal 94" xfId="47883" xr:uid="{F4C7FB8A-E8D6-4748-8AF0-0773804AF5EC}"/>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te 10" xfId="40443" xr:uid="{8C1CE07D-4052-4F25-98BA-3B168AB6628F}"/>
    <cellStyle name="Note 10 2" xfId="40444" xr:uid="{8A786E19-AD53-4182-883B-2EA59D9DF23F}"/>
    <cellStyle name="Note 10 2 2" xfId="40445" xr:uid="{C83F4F54-36BB-4E8E-ABFC-AF0732573BD9}"/>
    <cellStyle name="Note 10 3" xfId="40446" xr:uid="{2DEC22E8-73C5-4336-93A5-7A4C63008D95}"/>
    <cellStyle name="Note 11" xfId="40447" xr:uid="{5AB197F9-D5CF-43AC-84CE-F7C633800D56}"/>
    <cellStyle name="Note 11 2" xfId="40448" xr:uid="{9CCDD64A-BFAB-41D8-A937-0AD957D7ECB1}"/>
    <cellStyle name="Note 12" xfId="1211" xr:uid="{5695FF66-5FCA-46CC-ADDC-3F2F4D42F244}"/>
    <cellStyle name="Note 13" xfId="281" xr:uid="{B799F4BA-DBA3-47D8-B98C-CD3D344FAA8B}"/>
    <cellStyle name="Note 14" xfId="47213" xr:uid="{92BF2461-F0AA-4148-82B7-D22B4B39534D}"/>
    <cellStyle name="Note 2" xfId="193" xr:uid="{2CFAD9AE-AAC3-4A90-830D-562C1FCD780E}"/>
    <cellStyle name="Note 2 10" xfId="40449" xr:uid="{FDA707E6-1D9A-4CBC-AD0C-22AE083F8557}"/>
    <cellStyle name="Note 2 10 2" xfId="40450" xr:uid="{C0286D9E-DC04-41FF-98D1-D81C93938155}"/>
    <cellStyle name="Note 2 10 2 2" xfId="40451" xr:uid="{F0EBBF82-8DCE-467B-AC9F-ECB6F5F2F46B}"/>
    <cellStyle name="Note 2 10 2 3" xfId="40452" xr:uid="{E2B10D5E-6D22-4DC0-A6D2-EE0C7397C2FB}"/>
    <cellStyle name="Note 2 10 2 4" xfId="47050" xr:uid="{296EB493-36E2-40A5-B26D-7C98AA2876AE}"/>
    <cellStyle name="Note 2 10 3" xfId="40453" xr:uid="{C3AD2DC2-526A-48E2-8CD7-90E4C9B6A7E4}"/>
    <cellStyle name="Note 2 10 3 2" xfId="40454" xr:uid="{0C656296-76D2-45A8-98B2-63BF850B3928}"/>
    <cellStyle name="Note 2 10 3 2 2" xfId="40455" xr:uid="{C3588F36-B84D-4388-9023-C3B487D45BD4}"/>
    <cellStyle name="Note 2 10 3 2 2 2" xfId="40456" xr:uid="{0EB9B6AE-7B30-4B9F-A97E-41FF2E88B5FB}"/>
    <cellStyle name="Note 2 10 3 2 3" xfId="40457" xr:uid="{04011F7F-1E53-4301-BE8B-5ADF6E94C2CB}"/>
    <cellStyle name="Note 2 10 3 2 3 2" xfId="40458" xr:uid="{7999DCA2-E3AA-4E38-8CE6-4BFB980AD44C}"/>
    <cellStyle name="Note 2 10 3 2 4" xfId="40459" xr:uid="{C7F8D902-37DD-4C50-B3D4-AF70C77B967A}"/>
    <cellStyle name="Note 2 10 3 3" xfId="40460" xr:uid="{E26E2830-D7E4-480F-9C09-60FE45774E02}"/>
    <cellStyle name="Note 2 10 3 3 2" xfId="40461" xr:uid="{6EE5CAEE-8C76-4290-8F26-4209E70F565F}"/>
    <cellStyle name="Note 2 10 3 3 2 2" xfId="40462" xr:uid="{138E6626-89E3-42D8-A644-06B9F5BAD1DE}"/>
    <cellStyle name="Note 2 10 3 3 3" xfId="40463" xr:uid="{505F2215-75EF-4D7A-B8E9-70E23B35EFA1}"/>
    <cellStyle name="Note 2 10 3 4" xfId="40464" xr:uid="{925A55F7-D2D3-45A6-9C47-C2C104F52C24}"/>
    <cellStyle name="Note 2 10 3 4 2" xfId="40465" xr:uid="{4C517C96-6AD7-4C46-861C-B0417926204A}"/>
    <cellStyle name="Note 2 10 3 5" xfId="40466" xr:uid="{4DD3347D-94CC-43ED-822D-7D3B31B85A73}"/>
    <cellStyle name="Note 2 10 3 5 2" xfId="40467" xr:uid="{0D636225-5E04-4ADE-9EDB-ECEBDB818C8A}"/>
    <cellStyle name="Note 2 10 3 6" xfId="40468" xr:uid="{CD57C8A1-9EC8-4DD6-BD21-F184C9786149}"/>
    <cellStyle name="Note 2 10 4" xfId="40469" xr:uid="{C886DF0B-8B81-49A0-BC7A-9E2CCA9013CD}"/>
    <cellStyle name="Note 2 10 5" xfId="40470" xr:uid="{396EF61F-D8AF-47CF-8338-5F51E1FED74E}"/>
    <cellStyle name="Note 2 10 6" xfId="45544" xr:uid="{1026F2CA-0D5D-49CA-8AF5-7A756F8DA041}"/>
    <cellStyle name="Note 2 11" xfId="40471" xr:uid="{3919DFB9-52D3-4488-A436-9CCDBF8A2FAD}"/>
    <cellStyle name="Note 2 11 2" xfId="40472" xr:uid="{33475A39-FAC5-4839-BD34-B561583F2237}"/>
    <cellStyle name="Note 2 11 3" xfId="40473" xr:uid="{CCF02AEF-B63C-4353-BBC8-1A230D71A6B2}"/>
    <cellStyle name="Note 2 11 4" xfId="46148" xr:uid="{38CBF6B5-6A82-43EA-B799-22FB14AFC93E}"/>
    <cellStyle name="Note 2 12" xfId="40474" xr:uid="{3C0209D2-90EC-41B1-982D-2A313A7C1C77}"/>
    <cellStyle name="Note 2 12 2" xfId="40475" xr:uid="{3C6C1672-E28B-4E58-89AB-5CA486940646}"/>
    <cellStyle name="Note 2 13" xfId="40476" xr:uid="{3E28EAA7-5B53-440C-AAF3-7EB79B869CC6}"/>
    <cellStyle name="Note 2 14" xfId="40477" xr:uid="{135078A6-D659-43D5-BF1B-3E5AE6A35D61}"/>
    <cellStyle name="Note 2 15" xfId="43622" xr:uid="{3A1D2D64-8E02-449E-A9EE-BD3946EB8BD3}"/>
    <cellStyle name="Note 2 16" xfId="1332" xr:uid="{2AB80C19-CD82-4F87-9FA8-4649591891B2}"/>
    <cellStyle name="Note 2 17" xfId="1275" xr:uid="{5773A589-89B9-4FEB-9C76-72ED6B20330B}"/>
    <cellStyle name="Note 2 18" xfId="43807" xr:uid="{979BF549-8529-4BC6-9AF5-AA3CE550947B}"/>
    <cellStyle name="Note 2 19" xfId="295" xr:uid="{72542C3F-BD33-4EB7-97EB-025086548660}"/>
    <cellStyle name="Note 2 2" xfId="194" xr:uid="{AF6FA990-091F-44EA-BF74-B010EDDD3BC2}"/>
    <cellStyle name="Note 2 2 10" xfId="1643" xr:uid="{725E4A3F-72B4-4233-83E5-627E41FD3BC4}"/>
    <cellStyle name="Note 2 2 11" xfId="1276" xr:uid="{4E2F786F-79C4-4175-8514-8E86B5474F2E}"/>
    <cellStyle name="Note 2 2 12" xfId="43808" xr:uid="{051C7ED6-873D-4AA4-9B80-6D6DA47FF10F}"/>
    <cellStyle name="Note 2 2 13" xfId="400" xr:uid="{E1CE8C4E-B856-46FA-845D-D720D830E00F}"/>
    <cellStyle name="Note 2 2 14" xfId="44033" xr:uid="{EEF3AFA5-FD8F-4C5C-A733-99326BB40AF3}"/>
    <cellStyle name="Note 2 2 2" xfId="492" xr:uid="{A69290B4-DADE-4D56-A3B1-6C92692A21FF}"/>
    <cellStyle name="Note 2 2 2 2" xfId="754" xr:uid="{67431BA5-8B1C-4D3B-BB53-4E61BDB197B3}"/>
    <cellStyle name="Note 2 2 2 2 2" xfId="1154" xr:uid="{4968353C-366D-42A2-A59A-70733E831DC5}"/>
    <cellStyle name="Note 2 2 2 2 2 2" xfId="40480" xr:uid="{17574D83-EDFA-40C8-8F35-8104B6FBBE39}"/>
    <cellStyle name="Note 2 2 2 2 2 2 2" xfId="46104" xr:uid="{41B5AB82-3D5E-4E41-BE61-B79CCAD03745}"/>
    <cellStyle name="Note 2 2 2 2 2 3" xfId="45322" xr:uid="{3B3F4221-E07D-4836-9257-C3BDD42A4FA4}"/>
    <cellStyle name="Note 2 2 2 2 3" xfId="40481" xr:uid="{E4EC2E9C-C6F2-441D-93BA-986025C060A8}"/>
    <cellStyle name="Note 2 2 2 2 3 2" xfId="45762" xr:uid="{6B2B56B4-615B-4D21-9C01-658625A6C7AD}"/>
    <cellStyle name="Note 2 2 2 2 4" xfId="40479" xr:uid="{C08EF74B-6616-446A-93F6-477E326BAF4F}"/>
    <cellStyle name="Note 2 2 2 2 4 2" xfId="46661" xr:uid="{A53C9D3D-98D7-4C77-9CEF-41221146C2C2}"/>
    <cellStyle name="Note 2 2 2 2 5" xfId="44335" xr:uid="{4C030DA8-B220-4838-BFDF-6A63890794C8}"/>
    <cellStyle name="Note 2 2 2 3" xfId="943" xr:uid="{4953D11D-B75D-48DA-811D-DF0CD5CBA8D4}"/>
    <cellStyle name="Note 2 2 2 3 2" xfId="40483" xr:uid="{0D222177-4C54-4910-8958-9181AACFFE5D}"/>
    <cellStyle name="Note 2 2 2 3 2 2" xfId="40484" xr:uid="{DFC573B7-9D16-41C4-A938-37309E045AF5}"/>
    <cellStyle name="Note 2 2 2 3 2 2 2" xfId="40485" xr:uid="{8F6274D5-6C1B-4F50-BE0B-417681705D34}"/>
    <cellStyle name="Note 2 2 2 3 2 3" xfId="40486" xr:uid="{7F0C6EAD-AB2D-4554-8EBC-5ED63D0F109E}"/>
    <cellStyle name="Note 2 2 2 3 2 3 2" xfId="40487" xr:uid="{E406EEE5-EC2A-401F-90AA-E5C116D1D4BD}"/>
    <cellStyle name="Note 2 2 2 3 2 4" xfId="40488" xr:uid="{46D52E04-11EC-4103-B0D0-8D4FD5A31E50}"/>
    <cellStyle name="Note 2 2 2 3 2 5" xfId="45197" xr:uid="{74AAEE09-F4E8-4F8E-BDFF-7EB0988B0063}"/>
    <cellStyle name="Note 2 2 2 3 3" xfId="40489" xr:uid="{66B42272-BC67-47C0-AA85-175083502173}"/>
    <cellStyle name="Note 2 2 2 3 3 2" xfId="40490" xr:uid="{FFB08519-9855-492F-B642-C744EE2330B9}"/>
    <cellStyle name="Note 2 2 2 3 3 2 2" xfId="40491" xr:uid="{E5A19831-2344-4F06-AE80-C8C4EF894BCA}"/>
    <cellStyle name="Note 2 2 2 3 3 3" xfId="40492" xr:uid="{12B9942B-3F8C-4C50-BD1B-3862D52B9822}"/>
    <cellStyle name="Note 2 2 2 3 3 4" xfId="45881" xr:uid="{888C7FEC-048E-4FAA-A7A3-32561A6D7AB5}"/>
    <cellStyle name="Note 2 2 2 3 4" xfId="40493" xr:uid="{1E99F73C-4CB5-4F6C-8DD1-1EA67C3847A3}"/>
    <cellStyle name="Note 2 2 2 3 4 2" xfId="40494" xr:uid="{87848AA0-A5A0-4634-806A-6956FB902B45}"/>
    <cellStyle name="Note 2 2 2 3 4 3" xfId="46536" xr:uid="{28F8ADA2-72BC-4F3A-862F-517DF1EAE41B}"/>
    <cellStyle name="Note 2 2 2 3 5" xfId="40495" xr:uid="{B7A95996-5929-43AE-8DA2-57752752119B}"/>
    <cellStyle name="Note 2 2 2 3 5 2" xfId="40496" xr:uid="{894F99E5-D4C2-4CF4-8F56-26E7E85EA368}"/>
    <cellStyle name="Note 2 2 2 3 6" xfId="40497" xr:uid="{F833E057-0DD1-4234-BD37-BAC6B59464D9}"/>
    <cellStyle name="Note 2 2 2 3 7" xfId="40482" xr:uid="{6814E18C-ECB6-414F-8BF1-0081671CD52C}"/>
    <cellStyle name="Note 2 2 2 3 8" xfId="44210" xr:uid="{D41FA7FA-927E-43B9-8F71-C0534E02DE60}"/>
    <cellStyle name="Note 2 2 2 4" xfId="40498" xr:uid="{91B94E7E-4CE5-4F8B-86A4-2F157B428B89}"/>
    <cellStyle name="Note 2 2 2 4 2" xfId="46000" xr:uid="{9DF92C94-4C44-4172-BB88-24D06FFEEBD8}"/>
    <cellStyle name="Note 2 2 2 4 3" xfId="45070" xr:uid="{EEB6D21D-CDD9-4BCA-8B4D-9B1590F64036}"/>
    <cellStyle name="Note 2 2 2 5" xfId="40499" xr:uid="{7FEEFF27-B4FE-40B7-9A07-F12C559FE5CC}"/>
    <cellStyle name="Note 2 2 2 5 2" xfId="45636" xr:uid="{85029E5E-A301-4335-9D23-DE3D4BCD110D}"/>
    <cellStyle name="Note 2 2 2 6" xfId="40478" xr:uid="{19A971DB-1D03-4DB8-93CB-7A583A81CB01}"/>
    <cellStyle name="Note 2 2 2 6 2" xfId="46411" xr:uid="{301838B3-5CAD-4A32-84C4-5B7ACF02CEB9}"/>
    <cellStyle name="Note 2 2 2 7" xfId="1397" xr:uid="{27BCEA5C-838B-431E-85B4-A1BCA742408F}"/>
    <cellStyle name="Note 2 2 2 8" xfId="44083" xr:uid="{8AE8323E-E0E4-418A-B24D-2BB1B889BC59}"/>
    <cellStyle name="Note 2 2 3" xfId="633" xr:uid="{D0489179-3965-440A-B419-A2B36F94DF6D}"/>
    <cellStyle name="Note 2 2 3 10" xfId="3276" xr:uid="{B5C2464D-886E-4F2E-A8B9-99F3F46C1F8C}"/>
    <cellStyle name="Note 2 2 3 11" xfId="44285" xr:uid="{943C6618-4529-49BE-AF2C-17466ADADEB5}"/>
    <cellStyle name="Note 2 2 3 2" xfId="1043" xr:uid="{FDBFFD5A-D73C-4C9F-8E9D-06D9B9D3988A}"/>
    <cellStyle name="Note 2 2 3 2 2" xfId="40502" xr:uid="{11FEF554-067B-425F-9DFE-BAD233683EDC}"/>
    <cellStyle name="Note 2 2 3 2 2 2" xfId="40503" xr:uid="{8C460CAB-B3F7-4348-94FD-93A4891C071A}"/>
    <cellStyle name="Note 2 2 3 2 2 2 2" xfId="40504" xr:uid="{1E8289A3-D11B-4687-99C7-0F2C4D3383C0}"/>
    <cellStyle name="Note 2 2 3 2 2 2 2 2" xfId="40505" xr:uid="{83160627-0C86-4604-953B-1CD0729A89E2}"/>
    <cellStyle name="Note 2 2 3 2 2 2 3" xfId="40506" xr:uid="{120ECC37-8407-44D3-AF37-A87110F7AD75}"/>
    <cellStyle name="Note 2 2 3 2 2 2 3 2" xfId="40507" xr:uid="{5C7E71A0-63CC-44E8-90F7-A25890D333E3}"/>
    <cellStyle name="Note 2 2 3 2 2 2 4" xfId="40508" xr:uid="{20196803-C11E-48F8-AA59-628177B0C29D}"/>
    <cellStyle name="Note 2 2 3 2 2 3" xfId="40509" xr:uid="{ACBB0E39-32B8-418A-8590-E624C8C5B634}"/>
    <cellStyle name="Note 2 2 3 2 2 3 2" xfId="40510" xr:uid="{35A5934F-FA51-4595-8F56-F478A49EF932}"/>
    <cellStyle name="Note 2 2 3 2 2 3 2 2" xfId="40511" xr:uid="{A3A27C9B-7EB2-433D-B156-A064D51D56CA}"/>
    <cellStyle name="Note 2 2 3 2 2 3 3" xfId="40512" xr:uid="{51FA46D6-220B-44DC-ACAE-BDCD4C68E184}"/>
    <cellStyle name="Note 2 2 3 2 2 4" xfId="40513" xr:uid="{503B8D69-71B0-425F-B8AF-2FF76985349B}"/>
    <cellStyle name="Note 2 2 3 2 2 4 2" xfId="40514" xr:uid="{003D7CCF-0E43-4836-8148-3B288C9CDE4B}"/>
    <cellStyle name="Note 2 2 3 2 2 5" xfId="40515" xr:uid="{012BEC6A-DD4E-471E-BD96-647D75C6B83B}"/>
    <cellStyle name="Note 2 2 3 2 2 5 2" xfId="40516" xr:uid="{33B800B5-6EAF-420B-A74C-FD69900D28E8}"/>
    <cellStyle name="Note 2 2 3 2 2 6" xfId="40517" xr:uid="{DC23A2B6-77A5-4A59-AE59-55793B3D1FCC}"/>
    <cellStyle name="Note 2 2 3 2 2 7" xfId="46054" xr:uid="{51082CF2-7353-4E81-A0E4-A7852E7BC9D0}"/>
    <cellStyle name="Note 2 2 3 2 3" xfId="40518" xr:uid="{095E56CD-C75D-44F3-9D16-E04BF1F1FBF0}"/>
    <cellStyle name="Note 2 2 3 2 3 2" xfId="40519" xr:uid="{15828AFB-D76A-4B58-8478-995EBBD900FA}"/>
    <cellStyle name="Note 2 2 3 2 3 2 2" xfId="40520" xr:uid="{62F55EC3-8397-468B-9662-29AC56871637}"/>
    <cellStyle name="Note 2 2 3 2 3 3" xfId="40521" xr:uid="{6C739BBF-D70E-4012-B247-AD444C0A30F1}"/>
    <cellStyle name="Note 2 2 3 2 3 3 2" xfId="40522" xr:uid="{CDC0D17C-586D-457D-B702-E83142E4E817}"/>
    <cellStyle name="Note 2 2 3 2 3 4" xfId="40523" xr:uid="{BFACA3B5-89E1-4188-B506-46DCCF7BE1D0}"/>
    <cellStyle name="Note 2 2 3 2 4" xfId="40524" xr:uid="{73AC560A-F206-49BB-A2F6-91CE8D3FF3B3}"/>
    <cellStyle name="Note 2 2 3 2 4 2" xfId="40525" xr:uid="{D2ABDABC-80CB-4989-88A4-9702AD435F95}"/>
    <cellStyle name="Note 2 2 3 2 4 2 2" xfId="40526" xr:uid="{F5BBA34A-1772-4D2E-B737-F58C05BC59D4}"/>
    <cellStyle name="Note 2 2 3 2 4 3" xfId="40527" xr:uid="{83D41F9E-5FD7-4351-871A-510F69E22C07}"/>
    <cellStyle name="Note 2 2 3 2 5" xfId="40528" xr:uid="{9D523292-6FE2-4A29-B602-DB493E03B22F}"/>
    <cellStyle name="Note 2 2 3 2 5 2" xfId="40529" xr:uid="{41F4C4DD-483C-4BDD-9BAC-0F5B8AB41D61}"/>
    <cellStyle name="Note 2 2 3 2 6" xfId="40530" xr:uid="{D55E5639-3FD1-4A15-8250-6E560F22A490}"/>
    <cellStyle name="Note 2 2 3 2 6 2" xfId="40531" xr:uid="{7A22CC4A-AEDC-438C-9842-DBBEC1B92BA0}"/>
    <cellStyle name="Note 2 2 3 2 7" xfId="40532" xr:uid="{FFA49D68-A8E6-4645-A301-EBC96F2B0726}"/>
    <cellStyle name="Note 2 2 3 2 8" xfId="40501" xr:uid="{D758D448-7414-481F-8CBE-DB1DEB82C712}"/>
    <cellStyle name="Note 2 2 3 2 9" xfId="45272" xr:uid="{30D4C849-26C2-4B28-8C2B-31A06657A7E0}"/>
    <cellStyle name="Note 2 2 3 3" xfId="40533" xr:uid="{193047C7-28A7-42AC-9023-5C0D5C711137}"/>
    <cellStyle name="Note 2 2 3 3 2" xfId="40534" xr:uid="{FF09584E-5485-4C84-8F07-B1BBF77867CC}"/>
    <cellStyle name="Note 2 2 3 3 2 2" xfId="40535" xr:uid="{3EB18052-5FDE-4697-892E-41DBF5C4FE37}"/>
    <cellStyle name="Note 2 2 3 3 2 2 2" xfId="40536" xr:uid="{46CDCDE5-2723-4462-9AF9-7967FCE15E22}"/>
    <cellStyle name="Note 2 2 3 3 2 2 2 2" xfId="40537" xr:uid="{51F2D500-11EB-40ED-AB43-F3FF97EA1B31}"/>
    <cellStyle name="Note 2 2 3 3 2 2 3" xfId="40538" xr:uid="{D012F0FD-A6C6-45A1-833C-CA3C206C7C7F}"/>
    <cellStyle name="Note 2 2 3 3 2 3" xfId="40539" xr:uid="{4D76E29D-140B-419F-90CA-79E542D42415}"/>
    <cellStyle name="Note 2 2 3 3 2 3 2" xfId="40540" xr:uid="{4D28FDC6-2234-45C3-AC4C-A4A235ACFEED}"/>
    <cellStyle name="Note 2 2 3 3 2 4" xfId="40541" xr:uid="{BFF72E70-F3D1-41E5-A025-593A96002187}"/>
    <cellStyle name="Note 2 2 3 3 2 4 2" xfId="40542" xr:uid="{07B13343-1CB2-4032-85EA-4F57E714BFA6}"/>
    <cellStyle name="Note 2 2 3 3 2 5" xfId="40543" xr:uid="{C98EE296-B4CA-4840-8191-D8D3BE6C8327}"/>
    <cellStyle name="Note 2 2 3 3 3" xfId="40544" xr:uid="{C0940D1A-41FE-4EE1-94E9-5B0619CFEAA9}"/>
    <cellStyle name="Note 2 2 3 3 3 2" xfId="40545" xr:uid="{84FB7A49-972F-4579-B830-3A31FBFEC31A}"/>
    <cellStyle name="Note 2 2 3 3 3 2 2" xfId="40546" xr:uid="{A025808A-78AF-47E3-8945-A795C16CDDDE}"/>
    <cellStyle name="Note 2 2 3 3 3 3" xfId="40547" xr:uid="{FBF7A075-A0A4-468D-B44D-B61DFAB93453}"/>
    <cellStyle name="Note 2 2 3 3 3 3 2" xfId="40548" xr:uid="{B5F448D7-9D7D-4A9A-BA0A-DACE614CAFCA}"/>
    <cellStyle name="Note 2 2 3 3 3 4" xfId="40549" xr:uid="{1D8A428F-7FA3-4730-A3E6-F0698624224C}"/>
    <cellStyle name="Note 2 2 3 3 4" xfId="40550" xr:uid="{6D1D0268-24A9-4737-BC4C-DABA931F34B7}"/>
    <cellStyle name="Note 2 2 3 3 4 2" xfId="40551" xr:uid="{7F27C727-6373-488E-BA71-F1FFFDF6EA23}"/>
    <cellStyle name="Note 2 2 3 3 4 2 2" xfId="40552" xr:uid="{426AF5EB-8BFF-4F1F-B860-5930120868FA}"/>
    <cellStyle name="Note 2 2 3 3 4 3" xfId="40553" xr:uid="{8D11F7DF-8AED-401D-8A5E-6B6D38231D90}"/>
    <cellStyle name="Note 2 2 3 3 5" xfId="40554" xr:uid="{39070F73-11DF-4602-A436-0469D25AB031}"/>
    <cellStyle name="Note 2 2 3 3 6" xfId="40555" xr:uid="{23604853-97E0-4A24-82A7-280F363F9E4B}"/>
    <cellStyle name="Note 2 2 3 3 7" xfId="45712" xr:uid="{6790DDA5-105C-4215-9623-A003AC19EB1D}"/>
    <cellStyle name="Note 2 2 3 4" xfId="40556" xr:uid="{C444D77C-7AB1-41CD-B6E4-A7655254610B}"/>
    <cellStyle name="Note 2 2 3 4 2" xfId="40557" xr:uid="{09A60427-5141-48B6-BC94-DDB08FE98279}"/>
    <cellStyle name="Note 2 2 3 4 2 2" xfId="40558" xr:uid="{7A289387-0637-4A9E-BD6E-1A6CC5142FAF}"/>
    <cellStyle name="Note 2 2 3 4 2 2 2" xfId="40559" xr:uid="{DF7CB566-3DA4-430A-BE95-40568D18BAB2}"/>
    <cellStyle name="Note 2 2 3 4 2 3" xfId="40560" xr:uid="{58C62C3F-18DD-48A6-A62C-84FE511749A5}"/>
    <cellStyle name="Note 2 2 3 4 2 3 2" xfId="40561" xr:uid="{95FDC228-4943-4457-93A4-5A30EF0F5010}"/>
    <cellStyle name="Note 2 2 3 4 2 4" xfId="40562" xr:uid="{C169BD2A-06AD-4AFB-8F83-616C2A50505D}"/>
    <cellStyle name="Note 2 2 3 4 3" xfId="40563" xr:uid="{99C853CE-8F2F-465A-955B-ADAB26AF7E50}"/>
    <cellStyle name="Note 2 2 3 4 3 2" xfId="40564" xr:uid="{BCD4FF70-705C-4640-9B77-090387724361}"/>
    <cellStyle name="Note 2 2 3 4 4" xfId="40565" xr:uid="{C0EE6811-7604-4117-8198-53784BCED355}"/>
    <cellStyle name="Note 2 2 3 4 4 2" xfId="40566" xr:uid="{5E224EC3-B420-49FC-A3F9-D74D4D5AAE21}"/>
    <cellStyle name="Note 2 2 3 4 5" xfId="40567" xr:uid="{AE221743-5252-4F19-A72C-02E28DCB7B8F}"/>
    <cellStyle name="Note 2 2 3 4 6" xfId="46611" xr:uid="{BD2257D0-031A-46A9-85C8-60A1F4CFE351}"/>
    <cellStyle name="Note 2 2 3 5" xfId="40568" xr:uid="{4B59EFD4-0B63-4FAF-9192-11C67118634D}"/>
    <cellStyle name="Note 2 2 3 5 2" xfId="40569" xr:uid="{8BAC9540-9607-4BF1-ADA3-5F2E89E96D6A}"/>
    <cellStyle name="Note 2 2 3 5 2 2" xfId="40570" xr:uid="{1A7CEEAC-4F72-4652-8944-768C312D6CD6}"/>
    <cellStyle name="Note 2 2 3 5 3" xfId="40571" xr:uid="{092AB308-691E-4FB7-B5FF-5C01BAA8B602}"/>
    <cellStyle name="Note 2 2 3 6" xfId="40572" xr:uid="{7586A4E9-F546-4382-85C6-3B5E4DE3D8CA}"/>
    <cellStyle name="Note 2 2 3 6 2" xfId="40573" xr:uid="{8268EADD-904F-495B-82FA-060756E61F7A}"/>
    <cellStyle name="Note 2 2 3 7" xfId="40574" xr:uid="{54E9E68F-F3A0-471E-8B13-3E79537B135F}"/>
    <cellStyle name="Note 2 2 3 7 2" xfId="40575" xr:uid="{F8D7EB2C-0779-40D9-9824-C407E2F81FF9}"/>
    <cellStyle name="Note 2 2 3 8" xfId="40576" xr:uid="{B7867921-E7DB-47EE-A61B-71228A81E636}"/>
    <cellStyle name="Note 2 2 3 9" xfId="40500" xr:uid="{7C7A188E-1997-46E2-82AC-12492ECF6189}"/>
    <cellStyle name="Note 2 2 4" xfId="692" xr:uid="{CC04AADD-CCB0-42FF-A836-6BF2F818B5C8}"/>
    <cellStyle name="Note 2 2 4 10" xfId="44160" xr:uid="{BEE01105-614B-4272-A63F-FE447C23D378}"/>
    <cellStyle name="Note 2 2 4 2" xfId="1099" xr:uid="{F00A9BD8-C52D-4694-B1DE-87DA71EC5013}"/>
    <cellStyle name="Note 2 2 4 2 2" xfId="40579" xr:uid="{540479D2-83E0-4BBA-842F-4C94F9CC23D2}"/>
    <cellStyle name="Note 2 2 4 2 2 2" xfId="40580" xr:uid="{366BB001-BADC-467C-A2FC-85609075EFF3}"/>
    <cellStyle name="Note 2 2 4 2 2 2 2" xfId="40581" xr:uid="{BA17946A-276D-49DE-A341-FE3543526991}"/>
    <cellStyle name="Note 2 2 4 2 2 2 2 2" xfId="40582" xr:uid="{356E636C-9DCF-4155-A620-92A0ACCFEFB6}"/>
    <cellStyle name="Note 2 2 4 2 2 2 3" xfId="40583" xr:uid="{1A9579B7-63C6-4572-AF55-F248670140DC}"/>
    <cellStyle name="Note 2 2 4 2 2 2 3 2" xfId="40584" xr:uid="{2A941E16-119C-4D81-84F9-3419D2F6233C}"/>
    <cellStyle name="Note 2 2 4 2 2 2 4" xfId="40585" xr:uid="{38D8E410-96A8-44DB-9612-C3FC5153BF4C}"/>
    <cellStyle name="Note 2 2 4 2 2 3" xfId="40586" xr:uid="{F538033A-CA46-4AA8-9E34-A8E5CC54A45E}"/>
    <cellStyle name="Note 2 2 4 2 2 3 2" xfId="40587" xr:uid="{45C5CEA8-5E4A-41C7-9A60-504F932688B1}"/>
    <cellStyle name="Note 2 2 4 2 2 3 2 2" xfId="40588" xr:uid="{278EFCA6-CE38-40F6-A9B9-360A5F31DB4E}"/>
    <cellStyle name="Note 2 2 4 2 2 3 3" xfId="40589" xr:uid="{4CB6CB32-052E-42B0-A805-68658B241699}"/>
    <cellStyle name="Note 2 2 4 2 2 4" xfId="40590" xr:uid="{2E650E3E-B403-4513-BD42-35437AB95603}"/>
    <cellStyle name="Note 2 2 4 2 2 4 2" xfId="40591" xr:uid="{C316DB06-1CA2-431A-9AB8-1D669F240E26}"/>
    <cellStyle name="Note 2 2 4 2 2 5" xfId="40592" xr:uid="{AB53BD9A-7C27-409E-80CD-DB8C97C03890}"/>
    <cellStyle name="Note 2 2 4 2 2 5 2" xfId="40593" xr:uid="{5255F4C4-C6AF-4A0E-B535-D148AFE3EC88}"/>
    <cellStyle name="Note 2 2 4 2 2 6" xfId="40594" xr:uid="{4A8F9ABB-115D-407B-A39E-C8FE54833F51}"/>
    <cellStyle name="Note 2 2 4 2 3" xfId="40595" xr:uid="{9C6E9229-45D4-4D8B-A35E-B7C453595EFC}"/>
    <cellStyle name="Note 2 2 4 2 3 2" xfId="40596" xr:uid="{10419156-9979-4577-8DD5-62278645B89C}"/>
    <cellStyle name="Note 2 2 4 2 3 2 2" xfId="40597" xr:uid="{4316FBF7-4364-41DB-A37B-DB94E6B5BDBE}"/>
    <cellStyle name="Note 2 2 4 2 3 3" xfId="40598" xr:uid="{3BC33D62-0B74-4EEF-A183-DFE0FAC23BA2}"/>
    <cellStyle name="Note 2 2 4 2 3 3 2" xfId="40599" xr:uid="{8BDC4827-1ABA-48A1-9C28-2112299D4B5D}"/>
    <cellStyle name="Note 2 2 4 2 3 4" xfId="40600" xr:uid="{806C9D9F-DA68-476E-9BCE-89BCF190B0CD}"/>
    <cellStyle name="Note 2 2 4 2 4" xfId="40601" xr:uid="{4ED8AB0B-FB55-4986-9DFE-5B43F211548F}"/>
    <cellStyle name="Note 2 2 4 2 4 2" xfId="40602" xr:uid="{E1CACDD5-DBB8-4C40-8443-E52C42A785F8}"/>
    <cellStyle name="Note 2 2 4 2 4 2 2" xfId="40603" xr:uid="{297F5FD8-4311-4BA2-8B6C-238EA90962EA}"/>
    <cellStyle name="Note 2 2 4 2 4 3" xfId="40604" xr:uid="{4B24E1FD-A669-4D78-937A-9F6593A65662}"/>
    <cellStyle name="Note 2 2 4 2 5" xfId="40605" xr:uid="{A2636298-A0F8-4639-88ED-F27ED496D51F}"/>
    <cellStyle name="Note 2 2 4 2 5 2" xfId="40606" xr:uid="{4A3DBE59-965C-4315-8488-13C427B78F59}"/>
    <cellStyle name="Note 2 2 4 2 6" xfId="40607" xr:uid="{23002E9F-73AF-4862-A839-91BF03520F7A}"/>
    <cellStyle name="Note 2 2 4 2 6 2" xfId="40608" xr:uid="{29C13C27-6BE3-418D-8F02-FBDC31ECAB03}"/>
    <cellStyle name="Note 2 2 4 2 7" xfId="40609" xr:uid="{62D989E8-0A2C-42C8-A066-DA0196606DA7}"/>
    <cellStyle name="Note 2 2 4 2 8" xfId="40578" xr:uid="{A3026B6C-6D4C-448D-B602-8522824C6F09}"/>
    <cellStyle name="Note 2 2 4 2 9" xfId="45147" xr:uid="{024B1865-F039-4B76-B549-2165C4BC7DF0}"/>
    <cellStyle name="Note 2 2 4 3" xfId="40610" xr:uid="{A0888763-5CF2-4A90-9F64-ED75BFEC9831}"/>
    <cellStyle name="Note 2 2 4 3 2" xfId="40611" xr:uid="{67703093-D5FD-4BE6-AD4B-73ABED68BDE5}"/>
    <cellStyle name="Note 2 2 4 3 2 2" xfId="40612" xr:uid="{885C92B0-19DF-438D-8EB5-40EB132943DF}"/>
    <cellStyle name="Note 2 2 4 3 2 2 2" xfId="40613" xr:uid="{5DAEE788-DB6B-48CC-9634-C83B99AF8EF6}"/>
    <cellStyle name="Note 2 2 4 3 2 3" xfId="40614" xr:uid="{D935FF36-354B-44FE-838A-3F1DB67F567D}"/>
    <cellStyle name="Note 2 2 4 3 2 3 2" xfId="40615" xr:uid="{72C385C6-090F-415D-8372-FBA019328F8D}"/>
    <cellStyle name="Note 2 2 4 3 2 4" xfId="40616" xr:uid="{61710294-DB8A-4B94-B4DF-0E976482CA59}"/>
    <cellStyle name="Note 2 2 4 3 3" xfId="40617" xr:uid="{2A19FF37-2CE2-4575-9D0A-8073EA53B48A}"/>
    <cellStyle name="Note 2 2 4 3 3 2" xfId="40618" xr:uid="{E49B6A45-2BAF-45BA-9D47-F5CD9A748E57}"/>
    <cellStyle name="Note 2 2 4 3 3 2 2" xfId="40619" xr:uid="{4596571A-156E-4DB1-9D0F-A8E5B4CE9F19}"/>
    <cellStyle name="Note 2 2 4 3 3 3" xfId="40620" xr:uid="{06684307-3117-4A15-B394-F566167E6D3E}"/>
    <cellStyle name="Note 2 2 4 3 4" xfId="40621" xr:uid="{693EFE6E-031C-4F53-B9AE-70C8BDFD8CFF}"/>
    <cellStyle name="Note 2 2 4 3 4 2" xfId="40622" xr:uid="{2D117869-6189-4FC2-AF8F-2A8EE8F52D31}"/>
    <cellStyle name="Note 2 2 4 3 5" xfId="40623" xr:uid="{C15A25A9-9E14-405D-98AE-1F50894E98D2}"/>
    <cellStyle name="Note 2 2 4 3 5 2" xfId="40624" xr:uid="{1151BEF3-36C0-4904-BC6F-D2CC2D883629}"/>
    <cellStyle name="Note 2 2 4 3 6" xfId="40625" xr:uid="{615068BE-EBF9-456C-B671-E0F466E1CD73}"/>
    <cellStyle name="Note 2 2 4 3 7" xfId="45831" xr:uid="{167FA0F7-48A4-4789-A878-1C67CE163C1E}"/>
    <cellStyle name="Note 2 2 4 4" xfId="40626" xr:uid="{499F98F5-B0A3-4645-A899-EA3302875551}"/>
    <cellStyle name="Note 2 2 4 4 2" xfId="40627" xr:uid="{48CA6F75-79BD-45DC-953B-2BBD97E4B385}"/>
    <cellStyle name="Note 2 2 4 4 2 2" xfId="40628" xr:uid="{BADC1FB5-FCC2-40BA-A030-2212DA613B4B}"/>
    <cellStyle name="Note 2 2 4 4 3" xfId="40629" xr:uid="{6BAAAEAC-B640-45A1-8243-3BCED3C11637}"/>
    <cellStyle name="Note 2 2 4 4 3 2" xfId="40630" xr:uid="{627D71EA-5243-4044-995B-545F8D3E9484}"/>
    <cellStyle name="Note 2 2 4 4 4" xfId="40631" xr:uid="{16BE3F14-3E7C-4D32-81BE-B2FC474CC8FF}"/>
    <cellStyle name="Note 2 2 4 4 5" xfId="46486" xr:uid="{18589F56-DF21-482D-BACF-BD4747915DF6}"/>
    <cellStyle name="Note 2 2 4 5" xfId="40632" xr:uid="{37343DE4-A3D3-4C3F-94E2-85572AF619B5}"/>
    <cellStyle name="Note 2 2 4 5 2" xfId="40633" xr:uid="{E984372E-4182-4B3A-883C-DC04A9A681E0}"/>
    <cellStyle name="Note 2 2 4 5 2 2" xfId="40634" xr:uid="{7214336C-A4E3-4CB1-9D41-CCF75D72C1C1}"/>
    <cellStyle name="Note 2 2 4 5 3" xfId="40635" xr:uid="{ADFB7FE1-9378-48F4-B0C5-9D04C0AD940B}"/>
    <cellStyle name="Note 2 2 4 6" xfId="40636" xr:uid="{B705D86B-251F-4D6D-A80A-FCD8CA8AAC21}"/>
    <cellStyle name="Note 2 2 4 6 2" xfId="40637" xr:uid="{18EBDC05-D812-459F-B79E-01C345590545}"/>
    <cellStyle name="Note 2 2 4 7" xfId="40638" xr:uid="{24DCC774-9EC7-46CB-B81E-FC706A95B96B}"/>
    <cellStyle name="Note 2 2 4 7 2" xfId="40639" xr:uid="{A183F618-71F3-4A3D-9FF0-7D3B0B9653C7}"/>
    <cellStyle name="Note 2 2 4 8" xfId="40640" xr:uid="{C1E53CB9-651B-4586-8201-D386B8DFE32D}"/>
    <cellStyle name="Note 2 2 4 9" xfId="40577" xr:uid="{09DE0A44-8A5C-4918-A86F-5546ED749D14}"/>
    <cellStyle name="Note 2 2 5" xfId="887" xr:uid="{2FFA2E7D-4A61-44F1-82D7-732C6A325C1A}"/>
    <cellStyle name="Note 2 2 5 2" xfId="40642" xr:uid="{FE91225F-B3BF-4303-BA8B-03FFE4FF683B}"/>
    <cellStyle name="Note 2 2 5 2 2" xfId="40643" xr:uid="{F33FEDDC-2E0E-4676-BAE3-8B1077FEFF77}"/>
    <cellStyle name="Note 2 2 5 2 2 2" xfId="40644" xr:uid="{F3D0F2ED-04C8-4C1C-9FA2-2D919AD81430}"/>
    <cellStyle name="Note 2 2 5 2 3" xfId="40645" xr:uid="{B52EA366-0A7F-40E3-BDA1-A134DB18C978}"/>
    <cellStyle name="Note 2 2 5 2 3 2" xfId="40646" xr:uid="{9EAC180C-19E6-42AF-84D4-19E5AA97CE14}"/>
    <cellStyle name="Note 2 2 5 2 4" xfId="40647" xr:uid="{8F7A47D7-9F98-4507-81E5-82E57E66F8F1}"/>
    <cellStyle name="Note 2 2 5 2 5" xfId="45950" xr:uid="{70F2E0C0-1E39-4E99-ACE8-16ACCDC88483}"/>
    <cellStyle name="Note 2 2 5 3" xfId="40648" xr:uid="{4C902597-F6B7-4CEB-9E02-71635195D4C2}"/>
    <cellStyle name="Note 2 2 5 3 2" xfId="40649" xr:uid="{8B0E55EA-A243-45EF-A459-282F26E55AC3}"/>
    <cellStyle name="Note 2 2 5 3 2 2" xfId="40650" xr:uid="{945C623F-C665-4E39-B572-5B6CE8E9490F}"/>
    <cellStyle name="Note 2 2 5 3 3" xfId="40651" xr:uid="{0FBA9F6D-5321-49BB-94F5-59D63234AE82}"/>
    <cellStyle name="Note 2 2 5 3 4" xfId="47731" xr:uid="{644E60AE-174C-45C9-AF0B-94414B3D63CE}"/>
    <cellStyle name="Note 2 2 5 4" xfId="40652" xr:uid="{1448446D-7F10-41BC-98FB-FC0ECA536735}"/>
    <cellStyle name="Note 2 2 5 4 2" xfId="40653" xr:uid="{39D67EA2-56FE-401A-99A0-64D673084E0D}"/>
    <cellStyle name="Note 2 2 5 5" xfId="40654" xr:uid="{2197CE5E-5C44-44A9-AFAD-054D056B3B8F}"/>
    <cellStyle name="Note 2 2 5 5 2" xfId="40655" xr:uid="{AA7D331E-A3C8-4120-9D8A-B78850858136}"/>
    <cellStyle name="Note 2 2 5 6" xfId="40656" xr:uid="{A7EB959C-7C48-4506-8ABD-9A4BFAB5FC6A}"/>
    <cellStyle name="Note 2 2 5 7" xfId="40641" xr:uid="{99FC935C-4BE6-4436-8AF9-152D877392C3}"/>
    <cellStyle name="Note 2 2 5 8" xfId="44613" xr:uid="{40BBA3BB-C49A-457E-8990-B8A899E8AFAB}"/>
    <cellStyle name="Note 2 2 6" xfId="40657" xr:uid="{5563B5BA-14D0-4F21-B558-4BC55D3CADC5}"/>
    <cellStyle name="Note 2 2 6 2" xfId="40658" xr:uid="{95B5946C-55FE-4764-AE1E-DADEB174490F}"/>
    <cellStyle name="Note 2 2 6 2 2" xfId="40659" xr:uid="{8687C712-2248-488E-AD9B-F8EBCF0AD6A9}"/>
    <cellStyle name="Note 2 2 6 2 2 2" xfId="40660" xr:uid="{7E372BDF-A653-445E-8885-7E76365186AA}"/>
    <cellStyle name="Note 2 2 6 2 3" xfId="40661" xr:uid="{869CA9E8-D166-4772-BD8A-210FF8FB96C7}"/>
    <cellStyle name="Note 2 2 6 2 3 2" xfId="40662" xr:uid="{031E48C4-EFFD-45C2-8BC1-5ECB228603E6}"/>
    <cellStyle name="Note 2 2 6 2 4" xfId="40663" xr:uid="{9BDB6358-503B-4DB0-8623-FFC7F9EE9EB8}"/>
    <cellStyle name="Note 2 2 6 2 5" xfId="46361" xr:uid="{6D12404E-DA90-4EA3-BBD1-1C501F471EA8}"/>
    <cellStyle name="Note 2 2 6 3" xfId="40664" xr:uid="{2C2BC8A2-6A95-423A-91F1-A9669D748F23}"/>
    <cellStyle name="Note 2 2 6 3 2" xfId="40665" xr:uid="{DE0F2328-6991-44DE-B612-A15BBB3944A4}"/>
    <cellStyle name="Note 2 2 6 3 2 2" xfId="40666" xr:uid="{74C0171B-DB29-4A65-AC85-75F75587F338}"/>
    <cellStyle name="Note 2 2 6 3 3" xfId="40667" xr:uid="{CA5F10AE-DB4C-422F-971B-A5DA386E357F}"/>
    <cellStyle name="Note 2 2 6 4" xfId="40668" xr:uid="{164F1F7D-03DC-4C9C-856E-84E5561DA16B}"/>
    <cellStyle name="Note 2 2 6 4 2" xfId="40669" xr:uid="{BBD3F742-62AC-4187-B601-0132B8AB514A}"/>
    <cellStyle name="Note 2 2 6 5" xfId="40670" xr:uid="{23F73E22-3BC0-4446-9AA6-0F81E2F3A01E}"/>
    <cellStyle name="Note 2 2 6 5 2" xfId="40671" xr:uid="{F50D0B7E-5C15-4B33-A308-F0C04E5CBA6F}"/>
    <cellStyle name="Note 2 2 6 6" xfId="40672" xr:uid="{AD422589-6EE9-4763-B142-7C8D02F2C652}"/>
    <cellStyle name="Note 2 2 6 7" xfId="45018" xr:uid="{B03BEA20-4392-4B0D-9816-3C7B6FE4C4AF}"/>
    <cellStyle name="Note 2 2 7" xfId="40673" xr:uid="{557E063C-95AA-4D3D-B2B5-7326AF2DBBCF}"/>
    <cellStyle name="Note 2 2 7 2" xfId="40674" xr:uid="{96426DFB-5E27-4A39-AF0A-ABB7C1BFB225}"/>
    <cellStyle name="Note 2 2 7 2 2" xfId="40675" xr:uid="{346806EF-0A88-4129-800D-3424D1C15E18}"/>
    <cellStyle name="Note 2 2 7 3" xfId="40676" xr:uid="{58E6C494-541C-4729-91B6-4E6FEFDF5E39}"/>
    <cellStyle name="Note 2 2 7 3 2" xfId="40677" xr:uid="{9DD1AB7C-32EF-4254-8709-7D368D1C2327}"/>
    <cellStyle name="Note 2 2 7 4" xfId="40678" xr:uid="{0BBEBE7D-CBC9-493A-B2FE-43BB2F77A66C}"/>
    <cellStyle name="Note 2 2 7 5" xfId="45586" xr:uid="{B67A83B7-BF3B-4526-A7FF-6A4FEE5C9E7F}"/>
    <cellStyle name="Note 2 2 8" xfId="40679" xr:uid="{CA795357-09E5-41BE-8962-CDDD0822AEBF}"/>
    <cellStyle name="Note 2 2 9" xfId="40680" xr:uid="{2AB4D221-0E4E-4B62-9C86-510D06074CD5}"/>
    <cellStyle name="Note 2 20" xfId="43982" xr:uid="{2D32E21D-0369-42FE-ABE9-23AB8DE4FBB9}"/>
    <cellStyle name="Note 2 3" xfId="273" xr:uid="{70324C0B-D0B5-46D0-A6B0-E144C8ECD1D8}"/>
    <cellStyle name="Note 2 3 10" xfId="3305" xr:uid="{1C544E5D-0E21-463E-8E98-7653FCB5046A}"/>
    <cellStyle name="Note 2 3 10 2" xfId="43623" xr:uid="{74356211-4A3D-4CD3-9158-37263BEED48E}"/>
    <cellStyle name="Note 2 3 11" xfId="1644" xr:uid="{28A897BD-FB19-4655-A024-FF8A02524C15}"/>
    <cellStyle name="Note 2 3 12" xfId="1393" xr:uid="{84C2E2EA-3C84-43BB-B9CA-A965BCD9CAAC}"/>
    <cellStyle name="Note 2 3 13" xfId="343" xr:uid="{11233444-A6C0-42E5-BCB1-101C23A06354}"/>
    <cellStyle name="Note 2 3 14" xfId="44058" xr:uid="{B55AD953-5065-4908-9099-3C1B7298DB18}"/>
    <cellStyle name="Note 2 3 2" xfId="1691" xr:uid="{40994AF2-67CB-4E07-A347-392FCD180528}"/>
    <cellStyle name="Note 2 3 2 10" xfId="44310" xr:uid="{9F420A2B-F730-400C-B2C2-B18AB9CEFD71}"/>
    <cellStyle name="Note 2 3 2 2" xfId="1816" xr:uid="{BA6D1060-F4CB-45C9-BC2B-91A8A6C7136F}"/>
    <cellStyle name="Note 2 3 2 2 2" xfId="1937" xr:uid="{F2217074-0A2E-43BC-BD88-CDCB576A81A2}"/>
    <cellStyle name="Note 2 3 2 2 2 2" xfId="2535" xr:uid="{A3377863-D7C4-4B8E-BF48-ED94B990F051}"/>
    <cellStyle name="Note 2 3 2 2 2 3" xfId="2769" xr:uid="{D8A8ECD6-2D73-4721-A275-DAEE7337DB8E}"/>
    <cellStyle name="Note 2 3 2 2 2 4" xfId="3002" xr:uid="{D352D948-A442-4677-8975-D2A6A0CE48B8}"/>
    <cellStyle name="Note 2 3 2 2 2 5" xfId="3235" xr:uid="{D439CEA0-8DB5-4252-9870-C225170384AD}"/>
    <cellStyle name="Note 2 3 2 2 2 6" xfId="2301" xr:uid="{E1A6FF3F-D19B-4FCF-BE81-AEAAC1EB19FB}"/>
    <cellStyle name="Note 2 3 2 2 2 7" xfId="46079" xr:uid="{3139E699-7CA8-4582-AA57-7114997386DD}"/>
    <cellStyle name="Note 2 3 2 2 3" xfId="2419" xr:uid="{410AF4CD-922B-4035-9C80-E911DBD9830E}"/>
    <cellStyle name="Note 2 3 2 2 4" xfId="2653" xr:uid="{447D8052-BDA2-46CD-A51A-AACC031060B7}"/>
    <cellStyle name="Note 2 3 2 2 5" xfId="2886" xr:uid="{EAB97FC0-E4B1-4C0A-8229-B9AB70EE9C14}"/>
    <cellStyle name="Note 2 3 2 2 6" xfId="3119" xr:uid="{F3C4FFB7-2859-4B68-A49D-88B79EA4F630}"/>
    <cellStyle name="Note 2 3 2 2 7" xfId="2185" xr:uid="{8107D05D-F715-4B55-B33F-B3B640841D50}"/>
    <cellStyle name="Note 2 3 2 2 8" xfId="45297" xr:uid="{3717E183-60E5-49E8-883E-7F32225C50A9}"/>
    <cellStyle name="Note 2 3 2 3" xfId="1879" xr:uid="{BB7A56EF-4810-415A-97C1-17EBB04F1539}"/>
    <cellStyle name="Note 2 3 2 3 2" xfId="2477" xr:uid="{C36FDE31-A38A-403A-BEFE-51BFFCDB151E}"/>
    <cellStyle name="Note 2 3 2 3 3" xfId="2711" xr:uid="{9362EAFA-2C96-4FC4-9220-FA5C16835311}"/>
    <cellStyle name="Note 2 3 2 3 4" xfId="2944" xr:uid="{551D4264-FFDB-4F38-9962-D87ABE86BB73}"/>
    <cellStyle name="Note 2 3 2 3 5" xfId="3177" xr:uid="{B671D820-AC38-4689-BE7A-EB2299B01CFB}"/>
    <cellStyle name="Note 2 3 2 3 6" xfId="2243" xr:uid="{90569734-8103-4712-9175-B61D2CB71EB5}"/>
    <cellStyle name="Note 2 3 2 3 7" xfId="40681" xr:uid="{9B550BFB-36AF-40A0-BC64-BF76CAA8B7F7}"/>
    <cellStyle name="Note 2 3 2 3 8" xfId="45737" xr:uid="{08432204-123C-4B23-8D6E-42C73569BA93}"/>
    <cellStyle name="Note 2 3 2 4" xfId="2361" xr:uid="{DCDA02E4-9432-40EA-964E-751E5A5E289F}"/>
    <cellStyle name="Note 2 3 2 4 2" xfId="46636" xr:uid="{25BA1A27-0037-4CCB-A25C-AD33D7FA6C70}"/>
    <cellStyle name="Note 2 3 2 5" xfId="2595" xr:uid="{31C58F61-B79C-4D8E-9883-23D000332BA3}"/>
    <cellStyle name="Note 2 3 2 6" xfId="2828" xr:uid="{7B8913DF-BFF1-4F5D-90D5-E9435A6EB031}"/>
    <cellStyle name="Note 2 3 2 7" xfId="3061" xr:uid="{31053712-C6BB-45A5-B08F-C5C8F74232D2}"/>
    <cellStyle name="Note 2 3 2 8" xfId="2127" xr:uid="{DEF6BCAC-74E9-4D57-8A40-D3055B07D483}"/>
    <cellStyle name="Note 2 3 2 9" xfId="43863" xr:uid="{8B726255-B496-4A70-BBCB-AA7A3406166B}"/>
    <cellStyle name="Note 2 3 3" xfId="1786" xr:uid="{7F58159B-A03A-47FD-B0A3-EC2B9919FE84}"/>
    <cellStyle name="Note 2 3 3 10" xfId="44185" xr:uid="{32FDBB98-FAA4-4479-8C3D-0E33615F16EC}"/>
    <cellStyle name="Note 2 3 3 2" xfId="1908" xr:uid="{77749E5D-7D1F-46C8-86DD-80DBCC4C371A}"/>
    <cellStyle name="Note 2 3 3 2 2" xfId="2506" xr:uid="{0FA65286-C4DD-4D89-901D-038702A94990}"/>
    <cellStyle name="Note 2 3 3 2 2 2" xfId="40684" xr:uid="{7441357E-7EDF-4029-8EDF-1CDB5847F6B9}"/>
    <cellStyle name="Note 2 3 3 2 2 2 2" xfId="40685" xr:uid="{14B28AE6-10AF-427A-A1B6-72793BB94C8A}"/>
    <cellStyle name="Note 2 3 3 2 2 2 2 2" xfId="40686" xr:uid="{D4AD6374-F68D-4B58-B944-9C0483E269E5}"/>
    <cellStyle name="Note 2 3 3 2 2 2 3" xfId="40687" xr:uid="{D2082A0B-D16B-4818-AE09-3B2A835CE523}"/>
    <cellStyle name="Note 2 3 3 2 2 2 3 2" xfId="40688" xr:uid="{9319F5CD-836F-45BA-9F8F-4F4BCC88E877}"/>
    <cellStyle name="Note 2 3 3 2 2 2 4" xfId="40689" xr:uid="{C1188327-016E-42C6-80B8-8BC6F5F3C083}"/>
    <cellStyle name="Note 2 3 3 2 2 3" xfId="40690" xr:uid="{A1A7DB8E-173D-42CE-991B-B5C0629254D3}"/>
    <cellStyle name="Note 2 3 3 2 2 3 2" xfId="40691" xr:uid="{68FD749B-B592-4916-AE37-B19BD4B58A99}"/>
    <cellStyle name="Note 2 3 3 2 2 3 2 2" xfId="40692" xr:uid="{6B87B2B7-F85C-4C6E-BF8B-5CB7525C36E3}"/>
    <cellStyle name="Note 2 3 3 2 2 3 3" xfId="40693" xr:uid="{F5A99D2D-2C5B-45F2-AFE4-E1197E6168E3}"/>
    <cellStyle name="Note 2 3 3 2 2 4" xfId="40694" xr:uid="{3B8CE7C4-62DA-4507-90D1-8E8A4BB44D66}"/>
    <cellStyle name="Note 2 3 3 2 2 4 2" xfId="40695" xr:uid="{2B0CD3BF-7CCD-4C20-B03D-9596E393A15A}"/>
    <cellStyle name="Note 2 3 3 2 2 5" xfId="40696" xr:uid="{F85C6972-DBD3-4A0D-A00D-67FC65924CEC}"/>
    <cellStyle name="Note 2 3 3 2 2 5 2" xfId="40697" xr:uid="{33A60AA1-C576-411A-B5CF-B749ADCC206E}"/>
    <cellStyle name="Note 2 3 3 2 2 6" xfId="40698" xr:uid="{CBE5DC94-4730-4895-9251-61D89E00D5C4}"/>
    <cellStyle name="Note 2 3 3 2 2 7" xfId="40683" xr:uid="{F430B3DE-04AC-44AE-8A48-20DFEBF14A3D}"/>
    <cellStyle name="Note 2 3 3 2 3" xfId="2740" xr:uid="{F285B557-8CCC-4807-8079-661B54F1F93A}"/>
    <cellStyle name="Note 2 3 3 2 3 2" xfId="40700" xr:uid="{3F8DBB8B-7B61-457C-A209-9ACA31B54C7E}"/>
    <cellStyle name="Note 2 3 3 2 3 2 2" xfId="40701" xr:uid="{40C57707-AFBA-4EB6-80B4-4914C622DEDA}"/>
    <cellStyle name="Note 2 3 3 2 3 3" xfId="40702" xr:uid="{2F88A32E-0DFE-4967-8573-8E347A954CC6}"/>
    <cellStyle name="Note 2 3 3 2 3 3 2" xfId="40703" xr:uid="{77BCA7D7-1165-4C49-8937-24141395931C}"/>
    <cellStyle name="Note 2 3 3 2 3 4" xfId="40704" xr:uid="{8561F24A-21D8-4F9A-B1CC-B224023387E2}"/>
    <cellStyle name="Note 2 3 3 2 3 5" xfId="40699" xr:uid="{972D1956-7BE1-402E-9228-ADBD84719268}"/>
    <cellStyle name="Note 2 3 3 2 4" xfId="2973" xr:uid="{25460F3B-E435-425C-AFED-34D1964B035B}"/>
    <cellStyle name="Note 2 3 3 2 4 2" xfId="40706" xr:uid="{3D3D8A8E-26E6-4BAB-AE79-7A66D3E641DC}"/>
    <cellStyle name="Note 2 3 3 2 4 2 2" xfId="40707" xr:uid="{5FE71440-4CCB-44AB-92A2-CCB6E741694C}"/>
    <cellStyle name="Note 2 3 3 2 4 3" xfId="40708" xr:uid="{39D98260-2ECC-4585-8ED3-F69141ECD638}"/>
    <cellStyle name="Note 2 3 3 2 4 4" xfId="40705" xr:uid="{5AFE85F6-64D0-4A11-B4CE-08B543A8E208}"/>
    <cellStyle name="Note 2 3 3 2 5" xfId="3206" xr:uid="{2F0B8B08-2C9A-42F7-A943-78E04E7F6BD0}"/>
    <cellStyle name="Note 2 3 3 2 5 2" xfId="40710" xr:uid="{780EE7B2-6D18-4DC8-B6A6-904874CBAB72}"/>
    <cellStyle name="Note 2 3 3 2 5 3" xfId="40709" xr:uid="{4DE951A4-34E5-4CA3-BB5F-35C933EBC219}"/>
    <cellStyle name="Note 2 3 3 2 6" xfId="2272" xr:uid="{4DF0F9EC-5061-4C49-9202-D757CD0188FB}"/>
    <cellStyle name="Note 2 3 3 2 6 2" xfId="40712" xr:uid="{37E74AF2-6EF4-4D52-B37A-49C6B5504FD2}"/>
    <cellStyle name="Note 2 3 3 2 6 3" xfId="40711" xr:uid="{D2077AE6-01AE-428F-A2D6-E696D6C88586}"/>
    <cellStyle name="Note 2 3 3 2 7" xfId="40713" xr:uid="{A987D765-C01A-44BE-BB53-AE5049216902}"/>
    <cellStyle name="Note 2 3 3 2 8" xfId="40682" xr:uid="{F555629A-5FE3-4C14-86AE-978C4AB71187}"/>
    <cellStyle name="Note 2 3 3 2 9" xfId="45172" xr:uid="{E84D37EF-7231-43E8-AA5F-0EA6A73D61B9}"/>
    <cellStyle name="Note 2 3 3 3" xfId="2390" xr:uid="{2625574C-8D5B-49EC-AA9D-76429452A577}"/>
    <cellStyle name="Note 2 3 3 3 2" xfId="40715" xr:uid="{0C186C65-C324-4F78-8D6E-462E65321910}"/>
    <cellStyle name="Note 2 3 3 3 2 2" xfId="40716" xr:uid="{9A8281AB-358C-4ABF-A29A-1C96BE4651FB}"/>
    <cellStyle name="Note 2 3 3 3 2 2 2" xfId="40717" xr:uid="{4963CA64-9928-49E2-BA53-6E8EBB4F7949}"/>
    <cellStyle name="Note 2 3 3 3 2 3" xfId="40718" xr:uid="{C178756C-F0DF-4459-A1E7-90455528DCAA}"/>
    <cellStyle name="Note 2 3 3 3 2 3 2" xfId="40719" xr:uid="{8ED09519-D280-492F-9BE8-6568036788E5}"/>
    <cellStyle name="Note 2 3 3 3 2 4" xfId="40720" xr:uid="{71DC99AA-0A33-4E5A-BAF2-514474A66D55}"/>
    <cellStyle name="Note 2 3 3 3 3" xfId="40721" xr:uid="{D5A70950-E55E-415A-8BB3-6E1DA82F342D}"/>
    <cellStyle name="Note 2 3 3 3 3 2" xfId="40722" xr:uid="{DBE85F39-B19E-4DB5-A40D-734649244353}"/>
    <cellStyle name="Note 2 3 3 3 3 2 2" xfId="40723" xr:uid="{E90F678F-38F6-460F-B42D-A83594FC7C3A}"/>
    <cellStyle name="Note 2 3 3 3 3 3" xfId="40724" xr:uid="{18D237FA-9A9B-419D-8758-2CA1B7EE3372}"/>
    <cellStyle name="Note 2 3 3 3 4" xfId="40725" xr:uid="{4BC4A728-80E3-4C1F-A559-B791300EBD13}"/>
    <cellStyle name="Note 2 3 3 3 4 2" xfId="40726" xr:uid="{786354C8-B180-4D49-83CC-6118BE28C7E1}"/>
    <cellStyle name="Note 2 3 3 3 5" xfId="40727" xr:uid="{1D74E479-B9C1-4DDC-89DF-ECCC175CCEA2}"/>
    <cellStyle name="Note 2 3 3 3 5 2" xfId="40728" xr:uid="{FBB8F7E5-4D8C-4EAD-A2D4-5C825EEB3FD1}"/>
    <cellStyle name="Note 2 3 3 3 6" xfId="40729" xr:uid="{52B64FCB-6902-4280-8510-4C8DAB8AD7A9}"/>
    <cellStyle name="Note 2 3 3 3 7" xfId="40714" xr:uid="{7868F359-B59B-46F3-A623-0941CC8D7297}"/>
    <cellStyle name="Note 2 3 3 3 8" xfId="45856" xr:uid="{9EEDC62D-B624-47B7-9ACC-47F278C33B11}"/>
    <cellStyle name="Note 2 3 3 4" xfId="2624" xr:uid="{928AB6D3-F8EF-4421-B35D-FA3351D886E5}"/>
    <cellStyle name="Note 2 3 3 4 2" xfId="40731" xr:uid="{856CDF95-CBF5-4459-9A7C-516C40EE718D}"/>
    <cellStyle name="Note 2 3 3 4 2 2" xfId="40732" xr:uid="{AE91C870-A87C-43A2-B943-B2AE06A3EE51}"/>
    <cellStyle name="Note 2 3 3 4 2 2 2" xfId="40733" xr:uid="{BEE05557-7A85-40F9-B790-45FED27246FD}"/>
    <cellStyle name="Note 2 3 3 4 2 3" xfId="40734" xr:uid="{85A42B14-8921-4B5A-A81C-3A9051FCFB2F}"/>
    <cellStyle name="Note 2 3 3 4 3" xfId="40735" xr:uid="{34D1783A-36A8-422F-BF00-651083E79FC1}"/>
    <cellStyle name="Note 2 3 3 4 3 2" xfId="40736" xr:uid="{55EB4F82-32EF-4D70-9339-8B48C2E99725}"/>
    <cellStyle name="Note 2 3 3 4 4" xfId="40737" xr:uid="{5DDA072F-685B-4711-BE8C-690CA865DC2B}"/>
    <cellStyle name="Note 2 3 3 4 4 2" xfId="40738" xr:uid="{DAD09883-B169-4C73-8C2F-56F16B83A2E6}"/>
    <cellStyle name="Note 2 3 3 4 5" xfId="40739" xr:uid="{BD5807E0-4E12-4883-B483-0799A70098BD}"/>
    <cellStyle name="Note 2 3 3 4 6" xfId="40730" xr:uid="{485810F9-93D9-4532-9D54-F42B11149021}"/>
    <cellStyle name="Note 2 3 3 4 7" xfId="46511" xr:uid="{B9188CDE-8D3D-4E90-B6D6-0C2C3FE28259}"/>
    <cellStyle name="Note 2 3 3 5" xfId="2857" xr:uid="{2B971461-F180-4493-B317-575F37187BD4}"/>
    <cellStyle name="Note 2 3 3 5 2" xfId="40741" xr:uid="{4BF06505-E4B3-41B1-B7FD-D4B78DC0D27C}"/>
    <cellStyle name="Note 2 3 3 5 2 2" xfId="40742" xr:uid="{C6A41B07-278F-423F-980E-DA8C6B8EB61A}"/>
    <cellStyle name="Note 2 3 3 5 3" xfId="40743" xr:uid="{59244DA3-97C9-4BBD-93EE-378371386BBD}"/>
    <cellStyle name="Note 2 3 3 5 4" xfId="40740" xr:uid="{E4AFEDAB-8A38-4DB4-A482-5F32CD06D1B3}"/>
    <cellStyle name="Note 2 3 3 6" xfId="3090" xr:uid="{1BA1553D-2F06-43C1-8849-DC873E3F93BF}"/>
    <cellStyle name="Note 2 3 3 6 2" xfId="40745" xr:uid="{6ACFB5A7-2118-41F4-A4F9-1E758B9EB2BB}"/>
    <cellStyle name="Note 2 3 3 6 3" xfId="40744" xr:uid="{14EA2928-AE9C-40A2-A91E-94981800562A}"/>
    <cellStyle name="Note 2 3 3 7" xfId="2156" xr:uid="{8C99E5DD-FFD4-4BE4-B036-116450057025}"/>
    <cellStyle name="Note 2 3 3 7 2" xfId="40747" xr:uid="{A2F0796D-A2DF-4CC2-8DE7-77354C475D94}"/>
    <cellStyle name="Note 2 3 3 7 3" xfId="40746" xr:uid="{CE59C1A3-8548-434C-876C-3BF13912A6AB}"/>
    <cellStyle name="Note 2 3 3 8" xfId="40748" xr:uid="{2BE83672-C91A-4098-A70F-CEF4C6BA7CBC}"/>
    <cellStyle name="Note 2 3 3 9" xfId="43650" xr:uid="{DBBA0964-FD4E-4DBF-8FEC-7134877AF0BF}"/>
    <cellStyle name="Note 2 3 4" xfId="1850" xr:uid="{82E3AC46-3E45-42FC-9ECA-A28D1DADE15E}"/>
    <cellStyle name="Note 2 3 4 2" xfId="2448" xr:uid="{09BE6BC9-821A-4878-A433-AEF851D46A82}"/>
    <cellStyle name="Note 2 3 4 2 2" xfId="40751" xr:uid="{4A5ECDA8-D7F7-455F-8203-8801A7828AB7}"/>
    <cellStyle name="Note 2 3 4 2 2 2" xfId="40752" xr:uid="{6B421CA7-9C2D-4017-BA76-7833417FE89D}"/>
    <cellStyle name="Note 2 3 4 2 2 2 2" xfId="40753" xr:uid="{2EDDA35A-3056-4D49-B732-A0AEC610033C}"/>
    <cellStyle name="Note 2 3 4 2 2 3" xfId="40754" xr:uid="{D0D5FAF0-A706-4E8E-9A53-19F0EDEDBF0D}"/>
    <cellStyle name="Note 2 3 4 2 2 3 2" xfId="40755" xr:uid="{6675BC55-77C3-4B2C-B7B7-6B5E79B0E4E9}"/>
    <cellStyle name="Note 2 3 4 2 2 4" xfId="40756" xr:uid="{C8C7333E-1112-484A-8722-5F5C9F3DE168}"/>
    <cellStyle name="Note 2 3 4 2 3" xfId="40757" xr:uid="{0E822689-22A5-42AD-8538-8B2FBF864DD4}"/>
    <cellStyle name="Note 2 3 4 2 3 2" xfId="40758" xr:uid="{78D45568-704A-4C03-8591-285ABD92A31D}"/>
    <cellStyle name="Note 2 3 4 2 3 2 2" xfId="40759" xr:uid="{57FBAE9F-3B39-4665-8EAD-F8D5777BFCCD}"/>
    <cellStyle name="Note 2 3 4 2 3 3" xfId="40760" xr:uid="{6594082E-E8F8-4D92-85DC-0CB6DCD5A094}"/>
    <cellStyle name="Note 2 3 4 2 4" xfId="40761" xr:uid="{E26D88D6-5658-477D-B451-40EE71470935}"/>
    <cellStyle name="Note 2 3 4 2 4 2" xfId="40762" xr:uid="{4A439340-D354-413B-8710-92145802BA87}"/>
    <cellStyle name="Note 2 3 4 2 5" xfId="40763" xr:uid="{8AAAF7DD-861E-4077-8DEB-C21F814E123B}"/>
    <cellStyle name="Note 2 3 4 2 5 2" xfId="40764" xr:uid="{BA761AAC-F7FC-4F26-A0D0-1FDB44BC8077}"/>
    <cellStyle name="Note 2 3 4 2 6" xfId="40765" xr:uid="{2C612A42-31F0-41DC-A85E-2671A42CF562}"/>
    <cellStyle name="Note 2 3 4 2 7" xfId="40750" xr:uid="{A29EDA60-B816-4B19-9077-9CBC8D6DB988}"/>
    <cellStyle name="Note 2 3 4 2 8" xfId="45484" xr:uid="{031B1E04-756B-48CD-B4CA-3B0B74670F68}"/>
    <cellStyle name="Note 2 3 4 3" xfId="2682" xr:uid="{43255243-97D9-4F77-A6AA-0079D8ED33D3}"/>
    <cellStyle name="Note 2 3 4 3 2" xfId="40767" xr:uid="{B1D989AD-8C36-4DAB-A432-A7A35986EE0D}"/>
    <cellStyle name="Note 2 3 4 3 2 2" xfId="40768" xr:uid="{763D525C-7839-46FA-85A7-228AFA2A8DE2}"/>
    <cellStyle name="Note 2 3 4 3 3" xfId="40769" xr:uid="{AF124BCB-8585-4431-B7C5-BF0DDBA6B3D8}"/>
    <cellStyle name="Note 2 3 4 3 3 2" xfId="40770" xr:uid="{B3D4D05F-01E4-4931-80D9-3D66C773B474}"/>
    <cellStyle name="Note 2 3 4 3 4" xfId="40771" xr:uid="{F1310FED-2752-4289-8ED4-ABD184E22FAF}"/>
    <cellStyle name="Note 2 3 4 3 5" xfId="40766" xr:uid="{882BD74B-0B0F-46C3-BB15-00D9931326BE}"/>
    <cellStyle name="Note 2 3 4 3 6" xfId="45975" xr:uid="{4EC95459-16D2-4950-B631-FF95D9E425D9}"/>
    <cellStyle name="Note 2 3 4 4" xfId="2915" xr:uid="{DC1A56A3-0E12-4658-B9D6-CF8E00C46191}"/>
    <cellStyle name="Note 2 3 4 4 2" xfId="40773" xr:uid="{04757063-E706-4EEC-B7D3-E08DB75094F6}"/>
    <cellStyle name="Note 2 3 4 4 2 2" xfId="40774" xr:uid="{2ABA1440-3D5F-4338-873E-436358749EF3}"/>
    <cellStyle name="Note 2 3 4 4 3" xfId="40775" xr:uid="{AA97D40D-FFFE-40CC-91B4-300F4463B467}"/>
    <cellStyle name="Note 2 3 4 4 4" xfId="40772" xr:uid="{61F94F09-EA49-4768-B49A-A6AC718F7BBA}"/>
    <cellStyle name="Note 2 3 4 4 5" xfId="46823" xr:uid="{A31D1447-31A4-49CF-9411-3D8EB4482F4A}"/>
    <cellStyle name="Note 2 3 4 5" xfId="3148" xr:uid="{97B0D803-37A7-4CEB-BA52-D18B323B628F}"/>
    <cellStyle name="Note 2 3 4 5 2" xfId="40777" xr:uid="{A72920B1-D969-4DF6-AB02-B4D17E5B74D0}"/>
    <cellStyle name="Note 2 3 4 5 3" xfId="40776" xr:uid="{1102F5F3-996A-482B-B9D9-8CF792F64164}"/>
    <cellStyle name="Note 2 3 4 6" xfId="2214" xr:uid="{9588A88A-B7BA-4342-8F93-912DB53CD795}"/>
    <cellStyle name="Note 2 3 4 6 2" xfId="40779" xr:uid="{5D2EEE2C-55A4-4B93-8849-896CF97EAA88}"/>
    <cellStyle name="Note 2 3 4 6 3" xfId="40778" xr:uid="{114D4A79-2C4C-40FA-8AF7-193A4AE36745}"/>
    <cellStyle name="Note 2 3 4 7" xfId="40780" xr:uid="{8AB10883-0F41-4349-AD59-53484371D921}"/>
    <cellStyle name="Note 2 3 4 8" xfId="40749" xr:uid="{125116F4-3211-402A-AA9B-3C7F86CBC523}"/>
    <cellStyle name="Note 2 3 4 9" xfId="44687" xr:uid="{54FA65AD-81E9-4068-A044-BFC3E97CBE57}"/>
    <cellStyle name="Note 2 3 5" xfId="2332" xr:uid="{E5C0FFEC-E8D8-4928-9AE0-9C06E3E329E6}"/>
    <cellStyle name="Note 2 3 5 2" xfId="40782" xr:uid="{A65D685E-C000-4ADC-B413-9106D7728727}"/>
    <cellStyle name="Note 2 3 5 2 2" xfId="40783" xr:uid="{216CAADF-E90E-4DFC-9D9D-0CDDCDBB49E6}"/>
    <cellStyle name="Note 2 3 5 2 3" xfId="46386" xr:uid="{9FDC9983-1CF2-4F95-8182-1915A4316089}"/>
    <cellStyle name="Note 2 3 5 3" xfId="40784" xr:uid="{0B3BDAD3-B174-427C-ACE7-16F46D3A054F}"/>
    <cellStyle name="Note 2 3 5 4" xfId="40781" xr:uid="{FB27E81E-4574-48FD-A36E-697E8EB809BC}"/>
    <cellStyle name="Note 2 3 5 5" xfId="45045" xr:uid="{8BE2DD4C-4815-4702-BCDB-BCAD2B0E6D5A}"/>
    <cellStyle name="Note 2 3 6" xfId="2566" xr:uid="{F52951F7-8943-4301-88DF-272BBDA1E489}"/>
    <cellStyle name="Note 2 3 6 2" xfId="40786" xr:uid="{DA17924C-59EA-410E-B9E9-3B7640269D8E}"/>
    <cellStyle name="Note 2 3 6 2 2" xfId="40787" xr:uid="{0C733D41-499E-48F3-98CF-5C1F1E0D2D33}"/>
    <cellStyle name="Note 2 3 6 2 3" xfId="46987" xr:uid="{2B53C726-79EA-4529-A8F7-3056E66150BB}"/>
    <cellStyle name="Note 2 3 6 3" xfId="40788" xr:uid="{231954DF-C478-4BBE-BD0B-E7C5DD3DB30C}"/>
    <cellStyle name="Note 2 3 6 4" xfId="40785" xr:uid="{54FFB021-5919-4F1F-9B57-CAB20D52D639}"/>
    <cellStyle name="Note 2 3 6 5" xfId="44876" xr:uid="{4B4C01BD-007C-45E0-A81D-B9561789E727}"/>
    <cellStyle name="Note 2 3 7" xfId="2799" xr:uid="{3E04B86A-B1A6-410B-86AF-D1113F601C8C}"/>
    <cellStyle name="Note 2 3 7 2" xfId="40790" xr:uid="{82BD03E5-0835-45B3-991C-744FAD44FE7E}"/>
    <cellStyle name="Note 2 3 7 2 2" xfId="47160" xr:uid="{F4024F67-0817-4C2F-84C9-3B0A02A391F4}"/>
    <cellStyle name="Note 2 3 7 3" xfId="40789" xr:uid="{F6CFFB64-6A89-4C8E-BBD5-D230CB2A4750}"/>
    <cellStyle name="Note 2 3 7 4" xfId="45611" xr:uid="{59397B88-42CE-4617-A1C2-18F0A94591AD}"/>
    <cellStyle name="Note 2 3 8" xfId="3032" xr:uid="{29CFA7E2-AFFE-4424-A7BF-10BF6654B21E}"/>
    <cellStyle name="Note 2 3 8 2" xfId="40792" xr:uid="{0AF91830-0EF4-4CAB-A8BF-17DFF51968C5}"/>
    <cellStyle name="Note 2 3 8 3" xfId="40791" xr:uid="{5EE80860-D065-4D7F-A1B0-34370CA547CF}"/>
    <cellStyle name="Note 2 3 8 4" xfId="46258" xr:uid="{BFDA8F31-4858-4F3C-BC4A-9ABBC8715492}"/>
    <cellStyle name="Note 2 3 9" xfId="2098" xr:uid="{8D37FFE3-6A6D-49AD-9681-60DA42FFD553}"/>
    <cellStyle name="Note 2 3 9 2" xfId="40793" xr:uid="{68C364F9-DEFA-4CA8-9B01-F2AADC67D58E}"/>
    <cellStyle name="Note 2 4" xfId="529" xr:uid="{78CE9251-60B1-4267-849B-95B357774ACD}"/>
    <cellStyle name="Note 2 4 10" xfId="1426" xr:uid="{5CF17F36-7C58-4199-98BF-60A8FB92567B}"/>
    <cellStyle name="Note 2 4 11" xfId="44006" xr:uid="{51B1EF3A-DA5E-4247-A6D8-7648AE6B0B30}"/>
    <cellStyle name="Note 2 4 2" xfId="791" xr:uid="{F0D888BE-9F18-4B20-9926-9D169431FA17}"/>
    <cellStyle name="Note 2 4 2 10" xfId="44260" xr:uid="{DE0E48B0-EAB3-457D-9320-7EFA8524B618}"/>
    <cellStyle name="Note 2 4 2 2" xfId="1191" xr:uid="{3C5235FD-84B2-4D8C-99BE-6217FBD04027}"/>
    <cellStyle name="Note 2 4 2 2 2" xfId="40796" xr:uid="{A7E85DFB-4671-4F23-BCCF-AD03BFEC6AB8}"/>
    <cellStyle name="Note 2 4 2 2 2 2" xfId="40797" xr:uid="{AE0E8AEE-7D05-4238-A439-C3EDE09ABC5B}"/>
    <cellStyle name="Note 2 4 2 2 2 2 2" xfId="40798" xr:uid="{ED38FECF-5001-4F3F-A4FF-3C0355022403}"/>
    <cellStyle name="Note 2 4 2 2 2 3" xfId="40799" xr:uid="{FE111B05-3548-4312-8832-9C5B8C6A3A5B}"/>
    <cellStyle name="Note 2 4 2 2 2 3 2" xfId="40800" xr:uid="{3B4042C0-4C9E-423C-92A8-6591C37A3BC8}"/>
    <cellStyle name="Note 2 4 2 2 2 4" xfId="40801" xr:uid="{58EB9B4D-EBD0-4B43-BC98-7779030147CE}"/>
    <cellStyle name="Note 2 4 2 2 3" xfId="40802" xr:uid="{860A7412-B475-4036-9927-E59FC9EEB7BF}"/>
    <cellStyle name="Note 2 4 2 2 3 2" xfId="40803" xr:uid="{0D833FFB-D873-42EC-ACA5-74563237DCE1}"/>
    <cellStyle name="Note 2 4 2 2 3 2 2" xfId="40804" xr:uid="{D4F0AD9C-8CCD-41C3-8CC6-50154053A31C}"/>
    <cellStyle name="Note 2 4 2 2 3 3" xfId="40805" xr:uid="{A864FD6E-97B2-4042-93DC-001BB7E0A343}"/>
    <cellStyle name="Note 2 4 2 2 4" xfId="40806" xr:uid="{69FDF1D8-6CC6-4329-B5F5-F5A54A0487A2}"/>
    <cellStyle name="Note 2 4 2 2 4 2" xfId="40807" xr:uid="{A3F0AB9A-4223-429F-832B-FF1D5220C965}"/>
    <cellStyle name="Note 2 4 2 2 5" xfId="40808" xr:uid="{43459812-C4BC-43F5-9793-327E4CF67DC8}"/>
    <cellStyle name="Note 2 4 2 2 5 2" xfId="40809" xr:uid="{4E79D800-9CC7-4B5E-B005-338D21123B7E}"/>
    <cellStyle name="Note 2 4 2 2 6" xfId="40810" xr:uid="{831BB7AD-BDBA-4948-B33F-DD3CC531EC0C}"/>
    <cellStyle name="Note 2 4 2 2 7" xfId="40795" xr:uid="{5E4CB799-E2D7-4AA3-81B2-88ECEDEA9615}"/>
    <cellStyle name="Note 2 4 2 2 8" xfId="45247" xr:uid="{5E1DDDBC-C410-40F1-8DD7-798296415BDD}"/>
    <cellStyle name="Note 2 4 2 3" xfId="40811" xr:uid="{E77FDA78-EFAE-4C5B-8A56-58235DE7773F}"/>
    <cellStyle name="Note 2 4 2 3 2" xfId="40812" xr:uid="{0E1F3488-E98B-4971-B699-58F3814C65EE}"/>
    <cellStyle name="Note 2 4 2 3 2 2" xfId="40813" xr:uid="{1E11DE47-D9DB-4938-944A-FE30155FA346}"/>
    <cellStyle name="Note 2 4 2 3 3" xfId="40814" xr:uid="{2309174B-7BDA-4B19-84C8-F0ED1624944F}"/>
    <cellStyle name="Note 2 4 2 3 3 2" xfId="40815" xr:uid="{01D5B938-447D-4915-80A1-12E795E5E801}"/>
    <cellStyle name="Note 2 4 2 3 4" xfId="40816" xr:uid="{FF5C41FE-3A47-494B-8977-757630574BD8}"/>
    <cellStyle name="Note 2 4 2 3 5" xfId="45687" xr:uid="{A90355BF-FC96-4AF4-95C4-3AEC60A11571}"/>
    <cellStyle name="Note 2 4 2 4" xfId="40817" xr:uid="{BB87B9BF-E0AA-4A43-A3CF-B2FFBC127EF0}"/>
    <cellStyle name="Note 2 4 2 4 2" xfId="40818" xr:uid="{72C20434-BE3B-41DD-BF9D-CF069815000D}"/>
    <cellStyle name="Note 2 4 2 4 2 2" xfId="40819" xr:uid="{943E9E3F-F068-4EB7-9424-D53F849B1164}"/>
    <cellStyle name="Note 2 4 2 4 3" xfId="40820" xr:uid="{54BBCB05-3E5F-4501-AA1B-9ABDE83B2622}"/>
    <cellStyle name="Note 2 4 2 4 4" xfId="46586" xr:uid="{469767EB-2F6A-4BA2-AE49-4CB92175782C}"/>
    <cellStyle name="Note 2 4 2 5" xfId="40821" xr:uid="{D43D58E7-DDEF-4250-BF9D-317914734A7F}"/>
    <cellStyle name="Note 2 4 2 5 2" xfId="40822" xr:uid="{7FB89B2F-DD16-4FD1-A2B4-2F6BBA1A052F}"/>
    <cellStyle name="Note 2 4 2 5 3" xfId="47660" xr:uid="{AC8B0570-22AF-4DC7-9CE1-68D63D441ECB}"/>
    <cellStyle name="Note 2 4 2 6" xfId="40823" xr:uid="{FEDDB08D-6B70-4A5D-B8F8-8F8976A26FDD}"/>
    <cellStyle name="Note 2 4 2 6 2" xfId="40824" xr:uid="{E0C10AE6-0379-4479-B940-1B4F11D3A8AD}"/>
    <cellStyle name="Note 2 4 2 6 3" xfId="47424" xr:uid="{E5B43B4D-77DC-40DF-9B18-78785F0BC272}"/>
    <cellStyle name="Note 2 4 2 7" xfId="40825" xr:uid="{BF6031A1-11FE-441F-A11A-089C8088AF78}"/>
    <cellStyle name="Note 2 4 2 8" xfId="40794" xr:uid="{D0D11EFD-CB06-4167-992B-CB3B0C88F271}"/>
    <cellStyle name="Note 2 4 2 9" xfId="3346" xr:uid="{D8B81331-CA23-477F-AD91-EDB97659764C}"/>
    <cellStyle name="Note 2 4 3" xfId="980" xr:uid="{5339BE11-9E0D-47A7-BBA1-38ED2463390B}"/>
    <cellStyle name="Note 2 4 3 2" xfId="40827" xr:uid="{C6AB61D6-02F3-4461-8DE6-8133FDCE6FCF}"/>
    <cellStyle name="Note 2 4 3 2 2" xfId="40828" xr:uid="{B24DF983-2DC3-4CEC-8B3B-86E9E92A26D3}"/>
    <cellStyle name="Note 2 4 3 2 2 2" xfId="40829" xr:uid="{77A297B8-4D87-48F4-95C7-322F0FDA7DEA}"/>
    <cellStyle name="Note 2 4 3 2 3" xfId="40830" xr:uid="{85B78A66-1E0B-4B84-965B-4318044BDA9C}"/>
    <cellStyle name="Note 2 4 3 2 3 2" xfId="40831" xr:uid="{EC8FA0A2-5FC2-429B-AA8A-FCBB8B25289C}"/>
    <cellStyle name="Note 2 4 3 2 4" xfId="40832" xr:uid="{96BA3907-4101-40F1-B84D-ECB83CCC7A16}"/>
    <cellStyle name="Note 2 4 3 2 5" xfId="45122" xr:uid="{D070CDE8-F436-4C63-B8A4-1108801D6C09}"/>
    <cellStyle name="Note 2 4 3 3" xfId="40833" xr:uid="{89DA8D31-CE36-4554-B53F-796C97E13057}"/>
    <cellStyle name="Note 2 4 3 3 2" xfId="40834" xr:uid="{4063F219-AEA2-4B05-825C-E24F3E9C914B}"/>
    <cellStyle name="Note 2 4 3 3 2 2" xfId="40835" xr:uid="{DFAA6534-F8CF-49B6-B1E2-6E950E7B9068}"/>
    <cellStyle name="Note 2 4 3 3 3" xfId="40836" xr:uid="{14C41068-4260-44EC-9179-B99B9C04FA62}"/>
    <cellStyle name="Note 2 4 3 3 4" xfId="45806" xr:uid="{43FC5D3C-3713-45C7-A04A-20807ACF430A}"/>
    <cellStyle name="Note 2 4 3 4" xfId="40837" xr:uid="{82A334D4-82C8-421D-9D08-805B8ABEA582}"/>
    <cellStyle name="Note 2 4 3 4 2" xfId="40838" xr:uid="{8E2E8287-C35B-460C-9309-5558BC16F3A1}"/>
    <cellStyle name="Note 2 4 3 4 3" xfId="46461" xr:uid="{D7C2DB27-E3BA-461E-B248-A0D8A3C3F4AA}"/>
    <cellStyle name="Note 2 4 3 5" xfId="40839" xr:uid="{8B0013CA-8FDE-4C1D-B3AB-DDBE67A849C4}"/>
    <cellStyle name="Note 2 4 3 5 2" xfId="40840" xr:uid="{D048E879-320C-4687-8857-36F440780726}"/>
    <cellStyle name="Note 2 4 3 6" xfId="40841" xr:uid="{3A326C1E-14FE-4684-8A49-17F1E37B2EBA}"/>
    <cellStyle name="Note 2 4 3 7" xfId="40826" xr:uid="{AA792B11-AEF9-413F-8E96-10021AB884C9}"/>
    <cellStyle name="Note 2 4 3 8" xfId="44135" xr:uid="{52771482-5205-4C09-93BB-FDC26580B5B0}"/>
    <cellStyle name="Note 2 4 4" xfId="40842" xr:uid="{C4C6D90E-5998-43B3-970B-EEAC64E0EA97}"/>
    <cellStyle name="Note 2 4 4 2" xfId="40843" xr:uid="{8C49DAC9-04C9-483D-8907-E63E82016ED3}"/>
    <cellStyle name="Note 2 4 4 2 2" xfId="40844" xr:uid="{B685D15D-CEE9-4CBC-AE67-187E93544554}"/>
    <cellStyle name="Note 2 4 4 2 2 2" xfId="40845" xr:uid="{4A428AEC-7351-4C3F-B9C1-CADCB48904E1}"/>
    <cellStyle name="Note 2 4 4 2 3" xfId="40846" xr:uid="{90C819C2-6E80-42AC-93D9-82E0A261A869}"/>
    <cellStyle name="Note 2 4 4 2 4" xfId="45925" xr:uid="{AA473CC8-0A64-4F79-A401-6EEB578B7E35}"/>
    <cellStyle name="Note 2 4 4 3" xfId="40847" xr:uid="{57E51982-EA92-41C0-8740-78848B8B3AE6}"/>
    <cellStyle name="Note 2 4 4 3 2" xfId="40848" xr:uid="{6CEF8C6E-7844-48D9-B45A-CE99E6C85645}"/>
    <cellStyle name="Note 2 4 4 4" xfId="40849" xr:uid="{321300CD-6AE8-4320-9AEC-03D7967CF386}"/>
    <cellStyle name="Note 2 4 4 4 2" xfId="40850" xr:uid="{11FE93FC-22F8-4DDA-947C-4C611B51CA00}"/>
    <cellStyle name="Note 2 4 4 5" xfId="40851" xr:uid="{734DA26C-D3B9-4D63-BD1B-2891C6A62D7C}"/>
    <cellStyle name="Note 2 4 4 6" xfId="44989" xr:uid="{5C24F654-CDF9-4B3E-A80F-707AB74B3A2A}"/>
    <cellStyle name="Note 2 4 5" xfId="40852" xr:uid="{A5BCEA1E-FB10-4229-AF29-4D955AB003B9}"/>
    <cellStyle name="Note 2 4 5 2" xfId="40853" xr:uid="{0940C900-E68F-47F5-ABC0-079C83344705}"/>
    <cellStyle name="Note 2 4 5 2 2" xfId="40854" xr:uid="{6F756C3D-96C7-49D3-A629-596288890B0D}"/>
    <cellStyle name="Note 2 4 5 2 3" xfId="47770" xr:uid="{16D96FA0-2B36-4292-B164-A412BEB6EE18}"/>
    <cellStyle name="Note 2 4 5 3" xfId="40855" xr:uid="{90F7946F-1453-4B35-AC9C-C5AC46AE3569}"/>
    <cellStyle name="Note 2 4 5 3 2" xfId="47331" xr:uid="{B0D592A2-CB9E-4EAA-A8A6-B43C7953A1B2}"/>
    <cellStyle name="Note 2 4 5 4" xfId="45561" xr:uid="{D5B064D6-B6A1-431B-9496-C51AEFEC6B59}"/>
    <cellStyle name="Note 2 4 6" xfId="40856" xr:uid="{36C6E8C6-B345-4118-95E0-88CD7354B3CE}"/>
    <cellStyle name="Note 2 4 6 2" xfId="40857" xr:uid="{70935937-0C56-4E16-8172-433E36BF55F7}"/>
    <cellStyle name="Note 2 4 6 3" xfId="46335" xr:uid="{E9EAA3A2-90C9-4FE0-8A1B-BB7B0E7A49F8}"/>
    <cellStyle name="Note 2 4 7" xfId="40858" xr:uid="{3BFB17DB-06B7-4C18-9478-318C81C126A3}"/>
    <cellStyle name="Note 2 4 7 2" xfId="40859" xr:uid="{E47C5695-EC1D-4480-AA03-8F7B7E362063}"/>
    <cellStyle name="Note 2 4 8" xfId="40860" xr:uid="{B5E105EA-B764-4E32-A6B2-F0152EF2437B}"/>
    <cellStyle name="Note 2 4 9" xfId="1645" xr:uid="{59555315-8CC6-4DA9-B995-40C65E43DA55}"/>
    <cellStyle name="Note 2 5" xfId="655" xr:uid="{D1853244-89F5-40F1-B758-63F5D08062DD}"/>
    <cellStyle name="Note 2 5 2" xfId="1064" xr:uid="{C2B4FB34-1A34-43FB-9AEC-BBF622D3A112}"/>
    <cellStyle name="Note 2 5 2 2" xfId="40862" xr:uid="{090581A7-1EFE-4B61-81FE-BF3B74F0464A}"/>
    <cellStyle name="Note 2 5 2 2 2" xfId="46029" xr:uid="{8460B580-FFDE-4C7B-AD3A-D3F6AA166704}"/>
    <cellStyle name="Note 2 5 2 3" xfId="3278" xr:uid="{D4B6FDB8-79F9-4639-9F07-60DE8CB408FA}"/>
    <cellStyle name="Note 2 5 2 3 2" xfId="47767" xr:uid="{7E2469F6-4510-48D0-A0A9-136169D7B3B6}"/>
    <cellStyle name="Note 2 5 2 4" xfId="47386" xr:uid="{51DA0B27-9A47-4180-A5F7-3A4CA833BA3D}"/>
    <cellStyle name="Note 2 5 2 5" xfId="45230" xr:uid="{5C00C2CE-119A-4575-AF1D-F67FBD3ED660}"/>
    <cellStyle name="Note 2 5 3" xfId="40863" xr:uid="{29C44BDD-8443-4F55-B90C-88C3C7A2F31F}"/>
    <cellStyle name="Note 2 5 3 2" xfId="45670" xr:uid="{A4DABD25-D0AB-468D-8B7D-68DA767E888C}"/>
    <cellStyle name="Note 2 5 4" xfId="40861" xr:uid="{E724E21A-F3EC-49B3-AC20-DD1848C1FE59}"/>
    <cellStyle name="Note 2 5 4 2" xfId="46569" xr:uid="{56BB5929-FD41-4FFC-AF5E-A63A4EEA0DA7}"/>
    <cellStyle name="Note 2 5 5" xfId="1976" xr:uid="{5532D1ED-F263-46F5-B198-3469F69F142D}"/>
    <cellStyle name="Note 2 5 6" xfId="1363" xr:uid="{5F5F0C5E-9FF2-4FD2-92DD-2A3077E5F4FA}"/>
    <cellStyle name="Note 2 5 7" xfId="44243" xr:uid="{1C221508-9EE8-4864-8C80-B2D16A51BA4D}"/>
    <cellStyle name="Note 2 6" xfId="852" xr:uid="{9DC85D6E-665B-40CA-A8E6-534FA8F8164A}"/>
    <cellStyle name="Note 2 6 2" xfId="40865" xr:uid="{447270B0-A880-4CC5-A65F-8605245C3AC8}"/>
    <cellStyle name="Note 2 6 2 2" xfId="40866" xr:uid="{512EDFB4-6806-41FF-BEEF-CBB96873EC7E}"/>
    <cellStyle name="Note 2 6 2 2 2" xfId="40867" xr:uid="{15445935-6698-4C2F-BC62-0284E98B5316}"/>
    <cellStyle name="Note 2 6 2 2 2 2" xfId="40868" xr:uid="{7D0BCD51-2905-4135-B0CC-0A7EE0E1B7F3}"/>
    <cellStyle name="Note 2 6 2 2 3" xfId="40869" xr:uid="{B2030298-9D3F-4234-8F33-7833D3BD4AF7}"/>
    <cellStyle name="Note 2 6 2 2 3 2" xfId="40870" xr:uid="{39874B12-53C1-40FF-80B7-1745C04CBCBA}"/>
    <cellStyle name="Note 2 6 2 2 4" xfId="40871" xr:uid="{2D8B4A0C-CB8A-457E-A216-120E76BCF739}"/>
    <cellStyle name="Note 2 6 2 3" xfId="40872" xr:uid="{6B05E760-6C6A-4525-8D47-23E66906A758}"/>
    <cellStyle name="Note 2 6 2 3 2" xfId="40873" xr:uid="{AA1A441F-1F1C-472A-8946-12B16AB48AB2}"/>
    <cellStyle name="Note 2 6 2 3 2 2" xfId="40874" xr:uid="{A8256138-DA62-4C8D-BD68-EADACF793796}"/>
    <cellStyle name="Note 2 6 2 3 3" xfId="40875" xr:uid="{FC686AC5-7649-4B92-8E54-CFD18D08C6F6}"/>
    <cellStyle name="Note 2 6 2 4" xfId="40876" xr:uid="{0931C8A8-E410-4FB7-83F0-17FCE0314E8C}"/>
    <cellStyle name="Note 2 6 2 4 2" xfId="40877" xr:uid="{4834A5E5-4600-4A8E-BF54-40ED4657A9AA}"/>
    <cellStyle name="Note 2 6 2 5" xfId="40878" xr:uid="{F0D8CEEE-3D59-4B9D-BE98-5F888D8C47E9}"/>
    <cellStyle name="Note 2 6 2 5 2" xfId="40879" xr:uid="{B754DF1A-F1DD-4073-8BB3-D57DD46B5972}"/>
    <cellStyle name="Note 2 6 2 6" xfId="40880" xr:uid="{2A0A698F-0C33-4B14-AF33-C8E1B42E9F70}"/>
    <cellStyle name="Note 2 6 2 7" xfId="45105" xr:uid="{EE6E78CC-AFCC-4C7B-9131-2457FDD13BFC}"/>
    <cellStyle name="Note 2 6 3" xfId="40881" xr:uid="{3E2F3E91-8B39-462D-BA73-4581D481DAF1}"/>
    <cellStyle name="Note 2 6 3 2" xfId="40882" xr:uid="{1A04F3F0-7667-4DDE-925A-993F5EB6C66F}"/>
    <cellStyle name="Note 2 6 3 2 2" xfId="40883" xr:uid="{65956987-D6EB-43DE-A812-A48FED5E6A2C}"/>
    <cellStyle name="Note 2 6 3 3" xfId="40884" xr:uid="{F7DA92DD-4F71-42D7-9D34-E05635C6745D}"/>
    <cellStyle name="Note 2 6 3 3 2" xfId="40885" xr:uid="{69D75107-FEAF-4A5A-9CE5-80621F6BB12A}"/>
    <cellStyle name="Note 2 6 3 4" xfId="40886" xr:uid="{C4CEA9B3-592B-4BF5-BB68-99BDFDF18964}"/>
    <cellStyle name="Note 2 6 3 5" xfId="45786" xr:uid="{73385A42-4D82-40F6-A2D5-BBCF1DE45848}"/>
    <cellStyle name="Note 2 6 4" xfId="40887" xr:uid="{EB18B80A-F35E-464D-8036-C8CE96AEC975}"/>
    <cellStyle name="Note 2 6 4 2" xfId="40888" xr:uid="{4570F178-2F79-49E4-8EDF-EF1AC69CF7F6}"/>
    <cellStyle name="Note 2 6 4 2 2" xfId="40889" xr:uid="{807784F6-4EB4-4A77-8459-4634AA3BA016}"/>
    <cellStyle name="Note 2 6 4 3" xfId="40890" xr:uid="{7DE3FEB3-240E-4243-8FC4-E3BA89DDB9C1}"/>
    <cellStyle name="Note 2 6 4 4" xfId="46444" xr:uid="{850F6787-649A-41C5-B5EE-48F4E7DAC1CF}"/>
    <cellStyle name="Note 2 6 5" xfId="40891" xr:uid="{7DA31AD5-1D10-48C5-A98E-8014091D93D3}"/>
    <cellStyle name="Note 2 6 5 2" xfId="40892" xr:uid="{B898D866-172B-4235-9E09-44C9466A3F67}"/>
    <cellStyle name="Note 2 6 5 3" xfId="47656" xr:uid="{DC717B57-99AF-42FE-A71E-60E48A48105E}"/>
    <cellStyle name="Note 2 6 6" xfId="40893" xr:uid="{A1B0DC80-FCCB-4CED-8329-4F3E3BADFAFF}"/>
    <cellStyle name="Note 2 6 6 2" xfId="40894" xr:uid="{CB83A3E8-F543-480C-8391-CC0193C39ACB}"/>
    <cellStyle name="Note 2 6 6 3" xfId="47410" xr:uid="{5D22F7F6-E88F-46E7-82AD-786298D98F08}"/>
    <cellStyle name="Note 2 6 7" xfId="40895" xr:uid="{EDC369B9-82F5-43A1-B325-BBCC3DE33578}"/>
    <cellStyle name="Note 2 6 8" xfId="40864" xr:uid="{13A0702D-04DB-42FB-B0A7-6CCBC06216E3}"/>
    <cellStyle name="Note 2 6 9" xfId="44118" xr:uid="{431A7CEB-51D3-43CB-AA88-204DA5420AE6}"/>
    <cellStyle name="Note 2 7" xfId="40896" xr:uid="{FBD22071-B548-45B6-B536-91692261EF43}"/>
    <cellStyle name="Note 2 7 2" xfId="40897" xr:uid="{65835F7C-2EFC-4221-B41D-87A73A6BF88A}"/>
    <cellStyle name="Note 2 7 2 2" xfId="40898" xr:uid="{B4C61BBE-C3F8-4F40-AC31-A75C244E2632}"/>
    <cellStyle name="Note 2 7 2 2 2" xfId="40899" xr:uid="{1CF9696E-2F00-48F9-B631-E28B64F08B63}"/>
    <cellStyle name="Note 2 7 2 2 3" xfId="40900" xr:uid="{B6E15CB3-9F18-4BAE-8ABC-48EA82BBBAFB}"/>
    <cellStyle name="Note 2 7 2 3" xfId="40901" xr:uid="{9AF4F1AA-4F58-463F-AAB8-2314FF032F0F}"/>
    <cellStyle name="Note 2 7 2 4" xfId="40902" xr:uid="{E650C6C4-66E0-47FF-8DC2-C72C1CE7B956}"/>
    <cellStyle name="Note 2 7 2 5" xfId="45374" xr:uid="{D09F9563-0DF3-419C-B720-FBA32F31259F}"/>
    <cellStyle name="Note 2 7 3" xfId="40903" xr:uid="{2F1B7CBD-DAF5-4F55-A94D-6B0A2A7D708A}"/>
    <cellStyle name="Note 2 7 3 2" xfId="40904" xr:uid="{4539218E-1128-425C-BC10-9FAADEDE7573}"/>
    <cellStyle name="Note 2 7 3 3" xfId="40905" xr:uid="{E6D3293A-4060-45B3-A52E-1709BC7A02BE}"/>
    <cellStyle name="Note 2 7 3 4" xfId="45905" xr:uid="{EDA2CF12-54F7-4C43-ABBE-1B460A2AEE55}"/>
    <cellStyle name="Note 2 7 4" xfId="40906" xr:uid="{E82CE7F0-3F45-48A7-A601-C154F6A07AF8}"/>
    <cellStyle name="Note 2 7 4 2" xfId="46712" xr:uid="{78104131-0832-4E56-B838-700CE3537568}"/>
    <cellStyle name="Note 2 7 5" xfId="40907" xr:uid="{7AA2C98F-830D-4327-895E-79442CF56D4D}"/>
    <cellStyle name="Note 2 7 6" xfId="44436" xr:uid="{C90A082B-12BA-46C3-8EF3-587CE4841AE2}"/>
    <cellStyle name="Note 2 8" xfId="40908" xr:uid="{2DF7CFFB-1908-4F3A-B215-437A85314D26}"/>
    <cellStyle name="Note 2 8 2" xfId="40909" xr:uid="{A5A81FEA-BE7D-4E33-AF52-5E0C617C910C}"/>
    <cellStyle name="Note 2 8 2 2" xfId="40910" xr:uid="{E2A8F43C-70A4-4EC1-8E29-CBD4987C99E7}"/>
    <cellStyle name="Note 2 8 2 3" xfId="40911" xr:uid="{B86DD566-1216-4A33-8CFD-C833B61492F7}"/>
    <cellStyle name="Note 2 8 2 4" xfId="46318" xr:uid="{42D04814-93FF-44C2-A309-404A6CC29AA2}"/>
    <cellStyle name="Note 2 8 3" xfId="40912" xr:uid="{DBC67E49-3164-4D56-AC3A-3EEB4B33C87B}"/>
    <cellStyle name="Note 2 8 3 2" xfId="40913" xr:uid="{A1EA9DA9-A747-479E-98D6-B75828692FB8}"/>
    <cellStyle name="Note 2 8 3 2 2" xfId="40914" xr:uid="{27838037-0191-45B2-9BDF-00B364191518}"/>
    <cellStyle name="Note 2 8 3 2 2 2" xfId="40915" xr:uid="{65B7428D-9BB8-4CBF-9064-7B99D3572F5F}"/>
    <cellStyle name="Note 2 8 3 2 3" xfId="40916" xr:uid="{F03FA55B-CC2B-4008-B5C5-75EBF2C25E03}"/>
    <cellStyle name="Note 2 8 3 2 3 2" xfId="40917" xr:uid="{55CB9B2C-733E-4A1D-ADB9-AC854B989326}"/>
    <cellStyle name="Note 2 8 3 2 4" xfId="40918" xr:uid="{E56F72C1-612D-4106-A422-EE7CF73759BE}"/>
    <cellStyle name="Note 2 8 3 3" xfId="40919" xr:uid="{D9CFAECF-CB86-4FF6-AFB3-793E2FC05E6A}"/>
    <cellStyle name="Note 2 8 3 3 2" xfId="40920" xr:uid="{40C14836-D82F-4C07-9AE1-8ED9A95EDC88}"/>
    <cellStyle name="Note 2 8 3 3 2 2" xfId="40921" xr:uid="{3D864E4A-052D-4E94-ABBB-80FE07ED8475}"/>
    <cellStyle name="Note 2 8 3 3 3" xfId="40922" xr:uid="{F6EF39E5-782A-4BD8-8F65-7DD04C81343B}"/>
    <cellStyle name="Note 2 8 3 4" xfId="40923" xr:uid="{0DFD9B5E-BDDF-4FC1-8FB3-0E94AB811195}"/>
    <cellStyle name="Note 2 8 3 4 2" xfId="40924" xr:uid="{DB741A25-FA0B-4012-9EAA-89EE2AD75218}"/>
    <cellStyle name="Note 2 8 3 5" xfId="40925" xr:uid="{442BD1AE-3348-4C8E-ACD6-D6F0B5C2D47A}"/>
    <cellStyle name="Note 2 8 3 5 2" xfId="40926" xr:uid="{D4F0FC9F-5771-40EB-931D-11D7B23800CC}"/>
    <cellStyle name="Note 2 8 3 6" xfId="40927" xr:uid="{76BEDD04-9E4A-447F-946C-29A22FA3089E}"/>
    <cellStyle name="Note 2 8 4" xfId="40928" xr:uid="{351467D4-2468-412D-B74E-10C0F94C107E}"/>
    <cellStyle name="Note 2 8 5" xfId="40929" xr:uid="{59E9CB89-8D65-4656-B33B-459F2F0DB72A}"/>
    <cellStyle name="Note 2 8 6" xfId="44963" xr:uid="{2A70CE74-6B8F-42B5-BFEC-BE084866AA5B}"/>
    <cellStyle name="Note 2 9" xfId="40930" xr:uid="{BB905056-E7CE-4C13-9924-2ACB6928B99A}"/>
    <cellStyle name="Note 2 9 2" xfId="40931" xr:uid="{05673F56-369A-4BB4-9540-88376EBED2E3}"/>
    <cellStyle name="Note 2 9 2 2" xfId="40932" xr:uid="{4FBD96C0-BEEF-47C2-9AF6-7DD64959BB75}"/>
    <cellStyle name="Note 2 9 2 3" xfId="40933" xr:uid="{C4ECE968-9928-4B11-BEE8-7FFB8772AB74}"/>
    <cellStyle name="Note 2 9 2 4" xfId="46876" xr:uid="{113E6516-FC61-43CB-A591-3D903051A758}"/>
    <cellStyle name="Note 2 9 3" xfId="40934" xr:uid="{CE42E5D1-4071-4F31-9AEB-0D011E81B466}"/>
    <cellStyle name="Note 2 9 3 2" xfId="40935" xr:uid="{5734E113-CAF3-41C9-8222-C3BB86948ECD}"/>
    <cellStyle name="Note 2 9 3 3" xfId="40936" xr:uid="{748438BF-2B2E-491D-A39D-70D0C3299E63}"/>
    <cellStyle name="Note 2 9 4" xfId="40937" xr:uid="{6FFBE755-07A9-46BE-A98B-B4F1B55908FB}"/>
    <cellStyle name="Note 2 9 5" xfId="40938" xr:uid="{1DD39A0B-A90E-4F52-A960-E9834B9943DE}"/>
    <cellStyle name="Note 2 9 6" xfId="44766" xr:uid="{8752A804-C459-4D20-9391-E5F674A744FD}"/>
    <cellStyle name="Note 3" xfId="378" xr:uid="{6F2B6E21-2813-415D-BBEF-0E2DE51FD53B}"/>
    <cellStyle name="Note 3 10" xfId="40939" xr:uid="{4BE97226-6274-4862-9A17-A169B5BC6DD5}"/>
    <cellStyle name="Note 3 11" xfId="40940" xr:uid="{26621F5E-E24D-4494-8849-C4707E4BA61D}"/>
    <cellStyle name="Note 3 12" xfId="43624" xr:uid="{92BFE223-752D-4DCF-90E6-82CB82A935CA}"/>
    <cellStyle name="Note 3 13" xfId="43719" xr:uid="{158CB99B-265F-4C6A-A3DA-B6C14299A29C}"/>
    <cellStyle name="Note 3 14" xfId="1646" xr:uid="{3DD1AF18-FDF7-44AD-AADA-8EBF0494308E}"/>
    <cellStyle name="Note 3 15" xfId="44445" xr:uid="{6BEA3FA1-8F98-44C7-97CB-D3C1141D2CEA}"/>
    <cellStyle name="Note 3 2" xfId="487" xr:uid="{E6D3EA4A-2C6C-4CCB-A485-9F2A00019D17}"/>
    <cellStyle name="Note 3 2 10" xfId="43628" xr:uid="{1607B7C9-5614-44B4-8352-FDE7AFAC4001}"/>
    <cellStyle name="Note 3 2 11" xfId="43739" xr:uid="{16406107-5854-43C1-9B7F-D8DFE3FE3346}"/>
    <cellStyle name="Note 3 2 12" xfId="1692" xr:uid="{E6E4AAC3-4074-4658-A60E-0CE0B503CEFE}"/>
    <cellStyle name="Note 3 2 13" xfId="44694" xr:uid="{C28A68A9-3327-494E-A77F-D05C12A19975}"/>
    <cellStyle name="Note 3 2 2" xfId="749" xr:uid="{564D083E-1CD5-49AA-962C-9051019D6060}"/>
    <cellStyle name="Note 3 2 2 10" xfId="45490" xr:uid="{D7F52DA8-065F-4B31-B86D-FB7B998053AD}"/>
    <cellStyle name="Note 3 2 2 2" xfId="1149" xr:uid="{744D30C9-8E17-4B61-9E93-560E31B15E45}"/>
    <cellStyle name="Note 3 2 2 2 2" xfId="2536" xr:uid="{32AD94AC-9CC2-4DFF-AC1B-0E56886570C7}"/>
    <cellStyle name="Note 3 2 2 2 2 2" xfId="40942" xr:uid="{C6AB677B-DB22-4CB6-A45C-8A5737A7A319}"/>
    <cellStyle name="Note 3 2 2 2 3" xfId="2770" xr:uid="{7C038CD5-89C8-4A83-A3E1-9D946885B3BB}"/>
    <cellStyle name="Note 3 2 2 2 3 2" xfId="40943" xr:uid="{54F381A5-88D8-4A3C-8EC7-9BA08361E055}"/>
    <cellStyle name="Note 3 2 2 2 4" xfId="3003" xr:uid="{73C36B39-9494-4D23-BC31-196157A1F80C}"/>
    <cellStyle name="Note 3 2 2 2 5" xfId="3236" xr:uid="{BA586761-9E68-4F3A-8C5A-823624981047}"/>
    <cellStyle name="Note 3 2 2 2 6" xfId="2302" xr:uid="{C3DD1323-08F3-40AD-9925-B269C8E5382B}"/>
    <cellStyle name="Note 3 2 2 2 7" xfId="40941" xr:uid="{7934C94D-E5E1-4516-A462-537F3F8F63B2}"/>
    <cellStyle name="Note 3 2 2 2 8" xfId="1938" xr:uid="{6A23ADCF-475D-40E3-8048-F86216344EEE}"/>
    <cellStyle name="Note 3 2 2 2 9" xfId="46829" xr:uid="{98959ECC-FCAD-431F-A6B0-16285D6C816B}"/>
    <cellStyle name="Note 3 2 2 3" xfId="2420" xr:uid="{07457F8C-2953-40B1-80F8-1A8EC898322F}"/>
    <cellStyle name="Note 3 2 2 3 2" xfId="40945" xr:uid="{E56CDB6C-69FC-4739-8CC8-0A6B455A3EA4}"/>
    <cellStyle name="Note 3 2 2 3 2 2" xfId="40946" xr:uid="{55A929B2-0BC3-4432-A125-3B5BED437F84}"/>
    <cellStyle name="Note 3 2 2 3 2 2 2" xfId="40947" xr:uid="{EAC0CE74-B257-4DF0-8C3A-D6ECDF67EA06}"/>
    <cellStyle name="Note 3 2 2 3 2 2 3" xfId="40948" xr:uid="{1CF09AA7-BE85-4017-9FA6-47D5F001AA22}"/>
    <cellStyle name="Note 3 2 2 3 2 3" xfId="40949" xr:uid="{1DFF2735-E08A-4886-8851-074EE37CEBB4}"/>
    <cellStyle name="Note 3 2 2 3 2 4" xfId="40950" xr:uid="{E487A618-F0B5-4FCF-8430-4AABB92203A3}"/>
    <cellStyle name="Note 3 2 2 3 3" xfId="40951" xr:uid="{69FB0F7F-050B-4A0D-9BE4-247610FA7C6E}"/>
    <cellStyle name="Note 3 2 2 3 3 2" xfId="40952" xr:uid="{6A35F14C-0D7C-4F01-8005-0BCEBEEE52C2}"/>
    <cellStyle name="Note 3 2 2 3 3 3" xfId="40953" xr:uid="{CA9B1D1E-EA1F-424A-83FC-6205EE0A8B67}"/>
    <cellStyle name="Note 3 2 2 3 4" xfId="40954" xr:uid="{18959D07-CD08-4147-ABB0-774C4BB34AA2}"/>
    <cellStyle name="Note 3 2 2 3 5" xfId="40955" xr:uid="{62203188-7A13-4FA4-AB7B-210D199B2658}"/>
    <cellStyle name="Note 3 2 2 3 6" xfId="40944" xr:uid="{BD8ECCF5-D54B-4703-836B-9DAFB723B2ED}"/>
    <cellStyle name="Note 3 2 2 4" xfId="2654" xr:uid="{FAC864E2-8AB7-4A1D-805B-3C1EAF672C09}"/>
    <cellStyle name="Note 3 2 2 4 2" xfId="40957" xr:uid="{2755BEAD-A0C3-474B-9C94-1EB487F2D8DA}"/>
    <cellStyle name="Note 3 2 2 4 2 2" xfId="40958" xr:uid="{A6AB27C6-ACE3-4FC7-9017-8C3E41DB843C}"/>
    <cellStyle name="Note 3 2 2 4 2 3" xfId="40959" xr:uid="{D9FEBD0F-CF36-4A99-B0C9-6923330D0EB3}"/>
    <cellStyle name="Note 3 2 2 4 3" xfId="40960" xr:uid="{69F14890-EC57-40D1-9412-F455E28C7FB5}"/>
    <cellStyle name="Note 3 2 2 4 3 2" xfId="40961" xr:uid="{6DB30932-E6E0-47D6-948C-7612D7388463}"/>
    <cellStyle name="Note 3 2 2 4 3 3" xfId="40962" xr:uid="{06F75F0C-CA7D-4314-8F84-3767997A8CE2}"/>
    <cellStyle name="Note 3 2 2 4 4" xfId="40963" xr:uid="{D75D3303-3431-4BBE-9F0E-6016A906B4FE}"/>
    <cellStyle name="Note 3 2 2 4 4 2" xfId="40964" xr:uid="{8C34FCC2-E2C6-4812-BABB-086D74AEAFE1}"/>
    <cellStyle name="Note 3 2 2 4 4 2 2" xfId="40965" xr:uid="{C97B96E0-6598-4552-A6CF-7B2997A287AB}"/>
    <cellStyle name="Note 3 2 2 4 4 3" xfId="40966" xr:uid="{146E2B9B-1933-4AA4-98D5-84E350E17D61}"/>
    <cellStyle name="Note 3 2 2 4 4 3 2" xfId="40967" xr:uid="{05CD4875-545C-4F81-A696-5033F72F9C4E}"/>
    <cellStyle name="Note 3 2 2 4 4 4" xfId="40968" xr:uid="{6B8166C3-CA94-4630-B5D9-9095A00A3FF5}"/>
    <cellStyle name="Note 3 2 2 4 5" xfId="40969" xr:uid="{6789EB88-053E-4EB0-B803-01A579C6B1ED}"/>
    <cellStyle name="Note 3 2 2 4 5 2" xfId="40970" xr:uid="{2C72050C-9DFA-464F-8B64-E50854837203}"/>
    <cellStyle name="Note 3 2 2 4 5 2 2" xfId="40971" xr:uid="{D436021B-B871-4C28-AD97-9D00452D45C1}"/>
    <cellStyle name="Note 3 2 2 4 5 3" xfId="40972" xr:uid="{837F77BC-76E0-4E3A-85A9-CD8325109908}"/>
    <cellStyle name="Note 3 2 2 4 6" xfId="40973" xr:uid="{0FD87CF6-7EC2-4791-9875-1FF79E0C83FF}"/>
    <cellStyle name="Note 3 2 2 4 6 2" xfId="40974" xr:uid="{236203DB-21F8-4542-BF14-D0C5A91ACC37}"/>
    <cellStyle name="Note 3 2 2 4 7" xfId="40975" xr:uid="{14EC6837-0C94-4013-8FCF-183EEAC5887B}"/>
    <cellStyle name="Note 3 2 2 4 7 2" xfId="40976" xr:uid="{078403FD-C95B-438B-923A-0D4939BBB9EF}"/>
    <cellStyle name="Note 3 2 2 4 8" xfId="40977" xr:uid="{FEB9783C-A18D-44D8-8CF1-6BBA1207428C}"/>
    <cellStyle name="Note 3 2 2 4 9" xfId="40956" xr:uid="{C192F0E4-F247-41BD-8D2B-630FBD306265}"/>
    <cellStyle name="Note 3 2 2 5" xfId="2887" xr:uid="{ADCEC452-2CFE-45DB-B6E2-41CEAD00A7B0}"/>
    <cellStyle name="Note 3 2 2 5 2" xfId="40979" xr:uid="{4C948257-EA89-4874-86F0-32C2854E9ABE}"/>
    <cellStyle name="Note 3 2 2 5 3" xfId="40980" xr:uid="{DB30410E-6376-4536-AF82-37A6033907F2}"/>
    <cellStyle name="Note 3 2 2 5 4" xfId="40978" xr:uid="{3F9717E5-80D8-47A8-AF2B-7582D5D79816}"/>
    <cellStyle name="Note 3 2 2 6" xfId="3120" xr:uid="{F0DC2E20-6589-4747-9880-AD96BDB9AFBF}"/>
    <cellStyle name="Note 3 2 2 6 2" xfId="40981" xr:uid="{1C29D4D2-7FAE-46BB-9B22-1B7FCD4DF66B}"/>
    <cellStyle name="Note 3 2 2 7" xfId="2186" xr:uid="{AC5C6321-7E96-4071-BDE0-65B64865885B}"/>
    <cellStyle name="Note 3 2 2 7 2" xfId="40982" xr:uid="{9C91D478-E0E7-47E1-8EEA-8CF43FC58FBF}"/>
    <cellStyle name="Note 3 2 2 8" xfId="43654" xr:uid="{03C052C8-3C5F-4DA2-8FEE-894E45A74784}"/>
    <cellStyle name="Note 3 2 2 9" xfId="1817" xr:uid="{84BC554F-A976-4215-B3D4-B73720FDD326}"/>
    <cellStyle name="Note 3 2 3" xfId="938" xr:uid="{E158FBC0-A57E-4606-8763-A82D4C4278A4}"/>
    <cellStyle name="Note 3 2 3 10" xfId="40984" xr:uid="{5B264562-8840-4500-A4FC-5705E5355DD0}"/>
    <cellStyle name="Note 3 2 3 10 2" xfId="40985" xr:uid="{D32C6E1E-0F4E-4E91-B670-DDC849DB8FA0}"/>
    <cellStyle name="Note 3 2 3 11" xfId="40986" xr:uid="{EAA25531-2829-40A1-9988-1DA6F809B760}"/>
    <cellStyle name="Note 3 2 3 12" xfId="40983" xr:uid="{ADE56AFE-2399-449B-89AB-12DE03EF7421}"/>
    <cellStyle name="Note 3 2 3 13" xfId="1880" xr:uid="{8DBA3508-7974-4469-A2BC-F2AEB837A17A}"/>
    <cellStyle name="Note 3 2 3 14" xfId="44882" xr:uid="{AE1C6E8C-5F7A-4B55-983F-95E7DEBDCDFE}"/>
    <cellStyle name="Note 3 2 3 2" xfId="2478" xr:uid="{0C831E13-1C83-4CA0-B239-21A0B8C7E4FD}"/>
    <cellStyle name="Note 3 2 3 2 10" xfId="46994" xr:uid="{BEABFA02-9F09-4F2D-91FD-0D4FC7A8B689}"/>
    <cellStyle name="Note 3 2 3 2 2" xfId="40988" xr:uid="{8BF5A408-A921-4B38-ABAD-010E63DD2179}"/>
    <cellStyle name="Note 3 2 3 2 2 2" xfId="40989" xr:uid="{E94400AF-049D-4111-92E1-4CF88455D6B8}"/>
    <cellStyle name="Note 3 2 3 2 2 2 2" xfId="40990" xr:uid="{C56E2149-8887-44DF-B088-DE7188C97AA0}"/>
    <cellStyle name="Note 3 2 3 2 2 2 3" xfId="40991" xr:uid="{6E92322A-19DD-44AE-B298-5E34F9EEC62A}"/>
    <cellStyle name="Note 3 2 3 2 2 3" xfId="40992" xr:uid="{DB05BA05-8462-4FB0-90B0-16D2006BD291}"/>
    <cellStyle name="Note 3 2 3 2 2 3 2" xfId="40993" xr:uid="{AEA7FDCA-A153-4312-B647-673F058FE42E}"/>
    <cellStyle name="Note 3 2 3 2 2 3 2 2" xfId="40994" xr:uid="{53B70331-028E-4740-ABA6-A5B088AEF078}"/>
    <cellStyle name="Note 3 2 3 2 2 3 3" xfId="40995" xr:uid="{DD16F46C-6BC7-4C30-8644-E2CB34ED8826}"/>
    <cellStyle name="Note 3 2 3 2 2 4" xfId="40996" xr:uid="{3216CA03-67F1-4EE3-A67F-DCD2E7580FD3}"/>
    <cellStyle name="Note 3 2 3 2 2 4 2" xfId="40997" xr:uid="{96F165AD-89EA-4FF2-BADD-A843C7A0314A}"/>
    <cellStyle name="Note 3 2 3 2 2 5" xfId="40998" xr:uid="{C8D6C4A8-7D50-4606-94EE-B4E4DB43EEC2}"/>
    <cellStyle name="Note 3 2 3 2 2 5 2" xfId="40999" xr:uid="{572968A7-6B40-46EE-8529-0B8428CF49FF}"/>
    <cellStyle name="Note 3 2 3 2 2 6" xfId="41000" xr:uid="{DDF60895-519D-4035-9F5F-D01F5BE00938}"/>
    <cellStyle name="Note 3 2 3 2 3" xfId="41001" xr:uid="{CAF9132A-687A-40CB-B243-A81FB6D9900A}"/>
    <cellStyle name="Note 3 2 3 2 3 2" xfId="41002" xr:uid="{7354CDB9-2D9C-4BA4-A9B6-491C4DB69F4C}"/>
    <cellStyle name="Note 3 2 3 2 3 3" xfId="41003" xr:uid="{20C7955E-9DEC-49D7-B934-8AE1C96CEE19}"/>
    <cellStyle name="Note 3 2 3 2 4" xfId="41004" xr:uid="{B88402AF-F04B-4EFD-8FAB-EBC8C5BFCB50}"/>
    <cellStyle name="Note 3 2 3 2 4 2" xfId="41005" xr:uid="{73C92B9D-56CB-4E54-B9E5-B1346E82C2FF}"/>
    <cellStyle name="Note 3 2 3 2 4 2 2" xfId="41006" xr:uid="{91A188E4-C9D2-4DAB-916A-53B8D0D75F55}"/>
    <cellStyle name="Note 3 2 3 2 4 3" xfId="41007" xr:uid="{195EF9E1-0805-441B-B067-E538B162205B}"/>
    <cellStyle name="Note 3 2 3 2 4 3 2" xfId="41008" xr:uid="{F149CE7E-DA84-4647-91F3-2B20F91F345C}"/>
    <cellStyle name="Note 3 2 3 2 4 4" xfId="41009" xr:uid="{239FE20D-2D46-485D-B935-FFE0DD8E97E3}"/>
    <cellStyle name="Note 3 2 3 2 5" xfId="41010" xr:uid="{10B3DFC1-F405-4073-A9D3-62902D60C742}"/>
    <cellStyle name="Note 3 2 3 2 5 2" xfId="41011" xr:uid="{9759A815-6763-478C-A85B-E99AF79DD307}"/>
    <cellStyle name="Note 3 2 3 2 5 2 2" xfId="41012" xr:uid="{711506EE-3F31-4FDD-98E6-65D1C6618077}"/>
    <cellStyle name="Note 3 2 3 2 5 3" xfId="41013" xr:uid="{86000B7B-A606-495D-A74D-541139B60B51}"/>
    <cellStyle name="Note 3 2 3 2 6" xfId="41014" xr:uid="{FDBBAE8C-4AEC-4C20-A69E-B50378779158}"/>
    <cellStyle name="Note 3 2 3 2 6 2" xfId="41015" xr:uid="{6E7C7B6F-50AA-4D91-8A91-2C99E45F8E7B}"/>
    <cellStyle name="Note 3 2 3 2 7" xfId="41016" xr:uid="{EF9AAD90-9FC7-45BE-8228-B407E6649045}"/>
    <cellStyle name="Note 3 2 3 2 7 2" xfId="41017" xr:uid="{76A2523F-4908-4BBA-A3D6-87EC2E0A6480}"/>
    <cellStyle name="Note 3 2 3 2 8" xfId="41018" xr:uid="{506410CE-D342-4D1E-B5ED-9E6428955582}"/>
    <cellStyle name="Note 3 2 3 2 9" xfId="40987" xr:uid="{93241E0A-DB7B-41EA-BF9B-FA32FD19E90C}"/>
    <cellStyle name="Note 3 2 3 3" xfId="2712" xr:uid="{E9A9989C-F299-4895-BC08-A81D4FCB50B2}"/>
    <cellStyle name="Note 3 2 3 3 2" xfId="41020" xr:uid="{50C1DDA9-4DB9-4EC3-AB3F-5E6BEB54CA26}"/>
    <cellStyle name="Note 3 2 3 3 2 2" xfId="41021" xr:uid="{5E1FB3CA-C024-4711-9661-768908A074FB}"/>
    <cellStyle name="Note 3 2 3 3 2 2 2" xfId="41022" xr:uid="{BC517B87-DC53-4994-A2AB-77449525287D}"/>
    <cellStyle name="Note 3 2 3 3 2 2 2 2" xfId="41023" xr:uid="{838E6209-F134-44A7-A227-AFE5B111807D}"/>
    <cellStyle name="Note 3 2 3 3 2 2 3" xfId="41024" xr:uid="{158A9A09-E961-4D39-8594-86AC85BC8B98}"/>
    <cellStyle name="Note 3 2 3 3 2 2 3 2" xfId="41025" xr:uid="{412DC1B1-C840-41C2-88E6-A9BCEE40F3C7}"/>
    <cellStyle name="Note 3 2 3 3 2 2 4" xfId="41026" xr:uid="{C1F0C707-EF85-46C4-ACA0-1BF76405E7D2}"/>
    <cellStyle name="Note 3 2 3 3 2 3" xfId="41027" xr:uid="{05A6627A-F420-4134-A5AA-405CE53CEC5C}"/>
    <cellStyle name="Note 3 2 3 3 2 3 2" xfId="41028" xr:uid="{DD05FC4A-7340-433E-B96A-543341A35DAB}"/>
    <cellStyle name="Note 3 2 3 3 2 3 2 2" xfId="41029" xr:uid="{415CFE37-F643-4F09-972A-9FDADC51D47A}"/>
    <cellStyle name="Note 3 2 3 3 2 3 3" xfId="41030" xr:uid="{DB7C73EB-EA13-434A-82B6-DAF8E2A9272F}"/>
    <cellStyle name="Note 3 2 3 3 2 4" xfId="41031" xr:uid="{2A798B44-E713-4E12-B2F3-618D84B5DDBE}"/>
    <cellStyle name="Note 3 2 3 3 2 4 2" xfId="41032" xr:uid="{EB4B2A9A-96DD-4816-9BF5-6FBE3D066478}"/>
    <cellStyle name="Note 3 2 3 3 2 5" xfId="41033" xr:uid="{5DDF5083-4816-4D59-94E2-86DA852C0D1D}"/>
    <cellStyle name="Note 3 2 3 3 2 5 2" xfId="41034" xr:uid="{9C96A348-1A7B-4B42-95C9-DF5EADB0050F}"/>
    <cellStyle name="Note 3 2 3 3 2 6" xfId="41035" xr:uid="{F9F7E6EA-1922-4400-893F-C8D4C191B0C4}"/>
    <cellStyle name="Note 3 2 3 3 3" xfId="41036" xr:uid="{7582C5AF-165F-4A65-9C36-EDCD4846F8BC}"/>
    <cellStyle name="Note 3 2 3 3 3 2" xfId="41037" xr:uid="{F1B55583-62C2-45A2-B511-582284356A5A}"/>
    <cellStyle name="Note 3 2 3 3 3 2 2" xfId="41038" xr:uid="{4CDA57C2-7ECB-4BAF-9B7B-7391A0559153}"/>
    <cellStyle name="Note 3 2 3 3 3 3" xfId="41039" xr:uid="{17C74916-1736-4B53-8545-4502FB81A636}"/>
    <cellStyle name="Note 3 2 3 3 3 3 2" xfId="41040" xr:uid="{DC83CCFB-D1E0-48BF-82F1-69B217906A62}"/>
    <cellStyle name="Note 3 2 3 3 3 4" xfId="41041" xr:uid="{770E5FFD-0897-4F94-AE40-6739307D8E67}"/>
    <cellStyle name="Note 3 2 3 3 4" xfId="41042" xr:uid="{69C708C7-3BE9-48C6-ADA1-95ADBC97F60F}"/>
    <cellStyle name="Note 3 2 3 3 4 2" xfId="41043" xr:uid="{A6B4817C-A338-451C-8D06-C7E7132FB1BF}"/>
    <cellStyle name="Note 3 2 3 3 4 2 2" xfId="41044" xr:uid="{BE42BC54-CE30-48A7-B2E6-83AA90D06E79}"/>
    <cellStyle name="Note 3 2 3 3 4 3" xfId="41045" xr:uid="{0DF84437-F767-497F-956E-49C3A33FC684}"/>
    <cellStyle name="Note 3 2 3 3 4 3 2" xfId="41046" xr:uid="{98D05B71-AF96-42DD-BBE1-3C4D81CB0243}"/>
    <cellStyle name="Note 3 2 3 3 4 4" xfId="41047" xr:uid="{2577BF48-23C9-4F76-8824-7182A6346DE6}"/>
    <cellStyle name="Note 3 2 3 3 5" xfId="41048" xr:uid="{78D72E12-E0DA-44E3-8B23-79C4B2AB7497}"/>
    <cellStyle name="Note 3 2 3 3 6" xfId="41049" xr:uid="{5B05F2D2-8244-4DA3-B953-26EBFA740296}"/>
    <cellStyle name="Note 3 2 3 3 7" xfId="41019" xr:uid="{247293D3-43B6-4185-B7E8-6EEE4AAEEC8F}"/>
    <cellStyle name="Note 3 2 3 4" xfId="2945" xr:uid="{FA9CD3E6-1641-41F5-AB62-0C905F7AF728}"/>
    <cellStyle name="Note 3 2 3 4 2" xfId="41051" xr:uid="{64DCF1EB-5C01-44E5-AB15-21EF5ECACB4C}"/>
    <cellStyle name="Note 3 2 3 4 2 2" xfId="41052" xr:uid="{E3D108F4-18F0-4086-A71E-7BABADACC140}"/>
    <cellStyle name="Note 3 2 3 4 2 2 2" xfId="41053" xr:uid="{2B8577D1-B411-4990-AF09-24FA3CFD43AE}"/>
    <cellStyle name="Note 3 2 3 4 2 2 3" xfId="41054" xr:uid="{C2242E38-A327-4083-B00B-B73D1D399DC9}"/>
    <cellStyle name="Note 3 2 3 4 2 3" xfId="41055" xr:uid="{C8A1C5C3-F4AA-4D82-9E00-CC780DB3AA85}"/>
    <cellStyle name="Note 3 2 3 4 2 4" xfId="41056" xr:uid="{B72F48B1-FC0D-4478-8CE8-0D2166D22A9B}"/>
    <cellStyle name="Note 3 2 3 4 3" xfId="41057" xr:uid="{DDEDFEAF-1D3A-430C-A205-623064A45CE6}"/>
    <cellStyle name="Note 3 2 3 4 3 2" xfId="41058" xr:uid="{82EBD7F4-CB25-4B67-BC7B-C6E7840F4CBA}"/>
    <cellStyle name="Note 3 2 3 4 3 3" xfId="41059" xr:uid="{ACF6A9A6-4FCB-43C4-98E6-CB4FD868CB50}"/>
    <cellStyle name="Note 3 2 3 4 4" xfId="41060" xr:uid="{1E304032-0A69-4BBA-9F24-F665480DB059}"/>
    <cellStyle name="Note 3 2 3 4 5" xfId="41061" xr:uid="{DD28C137-AB6D-48C5-85EB-31F8B8839649}"/>
    <cellStyle name="Note 3 2 3 4 6" xfId="41050" xr:uid="{9048C3FF-3E21-4977-B99A-55957398AD3F}"/>
    <cellStyle name="Note 3 2 3 5" xfId="3178" xr:uid="{69A4120F-868E-440D-9F51-9DB9CFDDBB34}"/>
    <cellStyle name="Note 3 2 3 5 2" xfId="41063" xr:uid="{D4753E45-85DA-4A62-AB6A-C303621DEE2C}"/>
    <cellStyle name="Note 3 2 3 5 2 2" xfId="41064" xr:uid="{FD3A94E2-158D-42C9-A052-6B4C9DB6E0F9}"/>
    <cellStyle name="Note 3 2 3 5 2 3" xfId="41065" xr:uid="{343322CF-608F-4745-B8D4-09F5536E7D9F}"/>
    <cellStyle name="Note 3 2 3 5 3" xfId="41066" xr:uid="{28014F4D-8FD9-4751-A113-B731390EFB95}"/>
    <cellStyle name="Note 3 2 3 5 4" xfId="41067" xr:uid="{F2FCCA50-428D-466B-AE34-1556CB492379}"/>
    <cellStyle name="Note 3 2 3 5 5" xfId="41062" xr:uid="{57DBFA93-FD37-490C-AF5A-C5CBB1CD0983}"/>
    <cellStyle name="Note 3 2 3 6" xfId="2244" xr:uid="{A242DF21-2B6D-43C3-995F-C8E11E90B3FC}"/>
    <cellStyle name="Note 3 2 3 6 2" xfId="41069" xr:uid="{5A1FA105-9C5D-4B24-B65C-C9DB6948EA83}"/>
    <cellStyle name="Note 3 2 3 6 2 2" xfId="41070" xr:uid="{34906808-127D-47EE-A211-56B7A6AE55D5}"/>
    <cellStyle name="Note 3 2 3 6 2 3" xfId="41071" xr:uid="{68422166-C4A3-4A57-9C32-9CDAE2F80B77}"/>
    <cellStyle name="Note 3 2 3 6 3" xfId="41072" xr:uid="{D8B15456-C59A-409B-B70C-E794AE1FFCFF}"/>
    <cellStyle name="Note 3 2 3 6 4" xfId="41073" xr:uid="{82C26355-94E7-4723-BA26-310252DF0AC1}"/>
    <cellStyle name="Note 3 2 3 6 5" xfId="41068" xr:uid="{47E7DE83-2BE3-41BF-90F8-9EF1D7A69D2A}"/>
    <cellStyle name="Note 3 2 3 7" xfId="41074" xr:uid="{A6A55098-C3F4-42FD-9082-A7B1E6D10F00}"/>
    <cellStyle name="Note 3 2 3 7 2" xfId="41075" xr:uid="{E1C9DCFB-DB36-40C9-88E3-924A850ECA71}"/>
    <cellStyle name="Note 3 2 3 7 2 2" xfId="41076" xr:uid="{C63C22C7-3B69-4FA6-895A-AE6256076DF3}"/>
    <cellStyle name="Note 3 2 3 7 2 2 2" xfId="41077" xr:uid="{DF00E35F-7ECC-4EBD-9F51-4707281D2A05}"/>
    <cellStyle name="Note 3 2 3 7 2 3" xfId="41078" xr:uid="{E82BD2CF-C04B-4A4B-A4EF-68C6B4B6DF4E}"/>
    <cellStyle name="Note 3 2 3 7 3" xfId="41079" xr:uid="{25A839A7-A6C6-4F97-8CC0-2ED8A68B6D6A}"/>
    <cellStyle name="Note 3 2 3 7 3 2" xfId="41080" xr:uid="{8F95B1C5-FCCC-4852-9575-B2A640D7E422}"/>
    <cellStyle name="Note 3 2 3 7 4" xfId="41081" xr:uid="{BC30EF92-7A8C-46AE-B7DF-E22B8A090D4C}"/>
    <cellStyle name="Note 3 2 3 7 4 2" xfId="41082" xr:uid="{A37310AD-FA34-42D8-92CF-A71770725DC0}"/>
    <cellStyle name="Note 3 2 3 7 5" xfId="41083" xr:uid="{962C785C-320B-4C4A-B030-0C0AA992568B}"/>
    <cellStyle name="Note 3 2 3 8" xfId="41084" xr:uid="{D60F152B-AB84-4473-8142-D9D6A843638E}"/>
    <cellStyle name="Note 3 2 3 8 2" xfId="41085" xr:uid="{3B53F05D-F4BB-4208-9473-0D3CB7A97C27}"/>
    <cellStyle name="Note 3 2 3 8 2 2" xfId="41086" xr:uid="{B107448D-43EC-44A4-A318-34043D965543}"/>
    <cellStyle name="Note 3 2 3 8 3" xfId="41087" xr:uid="{A0D82FFD-2B2F-404B-8A02-8BC097D9A42C}"/>
    <cellStyle name="Note 3 2 3 9" xfId="41088" xr:uid="{E043AA2D-9C35-4229-9366-F4F84D2C19E9}"/>
    <cellStyle name="Note 3 2 3 9 2" xfId="41089" xr:uid="{31B512EF-AC10-40CD-B156-DF50D983DE31}"/>
    <cellStyle name="Note 3 2 4" xfId="2362" xr:uid="{DFA31A5D-52CB-41F8-BA30-94C68D19B55D}"/>
    <cellStyle name="Note 3 2 4 10" xfId="47166" xr:uid="{4C891337-9A7F-4569-B39D-F2E8CEB8CF5F}"/>
    <cellStyle name="Note 3 2 4 2" xfId="41091" xr:uid="{7B68217F-2D19-4A42-B07E-C47E363BF655}"/>
    <cellStyle name="Note 3 2 4 2 2" xfId="41092" xr:uid="{A1E0808C-A698-4502-8F87-0F85CC14E48E}"/>
    <cellStyle name="Note 3 2 4 2 2 2" xfId="41093" xr:uid="{676E6C08-FA3C-4788-A2A0-E53220AEEA45}"/>
    <cellStyle name="Note 3 2 4 2 2 2 2" xfId="41094" xr:uid="{BC4134DF-7FAD-40F8-B234-10C3A02A53E8}"/>
    <cellStyle name="Note 3 2 4 2 2 2 2 2" xfId="41095" xr:uid="{E8D9ED48-3230-47F9-89A3-D80717CFC46C}"/>
    <cellStyle name="Note 3 2 4 2 2 2 3" xfId="41096" xr:uid="{593E1E20-FB4B-4DB5-9CB0-E1DA5115550F}"/>
    <cellStyle name="Note 3 2 4 2 2 2 3 2" xfId="41097" xr:uid="{262E13C2-A639-4A1E-BE56-56000127775B}"/>
    <cellStyle name="Note 3 2 4 2 2 2 4" xfId="41098" xr:uid="{50489F0C-886D-4042-8577-93CD0EEF66FD}"/>
    <cellStyle name="Note 3 2 4 2 2 3" xfId="41099" xr:uid="{EC778703-0366-476F-B975-BF9FD8D103B6}"/>
    <cellStyle name="Note 3 2 4 2 2 3 2" xfId="41100" xr:uid="{1102EF32-A8FB-4F5D-97B8-0BAFE8CFD098}"/>
    <cellStyle name="Note 3 2 4 2 2 3 2 2" xfId="41101" xr:uid="{B17696BF-283B-46DF-ABC8-8F4BF0CDEBD6}"/>
    <cellStyle name="Note 3 2 4 2 2 3 3" xfId="41102" xr:uid="{D8968025-0621-44C2-8FA8-83FB8CF8AD00}"/>
    <cellStyle name="Note 3 2 4 2 2 4" xfId="41103" xr:uid="{60728B6F-21E2-484B-A4D3-9F2E4C62664D}"/>
    <cellStyle name="Note 3 2 4 2 2 4 2" xfId="41104" xr:uid="{FB3B489E-C2DD-4DBE-8F11-F51B79941FEA}"/>
    <cellStyle name="Note 3 2 4 2 2 5" xfId="41105" xr:uid="{DD056A66-C750-4CD6-92F9-DEE3F3870ABA}"/>
    <cellStyle name="Note 3 2 4 2 2 5 2" xfId="41106" xr:uid="{A9DCF053-E2EA-4084-946A-74CBE9DFFFD5}"/>
    <cellStyle name="Note 3 2 4 2 2 6" xfId="41107" xr:uid="{8703C25D-A1D6-429B-BE9C-2EC5F78C556B}"/>
    <cellStyle name="Note 3 2 4 2 3" xfId="41108" xr:uid="{121F6934-B03C-4E05-9EC7-CBD209DE9292}"/>
    <cellStyle name="Note 3 2 4 2 3 2" xfId="41109" xr:uid="{326C2BDE-0EE3-4C01-88E3-A14651C7CF23}"/>
    <cellStyle name="Note 3 2 4 2 3 2 2" xfId="41110" xr:uid="{E8ED7DC7-306C-40AF-9014-03CC8048E5EB}"/>
    <cellStyle name="Note 3 2 4 2 3 3" xfId="41111" xr:uid="{3F9EF4E9-6814-42A6-9640-4B1C83F5B5C4}"/>
    <cellStyle name="Note 3 2 4 2 3 3 2" xfId="41112" xr:uid="{EC086317-8748-4EF5-B9E6-CD6AEA36C613}"/>
    <cellStyle name="Note 3 2 4 2 3 4" xfId="41113" xr:uid="{FD5D2527-CE25-4C26-A9FB-606BEEAEC67C}"/>
    <cellStyle name="Note 3 2 4 2 4" xfId="41114" xr:uid="{EEE6A5C2-08CB-43DF-92BE-A3ECBDB03E6D}"/>
    <cellStyle name="Note 3 2 4 2 4 2" xfId="41115" xr:uid="{CF69993E-9FA7-4C0F-AD49-5CB5414C3AE5}"/>
    <cellStyle name="Note 3 2 4 2 4 2 2" xfId="41116" xr:uid="{A70FC03C-C828-4975-A4C6-92D486C9970F}"/>
    <cellStyle name="Note 3 2 4 2 4 3" xfId="41117" xr:uid="{329CAFE4-18EF-4095-8C95-E530935B2B1D}"/>
    <cellStyle name="Note 3 2 4 2 5" xfId="41118" xr:uid="{6C0B5FB8-A3B4-47CB-A39A-A74246A7FEA8}"/>
    <cellStyle name="Note 3 2 4 2 5 2" xfId="41119" xr:uid="{5650BFDF-BE29-4B3C-891F-4376F2B4C994}"/>
    <cellStyle name="Note 3 2 4 2 6" xfId="41120" xr:uid="{CD56069C-EFF8-4E9E-9BAB-5261DF14B78C}"/>
    <cellStyle name="Note 3 2 4 2 6 2" xfId="41121" xr:uid="{044C3017-88C3-4626-85D7-88568D730B97}"/>
    <cellStyle name="Note 3 2 4 2 7" xfId="41122" xr:uid="{DA14285C-9F5D-48EC-A480-7BEC5756CCF8}"/>
    <cellStyle name="Note 3 2 4 3" xfId="41123" xr:uid="{6ABDCDF6-107E-4400-A407-F964C93748EA}"/>
    <cellStyle name="Note 3 2 4 3 2" xfId="41124" xr:uid="{4748414D-CB01-4DBF-B763-1476498967D2}"/>
    <cellStyle name="Note 3 2 4 3 2 2" xfId="41125" xr:uid="{B5C86CEC-04CC-40F1-814A-A18A52899DB7}"/>
    <cellStyle name="Note 3 2 4 3 2 2 2" xfId="41126" xr:uid="{8B5044F2-937D-432F-B601-596F9385BDF9}"/>
    <cellStyle name="Note 3 2 4 3 2 3" xfId="41127" xr:uid="{5F98F969-CF92-4C27-A883-80AF060AAC21}"/>
    <cellStyle name="Note 3 2 4 3 2 3 2" xfId="41128" xr:uid="{76FB0825-8F06-4020-84AC-4521517487EB}"/>
    <cellStyle name="Note 3 2 4 3 2 4" xfId="41129" xr:uid="{9BAA40F3-4A53-41D0-BB28-0B42EF22A40C}"/>
    <cellStyle name="Note 3 2 4 3 3" xfId="41130" xr:uid="{DE6886CA-41F9-4224-B1D6-49563EC28846}"/>
    <cellStyle name="Note 3 2 4 3 3 2" xfId="41131" xr:uid="{5E2E2A8B-9886-403E-9AF2-874F46189036}"/>
    <cellStyle name="Note 3 2 4 3 3 2 2" xfId="41132" xr:uid="{51229A0F-0D81-45A8-BA31-9B13C3626770}"/>
    <cellStyle name="Note 3 2 4 3 3 3" xfId="41133" xr:uid="{BEEA84A5-1A2A-4C6D-B20A-F6A66F23A069}"/>
    <cellStyle name="Note 3 2 4 3 4" xfId="41134" xr:uid="{C50F22C8-CE63-4C71-8587-D30F2B48BA55}"/>
    <cellStyle name="Note 3 2 4 3 4 2" xfId="41135" xr:uid="{F880CD16-F865-4F66-B61E-4CABD1F56A95}"/>
    <cellStyle name="Note 3 2 4 3 5" xfId="41136" xr:uid="{D1CF5852-23CC-4CA7-8C6D-415ED2C43DEC}"/>
    <cellStyle name="Note 3 2 4 3 5 2" xfId="41137" xr:uid="{FBF89565-269A-463A-A935-EBAF99ED888B}"/>
    <cellStyle name="Note 3 2 4 3 6" xfId="41138" xr:uid="{D50DBF60-753C-45CC-AC77-4152D8856360}"/>
    <cellStyle name="Note 3 2 4 4" xfId="41139" xr:uid="{922B2D8A-2A6F-4EC5-8434-9940EB813636}"/>
    <cellStyle name="Note 3 2 4 4 2" xfId="41140" xr:uid="{9C90D783-B3AD-4637-9C70-39E2C2F6EA0E}"/>
    <cellStyle name="Note 3 2 4 4 2 2" xfId="41141" xr:uid="{C8B99EFA-99DB-417F-84E6-D0DFAEE7891A}"/>
    <cellStyle name="Note 3 2 4 4 2 2 2" xfId="41142" xr:uid="{07DC5A90-A7A7-413E-97C9-0CECBE573180}"/>
    <cellStyle name="Note 3 2 4 4 2 3" xfId="41143" xr:uid="{22BF6D61-1A2B-4B35-A67F-10D6F249D431}"/>
    <cellStyle name="Note 3 2 4 4 3" xfId="41144" xr:uid="{0101B5C5-5461-485A-99D1-63D335CA0B07}"/>
    <cellStyle name="Note 3 2 4 4 3 2" xfId="41145" xr:uid="{3BCEF5F0-1692-481B-B1F4-8E63A05E9EDA}"/>
    <cellStyle name="Note 3 2 4 4 4" xfId="41146" xr:uid="{A66317D7-DB36-4F42-98DC-05B519B2C5CD}"/>
    <cellStyle name="Note 3 2 4 4 4 2" xfId="41147" xr:uid="{E32AC939-6723-4135-A7F2-FD35E940B1DA}"/>
    <cellStyle name="Note 3 2 4 4 5" xfId="41148" xr:uid="{6D4F7CF2-376A-41AC-87B5-400A803CD2EC}"/>
    <cellStyle name="Note 3 2 4 5" xfId="41149" xr:uid="{64422EF2-F010-4F7E-A6EC-470EE998CB54}"/>
    <cellStyle name="Note 3 2 4 5 2" xfId="41150" xr:uid="{5D7B0E6C-82EE-4054-8B30-45DE14DF0927}"/>
    <cellStyle name="Note 3 2 4 5 2 2" xfId="41151" xr:uid="{A55FE10E-D9DE-4BCF-A600-3EFA1575F121}"/>
    <cellStyle name="Note 3 2 4 5 3" xfId="41152" xr:uid="{CD139BC4-EFBE-4CF0-AF7C-92CE6F4E7C73}"/>
    <cellStyle name="Note 3 2 4 6" xfId="41153" xr:uid="{A6D2FF64-6A76-493B-A64A-08EA584A5C47}"/>
    <cellStyle name="Note 3 2 4 6 2" xfId="41154" xr:uid="{BB9145BF-C311-4559-8B16-C95301AC50CD}"/>
    <cellStyle name="Note 3 2 4 7" xfId="41155" xr:uid="{949EEEA3-5A96-49C2-B16B-826F2E51FA46}"/>
    <cellStyle name="Note 3 2 4 7 2" xfId="41156" xr:uid="{88E9C84D-EB98-4A8D-A9C9-D782C3A7C394}"/>
    <cellStyle name="Note 3 2 4 8" xfId="41157" xr:uid="{B887D107-2570-4B48-9EA9-F03F617D9F96}"/>
    <cellStyle name="Note 3 2 4 9" xfId="41090" xr:uid="{EBB3FF52-4544-4C0F-B21D-A7C51CA46837}"/>
    <cellStyle name="Note 3 2 5" xfId="2596" xr:uid="{934FED0C-4607-416D-B183-324397D0550B}"/>
    <cellStyle name="Note 3 2 5 2" xfId="41159" xr:uid="{A4DF32C6-A822-4441-BDA3-F71A045649E0}"/>
    <cellStyle name="Note 3 2 5 2 2" xfId="41160" xr:uid="{48264A5C-FDB7-4AF1-9339-7253B97CCCB8}"/>
    <cellStyle name="Note 3 2 5 2 2 2" xfId="41161" xr:uid="{354C97D1-F66C-4430-9AC1-528EF50F29BB}"/>
    <cellStyle name="Note 3 2 5 2 3" xfId="41162" xr:uid="{4F43C43A-4CA6-4F6D-816D-2CA4E9DF2B84}"/>
    <cellStyle name="Note 3 2 5 2 3 2" xfId="41163" xr:uid="{4FB25757-2320-4535-9BAC-DBE3A5E5CA46}"/>
    <cellStyle name="Note 3 2 5 2 4" xfId="41164" xr:uid="{3125E83A-B39F-473F-A659-FE8F3E633F7E}"/>
    <cellStyle name="Note 3 2 5 3" xfId="41165" xr:uid="{A05151BB-F6C3-4423-BCC2-05469BEE855D}"/>
    <cellStyle name="Note 3 2 5 3 2" xfId="41166" xr:uid="{6AE71D14-7078-4117-A333-B80A3968BA37}"/>
    <cellStyle name="Note 3 2 5 3 2 2" xfId="41167" xr:uid="{50A65870-6CBD-440B-96DC-3917D88D0C09}"/>
    <cellStyle name="Note 3 2 5 3 3" xfId="41168" xr:uid="{35B7678E-0AA7-49D7-B0C2-BE7511B0D59F}"/>
    <cellStyle name="Note 3 2 5 4" xfId="41169" xr:uid="{854E9F9B-D0A2-4B01-8A26-0B88574C6D10}"/>
    <cellStyle name="Note 3 2 5 4 2" xfId="41170" xr:uid="{D1E02DD1-CC08-4EB5-A72A-7002663C9CCE}"/>
    <cellStyle name="Note 3 2 5 5" xfId="41171" xr:uid="{4A6A4784-D11C-4DD1-B97F-9823F8D833B3}"/>
    <cellStyle name="Note 3 2 5 5 2" xfId="41172" xr:uid="{AEF66D73-566D-4940-854D-09D2A2028ABE}"/>
    <cellStyle name="Note 3 2 5 6" xfId="41173" xr:uid="{F0D0FBD4-B5BD-4FF4-8795-E233D124E23D}"/>
    <cellStyle name="Note 3 2 5 7" xfId="41158" xr:uid="{E4354C7F-334B-4BEE-AB6F-69AAC643FF1F}"/>
    <cellStyle name="Note 3 2 5 8" xfId="46264" xr:uid="{180C40BC-4048-4CEE-A0C7-5DAEC6CF95A8}"/>
    <cellStyle name="Note 3 2 6" xfId="2829" xr:uid="{2ECCC0D4-5830-433E-9EEE-FEC565DE98AC}"/>
    <cellStyle name="Note 3 2 6 2" xfId="41175" xr:uid="{03C462CC-0AE3-4615-8064-B68B3165ED9B}"/>
    <cellStyle name="Note 3 2 6 2 2" xfId="41176" xr:uid="{4BF8F295-DF3D-4798-ADB8-EC32C34D3A33}"/>
    <cellStyle name="Note 3 2 6 2 2 2" xfId="41177" xr:uid="{7DA07114-B6A7-4AF3-B420-24221705580A}"/>
    <cellStyle name="Note 3 2 6 2 3" xfId="41178" xr:uid="{22A6E9CB-9A63-4BFD-8A00-76245CE25E74}"/>
    <cellStyle name="Note 3 2 6 2 3 2" xfId="41179" xr:uid="{76808C15-A968-4AA2-AF41-2318A968EDC8}"/>
    <cellStyle name="Note 3 2 6 2 4" xfId="41180" xr:uid="{B3DB4E8E-FD76-48C8-96B1-E05F6D9AC7DB}"/>
    <cellStyle name="Note 3 2 6 3" xfId="41181" xr:uid="{1B2380F7-26F6-44DA-836D-221315B4AED3}"/>
    <cellStyle name="Note 3 2 6 3 2" xfId="41182" xr:uid="{52FB2564-87BC-4E3F-90B6-4F0A26007A63}"/>
    <cellStyle name="Note 3 2 6 3 2 2" xfId="41183" xr:uid="{D6106F11-686E-4F6F-900D-D0FE0F25CD6D}"/>
    <cellStyle name="Note 3 2 6 3 3" xfId="41184" xr:uid="{765378D7-1C07-4BA2-8A4F-B18A7F52419D}"/>
    <cellStyle name="Note 3 2 6 4" xfId="41185" xr:uid="{193A0027-0D2C-4524-904E-B707EB2ACBD1}"/>
    <cellStyle name="Note 3 2 6 4 2" xfId="41186" xr:uid="{CCA43870-5398-4684-8EC5-BAF05B50DE41}"/>
    <cellStyle name="Note 3 2 6 5" xfId="41187" xr:uid="{1F4CE642-21F3-4E7E-8118-102D1E7E7581}"/>
    <cellStyle name="Note 3 2 6 5 2" xfId="41188" xr:uid="{572CD987-6950-4401-83B0-CCF9F62D2866}"/>
    <cellStyle name="Note 3 2 6 6" xfId="41189" xr:uid="{097F17FB-5AE9-4184-9FEC-5E49992016D0}"/>
    <cellStyle name="Note 3 2 6 7" xfId="41174" xr:uid="{A12DBD83-CE75-4CDC-A01F-739A3C907F78}"/>
    <cellStyle name="Note 3 2 6 8" xfId="47832" xr:uid="{5A23A2B0-2282-4D17-80C6-FDC4B515056E}"/>
    <cellStyle name="Note 3 2 7" xfId="3062" xr:uid="{0BF6AB69-D0DD-4D00-9F5A-9E7962FBA529}"/>
    <cellStyle name="Note 3 2 7 2" xfId="41191" xr:uid="{ADE134D5-811B-4AAB-9A4B-9CF6074E7CE5}"/>
    <cellStyle name="Note 3 2 7 2 2" xfId="41192" xr:uid="{DB82A609-8129-4BBC-8A13-CBED7FE96DCA}"/>
    <cellStyle name="Note 3 2 7 3" xfId="41193" xr:uid="{9ABF9FE8-0E83-4D29-B465-2C3CC001D4D4}"/>
    <cellStyle name="Note 3 2 7 3 2" xfId="41194" xr:uid="{026FEF24-690B-446C-93E6-29738FAF952F}"/>
    <cellStyle name="Note 3 2 7 4" xfId="41195" xr:uid="{27A62548-9B3A-4BB3-9B8B-E2850CC51DB6}"/>
    <cellStyle name="Note 3 2 7 5" xfId="41190" xr:uid="{26C329F6-3056-4852-9C5A-3B070F048273}"/>
    <cellStyle name="Note 3 2 8" xfId="2128" xr:uid="{121C3A49-6132-453B-9C93-6A2F7139E717}"/>
    <cellStyle name="Note 3 2 8 2" xfId="41196" xr:uid="{829DC93E-0C06-4FC7-AB50-C74A2D26C3F8}"/>
    <cellStyle name="Note 3 2 9" xfId="41197" xr:uid="{2EB5AD44-E846-4F2F-92E7-AD081D4E544F}"/>
    <cellStyle name="Note 3 3" xfId="627" xr:uid="{E2DCE73B-4D69-4302-AC3A-8F6A8F67E855}"/>
    <cellStyle name="Note 3 3 10" xfId="45379" xr:uid="{7B792620-B6EF-41BB-A032-31058C203A38}"/>
    <cellStyle name="Note 3 3 2" xfId="1038" xr:uid="{A8C827A3-6A76-433B-8354-F1993FE0196A}"/>
    <cellStyle name="Note 3 3 2 2" xfId="2507" xr:uid="{178848ED-1D26-4719-866B-D1A71299BF90}"/>
    <cellStyle name="Note 3 3 2 2 2" xfId="41199" xr:uid="{BEC2020F-D221-4104-9583-31C4E0D74609}"/>
    <cellStyle name="Note 3 3 2 3" xfId="2741" xr:uid="{643E756E-5494-48ED-84D2-4281145DCE47}"/>
    <cellStyle name="Note 3 3 2 3 2" xfId="41200" xr:uid="{4B76A09A-F15B-4369-A658-856650B89C2E}"/>
    <cellStyle name="Note 3 3 2 4" xfId="2974" xr:uid="{B82EE26C-BA7C-4187-B266-8CF99998B6E8}"/>
    <cellStyle name="Note 3 3 2 5" xfId="3207" xr:uid="{1FAA09BE-E0EE-453D-BEAC-A8CE7C22A90D}"/>
    <cellStyle name="Note 3 3 2 6" xfId="2273" xr:uid="{D6C357E4-3AB8-4C1C-A9C6-7D7CBDE8ECA9}"/>
    <cellStyle name="Note 3 3 2 7" xfId="41198" xr:uid="{293AD65F-202C-48BB-853F-8538F2A8AE49}"/>
    <cellStyle name="Note 3 3 2 8" xfId="1909" xr:uid="{05A6D06B-92F5-44FB-8C5D-B11F3D1600B1}"/>
    <cellStyle name="Note 3 3 2 9" xfId="46717" xr:uid="{F1F2CB35-63DE-438B-9478-13E8ECA4ACC8}"/>
    <cellStyle name="Note 3 3 3" xfId="2391" xr:uid="{A3E8C6A5-F987-47C1-B5AC-4D7010D9472B}"/>
    <cellStyle name="Note 3 3 3 2" xfId="41202" xr:uid="{72EDD89C-50DA-41AF-A2FC-22AD875CF875}"/>
    <cellStyle name="Note 3 3 3 3" xfId="41203" xr:uid="{9DEBB703-CBFE-47C8-810F-CF83BF5D2707}"/>
    <cellStyle name="Note 3 3 3 4" xfId="41201" xr:uid="{8B4C0017-05D4-49F7-A2E1-2887CB7B81F2}"/>
    <cellStyle name="Note 3 3 4" xfId="2625" xr:uid="{EA5557A8-4AB5-462F-B1E6-10FDA781C216}"/>
    <cellStyle name="Note 3 3 4 2" xfId="41205" xr:uid="{1E4B7797-99BA-413E-90A7-EB1284C2225E}"/>
    <cellStyle name="Note 3 3 4 3" xfId="41204" xr:uid="{27C3B5AD-F51F-4399-B90C-D56F5E1AEA99}"/>
    <cellStyle name="Note 3 3 5" xfId="2858" xr:uid="{7F733428-A146-4C78-BB5F-755C9D07888B}"/>
    <cellStyle name="Note 3 3 5 2" xfId="41206" xr:uid="{6E0E9C8A-2247-4FC9-B4D5-A7867C97B5C1}"/>
    <cellStyle name="Note 3 3 6" xfId="3091" xr:uid="{955F50E9-24B9-4699-8C85-75AE8AC3DFB4}"/>
    <cellStyle name="Note 3 3 7" xfId="2157" xr:uid="{C247552D-AFC5-4C3A-AA2D-C914BA36B69F}"/>
    <cellStyle name="Note 3 3 8" xfId="43758" xr:uid="{4221F490-E715-4464-8381-C8E395243C21}"/>
    <cellStyle name="Note 3 3 9" xfId="1787" xr:uid="{E85F6374-ED39-477E-9355-2F0946636641}"/>
    <cellStyle name="Note 3 4" xfId="687" xr:uid="{5BDA75D7-8B03-450A-B0A5-9E8DD45278B4}"/>
    <cellStyle name="Note 3 4 10" xfId="1851" xr:uid="{6D713133-B1B6-49B1-A703-79C9DC3FFBD8}"/>
    <cellStyle name="Note 3 4 11" xfId="44771" xr:uid="{7084EDB2-EEE8-405C-B3FA-3F3C26D825B9}"/>
    <cellStyle name="Note 3 4 2" xfId="1094" xr:uid="{C170ED45-7E33-4066-8DAD-E835310410AC}"/>
    <cellStyle name="Note 3 4 2 2" xfId="41209" xr:uid="{57ADC65C-21AB-4C5F-92EF-EB4C7AC58AF4}"/>
    <cellStyle name="Note 3 4 2 2 2" xfId="41210" xr:uid="{B3543D0B-DFC0-4EC8-9327-98DC8C34AA78}"/>
    <cellStyle name="Note 3 4 2 2 2 2" xfId="41211" xr:uid="{61B26DCB-1B79-4007-A0A0-3B27C433174F}"/>
    <cellStyle name="Note 3 4 2 2 2 3" xfId="41212" xr:uid="{49F245FC-90EE-4DA4-8830-AE8D4C73C00E}"/>
    <cellStyle name="Note 3 4 2 2 3" xfId="41213" xr:uid="{C85BEBF7-B57F-4B21-A386-2747AB3A7C5C}"/>
    <cellStyle name="Note 3 4 2 2 3 2" xfId="41214" xr:uid="{7F066F78-D31D-4DE7-8DA9-FED7954D7ABA}"/>
    <cellStyle name="Note 3 4 2 2 3 2 2" xfId="41215" xr:uid="{D84E66F4-162A-4219-B4C9-9640E94AAACB}"/>
    <cellStyle name="Note 3 4 2 2 3 3" xfId="41216" xr:uid="{F4064B0B-6A9D-4407-873C-126422FAA5E8}"/>
    <cellStyle name="Note 3 4 2 2 4" xfId="41217" xr:uid="{BA9C2445-1343-4FD4-A7C7-AF01E5B1F3E4}"/>
    <cellStyle name="Note 3 4 2 2 4 2" xfId="41218" xr:uid="{A3DF4274-AFD0-4981-BD2C-BA3527282683}"/>
    <cellStyle name="Note 3 4 2 2 5" xfId="41219" xr:uid="{C1057110-A23D-4408-945E-75C47DD62177}"/>
    <cellStyle name="Note 3 4 2 2 5 2" xfId="41220" xr:uid="{E683AD1B-EA1A-4D68-95E1-A67058B3714D}"/>
    <cellStyle name="Note 3 4 2 2 6" xfId="41221" xr:uid="{61E58226-D4F3-4F17-AA07-820A7BFAE32A}"/>
    <cellStyle name="Note 3 4 2 3" xfId="41222" xr:uid="{43B258E5-B159-4E39-BCCC-84D478B6E452}"/>
    <cellStyle name="Note 3 4 2 3 2" xfId="41223" xr:uid="{35AF587D-5418-4733-88EC-5082F0C0CFA8}"/>
    <cellStyle name="Note 3 4 2 3 2 2" xfId="41224" xr:uid="{DA47F67A-48F2-494B-B69D-D71CB1F4F922}"/>
    <cellStyle name="Note 3 4 2 3 2 2 2" xfId="41225" xr:uid="{04ECB968-6F86-4E20-80B1-DE2DB7F8CC0E}"/>
    <cellStyle name="Note 3 4 2 3 2 3" xfId="41226" xr:uid="{1A3A4BE2-D6A2-45FE-842A-0E60E6A49F22}"/>
    <cellStyle name="Note 3 4 2 3 3" xfId="41227" xr:uid="{E1F139DF-B8C4-4F28-A98F-E6883882B009}"/>
    <cellStyle name="Note 3 4 2 3 3 2" xfId="41228" xr:uid="{A876287D-9B96-4A4D-8A17-51701C66C854}"/>
    <cellStyle name="Note 3 4 2 3 3 2 2" xfId="41229" xr:uid="{DF28DA75-44C5-4C53-B096-656A08CB15D1}"/>
    <cellStyle name="Note 3 4 2 3 3 3" xfId="41230" xr:uid="{8003036A-AE3C-4A2E-B52E-DBCC6C9A0978}"/>
    <cellStyle name="Note 3 4 2 3 4" xfId="41231" xr:uid="{CF0EE758-F082-474B-A2DA-077B6DC7DA71}"/>
    <cellStyle name="Note 3 4 2 3 4 2" xfId="41232" xr:uid="{2EB4E0B1-4C03-48CD-B038-177D4B70B2BD}"/>
    <cellStyle name="Note 3 4 2 3 5" xfId="41233" xr:uid="{41F5CDA3-BE5B-4641-9484-090A3CDABBCD}"/>
    <cellStyle name="Note 3 4 2 3 5 2" xfId="41234" xr:uid="{F9C99BB3-C647-4D90-A750-5D7A0796A0F3}"/>
    <cellStyle name="Note 3 4 2 3 6" xfId="41235" xr:uid="{FF436DEE-5658-4DAA-87E5-565771D707F0}"/>
    <cellStyle name="Note 3 4 2 4" xfId="41236" xr:uid="{3357CF46-578D-4DC8-A4C5-22C65D0763FD}"/>
    <cellStyle name="Note 3 4 2 5" xfId="41237" xr:uid="{DA8DA8B5-4C3D-4961-BF37-3F0C5873A218}"/>
    <cellStyle name="Note 3 4 2 6" xfId="41208" xr:uid="{2A261BD2-B7AA-4948-A0A0-A2EA0558200E}"/>
    <cellStyle name="Note 3 4 2 7" xfId="2449" xr:uid="{A7BFEE45-4B3C-490A-AABB-D051CC2FB663}"/>
    <cellStyle name="Note 3 4 2 8" xfId="46881" xr:uid="{4CEAAFBA-247A-49E4-8F3F-F27D8E95D0FC}"/>
    <cellStyle name="Note 3 4 3" xfId="2683" xr:uid="{AD0F8705-5315-4D0F-AC91-447354A78544}"/>
    <cellStyle name="Note 3 4 3 2" xfId="41239" xr:uid="{8DFDD3CC-42F1-4732-9DAD-7AB4E6A288CC}"/>
    <cellStyle name="Note 3 4 3 2 2" xfId="41240" xr:uid="{B119813A-DEB4-4156-B364-C838ACD8252D}"/>
    <cellStyle name="Note 3 4 3 2 2 2" xfId="41241" xr:uid="{D2510C0C-C2DD-4020-BD61-7499C6465B86}"/>
    <cellStyle name="Note 3 4 3 2 2 2 2" xfId="41242" xr:uid="{CFA99428-2A91-4CE3-8804-956604DD0AA0}"/>
    <cellStyle name="Note 3 4 3 2 2 2 2 2" xfId="41243" xr:uid="{09206F7F-F99B-4EDC-8F90-AE6F1AFBA349}"/>
    <cellStyle name="Note 3 4 3 2 2 2 3" xfId="41244" xr:uid="{94213075-CCC4-40E0-8200-8CED6A06C25E}"/>
    <cellStyle name="Note 3 4 3 2 2 2 3 2" xfId="41245" xr:uid="{EA7767B5-F8FB-4F46-A748-ACB042976D06}"/>
    <cellStyle name="Note 3 4 3 2 2 2 4" xfId="41246" xr:uid="{8658C29C-F2B6-43A2-B0AC-F7B5CC610789}"/>
    <cellStyle name="Note 3 4 3 2 2 3" xfId="41247" xr:uid="{85E2BF3B-4BBD-4D0C-8FC6-A92314537542}"/>
    <cellStyle name="Note 3 4 3 2 2 3 2" xfId="41248" xr:uid="{FE332D49-F95A-475B-8A33-B9183541DE71}"/>
    <cellStyle name="Note 3 4 3 2 2 3 2 2" xfId="41249" xr:uid="{64E1F41C-473D-4807-9744-1C6AFCC54FD0}"/>
    <cellStyle name="Note 3 4 3 2 2 3 3" xfId="41250" xr:uid="{AFAEB142-C72F-4FF2-A8EA-219C91DE72A1}"/>
    <cellStyle name="Note 3 4 3 2 2 4" xfId="41251" xr:uid="{847F6761-57D0-4B72-B201-AA7BF7C2DFAA}"/>
    <cellStyle name="Note 3 4 3 2 2 4 2" xfId="41252" xr:uid="{FFE901F4-66B2-469E-B79A-DA5F0B3E1D23}"/>
    <cellStyle name="Note 3 4 3 2 2 5" xfId="41253" xr:uid="{449CB912-5644-4676-99F4-DF8A6B1105A0}"/>
    <cellStyle name="Note 3 4 3 2 2 5 2" xfId="41254" xr:uid="{BEF27F8A-033E-4EB3-B66F-2C197BFBBBC9}"/>
    <cellStyle name="Note 3 4 3 2 2 6" xfId="41255" xr:uid="{51542FCA-D213-4F96-8EC9-A0802687AD1E}"/>
    <cellStyle name="Note 3 4 3 2 3" xfId="41256" xr:uid="{A7C521DD-E8C6-49FF-9F2B-A360BBE1BADB}"/>
    <cellStyle name="Note 3 4 3 2 3 2" xfId="41257" xr:uid="{234D3593-57A9-4B2F-B5DC-6E567C7935D4}"/>
    <cellStyle name="Note 3 4 3 2 3 2 2" xfId="41258" xr:uid="{98EF24E8-5C1A-415D-A4DB-8FAF9F84D504}"/>
    <cellStyle name="Note 3 4 3 2 3 3" xfId="41259" xr:uid="{51699BF0-15DD-44CE-BAF9-46FE7640AAFC}"/>
    <cellStyle name="Note 3 4 3 2 3 3 2" xfId="41260" xr:uid="{93AE0E85-F5F0-4D6B-9E08-F8ACE7310CD8}"/>
    <cellStyle name="Note 3 4 3 2 3 4" xfId="41261" xr:uid="{98F8E76F-C6CB-46F9-8860-C6E243B66278}"/>
    <cellStyle name="Note 3 4 3 2 4" xfId="41262" xr:uid="{E3414058-6D6A-4D02-8AB1-17A1FFE68AE0}"/>
    <cellStyle name="Note 3 4 3 2 4 2" xfId="41263" xr:uid="{33DC5971-C9BF-4561-984E-5BD6268DEB99}"/>
    <cellStyle name="Note 3 4 3 2 4 2 2" xfId="41264" xr:uid="{11BB4339-A669-4524-A589-AD3B43D2BD20}"/>
    <cellStyle name="Note 3 4 3 2 4 3" xfId="41265" xr:uid="{2F9DA270-2949-4605-B271-772CD85DF5ED}"/>
    <cellStyle name="Note 3 4 3 2 5" xfId="41266" xr:uid="{F456580E-9D39-4C77-8E49-4B13B429B2B5}"/>
    <cellStyle name="Note 3 4 3 2 5 2" xfId="41267" xr:uid="{3AC475E7-6FF2-405D-9F52-44616E0340AA}"/>
    <cellStyle name="Note 3 4 3 2 6" xfId="41268" xr:uid="{8434D04C-2CFA-40C5-A00A-9E5E6B85EF9C}"/>
    <cellStyle name="Note 3 4 3 2 6 2" xfId="41269" xr:uid="{3DEA60CA-7882-4C8A-B263-638208D34B05}"/>
    <cellStyle name="Note 3 4 3 2 7" xfId="41270" xr:uid="{B2E536A2-06C0-4614-A99B-6BFDCD805371}"/>
    <cellStyle name="Note 3 4 3 3" xfId="41271" xr:uid="{DDB44C3E-E24B-4EA6-8CC9-F3BBDFC6E87C}"/>
    <cellStyle name="Note 3 4 3 3 2" xfId="41272" xr:uid="{2092E6EF-7BF4-43B9-8BD4-1ABB3677CB3B}"/>
    <cellStyle name="Note 3 4 3 3 2 2" xfId="41273" xr:uid="{36A66DAE-63D0-4979-9D1B-25EE0675DFFD}"/>
    <cellStyle name="Note 3 4 3 3 2 2 2" xfId="41274" xr:uid="{B83659DE-6884-45F5-8462-E0D25C7CEE8B}"/>
    <cellStyle name="Note 3 4 3 3 2 3" xfId="41275" xr:uid="{D97E7852-41B9-4EDE-978E-5227EEFC8A00}"/>
    <cellStyle name="Note 3 4 3 3 2 3 2" xfId="41276" xr:uid="{20B3D540-FE96-41C8-A52E-D19F39383C89}"/>
    <cellStyle name="Note 3 4 3 3 2 4" xfId="41277" xr:uid="{C482A654-1045-4DC7-9D03-018F0DDD4384}"/>
    <cellStyle name="Note 3 4 3 3 3" xfId="41278" xr:uid="{F04AA982-E3A7-418F-9E3F-BE08E675D270}"/>
    <cellStyle name="Note 3 4 3 3 3 2" xfId="41279" xr:uid="{567052AD-71E8-4A00-B63D-2E2E043EEFC8}"/>
    <cellStyle name="Note 3 4 3 3 3 2 2" xfId="41280" xr:uid="{6ABE9423-6457-4103-8413-E24958ED5C76}"/>
    <cellStyle name="Note 3 4 3 3 3 3" xfId="41281" xr:uid="{9CE03AB2-8636-46B4-B638-CBEB40847D01}"/>
    <cellStyle name="Note 3 4 3 3 4" xfId="41282" xr:uid="{FA6E22F2-BC54-4FF0-B823-4268DD0F3738}"/>
    <cellStyle name="Note 3 4 3 3 4 2" xfId="41283" xr:uid="{71707946-DC65-4D69-A794-3D5CD62EBEC0}"/>
    <cellStyle name="Note 3 4 3 3 5" xfId="41284" xr:uid="{B0F3796E-6EC5-4F99-BC9B-2D2A5AC2874C}"/>
    <cellStyle name="Note 3 4 3 3 5 2" xfId="41285" xr:uid="{B2AAE87E-AC9E-4B45-86F9-3E314251BD70}"/>
    <cellStyle name="Note 3 4 3 3 6" xfId="41286" xr:uid="{D60F6847-7F53-412E-93AB-36E33A0A6C50}"/>
    <cellStyle name="Note 3 4 3 4" xfId="41287" xr:uid="{C17C5B8B-658B-4A17-B7F0-E49FED6A20A4}"/>
    <cellStyle name="Note 3 4 3 4 2" xfId="41288" xr:uid="{2C228816-92F3-4B8F-B0E0-71D560521F5A}"/>
    <cellStyle name="Note 3 4 3 4 2 2" xfId="41289" xr:uid="{A7E3AE04-2C91-44A8-AC49-360EAA66C20E}"/>
    <cellStyle name="Note 3 4 3 4 3" xfId="41290" xr:uid="{7CC4A0D2-607C-453C-BE87-FBC5BFE58222}"/>
    <cellStyle name="Note 3 4 3 4 3 2" xfId="41291" xr:uid="{E2C4D980-D7B6-432E-9ACA-EC38B17F2B3C}"/>
    <cellStyle name="Note 3 4 3 4 4" xfId="41292" xr:uid="{C4B49691-ECF1-4389-A939-9E222FA2BC6C}"/>
    <cellStyle name="Note 3 4 3 5" xfId="41293" xr:uid="{0A78640C-D7EA-42C6-AD70-2B36A160CD06}"/>
    <cellStyle name="Note 3 4 3 5 2" xfId="41294" xr:uid="{C6813B61-B222-47BC-AEA1-E9D455ADE98B}"/>
    <cellStyle name="Note 3 4 3 5 2 2" xfId="41295" xr:uid="{90E76CC2-2E17-4D9F-B334-5589182DDEFC}"/>
    <cellStyle name="Note 3 4 3 5 3" xfId="41296" xr:uid="{42BEDDD3-4440-4BCA-BA62-0CB173962D64}"/>
    <cellStyle name="Note 3 4 3 6" xfId="41297" xr:uid="{ECD83F92-850B-4467-94AB-5FDCE64D1FE9}"/>
    <cellStyle name="Note 3 4 3 6 2" xfId="41298" xr:uid="{C2209C2E-A9EA-47B6-B482-0C4424FA47CA}"/>
    <cellStyle name="Note 3 4 3 7" xfId="41299" xr:uid="{BDA7431E-B10E-431A-8100-E3F719CBF25E}"/>
    <cellStyle name="Note 3 4 3 7 2" xfId="41300" xr:uid="{6F289EA3-2B3C-4D74-B341-C5B8BBA24DEA}"/>
    <cellStyle name="Note 3 4 3 8" xfId="41301" xr:uid="{37C5F3D1-8E80-4A44-A194-08317DB5865D}"/>
    <cellStyle name="Note 3 4 3 9" xfId="41238" xr:uid="{61ACE654-3370-4D39-9343-E17C25523646}"/>
    <cellStyle name="Note 3 4 4" xfId="2916" xr:uid="{A5ED1128-D683-4B82-B651-29A4C7C0A717}"/>
    <cellStyle name="Note 3 4 4 2" xfId="41303" xr:uid="{1EC5E663-FD4B-4181-A68F-6D1100888053}"/>
    <cellStyle name="Note 3 4 4 2 2" xfId="41304" xr:uid="{987824C0-A2C3-46D5-9985-F7CD3463765A}"/>
    <cellStyle name="Note 3 4 4 2 2 2" xfId="41305" xr:uid="{5FAFC898-EEEE-4337-A5E8-31A9C33154EF}"/>
    <cellStyle name="Note 3 4 4 2 3" xfId="41306" xr:uid="{65019CF9-39AD-4F08-BF63-D7D7E5265372}"/>
    <cellStyle name="Note 3 4 4 2 3 2" xfId="41307" xr:uid="{052F65DE-11A8-446F-846D-07DF59174EF4}"/>
    <cellStyle name="Note 3 4 4 2 4" xfId="41308" xr:uid="{A9050314-9E03-4977-ACE1-1E9DC38EC48A}"/>
    <cellStyle name="Note 3 4 4 3" xfId="41309" xr:uid="{4B46FD6E-4191-455B-998F-A7FB1CF63E59}"/>
    <cellStyle name="Note 3 4 4 3 2" xfId="41310" xr:uid="{45831424-C1BF-41FB-A5FC-2191573D4727}"/>
    <cellStyle name="Note 3 4 4 3 2 2" xfId="41311" xr:uid="{A8F7FE70-3ECE-41FA-B1DE-0DABD947A24F}"/>
    <cellStyle name="Note 3 4 4 3 3" xfId="41312" xr:uid="{22B22ECB-01C5-4A58-8F72-BBC3B030398E}"/>
    <cellStyle name="Note 3 4 4 4" xfId="41313" xr:uid="{EBC35D78-6084-42BF-928C-9F90AFC69DB9}"/>
    <cellStyle name="Note 3 4 4 4 2" xfId="41314" xr:uid="{D9D267D0-23EB-4868-808C-2C467BCA7796}"/>
    <cellStyle name="Note 3 4 4 5" xfId="41315" xr:uid="{AA7B5768-C497-4A7B-AB0E-BA407DB9B3CB}"/>
    <cellStyle name="Note 3 4 4 5 2" xfId="41316" xr:uid="{0EAA83AD-7603-497B-BA33-DABD4D905AFC}"/>
    <cellStyle name="Note 3 4 4 6" xfId="41317" xr:uid="{EEC9E135-81F4-40D3-8F2C-95CFB75F3754}"/>
    <cellStyle name="Note 3 4 4 7" xfId="41302" xr:uid="{FE5DD7A6-654D-4218-8483-41DC0B27A7FC}"/>
    <cellStyle name="Note 3 4 5" xfId="3149" xr:uid="{C834697D-1C64-4CCD-802D-B09CD654F2FC}"/>
    <cellStyle name="Note 3 4 5 2" xfId="41319" xr:uid="{D723291A-D514-4181-9C91-8447DD3898D9}"/>
    <cellStyle name="Note 3 4 5 2 2" xfId="41320" xr:uid="{2323FD03-D7C3-473A-8579-84E4C91E76D5}"/>
    <cellStyle name="Note 3 4 5 2 3" xfId="41321" xr:uid="{0BF8E13C-0363-4E2C-8E6F-DE49A5A047D7}"/>
    <cellStyle name="Note 3 4 5 3" xfId="41322" xr:uid="{46B403B7-2808-4EF3-B2FB-F0F092E0CA0B}"/>
    <cellStyle name="Note 3 4 5 3 2" xfId="41323" xr:uid="{87926407-1308-43C7-B9E7-1DB78E1BD3FE}"/>
    <cellStyle name="Note 3 4 5 3 2 2" xfId="41324" xr:uid="{1B5E3A63-F44A-4CCA-9299-D5ECF8400B40}"/>
    <cellStyle name="Note 3 4 5 3 2 2 2" xfId="41325" xr:uid="{42A45711-6C08-4298-A077-36F375FE3067}"/>
    <cellStyle name="Note 3 4 5 3 2 3" xfId="41326" xr:uid="{29C160FB-EE8E-4BA9-981F-A5ECBF49793E}"/>
    <cellStyle name="Note 3 4 5 3 2 3 2" xfId="41327" xr:uid="{EC61A4CA-63F9-4D29-BA2C-C351F8C5CC80}"/>
    <cellStyle name="Note 3 4 5 3 2 4" xfId="41328" xr:uid="{978ABE50-83F6-47A2-A1B3-9C4FE931ED33}"/>
    <cellStyle name="Note 3 4 5 3 3" xfId="41329" xr:uid="{67D59D9A-9427-4CC7-BFDC-48AC0538C1FF}"/>
    <cellStyle name="Note 3 4 5 3 3 2" xfId="41330" xr:uid="{04478F69-492C-4305-8C6D-B9EA29379D36}"/>
    <cellStyle name="Note 3 4 5 3 3 2 2" xfId="41331" xr:uid="{B1D71D87-AB54-4D51-A6B8-13B32238D4F8}"/>
    <cellStyle name="Note 3 4 5 3 3 3" xfId="41332" xr:uid="{BFB17EF2-11CF-4C01-8A41-C68A39EA5F48}"/>
    <cellStyle name="Note 3 4 5 3 4" xfId="41333" xr:uid="{3EA87B2C-ECCE-442F-894B-6A380CFD7132}"/>
    <cellStyle name="Note 3 4 5 3 4 2" xfId="41334" xr:uid="{2984B0DB-B0C2-45DF-A8CC-0514E69166B1}"/>
    <cellStyle name="Note 3 4 5 3 5" xfId="41335" xr:uid="{B81AE97F-C8BD-4283-908D-F553BFE4073F}"/>
    <cellStyle name="Note 3 4 5 3 5 2" xfId="41336" xr:uid="{107D59F4-0FB8-4F98-829C-16F78B4972F3}"/>
    <cellStyle name="Note 3 4 5 3 6" xfId="41337" xr:uid="{5B1971C7-795A-474E-B176-D444B06DF90C}"/>
    <cellStyle name="Note 3 4 5 4" xfId="41338" xr:uid="{5EA13B41-F368-497D-9143-A417AF25C73A}"/>
    <cellStyle name="Note 3 4 5 4 2" xfId="41339" xr:uid="{190B1380-D885-42EF-8EF7-65DBFBEE9D3B}"/>
    <cellStyle name="Note 3 4 5 4 3" xfId="41340" xr:uid="{E4E8E9B6-00CF-4326-A4B9-B72B511111C3}"/>
    <cellStyle name="Note 3 4 5 5" xfId="41341" xr:uid="{4C70BAC0-223E-4F52-B14E-A4E88825374D}"/>
    <cellStyle name="Note 3 4 5 6" xfId="41342" xr:uid="{59B4BD50-AC93-4446-882C-3D607F75F276}"/>
    <cellStyle name="Note 3 4 5 7" xfId="41318" xr:uid="{5444B68C-ACAD-4037-BC1E-2DE04308AE99}"/>
    <cellStyle name="Note 3 4 6" xfId="2215" xr:uid="{7197475C-17B0-416B-B252-C26013A037AE}"/>
    <cellStyle name="Note 3 4 6 2" xfId="41344" xr:uid="{8B9E171D-C96D-4805-A5FE-1027BC18FF6D}"/>
    <cellStyle name="Note 3 4 6 2 2" xfId="41345" xr:uid="{A13AAF1E-0742-4C7D-BC4E-EC8353F8742F}"/>
    <cellStyle name="Note 3 4 6 3" xfId="41346" xr:uid="{1D6DF999-D990-4F6B-8ED0-076BFA50BA8B}"/>
    <cellStyle name="Note 3 4 6 3 2" xfId="41347" xr:uid="{7BCEE59B-A41F-452B-B270-B98E143AF842}"/>
    <cellStyle name="Note 3 4 6 4" xfId="41348" xr:uid="{293D1B45-A61A-418E-AAA4-392ECCBA5C89}"/>
    <cellStyle name="Note 3 4 6 5" xfId="41343" xr:uid="{6232FCC5-DE04-4BA5-8875-04E3E04771D4}"/>
    <cellStyle name="Note 3 4 7" xfId="41349" xr:uid="{5B094D79-7057-443C-9C12-4C86DDC7D544}"/>
    <cellStyle name="Note 3 4 8" xfId="41350" xr:uid="{372C30D5-1C26-4D98-90EA-D5ECCA7BCDB6}"/>
    <cellStyle name="Note 3 4 9" xfId="41207" xr:uid="{07676D1A-5F55-4A1E-96E7-57C870E2D487}"/>
    <cellStyle name="Note 3 5" xfId="882" xr:uid="{1BE95314-D921-492A-8FB6-650C68201009}"/>
    <cellStyle name="Note 3 5 2" xfId="41352" xr:uid="{55AA52AB-21D2-4EC6-AD09-9976A3391E39}"/>
    <cellStyle name="Note 3 5 3" xfId="41353" xr:uid="{383F01F6-9B6D-43A5-A664-5F8C8DEC3B65}"/>
    <cellStyle name="Note 3 5 4" xfId="41351" xr:uid="{7DF4D773-AA02-4BCA-A2BA-122E22395E16}"/>
    <cellStyle name="Note 3 5 5" xfId="2333" xr:uid="{C3A39946-D68A-4AC4-9177-227A78FC0E26}"/>
    <cellStyle name="Note 3 5 6" xfId="47055" xr:uid="{2C0B0D81-AC06-453D-90FB-09AAD8D55334}"/>
    <cellStyle name="Note 3 6" xfId="2567" xr:uid="{2B09B4F5-304A-4204-B886-1D340831485A}"/>
    <cellStyle name="Note 3 6 2" xfId="41355" xr:uid="{63B9C79F-6F19-4607-90ED-1D213A1446F7}"/>
    <cellStyle name="Note 3 6 2 2" xfId="41356" xr:uid="{CF3CBABE-1ED2-4342-A363-005B49D8E10B}"/>
    <cellStyle name="Note 3 6 2 2 2" xfId="41357" xr:uid="{0B071F46-FFCF-4B27-A531-2439FEFCF5E8}"/>
    <cellStyle name="Note 3 6 2 2 2 2" xfId="41358" xr:uid="{7CE9BF33-DE02-41A3-A802-C0E6C22DD648}"/>
    <cellStyle name="Note 3 6 2 2 3" xfId="41359" xr:uid="{456FC899-4D52-42C3-8960-42A8CE047285}"/>
    <cellStyle name="Note 3 6 2 2 3 2" xfId="41360" xr:uid="{70C9FF69-E1A7-4747-8207-B452E895DA77}"/>
    <cellStyle name="Note 3 6 2 2 4" xfId="41361" xr:uid="{82639B3D-3573-47A7-9AE0-8627BE73B95E}"/>
    <cellStyle name="Note 3 6 2 3" xfId="41362" xr:uid="{B4BC4594-CFA7-4935-A205-F1DF90007605}"/>
    <cellStyle name="Note 3 6 2 3 2" xfId="41363" xr:uid="{909D4E3D-45F3-4BDA-82BA-A92C5288F202}"/>
    <cellStyle name="Note 3 6 2 3 2 2" xfId="41364" xr:uid="{E6BE1628-044A-4FAB-90E5-E5A09651B87E}"/>
    <cellStyle name="Note 3 6 2 3 3" xfId="41365" xr:uid="{21653120-1106-4EAA-9BDE-D4464FD04579}"/>
    <cellStyle name="Note 3 6 2 4" xfId="41366" xr:uid="{4B0A72A0-C4F3-4FC2-8B3D-DD0F543BCDCF}"/>
    <cellStyle name="Note 3 6 2 4 2" xfId="41367" xr:uid="{F47C71BF-2C55-4A4B-82E5-98A19A5A3CA5}"/>
    <cellStyle name="Note 3 6 2 5" xfId="41368" xr:uid="{44F325AB-CBE5-4206-B2AB-9F406DEE6A59}"/>
    <cellStyle name="Note 3 6 2 5 2" xfId="41369" xr:uid="{75F79444-663A-48BE-A3F5-25C517AFABB6}"/>
    <cellStyle name="Note 3 6 2 6" xfId="41370" xr:uid="{FB4A1CEE-F0B8-4C41-AA0A-3162E4671BFE}"/>
    <cellStyle name="Note 3 6 3" xfId="41371" xr:uid="{FEE99A3E-36C9-4855-8290-64EB32BD2AF0}"/>
    <cellStyle name="Note 3 6 3 2" xfId="41372" xr:uid="{CDA9F9B7-66F1-4647-BCC8-3D4F92F8054F}"/>
    <cellStyle name="Note 3 6 3 2 2" xfId="41373" xr:uid="{2BB01D0A-FD26-4127-B369-D5A4B4D20A02}"/>
    <cellStyle name="Note 3 6 3 3" xfId="41374" xr:uid="{9B08EE11-DA82-4009-9FB7-D660A390403C}"/>
    <cellStyle name="Note 3 6 3 3 2" xfId="41375" xr:uid="{4C311184-B3B8-46A2-99A4-E5666B210FC0}"/>
    <cellStyle name="Note 3 6 3 4" xfId="41376" xr:uid="{EBAC19BA-CE37-4225-833E-C5C8062F22ED}"/>
    <cellStyle name="Note 3 6 4" xfId="41377" xr:uid="{7B2EB0AC-F96E-494C-BF08-F39D3A61A419}"/>
    <cellStyle name="Note 3 6 4 2" xfId="41378" xr:uid="{A629749B-351F-4220-8082-AF63C5B73DA3}"/>
    <cellStyle name="Note 3 6 4 2 2" xfId="41379" xr:uid="{4AE00444-FB28-4E14-87E2-13604EEAF6E1}"/>
    <cellStyle name="Note 3 6 4 3" xfId="41380" xr:uid="{3F27304B-B80C-44BA-88B0-0AF8AAD89816}"/>
    <cellStyle name="Note 3 6 5" xfId="41381" xr:uid="{3BD2E88D-5A6B-432E-B579-FB0FA8CCD695}"/>
    <cellStyle name="Note 3 6 5 2" xfId="41382" xr:uid="{4AC20935-2FF9-4CBD-8BF2-B35DFF95FDA6}"/>
    <cellStyle name="Note 3 6 6" xfId="41383" xr:uid="{4816001F-2DE3-404C-8790-E8A818C2E2CE}"/>
    <cellStyle name="Note 3 6 6 2" xfId="41384" xr:uid="{0B767CB3-8C6D-4538-8F53-BAD4A941F5B6}"/>
    <cellStyle name="Note 3 6 7" xfId="41385" xr:uid="{4FAA679B-B365-4656-93F9-1D8210C7886A}"/>
    <cellStyle name="Note 3 6 8" xfId="41354" xr:uid="{6495A8EA-11C4-456E-B140-8293DD8E61F9}"/>
    <cellStyle name="Note 3 6 9" xfId="46153" xr:uid="{B707D791-6030-46C3-8A73-48D14C9FAB0F}"/>
    <cellStyle name="Note 3 7" xfId="2800" xr:uid="{A4122E87-2294-4975-B432-5ECB7C9A097A}"/>
    <cellStyle name="Note 3 7 2" xfId="41387" xr:uid="{07DF7F4A-5316-49CE-8CF1-523D76B8D7DC}"/>
    <cellStyle name="Note 3 7 2 2" xfId="41388" xr:uid="{185EE56D-F051-45BB-A6BA-90BFD28977E2}"/>
    <cellStyle name="Note 3 7 2 2 2" xfId="41389" xr:uid="{302F48AD-282B-47BE-8666-935AE5858942}"/>
    <cellStyle name="Note 3 7 2 3" xfId="41390" xr:uid="{C0348DB9-74A4-4F10-9358-D2429C650E6D}"/>
    <cellStyle name="Note 3 7 2 3 2" xfId="41391" xr:uid="{4D39C6CC-0F62-4465-82E4-621E8E0C4052}"/>
    <cellStyle name="Note 3 7 2 4" xfId="41392" xr:uid="{C06B8B4F-62CD-45F7-B3B9-A13FC1B6EEB1}"/>
    <cellStyle name="Note 3 7 3" xfId="41393" xr:uid="{4668984F-28AB-461F-9D45-96728356CC66}"/>
    <cellStyle name="Note 3 7 3 2" xfId="41394" xr:uid="{10800572-B72C-4B78-827F-CC78ECCE9C55}"/>
    <cellStyle name="Note 3 7 3 2 2" xfId="41395" xr:uid="{CEFADBDF-56A2-43CC-BEE2-874758CBC8AE}"/>
    <cellStyle name="Note 3 7 3 3" xfId="41396" xr:uid="{E2902D2D-A11D-4562-AC3C-5397EA013A1C}"/>
    <cellStyle name="Note 3 7 4" xfId="41397" xr:uid="{0FE5D733-A526-48C2-874C-BC51AA7D704D}"/>
    <cellStyle name="Note 3 7 4 2" xfId="41398" xr:uid="{36926C5F-66E8-4EE0-9438-E6BD4B04BAA6}"/>
    <cellStyle name="Note 3 7 5" xfId="41399" xr:uid="{C370EE26-A3C6-4FFA-87E7-F39A9ED7B89B}"/>
    <cellStyle name="Note 3 7 5 2" xfId="41400" xr:uid="{CF929E7B-D8E8-4C0B-AC65-4BA50E916219}"/>
    <cellStyle name="Note 3 7 6" xfId="41401" xr:uid="{3C8B2ADD-23D2-4D65-8BD4-E36A620DDEB8}"/>
    <cellStyle name="Note 3 7 7" xfId="41386" xr:uid="{8FF50A8C-1245-409C-BC71-70AD60DCA87A}"/>
    <cellStyle name="Note 3 7 8" xfId="47678" xr:uid="{213E407A-3EE7-4AFD-B49A-CAEFC13E7D67}"/>
    <cellStyle name="Note 3 8" xfId="3033" xr:uid="{9E8AD25A-31F9-4CFB-BDE9-6E9CEC421799}"/>
    <cellStyle name="Note 3 8 2" xfId="41403" xr:uid="{AA6F30B0-524C-4576-8D0C-79CBE02AF9BB}"/>
    <cellStyle name="Note 3 8 2 2" xfId="41404" xr:uid="{52DCE0EB-7A54-4E1F-87AB-EC465A686237}"/>
    <cellStyle name="Note 3 8 2 2 2" xfId="41405" xr:uid="{8BC76549-9AB3-4691-AEE0-828F4DA34378}"/>
    <cellStyle name="Note 3 8 2 3" xfId="41406" xr:uid="{A45D2CBC-D634-425F-AA0E-8356526BA9EB}"/>
    <cellStyle name="Note 3 8 2 3 2" xfId="41407" xr:uid="{9A45FC8B-D9D5-4AC8-A132-5A35D3CB7F6E}"/>
    <cellStyle name="Note 3 8 2 4" xfId="41408" xr:uid="{E0F8E14F-5848-49C9-BC7F-03E0426F6657}"/>
    <cellStyle name="Note 3 8 3" xfId="41409" xr:uid="{8F293B0E-EB05-4830-BB0B-7978D8C5CBF2}"/>
    <cellStyle name="Note 3 8 3 2" xfId="41410" xr:uid="{9FB10AB2-73AB-48A5-B8EF-E6C82830B7D8}"/>
    <cellStyle name="Note 3 8 3 2 2" xfId="41411" xr:uid="{23EC6E30-8FBA-4B6A-84D7-68AA4DA545E4}"/>
    <cellStyle name="Note 3 8 3 3" xfId="41412" xr:uid="{D2468DD9-C6A6-4125-9B7C-C3729FD76FDC}"/>
    <cellStyle name="Note 3 8 4" xfId="41413" xr:uid="{8D792593-9E58-4632-89B2-7A059E68F583}"/>
    <cellStyle name="Note 3 8 4 2" xfId="41414" xr:uid="{15154A2C-09AC-46BF-AED7-D869F5D54958}"/>
    <cellStyle name="Note 3 8 5" xfId="41415" xr:uid="{C0915B6C-4609-4253-9D40-602711AA78D4}"/>
    <cellStyle name="Note 3 8 5 2" xfId="41416" xr:uid="{4ACCFE28-A916-451B-9774-A0946CB50C3F}"/>
    <cellStyle name="Note 3 8 6" xfId="41417" xr:uid="{450E2296-81CD-4691-A017-F5C0BAA5A0F3}"/>
    <cellStyle name="Note 3 8 7" xfId="41402" xr:uid="{3335DC9C-5957-466F-B013-F24255AC1634}"/>
    <cellStyle name="Note 3 8 8" xfId="47387" xr:uid="{F80095F9-829F-4FA9-BE26-35AD01733ECF}"/>
    <cellStyle name="Note 3 9" xfId="2099" xr:uid="{0D97449E-F69A-4E58-83C4-58A73EDD74FD}"/>
    <cellStyle name="Note 3 9 2" xfId="41419" xr:uid="{525F8FD9-9130-4E59-8103-81AFE08932A0}"/>
    <cellStyle name="Note 3 9 3" xfId="41420" xr:uid="{C857C408-8589-4C79-A47B-B00D02971888}"/>
    <cellStyle name="Note 3 9 4" xfId="41418" xr:uid="{DDBC1892-2E9B-4E52-BF1F-1AE7CD6B1C1B}"/>
    <cellStyle name="Note 4" xfId="513" xr:uid="{D6A731C7-FE8E-4206-8260-2FEEABAE123A}"/>
    <cellStyle name="Note 4 10" xfId="41421" xr:uid="{5DEA3765-EF05-4E14-9EBD-C0393684E7B1}"/>
    <cellStyle name="Note 4 10 2" xfId="41422" xr:uid="{1229D648-5641-4D14-9A0D-6D62A7DF7229}"/>
    <cellStyle name="Note 4 11" xfId="41423" xr:uid="{0988FFEA-BF44-44A3-96C7-60670D5F3321}"/>
    <cellStyle name="Note 4 12" xfId="43625" xr:uid="{99EA99A5-D4AE-43A0-82AA-6A5CE7793C6E}"/>
    <cellStyle name="Note 4 13" xfId="1647" xr:uid="{27BF831A-3722-419D-954A-80F3B65FD7F4}"/>
    <cellStyle name="Note 4 14" xfId="44447" xr:uid="{417D2943-65BC-4592-A463-407D778A7447}"/>
    <cellStyle name="Note 4 2" xfId="775" xr:uid="{58420AD1-F97D-4C11-A242-CF58B7A51F90}"/>
    <cellStyle name="Note 4 2 2" xfId="1175" xr:uid="{DD742203-9BC2-44F8-8A0A-C9F18455F6EE}"/>
    <cellStyle name="Note 4 2 2 2" xfId="41426" xr:uid="{DB3DF365-8F26-4788-A822-21F13328F96F}"/>
    <cellStyle name="Note 4 2 2 2 2" xfId="41427" xr:uid="{77A113C6-DA75-4427-8A10-0807C6FC4133}"/>
    <cellStyle name="Note 4 2 2 2 3" xfId="41428" xr:uid="{4379532B-84D0-4EF9-8536-C17F9BC1C68C}"/>
    <cellStyle name="Note 4 2 2 2 4" xfId="46831" xr:uid="{B06B8D90-EDCC-44F4-A2F7-9A5BA0714CA1}"/>
    <cellStyle name="Note 4 2 2 3" xfId="41429" xr:uid="{06588512-34EA-4F1E-9104-DB2758F3109B}"/>
    <cellStyle name="Note 4 2 2 3 2" xfId="41430" xr:uid="{18C4EB82-80D2-470F-B6E8-05C93D57561D}"/>
    <cellStyle name="Note 4 2 2 3 2 2" xfId="41431" xr:uid="{E43C6206-6893-48FB-89F4-5A241E7831C9}"/>
    <cellStyle name="Note 4 2 2 3 2 2 2" xfId="41432" xr:uid="{D172F2CE-B559-44F4-8455-4789CD27B745}"/>
    <cellStyle name="Note 4 2 2 3 2 3" xfId="41433" xr:uid="{F9BF18E4-991C-41E5-B154-6FB84A0C7738}"/>
    <cellStyle name="Note 4 2 2 3 2 3 2" xfId="41434" xr:uid="{D439C5D2-607A-49FF-9B39-AC5014EE509E}"/>
    <cellStyle name="Note 4 2 2 3 2 4" xfId="41435" xr:uid="{7ADC8440-1EED-4405-A52E-BD7DA4CFDD90}"/>
    <cellStyle name="Note 4 2 2 3 3" xfId="41436" xr:uid="{98E767DE-071A-441F-BD4D-200E9BB1FF1B}"/>
    <cellStyle name="Note 4 2 2 3 3 2" xfId="41437" xr:uid="{A2C67880-312C-4050-9B9F-C592256333D0}"/>
    <cellStyle name="Note 4 2 2 3 3 2 2" xfId="41438" xr:uid="{33F53B95-82C2-4935-8904-EAB409315B65}"/>
    <cellStyle name="Note 4 2 2 3 3 3" xfId="41439" xr:uid="{BF903FE9-CC52-485E-8C81-CD52410AA9B8}"/>
    <cellStyle name="Note 4 2 2 3 4" xfId="41440" xr:uid="{9CD582EE-F3FC-4372-BC7D-DF18CE088A4A}"/>
    <cellStyle name="Note 4 2 2 3 4 2" xfId="41441" xr:uid="{24CC235B-74AF-4E21-BFA8-B14D9D5A7E3A}"/>
    <cellStyle name="Note 4 2 2 3 5" xfId="41442" xr:uid="{7285F886-06F1-4C86-BE8C-F78AF26366E2}"/>
    <cellStyle name="Note 4 2 2 3 5 2" xfId="41443" xr:uid="{C97D238B-D9D5-43BE-81D0-9FE0EBE82EEA}"/>
    <cellStyle name="Note 4 2 2 3 6" xfId="41444" xr:uid="{129069B3-8751-4591-B44E-55F26C5680AD}"/>
    <cellStyle name="Note 4 2 2 4" xfId="41445" xr:uid="{991DDFCD-EF87-4646-9273-73266548A84B}"/>
    <cellStyle name="Note 4 2 2 4 2" xfId="41446" xr:uid="{642BC26B-F95D-4A08-8ECA-B12752B01C5F}"/>
    <cellStyle name="Note 4 2 2 4 2 2" xfId="41447" xr:uid="{222440B6-1E7B-4C15-914F-EB2B5B3389E6}"/>
    <cellStyle name="Note 4 2 2 4 2 2 2" xfId="41448" xr:uid="{5D9F82A8-D5DA-4B81-9EA5-9211B4797EE0}"/>
    <cellStyle name="Note 4 2 2 4 2 3" xfId="41449" xr:uid="{04E77F5D-6D7F-46F8-9466-FDED0A4AFB17}"/>
    <cellStyle name="Note 4 2 2 4 2 3 2" xfId="41450" xr:uid="{6CC5DCBC-26A5-493B-B60F-F88059E356FB}"/>
    <cellStyle name="Note 4 2 2 4 2 4" xfId="41451" xr:uid="{A8984466-1AD5-424E-BF19-4CA61537760C}"/>
    <cellStyle name="Note 4 2 2 4 3" xfId="41452" xr:uid="{6FA0C7B4-E280-4513-A26A-EEB989A2EF87}"/>
    <cellStyle name="Note 4 2 2 4 3 2" xfId="41453" xr:uid="{E9630F05-2BAB-4096-B97C-923145118BC4}"/>
    <cellStyle name="Note 4 2 2 4 3 2 2" xfId="41454" xr:uid="{126C8D5A-28E0-4A0B-8153-BC9400593C53}"/>
    <cellStyle name="Note 4 2 2 4 3 3" xfId="41455" xr:uid="{9E65A90A-0B90-493A-9DFF-60F910888152}"/>
    <cellStyle name="Note 4 2 2 4 4" xfId="41456" xr:uid="{04B80BFA-F78E-4CB4-8E23-CAB047A7A1EE}"/>
    <cellStyle name="Note 4 2 2 4 4 2" xfId="41457" xr:uid="{7E6764E3-89CF-4796-ABEB-A9CF29A89C24}"/>
    <cellStyle name="Note 4 2 2 4 5" xfId="41458" xr:uid="{0327D67B-CF95-47C2-B9DB-2B3B304ABF1E}"/>
    <cellStyle name="Note 4 2 2 4 5 2" xfId="41459" xr:uid="{BB933E6B-8D35-4640-9F9F-9834570636A2}"/>
    <cellStyle name="Note 4 2 2 4 6" xfId="41460" xr:uid="{C72A2CFA-55DA-468D-9A1E-1195CF90350C}"/>
    <cellStyle name="Note 4 2 2 5" xfId="41461" xr:uid="{57DA83B6-052D-454A-B606-1CEB0DA6502B}"/>
    <cellStyle name="Note 4 2 2 5 2" xfId="41462" xr:uid="{EB9F87B3-9FF5-4F05-92CB-F0806AAECDF8}"/>
    <cellStyle name="Note 4 2 2 5 2 2" xfId="41463" xr:uid="{003B94DB-A818-4FA4-BDCA-D5C03A143757}"/>
    <cellStyle name="Note 4 2 2 5 2 2 2" xfId="41464" xr:uid="{B68C2E15-2DEC-40DF-ABE3-2E9F56E6758B}"/>
    <cellStyle name="Note 4 2 2 5 2 3" xfId="41465" xr:uid="{8846F66B-0741-4A14-80B9-A8F66CDE7785}"/>
    <cellStyle name="Note 4 2 2 5 2 3 2" xfId="41466" xr:uid="{2FAB971C-536A-41E1-A265-51EB899CD8DC}"/>
    <cellStyle name="Note 4 2 2 5 2 4" xfId="41467" xr:uid="{11456D32-0858-4920-B4F7-BE8DECF9B810}"/>
    <cellStyle name="Note 4 2 2 5 3" xfId="41468" xr:uid="{75CB8812-8122-4E30-99BA-A29244334131}"/>
    <cellStyle name="Note 4 2 2 5 3 2" xfId="41469" xr:uid="{BA10D291-08CA-4EEA-888E-DBBEB50AB2D3}"/>
    <cellStyle name="Note 4 2 2 5 3 2 2" xfId="41470" xr:uid="{3036C0D3-7673-49A0-9723-22477C4C4AEC}"/>
    <cellStyle name="Note 4 2 2 5 3 3" xfId="41471" xr:uid="{2EF06835-D877-4F18-9AFB-69A5CFB4CAC6}"/>
    <cellStyle name="Note 4 2 2 5 4" xfId="41472" xr:uid="{072F4BFF-26F3-43D9-A9AD-13185E6C3827}"/>
    <cellStyle name="Note 4 2 2 5 4 2" xfId="41473" xr:uid="{77508C0A-77F8-419E-88DB-1129449F3B81}"/>
    <cellStyle name="Note 4 2 2 5 5" xfId="41474" xr:uid="{1F4B2E04-CD9E-4D20-9F1D-4852112918A2}"/>
    <cellStyle name="Note 4 2 2 5 5 2" xfId="41475" xr:uid="{EDDF9735-45F0-41CE-B7F4-EDDA072479CC}"/>
    <cellStyle name="Note 4 2 2 5 6" xfId="41476" xr:uid="{FA4D2E27-B5F3-4E42-A2C0-D033E75F5215}"/>
    <cellStyle name="Note 4 2 2 6" xfId="41477" xr:uid="{2403F4FD-5503-4B4B-94B0-77F689CD7DDD}"/>
    <cellStyle name="Note 4 2 2 7" xfId="41478" xr:uid="{4E4CD743-A8DE-46AE-8AF7-FF58F0E609EB}"/>
    <cellStyle name="Note 4 2 2 8" xfId="41425" xr:uid="{09C99B0E-81CD-47E2-AAB6-35DAD2888A26}"/>
    <cellStyle name="Note 4 2 2 9" xfId="45492" xr:uid="{DBB877AF-58EE-487E-84DF-7DD40FFE8BEF}"/>
    <cellStyle name="Note 4 2 3" xfId="41479" xr:uid="{5C7F44D0-A66C-4834-882A-6B18A17FF878}"/>
    <cellStyle name="Note 4 2 3 2" xfId="41480" xr:uid="{65AFB8A2-150C-48E8-A623-85BB1D07157E}"/>
    <cellStyle name="Note 4 2 3 2 2" xfId="41481" xr:uid="{51AAE4DC-44DB-4885-AB4B-D0C121B61C9B}"/>
    <cellStyle name="Note 4 2 3 2 2 2" xfId="41482" xr:uid="{E2605BBE-9E27-4DD4-9314-79AAD75ACFFE}"/>
    <cellStyle name="Note 4 2 3 2 2 2 2" xfId="41483" xr:uid="{178570FF-6BD7-4AAC-AAEB-BAE806665897}"/>
    <cellStyle name="Note 4 2 3 2 2 2 2 2" xfId="41484" xr:uid="{92899F52-365B-42E9-9341-5A9D18BCCE29}"/>
    <cellStyle name="Note 4 2 3 2 2 2 3" xfId="41485" xr:uid="{175E05CC-DACA-44CA-AE8F-D507B07A4F7B}"/>
    <cellStyle name="Note 4 2 3 2 2 2 3 2" xfId="41486" xr:uid="{ED2D2EF7-297A-4FDD-B0EC-9B8660AE1C95}"/>
    <cellStyle name="Note 4 2 3 2 2 2 4" xfId="41487" xr:uid="{F3F3C646-F086-4C4F-B073-6599A60D6DB1}"/>
    <cellStyle name="Note 4 2 3 2 2 3" xfId="41488" xr:uid="{366EFCE4-FF24-4D8C-823D-80955A544599}"/>
    <cellStyle name="Note 4 2 3 2 2 3 2" xfId="41489" xr:uid="{8B56D366-0B39-4330-AD4E-0EFD5C17525B}"/>
    <cellStyle name="Note 4 2 3 2 2 3 2 2" xfId="41490" xr:uid="{48708FDE-0DA1-4721-89A0-D95D2E881D21}"/>
    <cellStyle name="Note 4 2 3 2 2 3 3" xfId="41491" xr:uid="{02239CD6-C853-45C3-B4C3-464CD108E98D}"/>
    <cellStyle name="Note 4 2 3 2 2 4" xfId="41492" xr:uid="{CB8A907A-12BC-44A8-BF4F-A0640EDADF66}"/>
    <cellStyle name="Note 4 2 3 2 2 4 2" xfId="41493" xr:uid="{8E2F160D-17A9-4CD9-A5F5-4EA9CA3DB371}"/>
    <cellStyle name="Note 4 2 3 2 2 5" xfId="41494" xr:uid="{E339B164-FBFF-47C5-A33F-D82758C68DC9}"/>
    <cellStyle name="Note 4 2 3 2 2 5 2" xfId="41495" xr:uid="{0CE48B28-FD34-4211-A786-830B222D4631}"/>
    <cellStyle name="Note 4 2 3 2 2 6" xfId="41496" xr:uid="{D4D5A253-0419-4E1B-95BE-A6BD7BC103B4}"/>
    <cellStyle name="Note 4 2 3 2 3" xfId="41497" xr:uid="{C92F4D8A-B26C-43B6-9380-69B7F7508F4A}"/>
    <cellStyle name="Note 4 2 3 2 3 2" xfId="41498" xr:uid="{09D45533-27C6-42B6-AE42-30402193FA8C}"/>
    <cellStyle name="Note 4 2 3 2 3 2 2" xfId="41499" xr:uid="{D49EA9B3-7D63-4DA1-8E87-34AF4EF59A73}"/>
    <cellStyle name="Note 4 2 3 2 3 3" xfId="41500" xr:uid="{9B7C9115-2198-47B4-9CC3-8E8D9EA67624}"/>
    <cellStyle name="Note 4 2 3 2 3 3 2" xfId="41501" xr:uid="{A516ACAF-D099-466A-9268-A5F8C4C08D69}"/>
    <cellStyle name="Note 4 2 3 2 3 4" xfId="41502" xr:uid="{75793373-AA7D-4BDD-9BF3-655BDE6094BF}"/>
    <cellStyle name="Note 4 2 3 2 4" xfId="41503" xr:uid="{2994E785-A564-43C7-81C4-9F4F5BDDC757}"/>
    <cellStyle name="Note 4 2 3 2 4 2" xfId="41504" xr:uid="{54DFDCDA-6E75-4520-9A4B-30AF56B86533}"/>
    <cellStyle name="Note 4 2 3 2 4 2 2" xfId="41505" xr:uid="{4193169F-7C6C-4130-A15B-0D1E0E319209}"/>
    <cellStyle name="Note 4 2 3 2 4 3" xfId="41506" xr:uid="{C1168E04-1271-4C52-A07B-E5D0B5952687}"/>
    <cellStyle name="Note 4 2 3 2 5" xfId="41507" xr:uid="{94295172-E338-474C-A2F9-48D283BB3AF0}"/>
    <cellStyle name="Note 4 2 3 2 5 2" xfId="41508" xr:uid="{7AD0A4EB-09E1-4C6E-AF59-93D2C55E1C35}"/>
    <cellStyle name="Note 4 2 3 2 6" xfId="41509" xr:uid="{917895BB-FF87-405D-A868-2AA540937200}"/>
    <cellStyle name="Note 4 2 3 2 6 2" xfId="41510" xr:uid="{BFD09948-CE2A-4EBD-AFFD-CCC1037BCD0B}"/>
    <cellStyle name="Note 4 2 3 2 7" xfId="41511" xr:uid="{2FEB8F74-93AD-46F1-82E5-C12E117DCDA2}"/>
    <cellStyle name="Note 4 2 3 2 8" xfId="46996" xr:uid="{900A1C51-9F8C-4198-8B8E-C8EAD42A7642}"/>
    <cellStyle name="Note 4 2 3 3" xfId="41512" xr:uid="{16FA0DD9-DA6B-4818-9D58-1605864DFE6D}"/>
    <cellStyle name="Note 4 2 3 3 2" xfId="41513" xr:uid="{E26BF286-14A7-4599-ACA5-AAE0D564621E}"/>
    <cellStyle name="Note 4 2 3 3 2 2" xfId="41514" xr:uid="{57C4DDF7-A5C3-4C3D-980B-2D3C5D426C58}"/>
    <cellStyle name="Note 4 2 3 3 2 2 2" xfId="41515" xr:uid="{6F697136-A771-45A4-804A-9402FF83E389}"/>
    <cellStyle name="Note 4 2 3 3 2 3" xfId="41516" xr:uid="{DC36B17C-01B3-4C05-BDBC-3DD76827AF95}"/>
    <cellStyle name="Note 4 2 3 3 2 3 2" xfId="41517" xr:uid="{7986041B-A6B1-4886-BBDF-87DE262A36BB}"/>
    <cellStyle name="Note 4 2 3 3 2 4" xfId="41518" xr:uid="{607F05A4-D66B-4888-95FB-DEA9B7C0CEC5}"/>
    <cellStyle name="Note 4 2 3 3 3" xfId="41519" xr:uid="{5A390580-A0CB-4948-BA5A-082BBDE5A644}"/>
    <cellStyle name="Note 4 2 3 3 3 2" xfId="41520" xr:uid="{7DD8C26E-237D-490B-969F-DAD0AC358EB6}"/>
    <cellStyle name="Note 4 2 3 3 3 2 2" xfId="41521" xr:uid="{BF1B3D0E-6B24-48CB-9127-D0D567AB586D}"/>
    <cellStyle name="Note 4 2 3 3 3 3" xfId="41522" xr:uid="{6140CC71-F73D-4EA7-A2ED-0F3E654B6620}"/>
    <cellStyle name="Note 4 2 3 3 4" xfId="41523" xr:uid="{37D650F0-31CA-41AC-997A-67CC5462D4C7}"/>
    <cellStyle name="Note 4 2 3 3 4 2" xfId="41524" xr:uid="{D7F26352-AB9B-45B4-BE7A-0FD4BB67A83A}"/>
    <cellStyle name="Note 4 2 3 3 5" xfId="41525" xr:uid="{C688199E-3583-480F-AA00-41CE2774DEFC}"/>
    <cellStyle name="Note 4 2 3 3 5 2" xfId="41526" xr:uid="{51C4E40C-4E51-4983-B913-80A11C2F1C06}"/>
    <cellStyle name="Note 4 2 3 3 6" xfId="41527" xr:uid="{7E5C790A-329F-4F13-B552-13A53FAAFF7F}"/>
    <cellStyle name="Note 4 2 3 4" xfId="41528" xr:uid="{B8CE7301-3FEE-4561-8277-0AF6185E4493}"/>
    <cellStyle name="Note 4 2 3 4 2" xfId="41529" xr:uid="{62010C81-9D7E-4582-9B8E-ABD8F3CAEC65}"/>
    <cellStyle name="Note 4 2 3 4 2 2" xfId="41530" xr:uid="{590BAC57-E311-478E-A142-4C81B2F4B067}"/>
    <cellStyle name="Note 4 2 3 4 3" xfId="41531" xr:uid="{02CC6235-937E-466F-A5BF-82871676ED58}"/>
    <cellStyle name="Note 4 2 3 4 3 2" xfId="41532" xr:uid="{47BA8B09-BE9F-4BB9-B7A5-5900752AEF51}"/>
    <cellStyle name="Note 4 2 3 4 4" xfId="41533" xr:uid="{5016CB4B-EF95-4DA7-965D-B109200524F2}"/>
    <cellStyle name="Note 4 2 3 5" xfId="41534" xr:uid="{17431356-169A-4351-8E66-C8D6BCBB58FF}"/>
    <cellStyle name="Note 4 2 3 5 2" xfId="41535" xr:uid="{9BF4FB45-2A33-494E-AE2E-8D82AAA855A1}"/>
    <cellStyle name="Note 4 2 3 5 2 2" xfId="41536" xr:uid="{868A2C6A-17DC-4B7B-AB45-A71304208777}"/>
    <cellStyle name="Note 4 2 3 5 3" xfId="41537" xr:uid="{3D156F5D-0843-46DC-8421-478664CAA591}"/>
    <cellStyle name="Note 4 2 3 6" xfId="41538" xr:uid="{2A93B208-01F9-40E1-8654-918A07C402D8}"/>
    <cellStyle name="Note 4 2 3 6 2" xfId="41539" xr:uid="{652C5714-B866-44CC-B637-CF08D6087D2D}"/>
    <cellStyle name="Note 4 2 3 7" xfId="41540" xr:uid="{58447080-350C-4343-A242-34CD0EF3074B}"/>
    <cellStyle name="Note 4 2 3 7 2" xfId="41541" xr:uid="{509CB1B0-F233-443D-8F29-3CF389C68C63}"/>
    <cellStyle name="Note 4 2 3 8" xfId="41542" xr:uid="{9A0BF558-2555-4455-A69F-20562A3FDD71}"/>
    <cellStyle name="Note 4 2 3 9" xfId="44884" xr:uid="{DB709B6C-33FD-44E9-A705-1B5620697F6A}"/>
    <cellStyle name="Note 4 2 4" xfId="41543" xr:uid="{F3F13655-A458-42F6-AE5B-02EFFFB1DD69}"/>
    <cellStyle name="Note 4 2 4 2" xfId="41544" xr:uid="{47267AEC-0254-4FE7-AC41-6F0B6B1A98C7}"/>
    <cellStyle name="Note 4 2 4 2 2" xfId="41545" xr:uid="{3A8B137A-8AD8-444E-936A-98329589BB6D}"/>
    <cellStyle name="Note 4 2 4 2 2 2" xfId="41546" xr:uid="{EB8D147D-A568-41BD-B5E7-7A6E8C2A6C16}"/>
    <cellStyle name="Note 4 2 4 2 3" xfId="41547" xr:uid="{13C00584-6041-4704-A74D-FCCBBE835A34}"/>
    <cellStyle name="Note 4 2 4 2 3 2" xfId="41548" xr:uid="{F23285EC-1F1F-4176-8CA6-1F6E77F0809D}"/>
    <cellStyle name="Note 4 2 4 2 4" xfId="41549" xr:uid="{53EAD8C5-42F1-44F6-85E8-3BA2A4C47557}"/>
    <cellStyle name="Note 4 2 4 3" xfId="41550" xr:uid="{81797907-4F03-4E7C-8079-E0A37D0A8214}"/>
    <cellStyle name="Note 4 2 4 3 2" xfId="41551" xr:uid="{CAD3EDFE-164F-4F51-A8AE-0065AAD0EF08}"/>
    <cellStyle name="Note 4 2 4 3 2 2" xfId="41552" xr:uid="{A05D5BC3-3D48-4B06-99D5-369C6CB8ABE5}"/>
    <cellStyle name="Note 4 2 4 3 3" xfId="41553" xr:uid="{2AEFA797-E5C5-4349-8BE1-66D951E551A0}"/>
    <cellStyle name="Note 4 2 4 4" xfId="41554" xr:uid="{75F4A39A-9145-4E33-A9A1-E9F6909C5DCA}"/>
    <cellStyle name="Note 4 2 4 4 2" xfId="41555" xr:uid="{F57FCD9E-4575-4A63-AD26-7F0496269182}"/>
    <cellStyle name="Note 4 2 4 5" xfId="41556" xr:uid="{C9C5524C-6832-469C-B00C-27B5A50FE430}"/>
    <cellStyle name="Note 4 2 4 5 2" xfId="41557" xr:uid="{1FDA37F4-8333-4BFE-B416-6E3A0572A0FB}"/>
    <cellStyle name="Note 4 2 4 6" xfId="41558" xr:uid="{ABB148A9-E073-409E-AB07-CBDD03665B35}"/>
    <cellStyle name="Note 4 2 4 7" xfId="47168" xr:uid="{C35FA379-1FF6-48A1-92FF-745DB7E5B37B}"/>
    <cellStyle name="Note 4 2 5" xfId="41559" xr:uid="{2BCF343B-A942-4755-9869-BF04920141DB}"/>
    <cellStyle name="Note 4 2 5 2" xfId="41560" xr:uid="{8269B864-1BB3-4C30-8D23-E126926A21C5}"/>
    <cellStyle name="Note 4 2 5 2 2" xfId="41561" xr:uid="{045AC9DB-DB72-4EC2-9417-AABE3338E02C}"/>
    <cellStyle name="Note 4 2 5 3" xfId="41562" xr:uid="{5D9E1B23-0923-4181-A80E-6E8F62820616}"/>
    <cellStyle name="Note 4 2 5 3 2" xfId="41563" xr:uid="{8EB127F0-B967-4AC8-81E1-913632DD0874}"/>
    <cellStyle name="Note 4 2 5 4" xfId="41564" xr:uid="{538F650B-22CF-400E-839F-FBCBBE29713C}"/>
    <cellStyle name="Note 4 2 5 5" xfId="46266" xr:uid="{710801A6-0FBA-4715-9A99-A110E7F2F6F8}"/>
    <cellStyle name="Note 4 2 6" xfId="41565" xr:uid="{7369F4FA-1BBF-4576-8469-DF5E713A4DD9}"/>
    <cellStyle name="Note 4 2 7" xfId="41566" xr:uid="{5D6568C6-8952-4A83-B303-A72E97A840AA}"/>
    <cellStyle name="Note 4 2 8" xfId="41424" xr:uid="{4BE494CB-A902-4F82-BFBC-1A41B0C35029}"/>
    <cellStyle name="Note 4 2 9" xfId="44696" xr:uid="{9F1E6618-6EF2-44D4-85C7-A34DB45915EB}"/>
    <cellStyle name="Note 4 3" xfId="964" xr:uid="{F27C674E-27B2-4E4A-B4BA-3FB3B0560F85}"/>
    <cellStyle name="Note 4 3 10" xfId="41567" xr:uid="{D140C803-9808-475C-82EB-B38AE2C917AD}"/>
    <cellStyle name="Note 4 3 11" xfId="45381" xr:uid="{FA02E82C-783A-46B6-AEE7-06789E593CE0}"/>
    <cellStyle name="Note 4 3 2" xfId="41568" xr:uid="{7C5D7459-E230-474F-8345-404F574DFD11}"/>
    <cellStyle name="Note 4 3 2 2" xfId="41569" xr:uid="{D2B19C18-4BC8-45B3-9788-41E9C575CDE3}"/>
    <cellStyle name="Note 4 3 2 2 2" xfId="41570" xr:uid="{E27142E4-BD01-4286-8A4C-9F737E1E779A}"/>
    <cellStyle name="Note 4 3 2 2 2 2" xfId="41571" xr:uid="{39B0D915-A122-45D2-A5A3-341099EEDAC6}"/>
    <cellStyle name="Note 4 3 2 2 2 2 2" xfId="41572" xr:uid="{B0B6EB1D-42ED-4EDE-A38F-D2FF009B33E9}"/>
    <cellStyle name="Note 4 3 2 2 2 2 2 2" xfId="41573" xr:uid="{AEF2115D-6DBB-433D-8B0B-F9EF7DD591C6}"/>
    <cellStyle name="Note 4 3 2 2 2 2 3" xfId="41574" xr:uid="{F6F3372F-C783-4021-A7EC-C9A9DC39E2F2}"/>
    <cellStyle name="Note 4 3 2 2 2 2 3 2" xfId="41575" xr:uid="{B612E7B3-17BE-4CFC-8D2B-9201B42C8BDF}"/>
    <cellStyle name="Note 4 3 2 2 2 2 4" xfId="41576" xr:uid="{F63C4031-45D6-4BAC-AA26-1139E0750390}"/>
    <cellStyle name="Note 4 3 2 2 2 3" xfId="41577" xr:uid="{F000F31D-D253-4AF9-9773-A35FB6B6D98B}"/>
    <cellStyle name="Note 4 3 2 2 2 3 2" xfId="41578" xr:uid="{C74CC424-3F57-464E-A52C-672FC6A4EBE1}"/>
    <cellStyle name="Note 4 3 2 2 2 3 2 2" xfId="41579" xr:uid="{CD30AA25-3C0C-4AD4-B06C-8DBD2BFFB18D}"/>
    <cellStyle name="Note 4 3 2 2 2 3 3" xfId="41580" xr:uid="{F7BF2F0C-F117-4103-82E8-08A1D8FC5325}"/>
    <cellStyle name="Note 4 3 2 2 2 4" xfId="41581" xr:uid="{4E3D794C-8FEB-4210-AFDA-4FF2B89EEBDD}"/>
    <cellStyle name="Note 4 3 2 2 2 4 2" xfId="41582" xr:uid="{2AB0EEFC-2894-44F3-BB99-6C90EC9915A3}"/>
    <cellStyle name="Note 4 3 2 2 2 5" xfId="41583" xr:uid="{65ECB4E9-E28D-4C17-8FE1-9E9454B249BE}"/>
    <cellStyle name="Note 4 3 2 2 2 5 2" xfId="41584" xr:uid="{9B511526-39D9-4C82-9448-56A34E288EE6}"/>
    <cellStyle name="Note 4 3 2 2 2 6" xfId="41585" xr:uid="{5E5BDBD6-D31B-43D0-AA26-A9FF821D5F46}"/>
    <cellStyle name="Note 4 3 2 2 3" xfId="41586" xr:uid="{1F18F8F6-26AB-4DB2-B551-2E7BD9A112E5}"/>
    <cellStyle name="Note 4 3 2 2 3 2" xfId="41587" xr:uid="{CC9E9CE2-DD77-4033-A77E-B19A8975B532}"/>
    <cellStyle name="Note 4 3 2 2 3 2 2" xfId="41588" xr:uid="{0EC779F0-DEEB-4518-A02F-76CF717F140A}"/>
    <cellStyle name="Note 4 3 2 2 3 3" xfId="41589" xr:uid="{20ACC3F3-A98A-4E53-91F8-D938A6F67E77}"/>
    <cellStyle name="Note 4 3 2 2 3 3 2" xfId="41590" xr:uid="{7BECB569-9F7E-4A90-B1DC-F5926891F089}"/>
    <cellStyle name="Note 4 3 2 2 3 4" xfId="41591" xr:uid="{2CFEC8E6-798B-43FE-956C-0656953F4154}"/>
    <cellStyle name="Note 4 3 2 2 4" xfId="41592" xr:uid="{E0A7E706-7F73-44EB-8D90-6E2CD1992E83}"/>
    <cellStyle name="Note 4 3 2 2 4 2" xfId="41593" xr:uid="{547018B6-C3DA-45C4-8E94-1C61E777D814}"/>
    <cellStyle name="Note 4 3 2 2 4 2 2" xfId="41594" xr:uid="{31ED6057-0C7B-4733-94FA-AC7480D156F9}"/>
    <cellStyle name="Note 4 3 2 2 4 3" xfId="41595" xr:uid="{A6ABFB3F-00ED-4CD1-8C49-03563C9FDD0B}"/>
    <cellStyle name="Note 4 3 2 2 5" xfId="41596" xr:uid="{CB1A9F81-6081-4BF0-8A1F-54CF8191D161}"/>
    <cellStyle name="Note 4 3 2 2 5 2" xfId="41597" xr:uid="{581D334A-B198-4242-A832-90069B89FFEA}"/>
    <cellStyle name="Note 4 3 2 2 6" xfId="41598" xr:uid="{F73E8AF8-D32F-41DD-84C6-2618CBC65400}"/>
    <cellStyle name="Note 4 3 2 2 6 2" xfId="41599" xr:uid="{0C06B2E6-D2A2-4A1E-ACB6-3DAFE9787729}"/>
    <cellStyle name="Note 4 3 2 2 7" xfId="41600" xr:uid="{620681F9-B023-4FC2-93D9-9972CEF45014}"/>
    <cellStyle name="Note 4 3 2 3" xfId="41601" xr:uid="{769D7BF5-BFFD-4EA8-9A7E-D1C7C7FEA16F}"/>
    <cellStyle name="Note 4 3 2 3 2" xfId="41602" xr:uid="{B2E11786-3774-4E51-9EDA-32A9273438C7}"/>
    <cellStyle name="Note 4 3 2 3 2 2" xfId="41603" xr:uid="{D376C78A-E721-4F86-ABCA-6A1570A23296}"/>
    <cellStyle name="Note 4 3 2 3 2 2 2" xfId="41604" xr:uid="{6CC95871-23F9-4961-A2CC-F8A2D41015B9}"/>
    <cellStyle name="Note 4 3 2 3 2 3" xfId="41605" xr:uid="{B2469933-11B6-4B5C-A718-7967C58DC54D}"/>
    <cellStyle name="Note 4 3 2 3 2 3 2" xfId="41606" xr:uid="{FC929102-12D1-4A78-B0B2-9837DEEFDFC5}"/>
    <cellStyle name="Note 4 3 2 3 2 4" xfId="41607" xr:uid="{A19BF4DF-5D38-4E44-90E2-E8FF9ECB2961}"/>
    <cellStyle name="Note 4 3 2 3 3" xfId="41608" xr:uid="{6E91BF01-EFFC-45ED-8185-3359B7915A05}"/>
    <cellStyle name="Note 4 3 2 3 3 2" xfId="41609" xr:uid="{46C33DBB-CA42-4899-809F-B9A84980B195}"/>
    <cellStyle name="Note 4 3 2 3 3 2 2" xfId="41610" xr:uid="{4084A2D2-78AB-44D6-B423-D535AA04C331}"/>
    <cellStyle name="Note 4 3 2 3 3 3" xfId="41611" xr:uid="{5E0EF11D-08E8-413A-855D-E9807BABCF69}"/>
    <cellStyle name="Note 4 3 2 3 4" xfId="41612" xr:uid="{F7B97FF0-F2C7-41C5-BB1B-515DE5B14609}"/>
    <cellStyle name="Note 4 3 2 3 4 2" xfId="41613" xr:uid="{73ADB2D4-805F-41FF-816A-BC479A8C9984}"/>
    <cellStyle name="Note 4 3 2 3 5" xfId="41614" xr:uid="{9EF66A52-7604-4483-A468-85E7BA7A46D0}"/>
    <cellStyle name="Note 4 3 2 3 5 2" xfId="41615" xr:uid="{6B966186-094F-4EA4-BDD2-4199C4137E36}"/>
    <cellStyle name="Note 4 3 2 3 6" xfId="41616" xr:uid="{2DA384B0-0F17-4BA7-8ED1-7337C90DBFA0}"/>
    <cellStyle name="Note 4 3 2 4" xfId="41617" xr:uid="{85DAE1F3-EC4C-4E81-A719-20E3E4BB4FEE}"/>
    <cellStyle name="Note 4 3 2 4 2" xfId="41618" xr:uid="{FD68B3B1-DD49-4017-927C-0AABCEA7D5AF}"/>
    <cellStyle name="Note 4 3 2 4 2 2" xfId="41619" xr:uid="{5AFE6F54-E742-4484-A7EA-32A53BCC7F98}"/>
    <cellStyle name="Note 4 3 2 4 3" xfId="41620" xr:uid="{63837197-471E-442C-871E-15C3B47D2109}"/>
    <cellStyle name="Note 4 3 2 4 3 2" xfId="41621" xr:uid="{D04E23F8-CD4D-44DC-8BDB-569F78DAAFEE}"/>
    <cellStyle name="Note 4 3 2 4 4" xfId="41622" xr:uid="{259B0865-B394-4DFB-89B4-B17C36B66B0B}"/>
    <cellStyle name="Note 4 3 2 5" xfId="41623" xr:uid="{E06B4622-0A55-4FD0-A887-A6CE098D1A5B}"/>
    <cellStyle name="Note 4 3 2 5 2" xfId="41624" xr:uid="{B159EA44-2668-4964-9614-ED995E1F5357}"/>
    <cellStyle name="Note 4 3 2 5 2 2" xfId="41625" xr:uid="{A200DF9B-6B16-444A-96BF-C69BBAC8A0B4}"/>
    <cellStyle name="Note 4 3 2 5 3" xfId="41626" xr:uid="{B2FA6858-F63F-42F8-9D41-78123DD80959}"/>
    <cellStyle name="Note 4 3 2 6" xfId="41627" xr:uid="{F37C086A-FEDA-41F6-846F-93698A362E60}"/>
    <cellStyle name="Note 4 3 2 6 2" xfId="41628" xr:uid="{1136B758-C650-42D7-9CFC-7E7E46EFBB3A}"/>
    <cellStyle name="Note 4 3 2 7" xfId="41629" xr:uid="{1CBC62C5-D4F7-4BC3-B627-6089BEAA8C21}"/>
    <cellStyle name="Note 4 3 2 7 2" xfId="41630" xr:uid="{7F8D38F0-B11F-474F-88F0-61EFF99EB1E5}"/>
    <cellStyle name="Note 4 3 2 8" xfId="41631" xr:uid="{40993A04-4A30-47F6-B01E-E6BB10954562}"/>
    <cellStyle name="Note 4 3 2 9" xfId="46719" xr:uid="{AFF72DA9-1680-4C95-BA43-821CFC758781}"/>
    <cellStyle name="Note 4 3 3" xfId="41632" xr:uid="{9441EF23-D5FF-4E9D-882C-CB6C33EAFDCF}"/>
    <cellStyle name="Note 4 3 3 2" xfId="41633" xr:uid="{2EF9673C-9A01-4304-8DB4-34EA41E5E641}"/>
    <cellStyle name="Note 4 3 3 2 2" xfId="41634" xr:uid="{C563E507-F6D9-46F8-95F5-FE308CCAA3EF}"/>
    <cellStyle name="Note 4 3 3 2 2 2" xfId="41635" xr:uid="{99A9A855-0199-44CD-A5CF-97FE6522CE24}"/>
    <cellStyle name="Note 4 3 3 2 2 2 2" xfId="41636" xr:uid="{D0803A96-395D-4871-BC8D-4005A8410F67}"/>
    <cellStyle name="Note 4 3 3 2 2 3" xfId="41637" xr:uid="{35C1A4C8-D0EE-4313-9E92-B5924F564F88}"/>
    <cellStyle name="Note 4 3 3 2 2 3 2" xfId="41638" xr:uid="{1378749A-579B-4877-A78A-2AC7E9D64275}"/>
    <cellStyle name="Note 4 3 3 2 2 4" xfId="41639" xr:uid="{16577354-B45D-414C-B3E2-06E865083023}"/>
    <cellStyle name="Note 4 3 3 2 3" xfId="41640" xr:uid="{A47D7925-0D56-4579-955B-AAA8D29245D7}"/>
    <cellStyle name="Note 4 3 3 2 3 2" xfId="41641" xr:uid="{91900EC9-981F-447B-B542-0D398539829A}"/>
    <cellStyle name="Note 4 3 3 2 3 2 2" xfId="41642" xr:uid="{0826AA02-EFC3-429B-AC3B-02CC34619AA1}"/>
    <cellStyle name="Note 4 3 3 2 3 3" xfId="41643" xr:uid="{D7C05708-D865-419A-8D75-47D40778879B}"/>
    <cellStyle name="Note 4 3 3 2 4" xfId="41644" xr:uid="{04130470-D3BA-4236-86BE-6806C5A00B64}"/>
    <cellStyle name="Note 4 3 3 2 4 2" xfId="41645" xr:uid="{5EED99CA-9667-41E7-9D62-13D9AAF9F16C}"/>
    <cellStyle name="Note 4 3 3 2 5" xfId="41646" xr:uid="{E0EF5D1F-3AB5-4157-A9CD-85FA3C42F58B}"/>
    <cellStyle name="Note 4 3 3 2 5 2" xfId="41647" xr:uid="{94B0C16B-969D-4BB8-AF84-550C14D41068}"/>
    <cellStyle name="Note 4 3 3 2 6" xfId="41648" xr:uid="{BA96363A-76DB-457C-AC26-2FF3E11323FC}"/>
    <cellStyle name="Note 4 3 3 3" xfId="41649" xr:uid="{688D1378-3A7E-4503-8544-B30DC47F217E}"/>
    <cellStyle name="Note 4 3 3 3 2" xfId="41650" xr:uid="{C0B8F397-6D56-40A2-B4D2-FEF2DC38C8D4}"/>
    <cellStyle name="Note 4 3 3 3 2 2" xfId="41651" xr:uid="{2EF70C48-15FE-4E11-8572-9ABB7E9BEBC3}"/>
    <cellStyle name="Note 4 3 3 3 3" xfId="41652" xr:uid="{314F5FFC-A8E3-47C8-9C1E-0D12BF5B9FDC}"/>
    <cellStyle name="Note 4 3 3 3 3 2" xfId="41653" xr:uid="{0BDB6C7E-EFBC-4680-AC29-800C3513754A}"/>
    <cellStyle name="Note 4 3 3 3 4" xfId="41654" xr:uid="{359DD165-ADF5-4E92-88AD-B3A9CD23F8C9}"/>
    <cellStyle name="Note 4 3 3 4" xfId="41655" xr:uid="{12086A4B-FFF7-41C3-B91A-9A96A4AA5A47}"/>
    <cellStyle name="Note 4 3 3 4 2" xfId="41656" xr:uid="{233689E0-5DCD-42E7-AF61-967DD09BD0DA}"/>
    <cellStyle name="Note 4 3 3 4 2 2" xfId="41657" xr:uid="{EB683B83-4AA0-4CE2-8101-6EDCB576D9EC}"/>
    <cellStyle name="Note 4 3 3 4 3" xfId="41658" xr:uid="{1A16213B-29E3-4DD4-A973-3005D9DDEF4E}"/>
    <cellStyle name="Note 4 3 3 5" xfId="41659" xr:uid="{F6EC746C-152C-4D4F-9124-17EDA725E7F3}"/>
    <cellStyle name="Note 4 3 3 5 2" xfId="41660" xr:uid="{0BA6E150-E033-4570-BBC7-A817F2F44CDD}"/>
    <cellStyle name="Note 4 3 3 6" xfId="41661" xr:uid="{F47CDE77-D14D-436F-867C-A51B66D3FD74}"/>
    <cellStyle name="Note 4 3 3 6 2" xfId="41662" xr:uid="{223A88E1-F3EA-4D55-9145-BDDF64D37C70}"/>
    <cellStyle name="Note 4 3 3 7" xfId="41663" xr:uid="{9E9F9642-FD02-4225-8EFB-7D349E555DF1}"/>
    <cellStyle name="Note 4 3 4" xfId="41664" xr:uid="{C14FC099-3950-447F-B2AE-B7AFD9D11FBA}"/>
    <cellStyle name="Note 4 3 4 2" xfId="41665" xr:uid="{A39C99CF-9B9C-408F-972C-1621F064FC28}"/>
    <cellStyle name="Note 4 3 4 2 2" xfId="41666" xr:uid="{29EE1906-A906-478C-8322-AE2975F67E45}"/>
    <cellStyle name="Note 4 3 4 2 2 2" xfId="41667" xr:uid="{06DB5BC9-C5D9-465E-A8E5-A272472D0E09}"/>
    <cellStyle name="Note 4 3 4 2 3" xfId="41668" xr:uid="{75022069-5115-4151-BCD4-C6463CF85D7C}"/>
    <cellStyle name="Note 4 3 4 2 3 2" xfId="41669" xr:uid="{536DB455-F4DF-452E-9744-7FCFE00A9CC6}"/>
    <cellStyle name="Note 4 3 4 2 4" xfId="41670" xr:uid="{AD7E146A-FC0A-4EB4-8A11-2419832D4D61}"/>
    <cellStyle name="Note 4 3 4 3" xfId="41671" xr:uid="{41B1FB4B-E87A-4273-9FED-86C495A4976F}"/>
    <cellStyle name="Note 4 3 4 3 2" xfId="41672" xr:uid="{CA4A7732-E169-44EC-A30A-8597DC7A51FE}"/>
    <cellStyle name="Note 4 3 4 3 2 2" xfId="41673" xr:uid="{70668AFE-21D2-4811-9A58-AF0BB580F578}"/>
    <cellStyle name="Note 4 3 4 3 3" xfId="41674" xr:uid="{C1647464-E3D7-4D5B-A971-A1708992CE11}"/>
    <cellStyle name="Note 4 3 4 4" xfId="41675" xr:uid="{C11EC425-F76E-4BF5-B08B-C4787BB6D891}"/>
    <cellStyle name="Note 4 3 4 4 2" xfId="41676" xr:uid="{FB86D5F9-4E6B-4DA3-B45B-E18E16E046C7}"/>
    <cellStyle name="Note 4 3 4 5" xfId="41677" xr:uid="{B29295F9-8D8E-4A1C-B5DA-E71AB3F7B0E6}"/>
    <cellStyle name="Note 4 3 4 5 2" xfId="41678" xr:uid="{DEFA1348-68C7-4349-925B-23DDCA453212}"/>
    <cellStyle name="Note 4 3 4 6" xfId="41679" xr:uid="{8E87D0D1-40D7-494B-9459-99E35D944482}"/>
    <cellStyle name="Note 4 3 5" xfId="41680" xr:uid="{38CD9923-32CA-4E49-8B47-0D98949F1979}"/>
    <cellStyle name="Note 4 3 5 2" xfId="41681" xr:uid="{A0002140-C52D-49BC-A1D2-F17907DBBBE4}"/>
    <cellStyle name="Note 4 3 5 2 2" xfId="41682" xr:uid="{3BB0F861-F4C7-49C3-A601-0D8456F2790B}"/>
    <cellStyle name="Note 4 3 5 2 2 2" xfId="41683" xr:uid="{C2908BF8-52F8-46A0-9690-AC8F2F7E63DE}"/>
    <cellStyle name="Note 4 3 5 2 3" xfId="41684" xr:uid="{C1639ED7-3275-47FD-BEAE-CE8909B9DB0B}"/>
    <cellStyle name="Note 4 3 5 3" xfId="41685" xr:uid="{2B411C97-4638-4477-8A02-C166CEAA4E16}"/>
    <cellStyle name="Note 4 3 5 3 2" xfId="41686" xr:uid="{02796E72-44CA-4735-B8FA-17ECE29E0CE9}"/>
    <cellStyle name="Note 4 3 5 4" xfId="41687" xr:uid="{69EA57BC-C8A4-4592-945E-42C1DD4C7B5B}"/>
    <cellStyle name="Note 4 3 5 4 2" xfId="41688" xr:uid="{2A07F47F-BCC8-43FB-A236-299123478983}"/>
    <cellStyle name="Note 4 3 5 5" xfId="41689" xr:uid="{24E7220B-FFC8-4198-BF37-627401737918}"/>
    <cellStyle name="Note 4 3 6" xfId="41690" xr:uid="{C4CC3F08-82CC-4F22-81CF-A74916695B0A}"/>
    <cellStyle name="Note 4 3 6 2" xfId="41691" xr:uid="{1C9A7DAE-21BA-494B-BE84-1122B6083A1B}"/>
    <cellStyle name="Note 4 3 6 2 2" xfId="41692" xr:uid="{14480B9D-11B8-4D34-A03F-673CD8B6CCF3}"/>
    <cellStyle name="Note 4 3 6 3" xfId="41693" xr:uid="{F146B9CD-1AAD-4B23-9DA0-F1257EF42D18}"/>
    <cellStyle name="Note 4 3 7" xfId="41694" xr:uid="{28EAD8B4-FFF8-4C00-87BB-46BC49B242E0}"/>
    <cellStyle name="Note 4 3 7 2" xfId="41695" xr:uid="{7A11271F-0CEE-4F00-9F3C-0A2FDE867C69}"/>
    <cellStyle name="Note 4 3 8" xfId="41696" xr:uid="{0ED38FA9-53B2-489A-88A2-80F5F5C56005}"/>
    <cellStyle name="Note 4 3 8 2" xfId="41697" xr:uid="{FE747DA9-7E91-461E-8E93-283EF0F9D1BA}"/>
    <cellStyle name="Note 4 3 9" xfId="41698" xr:uid="{8CDDC76A-9321-4903-9B76-DD2AF910B472}"/>
    <cellStyle name="Note 4 4" xfId="41699" xr:uid="{CD1F0C62-57C1-49B7-93E0-EA9B3D67DE62}"/>
    <cellStyle name="Note 4 4 10" xfId="41700" xr:uid="{CB7444A3-F489-459E-A0C0-120DADD7EDE9}"/>
    <cellStyle name="Note 4 4 11" xfId="44773" xr:uid="{38D3489B-A9DA-42D1-A8C7-9AADFB4283AF}"/>
    <cellStyle name="Note 4 4 2" xfId="41701" xr:uid="{622DBCA3-4B4B-400D-AE40-5CD66D8D65C8}"/>
    <cellStyle name="Note 4 4 2 2" xfId="41702" xr:uid="{662E1D52-FE26-4FDC-9194-ED913194B438}"/>
    <cellStyle name="Note 4 4 2 2 2" xfId="41703" xr:uid="{C1C921ED-2385-41D4-A16E-39D95B96DB16}"/>
    <cellStyle name="Note 4 4 2 2 2 2" xfId="41704" xr:uid="{B3BD1CFC-A383-405A-B79B-9E472E08EDD4}"/>
    <cellStyle name="Note 4 4 2 2 2 2 2" xfId="41705" xr:uid="{FC9B1386-9A00-4B26-96A8-F8A71CE2DD37}"/>
    <cellStyle name="Note 4 4 2 2 2 3" xfId="41706" xr:uid="{E73FA010-54FC-4A64-BCA4-9A2ABBF29D72}"/>
    <cellStyle name="Note 4 4 2 2 2 3 2" xfId="41707" xr:uid="{3DBBD301-4E20-4ECE-8B35-9BC5B69063B1}"/>
    <cellStyle name="Note 4 4 2 2 2 4" xfId="41708" xr:uid="{50DE8331-6DA1-4E49-BB3D-641FD134055E}"/>
    <cellStyle name="Note 4 4 2 2 3" xfId="41709" xr:uid="{9D9D6D47-7640-4132-A506-084DA5799370}"/>
    <cellStyle name="Note 4 4 2 2 3 2" xfId="41710" xr:uid="{D01E0EE1-D36A-45D6-A703-959F711DA5FA}"/>
    <cellStyle name="Note 4 4 2 2 3 2 2" xfId="41711" xr:uid="{42777258-8DBD-48A1-9E47-EDD40A4E1D25}"/>
    <cellStyle name="Note 4 4 2 2 3 3" xfId="41712" xr:uid="{F3AE7277-6154-4C8C-BFD9-5B23CE5FE450}"/>
    <cellStyle name="Note 4 4 2 2 4" xfId="41713" xr:uid="{0AEB7249-24DB-4C27-8103-D9C59CD50499}"/>
    <cellStyle name="Note 4 4 2 2 4 2" xfId="41714" xr:uid="{F09B17E9-D2D8-4FD3-BC9F-91B823DAAD5C}"/>
    <cellStyle name="Note 4 4 2 2 5" xfId="41715" xr:uid="{CD09D4C0-915F-49D2-BF55-C312C7D9473D}"/>
    <cellStyle name="Note 4 4 2 2 5 2" xfId="41716" xr:uid="{E2CD5055-1935-40E1-B8AE-24123D0F8CD4}"/>
    <cellStyle name="Note 4 4 2 2 6" xfId="41717" xr:uid="{FA8907F2-F352-4E05-AD2C-F0CFBFEB1E91}"/>
    <cellStyle name="Note 4 4 2 3" xfId="41718" xr:uid="{A17E518C-9488-4BC0-B813-22F0605CF9AF}"/>
    <cellStyle name="Note 4 4 2 3 2" xfId="41719" xr:uid="{FF107572-E08B-423F-9EA4-69E029D25F51}"/>
    <cellStyle name="Note 4 4 2 3 2 2" xfId="41720" xr:uid="{12F9807A-2939-4F51-888F-1D5EA305736B}"/>
    <cellStyle name="Note 4 4 2 3 3" xfId="41721" xr:uid="{B9C6BBE8-9096-4DC8-AF38-7334B9B35B83}"/>
    <cellStyle name="Note 4 4 2 3 3 2" xfId="41722" xr:uid="{2C4F19FF-A044-4BCB-96C0-8CADDBA032AA}"/>
    <cellStyle name="Note 4 4 2 3 4" xfId="41723" xr:uid="{3EF1BF04-C5D7-459B-9DFD-8DED4AB94B42}"/>
    <cellStyle name="Note 4 4 2 4" xfId="41724" xr:uid="{ED26AB91-8D86-4613-86D6-91DADD1B6D68}"/>
    <cellStyle name="Note 4 4 2 4 2" xfId="41725" xr:uid="{BEFBBD81-1C22-405A-A523-D3386AD77ABE}"/>
    <cellStyle name="Note 4 4 2 4 2 2" xfId="41726" xr:uid="{E4928826-3FD8-4DB1-99D1-625F0A116C08}"/>
    <cellStyle name="Note 4 4 2 4 3" xfId="41727" xr:uid="{94891233-A888-485B-8CEC-BE8C527737C3}"/>
    <cellStyle name="Note 4 4 2 5" xfId="41728" xr:uid="{37F3B385-D13E-4764-B8C9-298E331C76B1}"/>
    <cellStyle name="Note 4 4 2 5 2" xfId="41729" xr:uid="{ED7A6DAC-0C5C-4C71-854B-F237BB98A0F8}"/>
    <cellStyle name="Note 4 4 2 6" xfId="41730" xr:uid="{832316D9-74BA-4758-BD6F-C1ED38F03EA5}"/>
    <cellStyle name="Note 4 4 2 6 2" xfId="41731" xr:uid="{05A9FE79-4F2D-4682-BFAC-B91098C9397F}"/>
    <cellStyle name="Note 4 4 2 7" xfId="41732" xr:uid="{9EA2539E-92AD-49F7-AA2B-916DFC9AF687}"/>
    <cellStyle name="Note 4 4 2 8" xfId="46883" xr:uid="{598E2191-C03D-4BEC-AC70-8F13787CB123}"/>
    <cellStyle name="Note 4 4 3" xfId="41733" xr:uid="{35FC6444-18A2-4DFD-A3C1-506367E73958}"/>
    <cellStyle name="Note 4 4 3 2" xfId="41734" xr:uid="{A41590B0-D0A0-477C-B161-24067457D61D}"/>
    <cellStyle name="Note 4 4 3 3" xfId="41735" xr:uid="{A9A33407-7698-4B8C-852F-A516F57F9FA8}"/>
    <cellStyle name="Note 4 4 4" xfId="41736" xr:uid="{53BAEA95-0673-4CC7-9E3C-650891D81687}"/>
    <cellStyle name="Note 4 4 4 2" xfId="41737" xr:uid="{B7C328A4-4002-435B-BDDA-0B5FEE8C1FBD}"/>
    <cellStyle name="Note 4 4 4 2 2" xfId="41738" xr:uid="{F6ECFACE-C9F7-478E-859B-5ED92EB4BC43}"/>
    <cellStyle name="Note 4 4 4 2 2 2" xfId="41739" xr:uid="{CE8F8DCD-9E4E-4963-BA6B-A7BF76C220C6}"/>
    <cellStyle name="Note 4 4 4 2 3" xfId="41740" xr:uid="{8AD7E687-2DF9-4D13-9850-41425ED4CBAB}"/>
    <cellStyle name="Note 4 4 4 2 3 2" xfId="41741" xr:uid="{BF054CE4-5D31-410F-AF1B-AC03F9AA8CC7}"/>
    <cellStyle name="Note 4 4 4 2 4" xfId="41742" xr:uid="{0900DD5E-FF8B-421B-8231-2954B2ED5C38}"/>
    <cellStyle name="Note 4 4 4 3" xfId="41743" xr:uid="{EB01C99D-4BF9-4E2B-924E-50AA21278468}"/>
    <cellStyle name="Note 4 4 4 3 2" xfId="41744" xr:uid="{5D8A9573-95AF-4CC1-8505-16AD4EEA66F7}"/>
    <cellStyle name="Note 4 4 4 3 2 2" xfId="41745" xr:uid="{287B8971-8AF9-4977-893E-4C3900357A77}"/>
    <cellStyle name="Note 4 4 4 3 3" xfId="41746" xr:uid="{8384A058-D6A7-471E-9CFF-790CE83C4CC0}"/>
    <cellStyle name="Note 4 4 4 4" xfId="41747" xr:uid="{13E72CAA-2A97-4602-A9FA-C6D75228E960}"/>
    <cellStyle name="Note 4 4 4 4 2" xfId="41748" xr:uid="{0D3CA8B0-6F09-4A67-BAEA-DD0445D96070}"/>
    <cellStyle name="Note 4 4 4 5" xfId="41749" xr:uid="{F7E29B43-ECA8-46A4-9F9F-33A3E0E2E879}"/>
    <cellStyle name="Note 4 4 4 5 2" xfId="41750" xr:uid="{964B747E-1EC3-42E4-AAFF-E1D8484BE446}"/>
    <cellStyle name="Note 4 4 4 6" xfId="41751" xr:uid="{DFECCECB-FD1E-4DB9-AE97-C9DF97CB09E6}"/>
    <cellStyle name="Note 4 4 5" xfId="41752" xr:uid="{4043DE45-E4FC-4E68-851C-404CF097AAF2}"/>
    <cellStyle name="Note 4 4 5 2" xfId="41753" xr:uid="{D3C98671-60B0-433F-AE71-D1106EB508DB}"/>
    <cellStyle name="Note 4 4 5 2 2" xfId="41754" xr:uid="{F5FE49A0-355E-49F1-9E00-8418890A0505}"/>
    <cellStyle name="Note 4 4 5 2 2 2" xfId="41755" xr:uid="{0FDAC7E4-FC73-4A10-AC58-D45D09844D81}"/>
    <cellStyle name="Note 4 4 5 2 3" xfId="41756" xr:uid="{CD840F05-AC61-44A9-9488-8B771BCBDB6E}"/>
    <cellStyle name="Note 4 4 5 2 3 2" xfId="41757" xr:uid="{B6E4E2B0-0F6B-49C6-9B2E-E616731AD17D}"/>
    <cellStyle name="Note 4 4 5 2 4" xfId="41758" xr:uid="{808999A0-A399-4476-AEA9-30FA6D32FBCA}"/>
    <cellStyle name="Note 4 4 5 3" xfId="41759" xr:uid="{FBF3FABF-44D2-4F7A-BF70-4A3266CA1ADA}"/>
    <cellStyle name="Note 4 4 5 3 2" xfId="41760" xr:uid="{FBEA5CFA-5C04-43B6-9D09-D7BD928FABC6}"/>
    <cellStyle name="Note 4 4 5 4" xfId="41761" xr:uid="{41F3233F-FA21-442C-A860-D5DC2B6F642F}"/>
    <cellStyle name="Note 4 4 5 4 2" xfId="41762" xr:uid="{0114D12A-30CC-4CB2-9A29-DE5B3B04B915}"/>
    <cellStyle name="Note 4 4 5 5" xfId="41763" xr:uid="{8119ABE1-9F15-4E7E-A52A-40BA03DDA2C9}"/>
    <cellStyle name="Note 4 4 6" xfId="41764" xr:uid="{322677D8-FC5D-4C3C-8777-0C69768119B0}"/>
    <cellStyle name="Note 4 4 6 2" xfId="41765" xr:uid="{AC370A01-D290-42E1-9E6D-538A8F3325F3}"/>
    <cellStyle name="Note 4 4 6 2 2" xfId="41766" xr:uid="{0217D2DB-BF7C-44AD-8ADC-282FC4E5AC41}"/>
    <cellStyle name="Note 4 4 6 3" xfId="41767" xr:uid="{406C5A64-9266-44FD-B3D3-733F7D32E57E}"/>
    <cellStyle name="Note 4 4 7" xfId="41768" xr:uid="{8BF6434D-05EF-4979-ACCB-076DCADF8012}"/>
    <cellStyle name="Note 4 4 7 2" xfId="41769" xr:uid="{843DF9A1-0C1F-462A-BE4E-B19190C0818D}"/>
    <cellStyle name="Note 4 4 7 2 2" xfId="41770" xr:uid="{D469A97B-5FA4-4611-A38E-8E7A2F62E2C0}"/>
    <cellStyle name="Note 4 4 7 3" xfId="41771" xr:uid="{005DE875-10AF-4A6E-B532-C8B547D76098}"/>
    <cellStyle name="Note 4 4 8" xfId="41772" xr:uid="{63120453-ED67-4474-AFF9-06CE00A57302}"/>
    <cellStyle name="Note 4 4 8 2" xfId="41773" xr:uid="{9E6FB02B-08A7-42ED-ACE7-7931F71B7AA8}"/>
    <cellStyle name="Note 4 4 9" xfId="41774" xr:uid="{B2AD3F3A-47F6-4A3D-9142-E21B50714F98}"/>
    <cellStyle name="Note 4 4 9 2" xfId="41775" xr:uid="{AE701C72-666E-4EB6-A318-1686A4D2651C}"/>
    <cellStyle name="Note 4 5" xfId="41776" xr:uid="{502FC11A-AD31-49FB-B09B-446D1D027F21}"/>
    <cellStyle name="Note 4 5 10" xfId="41777" xr:uid="{8D9AE9F5-D62A-4B8E-A807-27B62CD1D8D1}"/>
    <cellStyle name="Note 4 5 11" xfId="47057" xr:uid="{A3094D6D-F167-4345-8770-DE36C92F0A92}"/>
    <cellStyle name="Note 4 5 2" xfId="41778" xr:uid="{82812A1E-EA55-49F2-9A67-8ED287A9041F}"/>
    <cellStyle name="Note 4 5 2 2" xfId="41779" xr:uid="{0163C243-207B-4993-92A6-1B3A23CF3A71}"/>
    <cellStyle name="Note 4 5 2 2 2" xfId="41780" xr:uid="{25DC1BF8-9097-4C56-8141-B79838B69866}"/>
    <cellStyle name="Note 4 5 2 2 2 2" xfId="41781" xr:uid="{0B0F1180-2CF4-4DCF-9F6D-48CD42190766}"/>
    <cellStyle name="Note 4 5 2 2 2 2 2" xfId="41782" xr:uid="{AEA6FB28-23F6-4131-9327-6E5EB07D4345}"/>
    <cellStyle name="Note 4 5 2 2 2 3" xfId="41783" xr:uid="{C4AFF6DC-07B6-441C-8B77-376B6DD1DC9E}"/>
    <cellStyle name="Note 4 5 2 2 2 3 2" xfId="41784" xr:uid="{55C4F1FE-F183-4978-B48C-486BF70E0D74}"/>
    <cellStyle name="Note 4 5 2 2 2 4" xfId="41785" xr:uid="{AE804006-CECB-4D09-8CEE-0CC0795100EE}"/>
    <cellStyle name="Note 4 5 2 2 3" xfId="41786" xr:uid="{70068EA3-E75C-46D3-B981-441890404769}"/>
    <cellStyle name="Note 4 5 2 2 3 2" xfId="41787" xr:uid="{26917263-002E-4E15-B93E-A40D71931114}"/>
    <cellStyle name="Note 4 5 2 2 3 2 2" xfId="41788" xr:uid="{7084DAF3-EF4C-45D3-BCB3-3E12A5A7179B}"/>
    <cellStyle name="Note 4 5 2 2 3 3" xfId="41789" xr:uid="{AE233D6D-A72A-43FA-8D03-D5EF08DD2B97}"/>
    <cellStyle name="Note 4 5 2 2 4" xfId="41790" xr:uid="{FE3D05D0-EDE8-46FB-A953-2AD7F1028CDD}"/>
    <cellStyle name="Note 4 5 2 2 4 2" xfId="41791" xr:uid="{AC1CD896-C2CD-47D2-97EA-884126CE47AF}"/>
    <cellStyle name="Note 4 5 2 2 5" xfId="41792" xr:uid="{85EF9F73-3F83-48D0-A62D-FFB9E9607FAE}"/>
    <cellStyle name="Note 4 5 2 2 5 2" xfId="41793" xr:uid="{F87D69FB-6C39-4C91-8CAF-EB038C287F18}"/>
    <cellStyle name="Note 4 5 2 2 6" xfId="41794" xr:uid="{5A255CD5-B1FE-4575-BEBE-C2C48E729E20}"/>
    <cellStyle name="Note 4 5 2 3" xfId="41795" xr:uid="{EAC84ECC-75E7-428C-9054-AF1CE14D4457}"/>
    <cellStyle name="Note 4 5 2 3 2" xfId="41796" xr:uid="{3BED7340-667C-490A-B73F-580FD11FEF75}"/>
    <cellStyle name="Note 4 5 2 3 2 2" xfId="41797" xr:uid="{824E9FB2-BC0C-44D5-9EB2-E1262A0A6931}"/>
    <cellStyle name="Note 4 5 2 3 3" xfId="41798" xr:uid="{3AD4034F-E608-475C-BE77-7DF2A9885D54}"/>
    <cellStyle name="Note 4 5 2 3 3 2" xfId="41799" xr:uid="{63E3DEB8-8135-41C7-95B5-F43AD7257EC9}"/>
    <cellStyle name="Note 4 5 2 3 4" xfId="41800" xr:uid="{1089EBFA-E8AF-4F42-806A-EF4854813308}"/>
    <cellStyle name="Note 4 5 2 4" xfId="41801" xr:uid="{EC394A0A-86A6-47BE-B7E0-000D4D15F0BF}"/>
    <cellStyle name="Note 4 5 2 4 2" xfId="41802" xr:uid="{03154511-9FC8-4150-BC3C-303AF09BB7B4}"/>
    <cellStyle name="Note 4 5 2 4 2 2" xfId="41803" xr:uid="{7C95B371-88EC-42F2-AC34-197B62B89248}"/>
    <cellStyle name="Note 4 5 2 4 3" xfId="41804" xr:uid="{428E8E25-E26B-4ED6-9C32-2CF1C0318767}"/>
    <cellStyle name="Note 4 5 2 5" xfId="41805" xr:uid="{097D36DD-50FE-4CA2-8B8C-B1B16AEB43DD}"/>
    <cellStyle name="Note 4 5 2 5 2" xfId="41806" xr:uid="{9AC1FC09-DBF8-45FC-BFBD-8D8BB0909C84}"/>
    <cellStyle name="Note 4 5 2 6" xfId="41807" xr:uid="{483B9846-E100-42A6-BCED-368CA533929C}"/>
    <cellStyle name="Note 4 5 2 6 2" xfId="41808" xr:uid="{228703BA-0072-4F45-9008-DE2FA640989E}"/>
    <cellStyle name="Note 4 5 2 7" xfId="41809" xr:uid="{73E51989-64FF-42C5-B3D7-61D725AA1EB2}"/>
    <cellStyle name="Note 4 5 3" xfId="41810" xr:uid="{4D169DBE-0112-4737-9412-F8FFE2ACED9B}"/>
    <cellStyle name="Note 4 5 3 2" xfId="41811" xr:uid="{EDA6D3DE-A87E-4C50-8E97-512351A93889}"/>
    <cellStyle name="Note 4 5 3 2 2" xfId="41812" xr:uid="{6833F935-27FD-4A65-BCD9-0E8D48B1913E}"/>
    <cellStyle name="Note 4 5 3 2 3" xfId="41813" xr:uid="{797732D1-7E86-40C8-B249-0AB7670450E7}"/>
    <cellStyle name="Note 4 5 3 3" xfId="41814" xr:uid="{1D9F122E-5705-4F71-A083-1F10192F2259}"/>
    <cellStyle name="Note 4 5 3 3 2" xfId="41815" xr:uid="{7CB20F7F-33BC-471F-9483-A118B759F152}"/>
    <cellStyle name="Note 4 5 3 3 2 2" xfId="41816" xr:uid="{18E8C61E-CF91-4A50-AED6-C1711462A379}"/>
    <cellStyle name="Note 4 5 3 3 3" xfId="41817" xr:uid="{E52A30BD-E404-4BC8-A839-79DF4250094D}"/>
    <cellStyle name="Note 4 5 3 3 3 2" xfId="41818" xr:uid="{2447C80B-0C4B-4F8B-9D98-6CA7B0AEE5FD}"/>
    <cellStyle name="Note 4 5 3 3 4" xfId="41819" xr:uid="{3C17C954-E236-4104-9EB1-8ED4523B0FCB}"/>
    <cellStyle name="Note 4 5 3 4" xfId="41820" xr:uid="{22F46F41-E1AB-4240-AE09-E3B79503FD2D}"/>
    <cellStyle name="Note 4 5 3 4 2" xfId="41821" xr:uid="{75817561-1183-4B10-AEDC-A100E3BEF115}"/>
    <cellStyle name="Note 4 5 3 4 2 2" xfId="41822" xr:uid="{C16CEDBC-C69F-4041-BB98-10DDCCFD8D76}"/>
    <cellStyle name="Note 4 5 3 4 3" xfId="41823" xr:uid="{8838221A-F351-4261-817B-B0F5F4BDE070}"/>
    <cellStyle name="Note 4 5 3 5" xfId="41824" xr:uid="{069BD149-B347-43A4-B089-AEF61E5D021C}"/>
    <cellStyle name="Note 4 5 3 5 2" xfId="41825" xr:uid="{AA71A43B-A03D-408A-9B19-3E13EB9EF0A2}"/>
    <cellStyle name="Note 4 5 3 6" xfId="41826" xr:uid="{6810FA8D-8108-4828-9D8A-2E69C5AB7048}"/>
    <cellStyle name="Note 4 5 3 6 2" xfId="41827" xr:uid="{FC663097-DA5D-4909-AFCE-057E3D35A7CC}"/>
    <cellStyle name="Note 4 5 3 7" xfId="41828" xr:uid="{47D60410-ADEF-42F9-8400-6CBE1D9F8431}"/>
    <cellStyle name="Note 4 5 4" xfId="41829" xr:uid="{98E76805-F93C-4DB3-9181-BAE9AF637A45}"/>
    <cellStyle name="Note 4 5 4 2" xfId="41830" xr:uid="{CBCE1029-A895-41EA-A34A-41860DAE48B7}"/>
    <cellStyle name="Note 4 5 4 2 2" xfId="41831" xr:uid="{2FE804A4-F4C4-4830-B379-AEB090A2B670}"/>
    <cellStyle name="Note 4 5 4 2 2 2" xfId="41832" xr:uid="{95453F12-BABF-4F66-A75D-961B5586C07F}"/>
    <cellStyle name="Note 4 5 4 2 3" xfId="41833" xr:uid="{81BD7362-55C2-4AB5-B86F-E1200220AE7D}"/>
    <cellStyle name="Note 4 5 4 2 3 2" xfId="41834" xr:uid="{252C3B50-6341-41A9-9ED7-C0C54B73415D}"/>
    <cellStyle name="Note 4 5 4 2 4" xfId="41835" xr:uid="{DC7D197D-F326-4380-80A1-B61D6AAAEA4C}"/>
    <cellStyle name="Note 4 5 4 3" xfId="41836" xr:uid="{2E95622E-29F0-4B19-BEE3-7D56D91B0B48}"/>
    <cellStyle name="Note 4 5 4 3 2" xfId="41837" xr:uid="{4C04BEF7-F24B-4160-B173-13C3DD24D453}"/>
    <cellStyle name="Note 4 5 4 3 2 2" xfId="41838" xr:uid="{9CD55D51-9946-4F57-BAEE-31661EF0A771}"/>
    <cellStyle name="Note 4 5 4 3 3" xfId="41839" xr:uid="{0903054B-2F45-4292-9D85-60617FCBD179}"/>
    <cellStyle name="Note 4 5 4 4" xfId="41840" xr:uid="{D337C695-FCCC-462A-B03F-88516D87726D}"/>
    <cellStyle name="Note 4 5 4 4 2" xfId="41841" xr:uid="{F3B3BF01-CA95-4088-9AB1-FF3B20A9791A}"/>
    <cellStyle name="Note 4 5 4 5" xfId="41842" xr:uid="{9E77810B-D5B7-4F31-8500-7B8BD3249B99}"/>
    <cellStyle name="Note 4 5 4 5 2" xfId="41843" xr:uid="{1BB7FEEA-818F-46CC-BFAB-685751A79DCF}"/>
    <cellStyle name="Note 4 5 4 6" xfId="41844" xr:uid="{0E77A454-E4AF-4203-A4A8-2CB61792AED6}"/>
    <cellStyle name="Note 4 5 5" xfId="41845" xr:uid="{12EB620D-D7AF-48E0-B77A-20E3F0BA43D4}"/>
    <cellStyle name="Note 4 5 5 2" xfId="41846" xr:uid="{2664DA59-7318-4999-80C1-AA371404E3BE}"/>
    <cellStyle name="Note 4 5 5 3" xfId="41847" xr:uid="{77B836AF-EF0B-4723-A548-95C86D29808A}"/>
    <cellStyle name="Note 4 5 6" xfId="41848" xr:uid="{0F2B9F3A-CDB7-4865-9018-34D92301AD90}"/>
    <cellStyle name="Note 4 5 6 2" xfId="41849" xr:uid="{C2DA0387-F71A-4500-90B0-FB45E3B801B8}"/>
    <cellStyle name="Note 4 5 6 2 2" xfId="41850" xr:uid="{127AD474-6730-4D78-B684-FCFF8A8AB5B7}"/>
    <cellStyle name="Note 4 5 6 3" xfId="41851" xr:uid="{2759B38E-B6B0-4D42-B306-DC81066F5EFB}"/>
    <cellStyle name="Note 4 5 6 3 2" xfId="41852" xr:uid="{DF50874E-EB98-4421-8799-3221BA0E7A14}"/>
    <cellStyle name="Note 4 5 6 4" xfId="41853" xr:uid="{508CB845-1972-42BD-A97F-5BFD356BBCA1}"/>
    <cellStyle name="Note 4 5 7" xfId="41854" xr:uid="{30CED3EB-82B3-4AFC-89B1-33580351BF5E}"/>
    <cellStyle name="Note 4 5 7 2" xfId="41855" xr:uid="{76DA8CE4-0098-49D2-9615-5D7204795C0D}"/>
    <cellStyle name="Note 4 5 7 2 2" xfId="41856" xr:uid="{02EEA21E-9819-41F6-8538-BA24C68526BF}"/>
    <cellStyle name="Note 4 5 7 3" xfId="41857" xr:uid="{8685C07B-206F-41A4-BCAC-20679045B25F}"/>
    <cellStyle name="Note 4 5 8" xfId="41858" xr:uid="{F4935735-BC1D-4F3E-9899-C9A03B1F55FC}"/>
    <cellStyle name="Note 4 5 8 2" xfId="41859" xr:uid="{226A1CAA-A513-4DF5-9058-685EBA66A120}"/>
    <cellStyle name="Note 4 5 9" xfId="41860" xr:uid="{FA237527-AD2E-4E4C-B90B-2FB166543CF3}"/>
    <cellStyle name="Note 4 5 9 2" xfId="41861" xr:uid="{680C10D5-3573-45FA-AA72-F651CAF041AE}"/>
    <cellStyle name="Note 4 6" xfId="41862" xr:uid="{95B8207E-2EE7-4FAA-A77B-24F0CC061168}"/>
    <cellStyle name="Note 4 6 2" xfId="41863" xr:uid="{4850B79F-0443-4ECC-B64F-411BC5BB85F8}"/>
    <cellStyle name="Note 4 6 3" xfId="41864" xr:uid="{172AF962-2E7C-4187-8D84-708D1750E126}"/>
    <cellStyle name="Note 4 6 4" xfId="46155" xr:uid="{32919D4A-F142-4675-AD68-D6A1D9B2E7E2}"/>
    <cellStyle name="Note 4 7" xfId="41865" xr:uid="{47C28691-2C6A-4A77-A14C-96227D031A31}"/>
    <cellStyle name="Note 4 7 2" xfId="41866" xr:uid="{04514A76-959A-437C-B81F-2EA6C46137DA}"/>
    <cellStyle name="Note 4 7 2 2" xfId="41867" xr:uid="{478BCB7B-ED45-4937-8383-13ED689E5A96}"/>
    <cellStyle name="Note 4 7 2 2 2" xfId="41868" xr:uid="{D3EC9A7B-8E2E-4E7B-AAD2-85360190D33D}"/>
    <cellStyle name="Note 4 7 2 2 2 2" xfId="41869" xr:uid="{1D6B5DF3-1FA3-4C0E-95FB-59AB1AFA78B2}"/>
    <cellStyle name="Note 4 7 2 2 3" xfId="41870" xr:uid="{CCF4F295-7754-41BB-865A-F03BB0794418}"/>
    <cellStyle name="Note 4 7 2 2 3 2" xfId="41871" xr:uid="{A7724FC6-ADEC-4D0B-8E2A-5A79F4E6616B}"/>
    <cellStyle name="Note 4 7 2 2 4" xfId="41872" xr:uid="{A65596C4-AFD4-4757-9F1F-514064EDE479}"/>
    <cellStyle name="Note 4 7 2 3" xfId="41873" xr:uid="{3EC0C273-D808-415E-B6C4-1E15B10E658C}"/>
    <cellStyle name="Note 4 7 2 3 2" xfId="41874" xr:uid="{A4EB20C7-C5AF-4C57-9EC2-DEE25426A2BD}"/>
    <cellStyle name="Note 4 7 2 3 2 2" xfId="41875" xr:uid="{4CE88066-6AE3-4360-8AA5-0470436ECEEF}"/>
    <cellStyle name="Note 4 7 2 3 3" xfId="41876" xr:uid="{8766212C-A640-4B44-8E31-CE2C964E094A}"/>
    <cellStyle name="Note 4 7 2 4" xfId="41877" xr:uid="{1A8E0074-0FD4-49A9-8E5F-3EB112EB65C8}"/>
    <cellStyle name="Note 4 7 2 4 2" xfId="41878" xr:uid="{BF7A0A7A-0E7D-47FD-872B-BC8330C47C2A}"/>
    <cellStyle name="Note 4 7 2 5" xfId="41879" xr:uid="{2C302BDE-2F9C-49F2-9F19-823195AE0DEC}"/>
    <cellStyle name="Note 4 7 2 5 2" xfId="41880" xr:uid="{7DCDBFE6-B2FD-468F-B9A3-B4AE7AE1907B}"/>
    <cellStyle name="Note 4 7 2 6" xfId="41881" xr:uid="{3E264E77-FC64-43BE-B807-A023B4BE8222}"/>
    <cellStyle name="Note 4 7 3" xfId="41882" xr:uid="{5C781626-02FD-42A7-9A3E-2054E560AFB7}"/>
    <cellStyle name="Note 4 7 3 2" xfId="41883" xr:uid="{745036A4-34A5-4611-A489-A4BC60018A21}"/>
    <cellStyle name="Note 4 7 3 2 2" xfId="41884" xr:uid="{DF6DA2A5-3464-496B-AE67-C2A0FF1C6E41}"/>
    <cellStyle name="Note 4 7 3 3" xfId="41885" xr:uid="{28568290-E5A6-4777-8FA0-2EF6861D62CB}"/>
    <cellStyle name="Note 4 7 3 3 2" xfId="41886" xr:uid="{502FB3AA-4FAB-426F-9EC5-1ABDD348B0FD}"/>
    <cellStyle name="Note 4 7 3 4" xfId="41887" xr:uid="{27B06855-A39F-4691-93A6-2AC4CB398ABA}"/>
    <cellStyle name="Note 4 7 4" xfId="41888" xr:uid="{1559136F-7FCE-4201-965A-3DAB55281CB2}"/>
    <cellStyle name="Note 4 7 4 2" xfId="41889" xr:uid="{AF37B06D-F424-4861-AA25-24BDE7C4A2C3}"/>
    <cellStyle name="Note 4 7 4 2 2" xfId="41890" xr:uid="{BEF04E45-5870-4992-96B1-AB9BAFFF572B}"/>
    <cellStyle name="Note 4 7 4 3" xfId="41891" xr:uid="{26872C3A-FD35-4703-ADF3-CA2B564211B3}"/>
    <cellStyle name="Note 4 7 5" xfId="41892" xr:uid="{1734C2FA-4EA4-4EE4-BD33-5EAB996A58D0}"/>
    <cellStyle name="Note 4 7 5 2" xfId="41893" xr:uid="{32F75804-E530-47C8-A2D3-02585B703CB3}"/>
    <cellStyle name="Note 4 7 6" xfId="41894" xr:uid="{AA015F2B-39C9-41F4-A56A-F1B42528C6F0}"/>
    <cellStyle name="Note 4 7 6 2" xfId="41895" xr:uid="{FFC3F628-457C-4C93-9ABD-1435211B7CBE}"/>
    <cellStyle name="Note 4 7 7" xfId="41896" xr:uid="{AD29F463-CA59-4520-9203-222B71A7DD83}"/>
    <cellStyle name="Note 4 8" xfId="41897" xr:uid="{1A679484-2C98-4B5A-9C2E-8247C2E8A5DC}"/>
    <cellStyle name="Note 4 8 2" xfId="41898" xr:uid="{E3F1E75A-B161-41A2-A163-EF83595FA71F}"/>
    <cellStyle name="Note 4 8 2 2" xfId="41899" xr:uid="{839914B4-4C42-4D7A-B6F5-71620CFAAEFF}"/>
    <cellStyle name="Note 4 8 2 2 2" xfId="41900" xr:uid="{479D3C0D-2F22-4A2B-8AF6-A95E8F1A379A}"/>
    <cellStyle name="Note 4 8 2 3" xfId="41901" xr:uid="{48726790-DB10-4FAB-A01B-D29AA8BBD897}"/>
    <cellStyle name="Note 4 8 2 3 2" xfId="41902" xr:uid="{14CCAE42-F8D6-42DD-8120-EDE87F8FBF02}"/>
    <cellStyle name="Note 4 8 2 4" xfId="41903" xr:uid="{C67AC5C5-37CB-48CF-A808-32B1907FABAB}"/>
    <cellStyle name="Note 4 8 3" xfId="41904" xr:uid="{F25DCC94-1A72-4161-8742-BD231997BDF3}"/>
    <cellStyle name="Note 4 8 3 2" xfId="41905" xr:uid="{306FBD33-B272-4AA2-9DA3-5EB2BB29EE8C}"/>
    <cellStyle name="Note 4 8 3 2 2" xfId="41906" xr:uid="{CA0B8804-B293-40BD-BAED-859748791C4B}"/>
    <cellStyle name="Note 4 8 3 3" xfId="41907" xr:uid="{BFE47D5F-EA4F-4FA8-B031-98CC454C5947}"/>
    <cellStyle name="Note 4 8 4" xfId="41908" xr:uid="{D37C8544-8577-4BE3-9406-E0096CB7A8EB}"/>
    <cellStyle name="Note 4 8 4 2" xfId="41909" xr:uid="{952FBAB3-BCA8-446E-9481-0932BCAF7A3D}"/>
    <cellStyle name="Note 4 8 5" xfId="41910" xr:uid="{B35E7FCC-0CC8-4F29-B834-D2561F328922}"/>
    <cellStyle name="Note 4 8 5 2" xfId="41911" xr:uid="{1C0041EB-D5DF-49BB-A4F8-2F09754F093F}"/>
    <cellStyle name="Note 4 8 6" xfId="41912" xr:uid="{521B8CD2-A2D3-4FED-8F0E-5200D2E923B6}"/>
    <cellStyle name="Note 4 9" xfId="41913" xr:uid="{F153D92C-8D09-42BD-9BEC-9C5FAD506D13}"/>
    <cellStyle name="Note 4 9 2" xfId="41914" xr:uid="{D0C351DC-6507-4A82-934B-A17C6807549B}"/>
    <cellStyle name="Note 5" xfId="585" xr:uid="{BA4C2159-D7D5-4C78-AA15-200BC428047F}"/>
    <cellStyle name="Note 5 10" xfId="3360" xr:uid="{DDAD8572-DB90-4A93-AC57-B06D601269F0}"/>
    <cellStyle name="Note 5 11" xfId="44463" xr:uid="{BAEAF322-0E4D-4BE0-B9DF-CE891762B0E7}"/>
    <cellStyle name="Note 5 2" xfId="996" xr:uid="{702E714B-38B4-4964-B90C-33C1F0D76BE9}"/>
    <cellStyle name="Note 5 2 2" xfId="41916" xr:uid="{29C5231D-FC4A-452A-BB66-A75E661019B3}"/>
    <cellStyle name="Note 5 2 2 2" xfId="41917" xr:uid="{A7E8BDD5-72CA-4164-8658-3891A2873FA2}"/>
    <cellStyle name="Note 5 2 2 2 2" xfId="41918" xr:uid="{C92842C8-A3C4-4049-A297-7E219D17CF28}"/>
    <cellStyle name="Note 5 2 2 2 3" xfId="41919" xr:uid="{E6ECCF70-CCE1-4845-8B2A-1AFCBD0EE881}"/>
    <cellStyle name="Note 5 2 2 2 4" xfId="46845" xr:uid="{CEBD8992-2434-4942-AF1D-C7F78EBA4995}"/>
    <cellStyle name="Note 5 2 2 3" xfId="41920" xr:uid="{9DA4838D-48A4-491E-BA6A-368E7E47A39C}"/>
    <cellStyle name="Note 5 2 2 3 2" xfId="41921" xr:uid="{83BBC917-EBF1-4B2F-8104-2F892DD756B3}"/>
    <cellStyle name="Note 5 2 2 3 2 2" xfId="41922" xr:uid="{7515AFD2-71EB-435D-9C5F-1339F3C0305A}"/>
    <cellStyle name="Note 5 2 2 3 3" xfId="41923" xr:uid="{57F27B84-DF04-4A13-BDD7-D22739E0399B}"/>
    <cellStyle name="Note 5 2 2 4" xfId="41924" xr:uid="{DFC8001B-4550-43A0-BA82-F583F1073DF0}"/>
    <cellStyle name="Note 5 2 2 4 2" xfId="41925" xr:uid="{D9684A63-FD28-44C2-A48B-02F19E71A28A}"/>
    <cellStyle name="Note 5 2 2 5" xfId="41926" xr:uid="{670FD966-085F-40FA-A4A2-12C4B93882F9}"/>
    <cellStyle name="Note 5 2 2 5 2" xfId="41927" xr:uid="{7AFC757E-590D-434A-868C-19B099AA502A}"/>
    <cellStyle name="Note 5 2 2 6" xfId="41928" xr:uid="{3544CE36-C612-43BF-919F-449F24F97717}"/>
    <cellStyle name="Note 5 2 2 7" xfId="45506" xr:uid="{22C3D9BE-C3B1-4F11-A05A-888934432F92}"/>
    <cellStyle name="Note 5 2 3" xfId="41929" xr:uid="{D6D6E34A-D01B-4DAF-88B2-24710151D87E}"/>
    <cellStyle name="Note 5 2 3 2" xfId="41930" xr:uid="{859B56AC-C3D9-4855-8D81-0F25D828B13C}"/>
    <cellStyle name="Note 5 2 3 2 2" xfId="41931" xr:uid="{92C5CAD4-66EE-43DE-B3A0-B1DB1A4B8784}"/>
    <cellStyle name="Note 5 2 3 2 2 2" xfId="41932" xr:uid="{AE3DBBE2-CCCE-4F9B-AE73-87659BA30CE9}"/>
    <cellStyle name="Note 5 2 3 2 3" xfId="41933" xr:uid="{F6AA2EC8-CDF2-4E3F-9376-FD5A53E05EB4}"/>
    <cellStyle name="Note 5 2 3 2 4" xfId="47010" xr:uid="{5A6A6711-3532-41A0-9DE5-03654AED5385}"/>
    <cellStyle name="Note 5 2 3 3" xfId="41934" xr:uid="{39A9AD4E-72C4-49DB-8388-5EF8F4A65F28}"/>
    <cellStyle name="Note 5 2 3 3 2" xfId="41935" xr:uid="{87531DEA-5FB1-4C74-BB4D-1E3871E47615}"/>
    <cellStyle name="Note 5 2 3 3 2 2" xfId="41936" xr:uid="{2FEED6DF-FAD6-4F72-A85C-8A26D50180D7}"/>
    <cellStyle name="Note 5 2 3 3 3" xfId="41937" xr:uid="{6906714E-BA27-4F65-99FD-DADE04868426}"/>
    <cellStyle name="Note 5 2 3 4" xfId="41938" xr:uid="{176212E0-486D-4086-BC08-21B167E02003}"/>
    <cellStyle name="Note 5 2 3 4 2" xfId="41939" xr:uid="{34D957AA-97C4-4848-880B-6A453520C81E}"/>
    <cellStyle name="Note 5 2 3 5" xfId="41940" xr:uid="{BBF35BA3-4821-40B9-A8BF-CF75AF78B101}"/>
    <cellStyle name="Note 5 2 3 5 2" xfId="41941" xr:uid="{972FE759-A9DB-44C2-A3D7-D456789A849E}"/>
    <cellStyle name="Note 5 2 3 6" xfId="41942" xr:uid="{6A80C8AC-39D0-468E-9CF0-63C008232663}"/>
    <cellStyle name="Note 5 2 3 7" xfId="44898" xr:uid="{D8552F06-2967-4B7C-920A-236C803DF740}"/>
    <cellStyle name="Note 5 2 4" xfId="41943" xr:uid="{44555B96-268F-4175-8839-09C72D04526C}"/>
    <cellStyle name="Note 5 2 4 2" xfId="47182" xr:uid="{3965162B-03E4-4B2D-90DD-55390CF5F0B4}"/>
    <cellStyle name="Note 5 2 5" xfId="41944" xr:uid="{718338A4-BF20-49CD-8DF8-0E86BB3DB5FD}"/>
    <cellStyle name="Note 5 2 5 2" xfId="46280" xr:uid="{DEF10F0E-5CBE-4AC1-BBDB-B52B577B0851}"/>
    <cellStyle name="Note 5 2 6" xfId="41915" xr:uid="{4DE57B48-FD21-4195-A637-BE8A21F0F5B0}"/>
    <cellStyle name="Note 5 2 7" xfId="44710" xr:uid="{F7E331B2-ED73-4E7B-87B1-8316651E6E83}"/>
    <cellStyle name="Note 5 3" xfId="41945" xr:uid="{48DB2EA1-828C-4FDB-A7B5-00AD09E55F61}"/>
    <cellStyle name="Note 5 3 2" xfId="41946" xr:uid="{15A0A7AD-FC37-4A56-9710-50CEACD7BFC2}"/>
    <cellStyle name="Note 5 3 2 2" xfId="41947" xr:uid="{8BD8B371-B34F-438A-9A57-D83831F036FE}"/>
    <cellStyle name="Note 5 3 2 2 2" xfId="41948" xr:uid="{1DBEAF15-52A7-447A-9B1A-F81B153945CC}"/>
    <cellStyle name="Note 5 3 2 2 2 2" xfId="41949" xr:uid="{2C441801-3CEB-4C2D-A671-3B3096C74168}"/>
    <cellStyle name="Note 5 3 2 2 2 2 2" xfId="41950" xr:uid="{311B3E5F-F535-4965-80C1-A571A1570939}"/>
    <cellStyle name="Note 5 3 2 2 2 3" xfId="41951" xr:uid="{68AFA35E-76EF-463F-84FA-A5996F6E2553}"/>
    <cellStyle name="Note 5 3 2 2 2 3 2" xfId="41952" xr:uid="{75D33201-8276-49B1-8C10-B8CB4B23AC10}"/>
    <cellStyle name="Note 5 3 2 2 2 4" xfId="41953" xr:uid="{07303539-DCB2-4B06-A139-AC036237BC87}"/>
    <cellStyle name="Note 5 3 2 2 3" xfId="41954" xr:uid="{4D30E856-F8B3-4D78-9EA2-1F1AF37C9300}"/>
    <cellStyle name="Note 5 3 2 2 3 2" xfId="41955" xr:uid="{7DE8624C-273A-4BB8-A3B4-724642E00C0D}"/>
    <cellStyle name="Note 5 3 2 2 3 2 2" xfId="41956" xr:uid="{545968DF-333A-4C8E-B4E9-18319A5ED96C}"/>
    <cellStyle name="Note 5 3 2 2 3 3" xfId="41957" xr:uid="{9409DBF7-DF12-453F-86B4-A97E452F2247}"/>
    <cellStyle name="Note 5 3 2 2 4" xfId="41958" xr:uid="{426D771B-08BF-453E-95E0-4A7623E402BE}"/>
    <cellStyle name="Note 5 3 2 2 4 2" xfId="41959" xr:uid="{5CBA0389-EB5C-49E9-A851-5553AE19D1C8}"/>
    <cellStyle name="Note 5 3 2 2 5" xfId="41960" xr:uid="{6FC25AEB-4016-45FC-B438-A86AE4CCF5AD}"/>
    <cellStyle name="Note 5 3 2 2 5 2" xfId="41961" xr:uid="{A543F87D-C530-4563-9DAA-31102ECD96EA}"/>
    <cellStyle name="Note 5 3 2 2 6" xfId="41962" xr:uid="{DD80B36D-1407-42BC-9FF2-597FDC1C5531}"/>
    <cellStyle name="Note 5 3 2 3" xfId="41963" xr:uid="{347B0C49-3DFA-4759-A750-37754A73E27C}"/>
    <cellStyle name="Note 5 3 2 3 2" xfId="41964" xr:uid="{F70C56EA-9032-4666-8419-8D8C72F356A0}"/>
    <cellStyle name="Note 5 3 2 3 3" xfId="41965" xr:uid="{AB65C4DC-BBDF-4F93-9766-1BADD957965C}"/>
    <cellStyle name="Note 5 3 2 4" xfId="41966" xr:uid="{7D9C4A8F-4E92-4C79-AF3B-195E7680E7AB}"/>
    <cellStyle name="Note 5 3 2 4 2" xfId="41967" xr:uid="{0CBF2601-D4B6-4ACA-B04F-954816353912}"/>
    <cellStyle name="Note 5 3 2 4 2 2" xfId="41968" xr:uid="{A6C040E0-F5DE-43FD-8757-A33213FB11AE}"/>
    <cellStyle name="Note 5 3 2 4 3" xfId="41969" xr:uid="{7478A90F-0143-481C-9408-BC20771C7079}"/>
    <cellStyle name="Note 5 3 2 5" xfId="41970" xr:uid="{C0ABCFCD-552E-495D-87C8-967A5F788DB3}"/>
    <cellStyle name="Note 5 3 2 5 2" xfId="41971" xr:uid="{CF03DF44-BD6B-4541-BCC4-52518DAA41AB}"/>
    <cellStyle name="Note 5 3 2 5 2 2" xfId="41972" xr:uid="{0AEDB112-B8CF-483F-A3D6-2534865232F6}"/>
    <cellStyle name="Note 5 3 2 5 3" xfId="41973" xr:uid="{53E66CD1-2C8E-45E2-93DD-37100520CDE8}"/>
    <cellStyle name="Note 5 3 2 6" xfId="41974" xr:uid="{9BDB710F-4568-45CA-B9D7-77115C9CFEE5}"/>
    <cellStyle name="Note 5 3 2 6 2" xfId="41975" xr:uid="{C89547C6-5CCE-4E33-B682-F52789E6F91A}"/>
    <cellStyle name="Note 5 3 2 7" xfId="41976" xr:uid="{26540500-17FD-409F-A860-DEDB85241D13}"/>
    <cellStyle name="Note 5 3 2 7 2" xfId="41977" xr:uid="{60F26C37-6D0F-4887-BFDA-742209319B17}"/>
    <cellStyle name="Note 5 3 2 8" xfId="41978" xr:uid="{BF30344D-DE7B-4799-BCC1-5E6390010300}"/>
    <cellStyle name="Note 5 3 2 9" xfId="46733" xr:uid="{3FFDD214-E2B8-4C50-BAFA-9BDF46DCAD43}"/>
    <cellStyle name="Note 5 3 3" xfId="41979" xr:uid="{FA9E899C-8430-4A6A-B68F-D3B66CBCD071}"/>
    <cellStyle name="Note 5 3 3 2" xfId="41980" xr:uid="{CBFDAF98-9CC1-41A7-A50B-CAE7008C187A}"/>
    <cellStyle name="Note 5 3 3 2 2" xfId="41981" xr:uid="{4F4E578C-FD93-41FC-8115-2E7EC14A8C78}"/>
    <cellStyle name="Note 5 3 3 2 2 2" xfId="41982" xr:uid="{433C1D23-2500-4B6D-981F-A4AE2D2031B8}"/>
    <cellStyle name="Note 5 3 3 2 3" xfId="41983" xr:uid="{EC682D7B-4410-4F6C-8CF7-6EDE646520FB}"/>
    <cellStyle name="Note 5 3 3 2 3 2" xfId="41984" xr:uid="{FEB3A32C-F909-4990-9F97-DD0EBDAEC565}"/>
    <cellStyle name="Note 5 3 3 2 4" xfId="41985" xr:uid="{36928C18-83C5-45A9-8BD9-8B7D3274672D}"/>
    <cellStyle name="Note 5 3 3 3" xfId="41986" xr:uid="{1FF140A9-01AF-4AD5-AF6A-37814DA549A3}"/>
    <cellStyle name="Note 5 3 3 3 2" xfId="41987" xr:uid="{2AE56DAE-CEE1-4795-99E3-15EA85EC0B0B}"/>
    <cellStyle name="Note 5 3 3 3 2 2" xfId="41988" xr:uid="{8C044DB5-D279-416C-B042-91373575573E}"/>
    <cellStyle name="Note 5 3 3 3 3" xfId="41989" xr:uid="{122863F0-DC7F-413B-AC58-46347EA02515}"/>
    <cellStyle name="Note 5 3 3 4" xfId="41990" xr:uid="{C2890156-7245-46C7-A304-2B33B74CD5C5}"/>
    <cellStyle name="Note 5 3 3 4 2" xfId="41991" xr:uid="{3A6AA1E9-7484-4F1B-A8EA-3588E8AFA601}"/>
    <cellStyle name="Note 5 3 3 5" xfId="41992" xr:uid="{D20927E3-9A3E-4689-8773-6A9C1AB88210}"/>
    <cellStyle name="Note 5 3 3 5 2" xfId="41993" xr:uid="{021476D8-D036-48CB-8CBD-5AF8CB9A62E2}"/>
    <cellStyle name="Note 5 3 3 6" xfId="41994" xr:uid="{CA3D3733-FE93-4DF2-ABA6-CE510CE5C618}"/>
    <cellStyle name="Note 5 3 4" xfId="41995" xr:uid="{51D34519-056E-43D2-8DCF-AE6C378066DD}"/>
    <cellStyle name="Note 5 3 4 2" xfId="41996" xr:uid="{E558EB51-C93C-46A2-8455-C45B952EF8C2}"/>
    <cellStyle name="Note 5 3 4 2 2" xfId="41997" xr:uid="{B869E7B5-84A0-4E8C-9FF2-26CC2C5A44A4}"/>
    <cellStyle name="Note 5 3 4 3" xfId="41998" xr:uid="{034A4F94-9179-471F-9BC2-1834DE784F74}"/>
    <cellStyle name="Note 5 3 4 3 2" xfId="41999" xr:uid="{E0F00644-04A0-4DB2-B5BF-DFEB09558824}"/>
    <cellStyle name="Note 5 3 4 4" xfId="42000" xr:uid="{F20B6B1D-8820-41C3-97B5-00D5ED52E410}"/>
    <cellStyle name="Note 5 3 5" xfId="42001" xr:uid="{81F96484-AAD1-4014-9CA1-02A40E828C83}"/>
    <cellStyle name="Note 5 3 5 2" xfId="42002" xr:uid="{F3BF6014-AEC5-4B93-ABE9-A2CC132446E0}"/>
    <cellStyle name="Note 5 3 5 2 2" xfId="42003" xr:uid="{94CAEC61-A70D-4533-A220-0858AEBD2A4B}"/>
    <cellStyle name="Note 5 3 5 3" xfId="42004" xr:uid="{D3E0013F-9D28-44C8-8136-F227F28CD2BD}"/>
    <cellStyle name="Note 5 3 6" xfId="42005" xr:uid="{68AF1A62-8C8C-46EA-A1C2-647F129D2E23}"/>
    <cellStyle name="Note 5 3 6 2" xfId="42006" xr:uid="{DC22B0AB-6629-47BD-8EF5-09945BB4C4F9}"/>
    <cellStyle name="Note 5 3 7" xfId="42007" xr:uid="{BC6D11F0-A20B-4102-8056-1C571314EC86}"/>
    <cellStyle name="Note 5 3 7 2" xfId="42008" xr:uid="{6E405B97-C3F6-439E-87D5-FF4D0DFC2BFC}"/>
    <cellStyle name="Note 5 3 8" xfId="42009" xr:uid="{A21E66A4-E973-4270-A17A-8EF3A3531FE8}"/>
    <cellStyle name="Note 5 3 9" xfId="45395" xr:uid="{69263501-9C69-4810-9663-6BE2A21AC7F9}"/>
    <cellStyle name="Note 5 4" xfId="42010" xr:uid="{05CFA5B6-C276-4728-9A33-14E33B8E8485}"/>
    <cellStyle name="Note 5 4 2" xfId="42011" xr:uid="{1AF6F6C5-2593-4C66-BBBD-50F9EEE800C6}"/>
    <cellStyle name="Note 5 4 2 2" xfId="42012" xr:uid="{57358240-A8FD-432B-B59E-DAD2B2A073DA}"/>
    <cellStyle name="Note 5 4 2 3" xfId="42013" xr:uid="{2FE58FE0-2A71-4B56-B252-B78C4F3D38AF}"/>
    <cellStyle name="Note 5 4 2 4" xfId="46897" xr:uid="{774E978B-E410-4D5D-A202-9D2D92539B66}"/>
    <cellStyle name="Note 5 4 3" xfId="42014" xr:uid="{48634A0F-B82F-44D7-8CD2-295976F22B92}"/>
    <cellStyle name="Note 5 4 3 2" xfId="42015" xr:uid="{D5534987-991B-41BF-B57E-0823B2D5FE27}"/>
    <cellStyle name="Note 5 4 3 2 2" xfId="42016" xr:uid="{675C6D91-7FB9-49CA-ABA5-106A27A0FB68}"/>
    <cellStyle name="Note 5 4 3 3" xfId="42017" xr:uid="{9234DECF-B8CB-4822-888C-242D92629FEB}"/>
    <cellStyle name="Note 5 4 4" xfId="42018" xr:uid="{B99A72E5-073C-4D65-9C03-1AE289A5FFBB}"/>
    <cellStyle name="Note 5 4 4 2" xfId="42019" xr:uid="{CD72ABFD-9F17-459D-BC7F-7CFCB294F136}"/>
    <cellStyle name="Note 5 4 5" xfId="42020" xr:uid="{EEB4DB41-57B9-4F8A-97C0-3DD7CACCE812}"/>
    <cellStyle name="Note 5 4 5 2" xfId="42021" xr:uid="{B2F3EC85-88A5-471E-B046-014AB0C31E49}"/>
    <cellStyle name="Note 5 4 6" xfId="42022" xr:uid="{5DB013A7-2AFA-4CA5-A04B-E4EA3189C812}"/>
    <cellStyle name="Note 5 4 7" xfId="44787" xr:uid="{AB8B95C7-DDD7-47E5-BB54-D97603B6D6C4}"/>
    <cellStyle name="Note 5 5" xfId="42023" xr:uid="{87254A3E-850C-4AFF-9A3F-704101298ABF}"/>
    <cellStyle name="Note 5 5 2" xfId="42024" xr:uid="{7C877C56-9B53-4D16-8A97-933CBD26A331}"/>
    <cellStyle name="Note 5 5 2 2" xfId="42025" xr:uid="{F2EBF8F0-E6AA-423D-9FB8-ED8D68073040}"/>
    <cellStyle name="Note 5 5 2 2 2" xfId="42026" xr:uid="{2152CA19-6192-4C4A-9906-8F723D5FEC93}"/>
    <cellStyle name="Note 5 5 2 3" xfId="42027" xr:uid="{A099399F-793F-4886-AE7B-08A69BD9A3D5}"/>
    <cellStyle name="Note 5 5 2 3 2" xfId="42028" xr:uid="{1417E47E-184E-40D4-A220-BAD03932B516}"/>
    <cellStyle name="Note 5 5 2 4" xfId="42029" xr:uid="{2AD6BFE9-812D-49F4-938F-AC89B4EDFAB5}"/>
    <cellStyle name="Note 5 5 3" xfId="42030" xr:uid="{AD2ED2FE-5980-448A-9DE9-CAF963DF9E30}"/>
    <cellStyle name="Note 5 5 3 2" xfId="42031" xr:uid="{3D7ECCDA-6E08-492E-B1FE-8D632EB986F5}"/>
    <cellStyle name="Note 5 5 3 2 2" xfId="42032" xr:uid="{219D418B-55AA-407B-A445-5C9245D6847B}"/>
    <cellStyle name="Note 5 5 3 3" xfId="42033" xr:uid="{ED23C4FA-4B4E-40A5-90FE-BCD28F18B879}"/>
    <cellStyle name="Note 5 5 4" xfId="42034" xr:uid="{0CEF0756-CE55-4B12-A62A-AD8B6134287A}"/>
    <cellStyle name="Note 5 5 4 2" xfId="42035" xr:uid="{2309A898-0857-4222-98C0-27824E831640}"/>
    <cellStyle name="Note 5 5 5" xfId="42036" xr:uid="{100568E9-623C-49CF-BE60-60DC8D0F50B0}"/>
    <cellStyle name="Note 5 5 5 2" xfId="42037" xr:uid="{AD65BFD2-22B8-49F3-B0CF-F12C917CD1AC}"/>
    <cellStyle name="Note 5 5 6" xfId="42038" xr:uid="{00AB0E70-1AD9-419A-8D1D-8BA1E1AD8C57}"/>
    <cellStyle name="Note 5 5 7" xfId="47071" xr:uid="{158F3E9B-1FA9-4EA1-A48F-48DFCEBEAF14}"/>
    <cellStyle name="Note 5 6" xfId="42039" xr:uid="{464358A8-E1D8-44C8-AAD9-7FADDB48A0E1}"/>
    <cellStyle name="Note 5 6 2" xfId="42040" xr:uid="{656E8C1F-5A83-4515-9926-8ACDE8856684}"/>
    <cellStyle name="Note 5 6 2 2" xfId="42041" xr:uid="{F8206C6E-69FC-4E27-B87C-EE3FC9A7DDCA}"/>
    <cellStyle name="Note 5 6 2 2 2" xfId="42042" xr:uid="{BC85739E-B3BD-4D93-9A9C-6873471945E9}"/>
    <cellStyle name="Note 5 6 2 3" xfId="42043" xr:uid="{1B5FE72E-8937-4184-97A0-E17EC224C42F}"/>
    <cellStyle name="Note 5 6 3" xfId="42044" xr:uid="{857A2179-526B-4B41-99AD-3F4060680BB7}"/>
    <cellStyle name="Note 5 6 3 2" xfId="42045" xr:uid="{6C529214-9E07-4F2A-BB48-EE0595D35448}"/>
    <cellStyle name="Note 5 6 4" xfId="42046" xr:uid="{384DE698-9C9E-42E9-8159-FDE4E107648B}"/>
    <cellStyle name="Note 5 6 4 2" xfId="42047" xr:uid="{D6C2F856-75D9-42BD-BF56-0DF7E9EA0891}"/>
    <cellStyle name="Note 5 6 5" xfId="42048" xr:uid="{0C58B3D5-0147-4126-97C6-6EF14060E5FE}"/>
    <cellStyle name="Note 5 6 6" xfId="46169" xr:uid="{0BE6DA08-6288-406D-8D37-50C39FC6AF9E}"/>
    <cellStyle name="Note 5 7" xfId="42049" xr:uid="{1B96F3D2-B9C4-4A95-A6E8-C329D9168BFF}"/>
    <cellStyle name="Note 5 7 2" xfId="42050" xr:uid="{0E84CCC5-A25E-459F-82B0-032EA4574DF8}"/>
    <cellStyle name="Note 5 7 2 2" xfId="42051" xr:uid="{8762C9E1-3172-4A80-B0A2-56BA3E527AD6}"/>
    <cellStyle name="Note 5 7 3" xfId="42052" xr:uid="{162DC630-862E-4F78-A1D0-294627385FFE}"/>
    <cellStyle name="Note 5 8" xfId="42053" xr:uid="{58E70153-C05A-4224-9138-C592232246AF}"/>
    <cellStyle name="Note 5 9" xfId="42054" xr:uid="{55E4FEB6-3D4C-4F55-8A0D-A8C5FB273214}"/>
    <cellStyle name="Note 6" xfId="42055" xr:uid="{4A30BC85-8B04-4B7C-B23F-266303BCA9FA}"/>
    <cellStyle name="Note 6 2" xfId="42056" xr:uid="{8FF9FABE-2398-48C2-A1F5-DD68A3CBF55D}"/>
    <cellStyle name="Note 6 2 2" xfId="42057" xr:uid="{65B74C52-D90C-42EB-8A01-92572C46571B}"/>
    <cellStyle name="Note 6 2 3" xfId="42058" xr:uid="{28828380-9994-4B82-A7BE-B7469DBA9E27}"/>
    <cellStyle name="Note 6 3" xfId="42059" xr:uid="{41EC7CE2-9040-47A2-AE4F-6BAD71A720D1}"/>
    <cellStyle name="Note 6 4" xfId="42060" xr:uid="{A21C6BF9-B71C-4F6A-AD8F-95F8F8C9753B}"/>
    <cellStyle name="Note 7" xfId="42061" xr:uid="{A555CBD5-517C-4D05-8B2A-1C5844E39FB8}"/>
    <cellStyle name="Note 7 10" xfId="42062" xr:uid="{79A7ACAE-4DE3-4B25-83B3-D083CC10748F}"/>
    <cellStyle name="Note 7 11" xfId="42063" xr:uid="{DEA1854D-4E4D-48A1-BFBF-0C0842D4EA3D}"/>
    <cellStyle name="Note 7 2" xfId="42064" xr:uid="{41D33A3B-26AB-4612-9090-65CC2C7E1C78}"/>
    <cellStyle name="Note 7 2 2" xfId="42065" xr:uid="{44C0929D-C6C8-45FF-935A-10BE8B7EDF55}"/>
    <cellStyle name="Note 7 2 2 2" xfId="42066" xr:uid="{6D09F26E-CF9C-4A7B-97C1-F743D133F9A2}"/>
    <cellStyle name="Note 7 2 2 2 2" xfId="42067" xr:uid="{E7BB2DCB-0DC8-40B7-9CFC-C4595C3AB8D0}"/>
    <cellStyle name="Note 7 2 2 2 2 2" xfId="42068" xr:uid="{2BAFCC42-FAC9-47C5-A591-A5889AB07BA9}"/>
    <cellStyle name="Note 7 2 2 2 2 3" xfId="42069" xr:uid="{D42CD03F-42D7-4064-9625-6349FC696121}"/>
    <cellStyle name="Note 7 2 2 2 3" xfId="42070" xr:uid="{763D775A-F1B6-49AF-8580-2DFBF852144B}"/>
    <cellStyle name="Note 7 2 2 2 4" xfId="42071" xr:uid="{77601974-5ECC-45B1-8FA1-8D09D7AD7F62}"/>
    <cellStyle name="Note 7 2 2 3" xfId="42072" xr:uid="{1D96360C-2E6D-4202-9F67-836FBB663729}"/>
    <cellStyle name="Note 7 2 2 3 2" xfId="42073" xr:uid="{34666E81-9EE3-4217-8FB7-ACB1E22E5588}"/>
    <cellStyle name="Note 7 2 2 3 3" xfId="42074" xr:uid="{B7FB811E-7EB1-4217-BCC5-6374CBC24AD8}"/>
    <cellStyle name="Note 7 2 2 4" xfId="42075" xr:uid="{B4F502AF-71BA-4C68-8994-F539BBBD42A1}"/>
    <cellStyle name="Note 7 2 2 5" xfId="42076" xr:uid="{7B6F4F51-6AE9-42CF-9EE3-336890842076}"/>
    <cellStyle name="Note 7 2 3" xfId="42077" xr:uid="{88F31CE4-8207-464C-A09E-E05103904EF4}"/>
    <cellStyle name="Note 7 2 3 2" xfId="42078" xr:uid="{FBD6CED7-8309-4CE4-9A6F-A06A24F1E2E7}"/>
    <cellStyle name="Note 7 2 3 2 2" xfId="42079" xr:uid="{B996BEA2-6300-42D6-AAB8-7A751452BD40}"/>
    <cellStyle name="Note 7 2 3 2 3" xfId="42080" xr:uid="{96F8881E-9F67-45CF-81B2-A5A09191EBA9}"/>
    <cellStyle name="Note 7 2 3 3" xfId="42081" xr:uid="{A97E3DF1-D935-4054-B27A-0487065C050F}"/>
    <cellStyle name="Note 7 2 3 4" xfId="42082" xr:uid="{0CE6A8BB-3EAF-42B1-B193-F6608C9CBA87}"/>
    <cellStyle name="Note 7 2 4" xfId="42083" xr:uid="{8DD44AE4-F594-450F-8632-228A7EA009A9}"/>
    <cellStyle name="Note 7 2 4 2" xfId="42084" xr:uid="{1E155FCA-C67D-4652-A86B-9651DE77A2D0}"/>
    <cellStyle name="Note 7 2 4 3" xfId="42085" xr:uid="{751D4873-F70D-4B91-B7D1-F515BAD8D93A}"/>
    <cellStyle name="Note 7 2 5" xfId="42086" xr:uid="{5E8FC630-13DF-40F3-8115-203DAEBCED46}"/>
    <cellStyle name="Note 7 2 6" xfId="42087" xr:uid="{9B7B57AC-EF31-4F63-8292-12A366055312}"/>
    <cellStyle name="Note 7 2 7" xfId="42088" xr:uid="{927A0ED0-FF3B-48AC-A35B-CBD2364E1787}"/>
    <cellStyle name="Note 7 3" xfId="42089" xr:uid="{3E72759D-63ED-4C8D-92AB-527829C5FE78}"/>
    <cellStyle name="Note 7 3 2" xfId="42090" xr:uid="{B8988173-2E06-428D-AF13-153129A0A58A}"/>
    <cellStyle name="Note 7 3 2 2" xfId="42091" xr:uid="{20D75A48-D4C0-4F47-B170-2F3BF85BE94D}"/>
    <cellStyle name="Note 7 3 2 2 2" xfId="42092" xr:uid="{B30315DD-5AAC-4B84-B0C3-F18343056AA1}"/>
    <cellStyle name="Note 7 3 2 2 3" xfId="42093" xr:uid="{59AAD283-01F1-4D92-BA4F-71A9E91BFC08}"/>
    <cellStyle name="Note 7 3 2 3" xfId="42094" xr:uid="{9548A53A-EA43-43A5-944C-2E3ED7D3760D}"/>
    <cellStyle name="Note 7 3 2 4" xfId="42095" xr:uid="{B5546480-424F-48D1-9E03-E69DDA4E5B98}"/>
    <cellStyle name="Note 7 3 3" xfId="42096" xr:uid="{E441A859-8114-4D07-A43D-ACACF4396066}"/>
    <cellStyle name="Note 7 3 3 2" xfId="42097" xr:uid="{8E0AD696-D40B-4BD9-B0B9-A8979D313682}"/>
    <cellStyle name="Note 7 3 3 3" xfId="42098" xr:uid="{ADAE1EF4-2829-4307-BDF2-B79B57E9F86A}"/>
    <cellStyle name="Note 7 3 4" xfId="42099" xr:uid="{91982BA4-B4F1-472F-989F-395424C8489D}"/>
    <cellStyle name="Note 7 3 5" xfId="42100" xr:uid="{0BA02441-5D0C-4AB0-90D4-28C70167F208}"/>
    <cellStyle name="Note 7 3 6" xfId="42101" xr:uid="{F19550D4-46D0-4A8A-93CA-3320EB54B1AB}"/>
    <cellStyle name="Note 7 4" xfId="42102" xr:uid="{209826DB-8D11-4E20-86DD-E637FC7AC4B1}"/>
    <cellStyle name="Note 7 4 2" xfId="42103" xr:uid="{AE6A1142-3B1F-4EF1-B8F7-B279D402BF63}"/>
    <cellStyle name="Note 7 4 2 2" xfId="42104" xr:uid="{4E0AEA52-F6D1-4D38-A112-3B2861D6D786}"/>
    <cellStyle name="Note 7 4 2 3" xfId="42105" xr:uid="{2A6EAB0C-ABA4-4B0F-80B5-6EA88EA80D40}"/>
    <cellStyle name="Note 7 4 3" xfId="42106" xr:uid="{55C2CF7D-474B-4F1C-B2E4-AE1204777761}"/>
    <cellStyle name="Note 7 4 4" xfId="42107" xr:uid="{09BA1345-DB81-41F5-8767-1E1F7C9EF6E7}"/>
    <cellStyle name="Note 7 5" xfId="42108" xr:uid="{FE00925F-C6EC-4077-B2B6-652372E2C6F9}"/>
    <cellStyle name="Note 7 5 2" xfId="42109" xr:uid="{44AD0485-2764-4933-AD67-AC5D44C2F098}"/>
    <cellStyle name="Note 7 5 3" xfId="42110" xr:uid="{A6EC079B-755F-4B20-A8F6-4EA31768F5B9}"/>
    <cellStyle name="Note 7 6" xfId="42111" xr:uid="{CB2327B4-B0E2-4B00-B1C8-27232522B3CD}"/>
    <cellStyle name="Note 7 6 2" xfId="42112" xr:uid="{6E6224B0-A137-40AF-AC51-9044E59A2913}"/>
    <cellStyle name="Note 7 6 3" xfId="42113" xr:uid="{54ADC392-7008-460B-A617-60723A5E4293}"/>
    <cellStyle name="Note 7 7" xfId="42114" xr:uid="{E28E929D-88C0-479B-A784-E0143C45DDF0}"/>
    <cellStyle name="Note 7 7 2" xfId="42115" xr:uid="{991FF9FE-413B-4AC5-8461-745B818ECBA0}"/>
    <cellStyle name="Note 7 7 2 2" xfId="42116" xr:uid="{7C6EF6BE-E3AD-443D-9703-13F28D796F38}"/>
    <cellStyle name="Note 7 7 3" xfId="42117" xr:uid="{FFE4CBE8-E664-4F07-8DB1-C00015909526}"/>
    <cellStyle name="Note 7 8" xfId="42118" xr:uid="{BF0448CB-1F8C-4AA8-BDCC-10EB0A92A92F}"/>
    <cellStyle name="Note 7 8 2" xfId="42119" xr:uid="{D7E646ED-9176-4F14-A6EA-613A8FD48FEF}"/>
    <cellStyle name="Note 7 8 2 2" xfId="42120" xr:uid="{0739F9C1-8A91-4196-BB14-0D11EC8AB936}"/>
    <cellStyle name="Note 7 8 3" xfId="42121" xr:uid="{46E183AB-1AFE-4263-9DB3-025AEEF25791}"/>
    <cellStyle name="Note 7 9" xfId="42122" xr:uid="{4D0A933A-8DCF-4D4E-910C-5F4A37EF1C7E}"/>
    <cellStyle name="Note 8" xfId="42123" xr:uid="{EDD42058-F710-4F07-AC84-343EC6F6E9B8}"/>
    <cellStyle name="Note 8 2" xfId="42124" xr:uid="{93C6DCB6-F2CF-427E-BCBF-577559FE7E63}"/>
    <cellStyle name="Note 8 2 2" xfId="42125" xr:uid="{BC2CB1C8-092D-4A9C-A97A-C15C1AE89DE2}"/>
    <cellStyle name="Note 8 2 2 2" xfId="42126" xr:uid="{F32296D6-0639-43DB-BD22-15528254C305}"/>
    <cellStyle name="Note 8 2 2 3" xfId="42127" xr:uid="{78D31CE6-3276-48C3-9763-E90A32F32ABC}"/>
    <cellStyle name="Note 8 2 3" xfId="42128" xr:uid="{F7D26C06-413F-45DF-ADC8-BC0C13F59E1F}"/>
    <cellStyle name="Note 8 2 4" xfId="42129" xr:uid="{397C847B-D952-431D-8983-7F3A2FD8B322}"/>
    <cellStyle name="Note 8 3" xfId="42130" xr:uid="{E8FE1A58-BE13-4D13-A6E8-012AE868833A}"/>
    <cellStyle name="Note 8 3 2" xfId="42131" xr:uid="{EA619EE8-6A41-4A88-A9B6-FCB10AFBDE05}"/>
    <cellStyle name="Note 8 3 3" xfId="42132" xr:uid="{292954BC-6C33-41EA-BE19-287F4CAEB85E}"/>
    <cellStyle name="Note 8 4" xfId="42133" xr:uid="{5697AF14-0A7E-41D6-AB38-5A0ED992F30F}"/>
    <cellStyle name="Note 8 5" xfId="42134" xr:uid="{E5CC4189-F754-4F99-8545-62BE0345AB31}"/>
    <cellStyle name="Note 9" xfId="42135" xr:uid="{6D70C9DA-D8F4-4819-9535-0D3434B89A7E}"/>
    <cellStyle name="Note 9 2" xfId="42136" xr:uid="{5B4B84D7-F9B2-4D7B-8268-B2B270737CFB}"/>
    <cellStyle name="Note 9 2 2" xfId="42137" xr:uid="{50085A00-D6CE-444C-9829-B29D67268EF1}"/>
    <cellStyle name="Note 9 2 3" xfId="42138" xr:uid="{07F06470-9BED-4AA1-93D7-4998206ED946}"/>
    <cellStyle name="Note 9 3" xfId="42139" xr:uid="{32E61BAF-62A9-4243-81C8-51380967C89B}"/>
    <cellStyle name="Note 9 4" xfId="42140" xr:uid="{1AB52402-87AA-46F5-8841-0FAD8A5E642A}"/>
    <cellStyle name="Number" xfId="195" xr:uid="{869393A2-21F5-486B-88D0-9795582B8C49}"/>
    <cellStyle name="Number 2" xfId="1277" xr:uid="{58F321B6-78C6-4FBF-855A-27F789EB5C80}"/>
    <cellStyle name="Number 3" xfId="575" xr:uid="{26628541-F675-4FD2-A633-09F4CC500D76}"/>
    <cellStyle name="Number_Excel Exhibit BB" xfId="110" xr:uid="{518F466C-0109-4032-B2FC-5A7E00FB8A87}"/>
    <cellStyle name="Output" xfId="40" builtinId="21" customBuiltin="1"/>
    <cellStyle name="Output 2" xfId="196" xr:uid="{BE0DD9A1-EBFF-4990-A030-9410599005FD}"/>
    <cellStyle name="Output 2 10" xfId="344" xr:uid="{3B595220-6E0D-47D0-9C94-E10BC165C1B8}"/>
    <cellStyle name="Output 2 2" xfId="274" xr:uid="{B4A6448D-F4D5-4E58-8277-814CE20BCA67}"/>
    <cellStyle name="Output 2 2 2" xfId="42141" xr:uid="{068BA5E1-8621-4467-BF9A-26EE83AF3163}"/>
    <cellStyle name="Output 2 2 2 2" xfId="42142" xr:uid="{6BE29717-7724-4743-BB99-37BF975F7B9D}"/>
    <cellStyle name="Output 2 2 2 2 2" xfId="42143" xr:uid="{B2B04684-22A6-4CDF-A21C-ED3A95ABB74B}"/>
    <cellStyle name="Output 2 2 2 2 2 2" xfId="42144" xr:uid="{7D9EB2E6-3821-46DA-8DE5-8BC5B28A7925}"/>
    <cellStyle name="Output 2 2 2 2 2 3" xfId="42145" xr:uid="{ABE8B6A2-7121-474F-BB82-A475203FC967}"/>
    <cellStyle name="Output 2 2 2 2 3" xfId="42146" xr:uid="{0C31574F-9C4D-4C55-9658-F70E897187EA}"/>
    <cellStyle name="Output 2 2 2 2 3 2" xfId="42147" xr:uid="{17EB7F21-6D3A-4E89-B476-35C3707B2BCF}"/>
    <cellStyle name="Output 2 2 2 2 3 3" xfId="42148" xr:uid="{325BC24E-5214-4B7B-B9B9-8E6FFC19497D}"/>
    <cellStyle name="Output 2 2 2 2 4" xfId="42149" xr:uid="{D7CE8BD3-2B6B-42F8-A66E-2D8CBA63D854}"/>
    <cellStyle name="Output 2 2 2 2 4 2" xfId="42150" xr:uid="{6204DBFC-1960-4F20-B844-D9567630EE62}"/>
    <cellStyle name="Output 2 2 2 2 4 3" xfId="42151" xr:uid="{4922D5A9-EF3E-4D15-A27A-CF74CD9FCDB2}"/>
    <cellStyle name="Output 2 2 2 2 5" xfId="42152" xr:uid="{B3D5ED9E-5763-48A9-9539-0A3FC132A397}"/>
    <cellStyle name="Output 2 2 2 2 6" xfId="42153" xr:uid="{B7912DA2-E6FC-4E31-9648-7ABD8B288D5B}"/>
    <cellStyle name="Output 2 2 2 3" xfId="42154" xr:uid="{7999C9D1-CE83-4B55-BAA6-56B72B9ADB67}"/>
    <cellStyle name="Output 2 2 2 3 2" xfId="42155" xr:uid="{4589F4AC-B1C5-45BE-A9FF-776C59AC4A5A}"/>
    <cellStyle name="Output 2 2 2 3 3" xfId="42156" xr:uid="{55EA35B9-CC49-41EA-AFED-3E13BBD80619}"/>
    <cellStyle name="Output 2 2 2 4" xfId="42157" xr:uid="{CC0A5F54-C281-4A58-B52B-99E4561C90AE}"/>
    <cellStyle name="Output 2 2 2 4 2" xfId="42158" xr:uid="{E07F7DEF-88B4-4163-960B-3BDA66A86590}"/>
    <cellStyle name="Output 2 2 2 4 3" xfId="42159" xr:uid="{1B948783-1B09-4018-9E3F-09144CD4948A}"/>
    <cellStyle name="Output 2 2 2 5" xfId="42160" xr:uid="{D8D69CA3-1FF7-4ED7-8274-EF96DC77680C}"/>
    <cellStyle name="Output 2 2 2 6" xfId="42161" xr:uid="{3501020A-9E5C-40CD-AE15-92177B58D95B}"/>
    <cellStyle name="Output 2 2 3" xfId="42162" xr:uid="{88EEB6B8-C009-4315-863A-FEBC20DDF3E9}"/>
    <cellStyle name="Output 2 2 3 2" xfId="42163" xr:uid="{F91EC21A-BB98-467F-89E0-38F10631410A}"/>
    <cellStyle name="Output 2 2 3 2 2" xfId="42164" xr:uid="{6815F202-F0D2-43F0-AB1B-13D3E7393300}"/>
    <cellStyle name="Output 2 2 3 2 2 2" xfId="42165" xr:uid="{E403D485-7ED2-4ADE-9EE5-5BAEA28B77C9}"/>
    <cellStyle name="Output 2 2 3 2 2 3" xfId="42166" xr:uid="{620DD761-0649-42D3-BBE2-7B5B27CD3204}"/>
    <cellStyle name="Output 2 2 3 2 3" xfId="42167" xr:uid="{C88F9301-8C43-4DA6-828E-D77D4B0A4654}"/>
    <cellStyle name="Output 2 2 3 2 3 2" xfId="42168" xr:uid="{48189FBA-27E7-44E4-9F10-F41E87305BB4}"/>
    <cellStyle name="Output 2 2 3 2 3 3" xfId="42169" xr:uid="{330FF1E6-050E-4A0F-815C-2B5426E47590}"/>
    <cellStyle name="Output 2 2 3 2 4" xfId="42170" xr:uid="{5872B266-FA5F-425B-93C9-D418C34A7A28}"/>
    <cellStyle name="Output 2 2 3 2 4 2" xfId="42171" xr:uid="{3C298B9F-C3F7-4AC9-A517-B8933A6FB20B}"/>
    <cellStyle name="Output 2 2 3 2 4 3" xfId="42172" xr:uid="{EB27009F-1AD7-4349-A717-A557CBF962E2}"/>
    <cellStyle name="Output 2 2 3 2 5" xfId="42173" xr:uid="{1DAD19DF-2001-4F08-AB62-C5082DA63DCA}"/>
    <cellStyle name="Output 2 2 3 2 6" xfId="42174" xr:uid="{3A66C8BF-DC04-4EC4-9349-EB8F615402CB}"/>
    <cellStyle name="Output 2 2 3 3" xfId="42175" xr:uid="{F53D5ED0-9B6B-4E62-A05A-0EBFE778BA55}"/>
    <cellStyle name="Output 2 2 3 3 2" xfId="42176" xr:uid="{53150888-8F21-4175-AF21-7AD8FAFA77C0}"/>
    <cellStyle name="Output 2 2 3 3 3" xfId="42177" xr:uid="{897AAF45-54FE-4A7F-A10D-094F53FA1A23}"/>
    <cellStyle name="Output 2 2 3 4" xfId="42178" xr:uid="{DB55AB0A-6757-4535-9B1B-516A68D6FE4E}"/>
    <cellStyle name="Output 2 2 3 5" xfId="42179" xr:uid="{E1E6BE0C-BD7F-4B1D-9CB0-BBAEBBEC5AF4}"/>
    <cellStyle name="Output 2 2 4" xfId="42180" xr:uid="{BABB61A0-5A9D-46DD-A6B9-BD6AD3BF7FB0}"/>
    <cellStyle name="Output 2 2 4 2" xfId="42181" xr:uid="{C77A4995-39EB-468A-A801-2F9255AFA5F9}"/>
    <cellStyle name="Output 2 2 4 2 2" xfId="42182" xr:uid="{F1173691-086F-4D48-A241-BA582F6FD412}"/>
    <cellStyle name="Output 2 2 4 2 3" xfId="42183" xr:uid="{BA9E2840-CA2A-4577-BFD3-0C186D4815A6}"/>
    <cellStyle name="Output 2 2 4 3" xfId="42184" xr:uid="{E4F95257-F66D-4574-8479-D381492D03EC}"/>
    <cellStyle name="Output 2 2 4 4" xfId="42185" xr:uid="{D92C7CE7-6441-4E09-800F-9042B0AAA2FA}"/>
    <cellStyle name="Output 2 2 5" xfId="42186" xr:uid="{E35BF6F6-6793-4859-AAA4-E8A58CBC435C}"/>
    <cellStyle name="Output 2 2 6" xfId="42187" xr:uid="{4E73B365-875E-490E-AD32-C762FEF8E418}"/>
    <cellStyle name="Output 2 2 7" xfId="1649" xr:uid="{9FA5AD37-CEAC-4153-BB26-1F827737E534}"/>
    <cellStyle name="Output 2 2 8" xfId="397" xr:uid="{77D2B7CE-F162-44BA-A813-2649669944B5}"/>
    <cellStyle name="Output 2 3" xfId="1650" xr:uid="{6E4EDFF4-5075-4A72-A493-ED73BA91FA29}"/>
    <cellStyle name="Output 2 3 2" xfId="42188" xr:uid="{C7034664-906A-4BC5-A7D6-FEC410C47F5A}"/>
    <cellStyle name="Output 2 3 2 2" xfId="42189" xr:uid="{02788E34-6919-451C-871F-3BC133BE8340}"/>
    <cellStyle name="Output 2 3 2 2 2" xfId="42190" xr:uid="{8D3EA09A-5ADC-49AA-AB48-EDFABDB50BA0}"/>
    <cellStyle name="Output 2 3 2 2 3" xfId="42191" xr:uid="{AFFBA88A-3735-4D2B-B5C6-911525DC6DE1}"/>
    <cellStyle name="Output 2 3 2 3" xfId="42192" xr:uid="{B0A8BFB2-ADE5-4020-8FC4-165E5C1055D7}"/>
    <cellStyle name="Output 2 3 2 3 2" xfId="42193" xr:uid="{132ACD64-5935-4F22-B817-996D5A02A8E7}"/>
    <cellStyle name="Output 2 3 2 3 3" xfId="42194" xr:uid="{4EFB977C-387F-4E20-842E-F2BF703C13F3}"/>
    <cellStyle name="Output 2 3 2 4" xfId="42195" xr:uid="{E2175D8A-CF08-4A59-89D6-7DE3E09E9626}"/>
    <cellStyle name="Output 2 3 2 4 2" xfId="42196" xr:uid="{04F741EA-4F1E-4BCA-A36E-718CA5686EBE}"/>
    <cellStyle name="Output 2 3 2 4 3" xfId="42197" xr:uid="{EE6CFCAF-9665-4B82-AEB5-F7352B349D44}"/>
    <cellStyle name="Output 2 3 2 5" xfId="42198" xr:uid="{F4B5B59C-8F4B-4FAF-9712-0F952CE61F7A}"/>
    <cellStyle name="Output 2 3 2 6" xfId="42199" xr:uid="{4AEF81F1-0820-4019-AB0C-0B97F239BA7E}"/>
    <cellStyle name="Output 2 3 3" xfId="42200" xr:uid="{6B90DA07-6AC1-4C2D-A988-B2E37FFB6EA4}"/>
    <cellStyle name="Output 2 3 3 2" xfId="42201" xr:uid="{A8C57CF2-14C1-45C1-BF45-A040B1D8402C}"/>
    <cellStyle name="Output 2 3 3 2 2" xfId="42202" xr:uid="{D05DB382-A660-4B83-B170-B8EF52DF26DC}"/>
    <cellStyle name="Output 2 3 3 2 3" xfId="42203" xr:uid="{DCC63F64-1BCD-4F78-A7C9-89D445B698C3}"/>
    <cellStyle name="Output 2 3 3 3" xfId="42204" xr:uid="{8CD3E9A1-5A94-4A55-9098-3644171D2997}"/>
    <cellStyle name="Output 2 3 3 3 2" xfId="42205" xr:uid="{BF7B6BE8-5411-4CB1-BD17-3E68CA5D295C}"/>
    <cellStyle name="Output 2 3 3 3 3" xfId="42206" xr:uid="{4DCDEC20-C464-417E-B4FE-3AD10E9A8071}"/>
    <cellStyle name="Output 2 3 3 4" xfId="42207" xr:uid="{81F06EFF-F381-4089-BC49-62470D29F3C8}"/>
    <cellStyle name="Output 2 3 3 5" xfId="42208" xr:uid="{E0229443-2D79-465D-B72F-ED8E716E7A49}"/>
    <cellStyle name="Output 2 3 4" xfId="42209" xr:uid="{591BC8C1-32A1-455A-86E2-603529DBE197}"/>
    <cellStyle name="Output 2 3 4 2" xfId="42210" xr:uid="{157032D9-9435-4B01-992E-E2987A437040}"/>
    <cellStyle name="Output 2 3 4 3" xfId="42211" xr:uid="{C2AAACB8-BD50-4283-96EC-6B2F8F7D37D3}"/>
    <cellStyle name="Output 2 3 5" xfId="42212" xr:uid="{65253A6A-46E6-477F-90B6-0EA68A10B4F5}"/>
    <cellStyle name="Output 2 3 6" xfId="42213" xr:uid="{1BE7C9DF-230D-4EE3-8318-3744316C7A39}"/>
    <cellStyle name="Output 2 4" xfId="1977" xr:uid="{23351B8D-F910-48A8-BEF2-C4C60EA82017}"/>
    <cellStyle name="Output 2 4 2" xfId="42215" xr:uid="{E8F36815-6A12-467F-80FF-0580D4175ED1}"/>
    <cellStyle name="Output 2 4 3" xfId="42216" xr:uid="{8BA82857-7B78-4C86-9B52-146DC03EC1AB}"/>
    <cellStyle name="Output 2 4 4" xfId="42214" xr:uid="{1F18C77C-CF17-45F2-9F44-DEA76076C981}"/>
    <cellStyle name="Output 2 5" xfId="42217" xr:uid="{3697A3B7-8BBC-4E5C-9600-7ED27D6429C3}"/>
    <cellStyle name="Output 2 5 2" xfId="42218" xr:uid="{7C3C7BE3-823B-4C31-949C-CEA2A0D04518}"/>
    <cellStyle name="Output 2 6" xfId="42219" xr:uid="{77698A68-CC31-4C50-B542-C8AF0774BAF5}"/>
    <cellStyle name="Output 2 7" xfId="42220" xr:uid="{BB955194-D51F-4A5A-B810-614FBC2ACA33}"/>
    <cellStyle name="Output 2 8" xfId="1648" xr:uid="{76EC0DD3-DA60-4B02-8242-DAED03F5DFC6}"/>
    <cellStyle name="Output 2 9" xfId="1333" xr:uid="{01CDDCAE-53FC-4A85-82BD-F712E380355E}"/>
    <cellStyle name="Output 3" xfId="371" xr:uid="{DD50EB87-E9EA-4401-B96F-AD86C28275EA}"/>
    <cellStyle name="Output 3 2" xfId="3327" xr:uid="{FD88A3A3-35D4-4BF6-ABE0-84F11FADF029}"/>
    <cellStyle name="Output 3 2 2" xfId="42222" xr:uid="{193554E7-1E68-4280-91CE-C1DEF830178B}"/>
    <cellStyle name="Output 3 2 2 2" xfId="42223" xr:uid="{CF59B5B7-2552-4BAB-BC1D-2A9710D8F5C7}"/>
    <cellStyle name="Output 3 2 2 3" xfId="42224" xr:uid="{FA0BF5C6-843B-445E-8179-8777651D7C63}"/>
    <cellStyle name="Output 3 2 3" xfId="42225" xr:uid="{9C0BCC64-495D-47BB-AA0E-7AB02F40BDF3}"/>
    <cellStyle name="Output 3 2 3 2" xfId="42226" xr:uid="{8A38F8DA-83B9-4636-8D31-F6B8D30BC923}"/>
    <cellStyle name="Output 3 2 3 3" xfId="42227" xr:uid="{3CFCE34F-B70D-4122-AB6E-85CAB85AECCD}"/>
    <cellStyle name="Output 3 2 4" xfId="42228" xr:uid="{CBAFAFCE-EB39-4402-9830-A534893B42F6}"/>
    <cellStyle name="Output 3 2 4 2" xfId="42229" xr:uid="{2E2675BC-AA28-43EC-B62F-5F40EB7077AD}"/>
    <cellStyle name="Output 3 2 4 3" xfId="42230" xr:uid="{E766506F-AD4B-4420-984D-90C57133DBF5}"/>
    <cellStyle name="Output 3 2 5" xfId="42231" xr:uid="{898821EC-C9B2-4AE6-8424-B8ABC8CB1437}"/>
    <cellStyle name="Output 3 2 6" xfId="42232" xr:uid="{01B93374-5B1C-4555-8D6E-54B040BA79D0}"/>
    <cellStyle name="Output 3 2 7" xfId="42221" xr:uid="{563AB0FD-48CB-4F30-A4BD-CF4D87C648BB}"/>
    <cellStyle name="Output 3 2 8" xfId="47833" xr:uid="{20C99C7D-0404-454A-9698-699FD23C5B30}"/>
    <cellStyle name="Output 3 3" xfId="42233" xr:uid="{B7CE3557-6A02-4269-8F7C-E7519F95B877}"/>
    <cellStyle name="Output 3 3 2" xfId="42234" xr:uid="{D5B99EF3-F11E-4CE8-8958-9D4C3DDD015D}"/>
    <cellStyle name="Output 3 3 2 2" xfId="42235" xr:uid="{EF218152-2C91-4C80-8E37-8D69F7ED94A7}"/>
    <cellStyle name="Output 3 3 2 3" xfId="42236" xr:uid="{623154A6-0DF9-42B4-A4E4-E30ABA1E2E54}"/>
    <cellStyle name="Output 3 3 3" xfId="42237" xr:uid="{AAD0ED7A-DE5A-4341-BC0A-BA38D394C976}"/>
    <cellStyle name="Output 3 3 3 2" xfId="42238" xr:uid="{85B34490-C7E8-419C-8644-AA3C6180A7D9}"/>
    <cellStyle name="Output 3 3 3 3" xfId="42239" xr:uid="{8D217C61-44AC-49A6-88A0-76D53FC7471E}"/>
    <cellStyle name="Output 3 3 4" xfId="42240" xr:uid="{A1A53900-CF51-4839-92FE-9EE36C5F348B}"/>
    <cellStyle name="Output 3 3 5" xfId="42241" xr:uid="{77F16A22-2457-475D-8442-0F9E6D70A743}"/>
    <cellStyle name="Output 3 4" xfId="42242" xr:uid="{3B2C00C8-17CB-4228-82DE-401EAC06BBFC}"/>
    <cellStyle name="Output 3 4 2" xfId="42243" xr:uid="{157C5625-7C44-4264-9672-52ECD4670E83}"/>
    <cellStyle name="Output 3 4 3" xfId="42244" xr:uid="{B77BCF9A-8117-471C-952C-553423657281}"/>
    <cellStyle name="Output 3 5" xfId="42245" xr:uid="{D45679B9-DF30-4FD6-953C-6AF170C62C91}"/>
    <cellStyle name="Output 3 6" xfId="42246" xr:uid="{0FE6AAE9-E610-4B23-B21B-C49A32E7A66D}"/>
    <cellStyle name="Output 3 7" xfId="1651" xr:uid="{F25F3721-E8EB-4BD3-9AFF-A7F15A59BFE9}"/>
    <cellStyle name="Output 3 8" xfId="43687" xr:uid="{E7D9D966-C39D-43A6-AF1E-8B3227083375}"/>
    <cellStyle name="Output 4" xfId="1652" xr:uid="{F1A169FA-1DCE-440C-938C-9DA71F995575}"/>
    <cellStyle name="Output 4 2" xfId="42247" xr:uid="{3FEF51CB-7BA7-4E3C-AC1C-70E6FCE42974}"/>
    <cellStyle name="Output 4 2 2" xfId="42248" xr:uid="{AB9F4A08-D4F2-4599-B698-5228125D515A}"/>
    <cellStyle name="Output 4 2 3" xfId="42249" xr:uid="{6B310950-E7BA-4D15-9D0D-0C5800A26454}"/>
    <cellStyle name="Output 4 3" xfId="42250" xr:uid="{17AC78BD-19E5-4994-A607-E6E2644024E8}"/>
    <cellStyle name="Output 4 3 2" xfId="42251" xr:uid="{07F8251F-A0EE-494D-89F2-1E91C1686E29}"/>
    <cellStyle name="Output 4 3 3" xfId="42252" xr:uid="{BC9E803F-C2BE-44B0-A964-5C9EC9254BB8}"/>
    <cellStyle name="Output 4 4" xfId="42253" xr:uid="{EF4532F6-67C7-4AC4-9026-080B410FDFE0}"/>
    <cellStyle name="Output 4 4 2" xfId="42254" xr:uid="{6DF3CA1D-46F8-4D90-AAF5-6A7763EE29E2}"/>
    <cellStyle name="Output 4 4 3" xfId="42255" xr:uid="{7B906116-8D4C-4FE4-ADE5-B4033B87C8BC}"/>
    <cellStyle name="Output 4 5" xfId="42256" xr:uid="{7250E6B2-731E-4E96-951C-4DD6A878C4D5}"/>
    <cellStyle name="Output 4 6" xfId="42257" xr:uid="{EEB4F67B-55E8-4701-882F-F041DFA07227}"/>
    <cellStyle name="Output 5" xfId="42258" xr:uid="{73A7F8D3-8B6E-43D5-BCAD-2DDAC976AEF5}"/>
    <cellStyle name="Output 5 2" xfId="42259" xr:uid="{C0BD8DA4-E6DB-4156-A28C-EBB22A06C9BA}"/>
    <cellStyle name="Output 5 2 2" xfId="42260" xr:uid="{73E83729-D5C8-4C55-A0A1-1820F48D93FE}"/>
    <cellStyle name="Output 5 2 3" xfId="42261" xr:uid="{B29070D9-5FDA-4EE9-BEA7-EBA4EB25CFE8}"/>
    <cellStyle name="Output 5 3" xfId="42262" xr:uid="{1BA432FB-EE86-4626-AA08-D5CD0844C986}"/>
    <cellStyle name="Output 5 4" xfId="42263" xr:uid="{4A8D9DC6-6F82-4F8D-A12B-7ADFE2B9FF36}"/>
    <cellStyle name="Output 5 5" xfId="42264" xr:uid="{17785E3A-B891-417A-9A6B-45C0D3DF9A7F}"/>
    <cellStyle name="Output 6" xfId="42265" xr:uid="{731F6850-8FF6-491A-94BF-57DB90899E82}"/>
    <cellStyle name="Output 6 2" xfId="42266" xr:uid="{FFBB307C-57B3-4920-BAA0-934668C94118}"/>
    <cellStyle name="Output 6 2 2" xfId="42267" xr:uid="{325765D9-93A6-426C-94D7-73B3A2B7257F}"/>
    <cellStyle name="Output 6 2 3" xfId="42268" xr:uid="{73642023-7F8A-4C66-A4A3-CE6644008798}"/>
    <cellStyle name="Output 6 3" xfId="42269" xr:uid="{AF1F01B6-5F59-4B58-BAF8-30A70837A480}"/>
    <cellStyle name="Output 6 4" xfId="42270" xr:uid="{3B6949F5-C140-44FB-AB45-F98743CA1C24}"/>
    <cellStyle name="Output 7" xfId="42271" xr:uid="{1B56E1A5-2F96-45DF-84C7-8A9D1252D733}"/>
    <cellStyle name="Output 7 2" xfId="42272" xr:uid="{8844F034-398C-413F-A1DC-E3C4531B26ED}"/>
    <cellStyle name="Output 7 3" xfId="42273" xr:uid="{BC1B7D85-4639-4A8B-8100-453E4ABD4C16}"/>
    <cellStyle name="Output 8" xfId="42274" xr:uid="{784F25EF-114F-43EB-AFBC-1DEC5A03C4D4}"/>
    <cellStyle name="Output 8 2" xfId="42275" xr:uid="{C503AC41-2C32-4C83-B455-CD988AEF7845}"/>
    <cellStyle name="Percent 10" xfId="1695" xr:uid="{6EC16564-5D7A-49AC-8FFA-E7D3E057AEF2}"/>
    <cellStyle name="Percent 10 2" xfId="42277" xr:uid="{7FF83FAE-F66E-41AF-A7E0-A23D1087CF6F}"/>
    <cellStyle name="Percent 10 2 2" xfId="42278" xr:uid="{D30BA8DE-BCCA-4872-81C7-BC6AC39C0642}"/>
    <cellStyle name="Percent 10 2 2 2" xfId="42279" xr:uid="{F7860A3C-0D1E-4C7C-A880-761012F2EB40}"/>
    <cellStyle name="Percent 10 2 2 2 2" xfId="42280" xr:uid="{8B2AE0F8-CBE2-4648-B5F4-37312670E3D7}"/>
    <cellStyle name="Percent 10 2 2 3" xfId="42281" xr:uid="{BAF0175A-C738-4F03-85C2-8BF3A20E7846}"/>
    <cellStyle name="Percent 10 2 2 3 2" xfId="42282" xr:uid="{E270F1D4-829B-42A9-95C4-755A9FC891BB}"/>
    <cellStyle name="Percent 10 2 2 4" xfId="42283" xr:uid="{FCD6FB91-4851-411F-A74E-1FF4D9DA1C5A}"/>
    <cellStyle name="Percent 10 2 3" xfId="42284" xr:uid="{D6BCA1C5-A01D-4969-BB0F-89DF1211C1A5}"/>
    <cellStyle name="Percent 10 2 3 2" xfId="42285" xr:uid="{40D537E7-8CF2-4562-B43C-1D8A60BB6C54}"/>
    <cellStyle name="Percent 10 2 3 2 2" xfId="42286" xr:uid="{33EC4A8D-EE21-4948-9090-7F2947390D76}"/>
    <cellStyle name="Percent 10 2 3 3" xfId="42287" xr:uid="{1A177EB1-0901-4DE1-A78C-EF2FAE818E5C}"/>
    <cellStyle name="Percent 10 2 4" xfId="42288" xr:uid="{7CF6D74E-69FB-4D2B-8E88-1CD496C6761D}"/>
    <cellStyle name="Percent 10 2 4 2" xfId="42289" xr:uid="{FD33D5C9-A8B4-4C7D-9782-C2D5FAF2F5D7}"/>
    <cellStyle name="Percent 10 2 5" xfId="42290" xr:uid="{D7E6243B-661B-4A1A-969C-B36B3AAC258B}"/>
    <cellStyle name="Percent 10 2 5 2" xfId="42291" xr:uid="{14BC47D3-C544-476F-AEA0-DC319F25B08E}"/>
    <cellStyle name="Percent 10 2 6" xfId="42292" xr:uid="{2649EB4B-886C-47B5-98A2-C9A8B4D19C80}"/>
    <cellStyle name="Percent 10 3" xfId="42293" xr:uid="{0E2692D0-1F07-45B4-86F7-B870CE257AAE}"/>
    <cellStyle name="Percent 10 3 2" xfId="42294" xr:uid="{24A55C86-7499-4FA4-B261-12F6BBAACF63}"/>
    <cellStyle name="Percent 10 3 2 2" xfId="42295" xr:uid="{5F776B6F-6A9E-4C36-9891-18811BCD1276}"/>
    <cellStyle name="Percent 10 3 3" xfId="42296" xr:uid="{5AE248AE-49E3-4F27-B767-28C680B08B80}"/>
    <cellStyle name="Percent 10 3 3 2" xfId="42297" xr:uid="{9BD43547-DA7D-4593-AF22-31D4D090330F}"/>
    <cellStyle name="Percent 10 3 4" xfId="42298" xr:uid="{68B86BF0-ADCA-413E-BF5F-B8245E72867F}"/>
    <cellStyle name="Percent 10 4" xfId="42299" xr:uid="{ED5B8FB1-A88B-4602-8B14-9767DF0A1FD7}"/>
    <cellStyle name="Percent 10 4 2" xfId="42300" xr:uid="{445BE1CF-0586-4DE3-932D-3F6ACF709C2C}"/>
    <cellStyle name="Percent 10 4 2 2" xfId="42301" xr:uid="{219B60CC-EE46-4360-BB7E-935CDA23F9E8}"/>
    <cellStyle name="Percent 10 4 3" xfId="42302" xr:uid="{2CECAF99-64EF-43CC-97CC-B904E92E224F}"/>
    <cellStyle name="Percent 10 5" xfId="42303" xr:uid="{6AA733CE-6676-4E5F-89A8-C8EB63588139}"/>
    <cellStyle name="Percent 10 5 2" xfId="42304" xr:uid="{C66D1F1D-4A00-442C-839D-3FDC4D470DAD}"/>
    <cellStyle name="Percent 10 6" xfId="42305" xr:uid="{0DF1C8CD-8F7E-4258-AD7F-4160A30A68AD}"/>
    <cellStyle name="Percent 10 6 2" xfId="42306" xr:uid="{8999D7C9-8C13-494F-A101-D7CD4EBA4C4D}"/>
    <cellStyle name="Percent 10 7" xfId="42307" xr:uid="{1D549590-51EB-4783-A20F-5262FC47E1A7}"/>
    <cellStyle name="Percent 10 8" xfId="42276" xr:uid="{CF0DE070-898B-4C8B-A3F1-974EB8881CC1}"/>
    <cellStyle name="Percent 10 9" xfId="43960" xr:uid="{BB55F99F-FBE2-4F06-A1FB-328B2C560A5D}"/>
    <cellStyle name="Percent 11" xfId="42308" xr:uid="{31E95C8A-E2CA-4E88-B187-7DA7906038C9}"/>
    <cellStyle name="Percent 11 2" xfId="42309" xr:uid="{AF95EF4C-ADB9-43E3-A960-87D64681FF9E}"/>
    <cellStyle name="Percent 11 2 2" xfId="42310" xr:uid="{0C972B10-807E-4B36-950E-C1A160EDD41F}"/>
    <cellStyle name="Percent 11 3" xfId="42311" xr:uid="{0D7A3B1A-EE95-43F3-9557-0AA502711475}"/>
    <cellStyle name="Percent 12" xfId="42312" xr:uid="{763EBB8D-58C1-449C-94F8-BBA116BB01E6}"/>
    <cellStyle name="Percent 12 2" xfId="42313" xr:uid="{3C5A2568-8FAA-4E78-8D00-81CAF6E892DE}"/>
    <cellStyle name="Percent 12 2 2" xfId="42314" xr:uid="{98E16082-53F3-47EC-88F7-49E823C5B104}"/>
    <cellStyle name="Percent 12 3" xfId="42315" xr:uid="{57404907-2152-456C-AA43-05E8F989BB7F}"/>
    <cellStyle name="Percent 13" xfId="42316" xr:uid="{43CDC27A-7479-4D8F-BA12-119DE57354FA}"/>
    <cellStyle name="Percent 14" xfId="43666" xr:uid="{D5737CBD-40DD-4355-A7C5-103696298BB3}"/>
    <cellStyle name="Percent 15" xfId="43811" xr:uid="{7B8E2D35-B0E3-4EFC-9E81-75E6EB0005C2}"/>
    <cellStyle name="Percent 16" xfId="43938" xr:uid="{7DDBC8FB-D55F-4CDB-B53D-F482D91811A7}"/>
    <cellStyle name="Percent 2" xfId="109" xr:uid="{08ECD8FE-8BB6-4FE4-B836-F17552259CC3}"/>
    <cellStyle name="Percent 2 10" xfId="47282" xr:uid="{FF72882A-63CE-4E47-BB1E-BA0AFDA33CBC}"/>
    <cellStyle name="Percent 2 11" xfId="47461" xr:uid="{6C8B89F5-C9A9-430D-8F96-87421285C8CC}"/>
    <cellStyle name="Percent 2 2" xfId="197" xr:uid="{8A6CA503-CCE9-457D-A6FB-3003A7A411FB}"/>
    <cellStyle name="Percent 2 2 10" xfId="290" xr:uid="{55B7834E-BEB2-4D0C-8432-45FE2F9936E0}"/>
    <cellStyle name="Percent 2 2 2" xfId="2036" xr:uid="{3AD7A940-79AE-42C3-A91F-1AFAA8510478}"/>
    <cellStyle name="Percent 2 2 2 2" xfId="42317" xr:uid="{5CBFDD89-43DC-4244-BC41-EA8BC846BD9E}"/>
    <cellStyle name="Percent 2 2 2 2 2" xfId="47416" xr:uid="{848B9A8D-14A5-46D2-9BD0-2355DBEB903F}"/>
    <cellStyle name="Percent 2 2 2 2 2 2" xfId="47524" xr:uid="{7E927150-F9B0-4C34-8440-2EB489E43D26}"/>
    <cellStyle name="Percent 2 2 2 2 3" xfId="47494" xr:uid="{B49AC403-3CFD-4B6E-AA31-354D916AD3B8}"/>
    <cellStyle name="Percent 2 2 2 2 4" xfId="47352" xr:uid="{A535B3CC-E8F2-40A2-90FE-6D548D1FBF77}"/>
    <cellStyle name="Percent 2 2 2 3" xfId="43929" xr:uid="{965F99EC-CAF8-4257-98D1-44625A01DF99}"/>
    <cellStyle name="Percent 2 2 2 3 2" xfId="47382" xr:uid="{F3D9991E-810F-416C-A150-A87000679683}"/>
    <cellStyle name="Percent 2 2 2 4" xfId="47473" xr:uid="{7CD9CBF7-CD26-4280-A604-5A884EB102B9}"/>
    <cellStyle name="Percent 2 2 2 5" xfId="47735" xr:uid="{E5F72EC1-28BC-4A56-A5DC-0F2FAD6196A1}"/>
    <cellStyle name="Percent 2 2 2 6" xfId="47306" xr:uid="{56528969-4E46-429E-A5C8-B6FB0888DA2D}"/>
    <cellStyle name="Percent 2 2 2 7" xfId="44662" xr:uid="{178B1D6A-48EB-419F-95F6-A5832BF347CF}"/>
    <cellStyle name="Percent 2 2 3" xfId="42318" xr:uid="{B11D8CA7-98FF-4E17-A6F4-AE05D3FE2B05}"/>
    <cellStyle name="Percent 2 2 3 2" xfId="47376" xr:uid="{851A44B2-C95A-4CBC-B54A-D018C68DB335}"/>
    <cellStyle name="Percent 2 2 3 3" xfId="47484" xr:uid="{41D3C9A5-C610-404C-AFD1-734007DB302A}"/>
    <cellStyle name="Percent 2 2 3 4" xfId="47341" xr:uid="{378B45CA-841F-4F40-8464-C5A4E0709F71}"/>
    <cellStyle name="Percent 2 2 3 5" xfId="44440" xr:uid="{4F3381AE-D648-44AD-B50A-F5DFD1321FD5}"/>
    <cellStyle name="Percent 2 2 4" xfId="43588" xr:uid="{64379188-2E39-44D8-B9A6-91ADC7F5EA3B}"/>
    <cellStyle name="Percent 2 2 4 2" xfId="47507" xr:uid="{E8823FD8-5F2F-4BEE-8099-93583823CB7A}"/>
    <cellStyle name="Percent 2 2 4 3" xfId="47664" xr:uid="{5E1C22E2-A210-4E8D-B740-BC5E81A12248}"/>
    <cellStyle name="Percent 2 2 4 4" xfId="47366" xr:uid="{4DF561F2-1B21-4E4F-871E-54D4D3A5CD04}"/>
    <cellStyle name="Percent 2 2 4 5" xfId="44363" xr:uid="{0EF71A3E-6035-4F15-B43E-3B6FBCC47932}"/>
    <cellStyle name="Percent 2 2 5" xfId="1653" xr:uid="{0890CC46-91F1-4019-A2A8-B190281D3761}"/>
    <cellStyle name="Percent 2 2 5 2" xfId="47540" xr:uid="{B73448B7-391D-4CAA-8A63-0F69008BB6F9}"/>
    <cellStyle name="Percent 2 2 5 3" xfId="47440" xr:uid="{5764488E-B881-47DA-A797-751E2FF51A3C}"/>
    <cellStyle name="Percent 2 2 6" xfId="43680" xr:uid="{A9984086-470D-4397-9784-97951ED913AB}"/>
    <cellStyle name="Percent 2 2 6 2" xfId="47293" xr:uid="{3ADA5CD2-3664-4D46-87ED-7475F8349611}"/>
    <cellStyle name="Percent 2 2 7" xfId="1341" xr:uid="{94D9A978-3208-47CB-BB0D-008C617A65E9}"/>
    <cellStyle name="Percent 2 2 7 2" xfId="47464" xr:uid="{29991673-439D-4FF0-B2CF-46E234F1AE92}"/>
    <cellStyle name="Percent 2 2 8" xfId="1279" xr:uid="{48F79FBD-7BB3-434E-99DC-23DCA01EB659}"/>
    <cellStyle name="Percent 2 2 9" xfId="43919" xr:uid="{7D92512D-9077-4ED7-AAE5-AA4E5061D6E2}"/>
    <cellStyle name="Percent 2 3" xfId="275" xr:uid="{8DC4DFFC-C325-4DB3-93AF-ED715145A862}"/>
    <cellStyle name="Percent 2 3 2" xfId="42319" xr:uid="{74A9EDDC-BB33-43DC-A77F-BA750CE486F0}"/>
    <cellStyle name="Percent 2 3 2 2" xfId="47404" xr:uid="{E352A36A-3679-497C-B2E6-0F1895F7A28D}"/>
    <cellStyle name="Percent 2 3 2 3" xfId="47455" xr:uid="{20BFAE7D-4CE2-47CC-87A1-85243269AF4C}"/>
    <cellStyle name="Percent 2 3 2 4" xfId="47490" xr:uid="{5709859A-F383-4396-A2A6-8FA2A7FB3EBD}"/>
    <cellStyle name="Percent 2 3 2 5" xfId="47348" xr:uid="{AE50EC64-855D-4D82-AEE1-B164356E30D7}"/>
    <cellStyle name="Percent 2 3 3" xfId="47414" xr:uid="{5501A386-5C17-401C-ABA1-769424D21BFD}"/>
    <cellStyle name="Percent 2 3 3 2" xfId="47522" xr:uid="{ABD7C4BE-C828-4997-B376-F5B49CBFFD43}"/>
    <cellStyle name="Percent 2 3 4" xfId="47384" xr:uid="{4B0C2EE3-6295-4C12-A44C-5F19500DAE4B}"/>
    <cellStyle name="Percent 2 3 5" xfId="47470" xr:uid="{6149D2AE-4CAA-4055-959D-3BBD137AA850}"/>
    <cellStyle name="Percent 2 3 6" xfId="47027" xr:uid="{E1DDA536-24DA-423B-BE8D-8F1420F61471}"/>
    <cellStyle name="Percent 2 4" xfId="42320" xr:uid="{68EA5366-44F6-4067-A94B-C96B01BDB130}"/>
    <cellStyle name="Percent 2 4 2" xfId="43915" xr:uid="{CB2166FC-D99F-4606-953E-6526136601E4}"/>
    <cellStyle name="Percent 2 4 2 2" xfId="47514" xr:uid="{797E3F40-6AC3-4FC5-8CB6-E2CE4E4D0289}"/>
    <cellStyle name="Percent 2 4 2 3" xfId="47392" xr:uid="{3998C68D-692A-48D3-944A-1E6FE1550E23}"/>
    <cellStyle name="Percent 2 4 3" xfId="47447" xr:uid="{5C83392A-C08D-438F-820D-46835A72D6F1}"/>
    <cellStyle name="Percent 2 4 3 2" xfId="47547" xr:uid="{969DB707-695C-4A76-9390-ED708AA7BB7F}"/>
    <cellStyle name="Percent 2 4 4" xfId="47481" xr:uid="{3AC7DC12-C8E7-4B34-A579-93A37C7A3A11}"/>
    <cellStyle name="Percent 2 4 5" xfId="47032" xr:uid="{D3F7ACFB-AC0B-4505-B555-6AB780C5357F}"/>
    <cellStyle name="Percent 2 5" xfId="346" xr:uid="{9FD384CB-B048-4F97-83D4-3C453719410A}"/>
    <cellStyle name="Percent 2 5 2" xfId="47449" xr:uid="{9A346FFE-4414-4941-AF69-7C721ACCAACD}"/>
    <cellStyle name="Percent 2 5 2 2" xfId="47549" xr:uid="{E9EE7B0E-D2DF-47AF-A0A2-79FE267AFC53}"/>
    <cellStyle name="Percent 2 5 3" xfId="47516" xr:uid="{362795A3-2727-446B-BC71-0EA78D922CE0}"/>
    <cellStyle name="Percent 2 5 4" xfId="47398" xr:uid="{CAC5B98C-415C-4698-ACED-63682D55ED41}"/>
    <cellStyle name="Percent 2 6" xfId="47400" xr:uid="{FD67739D-A78E-4828-9195-40508341E3E5}"/>
    <cellStyle name="Percent 2 6 2" xfId="47451" xr:uid="{1EF1B121-EE2B-45C8-A21D-81DCDBFDEEE5}"/>
    <cellStyle name="Percent 2 6 2 2" xfId="47551" xr:uid="{A27C5223-7008-4F3C-9053-FDE2C5C8AABE}"/>
    <cellStyle name="Percent 2 6 3" xfId="47518" xr:uid="{722F52BD-081F-43D4-9DDC-D69C36EB0670}"/>
    <cellStyle name="Percent 2 7" xfId="47380" xr:uid="{B87B247E-5718-4EB7-A98D-A3A040ABF617}"/>
    <cellStyle name="Percent 2 8" xfId="47363" xr:uid="{0CE94F63-75BB-4C81-8472-5ED402E4901E}"/>
    <cellStyle name="Percent 2 8 2" xfId="47504" xr:uid="{7B2FCDA3-3F95-490B-A983-8FFFB0EB5BA4}"/>
    <cellStyle name="Percent 2 9" xfId="47438" xr:uid="{1575D171-BD3E-40F2-A966-0A35AB78F555}"/>
    <cellStyle name="Percent 2 9 2" xfId="47538" xr:uid="{795D7D00-5F71-4D3A-AC97-DFFDC77007C0}"/>
    <cellStyle name="Percent 3" xfId="198" xr:uid="{1294E96F-B64C-475A-B42B-6883DDEF1CE4}"/>
    <cellStyle name="Percent 3 2" xfId="828" xr:uid="{4E349DA7-E760-44E8-9C62-428865A9E250}"/>
    <cellStyle name="Percent 3 2 2" xfId="47316" xr:uid="{67873AD3-60D3-4F7E-AEE7-81330F135D9C}"/>
    <cellStyle name="Percent 3 3" xfId="827" xr:uid="{6FEE11FF-5DAB-446B-A45E-EE30B4EB2318}"/>
    <cellStyle name="Percent 3 3 2" xfId="42321" xr:uid="{B6E0CDBC-690A-485B-A827-B87F62BFA0DA}"/>
    <cellStyle name="Percent 3 3 2 2" xfId="45346" xr:uid="{FDF1EE86-631A-4157-A940-1FA3F64C7954}"/>
    <cellStyle name="Percent 3 3 3" xfId="1701" xr:uid="{7C949CF5-91A3-4BDC-87B0-7AC0D10B6DAE}"/>
    <cellStyle name="Percent 3 3 3 2" xfId="47211" xr:uid="{3161E394-8555-4FC9-83F7-77B320A042B5}"/>
    <cellStyle name="Percent 3 3 3 3" xfId="44736" xr:uid="{0C412676-224F-495D-AB4D-B5163631E616}"/>
    <cellStyle name="Percent 3 3 4" xfId="47668" xr:uid="{19DA4DD4-1BAB-47C5-AB9D-3712A8B6974D}"/>
    <cellStyle name="Percent 3 3 5" xfId="47272" xr:uid="{6E2002B1-A541-404C-A751-D4C2FBA89743}"/>
    <cellStyle name="Percent 3 4" xfId="43675" xr:uid="{67FB62D4-2B95-4258-AFAC-A8F9EE9EFC37}"/>
    <cellStyle name="Percent 3 4 2" xfId="47797" xr:uid="{0982BD33-0AD9-4E9B-AF54-6CBA93D8A4E8}"/>
    <cellStyle name="Percent 3 5" xfId="345" xr:uid="{03B21CD2-E008-412B-BC3E-7194B2CBF42C}"/>
    <cellStyle name="Percent 3 5 2" xfId="47220" xr:uid="{1F930C0E-1559-468D-8903-24E2587F4E50}"/>
    <cellStyle name="Percent 3 6" xfId="47873" xr:uid="{77B6CEA1-1A79-4D47-91A0-AA6B8541EA8E}"/>
    <cellStyle name="Percent 4" xfId="199" xr:uid="{7A22488A-4CA1-4536-9FBD-65894898E7F6}"/>
    <cellStyle name="Percent 4 10" xfId="42322" xr:uid="{33E95B23-646B-4608-A41E-881590A03B20}"/>
    <cellStyle name="Percent 4 10 2" xfId="42323" xr:uid="{933921FF-5234-4CA5-8982-73F72E9022D7}"/>
    <cellStyle name="Percent 4 10 2 2" xfId="42324" xr:uid="{946280D2-7475-4BD0-B692-F71ADBBBD089}"/>
    <cellStyle name="Percent 4 10 3" xfId="42325" xr:uid="{19AED8CA-DA51-4321-8257-8B1F778D590B}"/>
    <cellStyle name="Percent 4 10 4" xfId="47601" xr:uid="{3C4B7DD4-CB2F-450C-BDED-3F01B00AD414}"/>
    <cellStyle name="Percent 4 11" xfId="42326" xr:uid="{561F5492-8F63-451B-912C-D0BF60596D09}"/>
    <cellStyle name="Percent 4 11 2" xfId="42327" xr:uid="{B492835E-635E-4083-BC99-7993C2D0DD43}"/>
    <cellStyle name="Percent 4 11 3" xfId="47231" xr:uid="{FF76FC51-DF0E-43CB-B624-E5164557E467}"/>
    <cellStyle name="Percent 4 12" xfId="42328" xr:uid="{DF8DE2E8-0941-4D6E-A044-F54C2EB0F4DE}"/>
    <cellStyle name="Percent 4 12 2" xfId="42329" xr:uid="{7469FFA9-DB69-4145-925F-4CD9038A2732}"/>
    <cellStyle name="Percent 4 13" xfId="42330" xr:uid="{30F658EB-DC2B-479B-97DD-948DC7865EAB}"/>
    <cellStyle name="Percent 4 14" xfId="43671" xr:uid="{A5C9E316-D4E7-4E21-BF3D-8E975D75DEB7}"/>
    <cellStyle name="Percent 4 15" xfId="43935" xr:uid="{A8F33B3D-1417-48DE-ADBC-22DC5267E308}"/>
    <cellStyle name="Percent 4 16" xfId="436" xr:uid="{671EA24B-319E-416F-8D4C-7B2AD490B3FA}"/>
    <cellStyle name="Percent 4 2" xfId="829" xr:uid="{15D86800-2B07-4B79-BB8D-D2F71D3E4865}"/>
    <cellStyle name="Percent 4 2 10" xfId="44005" xr:uid="{C57A602E-AA94-4490-9678-67CDB6E43C50}"/>
    <cellStyle name="Percent 4 2 2" xfId="42331" xr:uid="{5AF73935-8F69-4D6E-AA58-31A5B8928244}"/>
    <cellStyle name="Percent 4 2 2 2" xfId="43828" xr:uid="{397F9420-1128-4BE0-9446-66424A791397}"/>
    <cellStyle name="Percent 4 2 2 2 2" xfId="43850" xr:uid="{D769D1D8-3A8D-4612-BA94-8B99225C2D53}"/>
    <cellStyle name="Percent 4 2 2 2 2 2" xfId="43869" xr:uid="{1CD91D8C-2230-47E6-A50B-53C819FA1EF6}"/>
    <cellStyle name="Percent 4 2 2 2 2 2 2" xfId="45328" xr:uid="{187E1DB4-F38F-4AD0-99F9-605BEE7E191F}"/>
    <cellStyle name="Percent 4 2 2 2 2 2 2 2" xfId="46110" xr:uid="{821C24A6-F275-4013-8D2B-B57477449EAF}"/>
    <cellStyle name="Percent 4 2 2 2 2 2 3" xfId="45768" xr:uid="{0FFB0672-FA94-4F5F-8D3F-EF8560201EFC}"/>
    <cellStyle name="Percent 4 2 2 2 2 2 4" xfId="46667" xr:uid="{9F860C55-288D-45B2-BAE4-860979C3F85C}"/>
    <cellStyle name="Percent 4 2 2 2 2 2 5" xfId="44341" xr:uid="{4867F5FA-A7FA-4329-B8CC-4D627BC71496}"/>
    <cellStyle name="Percent 4 2 2 2 2 3" xfId="44216" xr:uid="{3F226E6A-26C2-404F-8A47-DC851F75D4D5}"/>
    <cellStyle name="Percent 4 2 2 2 2 3 2" xfId="45203" xr:uid="{119ACA19-AEE0-497D-9A19-A4934E88293C}"/>
    <cellStyle name="Percent 4 2 2 2 2 3 3" xfId="45887" xr:uid="{9B1F82DB-6154-4DDF-B075-FA1FF899D2B3}"/>
    <cellStyle name="Percent 4 2 2 2 2 3 4" xfId="46542" xr:uid="{BF53AA3B-65B8-4A3A-94A0-8747355505E5}"/>
    <cellStyle name="Percent 4 2 2 2 2 4" xfId="44406" xr:uid="{A5A84192-D2A3-49F5-8291-0A18582CA2AE}"/>
    <cellStyle name="Percent 4 2 2 2 2 4 2" xfId="46006" xr:uid="{1F7BC394-04DB-4E85-98FE-77652DF4E28D}"/>
    <cellStyle name="Percent 4 2 2 2 2 5" xfId="45076" xr:uid="{F54930B8-9E46-411E-BC29-F44D2C5791A3}"/>
    <cellStyle name="Percent 4 2 2 2 2 5 2" xfId="46417" xr:uid="{36BC0173-B832-441D-907E-FE52107FBF9C}"/>
    <cellStyle name="Percent 4 2 2 2 2 6" xfId="45642" xr:uid="{75A14023-1400-4111-8729-26BFAD62CA14}"/>
    <cellStyle name="Percent 4 2 2 2 2 7" xfId="44089" xr:uid="{61DE88C6-4CDF-47B7-A28B-DAF139A94897}"/>
    <cellStyle name="Percent 4 2 2 2 3" xfId="43857" xr:uid="{284C560D-0FA6-4C4E-9D2D-07715368264D}"/>
    <cellStyle name="Percent 4 2 2 2 3 2" xfId="45278" xr:uid="{3AC04E60-AFB4-44B6-B777-E32ABF3D35E0}"/>
    <cellStyle name="Percent 4 2 2 2 3 2 2" xfId="46060" xr:uid="{45254F47-0259-4F18-981A-C0769E7C6AE3}"/>
    <cellStyle name="Percent 4 2 2 2 3 3" xfId="45718" xr:uid="{D2A0B807-9D2B-4845-8204-F50929960532}"/>
    <cellStyle name="Percent 4 2 2 2 3 4" xfId="46617" xr:uid="{7AEC3C40-FA97-44F5-8873-4A7CDDF563D4}"/>
    <cellStyle name="Percent 4 2 2 2 3 5" xfId="44291" xr:uid="{125219B8-607C-4945-A7B1-05CDE3D82B8F}"/>
    <cellStyle name="Percent 4 2 2 2 4" xfId="44166" xr:uid="{60377FD8-5BF6-4050-8763-602308B1AE9E}"/>
    <cellStyle name="Percent 4 2 2 2 4 2" xfId="45153" xr:uid="{F36A8ACA-87B0-4E6B-B81A-C45D6FDC6232}"/>
    <cellStyle name="Percent 4 2 2 2 4 3" xfId="45837" xr:uid="{5CAAE670-D27F-4622-8ED3-910695A535B1}"/>
    <cellStyle name="Percent 4 2 2 2 4 4" xfId="46492" xr:uid="{8FC48AFA-F5AE-48F4-BC3E-58D757257011}"/>
    <cellStyle name="Percent 4 2 2 2 5" xfId="44382" xr:uid="{8276281C-7DCA-4571-A3A4-7B7363F14D19}"/>
    <cellStyle name="Percent 4 2 2 2 5 2" xfId="45956" xr:uid="{AD3E2E1B-10CA-4117-866C-740F39284E55}"/>
    <cellStyle name="Percent 4 2 2 2 6" xfId="45024" xr:uid="{051E7A9E-4091-41C1-98D8-394E132B3DFD}"/>
    <cellStyle name="Percent 4 2 2 2 6 2" xfId="46367" xr:uid="{931BB1B9-46CD-47A2-B187-EAAAD86104D2}"/>
    <cellStyle name="Percent 4 2 2 2 7" xfId="45592" xr:uid="{C7042075-D6EE-4F96-9879-293DDC6F7448}"/>
    <cellStyle name="Percent 4 2 2 2 8" xfId="44039" xr:uid="{5516EBB1-959A-404D-A68B-1498A509D52A}"/>
    <cellStyle name="Percent 4 2 2 3" xfId="43847" xr:uid="{821EFDEF-590C-4836-A5F5-F4F9C4CF6D0C}"/>
    <cellStyle name="Percent 4 2 2 3 2" xfId="43865" xr:uid="{8AA049EE-0BE7-400B-9E4C-23827473974F}"/>
    <cellStyle name="Percent 4 2 2 3 2 2" xfId="45303" xr:uid="{7212CAA3-32EA-45AB-BD1E-A458F4DAAB32}"/>
    <cellStyle name="Percent 4 2 2 3 2 2 2" xfId="46085" xr:uid="{5B96BF5E-8721-4A03-86A7-00C8196268E5}"/>
    <cellStyle name="Percent 4 2 2 3 2 3" xfId="45743" xr:uid="{2178AB41-34D0-45CC-AAFB-B5ADA864B828}"/>
    <cellStyle name="Percent 4 2 2 3 2 4" xfId="46642" xr:uid="{D6768003-EFB6-4269-8BF4-61932AEF8F37}"/>
    <cellStyle name="Percent 4 2 2 3 2 5" xfId="44316" xr:uid="{63E76DA9-1BF7-4942-AD58-E2599E3C7DCB}"/>
    <cellStyle name="Percent 4 2 2 3 3" xfId="44191" xr:uid="{A70BB301-E017-4836-9D68-2933F3E7521C}"/>
    <cellStyle name="Percent 4 2 2 3 3 2" xfId="45178" xr:uid="{F7F4FE67-EA2B-47F1-BC73-AC65497BB5E7}"/>
    <cellStyle name="Percent 4 2 2 3 3 3" xfId="45862" xr:uid="{E68A33E4-2F25-4DA6-B1EE-266FE32124C6}"/>
    <cellStyle name="Percent 4 2 2 3 3 4" xfId="46517" xr:uid="{6C5D172F-1C7A-49F0-AD31-31203FCF6656}"/>
    <cellStyle name="Percent 4 2 2 3 4" xfId="44394" xr:uid="{F2C9A23E-3106-4853-B38F-C7E6E5BCF839}"/>
    <cellStyle name="Percent 4 2 2 3 4 2" xfId="45981" xr:uid="{5531F109-6CF8-44CA-B246-64FEA1A0F1AE}"/>
    <cellStyle name="Percent 4 2 2 3 5" xfId="45051" xr:uid="{6F4724A3-6E98-45E4-85D2-C00AC21BF23F}"/>
    <cellStyle name="Percent 4 2 2 3 5 2" xfId="46392" xr:uid="{D18A9FA7-3EC4-4012-8090-7BD70472639E}"/>
    <cellStyle name="Percent 4 2 2 3 6" xfId="45617" xr:uid="{B7321F1B-8409-40CD-8375-BB903C2A79C0}"/>
    <cellStyle name="Percent 4 2 2 3 7" xfId="44064" xr:uid="{DEEADB9F-63DA-4B6C-A68E-E9D567BD0FA8}"/>
    <cellStyle name="Percent 4 2 2 4" xfId="43854" xr:uid="{5DF49BDE-883A-45E5-A72E-713E1ED39EC7}"/>
    <cellStyle name="Percent 4 2 2 4 2" xfId="45253" xr:uid="{BC0C6DED-DDB4-4B98-B11C-2A520223D8A3}"/>
    <cellStyle name="Percent 4 2 2 4 2 2" xfId="46035" xr:uid="{4AEC3EAC-CC35-4946-95CC-19C956306184}"/>
    <cellStyle name="Percent 4 2 2 4 3" xfId="45693" xr:uid="{EB861C66-3520-4E9F-BDB3-0326D65024B8}"/>
    <cellStyle name="Percent 4 2 2 4 4" xfId="46592" xr:uid="{71C2A491-FBBF-4ECB-AB9D-705C08284FB4}"/>
    <cellStyle name="Percent 4 2 2 4 5" xfId="44266" xr:uid="{A1880B1E-BF1F-4BDD-9224-82FE2CCB036F}"/>
    <cellStyle name="Percent 4 2 2 5" xfId="43821" xr:uid="{F6274A0A-420A-4265-8F81-A42CF7A6EF6A}"/>
    <cellStyle name="Percent 4 2 2 5 2" xfId="45128" xr:uid="{0A93D582-86E8-45AC-8A5D-ECDB018911D9}"/>
    <cellStyle name="Percent 4 2 2 5 3" xfId="45812" xr:uid="{64DF4444-5294-4BA8-9648-8AA0C02616A2}"/>
    <cellStyle name="Percent 4 2 2 5 4" xfId="46467" xr:uid="{0BAF29AA-5E13-4673-8674-98C6DA09A43A}"/>
    <cellStyle name="Percent 4 2 2 5 5" xfId="44141" xr:uid="{0D01D43B-6835-45AE-A138-F8BAEDD03A9C}"/>
    <cellStyle name="Percent 4 2 2 6" xfId="44370" xr:uid="{B9BE164B-DE98-4C5E-8F81-F88B1C72CE66}"/>
    <cellStyle name="Percent 4 2 2 6 2" xfId="45931" xr:uid="{FF94CB7B-7893-4079-996C-15514EEED3AF}"/>
    <cellStyle name="Percent 4 2 2 7" xfId="44995" xr:uid="{7D769B9D-B4FD-4948-84FD-584625DECB25}"/>
    <cellStyle name="Percent 4 2 2 7 2" xfId="46341" xr:uid="{8AD74AC1-93F0-4907-A129-B94869EABB3A}"/>
    <cellStyle name="Percent 4 2 2 8" xfId="45567" xr:uid="{696D4784-08CC-4E41-A3BF-C5E1812DE6E5}"/>
    <cellStyle name="Percent 4 2 2 9" xfId="44012" xr:uid="{96C893CF-284A-4610-B7CE-CFF9C65F56E7}"/>
    <cellStyle name="Percent 4 2 3" xfId="42332" xr:uid="{7A287461-195B-4118-BCFC-C27A0357DDDF}"/>
    <cellStyle name="Percent 4 2 3 2" xfId="43849" xr:uid="{34D1C25B-213E-4F5B-86BE-387CFD9A4422}"/>
    <cellStyle name="Percent 4 2 3 2 2" xfId="43866" xr:uid="{21504D4E-3E1F-4CD1-90FF-A47F788E0865}"/>
    <cellStyle name="Percent 4 2 3 2 2 2" xfId="45309" xr:uid="{07D47636-C48C-4599-A415-3BB9ADE5B52B}"/>
    <cellStyle name="Percent 4 2 3 2 2 2 2" xfId="46091" xr:uid="{DF3929D3-FB9D-4393-885B-3AD2BD235F59}"/>
    <cellStyle name="Percent 4 2 3 2 2 3" xfId="45749" xr:uid="{FB3496C3-CEE3-4526-8E39-30E220BBB8BD}"/>
    <cellStyle name="Percent 4 2 3 2 2 4" xfId="46648" xr:uid="{10DABCF0-C1DB-4D5E-9AFB-ECD37D98376A}"/>
    <cellStyle name="Percent 4 2 3 2 2 5" xfId="44322" xr:uid="{7AB8FD8B-7694-4F86-ABEA-0ABCA7A0CCB4}"/>
    <cellStyle name="Percent 4 2 3 2 3" xfId="44197" xr:uid="{5D67F415-59B4-4AB2-B7E4-E82F6D56BC08}"/>
    <cellStyle name="Percent 4 2 3 2 3 2" xfId="45184" xr:uid="{C674D808-37C1-44D3-B27C-55AFBCF0808D}"/>
    <cellStyle name="Percent 4 2 3 2 3 3" xfId="45868" xr:uid="{13DCB012-6704-43A4-9FDE-B1E4CFE6FFDE}"/>
    <cellStyle name="Percent 4 2 3 2 3 4" xfId="46523" xr:uid="{DC801B2B-016D-4C4A-BF2E-BD0583FCE3B7}"/>
    <cellStyle name="Percent 4 2 3 2 4" xfId="44399" xr:uid="{2E27652E-B92D-4596-8339-E1D1DC2FF8A3}"/>
    <cellStyle name="Percent 4 2 3 2 4 2" xfId="45987" xr:uid="{3ED7F781-912B-470E-BE56-40ED035B118D}"/>
    <cellStyle name="Percent 4 2 3 2 5" xfId="45057" xr:uid="{77D7641E-41BF-437F-AA95-511A1E733A87}"/>
    <cellStyle name="Percent 4 2 3 2 5 2" xfId="46398" xr:uid="{A3274BC9-5D5C-4A24-8B8C-3F331F6A3CA7}"/>
    <cellStyle name="Percent 4 2 3 2 6" xfId="45623" xr:uid="{194A438C-082F-430E-BA31-249195CE46D0}"/>
    <cellStyle name="Percent 4 2 3 2 7" xfId="44070" xr:uid="{061C66B4-3018-42F7-A64D-34C8F86746F9}"/>
    <cellStyle name="Percent 4 2 3 3" xfId="43855" xr:uid="{AE665FF5-2938-4ECF-A023-A96349A61935}"/>
    <cellStyle name="Percent 4 2 3 3 2" xfId="45259" xr:uid="{B49049B5-E208-44A7-9222-18ADA3F3F4D4}"/>
    <cellStyle name="Percent 4 2 3 3 2 2" xfId="46041" xr:uid="{6C7554BE-A973-40AF-8BF0-4C90DA5BD2CE}"/>
    <cellStyle name="Percent 4 2 3 3 3" xfId="45699" xr:uid="{1B04AA93-A639-45B9-97A3-BBF3564C028A}"/>
    <cellStyle name="Percent 4 2 3 3 4" xfId="46598" xr:uid="{D16CBC7E-0D93-419C-8FC4-F204B269C11C}"/>
    <cellStyle name="Percent 4 2 3 3 5" xfId="44272" xr:uid="{E72354E0-23A6-4536-98A8-454A65226A77}"/>
    <cellStyle name="Percent 4 2 3 4" xfId="43822" xr:uid="{DD3CCD17-584F-4449-B6DB-24450964F29E}"/>
    <cellStyle name="Percent 4 2 3 4 2" xfId="45134" xr:uid="{59BF4E88-C741-4FC2-8679-0F7807F43296}"/>
    <cellStyle name="Percent 4 2 3 4 3" xfId="45818" xr:uid="{13CA091F-6E22-494E-B459-EE93327ABE07}"/>
    <cellStyle name="Percent 4 2 3 4 4" xfId="46473" xr:uid="{6DA9755E-F923-4B7E-98E0-EAA315F64F33}"/>
    <cellStyle name="Percent 4 2 3 4 5" xfId="44147" xr:uid="{C60ECDF5-63D6-4AA0-9262-5B47CF72CFF7}"/>
    <cellStyle name="Percent 4 2 3 5" xfId="44376" xr:uid="{DD2D0FC4-AF98-4065-8862-F1CF8B3FDD00}"/>
    <cellStyle name="Percent 4 2 3 5 2" xfId="45937" xr:uid="{2950D43A-7545-49A8-BD06-32685AE639C0}"/>
    <cellStyle name="Percent 4 2 3 6" xfId="45002" xr:uid="{FECD551C-AA9D-4876-BEDA-225F111CE890}"/>
    <cellStyle name="Percent 4 2 3 6 2" xfId="46347" xr:uid="{E1B243CD-49E0-4C90-8DC4-78798414076B}"/>
    <cellStyle name="Percent 4 2 3 7" xfId="45573" xr:uid="{DC8E9667-ADF1-4990-AE86-0F5156497E82}"/>
    <cellStyle name="Percent 4 2 3 8" xfId="44018" xr:uid="{02148AF2-EB08-4740-84B4-5883F6F30BA7}"/>
    <cellStyle name="Percent 4 2 4" xfId="1749" xr:uid="{9668EBE8-C86F-4732-8BBE-8298A9724CCE}"/>
    <cellStyle name="Percent 4 2 4 2" xfId="43862" xr:uid="{CE47A462-2CCD-4358-A994-6937013F593E}"/>
    <cellStyle name="Percent 4 2 4 2 2" xfId="45296" xr:uid="{EBA318B2-1975-4FA2-A271-06298CC09E9E}"/>
    <cellStyle name="Percent 4 2 4 2 2 2" xfId="46078" xr:uid="{B7FC0B43-6717-4C82-BB15-EFCC3CAED31A}"/>
    <cellStyle name="Percent 4 2 4 2 3" xfId="45736" xr:uid="{6C95ABB1-25E2-497C-B347-B945D7DC66F1}"/>
    <cellStyle name="Percent 4 2 4 2 4" xfId="46635" xr:uid="{D1D37DCD-DF19-4061-A1E5-CDCC7DFB220E}"/>
    <cellStyle name="Percent 4 2 4 2 5" xfId="44309" xr:uid="{A68BCC11-869D-4A30-A118-6B6CDE23CF15}"/>
    <cellStyle name="Percent 4 2 4 3" xfId="43846" xr:uid="{0AAC606D-CE70-4F89-98CA-D77365FCE2C7}"/>
    <cellStyle name="Percent 4 2 4 3 2" xfId="45171" xr:uid="{53DC7C82-6963-4C62-9000-C995B28E2EE2}"/>
    <cellStyle name="Percent 4 2 4 3 3" xfId="45855" xr:uid="{7F3444BC-63AF-493C-BCA9-CCC88B7F166F}"/>
    <cellStyle name="Percent 4 2 4 3 4" xfId="46510" xr:uid="{CACB3D87-E5E3-479C-AEB5-88E2E0BFE758}"/>
    <cellStyle name="Percent 4 2 4 3 5" xfId="44184" xr:uid="{F56A08B4-2093-4443-9A14-69E162146C31}"/>
    <cellStyle name="Percent 4 2 4 4" xfId="44388" xr:uid="{787BBA3F-8B18-46C7-B676-A5D4584C0212}"/>
    <cellStyle name="Percent 4 2 4 4 2" xfId="45974" xr:uid="{86DDA37B-A328-4421-ACDF-3CE330C176A3}"/>
    <cellStyle name="Percent 4 2 4 5" xfId="45044" xr:uid="{CE610EC8-C3D1-48D8-B3A0-A89D7BFC57E9}"/>
    <cellStyle name="Percent 4 2 4 5 2" xfId="46385" xr:uid="{3FD9A307-B60D-4851-BB47-457F98D57595}"/>
    <cellStyle name="Percent 4 2 4 6" xfId="45610" xr:uid="{D15ACF5E-941D-4C12-BD0A-E2F0E23941FC}"/>
    <cellStyle name="Percent 4 2 4 7" xfId="44057" xr:uid="{8F4BDC94-3F6D-4F14-98D6-41553ABB33B1}"/>
    <cellStyle name="Percent 4 2 5" xfId="43852" xr:uid="{BC9E8772-0682-4BEE-B70E-05E76E9AFBC6}"/>
    <cellStyle name="Percent 4 2 5 2" xfId="45246" xr:uid="{9AD9385C-F29D-4737-BD7C-15E2D0F1362C}"/>
    <cellStyle name="Percent 4 2 5 2 2" xfId="46028" xr:uid="{B6750D52-1BCC-488C-9A95-CCD108F66CFF}"/>
    <cellStyle name="Percent 4 2 5 3" xfId="45686" xr:uid="{53028617-636C-4C3B-8C76-AF38AFC06C6F}"/>
    <cellStyle name="Percent 4 2 5 4" xfId="46585" xr:uid="{5B54232C-D20B-4FEC-BC71-9EBEE407DA14}"/>
    <cellStyle name="Percent 4 2 5 5" xfId="44259" xr:uid="{2FE2AE7C-B1A8-4ED0-9DF1-E8D6D1EDE4A0}"/>
    <cellStyle name="Percent 4 2 6" xfId="44134" xr:uid="{173AE6C4-4126-48CC-BC17-F0047FB1F453}"/>
    <cellStyle name="Percent 4 2 6 2" xfId="45121" xr:uid="{9FFF101C-006B-4A98-A737-6E450DFA4F97}"/>
    <cellStyle name="Percent 4 2 6 3" xfId="45805" xr:uid="{A8785620-29ED-4C9A-97A2-30BC3831C588}"/>
    <cellStyle name="Percent 4 2 6 4" xfId="46460" xr:uid="{BAC7AB1B-2FEA-45C1-868F-9FBDE8C00E48}"/>
    <cellStyle name="Percent 4 2 7" xfId="44365" xr:uid="{0DE7163B-2521-419E-B16C-B9B1BC2571DB}"/>
    <cellStyle name="Percent 4 2 7 2" xfId="45924" xr:uid="{2C7E6137-1152-4130-98F2-D51B8C0491F1}"/>
    <cellStyle name="Percent 4 2 7 3" xfId="47666" xr:uid="{0A46360D-06BA-4B58-A8CF-563012A04DC0}"/>
    <cellStyle name="Percent 4 2 7 4" xfId="47431" xr:uid="{22C1F164-A8AE-464B-8938-FF78226ED6FE}"/>
    <cellStyle name="Percent 4 2 8" xfId="44987" xr:uid="{2C51D5F7-F9B3-4CF3-9BD9-4A6A98C27665}"/>
    <cellStyle name="Percent 4 2 8 2" xfId="46334" xr:uid="{59040779-6603-492D-B8C5-225B91F3DD2E}"/>
    <cellStyle name="Percent 4 2 9" xfId="45560" xr:uid="{A93AAF7A-D367-4AEC-83B9-993C6EDFE5A2}"/>
    <cellStyle name="Percent 4 3" xfId="1788" xr:uid="{EAF58FBF-6128-4373-8E92-FDDF8CB3467A}"/>
    <cellStyle name="Percent 4 3 10" xfId="42333" xr:uid="{842ACE1B-E384-4990-8005-2F7AAEA19CB4}"/>
    <cellStyle name="Percent 4 3 10 2" xfId="42334" xr:uid="{6A41D468-0FAD-46D3-9FF8-7D687E20263D}"/>
    <cellStyle name="Percent 4 3 11" xfId="42335" xr:uid="{992534CB-F2C6-495A-B8D0-03BB14386E69}"/>
    <cellStyle name="Percent 4 3 12" xfId="43651" xr:uid="{A818385F-AFA4-4A19-8EF1-77EC56408423}"/>
    <cellStyle name="Percent 4 3 13" xfId="44009" xr:uid="{96FF0A2C-695E-478F-A350-F2331CED69AE}"/>
    <cellStyle name="Percent 4 3 2" xfId="2028" xr:uid="{F7605DB9-9047-4036-8E65-EBBC3CB52528}"/>
    <cellStyle name="Percent 4 3 2 10" xfId="42336" xr:uid="{F6009EAD-BA3B-4FF2-84E9-B2275F986837}"/>
    <cellStyle name="Percent 4 3 2 11" xfId="44036" xr:uid="{536EE381-4CB3-4BDF-8C48-C101CC9EB3B8}"/>
    <cellStyle name="Percent 4 3 2 2" xfId="2029" xr:uid="{7AAB0534-EB31-44ED-A86F-EBAEE84AC090}"/>
    <cellStyle name="Percent 4 3 2 2 10" xfId="42338" xr:uid="{D0F26B42-B729-4535-B87B-3960F24736F6}"/>
    <cellStyle name="Percent 4 3 2 2 11" xfId="42337" xr:uid="{4F3E6A1F-8495-40A3-8982-EEF012CCAB64}"/>
    <cellStyle name="Percent 4 3 2 2 12" xfId="44086" xr:uid="{4C5C090B-B144-4616-9BC1-9FCA62154987}"/>
    <cellStyle name="Percent 4 3 2 2 2" xfId="42339" xr:uid="{9FE3D977-3013-433F-8CF6-103847B53244}"/>
    <cellStyle name="Percent 4 3 2 2 2 2" xfId="42340" xr:uid="{ECE9CC8C-0CB3-4665-AA2C-F1F1C46345FA}"/>
    <cellStyle name="Percent 4 3 2 2 2 2 2" xfId="42341" xr:uid="{5F468B12-818A-442C-BE7C-414FFB044717}"/>
    <cellStyle name="Percent 4 3 2 2 2 2 2 2" xfId="46107" xr:uid="{1632F7E6-F903-4BA4-B011-1C35C1B00A80}"/>
    <cellStyle name="Percent 4 3 2 2 2 2 3" xfId="42342" xr:uid="{A4BD6BAC-F08F-4ECC-A08B-6E5AD53C7B35}"/>
    <cellStyle name="Percent 4 3 2 2 2 2 4" xfId="45325" xr:uid="{4AF5B5EA-78E0-4544-8DFA-BC506AEFBAC4}"/>
    <cellStyle name="Percent 4 3 2 2 2 3" xfId="42343" xr:uid="{3B8E8CFB-008D-48C7-BD76-C3726503F2B6}"/>
    <cellStyle name="Percent 4 3 2 2 2 3 2" xfId="42344" xr:uid="{F166CBF2-D7C8-4CF5-B444-234E2A1AA5B9}"/>
    <cellStyle name="Percent 4 3 2 2 2 3 2 2" xfId="42345" xr:uid="{0DABF19A-BB84-4C8F-9872-E3B6956664B3}"/>
    <cellStyle name="Percent 4 3 2 2 2 3 2 2 2" xfId="42346" xr:uid="{C2CAC597-64D9-48F2-9D2F-BB9441F791E3}"/>
    <cellStyle name="Percent 4 3 2 2 2 3 2 3" xfId="42347" xr:uid="{EBB49F3F-430A-4D04-B0A4-74D91CDA8AA7}"/>
    <cellStyle name="Percent 4 3 2 2 2 3 2 3 2" xfId="42348" xr:uid="{A6BC4A88-4188-4EE7-A707-FF0F84B80B67}"/>
    <cellStyle name="Percent 4 3 2 2 2 3 2 4" xfId="42349" xr:uid="{F8AC4A05-C717-4302-86BF-3A723A1FEB74}"/>
    <cellStyle name="Percent 4 3 2 2 2 3 3" xfId="42350" xr:uid="{CAB3CCFE-8C38-44ED-BC2C-2DA9E465E81C}"/>
    <cellStyle name="Percent 4 3 2 2 2 3 3 2" xfId="42351" xr:uid="{94065022-FD47-4CFB-A65F-E629A16D0AC3}"/>
    <cellStyle name="Percent 4 3 2 2 2 3 3 2 2" xfId="42352" xr:uid="{ECB40CFE-7DBE-4EC0-B12F-BCB37CA6C0E7}"/>
    <cellStyle name="Percent 4 3 2 2 2 3 3 3" xfId="42353" xr:uid="{FDA70811-9610-412C-8161-69B806ED903A}"/>
    <cellStyle name="Percent 4 3 2 2 2 3 4" xfId="42354" xr:uid="{BC1B303C-4121-45D9-850C-9D1A3A326166}"/>
    <cellStyle name="Percent 4 3 2 2 2 3 4 2" xfId="42355" xr:uid="{024A1826-CC1F-459A-9F97-49A7B009F5C7}"/>
    <cellStyle name="Percent 4 3 2 2 2 3 5" xfId="42356" xr:uid="{BAA013C4-63E3-4C8B-8EAB-F1E06A323E21}"/>
    <cellStyle name="Percent 4 3 2 2 2 3 5 2" xfId="42357" xr:uid="{E536BFE3-126C-43CD-9DB8-486EC9CB7828}"/>
    <cellStyle name="Percent 4 3 2 2 2 3 6" xfId="42358" xr:uid="{04B59545-7890-40EF-BEBF-F558EA493E2B}"/>
    <cellStyle name="Percent 4 3 2 2 2 3 7" xfId="45765" xr:uid="{66387FA0-3B67-4710-8E3C-7DD4C8A2765F}"/>
    <cellStyle name="Percent 4 3 2 2 2 4" xfId="42359" xr:uid="{2A8FED39-CD25-4176-8CBF-DBBC11F171A4}"/>
    <cellStyle name="Percent 4 3 2 2 2 4 2" xfId="46664" xr:uid="{83815AE4-B652-4F80-A29E-057A9FD50FDA}"/>
    <cellStyle name="Percent 4 3 2 2 2 5" xfId="42360" xr:uid="{3C114F67-2D7F-4A2A-A7D4-DCD402052BC9}"/>
    <cellStyle name="Percent 4 3 2 2 2 6" xfId="44338" xr:uid="{131FB54A-0E3F-47F9-AC14-CF62F478793D}"/>
    <cellStyle name="Percent 4 3 2 2 3" xfId="42361" xr:uid="{375275F3-D90C-4B06-9EC7-94254856DF84}"/>
    <cellStyle name="Percent 4 3 2 2 3 2" xfId="42362" xr:uid="{856ADA42-B53E-4834-91DF-EB30EFDB9AB5}"/>
    <cellStyle name="Percent 4 3 2 2 3 2 2" xfId="42363" xr:uid="{6E95B3D6-9644-4DB6-9E26-56186BAB1C49}"/>
    <cellStyle name="Percent 4 3 2 2 3 2 2 2" xfId="42364" xr:uid="{B5442996-40EF-4A45-B34C-ACFFB526F0BF}"/>
    <cellStyle name="Percent 4 3 2 2 3 2 2 2 2" xfId="42365" xr:uid="{93B06A19-483E-4EE3-94FF-BC1D45943A28}"/>
    <cellStyle name="Percent 4 3 2 2 3 2 2 3" xfId="42366" xr:uid="{7C362F94-06C5-4565-BC7A-F24772BF25DD}"/>
    <cellStyle name="Percent 4 3 2 2 3 2 2 3 2" xfId="42367" xr:uid="{A65189BB-C633-44CA-B1B8-03BF06A1E780}"/>
    <cellStyle name="Percent 4 3 2 2 3 2 2 4" xfId="42368" xr:uid="{94027205-AD0C-4E94-AC7C-B21686EB952D}"/>
    <cellStyle name="Percent 4 3 2 2 3 2 3" xfId="42369" xr:uid="{9EDC3EBC-3FBB-47A7-9D1D-652BE6489756}"/>
    <cellStyle name="Percent 4 3 2 2 3 2 3 2" xfId="42370" xr:uid="{7C673FB1-748B-45D6-9F51-D564F54E72FC}"/>
    <cellStyle name="Percent 4 3 2 2 3 2 3 2 2" xfId="42371" xr:uid="{A875E454-8E6E-4C0E-9A23-61F7F1A2E21A}"/>
    <cellStyle name="Percent 4 3 2 2 3 2 3 3" xfId="42372" xr:uid="{96654418-E16A-4C0F-AF1F-99CFCF6F2361}"/>
    <cellStyle name="Percent 4 3 2 2 3 2 4" xfId="42373" xr:uid="{5F4938C5-730F-4A25-BB3B-233A4B685004}"/>
    <cellStyle name="Percent 4 3 2 2 3 2 4 2" xfId="42374" xr:uid="{002205DC-39E2-48AF-A49F-DD10F4B3A933}"/>
    <cellStyle name="Percent 4 3 2 2 3 2 5" xfId="42375" xr:uid="{9D9BDFED-B559-47E2-9BA3-7AABB74C83C6}"/>
    <cellStyle name="Percent 4 3 2 2 3 2 5 2" xfId="42376" xr:uid="{75A03EFC-C7B2-4D20-BF0B-5CF7CB35FAF9}"/>
    <cellStyle name="Percent 4 3 2 2 3 2 6" xfId="42377" xr:uid="{21F81825-35B1-4E7F-9A93-25F1C2F55B3F}"/>
    <cellStyle name="Percent 4 3 2 2 3 2 7" xfId="45200" xr:uid="{BDE1532F-BB67-4B0A-813F-B9983AC4A29F}"/>
    <cellStyle name="Percent 4 3 2 2 3 3" xfId="42378" xr:uid="{E3C4231F-484B-4ACF-9887-7F451B315ED7}"/>
    <cellStyle name="Percent 4 3 2 2 3 3 2" xfId="42379" xr:uid="{804AC3AD-3517-433C-9395-C66E689ED45F}"/>
    <cellStyle name="Percent 4 3 2 2 3 3 3" xfId="42380" xr:uid="{6925EE07-238C-4350-97C9-867725E709CD}"/>
    <cellStyle name="Percent 4 3 2 2 3 3 4" xfId="45884" xr:uid="{91355B29-2F47-4676-AE7D-A200F7CE16A7}"/>
    <cellStyle name="Percent 4 3 2 2 3 4" xfId="42381" xr:uid="{A0D57DF3-460A-41B7-8D5E-881E0F0EA684}"/>
    <cellStyle name="Percent 4 3 2 2 3 4 2" xfId="42382" xr:uid="{A88693AD-994D-41CC-A6AA-5391D701E91D}"/>
    <cellStyle name="Percent 4 3 2 2 3 4 2 2" xfId="42383" xr:uid="{E9ADA20D-3A24-4B96-B5F4-D620875FEEC9}"/>
    <cellStyle name="Percent 4 3 2 2 3 4 3" xfId="42384" xr:uid="{29E82C3E-5F00-4E25-A6B8-6B20074DBA62}"/>
    <cellStyle name="Percent 4 3 2 2 3 4 3 2" xfId="42385" xr:uid="{A0D47E67-F02E-4D53-AE0A-6EBA9927643F}"/>
    <cellStyle name="Percent 4 3 2 2 3 4 4" xfId="42386" xr:uid="{C071E825-0816-45A6-8532-DECE51A391FA}"/>
    <cellStyle name="Percent 4 3 2 2 3 4 5" xfId="46539" xr:uid="{34C30A10-1BAE-46A8-A8FE-E9A5BE4E78DB}"/>
    <cellStyle name="Percent 4 3 2 2 3 5" xfId="42387" xr:uid="{2A2254AC-B222-4F6B-997E-B0C3D5F811CD}"/>
    <cellStyle name="Percent 4 3 2 2 3 5 2" xfId="42388" xr:uid="{0F9BF1B1-BDDB-4A4C-9ED4-B73A40ED1A7B}"/>
    <cellStyle name="Percent 4 3 2 2 3 5 2 2" xfId="42389" xr:uid="{AE64E575-3423-4111-807F-B458FA6A452E}"/>
    <cellStyle name="Percent 4 3 2 2 3 5 3" xfId="42390" xr:uid="{606BBE6D-3289-473B-876A-98A226291E33}"/>
    <cellStyle name="Percent 4 3 2 2 3 6" xfId="42391" xr:uid="{F95ABEF9-4D6D-4C6F-8E9A-1196665EFF07}"/>
    <cellStyle name="Percent 4 3 2 2 3 6 2" xfId="42392" xr:uid="{104EDA0F-78D5-4354-AE99-A9D6493C1656}"/>
    <cellStyle name="Percent 4 3 2 2 3 7" xfId="42393" xr:uid="{218A5338-6A6C-4655-AB3F-C86FF25CB26E}"/>
    <cellStyle name="Percent 4 3 2 2 3 7 2" xfId="42394" xr:uid="{FBB7F328-1E76-4C98-ABCB-CCCFEB81B9DD}"/>
    <cellStyle name="Percent 4 3 2 2 3 8" xfId="42395" xr:uid="{D1DFA9D5-ED4D-460F-B7C3-7333DBFC0D8B}"/>
    <cellStyle name="Percent 4 3 2 2 3 9" xfId="44213" xr:uid="{5DA585A8-2DE3-41DE-B50E-98C1B270B5A6}"/>
    <cellStyle name="Percent 4 3 2 2 4" xfId="42396" xr:uid="{85A8E985-106E-474B-A76A-8D61D7A242F9}"/>
    <cellStyle name="Percent 4 3 2 2 4 2" xfId="42397" xr:uid="{1EFE43D4-0426-474B-8F75-8792FF8BD64B}"/>
    <cellStyle name="Percent 4 3 2 2 4 2 2" xfId="42398" xr:uid="{96DD9A63-5673-4F71-8D5A-6D80725040BD}"/>
    <cellStyle name="Percent 4 3 2 2 4 2 2 2" xfId="42399" xr:uid="{A52F2675-10EC-43F9-8E07-7F23B513A710}"/>
    <cellStyle name="Percent 4 3 2 2 4 2 3" xfId="42400" xr:uid="{CC47B31C-A0CF-4EBE-82AB-69332E827A0D}"/>
    <cellStyle name="Percent 4 3 2 2 4 2 3 2" xfId="42401" xr:uid="{97ECD776-77AB-4C12-A7AE-D549E5154A1F}"/>
    <cellStyle name="Percent 4 3 2 2 4 2 4" xfId="42402" xr:uid="{B6E2E304-A072-48F9-875B-579D53E587F5}"/>
    <cellStyle name="Percent 4 3 2 2 4 2 5" xfId="46003" xr:uid="{5BC8741F-EC7C-4FF7-A46C-A044890B0856}"/>
    <cellStyle name="Percent 4 3 2 2 4 3" xfId="42403" xr:uid="{C40FE0B7-7614-41A0-8701-3E18E5843D59}"/>
    <cellStyle name="Percent 4 3 2 2 4 3 2" xfId="42404" xr:uid="{D8C27351-127B-4318-8511-63A46D9C9428}"/>
    <cellStyle name="Percent 4 3 2 2 4 3 2 2" xfId="42405" xr:uid="{3BD895C2-C4EB-4411-A287-285FACCBDC95}"/>
    <cellStyle name="Percent 4 3 2 2 4 3 3" xfId="42406" xr:uid="{04EB6BF8-A884-4F08-AFEC-6B04195D9878}"/>
    <cellStyle name="Percent 4 3 2 2 4 4" xfId="42407" xr:uid="{BC143183-B92F-4BDA-99A6-C434C1BC0D08}"/>
    <cellStyle name="Percent 4 3 2 2 4 4 2" xfId="42408" xr:uid="{76B56846-5074-4DB3-9E1A-E221A0D2E3E0}"/>
    <cellStyle name="Percent 4 3 2 2 4 5" xfId="42409" xr:uid="{BD70DD95-00F3-4692-A159-718C1767F1E6}"/>
    <cellStyle name="Percent 4 3 2 2 4 5 2" xfId="42410" xr:uid="{277439AD-8CD9-48B8-BFE8-39970E53F72E}"/>
    <cellStyle name="Percent 4 3 2 2 4 6" xfId="42411" xr:uid="{C575A475-0EA1-45EC-836D-703544E0C439}"/>
    <cellStyle name="Percent 4 3 2 2 4 7" xfId="44403" xr:uid="{38F770EE-358B-4EF7-AE31-800E0661CA2F}"/>
    <cellStyle name="Percent 4 3 2 2 5" xfId="42412" xr:uid="{C2A3A093-3E85-4B7B-91F0-F6C10A924888}"/>
    <cellStyle name="Percent 4 3 2 2 5 2" xfId="42413" xr:uid="{FCCC1FEB-B746-4987-B4DC-88C5981FA543}"/>
    <cellStyle name="Percent 4 3 2 2 5 2 2" xfId="42414" xr:uid="{FA9657C1-1C9B-4E17-8695-CF3CD6F5300F}"/>
    <cellStyle name="Percent 4 3 2 2 5 2 2 2" xfId="42415" xr:uid="{329DF30F-F5AA-4525-929E-30AB5F113173}"/>
    <cellStyle name="Percent 4 3 2 2 5 2 3" xfId="42416" xr:uid="{EFA2BC49-1F10-48C5-9868-6A50CB074C38}"/>
    <cellStyle name="Percent 4 3 2 2 5 2 3 2" xfId="42417" xr:uid="{9C9F42AE-3845-41C4-89C6-5006D5CE7B17}"/>
    <cellStyle name="Percent 4 3 2 2 5 2 4" xfId="42418" xr:uid="{61827BB6-C5BD-4949-B44E-C676302E1720}"/>
    <cellStyle name="Percent 4 3 2 2 5 2 5" xfId="46414" xr:uid="{C7A782BB-3960-4847-B9A1-F347B3601776}"/>
    <cellStyle name="Percent 4 3 2 2 5 3" xfId="42419" xr:uid="{1D1E3F04-005B-4223-9FAC-815B23D2561E}"/>
    <cellStyle name="Percent 4 3 2 2 5 3 2" xfId="42420" xr:uid="{B20647CE-8F66-4ACD-A167-8BF862A6EC34}"/>
    <cellStyle name="Percent 4 3 2 2 5 4" xfId="42421" xr:uid="{5109D9D4-5494-4BC8-A6C9-6DEA4DAB3CAB}"/>
    <cellStyle name="Percent 4 3 2 2 5 4 2" xfId="42422" xr:uid="{EE34D4D1-7457-4B13-ABC2-BB99DA44D579}"/>
    <cellStyle name="Percent 4 3 2 2 5 5" xfId="42423" xr:uid="{3C9D4C3F-8FEA-4458-B2B9-475C6A004FC0}"/>
    <cellStyle name="Percent 4 3 2 2 5 6" xfId="45073" xr:uid="{0C05E302-3884-499C-921C-84BA1B58FDD2}"/>
    <cellStyle name="Percent 4 3 2 2 6" xfId="42424" xr:uid="{0521BA4D-C605-4464-AFED-7197B83BDEC9}"/>
    <cellStyle name="Percent 4 3 2 2 6 2" xfId="42425" xr:uid="{EB3AF0B8-C09C-4014-9BA7-2CD9541204A8}"/>
    <cellStyle name="Percent 4 3 2 2 6 2 2" xfId="42426" xr:uid="{C7EB6910-7A17-417B-B1F4-A8A33AD6B8AD}"/>
    <cellStyle name="Percent 4 3 2 2 6 3" xfId="42427" xr:uid="{77BB07CE-2ACA-4F4D-82C2-98EFED388461}"/>
    <cellStyle name="Percent 4 3 2 2 6 4" xfId="45639" xr:uid="{23584A5F-7423-4252-A951-A14AFCAC7A39}"/>
    <cellStyle name="Percent 4 3 2 2 7" xfId="42428" xr:uid="{EC1812C5-8382-40BE-AB5D-717449BA3F19}"/>
    <cellStyle name="Percent 4 3 2 2 7 2" xfId="42429" xr:uid="{19FA58C5-41F2-402C-A49B-231264390C45}"/>
    <cellStyle name="Percent 4 3 2 2 7 2 2" xfId="42430" xr:uid="{98C61935-16C0-4DAB-A209-57280A4097E8}"/>
    <cellStyle name="Percent 4 3 2 2 7 3" xfId="42431" xr:uid="{4737C3B4-5B7D-4B90-9D00-8ACECD92F909}"/>
    <cellStyle name="Percent 4 3 2 2 8" xfId="42432" xr:uid="{1CE8046D-E9F7-4FF2-BB0B-AAC742B7CAFE}"/>
    <cellStyle name="Percent 4 3 2 2 8 2" xfId="42433" xr:uid="{10377D9C-74B0-4FE8-A0E4-1DCCDDC1498F}"/>
    <cellStyle name="Percent 4 3 2 2 9" xfId="42434" xr:uid="{BE1187DE-D153-4E1F-8749-906985082AFD}"/>
    <cellStyle name="Percent 4 3 2 2 9 2" xfId="42435" xr:uid="{B2ED1071-6939-419F-A371-5DF7AA76148E}"/>
    <cellStyle name="Percent 4 3 2 3" xfId="42436" xr:uid="{F536B9AD-BDDF-469D-8717-7595E462DFA7}"/>
    <cellStyle name="Percent 4 3 2 3 2" xfId="42437" xr:uid="{9345595A-13D7-4705-8A6F-4F1760AF178F}"/>
    <cellStyle name="Percent 4 3 2 3 2 2" xfId="42438" xr:uid="{239BFC8E-9EFC-4ACD-A11B-6B4AABBC6E8E}"/>
    <cellStyle name="Percent 4 3 2 3 2 2 2" xfId="42439" xr:uid="{4DC6C5F0-D050-4207-ACF6-FFB4D3C817D2}"/>
    <cellStyle name="Percent 4 3 2 3 2 2 2 2" xfId="42440" xr:uid="{A2EEDC1A-1CB0-4959-BE74-4F27DFB9E3C3}"/>
    <cellStyle name="Percent 4 3 2 3 2 2 3" xfId="42441" xr:uid="{E059D4A2-C3E9-4DA3-BA13-0459914BBADD}"/>
    <cellStyle name="Percent 4 3 2 3 2 2 3 2" xfId="42442" xr:uid="{485D0922-3CFB-4B50-8E45-92EA71DB73C1}"/>
    <cellStyle name="Percent 4 3 2 3 2 2 4" xfId="42443" xr:uid="{86959FEE-23AB-4283-B88A-084A4A5706A4}"/>
    <cellStyle name="Percent 4 3 2 3 2 2 5" xfId="46057" xr:uid="{325C392E-ED5B-43A6-A553-5C06CC5B18D1}"/>
    <cellStyle name="Percent 4 3 2 3 2 3" xfId="42444" xr:uid="{E40CCF8C-C24E-4C69-82D5-6FA8BB0EE6D3}"/>
    <cellStyle name="Percent 4 3 2 3 2 3 2" xfId="42445" xr:uid="{208BA091-1FE8-41EF-B913-1325264358CC}"/>
    <cellStyle name="Percent 4 3 2 3 2 3 2 2" xfId="42446" xr:uid="{C4494742-246A-495E-B630-2DB1D9648644}"/>
    <cellStyle name="Percent 4 3 2 3 2 3 3" xfId="42447" xr:uid="{EEE20797-8B6C-4AD0-8251-520D35C58E37}"/>
    <cellStyle name="Percent 4 3 2 3 2 4" xfId="42448" xr:uid="{6F6DE9A7-862E-43F4-8519-13E3FA9DC802}"/>
    <cellStyle name="Percent 4 3 2 3 2 4 2" xfId="42449" xr:uid="{0A44EE4F-A54E-4BD2-A932-94231602E7BF}"/>
    <cellStyle name="Percent 4 3 2 3 2 5" xfId="42450" xr:uid="{278EC87D-5675-44E1-B813-908C49CED5DD}"/>
    <cellStyle name="Percent 4 3 2 3 2 5 2" xfId="42451" xr:uid="{F7C7F0DA-80BF-4CE3-8854-3E8F4332E3DF}"/>
    <cellStyle name="Percent 4 3 2 3 2 6" xfId="42452" xr:uid="{C5F60E0D-B930-4B0A-892F-84D5C456A8CE}"/>
    <cellStyle name="Percent 4 3 2 3 2 7" xfId="45275" xr:uid="{00496B30-B9BF-4B5B-98AF-E3488EF2D88B}"/>
    <cellStyle name="Percent 4 3 2 3 3" xfId="42453" xr:uid="{BAB6A0FE-BC59-43D4-BD5C-FCC70062005D}"/>
    <cellStyle name="Percent 4 3 2 3 3 2" xfId="42454" xr:uid="{929FE704-C7DF-4D01-923F-EBD43B5FD0E2}"/>
    <cellStyle name="Percent 4 3 2 3 3 2 2" xfId="42455" xr:uid="{EA4EC97E-AA53-4105-94C1-7BB74C65AA31}"/>
    <cellStyle name="Percent 4 3 2 3 3 3" xfId="42456" xr:uid="{CA2C6889-19CB-4241-90D1-01F7263297D2}"/>
    <cellStyle name="Percent 4 3 2 3 3 3 2" xfId="42457" xr:uid="{4A3E7934-CC5E-4CCF-8844-D81B55E8DDCE}"/>
    <cellStyle name="Percent 4 3 2 3 3 4" xfId="42458" xr:uid="{08AC51C1-939D-4F67-AA08-0F5D399192C3}"/>
    <cellStyle name="Percent 4 3 2 3 3 5" xfId="45715" xr:uid="{34512567-1ACF-4DAC-86C5-9F23067ED236}"/>
    <cellStyle name="Percent 4 3 2 3 4" xfId="42459" xr:uid="{4FA7BF9B-328E-4FD5-B6C6-1F7BE10461B4}"/>
    <cellStyle name="Percent 4 3 2 3 4 2" xfId="42460" xr:uid="{E15738D8-2DCA-4346-8143-86B0EFB5BEA4}"/>
    <cellStyle name="Percent 4 3 2 3 4 2 2" xfId="42461" xr:uid="{BA76CCCA-AC00-4781-B8E9-A7E9BD70EC59}"/>
    <cellStyle name="Percent 4 3 2 3 4 3" xfId="42462" xr:uid="{58C296EB-CBEF-4142-821D-7D4B52CDD7FA}"/>
    <cellStyle name="Percent 4 3 2 3 4 4" xfId="46614" xr:uid="{FB2E3D7A-66C0-463D-B1B3-81A380E5F0D6}"/>
    <cellStyle name="Percent 4 3 2 3 5" xfId="42463" xr:uid="{73E211AC-24F5-4397-9725-95D1169BEEC0}"/>
    <cellStyle name="Percent 4 3 2 3 5 2" xfId="42464" xr:uid="{69094EBB-B7DD-4A54-A6D1-02939AE63183}"/>
    <cellStyle name="Percent 4 3 2 3 6" xfId="42465" xr:uid="{61D94C78-433A-440E-AC5E-BB60A82DCF8C}"/>
    <cellStyle name="Percent 4 3 2 3 6 2" xfId="42466" xr:uid="{C1C86316-BF94-4777-A187-734F0F929AA3}"/>
    <cellStyle name="Percent 4 3 2 3 7" xfId="42467" xr:uid="{7056BFCC-18AF-4CE3-AE53-53C82FB7092A}"/>
    <cellStyle name="Percent 4 3 2 3 8" xfId="44288" xr:uid="{A5A646F7-45D8-4BAE-BA6F-BC1AA2491136}"/>
    <cellStyle name="Percent 4 3 2 4" xfId="42468" xr:uid="{71562C6F-E313-49BB-B9FC-1252C661BEA2}"/>
    <cellStyle name="Percent 4 3 2 4 2" xfId="42469" xr:uid="{7E539614-AC73-4503-8D70-F2826763988B}"/>
    <cellStyle name="Percent 4 3 2 4 2 2" xfId="42470" xr:uid="{99329318-D479-4F38-BFEF-FC451DACEFA1}"/>
    <cellStyle name="Percent 4 3 2 4 2 2 2" xfId="42471" xr:uid="{A40FBD05-F230-414A-8A35-A01187EC3552}"/>
    <cellStyle name="Percent 4 3 2 4 2 3" xfId="42472" xr:uid="{417B4C5B-53A5-456D-9964-8553BAEEFE97}"/>
    <cellStyle name="Percent 4 3 2 4 2 3 2" xfId="42473" xr:uid="{ADB2D03F-FF6E-441D-B74E-B37633D299A9}"/>
    <cellStyle name="Percent 4 3 2 4 2 4" xfId="42474" xr:uid="{96DFE9B3-8AE7-48AF-8356-C118889DD7EA}"/>
    <cellStyle name="Percent 4 3 2 4 2 5" xfId="45150" xr:uid="{D2C5B8A7-1962-4705-8F27-DB7B526968B7}"/>
    <cellStyle name="Percent 4 3 2 4 3" xfId="42475" xr:uid="{FF6DA6E9-F36B-4F55-A6BB-B7E2E434EDE2}"/>
    <cellStyle name="Percent 4 3 2 4 3 2" xfId="42476" xr:uid="{6EF822D9-1385-4B6B-AF98-038A326C0375}"/>
    <cellStyle name="Percent 4 3 2 4 3 2 2" xfId="42477" xr:uid="{F20873AB-79A3-4474-B3D4-7EB0915C8178}"/>
    <cellStyle name="Percent 4 3 2 4 3 3" xfId="42478" xr:uid="{B2D8B7F4-6F88-4974-8C72-15EDFA78AC16}"/>
    <cellStyle name="Percent 4 3 2 4 3 4" xfId="45834" xr:uid="{E137E73E-3A92-4EBC-8D24-8A9642C5B4A9}"/>
    <cellStyle name="Percent 4 3 2 4 4" xfId="42479" xr:uid="{BA4944D4-D9AD-4E86-A5D6-1F11C3D88A54}"/>
    <cellStyle name="Percent 4 3 2 4 4 2" xfId="42480" xr:uid="{3C2548FB-2F7C-469F-847A-1FA1673682D9}"/>
    <cellStyle name="Percent 4 3 2 4 4 3" xfId="46489" xr:uid="{E8D855C5-E26E-4F04-A05A-257C3EB3F0D1}"/>
    <cellStyle name="Percent 4 3 2 4 5" xfId="42481" xr:uid="{D4FA2B20-CBD1-42D5-96AC-19E7AEC8E11A}"/>
    <cellStyle name="Percent 4 3 2 4 5 2" xfId="42482" xr:uid="{A42EF33E-7328-4644-A549-D78EBFBBB344}"/>
    <cellStyle name="Percent 4 3 2 4 6" xfId="42483" xr:uid="{9ADF3EE5-B3C3-465F-852C-4AE9491E3489}"/>
    <cellStyle name="Percent 4 3 2 4 7" xfId="44163" xr:uid="{953C8A37-AE8A-4CB6-A0FB-4E54FE074239}"/>
    <cellStyle name="Percent 4 3 2 5" xfId="42484" xr:uid="{AFF14DD4-BB02-43E4-8D09-7EC59582239D}"/>
    <cellStyle name="Percent 4 3 2 5 2" xfId="42485" xr:uid="{2E80DAF3-AE94-4881-90C9-1B28F27EA347}"/>
    <cellStyle name="Percent 4 3 2 5 2 2" xfId="42486" xr:uid="{78DC7677-906B-41DC-871A-BD536BB4E658}"/>
    <cellStyle name="Percent 4 3 2 5 2 2 2" xfId="42487" xr:uid="{F8D6B655-43E2-4F8C-9DF9-A1EC6E78E84C}"/>
    <cellStyle name="Percent 4 3 2 5 2 3" xfId="42488" xr:uid="{3FDA0921-7678-4595-A476-A839D83490C8}"/>
    <cellStyle name="Percent 4 3 2 5 2 4" xfId="45953" xr:uid="{73D00969-FCBF-4853-ABC8-AB6D6DC53502}"/>
    <cellStyle name="Percent 4 3 2 5 3" xfId="42489" xr:uid="{B7DC72BF-A172-41C5-BB84-64C327F770C8}"/>
    <cellStyle name="Percent 4 3 2 5 3 2" xfId="42490" xr:uid="{FEEAF1FD-71E9-4BCE-AF44-9BCDA311A6CA}"/>
    <cellStyle name="Percent 4 3 2 5 4" xfId="42491" xr:uid="{B2BE9477-B913-4F87-9491-A38AB4E84893}"/>
    <cellStyle name="Percent 4 3 2 5 4 2" xfId="42492" xr:uid="{C9499701-5D16-4D8C-A292-7496B7A29936}"/>
    <cellStyle name="Percent 4 3 2 5 5" xfId="42493" xr:uid="{9C80E5DD-31F0-4FAC-A2FE-B3A2BA75B519}"/>
    <cellStyle name="Percent 4 3 2 5 6" xfId="44380" xr:uid="{EE8F5CD2-DA7A-4B61-B298-16CD59F4C17E}"/>
    <cellStyle name="Percent 4 3 2 6" xfId="42494" xr:uid="{8BAC66F9-8A7E-4051-B91B-642A86B9C527}"/>
    <cellStyle name="Percent 4 3 2 6 2" xfId="42495" xr:uid="{2AC8D0E6-98E7-4DF2-A13E-F7C58738E39B}"/>
    <cellStyle name="Percent 4 3 2 6 2 2" xfId="42496" xr:uid="{DB4532D0-FDBF-4A04-BFDB-B8F3954AC335}"/>
    <cellStyle name="Percent 4 3 2 6 2 3" xfId="46364" xr:uid="{EC2EC7C5-5382-4A22-B055-AF9FC3B52809}"/>
    <cellStyle name="Percent 4 3 2 6 3" xfId="42497" xr:uid="{92F33F20-B181-4767-BE39-63B298F7EF4A}"/>
    <cellStyle name="Percent 4 3 2 6 4" xfId="45021" xr:uid="{AAA2338C-5327-4C95-A9A1-522F1A74CE66}"/>
    <cellStyle name="Percent 4 3 2 7" xfId="42498" xr:uid="{731FB12C-80FD-4ED4-A5A5-0A4A07A92BCC}"/>
    <cellStyle name="Percent 4 3 2 7 2" xfId="42499" xr:uid="{94822BEE-5DD1-41FC-B7E4-A2798B01A061}"/>
    <cellStyle name="Percent 4 3 2 7 3" xfId="45589" xr:uid="{B578601C-306E-45C1-B807-89AD68B6C83E}"/>
    <cellStyle name="Percent 4 3 2 8" xfId="42500" xr:uid="{E0F9A432-1BCD-4497-B4AE-4D241FCA3623}"/>
    <cellStyle name="Percent 4 3 2 8 2" xfId="42501" xr:uid="{EAE99871-39F7-4C75-A4A1-D1D9AA139C0A}"/>
    <cellStyle name="Percent 4 3 2 9" xfId="42502" xr:uid="{9C078BD1-87CB-441D-8764-FA588EB292A5}"/>
    <cellStyle name="Percent 4 3 3" xfId="42503" xr:uid="{BFCF2A2A-E94E-4B0D-9374-83B692F57E4D}"/>
    <cellStyle name="Percent 4 3 3 2" xfId="42504" xr:uid="{77B54EFC-B71C-47E5-811C-2F6C8B51C8CF}"/>
    <cellStyle name="Percent 4 3 3 2 2" xfId="42505" xr:uid="{8F9E217A-C9D3-463A-A49C-C270CCAA3BC6}"/>
    <cellStyle name="Percent 4 3 3 2 2 2" xfId="42506" xr:uid="{3241CE85-5088-40D7-B496-AFAD5C52BCDF}"/>
    <cellStyle name="Percent 4 3 3 2 2 2 2" xfId="42507" xr:uid="{AEF43D3C-C5BC-4A73-AE4E-05B716259CEB}"/>
    <cellStyle name="Percent 4 3 3 2 2 2 2 2" xfId="42508" xr:uid="{0BA7D3D2-721D-4654-80F5-25375CE3E75D}"/>
    <cellStyle name="Percent 4 3 3 2 2 2 3" xfId="42509" xr:uid="{565B00F7-7807-42F1-B477-F6FDD830231D}"/>
    <cellStyle name="Percent 4 3 3 2 2 2 3 2" xfId="42510" xr:uid="{151594B7-77AD-43D2-9563-ED9B5A62EB33}"/>
    <cellStyle name="Percent 4 3 3 2 2 2 4" xfId="42511" xr:uid="{B09BF39E-5802-4354-B9BB-6B733A7EF891}"/>
    <cellStyle name="Percent 4 3 3 2 2 2 5" xfId="46082" xr:uid="{AEC228FF-B74C-4919-9B9F-D54000D3A975}"/>
    <cellStyle name="Percent 4 3 3 2 2 3" xfId="42512" xr:uid="{0E2C30F2-8D10-4969-BF72-AD06525009FF}"/>
    <cellStyle name="Percent 4 3 3 2 2 3 2" xfId="42513" xr:uid="{5FABAAF8-7DC8-4857-932C-FF41DF89D4B6}"/>
    <cellStyle name="Percent 4 3 3 2 2 3 2 2" xfId="42514" xr:uid="{179C4EA0-84E1-439A-A1C8-852D37816CE9}"/>
    <cellStyle name="Percent 4 3 3 2 2 3 3" xfId="42515" xr:uid="{E161E460-8E2F-4D11-A03A-FECFEEEF687F}"/>
    <cellStyle name="Percent 4 3 3 2 2 4" xfId="42516" xr:uid="{20075579-CACE-4F0C-879E-A0F1F16090CB}"/>
    <cellStyle name="Percent 4 3 3 2 2 4 2" xfId="42517" xr:uid="{A20C4753-BF38-4566-BAFB-0AEC4F2B3148}"/>
    <cellStyle name="Percent 4 3 3 2 2 5" xfId="42518" xr:uid="{7B0D0672-8F1F-4A59-B102-7ADF678C6519}"/>
    <cellStyle name="Percent 4 3 3 2 2 5 2" xfId="42519" xr:uid="{A10BE4D3-4BEF-490C-9FDA-C8D8C81DB6E0}"/>
    <cellStyle name="Percent 4 3 3 2 2 6" xfId="42520" xr:uid="{069B95CC-092D-4EE1-92E0-725571C6D0E0}"/>
    <cellStyle name="Percent 4 3 3 2 2 7" xfId="45300" xr:uid="{D08DC68F-0AB0-49F3-8BD2-9F751729C8D2}"/>
    <cellStyle name="Percent 4 3 3 2 3" xfId="42521" xr:uid="{274CABF9-883B-499D-B1B8-7B0CD0876A46}"/>
    <cellStyle name="Percent 4 3 3 2 3 2" xfId="42522" xr:uid="{B6D36410-D1C0-4E2D-B53C-3ED47F7BE3AA}"/>
    <cellStyle name="Percent 4 3 3 2 3 2 2" xfId="42523" xr:uid="{CC5A5372-BA25-4E2D-8EAC-B17E7AD43767}"/>
    <cellStyle name="Percent 4 3 3 2 3 3" xfId="42524" xr:uid="{15B0E1D6-7754-49CC-9257-7F43105F3744}"/>
    <cellStyle name="Percent 4 3 3 2 3 3 2" xfId="42525" xr:uid="{AED18378-56B8-467E-9E00-8840C76B40D9}"/>
    <cellStyle name="Percent 4 3 3 2 3 4" xfId="42526" xr:uid="{9F148BEE-CB17-48A7-810B-707B9414D2C5}"/>
    <cellStyle name="Percent 4 3 3 2 3 5" xfId="45740" xr:uid="{7AD6E207-D2BC-4C6E-970C-4075FB7F0923}"/>
    <cellStyle name="Percent 4 3 3 2 4" xfId="42527" xr:uid="{FD37B0CB-C495-4836-8B2A-3FD9538B374A}"/>
    <cellStyle name="Percent 4 3 3 2 4 2" xfId="42528" xr:uid="{108CB91C-2216-48DA-8B81-235706DF8651}"/>
    <cellStyle name="Percent 4 3 3 2 4 2 2" xfId="42529" xr:uid="{B740BA36-F5B6-4DFA-9DE5-5DACF3D37AF2}"/>
    <cellStyle name="Percent 4 3 3 2 4 3" xfId="42530" xr:uid="{55C39F08-C358-4309-B69C-2839C9CDC909}"/>
    <cellStyle name="Percent 4 3 3 2 4 4" xfId="46639" xr:uid="{92359EE2-C15E-495D-B49A-FC7E01A86ED8}"/>
    <cellStyle name="Percent 4 3 3 2 5" xfId="42531" xr:uid="{2C4DB8DC-DF21-4C45-A698-66059BDE7C0E}"/>
    <cellStyle name="Percent 4 3 3 2 5 2" xfId="42532" xr:uid="{BAFF3540-C06B-4AD2-9996-80CB897F1191}"/>
    <cellStyle name="Percent 4 3 3 2 6" xfId="42533" xr:uid="{48970B03-05F7-4B37-B1F2-D5C9E41338C9}"/>
    <cellStyle name="Percent 4 3 3 2 6 2" xfId="42534" xr:uid="{21E6C1BC-AE46-4F32-A6E0-67DF5D5A7D59}"/>
    <cellStyle name="Percent 4 3 3 2 7" xfId="42535" xr:uid="{604ADD86-3338-4012-9092-28D76E5789F8}"/>
    <cellStyle name="Percent 4 3 3 2 8" xfId="44313" xr:uid="{827DB39F-83E0-4AFE-989E-D05CDF1E1157}"/>
    <cellStyle name="Percent 4 3 3 3" xfId="42536" xr:uid="{935B2CF9-2253-4609-8752-F0031E3B9A5E}"/>
    <cellStyle name="Percent 4 3 3 3 2" xfId="42537" xr:uid="{E3A78842-E9A7-4C32-8BB1-33FB16321B6A}"/>
    <cellStyle name="Percent 4 3 3 3 2 2" xfId="42538" xr:uid="{03484E56-520F-4A0A-B618-62A4A3CAFEB0}"/>
    <cellStyle name="Percent 4 3 3 3 2 2 2" xfId="42539" xr:uid="{FE8EB528-54F8-42D7-9605-3E0CF645D9AD}"/>
    <cellStyle name="Percent 4 3 3 3 2 3" xfId="42540" xr:uid="{2404A1F2-929F-4C73-B235-8A36E9521FB9}"/>
    <cellStyle name="Percent 4 3 3 3 2 3 2" xfId="42541" xr:uid="{4085FE9E-C22E-4D35-A064-BF87CE4DC1D2}"/>
    <cellStyle name="Percent 4 3 3 3 2 4" xfId="42542" xr:uid="{8F44FC78-BC04-4EFD-9462-24B702D731DE}"/>
    <cellStyle name="Percent 4 3 3 3 2 5" xfId="45175" xr:uid="{A17E069F-F157-4536-B442-01FC051E3F41}"/>
    <cellStyle name="Percent 4 3 3 3 3" xfId="42543" xr:uid="{6D17CB1B-A054-4941-B8F4-AC096B20433A}"/>
    <cellStyle name="Percent 4 3 3 3 3 2" xfId="42544" xr:uid="{E415D498-59C4-4F71-B28C-3C464781F6F4}"/>
    <cellStyle name="Percent 4 3 3 3 3 2 2" xfId="42545" xr:uid="{C19D710D-3039-42A4-8068-952232C7BC92}"/>
    <cellStyle name="Percent 4 3 3 3 3 3" xfId="42546" xr:uid="{F944F024-5FB0-4F5B-A277-A44B642C0D97}"/>
    <cellStyle name="Percent 4 3 3 3 3 4" xfId="45859" xr:uid="{DC57B571-6228-48F0-89A3-4368CF27FF6A}"/>
    <cellStyle name="Percent 4 3 3 3 4" xfId="42547" xr:uid="{E5886BD7-FD3C-4A2F-83CC-33DA7DB6016D}"/>
    <cellStyle name="Percent 4 3 3 3 4 2" xfId="42548" xr:uid="{DF54AC64-CFFA-4EF7-93E8-CC8E290BB7BB}"/>
    <cellStyle name="Percent 4 3 3 3 4 3" xfId="46514" xr:uid="{BE4702EC-D2D0-4A87-BA2B-8938D0ADABB3}"/>
    <cellStyle name="Percent 4 3 3 3 5" xfId="42549" xr:uid="{6F531FEC-2CB5-40A5-B178-CB49D7BDFF82}"/>
    <cellStyle name="Percent 4 3 3 3 5 2" xfId="42550" xr:uid="{97252D84-3951-4941-BAA2-BFF05A535A29}"/>
    <cellStyle name="Percent 4 3 3 3 6" xfId="42551" xr:uid="{CC14716D-1640-42CF-B263-0DB8FB21E62F}"/>
    <cellStyle name="Percent 4 3 3 3 7" xfId="44188" xr:uid="{755E2741-82CD-4C3B-A0AC-6E68789B70D9}"/>
    <cellStyle name="Percent 4 3 3 4" xfId="42552" xr:uid="{DA601FC6-006A-4DAF-9BD0-97133C182FFB}"/>
    <cellStyle name="Percent 4 3 3 4 2" xfId="42553" xr:uid="{32016537-7108-4AAF-A845-ABC514348DEF}"/>
    <cellStyle name="Percent 4 3 3 4 2 2" xfId="42554" xr:uid="{F88832CB-482B-4BFC-9320-E5B718C86914}"/>
    <cellStyle name="Percent 4 3 3 4 2 2 2" xfId="42555" xr:uid="{1740D66F-B56A-4F89-A00D-DE52C3C66F24}"/>
    <cellStyle name="Percent 4 3 3 4 2 3" xfId="42556" xr:uid="{A78F266C-F12C-48E2-BB49-6B04D239344F}"/>
    <cellStyle name="Percent 4 3 3 4 2 4" xfId="45978" xr:uid="{912E1D2B-24E1-4604-A28F-431347695C9F}"/>
    <cellStyle name="Percent 4 3 3 4 3" xfId="42557" xr:uid="{3148A392-CFAE-449E-9448-68C4DCE8B942}"/>
    <cellStyle name="Percent 4 3 3 4 3 2" xfId="42558" xr:uid="{A3054044-EC8D-4448-BF33-337ABE353245}"/>
    <cellStyle name="Percent 4 3 3 4 4" xfId="42559" xr:uid="{7D8C506F-30FB-4DDF-BD84-C4C4356DDB65}"/>
    <cellStyle name="Percent 4 3 3 4 4 2" xfId="42560" xr:uid="{D5A85430-ED6D-437E-A14B-5F827CDFBCAA}"/>
    <cellStyle name="Percent 4 3 3 4 5" xfId="42561" xr:uid="{280CEC4C-32AF-49AB-A8EA-D431D206966E}"/>
    <cellStyle name="Percent 4 3 3 4 6" xfId="44391" xr:uid="{CEFAC120-CFBD-4C2F-B017-D5BFE56B815E}"/>
    <cellStyle name="Percent 4 3 3 5" xfId="42562" xr:uid="{EE60F488-7D70-4581-8864-429BD5ED23B9}"/>
    <cellStyle name="Percent 4 3 3 5 2" xfId="42563" xr:uid="{553CE420-FC7D-4F5D-AFA0-875CB0DF34B1}"/>
    <cellStyle name="Percent 4 3 3 5 2 2" xfId="42564" xr:uid="{D8FCE55E-2DC4-4B24-8F44-08722D389FFE}"/>
    <cellStyle name="Percent 4 3 3 5 2 3" xfId="46389" xr:uid="{134106A1-E9A5-4046-8B92-2CC4BF25687F}"/>
    <cellStyle name="Percent 4 3 3 5 3" xfId="42565" xr:uid="{E7F3E74C-EB37-47EA-B90B-2FB307CFCB79}"/>
    <cellStyle name="Percent 4 3 3 5 4" xfId="45048" xr:uid="{3F32F7B6-5CFD-4152-8980-4AF2F798D20E}"/>
    <cellStyle name="Percent 4 3 3 6" xfId="42566" xr:uid="{B96794CA-92E5-423B-B30B-335283628BC8}"/>
    <cellStyle name="Percent 4 3 3 6 2" xfId="42567" xr:uid="{191F38B0-7230-46C8-8E44-498A718DE32A}"/>
    <cellStyle name="Percent 4 3 3 6 3" xfId="45614" xr:uid="{368F18FD-D870-4BE0-97F9-6F75EE8C1594}"/>
    <cellStyle name="Percent 4 3 3 7" xfId="42568" xr:uid="{E73B1EEB-F456-4AE9-8817-28B68C5604CB}"/>
    <cellStyle name="Percent 4 3 3 7 2" xfId="42569" xr:uid="{8B810F3A-8C26-4109-BA6B-41937DB452F1}"/>
    <cellStyle name="Percent 4 3 3 8" xfId="42570" xr:uid="{70A1FAE0-5750-4F39-99AC-F0073720BE74}"/>
    <cellStyle name="Percent 4 3 3 9" xfId="44061" xr:uid="{0D2E4B7D-33E4-4A7E-8288-D99768F741C2}"/>
    <cellStyle name="Percent 4 3 4" xfId="42571" xr:uid="{1A37EAB6-7545-480B-83B8-5133A33643ED}"/>
    <cellStyle name="Percent 4 3 4 2" xfId="42572" xr:uid="{F7B1F1B2-9577-4154-B212-288184EC8DD1}"/>
    <cellStyle name="Percent 4 3 4 2 2" xfId="42573" xr:uid="{2529AE2D-FD02-4307-8562-69AB76DAB8C6}"/>
    <cellStyle name="Percent 4 3 4 2 2 2" xfId="42574" xr:uid="{44C0170A-FBA2-4944-95FA-BE638E84613C}"/>
    <cellStyle name="Percent 4 3 4 2 2 2 2" xfId="42575" xr:uid="{D336134D-754D-45BB-B6B7-852C4A45E8B3}"/>
    <cellStyle name="Percent 4 3 4 2 2 2 2 2" xfId="42576" xr:uid="{34AC9520-73F7-428B-9B9D-CF7A0161D784}"/>
    <cellStyle name="Percent 4 3 4 2 2 2 3" xfId="42577" xr:uid="{C0810440-883A-41FC-958C-7E201F147621}"/>
    <cellStyle name="Percent 4 3 4 2 2 2 3 2" xfId="42578" xr:uid="{33D25EFE-1666-47D9-AB94-3FE43DDF5BCC}"/>
    <cellStyle name="Percent 4 3 4 2 2 2 4" xfId="42579" xr:uid="{097B3E80-1CFC-48DD-A36C-755443962430}"/>
    <cellStyle name="Percent 4 3 4 2 2 3" xfId="42580" xr:uid="{02D38220-CBD7-4CEB-82E4-B110BE4D66AC}"/>
    <cellStyle name="Percent 4 3 4 2 2 3 2" xfId="42581" xr:uid="{34BC5B73-1367-4031-9487-3343E42504C1}"/>
    <cellStyle name="Percent 4 3 4 2 2 3 2 2" xfId="42582" xr:uid="{FF8D817F-B3B3-4103-B13A-ADAFDBBA5F7F}"/>
    <cellStyle name="Percent 4 3 4 2 2 3 3" xfId="42583" xr:uid="{152B3EED-BAE7-4686-B8FE-4ECEA1E9C5C2}"/>
    <cellStyle name="Percent 4 3 4 2 2 4" xfId="42584" xr:uid="{B2FF2036-2893-495B-91DA-C1BA24E27BB6}"/>
    <cellStyle name="Percent 4 3 4 2 2 4 2" xfId="42585" xr:uid="{92061D21-B481-4E9E-ACE8-66D4B678ED4A}"/>
    <cellStyle name="Percent 4 3 4 2 2 5" xfId="42586" xr:uid="{2B511F32-485E-47E2-90D1-FD8580224D81}"/>
    <cellStyle name="Percent 4 3 4 2 2 5 2" xfId="42587" xr:uid="{9A76EEF4-D89C-420B-9CFC-0A41C1C8802C}"/>
    <cellStyle name="Percent 4 3 4 2 2 6" xfId="42588" xr:uid="{18786BDC-4465-4F3B-9618-2924FFC7098C}"/>
    <cellStyle name="Percent 4 3 4 2 2 7" xfId="46032" xr:uid="{9FC5AD55-C6B9-47D7-8DE8-D5F566BDCBFE}"/>
    <cellStyle name="Percent 4 3 4 2 3" xfId="42589" xr:uid="{771C03CB-E94C-47C1-AF94-B6E9DB1CCFBA}"/>
    <cellStyle name="Percent 4 3 4 2 3 2" xfId="42590" xr:uid="{1E1F81D8-9A99-4C9D-A845-FAEC0E6A3504}"/>
    <cellStyle name="Percent 4 3 4 2 3 2 2" xfId="42591" xr:uid="{B0C8A4D7-6E76-4F88-9B4C-6B766CF538BE}"/>
    <cellStyle name="Percent 4 3 4 2 3 3" xfId="42592" xr:uid="{C8C4110F-35BE-418B-9486-D30679257787}"/>
    <cellStyle name="Percent 4 3 4 2 3 3 2" xfId="42593" xr:uid="{C2F0D946-358E-42CE-84A8-5035B744E4F8}"/>
    <cellStyle name="Percent 4 3 4 2 3 4" xfId="42594" xr:uid="{948F3442-6A5B-441F-A1EF-6E83C7C19FEB}"/>
    <cellStyle name="Percent 4 3 4 2 4" xfId="42595" xr:uid="{65ACEA46-DB0B-4584-A886-6A330511286F}"/>
    <cellStyle name="Percent 4 3 4 2 4 2" xfId="42596" xr:uid="{DA2B34B4-9417-4B0C-9C09-A4C97551C92A}"/>
    <cellStyle name="Percent 4 3 4 2 4 2 2" xfId="42597" xr:uid="{65D3FD17-6723-4EB7-B00C-FB3E8E9F63B7}"/>
    <cellStyle name="Percent 4 3 4 2 4 3" xfId="42598" xr:uid="{E63639C7-6086-4E86-94D0-88AB3732A8C7}"/>
    <cellStyle name="Percent 4 3 4 2 5" xfId="42599" xr:uid="{3D6F59A5-2AE3-4DD0-97AA-C72C07FE5DAD}"/>
    <cellStyle name="Percent 4 3 4 2 5 2" xfId="42600" xr:uid="{205897C3-C372-495A-A8A1-381F775CC9A8}"/>
    <cellStyle name="Percent 4 3 4 2 6" xfId="42601" xr:uid="{F635F188-CF21-41C6-B300-983B33CBB5B4}"/>
    <cellStyle name="Percent 4 3 4 2 6 2" xfId="42602" xr:uid="{1C68A50F-563C-41C7-A211-77A2E74E6CAA}"/>
    <cellStyle name="Percent 4 3 4 2 7" xfId="42603" xr:uid="{C7DE8F96-E31C-459F-86BC-8AC87154A7C5}"/>
    <cellStyle name="Percent 4 3 4 2 8" xfId="45250" xr:uid="{2593169B-4C1F-42E1-9FAD-E7E48740F1A7}"/>
    <cellStyle name="Percent 4 3 4 3" xfId="42604" xr:uid="{72823AA7-5E1C-4C9C-A19B-F45F9D4ADC02}"/>
    <cellStyle name="Percent 4 3 4 3 2" xfId="42605" xr:uid="{35C322A1-EC24-45B3-BC1D-1D08FDB973DB}"/>
    <cellStyle name="Percent 4 3 4 3 2 2" xfId="42606" xr:uid="{C0E95DDB-1093-42D2-9902-2C8BC1DC4617}"/>
    <cellStyle name="Percent 4 3 4 3 2 2 2" xfId="42607" xr:uid="{E7477FAA-F11E-4C69-89E3-6638EE5C746A}"/>
    <cellStyle name="Percent 4 3 4 3 2 3" xfId="42608" xr:uid="{AA16AE99-3663-4286-A363-A3C566C3C288}"/>
    <cellStyle name="Percent 4 3 4 3 2 3 2" xfId="42609" xr:uid="{3359D01E-C846-4B99-8E7E-EFAD71741C4C}"/>
    <cellStyle name="Percent 4 3 4 3 2 4" xfId="42610" xr:uid="{4AA4853F-968F-472D-874E-55DECD6CC3D9}"/>
    <cellStyle name="Percent 4 3 4 3 3" xfId="42611" xr:uid="{800AA1A1-FF2C-40F9-A1B3-3983EF3C6DA9}"/>
    <cellStyle name="Percent 4 3 4 3 3 2" xfId="42612" xr:uid="{D89B78B3-47F4-424C-814A-9A48846A0261}"/>
    <cellStyle name="Percent 4 3 4 3 3 2 2" xfId="42613" xr:uid="{83F2D611-F520-4044-9FF0-2E396FC243E4}"/>
    <cellStyle name="Percent 4 3 4 3 3 3" xfId="42614" xr:uid="{ECA7FB0C-0DA3-4A1D-BE95-C9BDD1315317}"/>
    <cellStyle name="Percent 4 3 4 3 4" xfId="42615" xr:uid="{B854B65E-DC31-422C-B04B-D17432001CC1}"/>
    <cellStyle name="Percent 4 3 4 3 4 2" xfId="42616" xr:uid="{E181477B-73C7-4D7A-8898-AD9AB076FA9D}"/>
    <cellStyle name="Percent 4 3 4 3 5" xfId="42617" xr:uid="{A48F1B90-1EA8-4F5D-92D0-2EF08EB40D7E}"/>
    <cellStyle name="Percent 4 3 4 3 5 2" xfId="42618" xr:uid="{282FCA52-7524-48E0-982B-849578B9F444}"/>
    <cellStyle name="Percent 4 3 4 3 6" xfId="42619" xr:uid="{5DE81C36-71C2-4819-98AF-7ECF6FFEE7F0}"/>
    <cellStyle name="Percent 4 3 4 3 7" xfId="45690" xr:uid="{5A7C03E3-D31C-4426-AA8D-EB715439A8EF}"/>
    <cellStyle name="Percent 4 3 4 4" xfId="42620" xr:uid="{1443FA12-805A-4F0A-88B0-2659C46E9DC9}"/>
    <cellStyle name="Percent 4 3 4 4 2" xfId="42621" xr:uid="{23EE573E-CD34-4E60-9CC5-80019FD9EDD3}"/>
    <cellStyle name="Percent 4 3 4 4 2 2" xfId="42622" xr:uid="{5FC62577-EECA-4133-B5C3-73FD988D0562}"/>
    <cellStyle name="Percent 4 3 4 4 3" xfId="42623" xr:uid="{A0B598B4-CE41-4323-BCDB-29C28565AC00}"/>
    <cellStyle name="Percent 4 3 4 4 3 2" xfId="42624" xr:uid="{AEC3BFE1-6930-46DE-A62C-EEB68314F04F}"/>
    <cellStyle name="Percent 4 3 4 4 4" xfId="42625" xr:uid="{8ECCCF34-BEE5-4142-9F94-9473C0CA48BF}"/>
    <cellStyle name="Percent 4 3 4 4 5" xfId="46589" xr:uid="{C26DDF1D-9ED4-4792-AA05-C037A91F132E}"/>
    <cellStyle name="Percent 4 3 4 5" xfId="42626" xr:uid="{82FB2810-8DDA-4BED-9ED6-8691BCADA3D2}"/>
    <cellStyle name="Percent 4 3 4 5 2" xfId="42627" xr:uid="{FF99DF44-B143-4433-BF2A-334DB749C47A}"/>
    <cellStyle name="Percent 4 3 4 5 2 2" xfId="42628" xr:uid="{94F5229D-E3D2-479C-BF80-E72B6D5EC3A9}"/>
    <cellStyle name="Percent 4 3 4 5 3" xfId="42629" xr:uid="{174911AD-D705-4719-BE55-5D2ADAADE5BD}"/>
    <cellStyle name="Percent 4 3 4 6" xfId="42630" xr:uid="{9750E8DE-5689-41E2-9CDA-DB032599AC86}"/>
    <cellStyle name="Percent 4 3 4 6 2" xfId="42631" xr:uid="{53D1F3AD-0490-4D2D-A525-E6A4B15739F0}"/>
    <cellStyle name="Percent 4 3 4 7" xfId="42632" xr:uid="{B90DE42A-7683-48B5-8583-BDF98BEAAE36}"/>
    <cellStyle name="Percent 4 3 4 7 2" xfId="42633" xr:uid="{5784E5D8-6481-4381-BD7D-4801A6C436A2}"/>
    <cellStyle name="Percent 4 3 4 8" xfId="42634" xr:uid="{C3B252E9-7E0C-4285-9F9A-023F27230769}"/>
    <cellStyle name="Percent 4 3 4 9" xfId="44263" xr:uid="{3F3DF337-66F9-47AD-B345-24C0D7D78C3A}"/>
    <cellStyle name="Percent 4 3 5" xfId="42635" xr:uid="{0CF5CC12-FB26-4DC7-81DD-73890BD2A739}"/>
    <cellStyle name="Percent 4 3 5 2" xfId="42636" xr:uid="{7E9C1AD7-C907-4DA8-A6AC-B29FD78876A4}"/>
    <cellStyle name="Percent 4 3 5 2 2" xfId="42637" xr:uid="{2A9E08D3-6758-4401-95F6-3FD4EE13DE4B}"/>
    <cellStyle name="Percent 4 3 5 2 2 2" xfId="42638" xr:uid="{5E93F9C2-FEA0-43A6-9427-4B26D172A090}"/>
    <cellStyle name="Percent 4 3 5 2 2 2 2" xfId="42639" xr:uid="{511B7C77-E4EA-41FC-BEE9-1693BABE4C09}"/>
    <cellStyle name="Percent 4 3 5 2 2 3" xfId="42640" xr:uid="{6C9C94F2-95F9-4619-B8EC-AB2D3A98AD37}"/>
    <cellStyle name="Percent 4 3 5 2 2 3 2" xfId="42641" xr:uid="{83F82C17-6747-45A4-B701-1C492177CDA0}"/>
    <cellStyle name="Percent 4 3 5 2 2 4" xfId="42642" xr:uid="{AF802EAD-6599-42F4-BA45-76365D307F4E}"/>
    <cellStyle name="Percent 4 3 5 2 3" xfId="42643" xr:uid="{432AC41B-419F-4667-8023-63C657C64FD0}"/>
    <cellStyle name="Percent 4 3 5 2 3 2" xfId="42644" xr:uid="{837BC398-F4E9-4662-8D86-AD6A2F149D80}"/>
    <cellStyle name="Percent 4 3 5 2 3 2 2" xfId="42645" xr:uid="{0C6BC591-74E2-4966-8D15-C8AD0735F819}"/>
    <cellStyle name="Percent 4 3 5 2 3 3" xfId="42646" xr:uid="{765C8AA9-0473-4B67-B13D-57521C195C96}"/>
    <cellStyle name="Percent 4 3 5 2 4" xfId="42647" xr:uid="{DB0A5DF0-83F0-4D17-B78E-BEC84F41C152}"/>
    <cellStyle name="Percent 4 3 5 2 4 2" xfId="42648" xr:uid="{03AFADE3-CE79-4D26-86B8-F1C27306719C}"/>
    <cellStyle name="Percent 4 3 5 2 5" xfId="42649" xr:uid="{99F84659-2B70-4892-A62D-8DE62109FBB6}"/>
    <cellStyle name="Percent 4 3 5 2 5 2" xfId="42650" xr:uid="{0F79146D-44B4-4ED9-A749-46EAADDF8AAB}"/>
    <cellStyle name="Percent 4 3 5 2 6" xfId="42651" xr:uid="{8EEC70BF-5473-41A1-B654-55467BF957FB}"/>
    <cellStyle name="Percent 4 3 5 2 7" xfId="45125" xr:uid="{049E7AE6-29DC-4E2C-9B8F-AEF0A36280B4}"/>
    <cellStyle name="Percent 4 3 5 3" xfId="42652" xr:uid="{C5DA3482-5C4C-4BE2-89BE-48555038A196}"/>
    <cellStyle name="Percent 4 3 5 3 2" xfId="42653" xr:uid="{A25E41DC-1039-49EF-9F9B-5322600F565E}"/>
    <cellStyle name="Percent 4 3 5 3 2 2" xfId="42654" xr:uid="{FBC60F4B-F78F-4CA4-8550-10B51457D515}"/>
    <cellStyle name="Percent 4 3 5 3 3" xfId="42655" xr:uid="{C1DCBCBD-F8C0-42E7-80FD-168ABCC3E25C}"/>
    <cellStyle name="Percent 4 3 5 3 3 2" xfId="42656" xr:uid="{DDCBC13E-17E1-4A47-8E9B-C6F6730C2F3F}"/>
    <cellStyle name="Percent 4 3 5 3 4" xfId="42657" xr:uid="{7BE3A879-357C-420F-ACCD-FE64E624A25F}"/>
    <cellStyle name="Percent 4 3 5 3 5" xfId="45809" xr:uid="{4D4C0951-4EC4-485F-9BD9-4961ABBAB216}"/>
    <cellStyle name="Percent 4 3 5 4" xfId="42658" xr:uid="{3B7555E3-9EEE-4AE9-85B3-F2DF902E93CC}"/>
    <cellStyle name="Percent 4 3 5 4 2" xfId="42659" xr:uid="{FD986F90-7360-40AF-92C9-BFC0A0DD7CD5}"/>
    <cellStyle name="Percent 4 3 5 4 2 2" xfId="42660" xr:uid="{63197DF1-145C-40CD-BB8A-C24A5F84716D}"/>
    <cellStyle name="Percent 4 3 5 4 3" xfId="42661" xr:uid="{6AEAC9C8-02C9-49C4-8A41-09A89B52AC0B}"/>
    <cellStyle name="Percent 4 3 5 4 4" xfId="46464" xr:uid="{7BECA165-6ED8-400C-8BBD-37807BF6FFC6}"/>
    <cellStyle name="Percent 4 3 5 5" xfId="42662" xr:uid="{258FEC05-3E05-407F-89C8-751CE5B15AC5}"/>
    <cellStyle name="Percent 4 3 5 5 2" xfId="42663" xr:uid="{0E2B37AF-F777-4EE4-9790-BF033C5E4EEC}"/>
    <cellStyle name="Percent 4 3 5 6" xfId="42664" xr:uid="{9E852562-84C7-418E-9D09-D9EF5BBC0ED8}"/>
    <cellStyle name="Percent 4 3 5 6 2" xfId="42665" xr:uid="{10A2C44D-DA87-4249-92C6-13B332537DBD}"/>
    <cellStyle name="Percent 4 3 5 7" xfId="42666" xr:uid="{EF4844F9-086D-48A4-89DD-21B76DD41476}"/>
    <cellStyle name="Percent 4 3 5 8" xfId="44138" xr:uid="{13E255F0-7C36-45F6-BF21-9DE7FC0660D1}"/>
    <cellStyle name="Percent 4 3 6" xfId="42667" xr:uid="{7C03DD77-D8E8-4952-9FB5-15EA4ECBE8CB}"/>
    <cellStyle name="Percent 4 3 6 2" xfId="42668" xr:uid="{64E81A59-A393-42F8-A00B-09B0150A3095}"/>
    <cellStyle name="Percent 4 3 6 2 2" xfId="42669" xr:uid="{D5C529C6-4D03-4EDA-84F7-BA3A9DCD90DD}"/>
    <cellStyle name="Percent 4 3 6 2 2 2" xfId="42670" xr:uid="{EE531AB7-48A3-4F5B-9C07-3FAEE2CBC581}"/>
    <cellStyle name="Percent 4 3 6 2 3" xfId="42671" xr:uid="{3785C453-8907-42CF-8696-753992F03658}"/>
    <cellStyle name="Percent 4 3 6 2 3 2" xfId="42672" xr:uid="{7BB8A899-E42F-4F22-8E9D-9E9D070AB34F}"/>
    <cellStyle name="Percent 4 3 6 2 4" xfId="42673" xr:uid="{8FEF184C-37C3-44D3-B0FB-D293BE22454E}"/>
    <cellStyle name="Percent 4 3 6 2 5" xfId="45928" xr:uid="{1B9A4F1F-2DBD-4505-A836-FF0670CF8DC3}"/>
    <cellStyle name="Percent 4 3 6 3" xfId="42674" xr:uid="{AB246D0C-62E6-46AC-AD65-F11F6BC197D1}"/>
    <cellStyle name="Percent 4 3 6 3 2" xfId="42675" xr:uid="{9661375B-E6B5-42FF-9CBA-28E7D40CD4F0}"/>
    <cellStyle name="Percent 4 3 6 3 2 2" xfId="42676" xr:uid="{977C33E1-C755-4A30-A85C-99A4FC22BD9D}"/>
    <cellStyle name="Percent 4 3 6 3 3" xfId="42677" xr:uid="{B4BC0D70-1091-4444-8F60-FD9545BB4F8D}"/>
    <cellStyle name="Percent 4 3 6 4" xfId="42678" xr:uid="{FF9E69E5-5B4C-4DAB-9D44-1A1A81275B60}"/>
    <cellStyle name="Percent 4 3 6 4 2" xfId="42679" xr:uid="{5D548BB8-2080-424F-A29B-15C6198531CC}"/>
    <cellStyle name="Percent 4 3 6 5" xfId="42680" xr:uid="{4CCD4A09-A1A3-47A0-A711-6297B22C53F0}"/>
    <cellStyle name="Percent 4 3 6 5 2" xfId="42681" xr:uid="{973A492F-5E40-4984-891F-E89011F46634}"/>
    <cellStyle name="Percent 4 3 6 6" xfId="42682" xr:uid="{6199435A-FB84-425B-A359-8E4BC8522C72}"/>
    <cellStyle name="Percent 4 3 6 7" xfId="44368" xr:uid="{04BB9C8A-A4B3-4B11-B3DB-C12FAEF86170}"/>
    <cellStyle name="Percent 4 3 7" xfId="42683" xr:uid="{FF17B30D-0F64-4F50-8AB0-62CE535D30F1}"/>
    <cellStyle name="Percent 4 3 7 2" xfId="42684" xr:uid="{9E747585-18EA-4EB0-BE8E-E5372AC5D0D9}"/>
    <cellStyle name="Percent 4 3 7 2 2" xfId="42685" xr:uid="{79C49C0F-01C8-46E1-84C4-A00BB443A8B9}"/>
    <cellStyle name="Percent 4 3 7 2 2 2" xfId="42686" xr:uid="{DE63004E-41D0-4ED7-8E31-824AF116A0E8}"/>
    <cellStyle name="Percent 4 3 7 2 3" xfId="42687" xr:uid="{588EBC5E-6577-4033-BFAE-7C3DDCE2BD26}"/>
    <cellStyle name="Percent 4 3 7 2 4" xfId="46338" xr:uid="{3F0632F6-C3A9-475A-8D93-69D4493B128C}"/>
    <cellStyle name="Percent 4 3 7 3" xfId="42688" xr:uid="{675F6BBF-D4FD-43E0-9188-61ED578F17F1}"/>
    <cellStyle name="Percent 4 3 7 3 2" xfId="42689" xr:uid="{44896EBC-B6CA-4FA0-A8D3-624938427955}"/>
    <cellStyle name="Percent 4 3 7 4" xfId="42690" xr:uid="{3746A9BB-782C-45BA-86C0-FA59637E6D97}"/>
    <cellStyle name="Percent 4 3 7 4 2" xfId="42691" xr:uid="{43F74DDB-40C2-4173-B835-E5F2E8E08D7A}"/>
    <cellStyle name="Percent 4 3 7 5" xfId="42692" xr:uid="{70E1881D-5DFB-458E-971A-74F83CE57E77}"/>
    <cellStyle name="Percent 4 3 7 6" xfId="44992" xr:uid="{245808A4-FF31-4384-B9E9-855317275ED7}"/>
    <cellStyle name="Percent 4 3 8" xfId="42693" xr:uid="{7F7AAC8A-DBE5-4913-9A7B-DD290D3469D7}"/>
    <cellStyle name="Percent 4 3 8 2" xfId="42694" xr:uid="{C8770218-DDE3-4D29-BFDC-AFB085B97782}"/>
    <cellStyle name="Percent 4 3 8 2 2" xfId="42695" xr:uid="{61CECDCC-096A-4CE8-898F-6A0E7BCE7356}"/>
    <cellStyle name="Percent 4 3 8 3" xfId="42696" xr:uid="{B74A0D57-E865-4712-805B-63A4C92B5998}"/>
    <cellStyle name="Percent 4 3 8 4" xfId="45564" xr:uid="{3F011DF2-9621-4C33-B4BC-D836408CA764}"/>
    <cellStyle name="Percent 4 3 9" xfId="42697" xr:uid="{56CC7E81-5AA4-43C8-89F0-29532B9AC5B7}"/>
    <cellStyle name="Percent 4 3 9 2" xfId="42698" xr:uid="{C08205E6-45AB-4B88-BC31-18934338EFA1}"/>
    <cellStyle name="Percent 4 4" xfId="1731" xr:uid="{B035D845-6490-449B-AF77-EBA9E7084B83}"/>
    <cellStyle name="Percent 4 4 10" xfId="42700" xr:uid="{E9CCF34C-9607-449A-9019-FD13EB99EA27}"/>
    <cellStyle name="Percent 4 4 11" xfId="42699" xr:uid="{82918F7E-D424-4B76-91C5-30D052075FC1}"/>
    <cellStyle name="Percent 4 4 12" xfId="44015" xr:uid="{45ED3F6D-7F0E-47EB-897B-8FC0B0668A93}"/>
    <cellStyle name="Percent 4 4 2" xfId="42701" xr:uid="{9B5FB03B-2B18-4B69-A300-9329DD2730AC}"/>
    <cellStyle name="Percent 4 4 2 10" xfId="44067" xr:uid="{84F662E3-C703-4B03-A1FF-1E3957139532}"/>
    <cellStyle name="Percent 4 4 2 2" xfId="42702" xr:uid="{23DBC229-ADE7-4F8F-B49A-B71A10CA3A78}"/>
    <cellStyle name="Percent 4 4 2 2 2" xfId="42703" xr:uid="{9EB9D29F-F940-41D4-B8C3-820B2A7100AD}"/>
    <cellStyle name="Percent 4 4 2 2 2 2" xfId="42704" xr:uid="{CFCF9146-18DE-44F0-9276-A50480ED2B7E}"/>
    <cellStyle name="Percent 4 4 2 2 2 2 2" xfId="46088" xr:uid="{D0D7CCD6-DED5-482A-99FD-611F51EB503F}"/>
    <cellStyle name="Percent 4 4 2 2 2 3" xfId="42705" xr:uid="{BACC8F38-9B6B-4DBC-818A-4F2FB30277D0}"/>
    <cellStyle name="Percent 4 4 2 2 2 4" xfId="42706" xr:uid="{A7B03001-F434-4F07-9F14-04883AE9BE89}"/>
    <cellStyle name="Percent 4 4 2 2 2 5" xfId="45306" xr:uid="{D08073EE-696E-4527-AEEC-64FCDBFB2CF9}"/>
    <cellStyle name="Percent 4 4 2 2 3" xfId="42707" xr:uid="{640E24DE-D3F2-47D5-A1F9-AEB3CD6FE5F4}"/>
    <cellStyle name="Percent 4 4 2 2 3 2" xfId="42708" xr:uid="{D2EF219D-E054-4EEB-9177-C9200C2F3095}"/>
    <cellStyle name="Percent 4 4 2 2 3 2 2" xfId="42709" xr:uid="{BCA54DA7-19F1-4870-9E5B-DC67AE6E7035}"/>
    <cellStyle name="Percent 4 4 2 2 3 2 2 2" xfId="42710" xr:uid="{E04D9909-B2C1-4B26-88B9-06C607947AA9}"/>
    <cellStyle name="Percent 4 4 2 2 3 2 3" xfId="42711" xr:uid="{9079E347-A725-46A4-8683-CFED574C5C3D}"/>
    <cellStyle name="Percent 4 4 2 2 3 2 3 2" xfId="42712" xr:uid="{67018BE1-E6EE-4713-BAD9-595753EC950F}"/>
    <cellStyle name="Percent 4 4 2 2 3 2 4" xfId="42713" xr:uid="{3ACDC340-E0F9-428B-84F8-557C99D73BA9}"/>
    <cellStyle name="Percent 4 4 2 2 3 3" xfId="42714" xr:uid="{A0703E71-3F8B-4911-A3B8-C2B707C5622E}"/>
    <cellStyle name="Percent 4 4 2 2 3 3 2" xfId="42715" xr:uid="{F424074E-7D11-4184-AD55-AEF5503F976A}"/>
    <cellStyle name="Percent 4 4 2 2 3 3 2 2" xfId="42716" xr:uid="{7CF6492E-87A7-469E-8792-B0F6E7D20E3A}"/>
    <cellStyle name="Percent 4 4 2 2 3 3 3" xfId="42717" xr:uid="{41F5A030-FC36-4615-BA70-F40AAC526F1F}"/>
    <cellStyle name="Percent 4 4 2 2 3 4" xfId="42718" xr:uid="{3111D25B-D3A5-4F5E-934E-01D044DB01D8}"/>
    <cellStyle name="Percent 4 4 2 2 3 4 2" xfId="42719" xr:uid="{CA923919-6655-4FD1-B6F1-17F9A763D1BE}"/>
    <cellStyle name="Percent 4 4 2 2 3 5" xfId="42720" xr:uid="{E71AD777-622E-42EC-B534-27150A9A3C96}"/>
    <cellStyle name="Percent 4 4 2 2 3 5 2" xfId="42721" xr:uid="{46E89B15-D657-4F9E-AB06-C2F2DA098136}"/>
    <cellStyle name="Percent 4 4 2 2 3 6" xfId="42722" xr:uid="{CE9AB948-869A-4E78-BAE1-D49A76DA9A71}"/>
    <cellStyle name="Percent 4 4 2 2 3 7" xfId="45746" xr:uid="{2B612FC5-3376-42E2-8B22-2B749BBFB733}"/>
    <cellStyle name="Percent 4 4 2 2 4" xfId="42723" xr:uid="{A902739A-B0D8-4CA7-9D52-A8ED90D559E6}"/>
    <cellStyle name="Percent 4 4 2 2 4 2" xfId="42724" xr:uid="{42655E1E-7741-4A7D-870D-B45AE1CD93AC}"/>
    <cellStyle name="Percent 4 4 2 2 4 3" xfId="42725" xr:uid="{B8A96D81-A5E0-4794-A16C-8844D50D270B}"/>
    <cellStyle name="Percent 4 4 2 2 4 3 2" xfId="42726" xr:uid="{9B564EBB-0F4F-41F4-BBDB-AFC2F27D65F2}"/>
    <cellStyle name="Percent 4 4 2 2 4 4" xfId="42727" xr:uid="{44340F2E-59CB-4B37-862A-D9AC7B3BB4B9}"/>
    <cellStyle name="Percent 4 4 2 2 4 4 2" xfId="42728" xr:uid="{5088963C-349E-4609-BF71-CDC4DEC5BCFC}"/>
    <cellStyle name="Percent 4 4 2 2 4 5" xfId="42729" xr:uid="{70046A95-F008-470F-904D-4411E75651B9}"/>
    <cellStyle name="Percent 4 4 2 2 4 6" xfId="46645" xr:uid="{8AA617C4-E06A-4B26-A52E-AE9594675A1F}"/>
    <cellStyle name="Percent 4 4 2 2 5" xfId="42730" xr:uid="{66E5346A-C34E-4CBD-AF33-D31AA8CC1B5B}"/>
    <cellStyle name="Percent 4 4 2 2 5 2" xfId="42731" xr:uid="{15F13363-2F02-436A-A01F-246CD83A3627}"/>
    <cellStyle name="Percent 4 4 2 2 5 2 2" xfId="42732" xr:uid="{67E798D6-12FB-4084-AEDE-511CEAD6D636}"/>
    <cellStyle name="Percent 4 4 2 2 5 3" xfId="42733" xr:uid="{9710BCD6-E932-4FC6-85E3-C2BB854D985C}"/>
    <cellStyle name="Percent 4 4 2 2 6" xfId="42734" xr:uid="{0A084E1C-4AC3-463C-894B-65A7E34EDC15}"/>
    <cellStyle name="Percent 4 4 2 2 7" xfId="42735" xr:uid="{47C0A196-564B-4B6A-B45B-680CD8DC0409}"/>
    <cellStyle name="Percent 4 4 2 2 8" xfId="44319" xr:uid="{FF604C4A-840D-42AD-A391-2552B71D981D}"/>
    <cellStyle name="Percent 4 4 2 3" xfId="42736" xr:uid="{0D583297-3599-4BF5-A83F-F677FEC6F1EE}"/>
    <cellStyle name="Percent 4 4 2 3 2" xfId="42737" xr:uid="{7C3F137C-879B-410C-BA6B-525108529AF8}"/>
    <cellStyle name="Percent 4 4 2 3 2 2" xfId="42738" xr:uid="{2806C934-249C-4FF6-AA07-A1296E6BA9DB}"/>
    <cellStyle name="Percent 4 4 2 3 2 2 2" xfId="42739" xr:uid="{B6B57B2C-049B-4B26-A122-D56CAD6D8621}"/>
    <cellStyle name="Percent 4 4 2 3 2 2 2 2" xfId="42740" xr:uid="{ED51F535-29F7-4027-A0F5-B95686A00783}"/>
    <cellStyle name="Percent 4 4 2 3 2 2 3" xfId="42741" xr:uid="{CF46A398-4920-450B-829D-F14308CACE8E}"/>
    <cellStyle name="Percent 4 4 2 3 2 2 3 2" xfId="42742" xr:uid="{39A1080D-90F9-4016-92A7-451C025B5339}"/>
    <cellStyle name="Percent 4 4 2 3 2 2 4" xfId="42743" xr:uid="{ABAFEC7C-0A21-4F0C-8C17-A4F2BB520E72}"/>
    <cellStyle name="Percent 4 4 2 3 2 3" xfId="42744" xr:uid="{EC413EFB-ACAF-4D2A-86E2-DBB8825F1F91}"/>
    <cellStyle name="Percent 4 4 2 3 2 3 2" xfId="42745" xr:uid="{3247552F-A813-4605-8D0D-15E2E6A51AD4}"/>
    <cellStyle name="Percent 4 4 2 3 2 3 2 2" xfId="42746" xr:uid="{5753F9EB-09B2-45EE-BD99-C1C67C99CF88}"/>
    <cellStyle name="Percent 4 4 2 3 2 3 3" xfId="42747" xr:uid="{1306ADE3-3D62-4302-96AD-6E9C12C21BEA}"/>
    <cellStyle name="Percent 4 4 2 3 2 4" xfId="42748" xr:uid="{452B5DEF-B8EB-4F5E-93C6-EE8D852021FD}"/>
    <cellStyle name="Percent 4 4 2 3 2 4 2" xfId="42749" xr:uid="{9E4FFAF5-1929-4A66-80F1-79C70C78B7B6}"/>
    <cellStyle name="Percent 4 4 2 3 2 5" xfId="42750" xr:uid="{9B08C27A-80D3-415A-A81F-1AD7A4672F2C}"/>
    <cellStyle name="Percent 4 4 2 3 2 5 2" xfId="42751" xr:uid="{D3FA8CEE-E7EF-420E-82FB-2D559FEBDBB1}"/>
    <cellStyle name="Percent 4 4 2 3 2 6" xfId="42752" xr:uid="{EB273B16-5D14-4E1D-825B-0F099B91FBF7}"/>
    <cellStyle name="Percent 4 4 2 3 2 7" xfId="45181" xr:uid="{36B25012-1FDE-4AA9-8290-49FDF4A40E4C}"/>
    <cellStyle name="Percent 4 4 2 3 3" xfId="42753" xr:uid="{82677932-225B-4201-A1B8-32E93BBC3648}"/>
    <cellStyle name="Percent 4 4 2 3 3 2" xfId="42754" xr:uid="{7F861498-8837-4375-8034-ADE522FC3F39}"/>
    <cellStyle name="Percent 4 4 2 3 3 3" xfId="42755" xr:uid="{8A1E28EF-DFA9-4531-B7C6-94D09F19B767}"/>
    <cellStyle name="Percent 4 4 2 3 3 4" xfId="45865" xr:uid="{6D053F7C-EA7C-4EC7-B4CC-BDFA397C53EA}"/>
    <cellStyle name="Percent 4 4 2 3 4" xfId="42756" xr:uid="{D713169F-4C28-4732-BDAF-7C5264CD99EC}"/>
    <cellStyle name="Percent 4 4 2 3 4 2" xfId="42757" xr:uid="{0206E4E0-E5E5-41C9-818F-A6F22E0DD7E1}"/>
    <cellStyle name="Percent 4 4 2 3 4 2 2" xfId="42758" xr:uid="{DE568879-179B-48EB-AD03-432F3B0698B5}"/>
    <cellStyle name="Percent 4 4 2 3 4 3" xfId="42759" xr:uid="{404C4332-F7A4-444A-961C-D94DF0127D14}"/>
    <cellStyle name="Percent 4 4 2 3 4 4" xfId="46520" xr:uid="{53EDC080-A7E9-4EAD-937C-B13E411E65DC}"/>
    <cellStyle name="Percent 4 4 2 3 5" xfId="42760" xr:uid="{981AE931-59C1-49E6-89CD-A05E2AF71E39}"/>
    <cellStyle name="Percent 4 4 2 3 5 2" xfId="42761" xr:uid="{04ED3E9A-CFEA-4146-818A-B1D1554F10EF}"/>
    <cellStyle name="Percent 4 4 2 3 5 2 2" xfId="42762" xr:uid="{E90711FE-5494-4A29-A348-3C7CD5F7E8B1}"/>
    <cellStyle name="Percent 4 4 2 3 5 3" xfId="42763" xr:uid="{9FA0A63C-BFEF-4248-8E1B-38E119B1A8AA}"/>
    <cellStyle name="Percent 4 4 2 3 6" xfId="42764" xr:uid="{D69A0060-4333-4919-AC72-A446FB374C80}"/>
    <cellStyle name="Percent 4 4 2 3 6 2" xfId="42765" xr:uid="{03DC7235-6859-4D3E-89DC-9584D830B280}"/>
    <cellStyle name="Percent 4 4 2 3 7" xfId="42766" xr:uid="{ECB63655-79DD-41C9-83D7-B5654A23F302}"/>
    <cellStyle name="Percent 4 4 2 3 7 2" xfId="42767" xr:uid="{EF9CC441-9C4A-435A-AF73-EBB60E46108B}"/>
    <cellStyle name="Percent 4 4 2 3 8" xfId="42768" xr:uid="{F0AEB088-91D7-4A9E-B78F-D0B036AE8230}"/>
    <cellStyle name="Percent 4 4 2 3 9" xfId="44194" xr:uid="{880D6992-C448-48A8-8639-D3E68FD5DF39}"/>
    <cellStyle name="Percent 4 4 2 4" xfId="42769" xr:uid="{3E83B7AF-6B17-4321-B052-F4EE9C5582D6}"/>
    <cellStyle name="Percent 4 4 2 4 2" xfId="42770" xr:uid="{246BAC2F-0003-4A09-A889-B6E312C6FEB0}"/>
    <cellStyle name="Percent 4 4 2 4 2 2" xfId="42771" xr:uid="{1A05E735-9B9E-4A99-88C2-4F1A609EB35F}"/>
    <cellStyle name="Percent 4 4 2 4 2 2 2" xfId="42772" xr:uid="{7D7AD47A-1E7B-4A8B-9E7A-6EF66DC04B25}"/>
    <cellStyle name="Percent 4 4 2 4 2 3" xfId="42773" xr:uid="{A5A34025-5835-4884-BDFC-B2D828297813}"/>
    <cellStyle name="Percent 4 4 2 4 2 3 2" xfId="42774" xr:uid="{2FEFFB35-2CBE-4672-BA5B-3F95CE5AB44E}"/>
    <cellStyle name="Percent 4 4 2 4 2 4" xfId="42775" xr:uid="{D358C2BE-1C43-49F8-B3AB-AB907CA069D2}"/>
    <cellStyle name="Percent 4 4 2 4 2 5" xfId="45984" xr:uid="{E241C3F0-D410-4B3D-9FBC-BCA813DD1488}"/>
    <cellStyle name="Percent 4 4 2 4 3" xfId="42776" xr:uid="{DEBB99E2-6C36-43A6-A69B-6253A9ABE597}"/>
    <cellStyle name="Percent 4 4 2 4 3 2" xfId="42777" xr:uid="{98FFC580-132A-4F7F-8A40-D83CB0D1373D}"/>
    <cellStyle name="Percent 4 4 2 4 3 2 2" xfId="42778" xr:uid="{C9739091-4B80-4D6B-A1E4-2C498AAE7198}"/>
    <cellStyle name="Percent 4 4 2 4 3 3" xfId="42779" xr:uid="{768498E1-58EA-4783-A411-FCB97516AD83}"/>
    <cellStyle name="Percent 4 4 2 4 4" xfId="42780" xr:uid="{6001C8AE-0B36-4AE1-BFD7-ED3635EF1600}"/>
    <cellStyle name="Percent 4 4 2 4 4 2" xfId="42781" xr:uid="{EE130D0A-E195-4B29-8391-B5D047B6FB67}"/>
    <cellStyle name="Percent 4 4 2 4 5" xfId="42782" xr:uid="{27FA70D4-D303-4685-B73D-87F0DD08C533}"/>
    <cellStyle name="Percent 4 4 2 4 5 2" xfId="42783" xr:uid="{6973A1CB-ABA4-4425-9BE0-8B1B814E03AB}"/>
    <cellStyle name="Percent 4 4 2 4 6" xfId="42784" xr:uid="{6D812CE0-7588-4CEA-BE6A-0223AC3ED604}"/>
    <cellStyle name="Percent 4 4 2 4 7" xfId="44396" xr:uid="{C8838665-905C-40FD-AA57-D925AB7235CD}"/>
    <cellStyle name="Percent 4 4 2 5" xfId="42785" xr:uid="{FF3AD60D-2599-4F92-8F32-C61A38BF8C66}"/>
    <cellStyle name="Percent 4 4 2 5 2" xfId="42786" xr:uid="{7AE38B55-E563-4A33-BF2C-1AE516A0C732}"/>
    <cellStyle name="Percent 4 4 2 5 2 2" xfId="42787" xr:uid="{D26CDD40-C036-4D5F-B71C-4B717A17A6F2}"/>
    <cellStyle name="Percent 4 4 2 5 2 3" xfId="46395" xr:uid="{C1C1E14C-0CD1-446F-95AC-B6BD406EE97B}"/>
    <cellStyle name="Percent 4 4 2 5 3" xfId="42788" xr:uid="{912386DC-D5A9-48F1-86BD-139819C450ED}"/>
    <cellStyle name="Percent 4 4 2 5 4" xfId="45054" xr:uid="{479B0A6B-D225-4FB3-9358-6D152A1ED604}"/>
    <cellStyle name="Percent 4 4 2 6" xfId="42789" xr:uid="{C5E3147E-116B-4EB3-B728-357481DFB44B}"/>
    <cellStyle name="Percent 4 4 2 6 2" xfId="42790" xr:uid="{8204B636-C1FB-4177-900D-BDF8CC49CF5F}"/>
    <cellStyle name="Percent 4 4 2 6 2 2" xfId="42791" xr:uid="{E990F950-20BF-481A-9F03-B1388AAB79A8}"/>
    <cellStyle name="Percent 4 4 2 6 3" xfId="42792" xr:uid="{30DA8300-1FC1-4FE8-B2C2-1558683AB439}"/>
    <cellStyle name="Percent 4 4 2 6 4" xfId="45620" xr:uid="{31291D1D-7AFA-429A-8FAD-186F18297FA0}"/>
    <cellStyle name="Percent 4 4 2 7" xfId="42793" xr:uid="{1E64A722-AB3E-4FFE-89B0-2D1F0DC95CB9}"/>
    <cellStyle name="Percent 4 4 2 7 2" xfId="42794" xr:uid="{A6AC66B3-382B-432A-9E26-72E113B7010A}"/>
    <cellStyle name="Percent 4 4 2 8" xfId="42795" xr:uid="{4A3E56D1-CDA1-4782-8F86-E4D6B265AA91}"/>
    <cellStyle name="Percent 4 4 2 8 2" xfId="42796" xr:uid="{B8DA7C50-1DB1-45AD-84F4-83F9794ADD42}"/>
    <cellStyle name="Percent 4 4 2 9" xfId="42797" xr:uid="{B1DC0CBF-38DB-4A0C-9B4B-C3833296AAC6}"/>
    <cellStyle name="Percent 4 4 3" xfId="42798" xr:uid="{422ED2B3-21B8-494C-8047-C0C7C1B7A540}"/>
    <cellStyle name="Percent 4 4 3 10" xfId="44269" xr:uid="{4C80E1B2-48AA-4C26-9231-2BB93C0EDF17}"/>
    <cellStyle name="Percent 4 4 3 2" xfId="42799" xr:uid="{31BDC266-A920-4104-AECB-D5ED46CE389C}"/>
    <cellStyle name="Percent 4 4 3 2 2" xfId="42800" xr:uid="{ABBADD08-E35C-4724-BE84-F7230B51FF10}"/>
    <cellStyle name="Percent 4 4 3 2 2 2" xfId="42801" xr:uid="{B643C2D8-8BE6-4916-BE1F-B31AB7E882C3}"/>
    <cellStyle name="Percent 4 4 3 2 2 2 2" xfId="42802" xr:uid="{445B0208-FC4A-4A52-86C4-FA73FC992453}"/>
    <cellStyle name="Percent 4 4 3 2 2 3" xfId="42803" xr:uid="{A654B44D-030E-49BA-90AF-252C2BA5B3F1}"/>
    <cellStyle name="Percent 4 4 3 2 2 3 2" xfId="42804" xr:uid="{03651123-C476-4666-B066-1F18282CBCA4}"/>
    <cellStyle name="Percent 4 4 3 2 2 4" xfId="42805" xr:uid="{8BF6900D-D053-42B9-AB30-203EBB66B9EE}"/>
    <cellStyle name="Percent 4 4 3 2 2 5" xfId="46038" xr:uid="{BB090A90-345D-4B9D-B3F7-F9EB7D86BB93}"/>
    <cellStyle name="Percent 4 4 3 2 3" xfId="42806" xr:uid="{0E9E6FB0-483E-4D39-B06D-AEF1F637CDC9}"/>
    <cellStyle name="Percent 4 4 3 2 3 2" xfId="42807" xr:uid="{C98225DB-97E3-4B3F-A342-F849F515B522}"/>
    <cellStyle name="Percent 4 4 3 2 3 2 2" xfId="42808" xr:uid="{E02B10F4-8EA1-4666-86C1-39F9064362AC}"/>
    <cellStyle name="Percent 4 4 3 2 3 3" xfId="42809" xr:uid="{C25171E6-600F-4CEA-A791-8B01344E6BBC}"/>
    <cellStyle name="Percent 4 4 3 2 4" xfId="42810" xr:uid="{FDFAE105-20EF-4DDD-8FAD-69A1AE07449A}"/>
    <cellStyle name="Percent 4 4 3 2 4 2" xfId="42811" xr:uid="{A27BF048-9126-44BF-8B03-CFB4F40209CC}"/>
    <cellStyle name="Percent 4 4 3 2 5" xfId="42812" xr:uid="{BBFF0BF4-8165-4F45-AD90-A1134B38D4AF}"/>
    <cellStyle name="Percent 4 4 3 2 5 2" xfId="42813" xr:uid="{0D520F54-1AF0-4CB4-B3FC-DC27D67F943F}"/>
    <cellStyle name="Percent 4 4 3 2 6" xfId="42814" xr:uid="{DD368920-3119-4E67-9F39-0FA49CA608BD}"/>
    <cellStyle name="Percent 4 4 3 2 7" xfId="45256" xr:uid="{8EC03E39-4D06-48A7-B3CE-7D69C67F9667}"/>
    <cellStyle name="Percent 4 4 3 3" xfId="42815" xr:uid="{50365F64-85F7-464F-AFFB-E2DBA7299D9D}"/>
    <cellStyle name="Percent 4 4 3 3 2" xfId="42816" xr:uid="{585B7613-EA4E-427B-829E-6084A648F6AC}"/>
    <cellStyle name="Percent 4 4 3 3 3" xfId="42817" xr:uid="{7DCDD373-7880-4D5C-8369-177AF0005DA3}"/>
    <cellStyle name="Percent 4 4 3 3 4" xfId="45696" xr:uid="{B73D7D4C-94EA-490E-8FBF-0EC81B5E2517}"/>
    <cellStyle name="Percent 4 4 3 4" xfId="42818" xr:uid="{31A700A6-F608-4C79-9E3A-9833B060CDE9}"/>
    <cellStyle name="Percent 4 4 3 4 2" xfId="42819" xr:uid="{C94A22DF-C5CC-4B62-AA92-A0993B538808}"/>
    <cellStyle name="Percent 4 4 3 4 2 2" xfId="42820" xr:uid="{3D935626-BB3E-4FA5-9B37-A058C535B156}"/>
    <cellStyle name="Percent 4 4 3 4 2 2 2" xfId="42821" xr:uid="{EE1347A4-C66D-489E-BB1F-387BF998F094}"/>
    <cellStyle name="Percent 4 4 3 4 2 3" xfId="42822" xr:uid="{729D05F6-1916-4DE0-92E3-05414373CD94}"/>
    <cellStyle name="Percent 4 4 3 4 2 3 2" xfId="42823" xr:uid="{FA6703D4-821F-4DAA-833F-7D293459A23F}"/>
    <cellStyle name="Percent 4 4 3 4 2 4" xfId="42824" xr:uid="{9D905AA4-4B9A-4C60-81C9-93E57C554FFC}"/>
    <cellStyle name="Percent 4 4 3 4 3" xfId="42825" xr:uid="{230243FE-9F5C-4E6F-823D-09E4A80BB809}"/>
    <cellStyle name="Percent 4 4 3 4 3 2" xfId="42826" xr:uid="{188FBE5E-6CDB-46AC-ABBB-2080D541B945}"/>
    <cellStyle name="Percent 4 4 3 4 4" xfId="42827" xr:uid="{BB17F4F7-9CC3-4D82-83DC-04D08B55D5EE}"/>
    <cellStyle name="Percent 4 4 3 4 4 2" xfId="42828" xr:uid="{8A61827B-52F9-414C-9549-EDD2CB4E3D6A}"/>
    <cellStyle name="Percent 4 4 3 4 5" xfId="42829" xr:uid="{DC330380-5BE6-4E04-8476-606891A0F502}"/>
    <cellStyle name="Percent 4 4 3 4 6" xfId="46595" xr:uid="{7EE231E3-5068-4418-BB17-3CD6E362A091}"/>
    <cellStyle name="Percent 4 4 3 5" xfId="42830" xr:uid="{A0C63FB9-89A3-4A03-BB8B-B4A95D4DA3D6}"/>
    <cellStyle name="Percent 4 4 3 5 2" xfId="42831" xr:uid="{7CC386EF-C13F-4618-BB00-C6FDEE48D4CE}"/>
    <cellStyle name="Percent 4 4 3 5 2 2" xfId="42832" xr:uid="{B7775D1A-DCC6-4922-8EA3-6D7C52D33B40}"/>
    <cellStyle name="Percent 4 4 3 5 3" xfId="42833" xr:uid="{14143CEC-6A0F-45C1-9873-C04B969EEC77}"/>
    <cellStyle name="Percent 4 4 3 5 3 2" xfId="42834" xr:uid="{F39EC07A-71F6-4D9E-9056-045985E3503E}"/>
    <cellStyle name="Percent 4 4 3 5 4" xfId="42835" xr:uid="{C7257BF8-D8F5-49ED-85D0-15EF5ED971FF}"/>
    <cellStyle name="Percent 4 4 3 6" xfId="42836" xr:uid="{D54B2FE1-D4B3-42E5-B691-55C46301EDF5}"/>
    <cellStyle name="Percent 4 4 3 6 2" xfId="42837" xr:uid="{850C3950-4CFE-453F-986E-C9B7B859D8E5}"/>
    <cellStyle name="Percent 4 4 3 6 2 2" xfId="42838" xr:uid="{A4B22B58-82A6-426F-9D95-DF137D85C213}"/>
    <cellStyle name="Percent 4 4 3 6 3" xfId="42839" xr:uid="{67B446AE-A674-4D2A-818D-9CC7EDF4D5EF}"/>
    <cellStyle name="Percent 4 4 3 7" xfId="42840" xr:uid="{F4D7E355-8CD3-4FE8-8D6F-B4C3984D5A8F}"/>
    <cellStyle name="Percent 4 4 3 7 2" xfId="42841" xr:uid="{60A226C7-8493-4AD4-A44C-EA52DC4ACF15}"/>
    <cellStyle name="Percent 4 4 3 8" xfId="42842" xr:uid="{106BB8E6-4559-42B1-9B5B-5C60B539F46F}"/>
    <cellStyle name="Percent 4 4 3 8 2" xfId="42843" xr:uid="{9DCED9DB-8AE0-4566-A656-F81D4DDC4372}"/>
    <cellStyle name="Percent 4 4 3 9" xfId="42844" xr:uid="{38017507-773A-4392-8998-3CED6DCFF063}"/>
    <cellStyle name="Percent 4 4 4" xfId="42845" xr:uid="{4949C326-212B-4D6B-9413-ABDD231E08BA}"/>
    <cellStyle name="Percent 4 4 4 2" xfId="42846" xr:uid="{6255E708-A239-476C-B50C-6C8960F29C42}"/>
    <cellStyle name="Percent 4 4 4 2 2" xfId="42847" xr:uid="{2EB9DA70-5C09-49EF-B22D-B3BE2BEC316B}"/>
    <cellStyle name="Percent 4 4 4 2 2 2" xfId="42848" xr:uid="{112DB4DB-9315-4E55-9956-C36BBAA1C7A4}"/>
    <cellStyle name="Percent 4 4 4 2 3" xfId="42849" xr:uid="{48B040D9-C0ED-47E2-A8D1-CAD391F8BB99}"/>
    <cellStyle name="Percent 4 4 4 2 3 2" xfId="42850" xr:uid="{A516F67A-FC49-4F84-A5D5-1A683F2E84AC}"/>
    <cellStyle name="Percent 4 4 4 2 4" xfId="42851" xr:uid="{215C22B4-0296-45B8-8479-45E0BD924A09}"/>
    <cellStyle name="Percent 4 4 4 2 5" xfId="45131" xr:uid="{C8BC6E09-6AE3-48EF-AF46-2917A3923BFE}"/>
    <cellStyle name="Percent 4 4 4 3" xfId="42852" xr:uid="{CDC6A092-2810-4C06-B475-4EEDEEF6B6C5}"/>
    <cellStyle name="Percent 4 4 4 3 2" xfId="42853" xr:uid="{04FEF853-9277-460F-B1A5-E65522BED98A}"/>
    <cellStyle name="Percent 4 4 4 3 2 2" xfId="42854" xr:uid="{8DD54E53-38B2-402B-B799-D218B7B4B80B}"/>
    <cellStyle name="Percent 4 4 4 3 3" xfId="42855" xr:uid="{DC17DC90-6F6F-4044-97F5-EC8AD5DC620C}"/>
    <cellStyle name="Percent 4 4 4 3 4" xfId="45815" xr:uid="{E356D778-6913-4AB3-BAD7-A69DB5B9460E}"/>
    <cellStyle name="Percent 4 4 4 4" xfId="42856" xr:uid="{1FDB5553-DF6A-44FA-B41F-26704E67E54B}"/>
    <cellStyle name="Percent 4 4 4 4 2" xfId="42857" xr:uid="{5E2D1D88-F0CB-4800-8F54-44A4C50A60F3}"/>
    <cellStyle name="Percent 4 4 4 4 3" xfId="46470" xr:uid="{3D137544-951C-404C-B798-3E16993D78BF}"/>
    <cellStyle name="Percent 4 4 4 5" xfId="42858" xr:uid="{EDCA53F9-3F32-49ED-B34F-BA82AE44B8CE}"/>
    <cellStyle name="Percent 4 4 4 5 2" xfId="42859" xr:uid="{F50208C6-340F-40B8-B951-3B0316C158C6}"/>
    <cellStyle name="Percent 4 4 4 6" xfId="42860" xr:uid="{6C3E45E8-EE0A-42A1-8BEB-8BDC28B17FB4}"/>
    <cellStyle name="Percent 4 4 4 7" xfId="44144" xr:uid="{62465DCC-53E0-4D58-8300-2CA2A532A495}"/>
    <cellStyle name="Percent 4 4 5" xfId="42861" xr:uid="{25A5AE31-69DB-4A2D-AAC2-844150BC3370}"/>
    <cellStyle name="Percent 4 4 5 2" xfId="42862" xr:uid="{84ACEB70-D92F-423D-86ED-F3B9D73EA1C0}"/>
    <cellStyle name="Percent 4 4 5 2 2" xfId="42863" xr:uid="{5BAAEB99-69B0-4238-B254-615BD98E326C}"/>
    <cellStyle name="Percent 4 4 5 2 2 2" xfId="42864" xr:uid="{FC30305D-AB42-4B46-B180-4359AF0283EA}"/>
    <cellStyle name="Percent 4 4 5 2 3" xfId="42865" xr:uid="{46B8D39C-D673-4726-9A24-31A7303D8D58}"/>
    <cellStyle name="Percent 4 4 5 2 3 2" xfId="42866" xr:uid="{691D8E93-8658-4AB7-8EA8-3C5C0A5BB5E7}"/>
    <cellStyle name="Percent 4 4 5 2 4" xfId="42867" xr:uid="{E9782341-1A43-4DAE-93AA-3CDE179A8FE4}"/>
    <cellStyle name="Percent 4 4 5 2 5" xfId="45934" xr:uid="{1CC285AD-CE1B-4E14-90B1-2750E456F22A}"/>
    <cellStyle name="Percent 4 4 5 3" xfId="42868" xr:uid="{AED08F26-1275-4CFA-8CEC-4EB6AE1DDAC6}"/>
    <cellStyle name="Percent 4 4 5 3 2" xfId="42869" xr:uid="{6CE4A7C3-CA45-4FFE-9520-065CB0CF4F93}"/>
    <cellStyle name="Percent 4 4 5 3 2 2" xfId="42870" xr:uid="{8F33749B-E9B8-4B85-BA1F-96061CCBC963}"/>
    <cellStyle name="Percent 4 4 5 3 3" xfId="42871" xr:uid="{A07ACA04-6936-4BE7-B9FD-137521FCE25A}"/>
    <cellStyle name="Percent 4 4 5 4" xfId="42872" xr:uid="{55D75442-CDDF-48B3-B114-DEB683133DDE}"/>
    <cellStyle name="Percent 4 4 5 4 2" xfId="42873" xr:uid="{E83368EC-743C-4886-90C6-FE9CFA48D0F5}"/>
    <cellStyle name="Percent 4 4 5 5" xfId="42874" xr:uid="{1DC04AC8-7967-404F-A45D-8F602508F31F}"/>
    <cellStyle name="Percent 4 4 5 5 2" xfId="42875" xr:uid="{B07A299E-0FBA-4E16-9DA1-92C2CE4C55FF}"/>
    <cellStyle name="Percent 4 4 5 6" xfId="42876" xr:uid="{B63D4C45-B36C-477C-A911-AF13435CF04C}"/>
    <cellStyle name="Percent 4 4 5 7" xfId="44373" xr:uid="{B1E59A5D-AD5B-4666-BF5C-F483EAD2CA3A}"/>
    <cellStyle name="Percent 4 4 6" xfId="42877" xr:uid="{263839B0-C28D-4908-A3B0-BE7CDA84E23D}"/>
    <cellStyle name="Percent 4 4 6 2" xfId="42878" xr:uid="{933DD1A1-20FD-4F77-A667-DA4D276E808E}"/>
    <cellStyle name="Percent 4 4 6 2 2" xfId="42879" xr:uid="{6E13C156-A540-4C22-89B5-2D15A91FA63E}"/>
    <cellStyle name="Percent 4 4 6 2 2 2" xfId="42880" xr:uid="{EB0E3837-0D71-4367-8599-842832B1004D}"/>
    <cellStyle name="Percent 4 4 6 2 3" xfId="42881" xr:uid="{6706E0CF-BDDA-4B19-B1F5-6B881702F86A}"/>
    <cellStyle name="Percent 4 4 6 2 4" xfId="46344" xr:uid="{9269F4D1-7CC3-49EE-838F-0673EA900911}"/>
    <cellStyle name="Percent 4 4 6 3" xfId="42882" xr:uid="{CCDFCF4E-B756-4B0F-88A3-CEA14340559F}"/>
    <cellStyle name="Percent 4 4 6 3 2" xfId="42883" xr:uid="{C3819537-561C-4874-A774-6BD541C4D556}"/>
    <cellStyle name="Percent 4 4 6 4" xfId="42884" xr:uid="{24B23BCE-D569-467E-819C-0A58EEDAE6B1}"/>
    <cellStyle name="Percent 4 4 6 4 2" xfId="42885" xr:uid="{4ABA2E68-0D29-4133-B49C-A423D7E8F965}"/>
    <cellStyle name="Percent 4 4 6 5" xfId="42886" xr:uid="{700D054E-FDFA-4518-98C7-3EEC817C954E}"/>
    <cellStyle name="Percent 4 4 6 6" xfId="44999" xr:uid="{59E072CC-E607-4AF1-8595-8F4A6DE40F77}"/>
    <cellStyle name="Percent 4 4 7" xfId="42887" xr:uid="{A7FDE907-4D28-466D-BA7C-A28461C6A0D1}"/>
    <cellStyle name="Percent 4 4 7 2" xfId="42888" xr:uid="{D505F1E9-DAFB-47B0-AC1F-234EBFE99C46}"/>
    <cellStyle name="Percent 4 4 7 2 2" xfId="42889" xr:uid="{4B2D575B-0165-4A15-A0B2-5B912269E8B6}"/>
    <cellStyle name="Percent 4 4 7 3" xfId="42890" xr:uid="{BA1C7454-B72F-4A99-81C9-40592260C14D}"/>
    <cellStyle name="Percent 4 4 7 4" xfId="45570" xr:uid="{8BC585DC-ECDD-4420-BA67-DC02590A1CE6}"/>
    <cellStyle name="Percent 4 4 8" xfId="42891" xr:uid="{301DDB89-5DB9-4879-AE91-A18CBC3E5E90}"/>
    <cellStyle name="Percent 4 4 8 2" xfId="42892" xr:uid="{FCC5E067-DA41-415E-9193-AC235C9D383A}"/>
    <cellStyle name="Percent 4 4 9" xfId="42893" xr:uid="{6E057233-3D8B-4C52-B16F-B34AB4F0D6EC}"/>
    <cellStyle name="Percent 4 4 9 2" xfId="42894" xr:uid="{73B93FC3-AC02-4A03-BB78-A2459EAC0933}"/>
    <cellStyle name="Percent 4 5" xfId="2030" xr:uid="{D38800E1-64BD-47C6-A8B7-B4F58AACCC7A}"/>
    <cellStyle name="Percent 4 5 10" xfId="44042" xr:uid="{1F2E92D3-34E6-4E6E-ACED-FB3A5F73A530}"/>
    <cellStyle name="Percent 4 5 2" xfId="42896" xr:uid="{A8A9489C-3F29-4E1E-A6B1-31704A324FE5}"/>
    <cellStyle name="Percent 4 5 2 2" xfId="42897" xr:uid="{1F51D656-F6F3-481B-ACBB-2CF7F9A8DB0D}"/>
    <cellStyle name="Percent 4 5 2 2 2" xfId="42898" xr:uid="{B9226296-B009-472D-8C19-8FCDBE688A54}"/>
    <cellStyle name="Percent 4 5 2 2 2 2" xfId="42899" xr:uid="{E1DD86AF-E0BE-4AC3-A5FF-2C25DA4AF9F9}"/>
    <cellStyle name="Percent 4 5 2 2 2 2 2" xfId="42900" xr:uid="{9C307A58-8594-4391-A222-19CAFB5F34F4}"/>
    <cellStyle name="Percent 4 5 2 2 2 3" xfId="42901" xr:uid="{8AB4C85C-51EB-47A7-8339-50034B5E44D9}"/>
    <cellStyle name="Percent 4 5 2 2 2 3 2" xfId="42902" xr:uid="{DF2A18A7-A567-4304-9B39-E8ECD8313909}"/>
    <cellStyle name="Percent 4 5 2 2 2 4" xfId="42903" xr:uid="{9B6AE2E4-EA01-42A1-A183-4622AC755518}"/>
    <cellStyle name="Percent 4 5 2 2 2 5" xfId="46063" xr:uid="{EFA76451-2789-4B50-8E42-5F047251E956}"/>
    <cellStyle name="Percent 4 5 2 2 3" xfId="42904" xr:uid="{C88CB9FA-9E97-467B-9990-2D6A67B6ECFE}"/>
    <cellStyle name="Percent 4 5 2 2 3 2" xfId="42905" xr:uid="{65A80C38-C998-4320-AC7C-2F90AB2B5F25}"/>
    <cellStyle name="Percent 4 5 2 2 3 2 2" xfId="42906" xr:uid="{0A5AF423-77BF-4970-8562-5C7B9B71820E}"/>
    <cellStyle name="Percent 4 5 2 2 3 3" xfId="42907" xr:uid="{527A8718-889E-4AD9-BE63-BE8F3D01A143}"/>
    <cellStyle name="Percent 4 5 2 2 4" xfId="42908" xr:uid="{150455E6-282C-4397-939B-3396626C535F}"/>
    <cellStyle name="Percent 4 5 2 2 4 2" xfId="42909" xr:uid="{262F3B8C-2F08-4E52-83A0-B593535AC933}"/>
    <cellStyle name="Percent 4 5 2 2 5" xfId="42910" xr:uid="{A7988C33-5C7B-4224-843E-B1DD422AF2E9}"/>
    <cellStyle name="Percent 4 5 2 2 5 2" xfId="42911" xr:uid="{406ADED7-B007-40B5-8A79-B912D83AA36D}"/>
    <cellStyle name="Percent 4 5 2 2 6" xfId="42912" xr:uid="{774B7699-B768-4EC9-B333-ED45E39E535D}"/>
    <cellStyle name="Percent 4 5 2 2 7" xfId="45281" xr:uid="{533690EC-1810-48E2-A9FD-EECA279F78DF}"/>
    <cellStyle name="Percent 4 5 2 3" xfId="42913" xr:uid="{423DAD23-0059-4AA2-9F47-3075DCEDAE8F}"/>
    <cellStyle name="Percent 4 5 2 3 2" xfId="42914" xr:uid="{C03ACF10-1E7D-41C5-B5B5-7A09B3948D7E}"/>
    <cellStyle name="Percent 4 5 2 3 2 2" xfId="42915" xr:uid="{C8558FCE-D42C-457B-A277-BE5808CA7E93}"/>
    <cellStyle name="Percent 4 5 2 3 3" xfId="42916" xr:uid="{0DDCCE9C-95B6-4F4F-B213-A66E51844C20}"/>
    <cellStyle name="Percent 4 5 2 3 3 2" xfId="42917" xr:uid="{1BE36CC3-05AF-4176-8C69-64389970218B}"/>
    <cellStyle name="Percent 4 5 2 3 4" xfId="42918" xr:uid="{67C2A5E2-9DD8-4499-A7A0-80B1B23ADB0B}"/>
    <cellStyle name="Percent 4 5 2 3 5" xfId="45721" xr:uid="{0E567BA2-91E0-47CA-AE83-BCFB134B987C}"/>
    <cellStyle name="Percent 4 5 2 4" xfId="42919" xr:uid="{EBBDA4B9-33BB-493B-8CAA-16841215CAD6}"/>
    <cellStyle name="Percent 4 5 2 4 2" xfId="42920" xr:uid="{97AFDBC8-F4D4-4F46-8796-CFEE48080D09}"/>
    <cellStyle name="Percent 4 5 2 4 2 2" xfId="42921" xr:uid="{6013B6E8-069A-4191-9355-B06BFD33E408}"/>
    <cellStyle name="Percent 4 5 2 4 3" xfId="42922" xr:uid="{3530E875-5829-4C00-BB3C-1C2BB48B32C9}"/>
    <cellStyle name="Percent 4 5 2 4 4" xfId="46620" xr:uid="{E37E41BF-6E50-459F-8836-1F826144D9E7}"/>
    <cellStyle name="Percent 4 5 2 5" xfId="42923" xr:uid="{510ED2E1-C249-4E9F-B65B-ED9727C0FE63}"/>
    <cellStyle name="Percent 4 5 2 5 2" xfId="42924" xr:uid="{2076B868-CDF5-4329-8529-2B95E1B0B436}"/>
    <cellStyle name="Percent 4 5 2 6" xfId="42925" xr:uid="{68440138-0621-4625-AC69-FB9F8A4EA9FA}"/>
    <cellStyle name="Percent 4 5 2 6 2" xfId="42926" xr:uid="{EE42C5F7-45BE-48BE-AB6F-BE2F244E61CC}"/>
    <cellStyle name="Percent 4 5 2 7" xfId="42927" xr:uid="{2A8A5525-00C6-4911-A50E-1DD340F158DA}"/>
    <cellStyle name="Percent 4 5 2 8" xfId="44294" xr:uid="{6C376589-0D34-41F5-9C0A-BC2CBCF3FF0B}"/>
    <cellStyle name="Percent 4 5 3" xfId="42928" xr:uid="{EB0CA939-19AD-4C23-98A0-C5432026CB2E}"/>
    <cellStyle name="Percent 4 5 3 2" xfId="42929" xr:uid="{78BEE8FE-4E11-49E0-B520-D987714B420D}"/>
    <cellStyle name="Percent 4 5 3 2 2" xfId="42930" xr:uid="{23D87CE7-37B2-48CB-BE30-D7C06CE326FA}"/>
    <cellStyle name="Percent 4 5 3 2 2 2" xfId="42931" xr:uid="{B1C184C6-5691-4D87-8D59-BA5F39FBE02F}"/>
    <cellStyle name="Percent 4 5 3 2 3" xfId="42932" xr:uid="{9E0089AA-5E2B-45FF-B93E-65E6AEDA353E}"/>
    <cellStyle name="Percent 4 5 3 2 3 2" xfId="42933" xr:uid="{FAD66C8A-9F5B-47E3-8DA3-1FD632D5E225}"/>
    <cellStyle name="Percent 4 5 3 2 4" xfId="42934" xr:uid="{24B5F8A3-C3E3-49FF-8C52-871965CA314D}"/>
    <cellStyle name="Percent 4 5 3 2 5" xfId="45156" xr:uid="{62829E87-A52A-4476-A8E4-E5BFC93B0264}"/>
    <cellStyle name="Percent 4 5 3 3" xfId="42935" xr:uid="{21AEF287-E61E-402D-8D41-942A9F657F00}"/>
    <cellStyle name="Percent 4 5 3 3 2" xfId="42936" xr:uid="{BB222B56-9939-4AE0-AB8A-DB2FB123CCFB}"/>
    <cellStyle name="Percent 4 5 3 3 2 2" xfId="42937" xr:uid="{8DB88645-4C7C-417B-A0CB-CC0F1EC3F5D9}"/>
    <cellStyle name="Percent 4 5 3 3 3" xfId="42938" xr:uid="{14266806-2688-486E-8E58-45915965A368}"/>
    <cellStyle name="Percent 4 5 3 3 4" xfId="45840" xr:uid="{D066F7D3-4F3C-4658-97E3-B3114333F8CD}"/>
    <cellStyle name="Percent 4 5 3 4" xfId="42939" xr:uid="{0EDE963F-D1E3-4D73-8E54-57B407C23D2F}"/>
    <cellStyle name="Percent 4 5 3 4 2" xfId="42940" xr:uid="{B6E163C0-324F-4D49-AA25-C5C6CAF5EE65}"/>
    <cellStyle name="Percent 4 5 3 4 3" xfId="46495" xr:uid="{253147B3-394B-4216-A7F1-CE9DEEE328D8}"/>
    <cellStyle name="Percent 4 5 3 5" xfId="42941" xr:uid="{2D433BE8-7113-4893-B619-3B6A13DF8DEC}"/>
    <cellStyle name="Percent 4 5 3 5 2" xfId="42942" xr:uid="{C5259E41-8A87-44AC-8B6A-A7F48B69C4F3}"/>
    <cellStyle name="Percent 4 5 3 6" xfId="42943" xr:uid="{C93DE6F8-4AD0-4819-8673-A9B882E817C8}"/>
    <cellStyle name="Percent 4 5 3 7" xfId="44169" xr:uid="{55C600DD-3196-4765-8668-794781A9C981}"/>
    <cellStyle name="Percent 4 5 4" xfId="42944" xr:uid="{E992EA43-9A3D-4BC7-998C-973410668B2A}"/>
    <cellStyle name="Percent 4 5 4 2" xfId="42945" xr:uid="{77C127D6-D69D-470D-AB07-EFBCD4D64B28}"/>
    <cellStyle name="Percent 4 5 4 2 2" xfId="42946" xr:uid="{EEE9E90D-57A9-483C-B93A-E5719CB04178}"/>
    <cellStyle name="Percent 4 5 4 2 3" xfId="45959" xr:uid="{4698E8CC-E5D2-4097-8180-220D3759F5B9}"/>
    <cellStyle name="Percent 4 5 4 3" xfId="42947" xr:uid="{C0A62F96-838B-439B-AA34-0232DAA6F789}"/>
    <cellStyle name="Percent 4 5 4 3 2" xfId="42948" xr:uid="{D4AFF0AA-019A-4302-AB1D-2A4738A4E265}"/>
    <cellStyle name="Percent 4 5 4 4" xfId="42949" xr:uid="{8CD0907C-1666-4F77-8607-4F5BEB393BF2}"/>
    <cellStyle name="Percent 4 5 4 5" xfId="44387" xr:uid="{9542913C-7FAE-4F6F-8131-EBB9AE9806FD}"/>
    <cellStyle name="Percent 4 5 5" xfId="42950" xr:uid="{5FB6EA17-14F4-48F9-95F5-B420B64DD8F2}"/>
    <cellStyle name="Percent 4 5 5 2" xfId="42951" xr:uid="{CB4E1DDA-AE6A-4DF7-9667-7F7C3BACE15E}"/>
    <cellStyle name="Percent 4 5 5 2 2" xfId="42952" xr:uid="{6ED4BDD6-7219-4279-8923-6F3DD0BE7A6C}"/>
    <cellStyle name="Percent 4 5 5 2 3" xfId="46370" xr:uid="{2584A93C-1FEC-4EA9-8C2D-52E7D3706390}"/>
    <cellStyle name="Percent 4 5 5 3" xfId="42953" xr:uid="{D7A2CBF7-C0A5-4EAF-B236-79175DCE328C}"/>
    <cellStyle name="Percent 4 5 5 4" xfId="45029" xr:uid="{FB0F85C3-B6C6-4415-9890-4380D82A85D7}"/>
    <cellStyle name="Percent 4 5 6" xfId="42954" xr:uid="{B808E7FB-5989-4D0A-965C-C1E1F8D9A1AB}"/>
    <cellStyle name="Percent 4 5 6 2" xfId="42955" xr:uid="{908B438A-B364-46D6-B47F-C23F998FB811}"/>
    <cellStyle name="Percent 4 5 6 3" xfId="45595" xr:uid="{3705167B-14CF-47D1-BF25-C7ECD92C54A6}"/>
    <cellStyle name="Percent 4 5 7" xfId="42956" xr:uid="{B7375C5E-D901-486D-AED2-34EA61B3512E}"/>
    <cellStyle name="Percent 4 5 7 2" xfId="42957" xr:uid="{3ADEF643-1270-4280-B1A7-FB2B4A9DC751}"/>
    <cellStyle name="Percent 4 5 8" xfId="42958" xr:uid="{B91BF468-6577-4E63-946D-6726D64CE4AA}"/>
    <cellStyle name="Percent 4 5 9" xfId="42895" xr:uid="{A778B5A4-5D92-475F-84D6-29984B9F8191}"/>
    <cellStyle name="Percent 4 6" xfId="1708" xr:uid="{61AE3E5E-ECCC-4459-ABA9-9A8BBE62DEF9}"/>
    <cellStyle name="Percent 4 6 10" xfId="43989" xr:uid="{E0870705-DBD0-4150-87D9-3A349B0D0C80}"/>
    <cellStyle name="Percent 4 6 2" xfId="42960" xr:uid="{B4D03A40-FF61-44B2-9D69-3C9B4D723D35}"/>
    <cellStyle name="Percent 4 6 2 2" xfId="42961" xr:uid="{C8F929DF-ACDD-4A66-ACB2-5779FCDCC4D5}"/>
    <cellStyle name="Percent 4 6 2 2 2" xfId="42962" xr:uid="{E5EF6303-615B-4C22-B355-4539B6C3265C}"/>
    <cellStyle name="Percent 4 6 2 2 2 2" xfId="42963" xr:uid="{B8D454F9-4AB6-483D-A0C8-64F0906B267D}"/>
    <cellStyle name="Percent 4 6 2 2 2 2 2" xfId="42964" xr:uid="{1F353073-A309-4A77-8DE6-D02D678F4F51}"/>
    <cellStyle name="Percent 4 6 2 2 2 3" xfId="42965" xr:uid="{95E37CA8-2D7F-4D44-8454-4899A11D4BCA}"/>
    <cellStyle name="Percent 4 6 2 2 2 3 2" xfId="42966" xr:uid="{DDF34A22-31A4-4B15-A21B-10520516C184}"/>
    <cellStyle name="Percent 4 6 2 2 2 4" xfId="42967" xr:uid="{B22C216B-2CFF-440E-8028-C3408A954DC8}"/>
    <cellStyle name="Percent 4 6 2 2 3" xfId="42968" xr:uid="{27F54C06-349D-4F30-BE85-748C29F56010}"/>
    <cellStyle name="Percent 4 6 2 2 3 2" xfId="42969" xr:uid="{D3D6302C-764E-475A-A495-5DC922FBAF6F}"/>
    <cellStyle name="Percent 4 6 2 2 3 2 2" xfId="42970" xr:uid="{36055A21-FD0D-44F3-9226-C4F74B115173}"/>
    <cellStyle name="Percent 4 6 2 2 3 3" xfId="42971" xr:uid="{09108981-AE63-44CE-87E9-D3B786B83E3B}"/>
    <cellStyle name="Percent 4 6 2 2 4" xfId="42972" xr:uid="{65A1A22E-023D-4B9C-B8CB-054622D22766}"/>
    <cellStyle name="Percent 4 6 2 2 4 2" xfId="42973" xr:uid="{32BA5B73-C419-4628-A5B9-93D93734EB65}"/>
    <cellStyle name="Percent 4 6 2 2 5" xfId="42974" xr:uid="{B65E3CF1-0233-45E0-BCB1-7A5AF482B164}"/>
    <cellStyle name="Percent 4 6 2 2 5 2" xfId="42975" xr:uid="{368D2635-8373-42D9-8005-AB1065DDD70F}"/>
    <cellStyle name="Percent 4 6 2 2 6" xfId="42976" xr:uid="{6CCB5A87-00DE-44EA-8932-C4190107D8A7}"/>
    <cellStyle name="Percent 4 6 2 2 7" xfId="45231" xr:uid="{8C36B9C0-63C3-4FB9-A1C6-5D933EA5A48B}"/>
    <cellStyle name="Percent 4 6 2 3" xfId="42977" xr:uid="{6BA6AD8B-56D2-4A8C-9E35-E535D3177641}"/>
    <cellStyle name="Percent 4 6 2 3 2" xfId="42978" xr:uid="{DB19B5E6-6645-4950-B287-8AA3AE606EA7}"/>
    <cellStyle name="Percent 4 6 2 3 2 2" xfId="42979" xr:uid="{10A4A777-2617-4D29-8C1C-EBE54F97E896}"/>
    <cellStyle name="Percent 4 6 2 3 3" xfId="42980" xr:uid="{73DD928E-3288-4A90-B0F9-F497A9CEBC52}"/>
    <cellStyle name="Percent 4 6 2 3 3 2" xfId="42981" xr:uid="{64B0AC72-5E46-4DEC-9B1D-038195913E82}"/>
    <cellStyle name="Percent 4 6 2 3 4" xfId="42982" xr:uid="{B6F11529-1BC0-44B3-A830-F08C7B20AA02}"/>
    <cellStyle name="Percent 4 6 2 3 5" xfId="45671" xr:uid="{E3A49EB7-57EB-4C42-B53A-48ADE4D4ADE3}"/>
    <cellStyle name="Percent 4 6 2 4" xfId="42983" xr:uid="{26E1D0FC-798D-4C4E-A662-B36294B9B171}"/>
    <cellStyle name="Percent 4 6 2 4 2" xfId="42984" xr:uid="{B2894E45-E508-47EB-9396-D2B7A7B21644}"/>
    <cellStyle name="Percent 4 6 2 4 2 2" xfId="42985" xr:uid="{964D5CD3-B5D8-4ABA-8693-82C4A24850AA}"/>
    <cellStyle name="Percent 4 6 2 4 3" xfId="42986" xr:uid="{3858B7AC-AABC-4B55-B2CC-D951ED6F6FBD}"/>
    <cellStyle name="Percent 4 6 2 4 4" xfId="46570" xr:uid="{C073C9EA-5F6B-4C4B-8593-2705F0D154FB}"/>
    <cellStyle name="Percent 4 6 2 5" xfId="42987" xr:uid="{8E1F496C-417B-431F-8DD0-C4DD2CCB33DE}"/>
    <cellStyle name="Percent 4 6 2 5 2" xfId="42988" xr:uid="{7CB7E7E8-87EC-4EB4-98C4-1FC03FEA7FDA}"/>
    <cellStyle name="Percent 4 6 2 6" xfId="42989" xr:uid="{14B3690C-B42A-4CCA-AC3E-0FCBEF85ED79}"/>
    <cellStyle name="Percent 4 6 2 6 2" xfId="42990" xr:uid="{8994229E-E115-48A0-A39D-B581C7C948A3}"/>
    <cellStyle name="Percent 4 6 2 7" xfId="42991" xr:uid="{890F9046-5942-47B3-84E6-D26107A4A7F9}"/>
    <cellStyle name="Percent 4 6 2 8" xfId="44244" xr:uid="{8D0EC4EE-FDEF-4C50-8DE0-1B47804A4261}"/>
    <cellStyle name="Percent 4 6 3" xfId="42992" xr:uid="{98B5E0C8-E819-4F30-A56D-E8A1424AC945}"/>
    <cellStyle name="Percent 4 6 3 2" xfId="42993" xr:uid="{5FA80465-894C-4630-B372-92D63F923319}"/>
    <cellStyle name="Percent 4 6 3 2 2" xfId="42994" xr:uid="{F6AFFB4B-ABB4-45FC-9B0F-60901359BE4C}"/>
    <cellStyle name="Percent 4 6 3 2 2 2" xfId="42995" xr:uid="{E3705BE2-2C9B-483F-9211-82C37DA8CEA1}"/>
    <cellStyle name="Percent 4 6 3 2 3" xfId="42996" xr:uid="{577EB0D3-409A-43A7-B10F-922C5DE83FD4}"/>
    <cellStyle name="Percent 4 6 3 2 3 2" xfId="42997" xr:uid="{8B5176D2-15E7-4178-A21A-A399C585D939}"/>
    <cellStyle name="Percent 4 6 3 2 4" xfId="42998" xr:uid="{FFB0A750-DBCE-46DF-8778-4AD0C28EDE63}"/>
    <cellStyle name="Percent 4 6 3 2 5" xfId="45106" xr:uid="{244EACAB-E0C8-49AE-9091-84F5C90EB1A8}"/>
    <cellStyle name="Percent 4 6 3 3" xfId="42999" xr:uid="{A32CE899-4433-4391-81C2-0000CA4BE127}"/>
    <cellStyle name="Percent 4 6 3 3 2" xfId="43000" xr:uid="{7396FE55-FC75-473B-9FA1-BA68CEC3431C}"/>
    <cellStyle name="Percent 4 6 3 3 2 2" xfId="43001" xr:uid="{249B93B4-CEF7-4A46-9206-76CF7B4FA6AD}"/>
    <cellStyle name="Percent 4 6 3 3 3" xfId="43002" xr:uid="{5EFD0DC0-814C-4012-8E4D-1DFF2F3AF33E}"/>
    <cellStyle name="Percent 4 6 3 3 4" xfId="46013" xr:uid="{8CF2F667-6543-47C6-94E5-3BE23A442BCF}"/>
    <cellStyle name="Percent 4 6 3 4" xfId="43003" xr:uid="{EC2692E3-CA37-4DD0-A082-79DDE75D2F5F}"/>
    <cellStyle name="Percent 4 6 3 4 2" xfId="43004" xr:uid="{2C2E8299-C26D-4F9F-964E-37640684E002}"/>
    <cellStyle name="Percent 4 6 3 4 3" xfId="46445" xr:uid="{55CDBB4C-0C4D-4430-9C1C-AFCC1BB7ED78}"/>
    <cellStyle name="Percent 4 6 3 5" xfId="43005" xr:uid="{4803AC43-97C2-44B4-84B8-983EDAFC5361}"/>
    <cellStyle name="Percent 4 6 3 5 2" xfId="43006" xr:uid="{9101EA9B-15A1-44CD-83A5-099C8188BCA9}"/>
    <cellStyle name="Percent 4 6 3 6" xfId="43007" xr:uid="{461F6B96-C170-4507-86CD-56A3F5CFA5F8}"/>
    <cellStyle name="Percent 4 6 3 7" xfId="44119" xr:uid="{5A328CB8-8F04-4B88-B3E5-FB53838677B8}"/>
    <cellStyle name="Percent 4 6 4" xfId="43008" xr:uid="{8DF9275B-1402-4A02-BBA2-4D0DEA31A10A}"/>
    <cellStyle name="Percent 4 6 4 2" xfId="43009" xr:uid="{EDACCD9C-F32C-465C-8466-1506B082A58C}"/>
    <cellStyle name="Percent 4 6 4 2 2" xfId="43010" xr:uid="{CE7ED70A-74B4-4298-8FA7-AEE894A81ABA}"/>
    <cellStyle name="Percent 4 6 4 3" xfId="43011" xr:uid="{B0549276-4C40-4654-8F65-3710A95A892A}"/>
    <cellStyle name="Percent 4 6 4 3 2" xfId="43012" xr:uid="{E1D926F7-2A5D-4978-8A43-BF25DDF9CADA}"/>
    <cellStyle name="Percent 4 6 4 4" xfId="43013" xr:uid="{53B9D8A4-6B21-4379-ABAA-010AF1FF87B5}"/>
    <cellStyle name="Percent 4 6 4 5" xfId="44969" xr:uid="{0E8331AC-76B4-4B09-BFA8-BDB50BD7CCC7}"/>
    <cellStyle name="Percent 4 6 5" xfId="43014" xr:uid="{A3F8B98C-F604-4FCB-942A-EB56611B3E34}"/>
    <cellStyle name="Percent 4 6 5 2" xfId="43015" xr:uid="{F53AD8DA-BD72-4DF5-88B4-1C379BA5F378}"/>
    <cellStyle name="Percent 4 6 5 2 2" xfId="43016" xr:uid="{F64026DD-3DAB-4CEA-BCCF-6DD70D3EFE14}"/>
    <cellStyle name="Percent 4 6 5 3" xfId="43017" xr:uid="{0ABDD05D-CBC9-46CD-9EC4-10818D5082A1}"/>
    <cellStyle name="Percent 4 6 5 4" xfId="45545" xr:uid="{C7A48A00-2F16-49FD-947B-A60124221E56}"/>
    <cellStyle name="Percent 4 6 6" xfId="43018" xr:uid="{B8631360-93E3-4DB8-AE30-9A5DA8BEC5FE}"/>
    <cellStyle name="Percent 4 6 6 2" xfId="43019" xr:uid="{F1720C58-FD33-4679-B671-04C99F730109}"/>
    <cellStyle name="Percent 4 6 6 3" xfId="46319" xr:uid="{FF3A2129-6021-49F7-8FFE-8834C38B6AA0}"/>
    <cellStyle name="Percent 4 6 7" xfId="43020" xr:uid="{3C472E48-1E2D-422C-8DD6-2FADA44FACD3}"/>
    <cellStyle name="Percent 4 6 7 2" xfId="43021" xr:uid="{88FAA1A9-B025-4623-A885-940540AA8A10}"/>
    <cellStyle name="Percent 4 6 8" xfId="43022" xr:uid="{12AE8AAD-FC3B-48A1-A9EE-20656CD7411A}"/>
    <cellStyle name="Percent 4 6 9" xfId="42959" xr:uid="{4F6C2252-50AD-42AE-9862-4CFE937DAB9D}"/>
    <cellStyle name="Percent 4 7" xfId="43023" xr:uid="{CBACA744-E47C-4B9B-9BE0-D264C8A647A7}"/>
    <cellStyle name="Percent 4 7 2" xfId="43024" xr:uid="{DED3F262-509F-4508-98DD-5D8F729E257E}"/>
    <cellStyle name="Percent 4 7 2 2" xfId="43025" xr:uid="{732752F1-2E7F-432E-A1DB-5D0BA9F33464}"/>
    <cellStyle name="Percent 4 7 2 2 2" xfId="43026" xr:uid="{8BD3DECE-87E7-46A8-803B-E5B1BEF3560F}"/>
    <cellStyle name="Percent 4 7 2 2 2 2" xfId="43027" xr:uid="{D744D545-3652-4FCC-A1A0-C1DDFBB2D1E5}"/>
    <cellStyle name="Percent 4 7 2 2 3" xfId="43028" xr:uid="{AC3BCCE2-AC36-4DDE-89F7-8724F1043D82}"/>
    <cellStyle name="Percent 4 7 2 2 3 2" xfId="43029" xr:uid="{DDF1EC20-A893-459F-9E7D-B97848E5B7F1}"/>
    <cellStyle name="Percent 4 7 2 2 4" xfId="43030" xr:uid="{F8C7DB32-C0FF-4DF1-9472-853B3E32E7D5}"/>
    <cellStyle name="Percent 4 7 2 3" xfId="43031" xr:uid="{29D947A1-4DB7-4197-B0A5-12B1A29A6447}"/>
    <cellStyle name="Percent 4 7 2 3 2" xfId="43032" xr:uid="{C1ABC1CE-14CB-4FA8-A040-CC7F8FE0198F}"/>
    <cellStyle name="Percent 4 7 2 3 2 2" xfId="43033" xr:uid="{FF449C56-B22F-468A-9E77-A1E2F7EAFD60}"/>
    <cellStyle name="Percent 4 7 2 3 3" xfId="43034" xr:uid="{E0E93F54-4EC0-4E7E-9B10-000DD808F9DF}"/>
    <cellStyle name="Percent 4 7 2 4" xfId="43035" xr:uid="{43254019-F55A-469D-AF09-8EF4FD862DDF}"/>
    <cellStyle name="Percent 4 7 2 4 2" xfId="43036" xr:uid="{96EA069E-E51B-4D16-ABE3-D238439E99CE}"/>
    <cellStyle name="Percent 4 7 2 5" xfId="43037" xr:uid="{36F1695B-7D9A-4DB1-9433-CD84CB41AB3F}"/>
    <cellStyle name="Percent 4 7 2 5 2" xfId="43038" xr:uid="{5309F643-D9FC-4C91-AFEF-D000540C7B96}"/>
    <cellStyle name="Percent 4 7 2 6" xfId="43039" xr:uid="{5E82C6FE-80F9-4943-9809-8253281CCA42}"/>
    <cellStyle name="Percent 4 7 2 7" xfId="45334" xr:uid="{50BEFFEB-BAC6-41A2-8F79-19A2DB849C4F}"/>
    <cellStyle name="Percent 4 7 3" xfId="43040" xr:uid="{9E7D8E38-BEFB-4523-9CE1-4AC7DC66A1AB}"/>
    <cellStyle name="Percent 4 7 3 2" xfId="43041" xr:uid="{D8EBA8A7-FA86-4AF4-B8A5-7078F776555A}"/>
    <cellStyle name="Percent 4 7 3 2 2" xfId="43042" xr:uid="{B7B91462-2BA8-4C86-BDFC-4C086D650EF3}"/>
    <cellStyle name="Percent 4 7 3 3" xfId="43043" xr:uid="{3641B292-3534-4BDA-AB7A-563605D5F8AD}"/>
    <cellStyle name="Percent 4 7 3 3 2" xfId="43044" xr:uid="{4C0CD01C-FBBE-416F-A5A4-C4F7CCA5FDD6}"/>
    <cellStyle name="Percent 4 7 3 4" xfId="43045" xr:uid="{BBAA6904-B7C6-4BC2-8115-38A56DDCD064}"/>
    <cellStyle name="Percent 4 7 3 5" xfId="45790" xr:uid="{0F52E873-481B-4855-AC12-4564313BA418}"/>
    <cellStyle name="Percent 4 7 4" xfId="43046" xr:uid="{F144CECA-2183-4BB1-8FC0-AD9279FD6A09}"/>
    <cellStyle name="Percent 4 7 4 2" xfId="43047" xr:uid="{A57370C1-873F-4964-8D0C-22E9B7C24022}"/>
    <cellStyle name="Percent 4 7 4 2 2" xfId="43048" xr:uid="{6B6B8238-AB59-497C-A32F-2C84CCEB13AF}"/>
    <cellStyle name="Percent 4 7 4 3" xfId="43049" xr:uid="{7D651FA3-84DB-4411-92FC-2962176924CB}"/>
    <cellStyle name="Percent 4 7 4 4" xfId="46673" xr:uid="{7489670E-EC26-4BBB-B60D-41F6D91A3CAF}"/>
    <cellStyle name="Percent 4 7 5" xfId="43050" xr:uid="{D284AE1D-1CD8-435F-ACA8-9B50D0AD2C9A}"/>
    <cellStyle name="Percent 4 7 5 2" xfId="43051" xr:uid="{21B0658A-6776-40EC-A48B-ADBFE4D31C0B}"/>
    <cellStyle name="Percent 4 7 6" xfId="43052" xr:uid="{DD314E48-C2C9-482C-94DC-CCC8EA9E40F0}"/>
    <cellStyle name="Percent 4 7 6 2" xfId="43053" xr:uid="{64230EDF-D9A1-4770-BE85-6A01B8E85964}"/>
    <cellStyle name="Percent 4 7 7" xfId="43054" xr:uid="{01BF746F-BA52-4BBE-AC43-C4C8BB0E9FBA}"/>
    <cellStyle name="Percent 4 7 8" xfId="44347" xr:uid="{4766AFDE-EB95-4780-9307-D48C621DF7D6}"/>
    <cellStyle name="Percent 4 8" xfId="43055" xr:uid="{797E7E10-68C2-4143-ACB3-BB9D9A134CAF}"/>
    <cellStyle name="Percent 4 8 2" xfId="43056" xr:uid="{150A9325-3882-4E11-83D0-C2C4B8A777E0}"/>
    <cellStyle name="Percent 4 8 2 2" xfId="43057" xr:uid="{54BF9094-2261-47DF-85CD-E4B197D1F968}"/>
    <cellStyle name="Percent 4 8 2 2 2" xfId="43058" xr:uid="{A051E339-3131-442A-9636-DD3B3FD8E0B3}"/>
    <cellStyle name="Percent 4 8 2 3" xfId="43059" xr:uid="{B6816A7B-C2B7-4001-9AAA-AE1938068354}"/>
    <cellStyle name="Percent 4 8 2 3 2" xfId="43060" xr:uid="{924F11C3-8660-4E74-BA15-73D4734A5216}"/>
    <cellStyle name="Percent 4 8 2 4" xfId="43061" xr:uid="{73C236C7-7251-41E3-AD09-1E8BAF65CFB2}"/>
    <cellStyle name="Percent 4 8 2 5" xfId="45909" xr:uid="{FC54D8DC-5A5F-43B8-A627-9BF18AB164EE}"/>
    <cellStyle name="Percent 4 8 3" xfId="43062" xr:uid="{11A98BE1-03AE-42D3-9882-7642D2987FE4}"/>
    <cellStyle name="Percent 4 8 3 2" xfId="43063" xr:uid="{843CC751-E4C2-46C2-AB42-F82418D192BB}"/>
    <cellStyle name="Percent 4 8 3 2 2" xfId="43064" xr:uid="{78CD33D3-85AD-4500-8B63-348506DF055B}"/>
    <cellStyle name="Percent 4 8 3 3" xfId="43065" xr:uid="{116D1A95-F346-4FA9-B8CB-40918BED1B65}"/>
    <cellStyle name="Percent 4 8 3 4" xfId="47665" xr:uid="{DB442EE3-73B1-4D9F-BA9A-B3176D7647E7}"/>
    <cellStyle name="Percent 4 8 4" xfId="43066" xr:uid="{C0B6A137-A9F2-4D56-9C1B-0953D57BBEC7}"/>
    <cellStyle name="Percent 4 8 4 2" xfId="43067" xr:uid="{A29AD192-66CC-4069-BFE5-425721FEC055}"/>
    <cellStyle name="Percent 4 8 5" xfId="43068" xr:uid="{4F2CFBA6-408F-49F8-9BD4-FA41B6B22AC3}"/>
    <cellStyle name="Percent 4 8 5 2" xfId="43069" xr:uid="{687229CB-7DD2-42F1-9395-45C7346E4F41}"/>
    <cellStyle name="Percent 4 8 6" xfId="43070" xr:uid="{D3A30109-1848-40E1-8A66-54DD8BC4BD28}"/>
    <cellStyle name="Percent 4 8 7" xfId="44364" xr:uid="{B699166E-8347-490A-826A-7A9EF2EF8EA8}"/>
    <cellStyle name="Percent 4 9" xfId="43071" xr:uid="{8E570B7B-02E2-4A2A-85BD-6F20EADD65EF}"/>
    <cellStyle name="Percent 4 9 2" xfId="43072" xr:uid="{69183B57-B0C5-4D8D-918D-960844AA2BEC}"/>
    <cellStyle name="Percent 4 9 2 2" xfId="43073" xr:uid="{B138B166-7F54-444D-95A1-74455A59B5F5}"/>
    <cellStyle name="Percent 4 9 2 2 2" xfId="43074" xr:uid="{4FA72A9E-064C-45AF-B824-CF1874778955}"/>
    <cellStyle name="Percent 4 9 2 3" xfId="43075" xr:uid="{FAAD0893-1F4B-4B88-BE08-AED0D53586F9}"/>
    <cellStyle name="Percent 4 9 3" xfId="43076" xr:uid="{F8C64AAD-64E8-4D95-A7F5-621ED43E106B}"/>
    <cellStyle name="Percent 4 9 3 2" xfId="43077" xr:uid="{1767FDD4-29FD-4B0E-AFA3-9ED2AEFA1F05}"/>
    <cellStyle name="Percent 4 9 4" xfId="43078" xr:uid="{D620C04C-7135-41E8-98E4-5ED9F5382E05}"/>
    <cellStyle name="Percent 4 9 4 2" xfId="43079" xr:uid="{88DD9E59-0DA6-463A-BACA-6E420D9B1AC3}"/>
    <cellStyle name="Percent 4 9 5" xfId="43080" xr:uid="{F0EBD61D-CB47-4263-BB9C-E84D81A7C33D}"/>
    <cellStyle name="Percent 4 9 6" xfId="44946" xr:uid="{D973B600-FC54-4BD1-9042-E99F5D79B896}"/>
    <cellStyle name="Percent 5" xfId="200" xr:uid="{5BBBA1AB-4657-4D48-901C-FD0CA2C88F64}"/>
    <cellStyle name="Percent 5 2" xfId="201" xr:uid="{DDF85CC6-9E08-49FB-AD83-BC078925C7AB}"/>
    <cellStyle name="Percent 5 2 2" xfId="1119" xr:uid="{5BD08212-D78C-4C92-9697-4F0D29F9CC38}"/>
    <cellStyle name="Percent 5 2 2 2" xfId="2032" xr:uid="{97AD1943-9509-407E-977D-982ACEB1F623}"/>
    <cellStyle name="Percent 5 2 2 3" xfId="2031" xr:uid="{19F285DC-6DB7-4C2D-A2EF-6A7312306A6B}"/>
    <cellStyle name="Percent 5 2 3" xfId="1281" xr:uid="{D5CE1B3A-88D1-46F4-93C0-ADF5390FC4ED}"/>
    <cellStyle name="Percent 5 2 3 2" xfId="47427" xr:uid="{CDB12331-E5DC-484F-A1F7-DC1C6DA1D98F}"/>
    <cellStyle name="Percent 5 2 4" xfId="719" xr:uid="{FF2E0285-553A-49D7-8F06-23068160ABBB}"/>
    <cellStyle name="Percent 5 3" xfId="908" xr:uid="{5190FBB9-B21B-449B-A3B2-BE98941497C0}"/>
    <cellStyle name="Percent 5 3 2" xfId="43081" xr:uid="{87613B71-8A8E-4D01-9D50-4D6B9E7480EC}"/>
    <cellStyle name="Percent 5 3 2 2" xfId="47761" xr:uid="{84A3B966-ECCE-4E54-9276-5C3829B015FE}"/>
    <cellStyle name="Percent 5 3 3" xfId="1750" xr:uid="{FC621425-866D-4ACE-98C9-6E95D6C5722C}"/>
    <cellStyle name="Percent 5 3 3 2" xfId="47846" xr:uid="{A9141B62-ACE5-46E0-BC02-0125D5FB6A8C}"/>
    <cellStyle name="Percent 5 3 4" xfId="47530" xr:uid="{5A364A90-B77E-41C5-93F4-9B161C3E9EAD}"/>
    <cellStyle name="Percent 5 3 5" xfId="45025" xr:uid="{18925085-3236-4273-8FBB-125D93A2F68E}"/>
    <cellStyle name="Percent 5 4" xfId="1280" xr:uid="{ED9554D6-F3EE-4A1B-97A7-AD9AE21CDA00}"/>
    <cellStyle name="Percent 5 4 2" xfId="47859" xr:uid="{E13C35F2-79EF-4DB8-B42E-7E7B348898DC}"/>
    <cellStyle name="Percent 5 4 3" xfId="47275" xr:uid="{DB107066-0E79-40C8-834F-FA708519D17C}"/>
    <cellStyle name="Percent 5 5" xfId="43829" xr:uid="{47CABDF5-DD82-4771-A44D-8E95E34D4CE0}"/>
    <cellStyle name="Percent 5 5 2" xfId="47862" xr:uid="{45A4EE41-62CD-4306-A1AB-205621556B29}"/>
    <cellStyle name="Percent 5 5 3" xfId="47856" xr:uid="{F4C1A92C-7135-4DC0-A240-00C74DDC5EAC}"/>
    <cellStyle name="Percent 5 6" xfId="456" xr:uid="{540A6D21-6150-41C2-BC06-D68350124D07}"/>
    <cellStyle name="Percent 5 6 2" xfId="47795" xr:uid="{F1E99405-2ABD-484E-9606-2CEC3ED80779}"/>
    <cellStyle name="Percent 6" xfId="215" xr:uid="{6982598E-EFF6-4CFD-9310-4D98910B440A}"/>
    <cellStyle name="Percent 6 2" xfId="630" xr:uid="{7E52C698-426D-4E38-8DEB-023705A78E18}"/>
    <cellStyle name="Percent 6 2 2" xfId="43084" xr:uid="{F41E102F-03D3-4F58-822A-4E88A321D64E}"/>
    <cellStyle name="Percent 6 2 2 2" xfId="45355" xr:uid="{1F7C5510-52F9-438D-B033-A1BF32DCC749}"/>
    <cellStyle name="Percent 6 2 3" xfId="43085" xr:uid="{A8D0EC49-013F-4353-A820-B6D4D530547B}"/>
    <cellStyle name="Percent 6 2 3 2" xfId="46693" xr:uid="{0A5AEE83-9CAA-4578-833E-17CC8A335901}"/>
    <cellStyle name="Percent 6 2 4" xfId="43083" xr:uid="{2D69492C-6ED5-4F3D-AF5D-E627AE0FD951}"/>
    <cellStyle name="Percent 6 2 5" xfId="44415" xr:uid="{019C1D5A-8E5E-4A1D-8A7F-DB1B3D286DB6}"/>
    <cellStyle name="Percent 6 3" xfId="43086" xr:uid="{950A6483-7E30-4B92-9144-194AE84BAB99}"/>
    <cellStyle name="Percent 6 3 2" xfId="44996" xr:uid="{D0068A6B-DF6F-46AE-A3EB-9CF86523E748}"/>
    <cellStyle name="Percent 6 4" xfId="43087" xr:uid="{0C4C4AAC-D128-4C37-A6EC-C98B3B7324C5}"/>
    <cellStyle name="Percent 6 4 2" xfId="44746" xr:uid="{A3815E2C-06DB-4440-B5EA-013E6C3513CC}"/>
    <cellStyle name="Percent 6 5" xfId="43082" xr:uid="{CD32EAD6-1580-44E9-A60E-D053F8DCCC0D}"/>
    <cellStyle name="Percent 6 5 2" xfId="46129" xr:uid="{E60A36B5-12DF-420C-B2C4-E13CC44FC4E7}"/>
    <cellStyle name="Percent 6 6" xfId="1727" xr:uid="{5E99A6D9-9CEF-46B5-99C4-EA11D5E61D95}"/>
    <cellStyle name="Percent 6 6 2" xfId="47850" xr:uid="{1F7B8F09-670B-4EFB-BF3D-C74CDA0706CA}"/>
    <cellStyle name="Percent 6 7" xfId="43833" xr:uid="{9B021388-9BA4-4C3B-8D6A-15D883CD5F18}"/>
    <cellStyle name="Percent 6 8" xfId="657" xr:uid="{305F2445-F6C2-4E35-9B2D-26343F626E9F}"/>
    <cellStyle name="Percent 7" xfId="809" xr:uid="{348FC9B4-7364-4DC3-8B64-57938E18AA95}"/>
    <cellStyle name="Percent 7 2" xfId="43089" xr:uid="{CB207472-C94D-4F39-A34B-A9E2648BBCCE}"/>
    <cellStyle name="Percent 7 2 2" xfId="43090" xr:uid="{2CC71660-19B7-412C-8A28-1415E1879DEE}"/>
    <cellStyle name="Percent 7 2 3" xfId="43091" xr:uid="{DCCA79CF-CBC9-4ACF-BCA7-19B5B63EBBC8}"/>
    <cellStyle name="Percent 7 2 4" xfId="47871" xr:uid="{0BDB821A-7F90-41FF-919D-D36597D28F16}"/>
    <cellStyle name="Percent 7 3" xfId="43092" xr:uid="{9B9E34EB-01B1-43C8-AE65-3C4650C8559B}"/>
    <cellStyle name="Percent 7 3 2" xfId="47842" xr:uid="{E870DA8D-E4EB-4A58-A66F-E97083472582}"/>
    <cellStyle name="Percent 7 4" xfId="43093" xr:uid="{6300581D-5398-43CB-B57D-281E239F38AB}"/>
    <cellStyle name="Percent 7 4 2" xfId="47247" xr:uid="{1B1CFFAA-7698-4462-9D16-3A2D1855E444}"/>
    <cellStyle name="Percent 7 5" xfId="43088" xr:uid="{2D49F687-DC84-4F35-9739-4853F4CC0B4D}"/>
    <cellStyle name="Percent 7 6" xfId="1820" xr:uid="{4673BEE9-DF5C-46D2-8DAA-C015D6993501}"/>
    <cellStyle name="Percent 7 7" xfId="1278" xr:uid="{411D344E-1114-462B-8C70-BA4ED396465C}"/>
    <cellStyle name="Percent 7 8" xfId="43838" xr:uid="{473AD0AD-9E90-4310-B7DF-488C2C7A8B52}"/>
    <cellStyle name="Percent 7 9" xfId="47869" xr:uid="{3966C9C9-D2A8-4476-8743-9993D83E52D0}"/>
    <cellStyle name="Percent 8" xfId="1208" xr:uid="{D88682A9-BFE4-46F8-959E-D16268645E35}"/>
    <cellStyle name="Percent 8 10" xfId="1984" xr:uid="{F0A2E669-FBE9-4AA3-A2D7-E9B41F93A8B8}"/>
    <cellStyle name="Percent 8 11" xfId="43848" xr:uid="{0016F0C7-CD7B-4AA9-8943-CC546CC30017}"/>
    <cellStyle name="Percent 8 12" xfId="43976" xr:uid="{03EBF7E2-CCBA-42E1-9AA5-527A1A613A48}"/>
    <cellStyle name="Percent 8 2" xfId="1993" xr:uid="{B708DDBB-9928-4D04-97B7-AC10CA0EB2B6}"/>
    <cellStyle name="Percent 8 2 2" xfId="43096" xr:uid="{5DB97862-16BC-488B-BC65-C79F8407798C}"/>
    <cellStyle name="Percent 8 2 2 2" xfId="43097" xr:uid="{CBECD504-037C-497F-862E-8F34FDB4B621}"/>
    <cellStyle name="Percent 8 2 2 2 2" xfId="43098" xr:uid="{4DEEFC23-1BA3-4C30-8D0E-F909913B7AAF}"/>
    <cellStyle name="Percent 8 2 2 2 2 2" xfId="43099" xr:uid="{2C6D00D6-7574-42A8-A11A-4F2DA6FE8635}"/>
    <cellStyle name="Percent 8 2 2 2 2 3" xfId="43100" xr:uid="{62E59EC3-CD91-4826-8CFD-ED8BDAB799FD}"/>
    <cellStyle name="Percent 8 2 2 2 3" xfId="43101" xr:uid="{A22BB5FD-D9AB-4B42-879A-0089C796A7D2}"/>
    <cellStyle name="Percent 8 2 2 2 4" xfId="43102" xr:uid="{33F97795-180C-43F3-830E-C3A916029080}"/>
    <cellStyle name="Percent 8 2 2 3" xfId="43103" xr:uid="{AEF1D5A8-170A-4125-9989-29B7D2EB7E56}"/>
    <cellStyle name="Percent 8 2 2 3 2" xfId="43104" xr:uid="{EC0814FE-AF41-480D-8495-656171E635E2}"/>
    <cellStyle name="Percent 8 2 2 3 3" xfId="43105" xr:uid="{CA3CE74A-78D1-4513-9429-2C783CFA0E9F}"/>
    <cellStyle name="Percent 8 2 2 4" xfId="43106" xr:uid="{E6EC90A7-3D28-4DBA-A019-74C70560B23C}"/>
    <cellStyle name="Percent 8 2 2 5" xfId="43107" xr:uid="{2079B66A-13CD-4646-81A4-8CD3CCEBDB6D}"/>
    <cellStyle name="Percent 8 2 2 6" xfId="45225" xr:uid="{91F76727-03F4-4DC6-AF32-4AA0B2CE673C}"/>
    <cellStyle name="Percent 8 2 3" xfId="43108" xr:uid="{539EC868-37F0-4E62-B0CB-87DF48B3065C}"/>
    <cellStyle name="Percent 8 2 3 2" xfId="43109" xr:uid="{87994B1A-8252-48E6-B01D-F792F555450D}"/>
    <cellStyle name="Percent 8 2 3 2 2" xfId="43110" xr:uid="{667F940B-229A-4825-9B67-65DFF2C76AEF}"/>
    <cellStyle name="Percent 8 2 3 2 3" xfId="43111" xr:uid="{3FF37801-01CA-4175-9A67-FCB4D5B2331C}"/>
    <cellStyle name="Percent 8 2 3 3" xfId="43112" xr:uid="{5AE3771B-04A5-4D66-8D56-6BD86CF31B3D}"/>
    <cellStyle name="Percent 8 2 3 4" xfId="43113" xr:uid="{C4E828A3-2EB8-4446-A8B3-A3ACC2C83509}"/>
    <cellStyle name="Percent 8 2 3 5" xfId="45665" xr:uid="{AD33955D-D4DE-4F87-BDAF-29EB1B5FA391}"/>
    <cellStyle name="Percent 8 2 4" xfId="43114" xr:uid="{D1939C4D-9AFE-42A3-A708-EBC3D3146417}"/>
    <cellStyle name="Percent 8 2 4 2" xfId="43115" xr:uid="{405FB53B-8FDF-4665-87EF-D4DF09E87560}"/>
    <cellStyle name="Percent 8 2 4 3" xfId="43116" xr:uid="{467BD44E-E6DC-45AD-B2B9-1154103A5DD5}"/>
    <cellStyle name="Percent 8 2 4 4" xfId="46564" xr:uid="{661C4794-2FD8-4A63-B7F1-5C07B64A7E9F}"/>
    <cellStyle name="Percent 8 2 5" xfId="43117" xr:uid="{CA33B09D-6A0F-4613-A967-FEA8C23CF524}"/>
    <cellStyle name="Percent 8 2 6" xfId="43118" xr:uid="{AFF48006-34EB-493F-B81C-B0AEF47A4AC3}"/>
    <cellStyle name="Percent 8 2 7" xfId="43095" xr:uid="{71F23B18-290A-434D-AAB1-1916B69DE7F8}"/>
    <cellStyle name="Percent 8 2 8" xfId="44238" xr:uid="{EE375A34-72AF-4E7C-9BD9-FC0DC62D6629}"/>
    <cellStyle name="Percent 8 3" xfId="2048" xr:uid="{90104E27-39F5-4FD4-9EB4-5A44BB1729EF}"/>
    <cellStyle name="Percent 8 3 2" xfId="43120" xr:uid="{E868FAB4-19BE-46E3-99F0-E9339B1F69CA}"/>
    <cellStyle name="Percent 8 3 2 2" xfId="43121" xr:uid="{54E8DA2F-682A-4666-88F1-FE2EF2519C23}"/>
    <cellStyle name="Percent 8 3 2 2 2" xfId="43122" xr:uid="{F1684533-5F94-4B2D-902B-1C39A29E178F}"/>
    <cellStyle name="Percent 8 3 2 2 3" xfId="43123" xr:uid="{FCC82288-6956-443F-97A0-C67DBF51AB46}"/>
    <cellStyle name="Percent 8 3 2 3" xfId="43124" xr:uid="{4434E5D5-647B-4CE1-BA3E-BD1F71073340}"/>
    <cellStyle name="Percent 8 3 2 4" xfId="43125" xr:uid="{86E02771-ED42-4EC2-A834-26014E27E19B}"/>
    <cellStyle name="Percent 8 3 2 5" xfId="45100" xr:uid="{B19FC860-1685-4B9F-BC3D-88AD1665D066}"/>
    <cellStyle name="Percent 8 3 3" xfId="43126" xr:uid="{0DC11B8B-E675-4CA1-87B0-C076C275520C}"/>
    <cellStyle name="Percent 8 3 3 2" xfId="43127" xr:uid="{5E5A8BCC-2200-46A5-AEC8-98C5A556F9EA}"/>
    <cellStyle name="Percent 8 3 3 3" xfId="43128" xr:uid="{7843785A-7F8A-4DCC-9F0E-DB41169F2C7B}"/>
    <cellStyle name="Percent 8 3 3 4" xfId="45787" xr:uid="{55EDE395-9C74-44DD-B944-8E49DCFD073C}"/>
    <cellStyle name="Percent 8 3 4" xfId="43129" xr:uid="{48F76CA8-5E72-43FB-A03A-48534C477364}"/>
    <cellStyle name="Percent 8 3 4 2" xfId="46439" xr:uid="{6DF1B49E-099A-4930-9BBC-FC05FA6B8A98}"/>
    <cellStyle name="Percent 8 3 5" xfId="43130" xr:uid="{7D41C9EF-AF36-455B-AB1B-679799A1554D}"/>
    <cellStyle name="Percent 8 3 6" xfId="43119" xr:uid="{96B4DF26-5D8A-4122-94AF-36F5D5BDC7C6}"/>
    <cellStyle name="Percent 8 3 7" xfId="44113" xr:uid="{5161102A-4492-43C0-AAAC-77D36579DF3D}"/>
    <cellStyle name="Percent 8 4" xfId="43131" xr:uid="{2444AF07-1B27-436C-88F9-8A77CC21A105}"/>
    <cellStyle name="Percent 8 4 2" xfId="43132" xr:uid="{32AAF27E-3263-4E19-9FC7-47972558C16F}"/>
    <cellStyle name="Percent 8 4 2 2" xfId="43133" xr:uid="{5FA79E68-A441-4BF7-A8A2-10ABA1192885}"/>
    <cellStyle name="Percent 8 4 2 3" xfId="43134" xr:uid="{B7AD7EF7-1367-4B40-B873-0010F718031E}"/>
    <cellStyle name="Percent 8 4 2 4" xfId="45906" xr:uid="{88A5D8EA-10F9-4B18-B3A6-884C955215D6}"/>
    <cellStyle name="Percent 8 4 3" xfId="43135" xr:uid="{35B83664-A132-4D5C-95BD-4D5828140C41}"/>
    <cellStyle name="Percent 8 4 4" xfId="43136" xr:uid="{ED494F18-2A6C-485D-8098-06328258EA13}"/>
    <cellStyle name="Percent 8 4 5" xfId="44956" xr:uid="{FFDFC783-463B-482B-9EBD-C0E4FF1C0F61}"/>
    <cellStyle name="Percent 8 5" xfId="43137" xr:uid="{7D533362-7938-4EE1-94B0-F13ABC7D6C71}"/>
    <cellStyle name="Percent 8 5 2" xfId="43138" xr:uid="{A16E5DD5-8148-46AE-9116-46FE9CB43A09}"/>
    <cellStyle name="Percent 8 5 3" xfId="43139" xr:uid="{02AF5FAA-AB6E-42D4-986F-7AB2C7AA3FAD}"/>
    <cellStyle name="Percent 8 5 4" xfId="45538" xr:uid="{9B0A0E1A-991C-4D21-BA29-FFC437BA9552}"/>
    <cellStyle name="Percent 8 6" xfId="43140" xr:uid="{6C945A30-854E-48AE-A136-6E79290F6314}"/>
    <cellStyle name="Percent 8 6 2" xfId="43141" xr:uid="{ACCA92FB-543B-475F-B91E-254A19349D5E}"/>
    <cellStyle name="Percent 8 6 3" xfId="43142" xr:uid="{8D90AD97-C94B-4E8B-8FF2-16BF2800153F}"/>
    <cellStyle name="Percent 8 6 4" xfId="46313" xr:uid="{D900107C-3B61-4C87-A49E-A2BC8C2B10FA}"/>
    <cellStyle name="Percent 8 7" xfId="43143" xr:uid="{FC244F34-4AE4-4C92-B7FA-C91CF015FF05}"/>
    <cellStyle name="Percent 8 7 2" xfId="47610" xr:uid="{A7E7CFFC-BB86-4D61-A489-40982C0DEE3A}"/>
    <cellStyle name="Percent 8 8" xfId="43144" xr:uid="{54C39A75-1355-44D8-ACFC-87D517FC0392}"/>
    <cellStyle name="Percent 8 8 2" xfId="47837" xr:uid="{1057C360-2367-45FD-843A-F41503A618CA}"/>
    <cellStyle name="Percent 8 9" xfId="43094" xr:uid="{58ACF803-36C9-4D5B-9FF8-77FFBFC4BB81}"/>
    <cellStyle name="Percent 8 9 2" xfId="47255" xr:uid="{42CA98AD-235E-458C-8DC6-51899EEF3BE8}"/>
    <cellStyle name="Percent 9" xfId="1986" xr:uid="{4DBBC2CD-8CD0-4014-8025-763A93A53FC4}"/>
    <cellStyle name="Percent 9 10" xfId="43145" xr:uid="{F31A55F4-1586-4090-9739-05235C40B7D6}"/>
    <cellStyle name="Percent 9 11" xfId="43977" xr:uid="{3E7505D6-5F4F-4957-8F74-035E94344C94}"/>
    <cellStyle name="Percent 9 2" xfId="2537" xr:uid="{0E94034C-E1C3-436C-A11D-61EF4D830F8B}"/>
    <cellStyle name="Percent 9 2 10" xfId="46010" xr:uid="{D47C1BE4-114B-42BA-B7F7-8EC9D9FA910A}"/>
    <cellStyle name="Percent 9 2 2" xfId="43147" xr:uid="{77E60199-C76C-4950-BF4B-35D754665E05}"/>
    <cellStyle name="Percent 9 2 2 2" xfId="43148" xr:uid="{FF77C6ED-FD6F-4C84-9060-52E5AC0FDE86}"/>
    <cellStyle name="Percent 9 2 2 2 2" xfId="43149" xr:uid="{29154DEF-4723-446B-94B2-B5CEB90FF222}"/>
    <cellStyle name="Percent 9 2 2 2 2 2" xfId="43150" xr:uid="{E52C144D-64C8-489C-97DE-8DD4F5682EBD}"/>
    <cellStyle name="Percent 9 2 2 2 2 2 2" xfId="43151" xr:uid="{FC4E484F-E50B-4644-9BD2-AFC4F6D7223E}"/>
    <cellStyle name="Percent 9 2 2 2 2 3" xfId="43152" xr:uid="{632F350E-55B7-4D47-8791-8F29E829308C}"/>
    <cellStyle name="Percent 9 2 2 2 2 3 2" xfId="43153" xr:uid="{A6D571A6-B883-4005-8225-CCA1C8114495}"/>
    <cellStyle name="Percent 9 2 2 2 2 4" xfId="43154" xr:uid="{A78BDA72-3928-4ADB-9812-787E739D865E}"/>
    <cellStyle name="Percent 9 2 2 2 3" xfId="43155" xr:uid="{F39C9E2B-9170-446F-8E4F-A7DB451CB295}"/>
    <cellStyle name="Percent 9 2 2 2 3 2" xfId="43156" xr:uid="{AD293A4A-04DD-46F2-9F20-755B525F2590}"/>
    <cellStyle name="Percent 9 2 2 2 3 2 2" xfId="43157" xr:uid="{9CE378EC-54FF-4ED6-9208-107680F9D3D9}"/>
    <cellStyle name="Percent 9 2 2 2 3 3" xfId="43158" xr:uid="{C7DE4B20-B157-4A28-9A2C-ABD439F8A8E4}"/>
    <cellStyle name="Percent 9 2 2 2 4" xfId="43159" xr:uid="{2E282657-8BD7-49EF-AEDC-CFFB6A26F528}"/>
    <cellStyle name="Percent 9 2 2 2 4 2" xfId="43160" xr:uid="{817FA537-083F-48B7-9A94-9B405C963970}"/>
    <cellStyle name="Percent 9 2 2 2 5" xfId="43161" xr:uid="{BAA4CA95-B1DD-4B74-AA9D-9573D55A8EF3}"/>
    <cellStyle name="Percent 9 2 2 2 5 2" xfId="43162" xr:uid="{F1C00D78-69DE-48B0-84C9-1296528B8E3C}"/>
    <cellStyle name="Percent 9 2 2 2 6" xfId="43163" xr:uid="{BF372981-8C53-44B6-9C63-7B5353AD1204}"/>
    <cellStyle name="Percent 9 2 2 3" xfId="43164" xr:uid="{F6B2D186-FDB6-41C8-B567-C63D1DCCD32C}"/>
    <cellStyle name="Percent 9 2 2 3 2" xfId="43165" xr:uid="{770A4BB4-7C48-4871-A89E-A527EE35D4CD}"/>
    <cellStyle name="Percent 9 2 2 3 2 2" xfId="43166" xr:uid="{685C9B7E-DFAD-4EB2-9809-782B918ACBEE}"/>
    <cellStyle name="Percent 9 2 2 3 3" xfId="43167" xr:uid="{980DCD82-D850-4F82-9A70-99EB819D4792}"/>
    <cellStyle name="Percent 9 2 2 3 3 2" xfId="43168" xr:uid="{F1441151-4A6B-430D-A4EA-CD8E2881FB17}"/>
    <cellStyle name="Percent 9 2 2 3 4" xfId="43169" xr:uid="{5E17871D-FB5F-4B51-A948-42AA4D32D43A}"/>
    <cellStyle name="Percent 9 2 2 4" xfId="43170" xr:uid="{BB440861-96AD-4087-A6FE-CD4F14C05ABE}"/>
    <cellStyle name="Percent 9 2 2 4 2" xfId="43171" xr:uid="{B16D4712-516E-4D49-9DEA-45C89DDE3300}"/>
    <cellStyle name="Percent 9 2 2 4 2 2" xfId="43172" xr:uid="{C7125606-1EAD-4351-8659-2C0BFCAEE73A}"/>
    <cellStyle name="Percent 9 2 2 4 3" xfId="43173" xr:uid="{385F0925-EB04-4289-A5A0-7B9898E71202}"/>
    <cellStyle name="Percent 9 2 2 5" xfId="43174" xr:uid="{98CE637C-747B-4960-AC6B-02975BACC700}"/>
    <cellStyle name="Percent 9 2 2 5 2" xfId="43175" xr:uid="{85881189-B66C-42FE-8BD4-9AE24B966CE6}"/>
    <cellStyle name="Percent 9 2 2 6" xfId="43176" xr:uid="{42F0C756-63D2-431F-83A8-B87465E84076}"/>
    <cellStyle name="Percent 9 2 2 6 2" xfId="43177" xr:uid="{8BECAE80-0255-4E50-A649-877BDCE2E79A}"/>
    <cellStyle name="Percent 9 2 2 7" xfId="43178" xr:uid="{1E3CD6DD-1A75-4971-8D79-4B3F6FBF3419}"/>
    <cellStyle name="Percent 9 2 3" xfId="43179" xr:uid="{18A8D702-E9D9-445F-A27C-C9E670087F04}"/>
    <cellStyle name="Percent 9 2 3 2" xfId="43180" xr:uid="{BABA03CD-BED3-4C52-98B3-32767D20B562}"/>
    <cellStyle name="Percent 9 2 3 2 2" xfId="43181" xr:uid="{8AEAA47F-7805-4C59-80AC-1AD5F7DCE8FE}"/>
    <cellStyle name="Percent 9 2 3 2 2 2" xfId="43182" xr:uid="{89863C38-7008-46CD-A8DB-BA9BBCDE9169}"/>
    <cellStyle name="Percent 9 2 3 2 3" xfId="43183" xr:uid="{17327528-BD98-4E61-BC80-6B6CB3610312}"/>
    <cellStyle name="Percent 9 2 3 2 3 2" xfId="43184" xr:uid="{EFE76573-E8D1-478B-BBE1-D98B3B911202}"/>
    <cellStyle name="Percent 9 2 3 2 4" xfId="43185" xr:uid="{236BEB62-EF0C-4069-968A-030617F6D3AF}"/>
    <cellStyle name="Percent 9 2 3 3" xfId="43186" xr:uid="{EDF5736D-4AF1-4027-A1F3-1575B1D385E7}"/>
    <cellStyle name="Percent 9 2 3 3 2" xfId="43187" xr:uid="{45476E53-6493-4F34-BCEF-58490BF51D94}"/>
    <cellStyle name="Percent 9 2 3 3 2 2" xfId="43188" xr:uid="{5750D1C7-18EA-41A6-B011-2D42B6326349}"/>
    <cellStyle name="Percent 9 2 3 3 3" xfId="43189" xr:uid="{4EFDDC42-19CA-454C-8756-7DE82B536BE4}"/>
    <cellStyle name="Percent 9 2 3 4" xfId="43190" xr:uid="{E1610265-3744-4FC0-881A-B1A11ECFD8C7}"/>
    <cellStyle name="Percent 9 2 3 4 2" xfId="43191" xr:uid="{8D39AEC2-307A-4F8A-9FFD-EB7CF05E5DD0}"/>
    <cellStyle name="Percent 9 2 3 5" xfId="43192" xr:uid="{D4251C4B-0501-41B1-A41E-94EA6B81F2ED}"/>
    <cellStyle name="Percent 9 2 3 5 2" xfId="43193" xr:uid="{51B724BA-ED1A-488C-9761-CD76CB2DDF95}"/>
    <cellStyle name="Percent 9 2 3 6" xfId="43194" xr:uid="{79165159-96AD-4F35-9407-0C4F55B0B3FF}"/>
    <cellStyle name="Percent 9 2 4" xfId="43195" xr:uid="{E91C6BDF-8470-443D-8E8D-C451CE6F2CEF}"/>
    <cellStyle name="Percent 9 2 4 2" xfId="43196" xr:uid="{9D59F891-25D1-4817-8CA2-AE92501215FA}"/>
    <cellStyle name="Percent 9 2 4 2 2" xfId="43197" xr:uid="{73BE3A99-87D4-4E5E-BF75-2B9579DF09FE}"/>
    <cellStyle name="Percent 9 2 4 3" xfId="43198" xr:uid="{E6F5359A-2021-4539-BE31-B3029D2043FB}"/>
    <cellStyle name="Percent 9 2 4 3 2" xfId="43199" xr:uid="{0C5C68FF-B7A8-488C-8634-B1396B756112}"/>
    <cellStyle name="Percent 9 2 4 4" xfId="43200" xr:uid="{C08CA39B-D392-4875-B1CA-A69A8A520519}"/>
    <cellStyle name="Percent 9 2 5" xfId="43201" xr:uid="{844A384E-9EC6-45B7-A7F8-C3BF9B85D482}"/>
    <cellStyle name="Percent 9 2 5 2" xfId="43202" xr:uid="{E377FB81-177C-40F8-8926-CD118ED523EA}"/>
    <cellStyle name="Percent 9 2 5 2 2" xfId="43203" xr:uid="{3C29BC68-C455-4EDB-A46B-4B6541A0900D}"/>
    <cellStyle name="Percent 9 2 5 3" xfId="43204" xr:uid="{27E0F654-C1DB-4664-97A9-1676777E62F5}"/>
    <cellStyle name="Percent 9 2 6" xfId="43205" xr:uid="{81BB82B9-EA8C-46BB-A8FE-AC41F994FC16}"/>
    <cellStyle name="Percent 9 2 6 2" xfId="43206" xr:uid="{3619BF06-1DD0-444C-BB52-32E0D810FC7E}"/>
    <cellStyle name="Percent 9 2 7" xfId="43207" xr:uid="{0F660E3E-9C89-4733-B1FB-AC4A42029797}"/>
    <cellStyle name="Percent 9 2 7 2" xfId="43208" xr:uid="{8E3AB7DD-6B4E-45EA-B2CB-2D7FF20278EE}"/>
    <cellStyle name="Percent 9 2 8" xfId="43209" xr:uid="{45DEDBB1-086D-46CB-88D9-E7CEA36E26B6}"/>
    <cellStyle name="Percent 9 2 9" xfId="43146" xr:uid="{25909B1A-9E7B-473B-AF26-2DA301499B4A}"/>
    <cellStyle name="Percent 9 3" xfId="2771" xr:uid="{F0349A89-E080-4712-8197-517641552842}"/>
    <cellStyle name="Percent 9 3 2" xfId="43211" xr:uid="{6218611C-1552-4457-902E-0E3B626297F7}"/>
    <cellStyle name="Percent 9 3 2 2" xfId="43212" xr:uid="{DAC7C7F2-6FDA-49DB-AB90-759FBB25489A}"/>
    <cellStyle name="Percent 9 3 2 2 2" xfId="43213" xr:uid="{416CECB1-ED96-49F3-9F6F-EFAE2453FF3D}"/>
    <cellStyle name="Percent 9 3 2 2 2 2" xfId="43214" xr:uid="{C2F54DF9-B72D-4678-A60F-60CF99D51EB4}"/>
    <cellStyle name="Percent 9 3 2 2 3" xfId="43215" xr:uid="{B2F67979-0B9A-4DDC-8E54-6AF6BCA07348}"/>
    <cellStyle name="Percent 9 3 2 2 3 2" xfId="43216" xr:uid="{9A29922B-FFD3-4CAE-B4C9-9F3B2BD27025}"/>
    <cellStyle name="Percent 9 3 2 2 4" xfId="43217" xr:uid="{E553F60A-543E-4B7E-8D07-1136E76741D9}"/>
    <cellStyle name="Percent 9 3 2 3" xfId="43218" xr:uid="{432E312E-F4F7-4967-ABE4-3835D0989EA9}"/>
    <cellStyle name="Percent 9 3 2 3 2" xfId="43219" xr:uid="{FCE6001C-2D5B-48F7-B644-44701A10303D}"/>
    <cellStyle name="Percent 9 3 2 3 2 2" xfId="43220" xr:uid="{CEA95B3D-D383-4125-99A6-9E18E8BD5575}"/>
    <cellStyle name="Percent 9 3 2 3 3" xfId="43221" xr:uid="{58DFE8CA-A391-4909-A86E-52FC8B32E877}"/>
    <cellStyle name="Percent 9 3 2 4" xfId="43222" xr:uid="{ED8D8A05-8997-4CBD-B946-34338BF0E09C}"/>
    <cellStyle name="Percent 9 3 2 4 2" xfId="43223" xr:uid="{27E40B9A-3AE7-42ED-B239-0A4B637D343D}"/>
    <cellStyle name="Percent 9 3 2 5" xfId="43224" xr:uid="{ECE50914-5ACD-4427-92B1-E9DF63C7D54C}"/>
    <cellStyle name="Percent 9 3 2 5 2" xfId="43225" xr:uid="{C3662C2B-4444-4C04-96B2-83242648C580}"/>
    <cellStyle name="Percent 9 3 2 6" xfId="43226" xr:uid="{EF31D2F2-E485-4B42-8B16-F33D4689A92D}"/>
    <cellStyle name="Percent 9 3 3" xfId="43227" xr:uid="{090F8A06-79F8-4FF2-ABB8-4EDEA851041B}"/>
    <cellStyle name="Percent 9 3 3 2" xfId="43228" xr:uid="{02DB2848-7EDF-4EAF-8400-8BE4A740FA0A}"/>
    <cellStyle name="Percent 9 3 3 2 2" xfId="43229" xr:uid="{3A6387CA-423C-4D76-8742-15583D8FB749}"/>
    <cellStyle name="Percent 9 3 3 3" xfId="43230" xr:uid="{55D67921-6453-4155-95DC-E3A6EBC15A92}"/>
    <cellStyle name="Percent 9 3 3 3 2" xfId="43231" xr:uid="{18BD6133-07FB-4C53-92AA-3E07582B832C}"/>
    <cellStyle name="Percent 9 3 3 4" xfId="43232" xr:uid="{55018D74-46D1-4FED-B9B1-5E7110831545}"/>
    <cellStyle name="Percent 9 3 4" xfId="43233" xr:uid="{8B0DD1ED-43DD-4A78-946A-EBF49F9FF408}"/>
    <cellStyle name="Percent 9 3 4 2" xfId="43234" xr:uid="{EA3E9C37-B912-4ABF-AFC3-FA7BE72D3BB5}"/>
    <cellStyle name="Percent 9 3 4 2 2" xfId="43235" xr:uid="{92CD522E-9CBD-4FDF-984B-8D4134B1B9B5}"/>
    <cellStyle name="Percent 9 3 4 3" xfId="43236" xr:uid="{1BDCE324-9380-4410-8AF6-CB7FEACD3930}"/>
    <cellStyle name="Percent 9 3 5" xfId="43237" xr:uid="{13DEB6BE-EDDA-454A-9879-4AF716AE2011}"/>
    <cellStyle name="Percent 9 3 5 2" xfId="43238" xr:uid="{1CFBD6D5-8E5E-4BE0-9DA7-7FF844EE3989}"/>
    <cellStyle name="Percent 9 3 6" xfId="43239" xr:uid="{BB09DE10-1E2D-4052-89EB-01E82FE254AD}"/>
    <cellStyle name="Percent 9 3 6 2" xfId="43240" xr:uid="{559A9013-7449-495F-8098-A451F59C8603}"/>
    <cellStyle name="Percent 9 3 7" xfId="43241" xr:uid="{8AF55F63-B674-4CE2-87B8-8313E84B94A0}"/>
    <cellStyle name="Percent 9 3 8" xfId="43210" xr:uid="{EDED82B3-C8D7-4AEC-946F-2AE1C96ADAD9}"/>
    <cellStyle name="Percent 9 3 9" xfId="45539" xr:uid="{092375BB-A26E-44FB-8DCD-7EAD12B0AD19}"/>
    <cellStyle name="Percent 9 4" xfId="3004" xr:uid="{79E60BF5-5959-4022-AAD0-DCCC013E6534}"/>
    <cellStyle name="Percent 9 4 2" xfId="43243" xr:uid="{A2E5FAD1-2307-47CA-8F88-0094D3378ED2}"/>
    <cellStyle name="Percent 9 4 2 2" xfId="43244" xr:uid="{06CADB7E-660D-4751-8445-CC9761B43189}"/>
    <cellStyle name="Percent 9 4 2 2 2" xfId="43245" xr:uid="{3595653D-88C2-4ED2-A797-F84410AD0CEA}"/>
    <cellStyle name="Percent 9 4 2 3" xfId="43246" xr:uid="{AE166687-F9F2-4EFD-B944-9E3AED12B627}"/>
    <cellStyle name="Percent 9 4 2 3 2" xfId="43247" xr:uid="{CFE58D33-945E-4DD1-93B3-F1E20F883468}"/>
    <cellStyle name="Percent 9 4 2 4" xfId="43248" xr:uid="{DC95F7D3-0081-4806-96F6-234BC8BC2D57}"/>
    <cellStyle name="Percent 9 4 3" xfId="43249" xr:uid="{71E7B629-1706-4EBC-9663-6C30CDBF3C25}"/>
    <cellStyle name="Percent 9 4 3 2" xfId="43250" xr:uid="{15A2EFC6-2F4B-4B62-81E9-7AEE09397BBC}"/>
    <cellStyle name="Percent 9 4 3 2 2" xfId="43251" xr:uid="{8ECC6B8B-24BD-4A36-BDDE-E94BF38E3E00}"/>
    <cellStyle name="Percent 9 4 3 3" xfId="43252" xr:uid="{5233B4A5-5DED-45E1-A9A3-398A31FE6D3F}"/>
    <cellStyle name="Percent 9 4 4" xfId="43253" xr:uid="{FFA0D8DF-6574-467E-A0D9-A23F92102119}"/>
    <cellStyle name="Percent 9 4 4 2" xfId="43254" xr:uid="{92C9E061-DD71-4536-A562-6DB6576D01F7}"/>
    <cellStyle name="Percent 9 4 5" xfId="43255" xr:uid="{9BC6B1E2-F34B-4ADD-A773-A52E0265A58B}"/>
    <cellStyle name="Percent 9 4 5 2" xfId="43256" xr:uid="{18BDE94E-C0E2-44EC-B0B2-555C914F38EB}"/>
    <cellStyle name="Percent 9 4 6" xfId="43257" xr:uid="{97687598-A5B0-4C41-81AE-903F3A05AE31}"/>
    <cellStyle name="Percent 9 4 7" xfId="43242" xr:uid="{BBB34307-C555-4822-9F17-B6CFD9C32E3B}"/>
    <cellStyle name="Percent 9 4 8" xfId="47611" xr:uid="{F742A3D9-AADF-4B8F-A483-CEB1E7AC9CE7}"/>
    <cellStyle name="Percent 9 5" xfId="3237" xr:uid="{9827DE38-EF18-4AB5-9FF4-6366AC461A5F}"/>
    <cellStyle name="Percent 9 5 2" xfId="43259" xr:uid="{BF76D008-BC5E-4317-88CF-7B2E5AB83663}"/>
    <cellStyle name="Percent 9 5 2 2" xfId="43260" xr:uid="{FFD41E1D-5275-4BC2-85F9-3063DB1D15CB}"/>
    <cellStyle name="Percent 9 5 2 2 2" xfId="43261" xr:uid="{2A8959E6-9A2D-473F-8F8D-A38E3A930972}"/>
    <cellStyle name="Percent 9 5 2 3" xfId="43262" xr:uid="{A720A913-1EA5-4743-9A32-11C6D78464CB}"/>
    <cellStyle name="Percent 9 5 3" xfId="43263" xr:uid="{0197393E-1A79-41B2-99EC-1892EDF02B33}"/>
    <cellStyle name="Percent 9 5 3 2" xfId="43264" xr:uid="{CEE60540-2624-4A82-817E-4EDE67CB4CAA}"/>
    <cellStyle name="Percent 9 5 4" xfId="43265" xr:uid="{F47B3E45-10B7-4717-9024-946C12451980}"/>
    <cellStyle name="Percent 9 5 4 2" xfId="43266" xr:uid="{64CC3F33-1E10-4338-B87D-4A38DA15672D}"/>
    <cellStyle name="Percent 9 5 5" xfId="43267" xr:uid="{742F9AD1-C5FB-4EE8-A934-0DE8F5CAA669}"/>
    <cellStyle name="Percent 9 5 6" xfId="43258" xr:uid="{3F2815E0-E5AF-48F0-AD4D-881A50AD2C30}"/>
    <cellStyle name="Percent 9 5 7" xfId="47242" xr:uid="{D6E48438-EE7E-4F70-8463-F2A5B99DE491}"/>
    <cellStyle name="Percent 9 6" xfId="2303" xr:uid="{EE1072D8-E425-4B91-8821-44DFE5F36D02}"/>
    <cellStyle name="Percent 9 6 2" xfId="43269" xr:uid="{46968C7C-5292-4304-B76F-4A4BBCBFC8FE}"/>
    <cellStyle name="Percent 9 6 2 2" xfId="43270" xr:uid="{A8D2D2A5-33BA-4F15-9AAC-D4AED6DB706C}"/>
    <cellStyle name="Percent 9 6 3" xfId="43271" xr:uid="{644E7FDA-5E8B-4FBC-948E-3FBA1E4D91C7}"/>
    <cellStyle name="Percent 9 6 4" xfId="43268" xr:uid="{3F432A40-A689-4DCE-8F8E-A630F3354BFE}"/>
    <cellStyle name="Percent 9 7" xfId="43272" xr:uid="{2789B433-9EA1-4945-8AC0-DCD5B81E8A18}"/>
    <cellStyle name="Percent 9 7 2" xfId="43273" xr:uid="{3E331384-9F3E-44EB-88F5-44143B198779}"/>
    <cellStyle name="Percent 9 8" xfId="43274" xr:uid="{6DFF5BE3-9CB8-4A2A-8423-703B343F046B}"/>
    <cellStyle name="Percent 9 8 2" xfId="43275" xr:uid="{B0B6B62F-E49B-406D-BF50-3409246EF723}"/>
    <cellStyle name="Percent 9 9" xfId="43276" xr:uid="{012A9A36-BE9F-4963-9ABB-CB4D8FAC7CC4}"/>
    <cellStyle name="PSChar" xfId="428" xr:uid="{F7899027-3B7E-4CFB-A6A1-9343C885ED67}"/>
    <cellStyle name="PSChar 2" xfId="43277" xr:uid="{52739EF6-3B11-4775-AE3F-3C6FBA256D3B}"/>
    <cellStyle name="PSChar 2 2" xfId="43278" xr:uid="{D08523F5-32C4-42D4-9FF0-63D5584F8536}"/>
    <cellStyle name="PSChar 2 3" xfId="43279" xr:uid="{63D7B52A-ACA7-4878-A419-F797DF5C65E8}"/>
    <cellStyle name="PSChar 3" xfId="43280" xr:uid="{0FE0F073-F9BE-4CC0-AAC4-D76E7B623452}"/>
    <cellStyle name="PSChar 4" xfId="43281" xr:uid="{27D93ECA-69F8-43A5-B8EC-47CFD8F4BC59}"/>
    <cellStyle name="PSDate" xfId="429" xr:uid="{8FD7C656-F63A-4B23-99F8-6D346E1DDE64}"/>
    <cellStyle name="PSDate 2" xfId="43282" xr:uid="{8B47D5A2-80AA-4E95-99FC-F7E2DC07E4E8}"/>
    <cellStyle name="PSDate 2 2" xfId="43283" xr:uid="{9F5426F2-B9C5-4E4F-B73B-118A285E3841}"/>
    <cellStyle name="PSDate 2 3" xfId="43284" xr:uid="{906D7E9F-AC39-4B94-ACC8-A29317D8140B}"/>
    <cellStyle name="PSDate 3" xfId="43285" xr:uid="{B8235AD4-F167-421A-A2BE-DD5F9D093855}"/>
    <cellStyle name="PSDate 4" xfId="43286" xr:uid="{16E87D19-4AD9-4EA4-843E-203D6EE31C60}"/>
    <cellStyle name="PSDec" xfId="430" xr:uid="{2E892D2C-CEC6-44A1-A6F6-20B9226858A8}"/>
    <cellStyle name="PSDec 2" xfId="43287" xr:uid="{00016EB0-5475-4A93-AE52-C56547D1720D}"/>
    <cellStyle name="PSDec 2 2" xfId="43288" xr:uid="{F15C55BC-B0EF-4E5C-BA77-456710446CBB}"/>
    <cellStyle name="PSDec 2 3" xfId="43289" xr:uid="{3EB2A738-10E0-4E15-8102-F39CB6AF75E5}"/>
    <cellStyle name="PSDec 3" xfId="43290" xr:uid="{F6DF9D7A-44B0-4C02-8E0C-CAE55F65603A}"/>
    <cellStyle name="PSDec 4" xfId="43291" xr:uid="{D1BD9740-4333-48D6-92BF-94B943412D6D}"/>
    <cellStyle name="PSHeading" xfId="431" xr:uid="{2EB31371-D0E3-421A-9109-0093E881531C}"/>
    <cellStyle name="PSHeading 2" xfId="43292" xr:uid="{4F46A8DD-1CE1-4057-9FE2-0249B09DDF3D}"/>
    <cellStyle name="PSHeading 2 2" xfId="43293" xr:uid="{7675ADF3-90B9-4F45-92B0-57F3570F6DD6}"/>
    <cellStyle name="PSHeading 2 3" xfId="43294" xr:uid="{D3DFC1D8-12CD-4D6B-A140-67C49DF14B63}"/>
    <cellStyle name="PSHeading 3" xfId="43295" xr:uid="{7BF3537D-0212-4436-9E21-E5B12EA7A106}"/>
    <cellStyle name="PSHeading 4" xfId="43296" xr:uid="{36B4F7BC-F9BD-47FC-A1DC-CB05DA2C94DF}"/>
    <cellStyle name="PSInt" xfId="432" xr:uid="{A2BC6681-EC3A-48E5-837E-97C5296E652F}"/>
    <cellStyle name="PSInt 2" xfId="43297" xr:uid="{FFBBEC32-2C97-42CA-BDE0-CA68711A841A}"/>
    <cellStyle name="PSInt 2 2" xfId="43298" xr:uid="{D55691FD-0CD9-4B45-8E51-9291FBDE1251}"/>
    <cellStyle name="PSInt 2 3" xfId="43299" xr:uid="{257E4A55-8A66-4047-8937-E17FA202E019}"/>
    <cellStyle name="PSInt 3" xfId="43300" xr:uid="{873A636C-D499-420A-9A30-80B63306DBED}"/>
    <cellStyle name="PSInt 4" xfId="43301" xr:uid="{63A35B11-CC8A-4D2C-A956-6AB8B953CD6A}"/>
    <cellStyle name="PSSpacer" xfId="433" xr:uid="{C474544A-E731-4AF8-9CD0-817BF09DD84B}"/>
    <cellStyle name="PSSpacer 2" xfId="43302" xr:uid="{7D6F0F25-6FEE-4D1E-B993-D23F7C02E4B1}"/>
    <cellStyle name="PSSpacer 2 2" xfId="43303" xr:uid="{4E1D8F2C-D045-48D0-BEBF-63676626651D}"/>
    <cellStyle name="PSSpacer 2 3" xfId="43304" xr:uid="{A944B048-99D2-48F2-9632-F1A241EAA78C}"/>
    <cellStyle name="PSSpacer 3" xfId="43305" xr:uid="{76E0C7E6-634E-4BF6-BE31-223A956FC1C9}"/>
    <cellStyle name="PSSpacer 4" xfId="43306" xr:uid="{B4254505-BEE3-4DB6-9555-3AD302F6B3F8}"/>
    <cellStyle name="rf0" xfId="75" xr:uid="{733D623C-D93A-468B-A68B-ECE92E11B351}"/>
    <cellStyle name="rf0 2" xfId="47625" xr:uid="{7C916EF0-4F7B-49FD-A3E3-74E92CF175B3}"/>
    <cellStyle name="rf0 3" xfId="47559" xr:uid="{2E9A9F44-FEAC-4B71-A18A-D5B991DFD141}"/>
    <cellStyle name="rf0 4" xfId="43760" xr:uid="{E860DAFD-CA16-48C8-80D4-5FA708AADB1C}"/>
    <cellStyle name="rf1" xfId="76" xr:uid="{6D9004C5-497A-4E4B-B648-71B547F75CC6}"/>
    <cellStyle name="rf1 2" xfId="47626" xr:uid="{5B3933F9-FFF4-4841-948E-57F891D120CF}"/>
    <cellStyle name="rf1 3" xfId="47560" xr:uid="{765638AF-B68E-410B-AC03-A4A2134CA540}"/>
    <cellStyle name="rf1 4" xfId="43761" xr:uid="{74830D67-4E55-409B-997A-9D5D7E11D390}"/>
    <cellStyle name="rf10" xfId="85" xr:uid="{FA8B131A-0EF7-41C0-BBA7-AE16CC825506}"/>
    <cellStyle name="rf10 2" xfId="47634" xr:uid="{7AE41E34-B2D0-4EA9-8DC3-A69CC59327C3}"/>
    <cellStyle name="rf10 3" xfId="47569" xr:uid="{BD979C99-CD71-40A2-A3D0-BD29143305AB}"/>
    <cellStyle name="rf10 4" xfId="43768" xr:uid="{D1CDB447-6565-406F-BB28-808C03F88FD7}"/>
    <cellStyle name="rf11" xfId="86" xr:uid="{96A5F50D-1993-48B4-84E6-A96D66F436A5}"/>
    <cellStyle name="rf11 2" xfId="47635" xr:uid="{D08A84D0-6B79-4885-8BCD-6DD5217B4807}"/>
    <cellStyle name="rf11 3" xfId="47570" xr:uid="{734E1C40-7BD1-4DED-9DB3-CC96939AD16F}"/>
    <cellStyle name="rf11 4" xfId="43769" xr:uid="{7BC141E9-B782-4545-A098-FF10113AAB33}"/>
    <cellStyle name="rf12" xfId="87" xr:uid="{6806C76C-8992-4DDE-B202-03EC6CFE52A4}"/>
    <cellStyle name="rf12 2" xfId="47636" xr:uid="{FA8FEEE2-F7CB-4FED-9EC9-D36903C8B11A}"/>
    <cellStyle name="rf12 3" xfId="47571" xr:uid="{34C20643-9CF3-4B9C-9050-C127EE3707AF}"/>
    <cellStyle name="rf12 4" xfId="43770" xr:uid="{8D22B2FF-630F-4599-B50B-548B87194DC5}"/>
    <cellStyle name="rf13" xfId="88" xr:uid="{AFF7C93C-9D9D-4B50-A377-57307D39B187}"/>
    <cellStyle name="rf13 2" xfId="47637" xr:uid="{C4823A7F-A5E5-4817-8708-22A9F37C4168}"/>
    <cellStyle name="rf13 3" xfId="47572" xr:uid="{087B072D-CE2F-4455-B4BC-4544185C6A8C}"/>
    <cellStyle name="rf13 4" xfId="43771" xr:uid="{C76CFF74-3548-47F5-AD54-B1E5345E1C80}"/>
    <cellStyle name="rf14" xfId="89" xr:uid="{91A5337E-7241-4C2B-90B1-04C9DF2EF0D0}"/>
    <cellStyle name="rf14 2" xfId="47638" xr:uid="{19273D80-D11E-4643-B943-811F28CF24A7}"/>
    <cellStyle name="rf14 3" xfId="47573" xr:uid="{2E6A0F9E-376F-4508-BDBA-8E42014FAAF6}"/>
    <cellStyle name="rf14 4" xfId="43772" xr:uid="{54225D52-2771-44D5-A525-A2344DD1FE17}"/>
    <cellStyle name="rf15" xfId="90" xr:uid="{B17E5219-8548-4A62-BF8D-D177FE7BFF64}"/>
    <cellStyle name="rf15 2" xfId="47639" xr:uid="{A8DD303B-3C30-437C-894E-9FDB90BD1786}"/>
    <cellStyle name="rf15 3" xfId="47574" xr:uid="{CAA4AA2F-3ACB-4EA9-8F0B-B197B5466474}"/>
    <cellStyle name="rf15 4" xfId="43773" xr:uid="{F275D915-DF59-467A-9099-4CAB83315625}"/>
    <cellStyle name="rf16" xfId="91" xr:uid="{817B8EEB-673E-4151-995C-DAD7EAAE250F}"/>
    <cellStyle name="rf16 2" xfId="47640" xr:uid="{009FD024-AD6C-4903-9C82-6D8E36B024C2}"/>
    <cellStyle name="rf16 3" xfId="47575" xr:uid="{1377FCD4-1879-4122-B8E8-6BB711D019B1}"/>
    <cellStyle name="rf16 4" xfId="43774" xr:uid="{594629F6-9E2C-43B5-A7C3-856C28CBFD91}"/>
    <cellStyle name="rf17" xfId="92" xr:uid="{E37EC014-D4ED-47B1-99C1-D04C202533F0}"/>
    <cellStyle name="rf17 2" xfId="47641" xr:uid="{BEF2F2CC-BB60-439E-9152-99B0C19278F4}"/>
    <cellStyle name="rf17 3" xfId="47576" xr:uid="{93EC7B00-F02C-4260-B988-8BCDC2027EB0}"/>
    <cellStyle name="rf17 4" xfId="43775" xr:uid="{CB9ABE4A-0A92-490C-917B-2B82D27651CF}"/>
    <cellStyle name="rf18" xfId="93" xr:uid="{C56191E2-F629-4E6C-9886-340587B62262}"/>
    <cellStyle name="rf18 2" xfId="47642" xr:uid="{30E56B44-229B-40F8-A8CF-35D5723D8131}"/>
    <cellStyle name="rf18 3" xfId="47577" xr:uid="{ECA5A85A-DDF1-4055-87DB-F32302782515}"/>
    <cellStyle name="rf18 4" xfId="43776" xr:uid="{580410DC-DB04-4BCD-803B-693A3A8CE41B}"/>
    <cellStyle name="rf19" xfId="94" xr:uid="{0875A6AC-864A-42EE-B45B-1F2ECFF16B3F}"/>
    <cellStyle name="rf19 2" xfId="47643" xr:uid="{7C26F83B-C531-4897-A2AB-6E9DC91363CC}"/>
    <cellStyle name="rf19 3" xfId="47578" xr:uid="{01B0F8A3-0603-4FDE-B4AB-E05AC0FE185D}"/>
    <cellStyle name="rf19 4" xfId="43777" xr:uid="{0DFA3376-22D1-40AE-9C97-2656EB1EF647}"/>
    <cellStyle name="rf2" xfId="77" xr:uid="{B000EEF0-1AE2-4906-A9E5-F14B51BC9F37}"/>
    <cellStyle name="rf2 2" xfId="47627" xr:uid="{3E147F4D-DDEF-435E-84D3-826B84B7C150}"/>
    <cellStyle name="rf2 3" xfId="47561" xr:uid="{517EA9F7-CF14-4682-95AF-88B80EC21872}"/>
    <cellStyle name="rf2 4" xfId="43762" xr:uid="{43DD0CFC-B1AA-4BD0-A86E-5207C4589CFD}"/>
    <cellStyle name="rf20" xfId="95" xr:uid="{65DE8A0D-DB11-44B3-AF0C-AF89FEE1E55E}"/>
    <cellStyle name="rf20 2" xfId="47644" xr:uid="{7DD23180-FE33-417E-8558-C655D25ABA12}"/>
    <cellStyle name="rf20 3" xfId="47579" xr:uid="{B90761CE-215F-47A9-AA93-C3943B9F35A1}"/>
    <cellStyle name="rf20 4" xfId="202" xr:uid="{DD86B1D0-9FAC-4275-A4F2-D6B884F43010}"/>
    <cellStyle name="rf21" xfId="96" xr:uid="{567846E2-3FA7-4474-8AF5-65B26DB8C093}"/>
    <cellStyle name="rf21 2" xfId="47645" xr:uid="{5E4F47E1-4465-4481-B6CF-E553F4C490BA}"/>
    <cellStyle name="rf21 3" xfId="47580" xr:uid="{FB24BB32-3FD9-4166-8712-0D6B3264F8DC}"/>
    <cellStyle name="rf21 4" xfId="43778" xr:uid="{E21025EA-F73D-4FED-BE0A-8AC0720B63E8}"/>
    <cellStyle name="rf22" xfId="97" xr:uid="{221627BD-D594-4869-8F9F-F102AB624485}"/>
    <cellStyle name="rf23" xfId="98" xr:uid="{5A828CB3-9C5F-41B1-8F0F-E0A2378387B0}"/>
    <cellStyle name="rf23 2" xfId="47646" xr:uid="{5F279D08-D211-4E68-84F7-B19FD8BA8740}"/>
    <cellStyle name="rf23 3" xfId="47581" xr:uid="{8AFA23BB-F190-4FCC-A36F-1E636368935B}"/>
    <cellStyle name="rf23 4" xfId="43779" xr:uid="{087B6142-6783-4FC7-823C-C92B6B49A80D}"/>
    <cellStyle name="rf24" xfId="99" xr:uid="{8BEFF9FC-7147-4918-A392-FDAB3693A308}"/>
    <cellStyle name="rf24 2" xfId="47647" xr:uid="{720FA4C0-6762-4F2E-8950-0526C3B5677A}"/>
    <cellStyle name="rf24 3" xfId="47582" xr:uid="{28CC90F0-1180-494C-985F-0C2638F33AF8}"/>
    <cellStyle name="rf24 4" xfId="43780" xr:uid="{AC3FEAE5-A14F-4C6E-8553-A762B83A53C7}"/>
    <cellStyle name="rf25" xfId="100" xr:uid="{F00C900E-14A4-413D-ACE1-78BBBF3791DD}"/>
    <cellStyle name="rf25 2" xfId="47648" xr:uid="{A533F64B-C9C0-4012-9097-4FE71F0CD76E}"/>
    <cellStyle name="rf25 3" xfId="47583" xr:uid="{57EC2AD1-F814-4A6E-9674-53EAAFF89003}"/>
    <cellStyle name="rf25 4" xfId="43781" xr:uid="{91B69C29-F9B0-4527-B65F-5C9E1FCC3BCF}"/>
    <cellStyle name="rf26" xfId="101" xr:uid="{A1329500-4169-4BC0-8CF4-BBA96952D55E}"/>
    <cellStyle name="rf26 2" xfId="47649" xr:uid="{5FB7A841-AA63-46BF-95EB-4CDA32A36E42}"/>
    <cellStyle name="rf26 3" xfId="47584" xr:uid="{60DAD816-8D43-4B6B-92D0-D03005419DE5}"/>
    <cellStyle name="rf26 4" xfId="43782" xr:uid="{98EDE7FC-1DA1-4E2B-9ACA-5760D3995856}"/>
    <cellStyle name="rf27" xfId="102" xr:uid="{3A3DC4AB-8A64-48C1-A8E8-E6305FA31380}"/>
    <cellStyle name="rf27 2" xfId="43824" xr:uid="{A0C85162-668A-42C7-8E9D-A7D6DC5F4781}"/>
    <cellStyle name="rf27 2 2" xfId="47650" xr:uid="{002409C3-F0E2-4699-AF0E-25C7AAE55FC0}"/>
    <cellStyle name="rf27 2 3" xfId="47259" xr:uid="{28358AC0-3E9E-4B91-B024-D21C93328063}"/>
    <cellStyle name="rf27 3" xfId="47585" xr:uid="{627CF3AA-0443-4200-9AFE-1DA1B803B300}"/>
    <cellStyle name="rf27 4" xfId="43783" xr:uid="{06403389-36BA-4825-86F7-5EC835E93E04}"/>
    <cellStyle name="rf28" xfId="103" xr:uid="{94FE9FF9-DC7D-407E-B71C-EBFE8B8102E6}"/>
    <cellStyle name="rf28 2" xfId="47586" xr:uid="{8260C412-EE97-402E-83DF-2B69A390658D}"/>
    <cellStyle name="rf28 3" xfId="43784" xr:uid="{F8B3F578-8FB3-41B5-894F-7FAA6D21B48F}"/>
    <cellStyle name="rf29" xfId="104" xr:uid="{3FB3426D-1E9D-43C8-A0CC-487D98A609E8}"/>
    <cellStyle name="rf29 2" xfId="47587" xr:uid="{E624C31D-99EF-4959-B4F3-D61BF9A47315}"/>
    <cellStyle name="rf29 3" xfId="43785" xr:uid="{F8C29170-F26F-49DF-9A83-0084C0361F89}"/>
    <cellStyle name="rf3" xfId="78" xr:uid="{D2423CEB-A21F-4231-8A9D-5A787AA2BA72}"/>
    <cellStyle name="rf3 2" xfId="47628" xr:uid="{29D3E6F0-2274-4881-813C-95B2B2FC9F40}"/>
    <cellStyle name="rf3 3" xfId="47562" xr:uid="{7EBDF217-3214-41F9-B998-5A3089A09EFC}"/>
    <cellStyle name="rf3 4" xfId="43763" xr:uid="{EBD95338-7749-455C-8B85-00557F61BBC7}"/>
    <cellStyle name="rf30" xfId="105" xr:uid="{224D6E81-CF3C-46ED-8CC5-7F7AF955DE7A}"/>
    <cellStyle name="rf30 2" xfId="47588" xr:uid="{B517DF99-D0F6-4018-95E0-15C87DA7D3B0}"/>
    <cellStyle name="rf30 3" xfId="43786" xr:uid="{7E3FDBC6-C33F-4692-8DC4-00349E7E6F15}"/>
    <cellStyle name="rf31" xfId="106" xr:uid="{37359A84-43C5-4781-8165-2DB3DA0CE070}"/>
    <cellStyle name="rf4" xfId="79" xr:uid="{797B032A-5460-4C66-B82E-A9333C27A198}"/>
    <cellStyle name="rf4 2" xfId="47629" xr:uid="{1A72B9F7-1987-4EAD-8221-5A39EE32B813}"/>
    <cellStyle name="rf4 3" xfId="47563" xr:uid="{982B1BAB-9A47-410F-A563-7F0FB409DB6C}"/>
    <cellStyle name="rf4 4" xfId="43764" xr:uid="{5F734590-65AD-4A6E-A0B3-3CA20B34A7C3}"/>
    <cellStyle name="rf5" xfId="80" xr:uid="{B3BEC8B6-D8FF-4825-AA1A-6379E9CF8FBE}"/>
    <cellStyle name="rf5 2" xfId="47622" xr:uid="{B40984E7-B355-47A2-90E2-E4341E24461A}"/>
    <cellStyle name="rf5 3" xfId="47564" xr:uid="{F07E0CBE-ECF7-4B00-8341-B814FD0A80FE}"/>
    <cellStyle name="rf5 4" xfId="203" xr:uid="{CAFC9651-4B54-4D82-9B13-526EB8C77422}"/>
    <cellStyle name="rf6" xfId="81" xr:uid="{C1D6EE53-5BFF-4E7E-B49D-237C5E8D29CC}"/>
    <cellStyle name="rf6 2" xfId="47630" xr:uid="{DE5C7820-54A3-4201-9049-206F57FE0FE4}"/>
    <cellStyle name="rf6 3" xfId="47565" xr:uid="{8F22445B-B9F5-429E-A2D8-8EFD24D3CF34}"/>
    <cellStyle name="rf6 4" xfId="43765" xr:uid="{1A44B6F2-8B79-41DD-96EF-585349F31D1F}"/>
    <cellStyle name="rf7" xfId="82" xr:uid="{DD701701-5DD8-4773-B0C5-CE034F73710D}"/>
    <cellStyle name="rf7 2" xfId="47631" xr:uid="{6FE1A4EE-BA90-444D-8EF1-227EE8C302C8}"/>
    <cellStyle name="rf7 3" xfId="47566" xr:uid="{554492FF-86AE-4851-AA25-60358992219B}"/>
    <cellStyle name="rf7 4" xfId="204" xr:uid="{929F890D-B8F7-40D7-B84D-7B1E58FE0363}"/>
    <cellStyle name="rf8" xfId="83" xr:uid="{E1587703-EEED-4F3C-A93B-67BA8BA2C7A0}"/>
    <cellStyle name="rf8 2" xfId="47632" xr:uid="{D0B8DEDF-AB6E-47EB-AA4B-0DCEB66C6A46}"/>
    <cellStyle name="rf8 3" xfId="47567" xr:uid="{98A1A68C-5D86-40B0-B81E-DAF781C35FE3}"/>
    <cellStyle name="rf8 4" xfId="43766" xr:uid="{13AA7872-5957-4E8F-A85E-6846DD942677}"/>
    <cellStyle name="rf9" xfId="84" xr:uid="{00380E5F-C22F-487A-BB3F-959DB75D7706}"/>
    <cellStyle name="rf9 2" xfId="47633" xr:uid="{A47E303B-BFFD-4FBE-A070-44F90C2E8F80}"/>
    <cellStyle name="rf9 3" xfId="47568" xr:uid="{1AD611E8-F8BF-49B7-B3BB-6375B4DF4A54}"/>
    <cellStyle name="rf9 4" xfId="43767" xr:uid="{25A50AD4-EAD1-4691-ADEA-7F6F53CD1C63}"/>
    <cellStyle name="Rounding" xfId="576" xr:uid="{ACEE4DC6-1FDB-4047-939B-05A24320DEF0}"/>
    <cellStyle name="Single Border" xfId="205" xr:uid="{0E6193BA-F25F-42D5-A298-185638320964}"/>
    <cellStyle name="Single Border 2" xfId="1282" xr:uid="{CAD1BBFF-D514-4916-B356-89BA407300BF}"/>
    <cellStyle name="Single Border 3" xfId="577" xr:uid="{0D025B17-01AE-48B2-9C8C-9B48EDB1B797}"/>
    <cellStyle name="Single Underline" xfId="206" xr:uid="{F1F38211-5A96-482E-881C-5626A409C762}"/>
    <cellStyle name="Single Underline 2" xfId="1283" xr:uid="{7EB02152-8F68-469E-8D61-D55ACDBBB902}"/>
    <cellStyle name="Single Underline 3" xfId="578" xr:uid="{0AA4C8C4-B513-43DF-89CC-C9255910BF68}"/>
    <cellStyle name="STYLE1" xfId="43307" xr:uid="{F746B9DF-25B1-464E-8658-77B9EBA00095}"/>
    <cellStyle name="STYLE1 2" xfId="43308" xr:uid="{2512FA14-2E41-4F13-ADE5-1E9E83F6CCDF}"/>
    <cellStyle name="STYLE1 3" xfId="43309" xr:uid="{81928FC7-2B81-4F7A-A916-E5B77A71C6AE}"/>
    <cellStyle name="STYLE2" xfId="43310" xr:uid="{ADB81EAE-87E4-4745-AEE8-1A43A14B9976}"/>
    <cellStyle name="STYLE2 2" xfId="43311" xr:uid="{86B6FB0B-B2FE-4954-ADF8-9227A114BE98}"/>
    <cellStyle name="STYLE2 3" xfId="43312" xr:uid="{8753A773-6441-41F4-815B-9471239EC66B}"/>
    <cellStyle name="Title" xfId="32" builtinId="15" customBuiltin="1"/>
    <cellStyle name="Title 2" xfId="276" xr:uid="{22F4A156-C14A-4545-8D98-5345F2D784E6}"/>
    <cellStyle name="Title 2 2" xfId="43314" xr:uid="{1C82CA9D-972F-4F97-A12A-9B3C9515E3B7}"/>
    <cellStyle name="Title 2 2 2" xfId="43315" xr:uid="{CC7C6FFC-67A6-4C68-916B-88E888D098CF}"/>
    <cellStyle name="Title 2 2 2 2" xfId="43316" xr:uid="{2A83A763-03A5-40EF-B450-3C9CC1A91AE5}"/>
    <cellStyle name="Title 2 2 2 3" xfId="43317" xr:uid="{497083C9-EB1E-4F3B-8674-FB52912B351C}"/>
    <cellStyle name="Title 2 2 3" xfId="43318" xr:uid="{F6749264-3E5C-4D8D-BA88-51F66DD2894A}"/>
    <cellStyle name="Title 2 2 3 2" xfId="43319" xr:uid="{87417F61-0BE6-4D19-B7A8-571DB7ED84C2}"/>
    <cellStyle name="Title 2 2 3 3" xfId="43320" xr:uid="{FE7D3F48-D1A7-4A5A-80A4-85EF5EA51350}"/>
    <cellStyle name="Title 2 2 4" xfId="43321" xr:uid="{EBDBFF48-A9D3-496E-8ECF-FE5DAC620D6E}"/>
    <cellStyle name="Title 2 2 4 2" xfId="43322" xr:uid="{A79B8360-0845-49DF-918C-A9B3FA3CA2E9}"/>
    <cellStyle name="Title 2 2 4 3" xfId="43323" xr:uid="{17D20C54-4A47-429F-8564-BEEBDCF612D8}"/>
    <cellStyle name="Title 2 2 5" xfId="43324" xr:uid="{BEFFC9E5-0D47-457D-89C9-2F612FB381DE}"/>
    <cellStyle name="Title 2 2 5 2" xfId="43325" xr:uid="{CCE8EB53-640C-4A01-9C13-95C5048FF491}"/>
    <cellStyle name="Title 2 2 5 3" xfId="43326" xr:uid="{9E02DA08-FF2B-4DE7-BAD1-9A93B45D13FE}"/>
    <cellStyle name="Title 2 2 6" xfId="43327" xr:uid="{1D0FD299-1541-41C2-B689-EE3FAC92BC83}"/>
    <cellStyle name="Title 2 2 7" xfId="43328" xr:uid="{1063CE16-BCF7-4D24-9144-6324E6CF1763}"/>
    <cellStyle name="Title 2 3" xfId="43329" xr:uid="{81818CF2-6BEB-49FD-A684-9CACF611306B}"/>
    <cellStyle name="Title 2 3 2" xfId="43330" xr:uid="{8E5A3450-8DCB-4BD3-BE59-A9694EB3AD2F}"/>
    <cellStyle name="Title 2 3 3" xfId="43331" xr:uid="{790BD46E-C532-4DF4-B26F-8AFC76F4C08E}"/>
    <cellStyle name="Title 2 4" xfId="43332" xr:uid="{9FD493C5-A5B6-4837-AC5E-99ED4BD68721}"/>
    <cellStyle name="Title 2 5" xfId="43333" xr:uid="{591E140F-44BD-4792-9E6F-2C9BEA1F1D0E}"/>
    <cellStyle name="Title 2 6" xfId="43313" xr:uid="{4659D527-241F-40DD-AC45-B93DE918DCF7}"/>
    <cellStyle name="Title 2 7" xfId="43845" xr:uid="{294FB30A-4718-4B6D-B475-53AFC2BFEB03}"/>
    <cellStyle name="Title 3" xfId="900" xr:uid="{414EC8A7-3D02-479B-8276-1C24F2283DE6}"/>
    <cellStyle name="Title 3 2" xfId="43335" xr:uid="{A22F997F-F84E-49C7-AEE5-A3C5ED0C9CB9}"/>
    <cellStyle name="Title 3 2 2" xfId="43336" xr:uid="{F63288DA-B121-43C4-8972-31780324B4A7}"/>
    <cellStyle name="Title 3 2 3" xfId="43337" xr:uid="{35BFBD15-F1A4-4E65-9531-FEB404F9734D}"/>
    <cellStyle name="Title 3 3" xfId="43338" xr:uid="{45B749F1-3546-4CDD-9E4E-1CC0B0D21F7A}"/>
    <cellStyle name="Title 3 3 2" xfId="43339" xr:uid="{3A8F6A4F-D2DD-4112-B392-8B237E02985D}"/>
    <cellStyle name="Title 3 3 3" xfId="43340" xr:uid="{8DEE1ECA-738D-4857-811E-927E1786E874}"/>
    <cellStyle name="Title 3 4" xfId="43341" xr:uid="{BDC724DE-3DD8-4BE4-8374-466F51664117}"/>
    <cellStyle name="Title 3 4 2" xfId="43342" xr:uid="{54F25D93-5852-488B-86C5-6CF8C0161C18}"/>
    <cellStyle name="Title 3 4 3" xfId="43343" xr:uid="{6880A415-9F2E-4598-B80E-591E84FBC254}"/>
    <cellStyle name="Title 3 4 4" xfId="47256" xr:uid="{FA971105-1864-4179-AF99-4DA338CD0D56}"/>
    <cellStyle name="Title 3 5" xfId="43344" xr:uid="{21998698-1359-412F-81C2-26BA430ED835}"/>
    <cellStyle name="Title 3 6" xfId="43345" xr:uid="{72CF1265-6313-4FC0-9A6D-12B2E33F9E7F}"/>
    <cellStyle name="Title 3 7" xfId="43334" xr:uid="{481B51C9-BEEA-4276-BE67-417E85AECAB6}"/>
    <cellStyle name="Title 3 8" xfId="1392" xr:uid="{8A5E5243-2F79-46E6-8AEC-C31D50255059}"/>
    <cellStyle name="Title 4" xfId="43346" xr:uid="{77185E9C-E028-4A01-89BD-2C0565A4B47E}"/>
    <cellStyle name="Title 4 2" xfId="43347" xr:uid="{72BDEEBB-90DD-47DD-BF6B-7BC7CD7F9B0F}"/>
    <cellStyle name="Title 4 3" xfId="43348" xr:uid="{B6C7AD4A-B714-49D9-A681-3EBE2E1B2ECE}"/>
    <cellStyle name="Title 5" xfId="43349" xr:uid="{6D0A589B-666F-4A1E-BF55-0D938843B0A7}"/>
    <cellStyle name="Title 5 2" xfId="43350" xr:uid="{F17D8430-4399-470A-B6F9-F4C0B37F94E8}"/>
    <cellStyle name="Title 5 3" xfId="43351" xr:uid="{DD7496A4-20CF-4286-8F3A-66528C213AA5}"/>
    <cellStyle name="Title 6" xfId="43352" xr:uid="{15408C96-ACDA-4FBB-BEFA-70491B72133C}"/>
    <cellStyle name="Title 6 2" xfId="43353" xr:uid="{F2712B28-7FDE-486A-A7A5-893D1FF07504}"/>
    <cellStyle name="Title 6 3" xfId="43354" xr:uid="{73351AD2-B21D-4640-98B1-8FEA01BE4E52}"/>
    <cellStyle name="Title 7" xfId="43355" xr:uid="{6F7DD334-31AD-4471-9B9A-CC1D5E4B988F}"/>
    <cellStyle name="Title 7 2" xfId="43356" xr:uid="{A13B9B59-3CF0-4BAE-919B-ED63156DA28E}"/>
    <cellStyle name="Title 7 3" xfId="43357" xr:uid="{4F1CD71F-1459-42A4-9808-97908D4B40D5}"/>
    <cellStyle name="Title 8" xfId="43358" xr:uid="{5DEB1B68-DC06-4844-9C60-9667D1E3EF87}"/>
    <cellStyle name="Title 8 2" xfId="43359" xr:uid="{8030FE0E-AAB3-4692-8A1F-07466FBA8807}"/>
    <cellStyle name="Title 9" xfId="294" xr:uid="{88B32054-A4C9-4704-9810-834F4C6BD158}"/>
    <cellStyle name="Top bold border" xfId="207" xr:uid="{9080D49C-B2BE-4966-878E-DF61F269704D}"/>
    <cellStyle name="Top bold border 2" xfId="1284" xr:uid="{42C7A873-EF18-4297-82C7-FB15F255B17B}"/>
    <cellStyle name="Top Bold Border 3" xfId="579" xr:uid="{FD7130A9-D809-4247-93F6-00AF97056239}"/>
    <cellStyle name="Top Double Border" xfId="580" xr:uid="{D442BE2A-03C3-4AA8-BBEA-FAD3226E7396}"/>
    <cellStyle name="Top single border" xfId="208" xr:uid="{78CDA234-F914-483F-99AC-A6877DBE996C}"/>
    <cellStyle name="Top single border 2" xfId="1285" xr:uid="{C8A55C95-260B-414C-BFDC-B86F0A63FE5D}"/>
    <cellStyle name="Top Single Border 3" xfId="581" xr:uid="{3DA9B569-C0A3-4689-A176-F22F6AD4E4AC}"/>
    <cellStyle name="Total" xfId="46" builtinId="25" customBuiltin="1"/>
    <cellStyle name="Total 2" xfId="210" xr:uid="{6D4AD8C7-D3E9-45AA-A108-0CC456C66CCC}"/>
    <cellStyle name="Total 2 10" xfId="347" xr:uid="{706E1E54-1B6B-4A0A-A7BA-0BA76DCA5908}"/>
    <cellStyle name="Total 2 11" xfId="43961" xr:uid="{DBB12D62-0B39-4B92-AA15-0F30FC7D44E6}"/>
    <cellStyle name="Total 2 2" xfId="277" xr:uid="{84BC2843-885B-4352-9C9A-0230EDCB5C06}"/>
    <cellStyle name="Total 2 2 2" xfId="43360" xr:uid="{802F723A-6B16-4C7F-86DE-F3DDF3FB72AF}"/>
    <cellStyle name="Total 2 2 2 2" xfId="43361" xr:uid="{A120709A-578C-4487-80FC-3BDC3E38D164}"/>
    <cellStyle name="Total 2 2 2 2 2" xfId="43362" xr:uid="{547BD080-1F97-4A3D-A777-B0DCC7989BDB}"/>
    <cellStyle name="Total 2 2 2 2 2 2" xfId="43363" xr:uid="{A2A94DBA-47F7-467F-873F-7F3F900F37A9}"/>
    <cellStyle name="Total 2 2 2 2 2 3" xfId="43364" xr:uid="{DAFB1DB5-2584-4495-939F-E67B11BB9489}"/>
    <cellStyle name="Total 2 2 2 2 3" xfId="43365" xr:uid="{0E005607-E5AD-4828-8D93-E3E51F005FDD}"/>
    <cellStyle name="Total 2 2 2 2 3 2" xfId="43366" xr:uid="{3CD80CBC-202D-453C-B746-DD7A747BAA43}"/>
    <cellStyle name="Total 2 2 2 2 3 3" xfId="43367" xr:uid="{D10B9EFF-E7D9-4BDA-9AA0-47E2A8A53814}"/>
    <cellStyle name="Total 2 2 2 2 4" xfId="43368" xr:uid="{669B75E1-23A3-4562-BF78-E3ECEFABF424}"/>
    <cellStyle name="Total 2 2 2 2 4 2" xfId="43369" xr:uid="{392C1345-A052-4B0C-AA3E-EE3E6AB3BDE9}"/>
    <cellStyle name="Total 2 2 2 2 4 3" xfId="43370" xr:uid="{4E6831B5-7AF8-4895-9B3A-6E32BDDD0EB8}"/>
    <cellStyle name="Total 2 2 2 2 5" xfId="43371" xr:uid="{C620A666-1D4D-4922-A04A-B6DF1710F2E7}"/>
    <cellStyle name="Total 2 2 2 2 6" xfId="43372" xr:uid="{2E021467-D583-45F0-84DF-32147657404D}"/>
    <cellStyle name="Total 2 2 2 3" xfId="43373" xr:uid="{B511DD98-36D9-4F8F-AF0A-FE4C5E450B24}"/>
    <cellStyle name="Total 2 2 2 3 2" xfId="43374" xr:uid="{272A7A55-23B3-4FC5-A9EF-9770225CDDE0}"/>
    <cellStyle name="Total 2 2 2 3 3" xfId="43375" xr:uid="{19A7CE1E-5D4E-4C39-BE1C-8819963F9CB3}"/>
    <cellStyle name="Total 2 2 2 4" xfId="43376" xr:uid="{90ACB4A1-A3CC-4260-8EA6-FF7AAC9E77B3}"/>
    <cellStyle name="Total 2 2 2 4 2" xfId="43377" xr:uid="{790A6DB9-2AC0-4B8A-AA1D-3823174DAECA}"/>
    <cellStyle name="Total 2 2 2 4 3" xfId="43378" xr:uid="{16793CED-18FE-4C58-B0FB-ACC93A09D97C}"/>
    <cellStyle name="Total 2 2 2 5" xfId="43379" xr:uid="{BE798B44-43DB-47C5-AEEB-90C8B840A014}"/>
    <cellStyle name="Total 2 2 2 6" xfId="43380" xr:uid="{66060FA3-AA0A-44D2-B760-E280F1560D5D}"/>
    <cellStyle name="Total 2 2 2 7" xfId="47623" xr:uid="{1B0F547F-9F37-4807-B9FD-54CAC343D031}"/>
    <cellStyle name="Total 2 2 3" xfId="43381" xr:uid="{0927FFE3-8CA8-4572-9F65-B99C55D16329}"/>
    <cellStyle name="Total 2 2 3 2" xfId="43382" xr:uid="{9B896C2B-C2C0-42D3-B146-53285F8F71C8}"/>
    <cellStyle name="Total 2 2 3 2 2" xfId="43383" xr:uid="{BBE5A873-736F-47F7-85B8-07B9403D7225}"/>
    <cellStyle name="Total 2 2 3 2 2 2" xfId="43384" xr:uid="{E090D142-2654-42D8-B60C-C611DD861192}"/>
    <cellStyle name="Total 2 2 3 2 2 3" xfId="43385" xr:uid="{A68A969E-7268-43D8-8424-697AD051C215}"/>
    <cellStyle name="Total 2 2 3 2 3" xfId="43386" xr:uid="{39AF66EB-39B8-43E5-B38B-7D263F13F141}"/>
    <cellStyle name="Total 2 2 3 2 3 2" xfId="43387" xr:uid="{181960C8-9A93-40E6-BDA8-9ADA567006DB}"/>
    <cellStyle name="Total 2 2 3 2 3 3" xfId="43388" xr:uid="{224A14CB-A16B-4837-B84F-37CA07F7A73C}"/>
    <cellStyle name="Total 2 2 3 2 4" xfId="43389" xr:uid="{15329A66-C5C1-4AB9-B1D1-5C1281425E9F}"/>
    <cellStyle name="Total 2 2 3 2 4 2" xfId="43390" xr:uid="{F9DF644B-3136-43E0-B559-FEC6974B8B8B}"/>
    <cellStyle name="Total 2 2 3 2 4 3" xfId="43391" xr:uid="{F3101E42-C59D-4C32-8916-8C11AA826464}"/>
    <cellStyle name="Total 2 2 3 2 5" xfId="43392" xr:uid="{B4F67572-3CA2-4084-914F-E6EBD0594924}"/>
    <cellStyle name="Total 2 2 3 2 6" xfId="43393" xr:uid="{AB1AB315-9237-4B81-B9A7-516E04E574FB}"/>
    <cellStyle name="Total 2 2 3 3" xfId="43394" xr:uid="{B2928F3B-6680-4393-8957-9D5514F009F2}"/>
    <cellStyle name="Total 2 2 3 3 2" xfId="43395" xr:uid="{C101E350-BE74-47DA-9F4F-37F353F70712}"/>
    <cellStyle name="Total 2 2 3 3 3" xfId="43396" xr:uid="{F8510B7D-F66D-4DFF-8260-2B19C711D6FB}"/>
    <cellStyle name="Total 2 2 3 4" xfId="43397" xr:uid="{39FB09BF-9140-4447-BABF-A64468F412CA}"/>
    <cellStyle name="Total 2 2 3 5" xfId="43398" xr:uid="{B3C884B3-C5EA-486B-9187-5FB440E0DBA6}"/>
    <cellStyle name="Total 2 2 3 6" xfId="47332" xr:uid="{48A45A7A-6D4B-463E-ACF8-7B51D3792F12}"/>
    <cellStyle name="Total 2 2 4" xfId="43399" xr:uid="{182E5A1B-AF7A-4E00-9C2D-8ECB26EFE90C}"/>
    <cellStyle name="Total 2 2 4 2" xfId="43400" xr:uid="{BC4BC14D-2220-487A-AE07-4E5ABDF6E310}"/>
    <cellStyle name="Total 2 2 4 2 2" xfId="43401" xr:uid="{80E28A4C-5C95-477C-AF1D-614A6894A9F9}"/>
    <cellStyle name="Total 2 2 4 2 3" xfId="43402" xr:uid="{DABE1000-9C34-4658-A065-DEAF2B53E0E7}"/>
    <cellStyle name="Total 2 2 4 3" xfId="43403" xr:uid="{5D4D2137-850E-4FE5-8DF8-FA3E2E399C9E}"/>
    <cellStyle name="Total 2 2 4 4" xfId="43404" xr:uid="{DE609550-2590-4859-8DC6-E264AF734994}"/>
    <cellStyle name="Total 2 2 5" xfId="43405" xr:uid="{65C92AD0-BDD8-41CF-9378-CF2876CB5879}"/>
    <cellStyle name="Total 2 2 6" xfId="43406" xr:uid="{2F02AF73-2CFB-4A38-80CB-A81F68B5FE7C}"/>
    <cellStyle name="Total 2 2 7" xfId="1655" xr:uid="{F5212D87-F274-4F8F-B1FB-D46DBCAC853A}"/>
    <cellStyle name="Total 2 2 8" xfId="401" xr:uid="{D47A6E10-1972-4DD4-98FB-8C918A255AF9}"/>
    <cellStyle name="Total 2 3" xfId="1656" xr:uid="{E6609021-F431-4BFF-8411-733FCFB1B21A}"/>
    <cellStyle name="Total 2 3 2" xfId="43407" xr:uid="{E5D1CBC9-77C2-4E87-AB6E-7B00313EEF71}"/>
    <cellStyle name="Total 2 3 2 2" xfId="43408" xr:uid="{B93C141D-8F73-460A-B024-0515DEA17B3A}"/>
    <cellStyle name="Total 2 3 2 2 2" xfId="43409" xr:uid="{80C6502E-04CA-47EB-9662-1A623BD69592}"/>
    <cellStyle name="Total 2 3 2 2 3" xfId="43410" xr:uid="{9858B8D3-478D-422E-86B2-6BE0AAD12F56}"/>
    <cellStyle name="Total 2 3 2 3" xfId="43411" xr:uid="{66952955-A4A6-4986-B1A6-4711D668B61C}"/>
    <cellStyle name="Total 2 3 2 3 2" xfId="43412" xr:uid="{E8DADBC2-6ADA-41BF-B312-045CA3DCA78E}"/>
    <cellStyle name="Total 2 3 2 3 3" xfId="43413" xr:uid="{D0E55C09-93A5-49ED-81A0-3C26C1F736DD}"/>
    <cellStyle name="Total 2 3 2 4" xfId="43414" xr:uid="{0E103608-442D-458F-8F67-A4BCDDB499A0}"/>
    <cellStyle name="Total 2 3 2 4 2" xfId="43415" xr:uid="{3905A3CC-273E-4CEC-98A3-75C776490586}"/>
    <cellStyle name="Total 2 3 2 4 3" xfId="43416" xr:uid="{9D1BB618-45F4-4600-87B7-BDBDC6114F3A}"/>
    <cellStyle name="Total 2 3 2 5" xfId="43417" xr:uid="{579215B2-68C2-4EC4-927B-2DD308274325}"/>
    <cellStyle name="Total 2 3 2 6" xfId="43418" xr:uid="{CCF60B7D-32B7-4475-AB22-EA726E8A67D5}"/>
    <cellStyle name="Total 2 3 3" xfId="43419" xr:uid="{3B196906-B54E-417C-8BB9-B22E8A1E00F7}"/>
    <cellStyle name="Total 2 3 3 2" xfId="43420" xr:uid="{A3D29F1A-23FD-47BE-8158-2E170737B541}"/>
    <cellStyle name="Total 2 3 3 2 2" xfId="43421" xr:uid="{F6A583CD-F44B-49F1-A533-7DC96EB92DE0}"/>
    <cellStyle name="Total 2 3 3 2 3" xfId="43422" xr:uid="{FE9D8D28-202C-4D49-83DB-897ADC054EA7}"/>
    <cellStyle name="Total 2 3 3 3" xfId="43423" xr:uid="{8BF30635-8679-4676-8A0B-79F11C6843E2}"/>
    <cellStyle name="Total 2 3 3 3 2" xfId="43424" xr:uid="{A42837D7-8BEE-4758-AEFE-31C824363EDA}"/>
    <cellStyle name="Total 2 3 3 3 3" xfId="43425" xr:uid="{B21F4A28-5059-4E3A-B83D-B997C1A1DC95}"/>
    <cellStyle name="Total 2 3 3 4" xfId="43426" xr:uid="{356A2E16-00E9-4695-87DD-9E6307721196}"/>
    <cellStyle name="Total 2 3 3 5" xfId="43427" xr:uid="{FC3D164E-4CEC-412D-8EE4-384D26D292B5}"/>
    <cellStyle name="Total 2 3 4" xfId="43428" xr:uid="{80C4FEF2-CBB9-49A9-94C4-B16877C096D3}"/>
    <cellStyle name="Total 2 3 4 2" xfId="43429" xr:uid="{A0372DF4-500C-4960-B77E-8062AA8B58AD}"/>
    <cellStyle name="Total 2 3 4 3" xfId="43430" xr:uid="{DA712D98-AF8C-4239-A89F-9D6D06FB4F69}"/>
    <cellStyle name="Total 2 3 5" xfId="43431" xr:uid="{D2A02566-4EDA-41C6-B178-D4A94C42E238}"/>
    <cellStyle name="Total 2 3 6" xfId="43432" xr:uid="{5A66F0B0-40CA-42DB-90F2-38BFFA80C004}"/>
    <cellStyle name="Total 2 3 7" xfId="44935" xr:uid="{4D206932-791C-43A0-BB4D-8269B4FC7413}"/>
    <cellStyle name="Total 2 4" xfId="1978" xr:uid="{03565482-822D-49C6-A1E3-9BF28776962F}"/>
    <cellStyle name="Total 2 4 2" xfId="43434" xr:uid="{8C528F31-9921-45F9-B218-5E0FDAA78621}"/>
    <cellStyle name="Total 2 4 3" xfId="43435" xr:uid="{ACB13905-546E-41AE-BB36-9AF9A149E228}"/>
    <cellStyle name="Total 2 4 4" xfId="43433" xr:uid="{81BEAE97-4632-4A0B-914E-0501164F2397}"/>
    <cellStyle name="Total 2 4 5" xfId="47596" xr:uid="{8878B442-6907-42B8-90B4-1FBAEED3819F}"/>
    <cellStyle name="Total 2 5" xfId="43436" xr:uid="{ABD36CD8-0CF3-4599-8C4A-57C6586EC03A}"/>
    <cellStyle name="Total 2 5 2" xfId="43437" xr:uid="{26D7274A-7165-4D88-B512-708FDB151395}"/>
    <cellStyle name="Total 2 6" xfId="43438" xr:uid="{B963EFEE-4AE4-4E12-924D-78AA8E0FE464}"/>
    <cellStyle name="Total 2 7" xfId="43439" xr:uid="{6A62A1FB-7FB4-4CF4-A469-600F577BC24E}"/>
    <cellStyle name="Total 2 8" xfId="1654" xr:uid="{A2054F14-1B39-47EE-8D3A-17CB94F88169}"/>
    <cellStyle name="Total 2 9" xfId="1334" xr:uid="{7FF4544F-B0F0-4A1A-9CBE-F97FB9919F35}"/>
    <cellStyle name="Total 3" xfId="216" xr:uid="{D7883A45-309A-4868-BA0D-20D821E5C296}"/>
    <cellStyle name="Total 3 10" xfId="1289" xr:uid="{BE24AEE3-C0F3-47E0-9AA0-535787AAD706}"/>
    <cellStyle name="Total 3 11" xfId="363" xr:uid="{43F0EF7A-AD97-4B3A-9534-CF58727CAFB8}"/>
    <cellStyle name="Total 3 2" xfId="3292" xr:uid="{74707154-89CB-4ECE-89A8-671C265568F8}"/>
    <cellStyle name="Total 3 2 2" xfId="43441" xr:uid="{92B25D45-0F5B-4201-8964-5250A71563E3}"/>
    <cellStyle name="Total 3 2 2 2" xfId="43442" xr:uid="{67E3F3C7-46A0-44BC-88BD-2A0F0071BB57}"/>
    <cellStyle name="Total 3 2 2 3" xfId="43443" xr:uid="{41E32C5D-0CD3-404A-8D06-80D38CC9F4B8}"/>
    <cellStyle name="Total 3 2 3" xfId="43444" xr:uid="{6DE8851D-6849-4FB9-AD48-5622236C0FEE}"/>
    <cellStyle name="Total 3 2 3 2" xfId="43445" xr:uid="{A34E1596-1CA5-439D-AC00-84B406318DFE}"/>
    <cellStyle name="Total 3 2 3 3" xfId="43446" xr:uid="{DF9DD21F-A9E7-4852-A5FC-1D3CEA4394E3}"/>
    <cellStyle name="Total 3 2 4" xfId="43447" xr:uid="{66BF9C6D-5C3F-4D16-837D-5C8DC5C60944}"/>
    <cellStyle name="Total 3 2 4 2" xfId="43448" xr:uid="{5C8D7C6E-09A8-4F88-9273-19BFB3270F08}"/>
    <cellStyle name="Total 3 2 4 3" xfId="43449" xr:uid="{396A65C7-83FF-44A6-B9E9-0B4B7B663457}"/>
    <cellStyle name="Total 3 2 5" xfId="43450" xr:uid="{4D1C6105-B5BD-4A48-A99C-F6783DB1C235}"/>
    <cellStyle name="Total 3 2 6" xfId="43451" xr:uid="{D219EFFD-98C8-4309-82DD-E7BE7E6C3808}"/>
    <cellStyle name="Total 3 2 7" xfId="43440" xr:uid="{CA2C441C-0F47-477E-9487-D13F0D3A8326}"/>
    <cellStyle name="Total 3 2 8" xfId="47834" xr:uid="{134F7E0E-166D-42AA-A118-C26619C38F45}"/>
    <cellStyle name="Total 3 3" xfId="43452" xr:uid="{C021638E-27D2-4AE2-9DCE-57A576861A81}"/>
    <cellStyle name="Total 3 3 2" xfId="43453" xr:uid="{8B43AEA1-33D2-400E-A3E2-87C9499C51FC}"/>
    <cellStyle name="Total 3 3 2 2" xfId="43454" xr:uid="{BA20391E-9E42-408B-8B5B-73AE495540C0}"/>
    <cellStyle name="Total 3 3 2 3" xfId="43455" xr:uid="{9BAB74C2-D584-48D6-95F7-88DD5A3001CF}"/>
    <cellStyle name="Total 3 3 3" xfId="43456" xr:uid="{38907B6C-0DB7-4A0B-83E3-1A7BAA470C45}"/>
    <cellStyle name="Total 3 3 3 2" xfId="43457" xr:uid="{53784133-8BDA-4B3C-AF77-6531E0653F51}"/>
    <cellStyle name="Total 3 3 3 3" xfId="43458" xr:uid="{ECA018E8-64EE-4954-BFF9-A305C0E09B10}"/>
    <cellStyle name="Total 3 3 4" xfId="43459" xr:uid="{D824AC9F-7E0A-46B2-AA20-DF511408319D}"/>
    <cellStyle name="Total 3 3 5" xfId="43460" xr:uid="{139CA9BC-E9CB-470B-A9B7-BBBF521295C7}"/>
    <cellStyle name="Total 3 4" xfId="43461" xr:uid="{201A28E9-97F1-413A-B726-E2D5DDDB1917}"/>
    <cellStyle name="Total 3 4 2" xfId="43462" xr:uid="{AA56B2F0-A77A-4E6A-BC21-FDDF91C1F971}"/>
    <cellStyle name="Total 3 4 3" xfId="43463" xr:uid="{0139CA40-4D16-44B5-B10A-73D0AEB41FAE}"/>
    <cellStyle name="Total 3 5" xfId="43464" xr:uid="{EA9E2456-8B08-41A8-935C-983C4A93CEE3}"/>
    <cellStyle name="Total 3 6" xfId="43465" xr:uid="{9B5C8A5F-9E43-46F8-AAB4-A669344DB2F4}"/>
    <cellStyle name="Total 3 7" xfId="1657" xr:uid="{32D5F395-2489-4DDF-9681-DE955D663B39}"/>
    <cellStyle name="Total 3 8" xfId="43693" xr:uid="{F532925E-CDF1-4AF5-B266-081CA6090603}"/>
    <cellStyle name="Total 3 9" xfId="1379" xr:uid="{8645D7C3-194A-40C6-87BC-2D376CD375FD}"/>
    <cellStyle name="Total 4" xfId="1286" xr:uid="{37FC239D-D027-4FBC-B3A3-D98353C3123E}"/>
    <cellStyle name="Total 4 2" xfId="43466" xr:uid="{9B763C90-373F-44AB-BFDC-19856780441A}"/>
    <cellStyle name="Total 4 2 2" xfId="43467" xr:uid="{68F7CA53-BDC7-45BF-B7B1-A886966B7119}"/>
    <cellStyle name="Total 4 2 3" xfId="43468" xr:uid="{B6F136B7-8528-46AA-BBCD-420E41AEB68E}"/>
    <cellStyle name="Total 4 3" xfId="43469" xr:uid="{F4635B9F-C1C0-49B4-A94A-689E70A92CCD}"/>
    <cellStyle name="Total 4 3 2" xfId="43470" xr:uid="{0DF0B4DB-86D6-46E3-8767-BE94407CC644}"/>
    <cellStyle name="Total 4 3 3" xfId="43471" xr:uid="{45E7BE59-6365-4EAC-AF38-4515C2501472}"/>
    <cellStyle name="Total 4 4" xfId="43472" xr:uid="{5BBD17C2-4F8B-414A-952E-9B5E02C4E79B}"/>
    <cellStyle name="Total 4 4 2" xfId="43473" xr:uid="{FFCE3B97-7F81-4618-9343-293395585D30}"/>
    <cellStyle name="Total 4 4 3" xfId="43474" xr:uid="{5166915E-4493-4171-866F-7DBAF5D1332D}"/>
    <cellStyle name="Total 4 5" xfId="43475" xr:uid="{73EBFA4E-3694-4792-A6EF-D92E796E4A7A}"/>
    <cellStyle name="Total 4 6" xfId="43476" xr:uid="{DC6B71C8-A2B7-4DF9-B33B-2C4215568D03}"/>
    <cellStyle name="Total 4 7" xfId="1658" xr:uid="{1C500BDF-AAD4-4D0D-BABD-DA7DC8E9B864}"/>
    <cellStyle name="Total 5" xfId="43477" xr:uid="{6766A214-A77B-4774-A0D5-F75185863B7F}"/>
    <cellStyle name="Total 5 2" xfId="43478" xr:uid="{AA03C962-8D6A-4F98-824C-ED6083B939BC}"/>
    <cellStyle name="Total 5 2 2" xfId="43479" xr:uid="{2F9F4614-E5F1-4F9A-B0A4-B5ADF9769CE2}"/>
    <cellStyle name="Total 5 2 3" xfId="43480" xr:uid="{61EDED30-070A-4C6D-A7AC-F61BDCDBA740}"/>
    <cellStyle name="Total 5 3" xfId="43481" xr:uid="{85B0D4DD-0D79-4625-8FC5-229914FCFB18}"/>
    <cellStyle name="Total 5 4" xfId="43482" xr:uid="{83C34510-D5F3-44F7-AF90-C14DD9200EFF}"/>
    <cellStyle name="Total 5 5" xfId="43483" xr:uid="{BB6C617C-81F8-4DCD-8060-61D86C45C7F8}"/>
    <cellStyle name="Total 6" xfId="43484" xr:uid="{F714DC25-676C-4077-A44C-7C578F83ECFB}"/>
    <cellStyle name="Total 6 2" xfId="43485" xr:uid="{74C544D0-4B49-458D-AC88-2BC6F3714E29}"/>
    <cellStyle name="Total 6 2 2" xfId="43486" xr:uid="{308238B6-7062-4B60-B525-13058385627E}"/>
    <cellStyle name="Total 6 2 3" xfId="43487" xr:uid="{AF2A3E42-1895-4EE2-9AC9-0E417449FCDB}"/>
    <cellStyle name="Total 6 3" xfId="43488" xr:uid="{93C5DC53-881F-4D83-8001-BC19817C66AF}"/>
    <cellStyle name="Total 6 4" xfId="43489" xr:uid="{8C21129B-F451-4041-A957-965D5D97DAA4}"/>
    <cellStyle name="Total 7" xfId="43490" xr:uid="{66F56801-D8FC-4223-A154-4C193B9D9CAC}"/>
    <cellStyle name="Total 7 2" xfId="43491" xr:uid="{79CA09B2-A8C0-4000-AAC0-3D72AF386CEE}"/>
    <cellStyle name="Total 7 3" xfId="43492" xr:uid="{C0DD22DA-F65D-4B4B-9F7B-226E98436590}"/>
    <cellStyle name="Total 8" xfId="43493" xr:uid="{9B5B793C-213F-4631-900A-C3A72C7DF814}"/>
    <cellStyle name="Total 8 2" xfId="43494" xr:uid="{0C3C230B-121B-4FD5-8BCA-65AB4253E105}"/>
    <cellStyle name="Total 9" xfId="209" xr:uid="{62EBCF0B-4219-468D-A66D-AB854899C13D}"/>
    <cellStyle name="Warning Text" xfId="44" builtinId="11" customBuiltin="1"/>
    <cellStyle name="Warning Text 2" xfId="211" xr:uid="{964771A2-E5F0-4B78-8FF9-D9F4A776C87C}"/>
    <cellStyle name="Warning Text 2 2" xfId="278" xr:uid="{6CCF73EA-12DC-4F65-8476-16E596A8983B}"/>
    <cellStyle name="Warning Text 2 2 2" xfId="43495" xr:uid="{1D5E3B35-2FAD-4A86-8334-AE800262B2B9}"/>
    <cellStyle name="Warning Text 2 2 2 2" xfId="43496" xr:uid="{D8D0F0F1-9006-41F8-9871-FE819643ADEC}"/>
    <cellStyle name="Warning Text 2 2 2 2 2" xfId="43497" xr:uid="{7185ABCE-956D-44F2-8DF8-65B341FC6406}"/>
    <cellStyle name="Warning Text 2 2 2 2 2 2" xfId="43498" xr:uid="{8DC8319D-DF61-41BB-9C08-D7116266725B}"/>
    <cellStyle name="Warning Text 2 2 2 2 2 3" xfId="43499" xr:uid="{D2BF9CDD-537C-4A84-9520-C5734A624680}"/>
    <cellStyle name="Warning Text 2 2 2 2 3" xfId="43500" xr:uid="{673BAB2E-C6C7-4C0F-BA07-E617038B96A7}"/>
    <cellStyle name="Warning Text 2 2 2 2 3 2" xfId="43501" xr:uid="{A12ABEA4-74D2-47D0-81B5-7FC22AE3435D}"/>
    <cellStyle name="Warning Text 2 2 2 2 3 3" xfId="43502" xr:uid="{E050C64E-F676-42A1-A4BD-E772FCB0A4A1}"/>
    <cellStyle name="Warning Text 2 2 2 2 4" xfId="43503" xr:uid="{13E69F5D-0477-4F35-AE22-AB011CE6646F}"/>
    <cellStyle name="Warning Text 2 2 2 2 4 2" xfId="43504" xr:uid="{CD43E684-565B-40C5-A00C-54D32806A82D}"/>
    <cellStyle name="Warning Text 2 2 2 2 4 3" xfId="43505" xr:uid="{281F71B1-430D-4F91-BE4A-0644DA10604B}"/>
    <cellStyle name="Warning Text 2 2 2 2 5" xfId="43506" xr:uid="{81D0E8E6-094B-4FC7-802A-5A82902C6B32}"/>
    <cellStyle name="Warning Text 2 2 2 2 6" xfId="43507" xr:uid="{35CDC702-A6CA-4F6A-BA60-274B7551DB5F}"/>
    <cellStyle name="Warning Text 2 2 2 3" xfId="43508" xr:uid="{F7749275-ADA8-4856-AD48-7220FC0FF0F6}"/>
    <cellStyle name="Warning Text 2 2 2 3 2" xfId="43509" xr:uid="{ADDEEB99-A313-4E70-B3D9-04F879839272}"/>
    <cellStyle name="Warning Text 2 2 2 3 3" xfId="43510" xr:uid="{B92CA2BC-187D-4F2D-8DA9-8591C4AC54E5}"/>
    <cellStyle name="Warning Text 2 2 2 4" xfId="43511" xr:uid="{D463FCD7-4D47-42A7-8B75-07DF2783A759}"/>
    <cellStyle name="Warning Text 2 2 2 5" xfId="43512" xr:uid="{DD3B1F75-E239-4FF2-ABBD-A39841C5964D}"/>
    <cellStyle name="Warning Text 2 2 3" xfId="43513" xr:uid="{330559B5-988C-485F-806F-A773D1588928}"/>
    <cellStyle name="Warning Text 2 2 3 2" xfId="43514" xr:uid="{4D7982BA-8A3F-4908-B922-DDB817BFA968}"/>
    <cellStyle name="Warning Text 2 2 3 3" xfId="43515" xr:uid="{72C8523A-505B-4DB6-96D3-EAF408874DD4}"/>
    <cellStyle name="Warning Text 2 2 4" xfId="43516" xr:uid="{114D1351-D433-4D54-BF13-429215F791BE}"/>
    <cellStyle name="Warning Text 2 2 5" xfId="43517" xr:uid="{104B03F7-634A-4277-AF24-B5AB64E2E9CA}"/>
    <cellStyle name="Warning Text 2 2 6" xfId="1660" xr:uid="{FB0A4F1F-E2A7-4E00-946E-066DC43AB6B4}"/>
    <cellStyle name="Warning Text 2 3" xfId="1661" xr:uid="{BE201FED-25E2-4507-BC3D-C0D96C9F536E}"/>
    <cellStyle name="Warning Text 2 3 2" xfId="43518" xr:uid="{08C6A3B5-7A07-4E30-A821-C802E087D62B}"/>
    <cellStyle name="Warning Text 2 3 2 2" xfId="43519" xr:uid="{B9A7F022-6E0D-47D9-9F63-A206C1A33175}"/>
    <cellStyle name="Warning Text 2 3 2 3" xfId="43520" xr:uid="{521B539A-A6E6-425D-9579-7B4FB136341F}"/>
    <cellStyle name="Warning Text 2 3 3" xfId="43521" xr:uid="{AD965324-8746-4269-B93D-444E87EAE0D9}"/>
    <cellStyle name="Warning Text 2 3 4" xfId="43522" xr:uid="{D17B2E07-7C49-4935-B8B4-99C45D9A3339}"/>
    <cellStyle name="Warning Text 2 4" xfId="1979" xr:uid="{82D3C120-285F-4BF4-BFCF-370E48173B5F}"/>
    <cellStyle name="Warning Text 2 4 2" xfId="43524" xr:uid="{B1AA83F4-6FBE-479E-91AA-C0D5A4A95020}"/>
    <cellStyle name="Warning Text 2 4 3" xfId="43523" xr:uid="{98FA44EE-4362-4205-B858-0CC11B73AB3B}"/>
    <cellStyle name="Warning Text 2 5" xfId="43525" xr:uid="{6D2620BC-954F-49F7-842B-2C41EA343CF8}"/>
    <cellStyle name="Warning Text 2 6" xfId="43526" xr:uid="{C1D95FBE-9A71-49AC-8D21-45B13F99466F}"/>
    <cellStyle name="Warning Text 2 7" xfId="1659" xr:uid="{7117B360-061B-414E-B6CC-6309610ABD99}"/>
    <cellStyle name="Warning Text 2 8" xfId="1335" xr:uid="{F86A3AB0-5D73-4DB1-9003-A0DB3444DDCD}"/>
    <cellStyle name="Warning Text 3" xfId="1382" xr:uid="{845B8C40-72AF-48C9-A024-2603057A5D4F}"/>
    <cellStyle name="Warning Text 3 2" xfId="3295" xr:uid="{FAACC0F7-FE2F-49B3-98EC-5983B1D9F078}"/>
    <cellStyle name="Warning Text 3 2 2" xfId="43528" xr:uid="{CA5EC9D6-01D7-4411-A8BB-D831A07E3559}"/>
    <cellStyle name="Warning Text 3 2 2 2" xfId="43529" xr:uid="{72255BB3-F15D-4E1D-BE4C-890E1CA0FCFF}"/>
    <cellStyle name="Warning Text 3 2 2 3" xfId="43530" xr:uid="{4B67A217-3EF1-4586-B4EA-09B24002CF27}"/>
    <cellStyle name="Warning Text 3 2 3" xfId="43531" xr:uid="{CF349302-ED66-46FE-A7E7-E7CC78A17613}"/>
    <cellStyle name="Warning Text 3 2 3 2" xfId="43532" xr:uid="{F821E38C-5BF7-402A-BA31-E6F81E83B42F}"/>
    <cellStyle name="Warning Text 3 2 3 3" xfId="43533" xr:uid="{123A06CE-0BFA-44E5-ADD5-1C769358EEB7}"/>
    <cellStyle name="Warning Text 3 2 4" xfId="43534" xr:uid="{A0653962-6CEC-4035-A89F-170354CCE1FB}"/>
    <cellStyle name="Warning Text 3 2 4 2" xfId="43535" xr:uid="{013FD3AF-EA68-489C-BC25-912E8EEBEA39}"/>
    <cellStyle name="Warning Text 3 2 4 3" xfId="43536" xr:uid="{9A30ECC7-A282-4CB1-8B0A-8E47A853BCEB}"/>
    <cellStyle name="Warning Text 3 2 5" xfId="43537" xr:uid="{4999B85A-7851-4524-8B9D-D2DC4A90910A}"/>
    <cellStyle name="Warning Text 3 2 6" xfId="43538" xr:uid="{1045465D-CD6D-423F-8EFD-D34857247952}"/>
    <cellStyle name="Warning Text 3 2 7" xfId="43527" xr:uid="{5C509D60-122A-438F-9D7D-FCFB118FACC4}"/>
    <cellStyle name="Warning Text 3 3" xfId="43539" xr:uid="{EEB7311A-F5A9-483B-865D-237FE0371DC7}"/>
    <cellStyle name="Warning Text 3 3 2" xfId="43540" xr:uid="{7E504896-72D3-4D53-A533-0F27FBD9CBC2}"/>
    <cellStyle name="Warning Text 3 3 2 2" xfId="43541" xr:uid="{7DADDC6B-85E2-4137-B34C-6081A48C0D04}"/>
    <cellStyle name="Warning Text 3 3 2 3" xfId="43542" xr:uid="{1CCECAE0-91BD-4BA1-AB24-5FD7CA43EF77}"/>
    <cellStyle name="Warning Text 3 3 3" xfId="43543" xr:uid="{8E1A99D0-7D6B-47C9-8C77-1E2E4365F690}"/>
    <cellStyle name="Warning Text 3 3 3 2" xfId="43544" xr:uid="{48BF4C53-295D-42BC-8831-2492FD975ED7}"/>
    <cellStyle name="Warning Text 3 3 3 3" xfId="43545" xr:uid="{D3B878D0-51C4-4B5B-8C6B-EF4177750238}"/>
    <cellStyle name="Warning Text 3 3 4" xfId="43546" xr:uid="{2E79B517-F7D5-40D7-9A3F-07695B945152}"/>
    <cellStyle name="Warning Text 3 3 5" xfId="43547" xr:uid="{D0EFC4BC-EB71-4D43-ADA3-C7709B1D566B}"/>
    <cellStyle name="Warning Text 3 4" xfId="43548" xr:uid="{708D2A90-59CF-4B9A-A2AF-B67A3D2F25FA}"/>
    <cellStyle name="Warning Text 3 4 2" xfId="43549" xr:uid="{8751FDDF-0572-4669-AD1A-4B34E6F7F458}"/>
    <cellStyle name="Warning Text 3 4 3" xfId="43550" xr:uid="{E471DCC4-ADF8-4484-B0D7-7653B05272A8}"/>
    <cellStyle name="Warning Text 3 5" xfId="43551" xr:uid="{9E872195-E643-47BA-BE89-DA829C7A0701}"/>
    <cellStyle name="Warning Text 3 6" xfId="43552" xr:uid="{4ECDF4BA-2166-4B1E-9BE0-EC23CE408744}"/>
    <cellStyle name="Warning Text 3 7" xfId="1662" xr:uid="{E3E18384-FAC2-4D6A-A951-223C76FC6111}"/>
    <cellStyle name="Warning Text 3 8" xfId="43691" xr:uid="{6D8024F5-3303-49B9-B17D-F98147DD4EE6}"/>
    <cellStyle name="Warning Text 4" xfId="1663" xr:uid="{47B7969E-4D4C-47C5-AF4E-BEF399B04F78}"/>
    <cellStyle name="Warning Text 4 2" xfId="43553" xr:uid="{0495FEC3-7785-4661-87C5-4339E7E987A3}"/>
    <cellStyle name="Warning Text 4 2 2" xfId="43554" xr:uid="{04A637D4-DF89-4807-B69B-3EBD63CC065B}"/>
    <cellStyle name="Warning Text 4 2 3" xfId="43555" xr:uid="{C9CCA628-A477-4002-8A01-76C4973F2948}"/>
    <cellStyle name="Warning Text 4 3" xfId="43556" xr:uid="{21D4E0CD-A78F-4333-8B01-E56BF11DC7B6}"/>
    <cellStyle name="Warning Text 4 3 2" xfId="43557" xr:uid="{DF20097A-8048-4A54-AAA9-1991B1271BEF}"/>
    <cellStyle name="Warning Text 4 3 3" xfId="43558" xr:uid="{30604B39-69B4-4D40-858B-800607B86960}"/>
    <cellStyle name="Warning Text 4 4" xfId="43559" xr:uid="{F08BEB8C-6A23-4C37-9798-DB8A963F62DC}"/>
    <cellStyle name="Warning Text 4 4 2" xfId="43560" xr:uid="{A808A329-90BD-4634-A869-6C712ABF9D4E}"/>
    <cellStyle name="Warning Text 4 4 3" xfId="43561" xr:uid="{7A6F8C6E-D95D-4723-8ED3-B33FC7B2DE12}"/>
    <cellStyle name="Warning Text 4 5" xfId="43562" xr:uid="{E150E8F4-BF38-418C-BF74-FCB44F983738}"/>
    <cellStyle name="Warning Text 4 6" xfId="43563" xr:uid="{F1BE49C0-438F-43A7-A948-6150B2F2F01C}"/>
    <cellStyle name="Warning Text 5" xfId="43564" xr:uid="{988F2E3E-2F93-472F-8620-12C55DBDF682}"/>
    <cellStyle name="Warning Text 5 2" xfId="43565" xr:uid="{E7DD9EB1-BE73-481D-9CED-9EA6024CDF50}"/>
    <cellStyle name="Warning Text 5 3" xfId="43566" xr:uid="{9D1AA159-F69B-4701-85AE-0265BFE56971}"/>
    <cellStyle name="Warning Text 6" xfId="43567" xr:uid="{AB26A33D-4018-4E8F-B688-2B16CBBD9C3A}"/>
    <cellStyle name="Warning Text 6 2" xfId="43568" xr:uid="{437F06D8-8CE0-4648-BDB4-1875CA401130}"/>
    <cellStyle name="Warning Text 6 2 2" xfId="43569" xr:uid="{15814D35-819A-462B-8AD7-663C205E4010}"/>
    <cellStyle name="Warning Text 6 2 3" xfId="43570" xr:uid="{CC84E19F-9AA1-4AD8-9680-432D42929399}"/>
    <cellStyle name="Warning Text 6 3" xfId="43571" xr:uid="{5278143F-42F7-46A5-9FCA-BBE65EAC1431}"/>
    <cellStyle name="Warning Text 6 4" xfId="43572" xr:uid="{E45766CF-64AF-404B-8ADB-2FF0158102AA}"/>
    <cellStyle name="Warning Text 6 5" xfId="43573" xr:uid="{19CC4954-8237-47EA-8986-9823DF82810D}"/>
    <cellStyle name="Warning Text 7" xfId="43574" xr:uid="{77DA8B6E-06FD-49F0-97AD-CC91EB7A62A4}"/>
    <cellStyle name="Warning Text 7 2" xfId="43575" xr:uid="{E043D9C1-938B-4865-9C82-30EB6117B800}"/>
    <cellStyle name="Warning Text 7 2 2" xfId="43576" xr:uid="{FF3B5111-8C70-400B-B884-5CF9D7FAA85B}"/>
    <cellStyle name="Warning Text 7 2 3" xfId="43577" xr:uid="{DB988E15-1DFB-4C74-B559-CDF496E79E39}"/>
    <cellStyle name="Warning Text 7 3" xfId="43578" xr:uid="{12CE19EE-9C94-4F49-B12F-8BDECD71D545}"/>
    <cellStyle name="Warning Text 7 4" xfId="43579" xr:uid="{32620CF7-520F-4BAC-A5F9-B63895D144FC}"/>
    <cellStyle name="Warning Text 8" xfId="43580" xr:uid="{A28B83DC-4046-48DD-88B6-8BEAF64B501B}"/>
    <cellStyle name="Warning Text 8 2" xfId="43581" xr:uid="{CD1FD86C-921F-41A3-B775-DAFCABE3725B}"/>
    <cellStyle name="Warning Text 8 3" xfId="43582" xr:uid="{D80415EC-52C3-496A-AA74-D03955C27D61}"/>
    <cellStyle name="Warning Text 9" xfId="43583" xr:uid="{4D7396EC-F4AC-402B-895A-5CEA98DBAEA8}"/>
    <cellStyle name="Warning Text 9 2" xfId="43584" xr:uid="{58D8F976-460F-48E9-A4C3-20590D11E71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FFFFCC"/>
      <color rgb="FFFDDFC7"/>
      <color rgb="FFFFFF99"/>
      <color rgb="FF99FF33"/>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790575</xdr:colOff>
          <xdr:row>13</xdr:row>
          <xdr:rowOff>19050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828675</xdr:colOff>
          <xdr:row>12</xdr:row>
          <xdr:rowOff>409575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1.bin"/><Relationship Id="rId3" Type="http://schemas.openxmlformats.org/officeDocument/2006/relationships/hyperlink" Target="https://www.isbe.net/Documents/AFR_Instructions1.pdf"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customProperty" Target="../customProperty16.bin"/><Relationship Id="rId7" Type="http://schemas.openxmlformats.org/officeDocument/2006/relationships/image" Target="../media/image1.emf"/><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oleObject" Target="../embeddings/oleObject1.bin"/><Relationship Id="rId5" Type="http://schemas.openxmlformats.org/officeDocument/2006/relationships/vmlDrawing" Target="../drawings/vmlDrawing5.vml"/><Relationship Id="rId4" Type="http://schemas.openxmlformats.org/officeDocument/2006/relationships/drawing" Target="../drawings/drawing2.xml"/><Relationship Id="rId9" Type="http://schemas.openxmlformats.org/officeDocument/2006/relationships/image" Target="../media/image2.emf"/></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6" Type="http://schemas.openxmlformats.org/officeDocument/2006/relationships/customProperty" Target="../customProperty2.bin"/><Relationship Id="rId5" Type="http://schemas.openxmlformats.org/officeDocument/2006/relationships/printerSettings" Target="../printerSettings/printerSettings2.bin"/><Relationship Id="rId4" Type="http://schemas.openxmlformats.org/officeDocument/2006/relationships/hyperlink" Target="https://sec1.isbe.net/iwas/asp/login.asp?js=true" TargetMode="Externa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 Id="rId4" Type="http://schemas.openxmlformats.org/officeDocument/2006/relationships/customProperty" Target="../customProperty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CI82"/>
  <sheetViews>
    <sheetView tabSelected="1" workbookViewId="0"/>
  </sheetViews>
  <sheetFormatPr defaultColWidth="8.7109375" defaultRowHeight="12.75"/>
  <cols>
    <col min="1" max="1" width="11.7109375" style="18" customWidth="1"/>
    <col min="2" max="2" width="3" style="18" customWidth="1"/>
    <col min="3" max="4" width="9.7109375" style="18" customWidth="1"/>
    <col min="5" max="5" width="3" style="18" customWidth="1"/>
    <col min="6" max="6" width="7.42578125" style="18" customWidth="1"/>
    <col min="7" max="7" width="8.28515625" style="18" customWidth="1"/>
    <col min="8" max="8" width="8.85546875" style="18" customWidth="1"/>
    <col min="9" max="9" width="1.42578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513" customWidth="1"/>
    <col min="21" max="21" width="3.140625" style="1513" customWidth="1"/>
    <col min="22" max="22" width="4.140625" style="1513" customWidth="1"/>
    <col min="23" max="23" width="5.85546875" style="1513" customWidth="1"/>
    <col min="24" max="24" width="4.28515625" style="1513" customWidth="1"/>
    <col min="25" max="25" width="8.85546875" style="1513" customWidth="1"/>
    <col min="26" max="26" width="7.28515625" style="1513" customWidth="1"/>
    <col min="27" max="27" width="9.7109375" style="1513" customWidth="1"/>
    <col min="28" max="28" width="3.85546875" style="1513" customWidth="1"/>
    <col min="29" max="31" width="8.7109375" style="1513"/>
    <col min="32" max="32" width="25" style="1513" bestFit="1" customWidth="1"/>
    <col min="33" max="87" width="8.7109375" style="1513"/>
    <col min="88" max="16384" width="8.7109375" style="18"/>
  </cols>
  <sheetData>
    <row r="1" spans="1:32" s="1513" customFormat="1" ht="12" customHeight="1">
      <c r="A1" s="1512" t="str">
        <f>"Due to ROE on "</f>
        <v xml:space="preserve">Due to ROE on </v>
      </c>
      <c r="B1" s="1797">
        <f>+'AFR23'!L4</f>
        <v>45215</v>
      </c>
      <c r="C1" s="1797"/>
      <c r="D1" s="1798"/>
      <c r="I1" s="1757" t="s">
        <v>343</v>
      </c>
      <c r="J1" s="1758"/>
      <c r="K1" s="1758"/>
      <c r="L1" s="1758"/>
      <c r="M1" s="1758"/>
      <c r="N1" s="1758"/>
      <c r="O1" s="1758"/>
      <c r="P1" s="1758"/>
      <c r="Q1" s="1758"/>
      <c r="R1" s="1758"/>
      <c r="S1" s="1758"/>
    </row>
    <row r="2" spans="1:32" s="1513" customFormat="1" ht="12" customHeight="1">
      <c r="A2" s="1514" t="str">
        <f>"Due to ISBE on "</f>
        <v xml:space="preserve">Due to ISBE on </v>
      </c>
      <c r="B2" s="1799">
        <f>+'AFR23'!M4</f>
        <v>45245</v>
      </c>
      <c r="C2" s="1799"/>
      <c r="D2" s="1800"/>
      <c r="I2" s="1759" t="s">
        <v>1427</v>
      </c>
      <c r="J2" s="1758"/>
      <c r="K2" s="1758"/>
      <c r="L2" s="1758"/>
      <c r="M2" s="1758"/>
      <c r="N2" s="1758"/>
      <c r="O2" s="1758"/>
      <c r="P2" s="1758"/>
      <c r="Q2" s="1758"/>
      <c r="R2" s="1758"/>
      <c r="S2" s="1758"/>
    </row>
    <row r="3" spans="1:32" s="1513" customFormat="1" ht="12" customHeight="1">
      <c r="A3" s="1515" t="str">
        <f>"SD/JA"&amp;MID('AFR23'!L2,3,2)</f>
        <v>SD/JA23</v>
      </c>
      <c r="B3" s="1516"/>
      <c r="C3" s="1516"/>
      <c r="D3" s="1517"/>
      <c r="I3" s="1759" t="s">
        <v>51</v>
      </c>
      <c r="J3" s="1758"/>
      <c r="K3" s="1758"/>
      <c r="L3" s="1758"/>
      <c r="M3" s="1758"/>
      <c r="N3" s="1758"/>
      <c r="O3" s="1758"/>
      <c r="P3" s="1758"/>
      <c r="Q3" s="1758"/>
      <c r="R3" s="1758"/>
      <c r="S3" s="1758"/>
    </row>
    <row r="4" spans="1:32" s="1513" customFormat="1" ht="12" customHeight="1">
      <c r="A4" s="1518"/>
      <c r="I4" s="1759" t="s">
        <v>456</v>
      </c>
      <c r="J4" s="1758"/>
      <c r="K4" s="1758"/>
      <c r="L4" s="1758"/>
      <c r="M4" s="1758"/>
      <c r="N4" s="1758"/>
      <c r="O4" s="1758"/>
      <c r="P4" s="1758"/>
      <c r="Q4" s="1758"/>
      <c r="R4" s="1758"/>
      <c r="S4" s="1758"/>
    </row>
    <row r="5" spans="1:32" s="1513" customFormat="1" ht="14.1" customHeight="1">
      <c r="B5" s="1519" t="s">
        <v>8062</v>
      </c>
      <c r="C5" s="1513" t="s">
        <v>805</v>
      </c>
      <c r="D5" s="1520"/>
      <c r="E5" s="1520"/>
      <c r="H5" s="1521"/>
      <c r="I5" s="1767" t="s">
        <v>600</v>
      </c>
      <c r="J5" s="1766"/>
      <c r="K5" s="1766"/>
      <c r="L5" s="1766"/>
      <c r="M5" s="1766"/>
      <c r="N5" s="1766"/>
      <c r="O5" s="1766"/>
      <c r="P5" s="1766"/>
      <c r="Q5" s="1766"/>
      <c r="R5" s="1766"/>
      <c r="S5" s="1766"/>
      <c r="AF5" s="1522"/>
    </row>
    <row r="6" spans="1:32" s="1513" customFormat="1" ht="14.1" customHeight="1">
      <c r="B6" s="1519"/>
      <c r="C6" s="1513" t="s">
        <v>806</v>
      </c>
      <c r="D6" s="1520"/>
      <c r="E6" s="1520"/>
      <c r="I6" s="1765" t="s">
        <v>780</v>
      </c>
      <c r="J6" s="1766"/>
      <c r="K6" s="1766"/>
      <c r="L6" s="1766"/>
      <c r="M6" s="1766"/>
      <c r="N6" s="1766"/>
      <c r="O6" s="1766"/>
      <c r="P6" s="1766"/>
      <c r="Q6" s="1766"/>
      <c r="R6" s="1766"/>
      <c r="S6" s="1766"/>
    </row>
    <row r="7" spans="1:32" s="1513" customFormat="1" ht="12.2" customHeight="1">
      <c r="B7" s="1523" t="str">
        <f>IF(AND(B5="",B6=""),"Check School District or Joint Agreement","")</f>
        <v/>
      </c>
      <c r="I7" s="1760" t="str">
        <f>"June 30, "&amp;'AFR23'!L2</f>
        <v>June 30, 2023</v>
      </c>
      <c r="J7" s="1761"/>
      <c r="K7" s="1761"/>
      <c r="L7" s="1761"/>
      <c r="M7" s="1761"/>
      <c r="N7" s="1761"/>
      <c r="O7" s="1761"/>
      <c r="P7" s="1761"/>
      <c r="Q7" s="1761"/>
      <c r="R7" s="1761"/>
      <c r="S7" s="1761"/>
    </row>
    <row r="8" spans="1:32" s="1513" customFormat="1" ht="12" customHeight="1">
      <c r="A8" s="1524"/>
      <c r="B8" s="1525"/>
      <c r="C8" s="1525"/>
      <c r="D8" s="1526"/>
      <c r="E8" s="1526"/>
      <c r="F8" s="1526"/>
      <c r="G8" s="1526"/>
      <c r="H8" s="1525"/>
      <c r="I8" s="1525"/>
      <c r="J8" s="1525"/>
      <c r="K8" s="1525"/>
      <c r="L8" s="1525"/>
      <c r="M8" s="1525"/>
      <c r="N8" s="1525"/>
      <c r="O8" s="1525"/>
      <c r="P8" s="1525"/>
      <c r="Q8" s="1525"/>
      <c r="R8" s="1525"/>
      <c r="S8" s="1525"/>
      <c r="T8" s="1525"/>
      <c r="U8" s="1525"/>
      <c r="V8" s="1525"/>
      <c r="W8" s="1525"/>
      <c r="X8" s="1525"/>
      <c r="Y8" s="1525"/>
      <c r="Z8" s="1525"/>
      <c r="AA8" s="1525"/>
      <c r="AB8" s="1525"/>
    </row>
    <row r="9" spans="1:32" s="1513" customFormat="1" ht="14.1" customHeight="1">
      <c r="A9" s="1527"/>
      <c r="B9" s="1528"/>
      <c r="C9" s="1528"/>
      <c r="D9" s="1528"/>
      <c r="E9" s="1528"/>
      <c r="F9" s="1528"/>
      <c r="G9" s="1528"/>
      <c r="H9" s="1529"/>
      <c r="I9" s="1762" t="s">
        <v>595</v>
      </c>
      <c r="J9" s="1763"/>
      <c r="K9" s="1763"/>
      <c r="L9" s="1763"/>
      <c r="M9" s="1763"/>
      <c r="N9" s="1763"/>
      <c r="O9" s="1763"/>
      <c r="P9" s="1763"/>
      <c r="Q9" s="1763"/>
      <c r="R9" s="1763"/>
      <c r="S9" s="1764"/>
      <c r="T9" s="1814" t="s">
        <v>465</v>
      </c>
      <c r="U9" s="1815"/>
      <c r="V9" s="1815"/>
      <c r="W9" s="1815"/>
      <c r="X9" s="1815"/>
      <c r="Y9" s="1815"/>
      <c r="Z9" s="1815"/>
      <c r="AA9" s="1816"/>
    </row>
    <row r="10" spans="1:32" s="1513" customFormat="1" ht="13.5" customHeight="1">
      <c r="A10" s="1822" t="s">
        <v>596</v>
      </c>
      <c r="B10" s="1823"/>
      <c r="C10" s="1823"/>
      <c r="D10" s="1823"/>
      <c r="E10" s="1823"/>
      <c r="F10" s="1823"/>
      <c r="G10" s="1823"/>
      <c r="H10" s="1824"/>
      <c r="I10" s="1530"/>
      <c r="K10" s="1531"/>
      <c r="T10" s="1817"/>
      <c r="U10" s="1766"/>
      <c r="V10" s="1766"/>
      <c r="W10" s="1766"/>
      <c r="X10" s="1766"/>
      <c r="Y10" s="1766"/>
      <c r="Z10" s="1766"/>
      <c r="AA10" s="1818"/>
    </row>
    <row r="11" spans="1:32" s="1513" customFormat="1" ht="14.25" customHeight="1">
      <c r="A11" s="1825" t="s">
        <v>849</v>
      </c>
      <c r="B11" s="1826"/>
      <c r="C11" s="1826"/>
      <c r="D11" s="1826"/>
      <c r="E11" s="1826"/>
      <c r="F11" s="1826"/>
      <c r="G11" s="1826"/>
      <c r="H11" s="1827"/>
      <c r="I11" s="1532"/>
      <c r="J11" s="1533"/>
      <c r="K11" s="1532"/>
      <c r="O11" s="1534"/>
      <c r="P11" s="1535" t="s">
        <v>161</v>
      </c>
      <c r="R11" s="1531"/>
      <c r="S11" s="1532"/>
      <c r="T11" s="1819"/>
      <c r="U11" s="1820"/>
      <c r="V11" s="1820"/>
      <c r="W11" s="1820"/>
      <c r="X11" s="1820"/>
      <c r="Y11" s="1820"/>
      <c r="Z11" s="1820"/>
      <c r="AA11" s="1821"/>
    </row>
    <row r="12" spans="1:32" ht="13.5" customHeight="1">
      <c r="A12" s="1295" t="s">
        <v>819</v>
      </c>
      <c r="B12" s="1296"/>
      <c r="C12" s="1296"/>
      <c r="D12" s="1296"/>
      <c r="E12" s="1296"/>
      <c r="F12" s="1296"/>
      <c r="G12" s="1296"/>
      <c r="H12" s="1297"/>
      <c r="I12" s="1530"/>
      <c r="J12" s="1513"/>
      <c r="K12" s="1531"/>
      <c r="L12" s="1513"/>
      <c r="M12" s="1513"/>
      <c r="N12" s="1513"/>
      <c r="O12" s="1534" t="s">
        <v>8062</v>
      </c>
      <c r="P12" s="1535" t="s">
        <v>162</v>
      </c>
      <c r="Q12" s="1533"/>
      <c r="R12" s="1513"/>
      <c r="S12" s="1513"/>
      <c r="T12" s="1512" t="s">
        <v>215</v>
      </c>
      <c r="U12" s="1528"/>
      <c r="V12" s="1528"/>
      <c r="W12" s="1528"/>
      <c r="X12" s="1528"/>
      <c r="Y12" s="1528"/>
      <c r="Z12" s="1528"/>
      <c r="AA12" s="1529"/>
    </row>
    <row r="13" spans="1:32" ht="13.5" customHeight="1">
      <c r="A13" s="1778" t="str">
        <f>IFERROR(VLOOKUP(A17,'SDJA Listing for cover page'!$B$2:$C$993,2,"false"),"Please select district from drop-down list on line 17.")</f>
        <v>31045046022</v>
      </c>
      <c r="B13" s="1779"/>
      <c r="C13" s="1779"/>
      <c r="D13" s="1779"/>
      <c r="E13" s="1779"/>
      <c r="F13" s="1779"/>
      <c r="G13" s="1779"/>
      <c r="H13" s="1780"/>
      <c r="I13" s="1525"/>
      <c r="J13" s="1513"/>
      <c r="K13" s="1531"/>
      <c r="L13" s="1513"/>
      <c r="M13" s="1513"/>
      <c r="N13" s="1513"/>
      <c r="O13" s="1513"/>
      <c r="P13" s="1513"/>
      <c r="Q13" s="1513"/>
      <c r="R13" s="1513"/>
      <c r="S13" s="1513"/>
      <c r="T13" s="1783" t="s">
        <v>8068</v>
      </c>
      <c r="U13" s="1784"/>
      <c r="V13" s="1784"/>
      <c r="W13" s="1784"/>
      <c r="X13" s="1784"/>
      <c r="Y13" s="1785"/>
      <c r="Z13" s="1785"/>
      <c r="AA13" s="1786"/>
    </row>
    <row r="14" spans="1:32" s="1513" customFormat="1" ht="14.1" customHeight="1">
      <c r="A14" s="1512" t="s">
        <v>628</v>
      </c>
      <c r="B14" s="1536"/>
      <c r="C14" s="1536"/>
      <c r="D14" s="1536"/>
      <c r="E14" s="1536"/>
      <c r="F14" s="1536"/>
      <c r="G14" s="1536"/>
      <c r="H14" s="1537"/>
      <c r="I14" s="1538"/>
      <c r="S14" s="1539"/>
      <c r="T14" s="1512" t="s">
        <v>1058</v>
      </c>
      <c r="U14" s="1528"/>
      <c r="V14" s="1528"/>
      <c r="W14" s="1528"/>
      <c r="X14" s="1528"/>
      <c r="Y14" s="1528"/>
      <c r="Z14" s="1528"/>
      <c r="AA14" s="1529"/>
    </row>
    <row r="15" spans="1:32" s="1513" customFormat="1" ht="13.5" customHeight="1">
      <c r="A15" s="1725" t="s">
        <v>8063</v>
      </c>
      <c r="B15" s="1781"/>
      <c r="C15" s="1781"/>
      <c r="D15" s="1781"/>
      <c r="E15" s="1781"/>
      <c r="F15" s="1781"/>
      <c r="G15" s="1781"/>
      <c r="H15" s="1782"/>
      <c r="T15" s="1787" t="s">
        <v>8069</v>
      </c>
      <c r="U15" s="1735"/>
      <c r="V15" s="1735"/>
      <c r="W15" s="1735"/>
      <c r="X15" s="1735"/>
      <c r="Y15" s="1788"/>
      <c r="Z15" s="1788"/>
      <c r="AA15" s="1789"/>
    </row>
    <row r="16" spans="1:32" s="1513" customFormat="1" ht="13.5" customHeight="1">
      <c r="A16" s="1512" t="s">
        <v>4791</v>
      </c>
      <c r="B16" s="1536"/>
      <c r="C16" s="1536"/>
      <c r="D16" s="1540"/>
      <c r="E16" s="1540"/>
      <c r="F16" s="1540"/>
      <c r="G16" s="1540"/>
      <c r="H16" s="1541"/>
      <c r="I16" s="1527"/>
      <c r="J16" s="1528"/>
      <c r="K16" s="1528"/>
      <c r="L16" s="1528"/>
      <c r="M16" s="1795" t="s">
        <v>4823</v>
      </c>
      <c r="N16" s="1795"/>
      <c r="O16" s="1795"/>
      <c r="P16" s="1795"/>
      <c r="Q16" s="1795" t="s">
        <v>4834</v>
      </c>
      <c r="R16" s="1795"/>
      <c r="S16" s="1796"/>
      <c r="T16" s="1512" t="s">
        <v>462</v>
      </c>
      <c r="U16" s="1528"/>
      <c r="V16" s="1528"/>
      <c r="W16" s="1528"/>
      <c r="X16" s="1528"/>
      <c r="Y16" s="1528"/>
      <c r="Z16" s="1542"/>
      <c r="AA16" s="1529"/>
    </row>
    <row r="17" spans="1:27" s="1513" customFormat="1" ht="13.5" customHeight="1">
      <c r="A17" s="1740" t="s">
        <v>2809</v>
      </c>
      <c r="B17" s="1741"/>
      <c r="C17" s="1741"/>
      <c r="D17" s="1741"/>
      <c r="E17" s="1741"/>
      <c r="F17" s="1741"/>
      <c r="G17" s="1741"/>
      <c r="H17" s="1774"/>
      <c r="T17" s="1794" t="s">
        <v>8070</v>
      </c>
      <c r="U17" s="1738"/>
      <c r="V17" s="1738"/>
      <c r="W17" s="1738"/>
      <c r="X17" s="1738"/>
      <c r="Y17" s="1738"/>
      <c r="Z17" s="1738"/>
      <c r="AA17" s="1739"/>
    </row>
    <row r="18" spans="1:27" s="1513" customFormat="1" ht="13.5" customHeight="1">
      <c r="A18" s="1512" t="s">
        <v>462</v>
      </c>
      <c r="B18" s="1536"/>
      <c r="C18" s="1540"/>
      <c r="D18" s="1536"/>
      <c r="E18" s="1536"/>
      <c r="F18" s="1536"/>
      <c r="G18" s="1536"/>
      <c r="H18" s="1541"/>
      <c r="I18" s="1771" t="s">
        <v>597</v>
      </c>
      <c r="J18" s="1772"/>
      <c r="K18" s="1772"/>
      <c r="L18" s="1772"/>
      <c r="M18" s="1772"/>
      <c r="N18" s="1772"/>
      <c r="O18" s="1772"/>
      <c r="P18" s="1772"/>
      <c r="Q18" s="1772"/>
      <c r="R18" s="1772"/>
      <c r="S18" s="1773"/>
      <c r="T18" s="1512" t="s">
        <v>627</v>
      </c>
      <c r="U18" s="1528"/>
      <c r="V18" s="1540"/>
      <c r="W18" s="1542"/>
      <c r="X18" s="1512" t="s">
        <v>216</v>
      </c>
      <c r="Y18" s="1540"/>
      <c r="Z18" s="1543" t="s">
        <v>598</v>
      </c>
      <c r="AA18" s="1529"/>
    </row>
    <row r="19" spans="1:27" s="1513" customFormat="1" ht="13.5" customHeight="1">
      <c r="A19" s="1725" t="s">
        <v>8064</v>
      </c>
      <c r="B19" s="1701"/>
      <c r="C19" s="1701"/>
      <c r="D19" s="1701"/>
      <c r="E19" s="1701"/>
      <c r="F19" s="1701"/>
      <c r="G19" s="1701"/>
      <c r="H19" s="1726"/>
      <c r="I19" s="1775" t="s">
        <v>4813</v>
      </c>
      <c r="J19" s="1776"/>
      <c r="K19" s="1776"/>
      <c r="L19" s="1776"/>
      <c r="M19" s="1776"/>
      <c r="N19" s="1776"/>
      <c r="O19" s="1776"/>
      <c r="P19" s="1776"/>
      <c r="Q19" s="1776"/>
      <c r="R19" s="1776"/>
      <c r="S19" s="1777"/>
      <c r="T19" s="1725" t="s">
        <v>8071</v>
      </c>
      <c r="U19" s="1701"/>
      <c r="V19" s="1701"/>
      <c r="W19" s="1726"/>
      <c r="X19" s="1792" t="s">
        <v>8072</v>
      </c>
      <c r="Y19" s="1793"/>
      <c r="Z19" s="1790">
        <v>60606</v>
      </c>
      <c r="AA19" s="1791"/>
    </row>
    <row r="20" spans="1:27" s="1513" customFormat="1" ht="13.5" customHeight="1">
      <c r="A20" s="1544" t="s">
        <v>627</v>
      </c>
      <c r="B20" s="1528"/>
      <c r="C20" s="1528"/>
      <c r="D20" s="1528"/>
      <c r="E20" s="1528"/>
      <c r="F20" s="1528"/>
      <c r="G20" s="1528"/>
      <c r="H20" s="1545"/>
      <c r="I20" s="1775"/>
      <c r="J20" s="1776"/>
      <c r="K20" s="1776"/>
      <c r="L20" s="1776"/>
      <c r="M20" s="1776"/>
      <c r="N20" s="1776"/>
      <c r="O20" s="1776"/>
      <c r="P20" s="1776"/>
      <c r="Q20" s="1776"/>
      <c r="R20" s="1776"/>
      <c r="S20" s="1777"/>
      <c r="T20" s="1512" t="s">
        <v>217</v>
      </c>
      <c r="U20" s="1528"/>
      <c r="V20" s="1540"/>
      <c r="W20" s="1528"/>
      <c r="X20" s="1512" t="s">
        <v>821</v>
      </c>
      <c r="Z20" s="1528"/>
      <c r="AA20" s="1529"/>
    </row>
    <row r="21" spans="1:27" s="1513" customFormat="1" ht="13.5" customHeight="1">
      <c r="A21" s="1725" t="s">
        <v>8065</v>
      </c>
      <c r="B21" s="1701"/>
      <c r="C21" s="1701"/>
      <c r="D21" s="1701"/>
      <c r="E21" s="1701"/>
      <c r="F21" s="1701"/>
      <c r="G21" s="1701"/>
      <c r="H21" s="1726"/>
      <c r="I21" s="1768" t="s">
        <v>4812</v>
      </c>
      <c r="J21" s="1769"/>
      <c r="K21" s="1769"/>
      <c r="L21" s="1769"/>
      <c r="M21" s="1769"/>
      <c r="N21" s="1769"/>
      <c r="O21" s="1769"/>
      <c r="P21" s="1769"/>
      <c r="Q21" s="1769"/>
      <c r="R21" s="1769"/>
      <c r="S21" s="1770"/>
      <c r="T21" s="1805" t="s">
        <v>8073</v>
      </c>
      <c r="U21" s="1806"/>
      <c r="V21" s="1806"/>
      <c r="W21" s="1806"/>
      <c r="X21" s="1811"/>
      <c r="Y21" s="1812"/>
      <c r="Z21" s="1812"/>
      <c r="AA21" s="1813"/>
    </row>
    <row r="22" spans="1:27" s="1513" customFormat="1" ht="13.5" customHeight="1">
      <c r="A22" s="1546" t="s">
        <v>463</v>
      </c>
      <c r="B22" s="1547"/>
      <c r="C22" s="1547"/>
      <c r="D22" s="1547"/>
      <c r="E22" s="1547"/>
      <c r="F22" s="1547"/>
      <c r="G22" s="1547"/>
      <c r="H22" s="1548"/>
      <c r="I22" s="1768"/>
      <c r="J22" s="1769"/>
      <c r="K22" s="1769"/>
      <c r="L22" s="1769"/>
      <c r="M22" s="1769"/>
      <c r="N22" s="1769"/>
      <c r="O22" s="1769"/>
      <c r="P22" s="1769"/>
      <c r="Q22" s="1769"/>
      <c r="R22" s="1769"/>
      <c r="S22" s="1770"/>
      <c r="T22" s="1549" t="s">
        <v>1200</v>
      </c>
      <c r="U22" s="1528"/>
      <c r="V22" s="1540"/>
      <c r="W22" s="1528"/>
      <c r="X22" s="1512" t="s">
        <v>1047</v>
      </c>
      <c r="Z22" s="1528"/>
      <c r="AA22" s="1529"/>
    </row>
    <row r="23" spans="1:27" s="1513" customFormat="1" ht="13.5" customHeight="1">
      <c r="A23" s="1720" t="s">
        <v>8066</v>
      </c>
      <c r="B23" s="1721"/>
      <c r="C23" s="1721"/>
      <c r="D23" s="1721"/>
      <c r="E23" s="1721"/>
      <c r="F23" s="1721"/>
      <c r="G23" s="1721"/>
      <c r="H23" s="1722"/>
      <c r="J23" s="1723">
        <f>IF(B5="x",IF(AUDITCHECK!D31="AFR form Incomplete.","",IF(AUDITCHECK!D31="Deficit reduction plan is required.","School District must complete a deficit reduction plan in the 2023-2024 Budget",)),"")</f>
        <v>0</v>
      </c>
      <c r="K23" s="1723"/>
      <c r="L23" s="1723"/>
      <c r="M23" s="1723"/>
      <c r="N23" s="1723"/>
      <c r="O23" s="1723"/>
      <c r="P23" s="1723"/>
      <c r="Q23" s="1723"/>
      <c r="R23" s="1723"/>
      <c r="S23" s="1550"/>
      <c r="T23" s="1804" t="s">
        <v>8074</v>
      </c>
      <c r="U23" s="1741"/>
      <c r="V23" s="1741"/>
      <c r="W23" s="1741"/>
      <c r="X23" s="1808">
        <v>45565</v>
      </c>
      <c r="Y23" s="1809"/>
      <c r="Z23" s="1809"/>
      <c r="AA23" s="1810"/>
    </row>
    <row r="24" spans="1:27" s="1513" customFormat="1" ht="14.1" customHeight="1">
      <c r="A24" s="1551" t="s">
        <v>598</v>
      </c>
      <c r="B24" s="1552"/>
      <c r="C24" s="1552"/>
      <c r="D24" s="1552"/>
      <c r="E24" s="1552"/>
      <c r="F24" s="1552"/>
      <c r="G24" s="1552"/>
      <c r="H24" s="1553"/>
      <c r="J24" s="1723"/>
      <c r="K24" s="1723"/>
      <c r="L24" s="1723"/>
      <c r="M24" s="1723"/>
      <c r="N24" s="1723"/>
      <c r="O24" s="1723"/>
      <c r="P24" s="1723"/>
      <c r="Q24" s="1723"/>
      <c r="R24" s="1723"/>
      <c r="S24" s="1550"/>
      <c r="T24" s="1554" t="s">
        <v>463</v>
      </c>
      <c r="U24" s="1555"/>
      <c r="V24" s="1555"/>
      <c r="W24" s="1555"/>
      <c r="X24" s="1556"/>
      <c r="Y24" s="1556"/>
      <c r="Z24" s="1556"/>
      <c r="AA24" s="1557"/>
    </row>
    <row r="25" spans="1:27" s="1513" customFormat="1" ht="14.1" customHeight="1">
      <c r="A25" s="1725" t="s">
        <v>8067</v>
      </c>
      <c r="B25" s="1701"/>
      <c r="C25" s="1701"/>
      <c r="D25" s="1701"/>
      <c r="E25" s="1701"/>
      <c r="F25" s="1701"/>
      <c r="G25" s="1701"/>
      <c r="H25" s="1726"/>
      <c r="I25" s="1538"/>
      <c r="J25" s="1724"/>
      <c r="K25" s="1724"/>
      <c r="L25" s="1724"/>
      <c r="M25" s="1724"/>
      <c r="N25" s="1724"/>
      <c r="O25" s="1724"/>
      <c r="P25" s="1724"/>
      <c r="Q25" s="1724"/>
      <c r="R25" s="1724"/>
      <c r="S25" s="1558"/>
      <c r="T25" s="1801" t="s">
        <v>8075</v>
      </c>
      <c r="U25" s="1802"/>
      <c r="V25" s="1802"/>
      <c r="W25" s="1802"/>
      <c r="X25" s="1802"/>
      <c r="Y25" s="1802"/>
      <c r="Z25" s="1802"/>
      <c r="AA25" s="1803"/>
    </row>
    <row r="26" spans="1:27" ht="6" customHeight="1">
      <c r="A26" s="1559"/>
      <c r="B26" s="1560"/>
      <c r="C26" s="1560"/>
      <c r="D26" s="1560"/>
      <c r="E26" s="1560"/>
      <c r="F26" s="1560"/>
      <c r="G26" s="1560"/>
      <c r="H26" s="1560"/>
      <c r="I26" s="1702" t="s">
        <v>1514</v>
      </c>
      <c r="J26" s="1703"/>
      <c r="K26" s="1703"/>
      <c r="L26" s="1703"/>
      <c r="M26" s="1703"/>
      <c r="N26" s="1703"/>
      <c r="O26" s="1703"/>
      <c r="P26" s="1703"/>
      <c r="Q26" s="1703"/>
      <c r="R26" s="1703"/>
      <c r="S26" s="1704"/>
      <c r="T26" s="1528"/>
      <c r="AA26" s="1529"/>
    </row>
    <row r="27" spans="1:27" ht="14.1" customHeight="1">
      <c r="A27" s="1561"/>
      <c r="B27" s="1562"/>
      <c r="C27" s="1563" t="s">
        <v>1027</v>
      </c>
      <c r="D27" s="1562"/>
      <c r="E27" s="1562"/>
      <c r="F27" s="1513"/>
      <c r="G27" s="1513"/>
      <c r="H27" s="1513"/>
      <c r="I27" s="1705"/>
      <c r="J27" s="1706"/>
      <c r="K27" s="1706"/>
      <c r="L27" s="1706"/>
      <c r="M27" s="1706"/>
      <c r="N27" s="1706"/>
      <c r="O27" s="1706"/>
      <c r="P27" s="1706"/>
      <c r="Q27" s="1706"/>
      <c r="R27" s="1706"/>
      <c r="S27" s="1707"/>
      <c r="T27" s="1564"/>
      <c r="U27" s="1565"/>
      <c r="V27" s="1565"/>
      <c r="W27" s="1565"/>
      <c r="X27" s="1565"/>
      <c r="Y27" s="1565"/>
      <c r="Z27" s="1565"/>
      <c r="AA27" s="1566"/>
    </row>
    <row r="28" spans="1:27" ht="14.1" customHeight="1">
      <c r="A28" s="1567"/>
      <c r="B28" s="1568"/>
      <c r="C28" s="1569" t="s">
        <v>1028</v>
      </c>
      <c r="D28" s="1568"/>
      <c r="E28" s="1568"/>
      <c r="F28" s="1568"/>
      <c r="G28" s="1568"/>
      <c r="H28" s="1513"/>
      <c r="I28" s="1708"/>
      <c r="J28" s="1709"/>
      <c r="K28" s="1709"/>
      <c r="L28" s="1709"/>
      <c r="M28" s="1709"/>
      <c r="N28" s="1709"/>
      <c r="O28" s="1709"/>
      <c r="P28" s="1709"/>
      <c r="Q28" s="1709"/>
      <c r="R28" s="1709"/>
      <c r="S28" s="1710"/>
      <c r="T28" s="1564"/>
      <c r="U28" s="1565"/>
      <c r="V28" s="1565"/>
      <c r="W28" s="1570" t="s">
        <v>921</v>
      </c>
      <c r="X28" s="1565"/>
      <c r="Y28" s="1565"/>
      <c r="Z28" s="1565"/>
      <c r="AA28" s="1566"/>
    </row>
    <row r="29" spans="1:27" ht="14.1" customHeight="1">
      <c r="A29" s="1567"/>
      <c r="B29" s="1571"/>
      <c r="C29" s="1572" t="s">
        <v>725</v>
      </c>
      <c r="D29" s="1568"/>
      <c r="E29" s="1571" t="s">
        <v>8062</v>
      </c>
      <c r="F29" s="1573" t="s">
        <v>1045</v>
      </c>
      <c r="G29" s="1568"/>
      <c r="H29" s="1513"/>
      <c r="I29" s="1711" t="s">
        <v>1513</v>
      </c>
      <c r="J29" s="1712"/>
      <c r="K29" s="1712"/>
      <c r="L29" s="1712"/>
      <c r="M29" s="1712"/>
      <c r="N29" s="1712"/>
      <c r="O29" s="1712"/>
      <c r="P29" s="1712"/>
      <c r="Q29" s="1712"/>
      <c r="R29" s="1712"/>
      <c r="S29" s="1713"/>
      <c r="T29" s="1574"/>
      <c r="U29" s="1574"/>
      <c r="V29" s="1574"/>
      <c r="W29" s="1574"/>
      <c r="X29" s="1574"/>
      <c r="Y29" s="1574"/>
      <c r="Z29" s="1574"/>
      <c r="AA29" s="1566"/>
    </row>
    <row r="30" spans="1:27" ht="13.5" customHeight="1">
      <c r="A30" s="1575"/>
      <c r="B30" s="1571"/>
      <c r="C30" s="1572" t="s">
        <v>1029</v>
      </c>
      <c r="D30" s="1531"/>
      <c r="E30" s="1531"/>
      <c r="F30" s="1576"/>
      <c r="G30" s="1568"/>
      <c r="H30" s="1568"/>
      <c r="I30" s="1714"/>
      <c r="J30" s="1715"/>
      <c r="K30" s="1715"/>
      <c r="L30" s="1715"/>
      <c r="M30" s="1715"/>
      <c r="N30" s="1715"/>
      <c r="O30" s="1715"/>
      <c r="P30" s="1715"/>
      <c r="Q30" s="1715"/>
      <c r="R30" s="1715"/>
      <c r="S30" s="1716"/>
      <c r="T30" s="1574"/>
      <c r="U30" s="1574"/>
      <c r="V30" s="1574"/>
      <c r="W30" s="1574"/>
      <c r="X30" s="1574"/>
      <c r="Y30" s="1574"/>
      <c r="Z30" s="1574"/>
      <c r="AA30" s="1539"/>
    </row>
    <row r="31" spans="1:27" ht="13.5" customHeight="1">
      <c r="A31" s="1575"/>
      <c r="B31" s="1571"/>
      <c r="C31" s="1572" t="s">
        <v>1030</v>
      </c>
      <c r="D31" s="1531"/>
      <c r="E31" s="1531"/>
      <c r="F31" s="1531"/>
      <c r="G31" s="1531"/>
      <c r="H31" s="1531"/>
      <c r="I31" s="1714"/>
      <c r="J31" s="1715"/>
      <c r="K31" s="1715"/>
      <c r="L31" s="1715"/>
      <c r="M31" s="1715"/>
      <c r="N31" s="1715"/>
      <c r="O31" s="1715"/>
      <c r="P31" s="1715"/>
      <c r="Q31" s="1715"/>
      <c r="R31" s="1715"/>
      <c r="S31" s="1716"/>
      <c r="T31" s="1574"/>
      <c r="U31" s="1574"/>
      <c r="V31" s="1574"/>
      <c r="W31" s="1574"/>
      <c r="X31" s="1574"/>
      <c r="Y31" s="1574"/>
      <c r="Z31" s="1574"/>
      <c r="AA31" s="1539"/>
    </row>
    <row r="32" spans="1:27" ht="6" customHeight="1">
      <c r="A32" s="1575"/>
      <c r="B32" s="1531"/>
      <c r="C32" s="1531"/>
      <c r="D32" s="1531"/>
      <c r="E32" s="1531"/>
      <c r="F32" s="1531"/>
      <c r="G32" s="1531"/>
      <c r="H32" s="1577"/>
      <c r="I32" s="1714"/>
      <c r="J32" s="1715"/>
      <c r="K32" s="1715"/>
      <c r="L32" s="1715"/>
      <c r="M32" s="1715"/>
      <c r="N32" s="1715"/>
      <c r="O32" s="1715"/>
      <c r="P32" s="1715"/>
      <c r="Q32" s="1715"/>
      <c r="R32" s="1715"/>
      <c r="S32" s="1716"/>
      <c r="T32" s="1578"/>
      <c r="U32" s="1579"/>
      <c r="V32" s="1579"/>
      <c r="W32" s="1579"/>
      <c r="X32" s="1579"/>
      <c r="Y32" s="1579"/>
      <c r="Z32" s="1579"/>
      <c r="AA32" s="1539"/>
    </row>
    <row r="33" spans="1:27" ht="6" customHeight="1">
      <c r="A33" s="1580"/>
      <c r="B33" s="1528"/>
      <c r="C33" s="1528"/>
      <c r="D33" s="1528"/>
      <c r="E33" s="1528"/>
      <c r="F33" s="1528"/>
      <c r="G33" s="1528"/>
      <c r="H33" s="1528"/>
      <c r="I33" s="1717"/>
      <c r="J33" s="1718"/>
      <c r="K33" s="1718"/>
      <c r="L33" s="1718"/>
      <c r="M33" s="1718"/>
      <c r="N33" s="1718"/>
      <c r="O33" s="1718"/>
      <c r="P33" s="1718"/>
      <c r="Q33" s="1718"/>
      <c r="R33" s="1718"/>
      <c r="S33" s="1719"/>
      <c r="T33" s="1528"/>
      <c r="U33" s="1528"/>
      <c r="V33" s="1528"/>
      <c r="W33" s="1528"/>
      <c r="X33" s="1528"/>
      <c r="Y33" s="1528"/>
      <c r="Z33" s="1528"/>
      <c r="AA33" s="1529"/>
    </row>
    <row r="34" spans="1:27" s="1513" customFormat="1" ht="12" customHeight="1">
      <c r="A34" s="1581"/>
      <c r="B34" s="1534" t="s">
        <v>8062</v>
      </c>
      <c r="C34" s="1582" t="s">
        <v>474</v>
      </c>
      <c r="D34" s="1525"/>
      <c r="E34" s="1525"/>
      <c r="F34" s="1525"/>
      <c r="G34" s="1525"/>
      <c r="H34" s="1525"/>
      <c r="I34" s="1538"/>
      <c r="J34" s="1521"/>
      <c r="L34" s="1583"/>
      <c r="M34" s="1584" t="s">
        <v>623</v>
      </c>
      <c r="S34" s="1539"/>
      <c r="U34" s="1534"/>
      <c r="V34" s="1582" t="s">
        <v>354</v>
      </c>
      <c r="AA34" s="1539"/>
    </row>
    <row r="35" spans="1:27" s="1513" customFormat="1" ht="13.5" customHeight="1">
      <c r="A35" s="1538"/>
      <c r="D35" s="1585"/>
      <c r="E35" s="1585"/>
      <c r="F35" s="1585"/>
      <c r="G35" s="1585"/>
      <c r="H35" s="1585"/>
      <c r="I35" s="1538"/>
      <c r="J35" s="1586"/>
      <c r="L35" s="1582" t="s">
        <v>624</v>
      </c>
      <c r="N35" s="1586"/>
      <c r="O35" s="1586"/>
      <c r="P35" s="1701"/>
      <c r="Q35" s="1701"/>
      <c r="R35" s="1701"/>
      <c r="S35" s="1587"/>
      <c r="W35" s="1525"/>
      <c r="X35" s="1525"/>
      <c r="Y35" s="1525"/>
      <c r="AA35" s="1539"/>
    </row>
    <row r="36" spans="1:27" s="1513" customFormat="1" ht="6" customHeight="1">
      <c r="A36" s="1588"/>
      <c r="B36" s="1589"/>
      <c r="C36" s="1586"/>
      <c r="I36" s="1590"/>
      <c r="J36" s="1591"/>
      <c r="K36" s="1592"/>
      <c r="L36" s="1593"/>
      <c r="M36" s="1593"/>
      <c r="N36" s="1593"/>
      <c r="O36" s="1593"/>
      <c r="P36" s="1593"/>
      <c r="Q36" s="1593"/>
      <c r="R36" s="1593"/>
      <c r="S36" s="1594"/>
      <c r="AA36" s="1539"/>
    </row>
    <row r="37" spans="1:27" s="1513" customFormat="1" ht="13.5" customHeight="1">
      <c r="A37" s="1512" t="s">
        <v>619</v>
      </c>
      <c r="B37" s="1536"/>
      <c r="C37" s="1536"/>
      <c r="D37" s="1536"/>
      <c r="E37" s="1536"/>
      <c r="F37" s="1595"/>
      <c r="G37" s="1536"/>
      <c r="H37" s="1541"/>
      <c r="I37" s="1512" t="s">
        <v>412</v>
      </c>
      <c r="J37" s="1596"/>
      <c r="K37" s="1596"/>
      <c r="L37" s="1596"/>
      <c r="M37" s="1596"/>
      <c r="N37" s="1596"/>
      <c r="O37" s="1596"/>
      <c r="P37" s="1597"/>
      <c r="Q37" s="1598"/>
      <c r="R37" s="1599"/>
      <c r="S37" s="1541"/>
      <c r="T37" s="1600" t="s">
        <v>353</v>
      </c>
      <c r="U37" s="1601"/>
      <c r="V37" s="1601"/>
      <c r="W37" s="1601"/>
      <c r="X37" s="1595"/>
      <c r="Y37" s="1602"/>
      <c r="Z37" s="1528"/>
      <c r="AA37" s="1529"/>
    </row>
    <row r="38" spans="1:27" s="1513" customFormat="1" ht="13.5" customHeight="1">
      <c r="A38" s="1740" t="s">
        <v>8076</v>
      </c>
      <c r="B38" s="1741"/>
      <c r="C38" s="1741"/>
      <c r="D38" s="1741"/>
      <c r="E38" s="1741"/>
      <c r="F38" s="1701"/>
      <c r="G38" s="1701"/>
      <c r="H38" s="1726"/>
      <c r="I38" s="1734"/>
      <c r="J38" s="1735"/>
      <c r="K38" s="1735"/>
      <c r="L38" s="1735"/>
      <c r="M38" s="1735"/>
      <c r="N38" s="1735"/>
      <c r="O38" s="1735"/>
      <c r="P38" s="1735"/>
      <c r="Q38" s="1735"/>
      <c r="R38" s="1735"/>
      <c r="S38" s="1736"/>
      <c r="T38" s="1787"/>
      <c r="U38" s="1735"/>
      <c r="V38" s="1735"/>
      <c r="W38" s="1735"/>
      <c r="X38" s="1735"/>
      <c r="Y38" s="1735"/>
      <c r="Z38" s="1735"/>
      <c r="AA38" s="1736"/>
    </row>
    <row r="39" spans="1:27" s="1513" customFormat="1" ht="12" customHeight="1">
      <c r="A39" s="1755" t="s">
        <v>463</v>
      </c>
      <c r="B39" s="1756"/>
      <c r="C39" s="1540"/>
      <c r="D39" s="1603"/>
      <c r="E39" s="1603"/>
      <c r="F39" s="1598"/>
      <c r="G39" s="1603"/>
      <c r="H39" s="1541"/>
      <c r="I39" s="1755" t="s">
        <v>463</v>
      </c>
      <c r="J39" s="1756"/>
      <c r="K39" s="1756"/>
      <c r="L39" s="1756"/>
      <c r="M39" s="1756"/>
      <c r="N39" s="1599"/>
      <c r="O39" s="1540"/>
      <c r="P39" s="1540"/>
      <c r="Q39" s="1595"/>
      <c r="R39" s="1540"/>
      <c r="S39" s="1541"/>
      <c r="T39" s="1540" t="s">
        <v>463</v>
      </c>
      <c r="U39" s="1528"/>
      <c r="V39" s="1540"/>
      <c r="W39" s="1542"/>
      <c r="X39" s="1595"/>
      <c r="Y39" s="1528"/>
      <c r="Z39" s="1528"/>
      <c r="AA39" s="1529"/>
    </row>
    <row r="40" spans="1:27" s="1513" customFormat="1" ht="13.5" customHeight="1">
      <c r="A40" s="1748" t="s">
        <v>8078</v>
      </c>
      <c r="B40" s="1749"/>
      <c r="C40" s="1750"/>
      <c r="D40" s="1750"/>
      <c r="E40" s="1750"/>
      <c r="F40" s="1751"/>
      <c r="G40" s="1751"/>
      <c r="H40" s="1752"/>
      <c r="I40" s="1745"/>
      <c r="J40" s="1746"/>
      <c r="K40" s="1746"/>
      <c r="L40" s="1746"/>
      <c r="M40" s="1746"/>
      <c r="N40" s="1746"/>
      <c r="O40" s="1746"/>
      <c r="P40" s="1746"/>
      <c r="Q40" s="1746"/>
      <c r="R40" s="1746"/>
      <c r="S40" s="1747"/>
      <c r="T40" s="1745"/>
      <c r="U40" s="1807"/>
      <c r="V40" s="1746"/>
      <c r="W40" s="1746"/>
      <c r="X40" s="1746"/>
      <c r="Y40" s="1746"/>
      <c r="Z40" s="1746"/>
      <c r="AA40" s="1747"/>
    </row>
    <row r="41" spans="1:27" s="1513" customFormat="1" ht="11.45" customHeight="1">
      <c r="A41" s="1544" t="s">
        <v>820</v>
      </c>
      <c r="B41" s="1536"/>
      <c r="C41" s="1536"/>
      <c r="D41" s="1512" t="s">
        <v>821</v>
      </c>
      <c r="E41" s="1540"/>
      <c r="F41" s="1595"/>
      <c r="G41" s="1536"/>
      <c r="H41" s="1545"/>
      <c r="I41" s="1514" t="s">
        <v>820</v>
      </c>
      <c r="J41" s="1582"/>
      <c r="K41" s="1525"/>
      <c r="L41" s="1525"/>
      <c r="M41" s="1525"/>
      <c r="N41" s="1525"/>
      <c r="O41" s="1525"/>
      <c r="P41" s="1512" t="s">
        <v>821</v>
      </c>
      <c r="Q41" s="1582"/>
      <c r="R41" s="1525"/>
      <c r="S41" s="1604"/>
      <c r="T41" s="1540" t="s">
        <v>820</v>
      </c>
      <c r="U41" s="1536"/>
      <c r="V41" s="1536"/>
      <c r="W41" s="1536"/>
      <c r="X41" s="1512" t="s">
        <v>821</v>
      </c>
      <c r="Y41" s="1536"/>
      <c r="Z41" s="1540"/>
      <c r="AA41" s="1537"/>
    </row>
    <row r="42" spans="1:27" s="1513" customFormat="1" ht="13.5" customHeight="1">
      <c r="A42" s="1731" t="s">
        <v>8077</v>
      </c>
      <c r="B42" s="1732"/>
      <c r="C42" s="1733"/>
      <c r="D42" s="1753"/>
      <c r="E42" s="1732"/>
      <c r="F42" s="1732"/>
      <c r="G42" s="1732"/>
      <c r="H42" s="1733"/>
      <c r="I42" s="1754"/>
      <c r="J42" s="1743"/>
      <c r="K42" s="1743"/>
      <c r="L42" s="1743"/>
      <c r="M42" s="1743"/>
      <c r="N42" s="1743"/>
      <c r="O42" s="1744"/>
      <c r="P42" s="1742"/>
      <c r="Q42" s="1743"/>
      <c r="R42" s="1743"/>
      <c r="S42" s="1744"/>
      <c r="T42" s="1754"/>
      <c r="U42" s="1743"/>
      <c r="V42" s="1743"/>
      <c r="W42" s="1744"/>
      <c r="X42" s="1742"/>
      <c r="Y42" s="1743"/>
      <c r="Z42" s="1743"/>
      <c r="AA42" s="1744"/>
    </row>
    <row r="43" spans="1:27" s="1513" customFormat="1">
      <c r="A43" s="1512" t="s">
        <v>822</v>
      </c>
      <c r="B43" s="1536"/>
      <c r="C43" s="1536"/>
      <c r="D43" s="1536"/>
      <c r="E43" s="1536"/>
      <c r="F43" s="1536"/>
      <c r="G43" s="1536"/>
      <c r="H43" s="1537"/>
      <c r="I43" s="1540" t="s">
        <v>822</v>
      </c>
      <c r="J43" s="1536"/>
      <c r="K43" s="1536"/>
      <c r="L43" s="1536"/>
      <c r="M43" s="1536"/>
      <c r="N43" s="1536"/>
      <c r="O43" s="1536"/>
      <c r="P43" s="1536"/>
      <c r="Q43" s="1536"/>
      <c r="R43" s="1536"/>
      <c r="S43" s="1537"/>
      <c r="T43" s="1542" t="s">
        <v>822</v>
      </c>
      <c r="U43" s="1528"/>
      <c r="V43" s="1528"/>
      <c r="W43" s="1528"/>
      <c r="X43" s="1528"/>
      <c r="Y43" s="1528"/>
      <c r="Z43" s="1528"/>
      <c r="AA43" s="1529"/>
    </row>
    <row r="44" spans="1:27" s="1513" customFormat="1" ht="13.5" customHeight="1">
      <c r="A44" s="1737"/>
      <c r="B44" s="1738"/>
      <c r="C44" s="1738"/>
      <c r="D44" s="1738"/>
      <c r="E44" s="1738"/>
      <c r="F44" s="1738"/>
      <c r="G44" s="1738"/>
      <c r="H44" s="1739"/>
      <c r="I44" s="1727"/>
      <c r="J44" s="1729"/>
      <c r="K44" s="1729"/>
      <c r="L44" s="1729"/>
      <c r="M44" s="1729"/>
      <c r="N44" s="1729"/>
      <c r="O44" s="1729"/>
      <c r="P44" s="1729"/>
      <c r="Q44" s="1729"/>
      <c r="R44" s="1729"/>
      <c r="S44" s="1730"/>
      <c r="T44" s="1727"/>
      <c r="U44" s="1728"/>
      <c r="V44" s="1728"/>
      <c r="W44" s="1728"/>
      <c r="X44" s="1728"/>
      <c r="Y44" s="1728"/>
      <c r="Z44" s="1729"/>
      <c r="AA44" s="1730"/>
    </row>
    <row r="45" spans="1:27" s="1513" customFormat="1" ht="13.5" customHeight="1">
      <c r="A45" s="1530" t="s">
        <v>147</v>
      </c>
      <c r="Q45" s="1530" t="s">
        <v>1138</v>
      </c>
      <c r="R45" s="1530"/>
      <c r="S45" s="1530"/>
      <c r="T45" s="1605"/>
      <c r="U45" s="1530"/>
      <c r="V45" s="1530"/>
      <c r="W45" s="1530"/>
      <c r="X45" s="1530"/>
      <c r="Y45" s="1530"/>
      <c r="Z45" s="1530"/>
      <c r="AA45" s="1530"/>
    </row>
    <row r="46" spans="1:27" s="1513" customFormat="1" ht="10.5" customHeight="1">
      <c r="A46" s="1606" t="str">
        <f>"ISBE Form SD50-35/JA50-60 (05/"&amp;MID('AFR23'!L2,3,2)&amp;"-version"&amp;'AFR23'!M2&amp;")"</f>
        <v>ISBE Form SD50-35/JA50-60 (05/23-version1)</v>
      </c>
      <c r="D46" s="1530"/>
      <c r="E46" s="1530"/>
      <c r="F46" s="1530"/>
      <c r="G46" s="1530"/>
      <c r="Q46" s="1530" t="s">
        <v>1139</v>
      </c>
      <c r="R46" s="1530"/>
      <c r="S46" s="1530"/>
      <c r="T46" s="1530"/>
      <c r="U46" s="1530"/>
      <c r="V46" s="1530"/>
      <c r="W46" s="1530"/>
      <c r="X46" s="1530"/>
      <c r="Y46" s="1530"/>
      <c r="Z46" s="1530"/>
      <c r="AA46" s="1530"/>
    </row>
    <row r="47" spans="1:27" s="1513" customFormat="1">
      <c r="A47" s="1607"/>
      <c r="Q47" s="1530" t="s">
        <v>1379</v>
      </c>
      <c r="R47" s="1530"/>
      <c r="S47" s="1530"/>
      <c r="T47" s="1530"/>
      <c r="U47" s="1530"/>
      <c r="V47" s="1530"/>
      <c r="W47" s="1530"/>
      <c r="X47" s="1530"/>
      <c r="Y47" s="1530"/>
      <c r="Z47" s="1530"/>
      <c r="AA47" s="1530"/>
    </row>
    <row r="48" spans="1:27" s="1513" customFormat="1">
      <c r="A48" s="1513" t="str">
        <f>VLOOKUP(A17,'SDJA Listing for cover page'!$B$2:$D$993,3,FALSE)</f>
        <v>31-045-0460-22_AFR22 SD U-46</v>
      </c>
      <c r="Q48" s="1530" t="s">
        <v>1380</v>
      </c>
      <c r="R48" s="1530"/>
      <c r="S48" s="1530"/>
      <c r="T48" s="1530"/>
      <c r="U48" s="1530"/>
      <c r="V48" s="1530"/>
      <c r="W48" s="1530"/>
      <c r="X48" s="1530"/>
      <c r="Y48" s="1530"/>
      <c r="Z48" s="1530"/>
      <c r="AA48" s="1530"/>
    </row>
    <row r="49" s="1513" customFormat="1"/>
    <row r="50" s="1513" customFormat="1"/>
    <row r="51" s="1513" customFormat="1"/>
    <row r="52" s="1513" customFormat="1"/>
    <row r="53" s="1513" customFormat="1"/>
    <row r="54" s="1513" customFormat="1"/>
    <row r="55" s="1513" customFormat="1"/>
    <row r="56" s="1513" customFormat="1"/>
    <row r="57" s="1513" customFormat="1"/>
    <row r="58" s="1513" customFormat="1"/>
    <row r="59" s="1513" customFormat="1"/>
    <row r="60" s="1513" customFormat="1"/>
    <row r="61" s="1513" customFormat="1"/>
    <row r="62" s="1513" customFormat="1"/>
    <row r="63" s="1513" customFormat="1"/>
    <row r="64" s="1513" customFormat="1"/>
    <row r="65" s="1513" customFormat="1"/>
    <row r="66" s="1513" customFormat="1"/>
    <row r="67" s="1513" customFormat="1"/>
    <row r="68" s="1513" customFormat="1"/>
    <row r="69" s="1513" customFormat="1"/>
    <row r="70" s="1513" customFormat="1"/>
    <row r="71" s="1513" customFormat="1"/>
    <row r="72" s="1513" customFormat="1"/>
    <row r="73" s="1513" customFormat="1"/>
    <row r="74" s="1513" customFormat="1"/>
    <row r="75" s="1513" customFormat="1"/>
    <row r="76" s="1513" customFormat="1"/>
    <row r="77" s="1513" customFormat="1"/>
    <row r="78" s="1513" customFormat="1"/>
    <row r="79" s="1513" customFormat="1"/>
    <row r="80" s="1513" customFormat="1"/>
    <row r="81" s="1513" customFormat="1"/>
    <row r="82" s="1513" customFormat="1"/>
  </sheetData>
  <sheetProtection algorithmName="SHA-512" hashValue="fcFsyGTd2fDnsAwukt5POymK+Bxm2N+PDAU5CKKZ6mhxHZW3qwkhK0bCVZiIbP08OwN3Q0JwfD0M2IGyi7K9Pw==" saltValue="EbgZ4j0ggFSB0Bqs6SM82A==" spinCount="100000" sheet="1" objects="1" scenarios="1"/>
  <mergeCells count="58">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M16:P16"/>
    <mergeCell ref="Q16:S16"/>
    <mergeCell ref="I21:S21"/>
    <mergeCell ref="I22:S22"/>
    <mergeCell ref="I18:S18"/>
    <mergeCell ref="A17:H17"/>
    <mergeCell ref="I19:S20"/>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4:S44"/>
    <mergeCell ref="A40:H40"/>
    <mergeCell ref="D42:H42"/>
    <mergeCell ref="I42:O42"/>
    <mergeCell ref="I39:M39"/>
    <mergeCell ref="A39:B39"/>
    <mergeCell ref="P35:R35"/>
    <mergeCell ref="I26:S28"/>
    <mergeCell ref="I29:S33"/>
    <mergeCell ref="A23:H23"/>
    <mergeCell ref="J23:R25"/>
    <mergeCell ref="A25:H25"/>
  </mergeCells>
  <phoneticPr fontId="25"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ageMargins left="0.4" right="0.2" top="0.75" bottom="0.52" header="0.19" footer="0.17"/>
  <pageSetup scale="75" orientation="landscape" r:id="rId7"/>
  <headerFooter alignWithMargins="0">
    <oddFooter>&amp;L&amp;8Printed: &amp;D
&amp;F</oddFooter>
  </headerFooter>
  <customProperties>
    <customPr name="OrphanNamesChecked" r:id="rId8"/>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499984740745262"/>
  </sheetPr>
  <dimension ref="A1:F36"/>
  <sheetViews>
    <sheetView workbookViewId="0"/>
  </sheetViews>
  <sheetFormatPr defaultColWidth="9.140625" defaultRowHeight="12.75"/>
  <cols>
    <col min="1" max="1" width="41.42578125" style="44" customWidth="1"/>
    <col min="2" max="5" width="17.7109375" style="179" customWidth="1"/>
    <col min="6" max="6" width="17.7109375" style="35" customWidth="1"/>
    <col min="7" max="7" width="4.28515625" style="35" customWidth="1"/>
    <col min="8" max="8" width="33.28515625" style="35" customWidth="1"/>
    <col min="9" max="16384" width="9.140625" style="35"/>
  </cols>
  <sheetData>
    <row r="1" spans="1:6" ht="33.75" customHeight="1">
      <c r="A1" s="515" t="s">
        <v>102</v>
      </c>
      <c r="B1" s="35"/>
      <c r="C1" s="35"/>
      <c r="D1" s="35"/>
      <c r="E1" s="35"/>
    </row>
    <row r="2" spans="1:6" ht="39.75" customHeight="1">
      <c r="A2" s="1970" t="s">
        <v>1326</v>
      </c>
      <c r="B2" s="647" t="str">
        <f>"Taxes Received 7-1-"&amp;MID('AFR23'!L2,3,2)-1&amp;" thru 6-30-"&amp;MID('AFR23'!L2,3,2)&amp;" (from "&amp;'AFR23'!L2-2&amp;" Levy &amp; Prior Levies)  *"</f>
        <v>Taxes Received 7-1-22 thru 6-30-23 (from 2021 Levy &amp; Prior Levies)  *</v>
      </c>
      <c r="C2" s="648" t="str">
        <f>"Taxes Received (from the "&amp;'AFR23'!L2-1&amp;" Levy)"</f>
        <v>Taxes Received (from the 2022 Levy)</v>
      </c>
      <c r="D2" s="648" t="str">
        <f>"Taxes Received (from "&amp;'AFR23'!L2-2&amp;" &amp; Prior Levies)"</f>
        <v>Taxes Received (from 2021 &amp; Prior Levies)</v>
      </c>
      <c r="E2" s="648" t="str">
        <f>"Total Estimated Taxes (from the "&amp;'AFR23'!L2-1&amp;" Levy)   "</f>
        <v xml:space="preserve">Total Estimated Taxes (from the 2022 Levy)   </v>
      </c>
      <c r="F2" s="648" t="str">
        <f>"Estimated Taxes Due (from the "&amp;'AFR23'!L2-1&amp;" Levy)"</f>
        <v>Estimated Taxes Due (from the 2022 Levy)</v>
      </c>
    </row>
    <row r="3" spans="1:6" ht="12" customHeight="1">
      <c r="A3" s="1971"/>
      <c r="B3" s="396"/>
      <c r="C3" s="397"/>
      <c r="D3" s="398" t="s">
        <v>208</v>
      </c>
      <c r="E3" s="397"/>
      <c r="F3" s="398" t="s">
        <v>209</v>
      </c>
    </row>
    <row r="4" spans="1:6" ht="13.7" customHeight="1">
      <c r="A4" s="180" t="s">
        <v>1021</v>
      </c>
      <c r="B4" s="639">
        <v>198183004</v>
      </c>
      <c r="C4" s="640">
        <v>103519836</v>
      </c>
      <c r="D4" s="641">
        <f>B4-C4</f>
        <v>94663168</v>
      </c>
      <c r="E4" s="640">
        <v>203022563</v>
      </c>
      <c r="F4" s="641">
        <f>E4-C4</f>
        <v>99502727</v>
      </c>
    </row>
    <row r="5" spans="1:6" ht="13.7" customHeight="1">
      <c r="A5" s="180" t="s">
        <v>768</v>
      </c>
      <c r="B5" s="642">
        <v>40871997</v>
      </c>
      <c r="C5" s="626">
        <v>20962849</v>
      </c>
      <c r="D5" s="643">
        <f t="shared" ref="D5:D18" si="0">B5-C5</f>
        <v>19909148</v>
      </c>
      <c r="E5" s="626">
        <v>41112231</v>
      </c>
      <c r="F5" s="643">
        <f>E5-C5</f>
        <v>20149382</v>
      </c>
    </row>
    <row r="6" spans="1:6" ht="13.7" customHeight="1">
      <c r="A6" s="180" t="s">
        <v>349</v>
      </c>
      <c r="B6" s="642">
        <v>33696541</v>
      </c>
      <c r="C6" s="626">
        <v>17575056</v>
      </c>
      <c r="D6" s="643">
        <f t="shared" si="0"/>
        <v>16121485</v>
      </c>
      <c r="E6" s="626">
        <v>34468109</v>
      </c>
      <c r="F6" s="643">
        <f t="shared" ref="F6:F18" si="1">E6-C6</f>
        <v>16893053</v>
      </c>
    </row>
    <row r="7" spans="1:6" ht="13.7" customHeight="1">
      <c r="A7" s="180" t="s">
        <v>134</v>
      </c>
      <c r="B7" s="642">
        <v>9248957</v>
      </c>
      <c r="C7" s="626">
        <v>4796324</v>
      </c>
      <c r="D7" s="643">
        <f t="shared" si="0"/>
        <v>4452633</v>
      </c>
      <c r="E7" s="626">
        <v>9406527</v>
      </c>
      <c r="F7" s="643">
        <f t="shared" si="1"/>
        <v>4610203</v>
      </c>
    </row>
    <row r="8" spans="1:6" ht="13.7" customHeight="1">
      <c r="A8" s="180" t="s">
        <v>1044</v>
      </c>
      <c r="B8" s="642">
        <v>3898409</v>
      </c>
      <c r="C8" s="626">
        <v>1288160</v>
      </c>
      <c r="D8" s="643">
        <f t="shared" si="0"/>
        <v>2610249</v>
      </c>
      <c r="E8" s="626">
        <v>2526333</v>
      </c>
      <c r="F8" s="643">
        <f t="shared" si="1"/>
        <v>1238173</v>
      </c>
    </row>
    <row r="9" spans="1:6" ht="13.7" customHeight="1">
      <c r="A9" s="180" t="s">
        <v>346</v>
      </c>
      <c r="B9" s="642">
        <f>'Revenues 10-15'!H5</f>
        <v>0</v>
      </c>
      <c r="C9" s="626"/>
      <c r="D9" s="643">
        <f t="shared" si="0"/>
        <v>0</v>
      </c>
      <c r="E9" s="626"/>
      <c r="F9" s="643">
        <f t="shared" si="1"/>
        <v>0</v>
      </c>
    </row>
    <row r="10" spans="1:6" ht="13.7" customHeight="1">
      <c r="A10" s="180" t="s">
        <v>345</v>
      </c>
      <c r="B10" s="642">
        <f>'Revenues 10-15'!I5</f>
        <v>0</v>
      </c>
      <c r="C10" s="626"/>
      <c r="D10" s="643">
        <f t="shared" si="0"/>
        <v>0</v>
      </c>
      <c r="E10" s="626"/>
      <c r="F10" s="643">
        <f t="shared" si="1"/>
        <v>0</v>
      </c>
    </row>
    <row r="11" spans="1:6">
      <c r="A11" s="180" t="s">
        <v>347</v>
      </c>
      <c r="B11" s="642">
        <v>6038574</v>
      </c>
      <c r="C11" s="626">
        <v>3377073</v>
      </c>
      <c r="D11" s="643">
        <f t="shared" si="0"/>
        <v>2661501</v>
      </c>
      <c r="E11" s="626">
        <v>6623098</v>
      </c>
      <c r="F11" s="643">
        <f t="shared" si="1"/>
        <v>3246025</v>
      </c>
    </row>
    <row r="12" spans="1:6" ht="13.7" customHeight="1">
      <c r="A12" s="180" t="s">
        <v>136</v>
      </c>
      <c r="B12" s="642">
        <v>5122961</v>
      </c>
      <c r="C12" s="626">
        <v>2656772</v>
      </c>
      <c r="D12" s="643">
        <f t="shared" si="0"/>
        <v>2466189</v>
      </c>
      <c r="E12" s="626">
        <v>5210447</v>
      </c>
      <c r="F12" s="643">
        <f t="shared" si="1"/>
        <v>2553675</v>
      </c>
    </row>
    <row r="13" spans="1:6" ht="13.7" customHeight="1">
      <c r="A13" s="180" t="s">
        <v>830</v>
      </c>
      <c r="B13" s="642">
        <f>SUM('Revenues 10-15'!C6:D6)</f>
        <v>0</v>
      </c>
      <c r="C13" s="626"/>
      <c r="D13" s="643">
        <f t="shared" si="0"/>
        <v>0</v>
      </c>
      <c r="E13" s="626"/>
      <c r="F13" s="643">
        <f t="shared" si="1"/>
        <v>0</v>
      </c>
    </row>
    <row r="14" spans="1:6" ht="13.7" customHeight="1">
      <c r="A14" s="180" t="s">
        <v>348</v>
      </c>
      <c r="B14" s="642">
        <v>39448437</v>
      </c>
      <c r="C14" s="626">
        <v>20952254</v>
      </c>
      <c r="D14" s="643">
        <f t="shared" si="0"/>
        <v>18496183</v>
      </c>
      <c r="E14" s="626">
        <v>41091452</v>
      </c>
      <c r="F14" s="643">
        <f t="shared" si="1"/>
        <v>20139198</v>
      </c>
    </row>
    <row r="15" spans="1:6" ht="13.7" customHeight="1">
      <c r="A15" s="180" t="s">
        <v>1023</v>
      </c>
      <c r="B15" s="642">
        <f>SUM('Revenues 10-15'!D9:E9,'Revenues 10-15'!H9)</f>
        <v>0</v>
      </c>
      <c r="C15" s="626"/>
      <c r="D15" s="643">
        <f t="shared" si="0"/>
        <v>0</v>
      </c>
      <c r="E15" s="626"/>
      <c r="F15" s="643">
        <f t="shared" si="1"/>
        <v>0</v>
      </c>
    </row>
    <row r="16" spans="1:6" ht="13.7" customHeight="1">
      <c r="A16" s="180" t="s">
        <v>1024</v>
      </c>
      <c r="B16" s="642">
        <v>4757342</v>
      </c>
      <c r="C16" s="626">
        <v>1736122</v>
      </c>
      <c r="D16" s="643">
        <f t="shared" si="0"/>
        <v>3021220</v>
      </c>
      <c r="E16" s="626">
        <v>3404874</v>
      </c>
      <c r="F16" s="643">
        <f t="shared" si="1"/>
        <v>1668752</v>
      </c>
    </row>
    <row r="17" spans="1:6" ht="13.7" customHeight="1">
      <c r="A17" s="180" t="s">
        <v>1025</v>
      </c>
      <c r="B17" s="642">
        <f>'Revenues 10-15'!C10</f>
        <v>0</v>
      </c>
      <c r="C17" s="626"/>
      <c r="D17" s="643">
        <f t="shared" si="0"/>
        <v>0</v>
      </c>
      <c r="E17" s="626"/>
      <c r="F17" s="643">
        <f t="shared" si="1"/>
        <v>0</v>
      </c>
    </row>
    <row r="18" spans="1:6" ht="13.7" customHeight="1">
      <c r="A18" s="180" t="s">
        <v>674</v>
      </c>
      <c r="B18" s="642">
        <f>SUM('Revenues 10-15'!C11:K11)</f>
        <v>0</v>
      </c>
      <c r="C18" s="626"/>
      <c r="D18" s="643">
        <f t="shared" si="0"/>
        <v>0</v>
      </c>
      <c r="E18" s="626"/>
      <c r="F18" s="643">
        <f t="shared" si="1"/>
        <v>0</v>
      </c>
    </row>
    <row r="19" spans="1:6" ht="13.7" customHeight="1" thickBot="1">
      <c r="A19" s="470" t="s">
        <v>1026</v>
      </c>
      <c r="B19" s="1693">
        <f>SUM(B4:B18)</f>
        <v>341266222</v>
      </c>
      <c r="C19" s="1693">
        <f>SUM(C4:C18)</f>
        <v>176864446</v>
      </c>
      <c r="D19" s="1693">
        <f>SUM(D4:D18)</f>
        <v>164401776</v>
      </c>
      <c r="E19" s="1693">
        <f>SUM(E4:E18)</f>
        <v>346865634</v>
      </c>
      <c r="F19" s="1693">
        <f>SUM(F4:F18)</f>
        <v>170001188</v>
      </c>
    </row>
    <row r="20" spans="1:6" ht="13.5" thickTop="1">
      <c r="F20" s="160"/>
    </row>
    <row r="21" spans="1:6">
      <c r="A21" s="181" t="s">
        <v>4826</v>
      </c>
      <c r="B21" s="182"/>
      <c r="F21" s="160"/>
    </row>
    <row r="22" spans="1:6">
      <c r="A22" s="183" t="s">
        <v>554</v>
      </c>
      <c r="B22" s="184"/>
    </row>
    <row r="23" spans="1:6" ht="9.6" customHeight="1">
      <c r="A23" s="35"/>
      <c r="B23" s="35"/>
      <c r="C23" s="35"/>
      <c r="D23" s="35"/>
      <c r="E23" s="35"/>
    </row>
    <row r="24" spans="1:6">
      <c r="A24" s="72"/>
      <c r="D24" s="35"/>
      <c r="E24" s="35"/>
    </row>
    <row r="25" spans="1:6">
      <c r="A25" s="72"/>
      <c r="D25" s="35"/>
      <c r="E25" s="35"/>
    </row>
    <row r="26" spans="1:6">
      <c r="A26" s="35"/>
      <c r="B26" s="35"/>
      <c r="C26" s="35"/>
      <c r="D26" s="35"/>
      <c r="E26" s="35"/>
    </row>
    <row r="27" spans="1:6">
      <c r="A27" s="35"/>
      <c r="B27" s="35"/>
      <c r="C27" s="35"/>
      <c r="D27" s="35"/>
      <c r="E27" s="35"/>
    </row>
    <row r="28" spans="1:6">
      <c r="A28" s="35"/>
      <c r="B28" s="35"/>
      <c r="C28" s="35"/>
      <c r="D28" s="35"/>
      <c r="E28" s="35"/>
    </row>
    <row r="29" spans="1:6">
      <c r="A29" s="35"/>
      <c r="B29" s="35"/>
      <c r="C29" s="35"/>
      <c r="D29" s="35"/>
      <c r="E29" s="35"/>
    </row>
    <row r="30" spans="1:6">
      <c r="A30" s="35"/>
      <c r="B30" s="35"/>
      <c r="C30" s="35"/>
      <c r="D30" s="35"/>
      <c r="E30" s="35"/>
    </row>
    <row r="31" spans="1:6">
      <c r="A31" s="35"/>
      <c r="B31" s="35"/>
      <c r="C31" s="35"/>
      <c r="D31" s="35"/>
      <c r="E31" s="35"/>
    </row>
    <row r="32" spans="1:6">
      <c r="A32" s="35"/>
      <c r="B32" s="35"/>
      <c r="C32" s="35"/>
      <c r="D32" s="35"/>
      <c r="E32" s="35"/>
    </row>
    <row r="33" s="35" customFormat="1" ht="9.6" customHeight="1"/>
    <row r="34" s="35" customFormat="1" ht="9.6" customHeight="1"/>
    <row r="35" s="35" customFormat="1" ht="9.6" customHeight="1"/>
    <row r="36" s="35" customFormat="1"/>
  </sheetData>
  <sheetProtection algorithmName="SHA-512" hashValue="CGIqgsheivi0KORYccV9yVUq/JhwDAUAy+xvo+jDg7S9sF2m9pYPZVSuT4DxZBMnBKZc3ip8TUL75Ko/Xg9oeA==" saltValue="PMSpfUpSWwBG+30ZWjeRzQ==" spinCount="100000" sheet="1" objects="1" scenarios="1"/>
  <mergeCells count="1">
    <mergeCell ref="A2:A3"/>
  </mergeCells>
  <phoneticPr fontId="25"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customProperties>
    <customPr name="OrphanNamesChecke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pageSetUpPr fitToPage="1"/>
  </sheetPr>
  <dimension ref="A1:K74"/>
  <sheetViews>
    <sheetView workbookViewId="0">
      <selection activeCell="H53" sqref="H53"/>
    </sheetView>
  </sheetViews>
  <sheetFormatPr defaultColWidth="9.140625" defaultRowHeight="12.75"/>
  <cols>
    <col min="1" max="1" width="44" style="89" customWidth="1"/>
    <col min="2" max="2" width="12.140625" style="89" customWidth="1"/>
    <col min="3" max="3" width="16.7109375" style="89" customWidth="1"/>
    <col min="4" max="5" width="15.7109375" style="89" customWidth="1"/>
    <col min="6" max="10" width="15.7109375" style="35" customWidth="1"/>
    <col min="11" max="16384" width="9.140625" style="35"/>
  </cols>
  <sheetData>
    <row r="1" spans="1:7" ht="27" customHeight="1">
      <c r="A1" s="1992" t="s">
        <v>555</v>
      </c>
      <c r="B1" s="1990"/>
    </row>
    <row r="2" spans="1:7" ht="33.75">
      <c r="A2" s="1997" t="s">
        <v>1326</v>
      </c>
      <c r="B2" s="1998"/>
      <c r="C2" s="724" t="str">
        <f>"Outstanding        Beginning July 1, "&amp;'AFR23'!$L$2-1</f>
        <v>Outstanding        Beginning July 1, 2022</v>
      </c>
      <c r="D2" s="724" t="str">
        <f>"Issued                                        July 1, "&amp;'AFR23'!$L$2-1&amp;" thru           June 30, "&amp;'AFR23'!$L$2</f>
        <v>Issued                                        July 1, 2022 thru           June 30, 2023</v>
      </c>
      <c r="E2" s="724" t="str">
        <f>"Retired                                        July 1, "&amp;'AFR23'!$L$2-1&amp;" thru           June 30, "&amp;'AFR23'!$L$2</f>
        <v>Retired                                        July 1, 2022 thru           June 30, 2023</v>
      </c>
      <c r="F2" s="724" t="str">
        <f>"Outstanding            Ending June 30, "&amp;'AFR23'!$L$2</f>
        <v>Outstanding            Ending June 30, 2023</v>
      </c>
    </row>
    <row r="3" spans="1:7" ht="15.75" customHeight="1">
      <c r="A3" s="1999" t="s">
        <v>983</v>
      </c>
      <c r="B3" s="2000"/>
      <c r="C3" s="1993"/>
      <c r="D3" s="1994"/>
      <c r="E3" s="1994"/>
      <c r="F3" s="1995"/>
    </row>
    <row r="4" spans="1:7" ht="12.75" customHeight="1" thickBot="1">
      <c r="A4" s="1987" t="s">
        <v>556</v>
      </c>
      <c r="B4" s="1988"/>
      <c r="C4" s="619"/>
      <c r="D4" s="619"/>
      <c r="E4" s="619"/>
      <c r="F4" s="649">
        <f>SUM(C4+D4)-E4</f>
        <v>0</v>
      </c>
    </row>
    <row r="5" spans="1:7" ht="15.75" customHeight="1" thickTop="1">
      <c r="A5" s="1991" t="s">
        <v>980</v>
      </c>
      <c r="B5" s="1986"/>
      <c r="C5" s="1980"/>
      <c r="D5" s="1981"/>
      <c r="E5" s="1981"/>
      <c r="F5" s="1982"/>
    </row>
    <row r="6" spans="1:7" ht="12.75" customHeight="1" thickBot="1">
      <c r="A6" s="185" t="s">
        <v>63</v>
      </c>
      <c r="B6" s="186"/>
      <c r="C6" s="626"/>
      <c r="D6" s="626"/>
      <c r="E6" s="626"/>
      <c r="F6" s="649">
        <f t="shared" ref="F6:F14" si="0">SUM(C6+D6)-E6</f>
        <v>0</v>
      </c>
    </row>
    <row r="7" spans="1:7" ht="12.75" customHeight="1" thickTop="1" thickBot="1">
      <c r="A7" s="185" t="s">
        <v>6</v>
      </c>
      <c r="B7" s="186"/>
      <c r="C7" s="626"/>
      <c r="D7" s="626"/>
      <c r="E7" s="626"/>
      <c r="F7" s="649">
        <f t="shared" si="0"/>
        <v>0</v>
      </c>
    </row>
    <row r="8" spans="1:7" ht="12.75" customHeight="1" thickTop="1" thickBot="1">
      <c r="A8" s="185" t="s">
        <v>440</v>
      </c>
      <c r="B8" s="186"/>
      <c r="C8" s="626"/>
      <c r="D8" s="626"/>
      <c r="E8" s="626"/>
      <c r="F8" s="649">
        <f t="shared" si="0"/>
        <v>0</v>
      </c>
    </row>
    <row r="9" spans="1:7" ht="12.75" customHeight="1" thickTop="1" thickBot="1">
      <c r="A9" s="185" t="s">
        <v>441</v>
      </c>
      <c r="B9" s="186"/>
      <c r="C9" s="626"/>
      <c r="D9" s="626"/>
      <c r="E9" s="626"/>
      <c r="F9" s="649">
        <f t="shared" si="0"/>
        <v>0</v>
      </c>
    </row>
    <row r="10" spans="1:7" ht="12.75" customHeight="1" thickTop="1" thickBot="1">
      <c r="A10" s="185" t="s">
        <v>442</v>
      </c>
      <c r="B10" s="186"/>
      <c r="C10" s="626"/>
      <c r="D10" s="626"/>
      <c r="E10" s="626"/>
      <c r="F10" s="649">
        <f t="shared" si="0"/>
        <v>0</v>
      </c>
    </row>
    <row r="11" spans="1:7" ht="12.75" customHeight="1" thickTop="1" thickBot="1">
      <c r="A11" s="185" t="s">
        <v>280</v>
      </c>
      <c r="B11" s="186"/>
      <c r="C11" s="626"/>
      <c r="D11" s="626"/>
      <c r="E11" s="626"/>
      <c r="F11" s="649">
        <f t="shared" si="0"/>
        <v>0</v>
      </c>
    </row>
    <row r="12" spans="1:7" ht="12.75" customHeight="1" thickTop="1" thickBot="1">
      <c r="A12" s="185" t="s">
        <v>1022</v>
      </c>
      <c r="B12" s="186"/>
      <c r="C12" s="626"/>
      <c r="D12" s="626"/>
      <c r="E12" s="626"/>
      <c r="F12" s="649">
        <f t="shared" si="0"/>
        <v>0</v>
      </c>
    </row>
    <row r="13" spans="1:7" ht="12.75" customHeight="1" thickTop="1" thickBot="1">
      <c r="A13" s="185" t="s">
        <v>326</v>
      </c>
      <c r="B13" s="186"/>
      <c r="C13" s="626"/>
      <c r="D13" s="626"/>
      <c r="E13" s="626"/>
      <c r="F13" s="649">
        <f t="shared" si="0"/>
        <v>0</v>
      </c>
    </row>
    <row r="14" spans="1:7" ht="12.75" customHeight="1" thickTop="1" thickBot="1">
      <c r="A14" s="185" t="s">
        <v>384</v>
      </c>
      <c r="B14" s="186"/>
      <c r="C14" s="626"/>
      <c r="D14" s="626"/>
      <c r="E14" s="626"/>
      <c r="F14" s="649">
        <f t="shared" si="0"/>
        <v>0</v>
      </c>
    </row>
    <row r="15" spans="1:7" ht="14.25" thickTop="1" thickBot="1">
      <c r="A15" s="1983" t="s">
        <v>557</v>
      </c>
      <c r="B15" s="1984"/>
      <c r="C15" s="649">
        <f>SUM(C6:C14)</f>
        <v>0</v>
      </c>
      <c r="D15" s="649">
        <f>SUM(D6:D14)</f>
        <v>0</v>
      </c>
      <c r="E15" s="649">
        <f>SUM(E6:E14)</f>
        <v>0</v>
      </c>
      <c r="F15" s="649">
        <f>SUM(F6:F14)</f>
        <v>0</v>
      </c>
      <c r="G15" s="160"/>
    </row>
    <row r="16" spans="1:7" ht="15.75" customHeight="1" thickTop="1">
      <c r="A16" s="1996" t="s">
        <v>981</v>
      </c>
      <c r="B16" s="1986"/>
      <c r="C16" s="1980"/>
      <c r="D16" s="1981"/>
      <c r="E16" s="1981"/>
      <c r="F16" s="1982"/>
    </row>
    <row r="17" spans="1:10" ht="12.75" customHeight="1" thickBot="1">
      <c r="A17" s="1978" t="s">
        <v>63</v>
      </c>
      <c r="B17" s="1979"/>
      <c r="C17" s="626"/>
      <c r="D17" s="626"/>
      <c r="E17" s="626"/>
      <c r="F17" s="649">
        <f>SUM(C17+D17)-E17</f>
        <v>0</v>
      </c>
    </row>
    <row r="18" spans="1:10" ht="12.75" customHeight="1" thickTop="1" thickBot="1">
      <c r="A18" s="1978" t="s">
        <v>6</v>
      </c>
      <c r="B18" s="1979"/>
      <c r="C18" s="626"/>
      <c r="D18" s="626"/>
      <c r="E18" s="626"/>
      <c r="F18" s="649">
        <f>SUM(C18+D18)-E18</f>
        <v>0</v>
      </c>
    </row>
    <row r="19" spans="1:10" ht="12.75" customHeight="1" thickTop="1" thickBot="1">
      <c r="A19" s="1978" t="s">
        <v>326</v>
      </c>
      <c r="B19" s="1979"/>
      <c r="C19" s="626"/>
      <c r="D19" s="626"/>
      <c r="E19" s="626"/>
      <c r="F19" s="649">
        <f>SUM(C19+D19)-E19</f>
        <v>0</v>
      </c>
    </row>
    <row r="20" spans="1:10" ht="12.75" customHeight="1" thickTop="1" thickBot="1">
      <c r="A20" s="1978" t="s">
        <v>384</v>
      </c>
      <c r="B20" s="1979"/>
      <c r="C20" s="626"/>
      <c r="D20" s="626"/>
      <c r="E20" s="626"/>
      <c r="F20" s="649">
        <f>SUM(C20+D20)-E20</f>
        <v>0</v>
      </c>
    </row>
    <row r="21" spans="1:10" ht="14.25" thickTop="1" thickBot="1">
      <c r="A21" s="1983" t="s">
        <v>558</v>
      </c>
      <c r="B21" s="1984"/>
      <c r="C21" s="649">
        <f>SUM(C17:C20)</f>
        <v>0</v>
      </c>
      <c r="D21" s="649">
        <f>SUM(D17:D20)</f>
        <v>0</v>
      </c>
      <c r="E21" s="649">
        <f>SUM(E17:E20)</f>
        <v>0</v>
      </c>
      <c r="F21" s="649">
        <f>SUM(F17:F20)</f>
        <v>0</v>
      </c>
      <c r="G21" s="160"/>
    </row>
    <row r="22" spans="1:10" ht="15.75" customHeight="1" thickTop="1">
      <c r="A22" s="1985" t="s">
        <v>982</v>
      </c>
      <c r="B22" s="1986"/>
      <c r="C22" s="1980"/>
      <c r="D22" s="1981"/>
      <c r="E22" s="1981"/>
      <c r="F22" s="1982"/>
    </row>
    <row r="23" spans="1:10" ht="13.5" thickBot="1">
      <c r="A23" s="1987" t="s">
        <v>559</v>
      </c>
      <c r="B23" s="1988"/>
      <c r="C23" s="619"/>
      <c r="D23" s="619"/>
      <c r="E23" s="619"/>
      <c r="F23" s="649">
        <f>SUM(C23+D23)-E23</f>
        <v>0</v>
      </c>
      <c r="G23" s="160"/>
    </row>
    <row r="24" spans="1:10" ht="15.75" customHeight="1" thickTop="1">
      <c r="A24" s="1985" t="s">
        <v>1429</v>
      </c>
      <c r="B24" s="1986"/>
      <c r="C24" s="1980"/>
      <c r="D24" s="1981"/>
      <c r="E24" s="1981"/>
      <c r="F24" s="1982"/>
    </row>
    <row r="25" spans="1:10" ht="13.5" thickBot="1">
      <c r="A25" s="1987" t="s">
        <v>1430</v>
      </c>
      <c r="B25" s="1988"/>
      <c r="C25" s="619"/>
      <c r="D25" s="619"/>
      <c r="E25" s="619"/>
      <c r="F25" s="649">
        <f>SUM(C25+D25)-E25</f>
        <v>0</v>
      </c>
      <c r="G25" s="160"/>
    </row>
    <row r="26" spans="1:10" ht="15.75" customHeight="1" thickTop="1">
      <c r="A26" s="1991" t="s">
        <v>579</v>
      </c>
      <c r="B26" s="1986"/>
      <c r="C26" s="187"/>
      <c r="D26" s="187"/>
      <c r="E26" s="187"/>
      <c r="F26" s="188"/>
    </row>
    <row r="27" spans="1:10" ht="13.5" thickBot="1">
      <c r="A27" s="1983" t="s">
        <v>942</v>
      </c>
      <c r="B27" s="1984"/>
      <c r="C27" s="626"/>
      <c r="D27" s="626"/>
      <c r="E27" s="626"/>
      <c r="F27" s="649">
        <f>SUM(C27+D27)-E27</f>
        <v>0</v>
      </c>
      <c r="G27" s="160"/>
    </row>
    <row r="28" spans="1:10" ht="7.5" customHeight="1" thickTop="1">
      <c r="A28" s="35"/>
    </row>
    <row r="29" spans="1:10" ht="23.25" customHeight="1">
      <c r="A29" s="1989" t="s">
        <v>508</v>
      </c>
      <c r="B29" s="1990"/>
      <c r="C29" s="1298"/>
      <c r="D29" s="1298"/>
      <c r="E29" s="1298"/>
      <c r="F29" s="1298"/>
      <c r="G29" s="1298"/>
      <c r="H29" s="1298"/>
      <c r="I29" s="1298"/>
      <c r="J29" s="1298"/>
    </row>
    <row r="30" spans="1:10" ht="33.75">
      <c r="A30" s="1299" t="s">
        <v>4880</v>
      </c>
      <c r="B30" s="1300" t="s">
        <v>993</v>
      </c>
      <c r="C30" s="1300" t="s">
        <v>509</v>
      </c>
      <c r="D30" s="1300" t="s">
        <v>1286</v>
      </c>
      <c r="E30" s="724" t="str">
        <f>"Outstanding        Beginning July 1, "&amp;'AFR23'!$L$2-1</f>
        <v>Outstanding        Beginning July 1, 2022</v>
      </c>
      <c r="F30" s="724" t="str">
        <f>"Issued                                        July 1, "&amp;'AFR23'!$L$2-1&amp;" thru           June 30, "&amp;'AFR23'!$L$2</f>
        <v>Issued                                        July 1, 2022 thru           June 30, 2023</v>
      </c>
      <c r="G30" s="1300" t="s">
        <v>1375</v>
      </c>
      <c r="H30" s="724" t="str">
        <f>"Retired                                        July 1, "&amp;'AFR23'!$L$2-1&amp;" thru           June 30, "&amp;'AFR23'!$L$2</f>
        <v>Retired                                        July 1, 2022 thru           June 30, 2023</v>
      </c>
      <c r="I30" s="724" t="str">
        <f>"Outstanding Ending                     June 30, "&amp;'AFR23'!$L$2</f>
        <v>Outstanding Ending                     June 30, 2023</v>
      </c>
      <c r="J30" s="659" t="s">
        <v>2</v>
      </c>
    </row>
    <row r="31" spans="1:10">
      <c r="A31" s="189"/>
      <c r="B31" s="190"/>
      <c r="C31" s="650"/>
      <c r="D31" s="651"/>
      <c r="E31" s="650"/>
      <c r="F31" s="650"/>
      <c r="G31" s="650"/>
      <c r="H31" s="650"/>
      <c r="I31" s="652">
        <f>((E31+F31)-H31)+G31</f>
        <v>0</v>
      </c>
      <c r="J31" s="650"/>
    </row>
    <row r="32" spans="1:10">
      <c r="A32" s="189"/>
      <c r="B32" s="190"/>
      <c r="C32" s="650"/>
      <c r="D32" s="651"/>
      <c r="E32" s="650"/>
      <c r="F32" s="650"/>
      <c r="G32" s="650"/>
      <c r="H32" s="650"/>
      <c r="I32" s="652">
        <f t="shared" ref="I32:I40" si="1">((E32+F32)-H32)+G32</f>
        <v>0</v>
      </c>
      <c r="J32" s="650"/>
    </row>
    <row r="33" spans="1:11">
      <c r="A33" s="189"/>
      <c r="B33" s="190"/>
      <c r="C33" s="650"/>
      <c r="D33" s="651"/>
      <c r="E33" s="650"/>
      <c r="F33" s="650"/>
      <c r="G33" s="650"/>
      <c r="H33" s="650"/>
      <c r="I33" s="652">
        <f t="shared" si="1"/>
        <v>0</v>
      </c>
      <c r="J33" s="650"/>
    </row>
    <row r="34" spans="1:11">
      <c r="A34" s="189"/>
      <c r="B34" s="190"/>
      <c r="C34" s="650"/>
      <c r="D34" s="651"/>
      <c r="E34" s="650"/>
      <c r="F34" s="650"/>
      <c r="G34" s="650"/>
      <c r="H34" s="650"/>
      <c r="I34" s="652">
        <f t="shared" si="1"/>
        <v>0</v>
      </c>
      <c r="J34" s="650"/>
    </row>
    <row r="35" spans="1:11">
      <c r="A35" s="189"/>
      <c r="B35" s="190"/>
      <c r="C35" s="650"/>
      <c r="D35" s="651"/>
      <c r="E35" s="650"/>
      <c r="F35" s="650"/>
      <c r="G35" s="650"/>
      <c r="H35" s="650"/>
      <c r="I35" s="652">
        <f t="shared" si="1"/>
        <v>0</v>
      </c>
      <c r="J35" s="650"/>
    </row>
    <row r="36" spans="1:11">
      <c r="A36" s="189"/>
      <c r="B36" s="190"/>
      <c r="C36" s="650"/>
      <c r="D36" s="651"/>
      <c r="E36" s="650"/>
      <c r="F36" s="650"/>
      <c r="G36" s="650"/>
      <c r="H36" s="650"/>
      <c r="I36" s="652">
        <f t="shared" si="1"/>
        <v>0</v>
      </c>
      <c r="J36" s="650"/>
    </row>
    <row r="37" spans="1:11">
      <c r="A37" s="189"/>
      <c r="B37" s="190"/>
      <c r="C37" s="650"/>
      <c r="D37" s="651"/>
      <c r="E37" s="650"/>
      <c r="F37" s="650"/>
      <c r="G37" s="650"/>
      <c r="H37" s="650"/>
      <c r="I37" s="652">
        <f t="shared" si="1"/>
        <v>0</v>
      </c>
      <c r="J37" s="650"/>
    </row>
    <row r="38" spans="1:11">
      <c r="A38" s="189"/>
      <c r="B38" s="190"/>
      <c r="C38" s="650"/>
      <c r="D38" s="651"/>
      <c r="E38" s="650"/>
      <c r="F38" s="650"/>
      <c r="G38" s="650"/>
      <c r="H38" s="650"/>
      <c r="I38" s="652">
        <f t="shared" si="1"/>
        <v>0</v>
      </c>
      <c r="J38" s="650"/>
    </row>
    <row r="39" spans="1:11">
      <c r="A39" s="189"/>
      <c r="B39" s="190"/>
      <c r="C39" s="650"/>
      <c r="D39" s="651"/>
      <c r="E39" s="650"/>
      <c r="F39" s="650"/>
      <c r="G39" s="650"/>
      <c r="H39" s="650"/>
      <c r="I39" s="652">
        <f t="shared" si="1"/>
        <v>0</v>
      </c>
      <c r="J39" s="650"/>
    </row>
    <row r="40" spans="1:11">
      <c r="A40" s="189"/>
      <c r="B40" s="190"/>
      <c r="C40" s="650"/>
      <c r="D40" s="651"/>
      <c r="E40" s="650"/>
      <c r="F40" s="650"/>
      <c r="G40" s="650"/>
      <c r="H40" s="650"/>
      <c r="I40" s="652">
        <f t="shared" si="1"/>
        <v>0</v>
      </c>
      <c r="J40" s="650"/>
    </row>
    <row r="41" spans="1:11">
      <c r="A41" s="189"/>
      <c r="B41" s="190"/>
      <c r="C41" s="653"/>
      <c r="D41" s="651"/>
      <c r="E41" s="653"/>
      <c r="F41" s="653"/>
      <c r="G41" s="653"/>
      <c r="H41" s="653"/>
      <c r="I41" s="652">
        <f t="shared" ref="I41:I42" si="2">((E41+F41)-H41)+G41</f>
        <v>0</v>
      </c>
      <c r="J41" s="653"/>
    </row>
    <row r="42" spans="1:11">
      <c r="A42" s="189"/>
      <c r="B42" s="190"/>
      <c r="C42" s="650"/>
      <c r="D42" s="651"/>
      <c r="E42" s="650"/>
      <c r="F42" s="650"/>
      <c r="G42" s="650"/>
      <c r="H42" s="650"/>
      <c r="I42" s="652">
        <f t="shared" si="2"/>
        <v>0</v>
      </c>
      <c r="J42" s="650"/>
    </row>
    <row r="43" spans="1:11">
      <c r="A43" s="1302"/>
      <c r="B43" s="1303"/>
      <c r="C43" s="652">
        <f>SUM(C31:C42)</f>
        <v>0</v>
      </c>
      <c r="D43" s="658"/>
      <c r="E43" s="652">
        <f t="shared" ref="E43:J43" si="3">SUM(E31:E42)</f>
        <v>0</v>
      </c>
      <c r="F43" s="652">
        <f t="shared" si="3"/>
        <v>0</v>
      </c>
      <c r="G43" s="652">
        <f t="shared" si="3"/>
        <v>0</v>
      </c>
      <c r="H43" s="652">
        <f t="shared" si="3"/>
        <v>0</v>
      </c>
      <c r="I43" s="652">
        <f t="shared" si="3"/>
        <v>0</v>
      </c>
      <c r="J43" s="652">
        <f t="shared" si="3"/>
        <v>0</v>
      </c>
    </row>
    <row r="44" spans="1:11" ht="12.75" customHeight="1">
      <c r="A44" s="1402"/>
      <c r="B44" s="1403"/>
      <c r="C44" s="1404"/>
      <c r="D44" s="1404"/>
      <c r="E44" s="1404"/>
      <c r="F44" s="1404"/>
      <c r="G44" s="1404"/>
      <c r="H44" s="1404"/>
      <c r="I44" s="1404"/>
      <c r="J44" s="1404"/>
    </row>
    <row r="45" spans="1:11" ht="33.75">
      <c r="A45" s="1406" t="s">
        <v>4905</v>
      </c>
      <c r="B45" s="1300" t="s">
        <v>993</v>
      </c>
      <c r="C45" s="1300" t="s">
        <v>509</v>
      </c>
      <c r="D45" s="1300" t="s">
        <v>1286</v>
      </c>
      <c r="E45" s="724" t="str">
        <f>"Outstanding        Beginning July 1, "&amp;'AFR23'!$L$2-1</f>
        <v>Outstanding        Beginning July 1, 2022</v>
      </c>
      <c r="F45" s="724" t="str">
        <f>"Issued                                        July 1, "&amp;'AFR23'!$L$2-1&amp;" thru           June 30, "&amp;'AFR23'!$L$2</f>
        <v>Issued                                        July 1, 2022 thru           June 30, 2023</v>
      </c>
      <c r="G45" s="1300" t="s">
        <v>1375</v>
      </c>
      <c r="H45" s="724" t="str">
        <f>"Retired                                        July 1, "&amp;'AFR23'!$L$2-1&amp;" thru           June 30, "&amp;'AFR23'!$L$2</f>
        <v>Retired                                        July 1, 2022 thru           June 30, 2023</v>
      </c>
      <c r="I45" s="724" t="str">
        <f>"Outstanding Ending                     June 30, "&amp;'AFR23'!$L$2</f>
        <v>Outstanding Ending                     June 30, 2023</v>
      </c>
      <c r="J45" s="659" t="s">
        <v>2</v>
      </c>
      <c r="K45" s="1301"/>
    </row>
    <row r="46" spans="1:11" ht="12" customHeight="1">
      <c r="A46" s="189" t="s">
        <v>8166</v>
      </c>
      <c r="B46" s="190">
        <v>37700</v>
      </c>
      <c r="C46" s="650">
        <v>65999779</v>
      </c>
      <c r="D46" s="651">
        <v>6</v>
      </c>
      <c r="E46" s="650">
        <v>10030910</v>
      </c>
      <c r="F46" s="650"/>
      <c r="G46" s="650"/>
      <c r="H46" s="650">
        <v>10030910</v>
      </c>
      <c r="I46" s="652">
        <f>((E46+F46)-H46)+G46</f>
        <v>0</v>
      </c>
      <c r="J46" s="650"/>
      <c r="K46" s="1301"/>
    </row>
    <row r="47" spans="1:11" ht="12" customHeight="1">
      <c r="A47" s="189" t="s">
        <v>8167</v>
      </c>
      <c r="B47" s="190">
        <v>42053</v>
      </c>
      <c r="C47" s="650">
        <v>44310000</v>
      </c>
      <c r="D47" s="651" t="s">
        <v>8173</v>
      </c>
      <c r="E47" s="650">
        <v>44310000</v>
      </c>
      <c r="F47" s="650"/>
      <c r="G47" s="650"/>
      <c r="H47" s="650"/>
      <c r="I47" s="652">
        <f>((E47+F47)-H47)+G47</f>
        <v>44310000</v>
      </c>
      <c r="J47" s="650">
        <v>37884999</v>
      </c>
      <c r="K47" s="1301"/>
    </row>
    <row r="48" spans="1:11" ht="12" customHeight="1">
      <c r="A48" s="189" t="s">
        <v>8168</v>
      </c>
      <c r="B48" s="190">
        <v>42053</v>
      </c>
      <c r="C48" s="650">
        <v>10780000</v>
      </c>
      <c r="D48" s="651">
        <v>3</v>
      </c>
      <c r="E48" s="650">
        <v>10780000</v>
      </c>
      <c r="F48" s="650"/>
      <c r="G48" s="650"/>
      <c r="H48" s="650"/>
      <c r="I48" s="652">
        <f t="shared" ref="I48:I63" si="4">((E48+F48)-H48)+G48</f>
        <v>10780000</v>
      </c>
      <c r="J48" s="650">
        <v>9216888</v>
      </c>
      <c r="K48" s="1301"/>
    </row>
    <row r="49" spans="1:11" ht="12" customHeight="1">
      <c r="A49" s="189" t="s">
        <v>8169</v>
      </c>
      <c r="B49" s="190">
        <v>42053</v>
      </c>
      <c r="C49" s="650">
        <v>101575000</v>
      </c>
      <c r="D49" s="651">
        <v>3</v>
      </c>
      <c r="E49" s="650">
        <v>101575000</v>
      </c>
      <c r="F49" s="650"/>
      <c r="G49" s="650">
        <v>-12120000</v>
      </c>
      <c r="H49" s="650"/>
      <c r="I49" s="652">
        <f t="shared" si="4"/>
        <v>89455000</v>
      </c>
      <c r="J49" s="650">
        <v>76483922</v>
      </c>
      <c r="K49" s="1304"/>
    </row>
    <row r="50" spans="1:11" ht="12" customHeight="1">
      <c r="A50" s="189" t="s">
        <v>8170</v>
      </c>
      <c r="B50" s="190">
        <v>44474</v>
      </c>
      <c r="C50" s="653">
        <v>18730000</v>
      </c>
      <c r="D50" s="651">
        <v>3</v>
      </c>
      <c r="E50" s="653">
        <v>18730000</v>
      </c>
      <c r="F50" s="653"/>
      <c r="G50" s="653"/>
      <c r="H50" s="653">
        <v>4865000</v>
      </c>
      <c r="I50" s="652">
        <f t="shared" si="4"/>
        <v>13865000</v>
      </c>
      <c r="J50" s="653">
        <v>11854559</v>
      </c>
      <c r="K50" s="1304"/>
    </row>
    <row r="51" spans="1:11" ht="12" customHeight="1">
      <c r="A51" s="189" t="s">
        <v>8171</v>
      </c>
      <c r="B51" s="190">
        <v>39353</v>
      </c>
      <c r="C51" s="650">
        <v>6200000</v>
      </c>
      <c r="D51" s="651">
        <v>7</v>
      </c>
      <c r="E51" s="650">
        <v>432360</v>
      </c>
      <c r="F51" s="650"/>
      <c r="G51" s="650"/>
      <c r="H51" s="650">
        <v>432360</v>
      </c>
      <c r="I51" s="652">
        <f t="shared" si="4"/>
        <v>0</v>
      </c>
      <c r="J51" s="650"/>
      <c r="K51" s="1305"/>
    </row>
    <row r="52" spans="1:11" ht="12" customHeight="1">
      <c r="A52" s="189" t="s">
        <v>8172</v>
      </c>
      <c r="B52" s="190">
        <v>43028</v>
      </c>
      <c r="C52" s="1699">
        <v>466270</v>
      </c>
      <c r="D52" s="654">
        <v>7</v>
      </c>
      <c r="E52" s="1699">
        <v>93254</v>
      </c>
      <c r="F52" s="550"/>
      <c r="G52" s="550">
        <v>-1</v>
      </c>
      <c r="H52" s="550">
        <v>93253</v>
      </c>
      <c r="I52" s="652">
        <f t="shared" si="4"/>
        <v>0</v>
      </c>
      <c r="J52" s="550"/>
      <c r="K52" s="1304"/>
    </row>
    <row r="53" spans="1:11" ht="12" customHeight="1">
      <c r="A53" s="189" t="s">
        <v>8175</v>
      </c>
      <c r="B53" s="190">
        <v>44902</v>
      </c>
      <c r="C53" s="650">
        <v>12205000</v>
      </c>
      <c r="D53" s="655">
        <v>3</v>
      </c>
      <c r="E53" s="656"/>
      <c r="F53" s="656">
        <v>12205000</v>
      </c>
      <c r="G53" s="656"/>
      <c r="H53" s="656"/>
      <c r="I53" s="652">
        <f t="shared" si="4"/>
        <v>12205000</v>
      </c>
      <c r="J53" s="657">
        <v>10435261</v>
      </c>
      <c r="K53" s="1304"/>
    </row>
    <row r="54" spans="1:11" ht="12" customHeight="1">
      <c r="A54" s="189"/>
      <c r="B54" s="190"/>
      <c r="C54" s="650"/>
      <c r="D54" s="655"/>
      <c r="E54" s="656"/>
      <c r="F54" s="656"/>
      <c r="G54" s="656"/>
      <c r="H54" s="656"/>
      <c r="I54" s="652">
        <f t="shared" si="4"/>
        <v>0</v>
      </c>
      <c r="J54" s="657"/>
      <c r="K54" s="1304"/>
    </row>
    <row r="55" spans="1:11" ht="12" customHeight="1">
      <c r="A55" s="189"/>
      <c r="B55" s="190"/>
      <c r="C55" s="650"/>
      <c r="D55" s="655"/>
      <c r="E55" s="656"/>
      <c r="F55" s="656"/>
      <c r="G55" s="656"/>
      <c r="H55" s="656"/>
      <c r="I55" s="652">
        <f t="shared" si="4"/>
        <v>0</v>
      </c>
      <c r="J55" s="657"/>
      <c r="K55" s="1304"/>
    </row>
    <row r="56" spans="1:11" ht="12" customHeight="1">
      <c r="A56" s="189"/>
      <c r="B56" s="190"/>
      <c r="C56" s="650"/>
      <c r="D56" s="655"/>
      <c r="E56" s="656"/>
      <c r="F56" s="656"/>
      <c r="G56" s="656"/>
      <c r="H56" s="656"/>
      <c r="I56" s="652">
        <f t="shared" si="4"/>
        <v>0</v>
      </c>
      <c r="J56" s="657"/>
      <c r="K56" s="1304"/>
    </row>
    <row r="57" spans="1:11" ht="12" customHeight="1">
      <c r="A57" s="189"/>
      <c r="B57" s="190"/>
      <c r="C57" s="650"/>
      <c r="D57" s="655"/>
      <c r="E57" s="656"/>
      <c r="F57" s="656"/>
      <c r="G57" s="656"/>
      <c r="H57" s="656"/>
      <c r="I57" s="652">
        <f t="shared" si="4"/>
        <v>0</v>
      </c>
      <c r="J57" s="657"/>
      <c r="K57" s="1304"/>
    </row>
    <row r="58" spans="1:11" ht="12" customHeight="1">
      <c r="A58" s="189"/>
      <c r="B58" s="190"/>
      <c r="C58" s="650"/>
      <c r="D58" s="655"/>
      <c r="E58" s="656"/>
      <c r="F58" s="656"/>
      <c r="G58" s="656"/>
      <c r="H58" s="656"/>
      <c r="I58" s="652">
        <f t="shared" si="4"/>
        <v>0</v>
      </c>
      <c r="J58" s="657"/>
      <c r="K58" s="1304"/>
    </row>
    <row r="59" spans="1:11" ht="12" customHeight="1">
      <c r="A59" s="189"/>
      <c r="B59" s="190"/>
      <c r="C59" s="650"/>
      <c r="D59" s="651"/>
      <c r="E59" s="650"/>
      <c r="F59" s="650"/>
      <c r="G59" s="650"/>
      <c r="H59" s="650"/>
      <c r="I59" s="652">
        <f t="shared" si="4"/>
        <v>0</v>
      </c>
      <c r="J59" s="650"/>
      <c r="K59" s="1304"/>
    </row>
    <row r="60" spans="1:11" ht="12" customHeight="1">
      <c r="A60" s="189"/>
      <c r="B60" s="190"/>
      <c r="C60" s="650"/>
      <c r="D60" s="651"/>
      <c r="E60" s="650"/>
      <c r="F60" s="650"/>
      <c r="G60" s="650"/>
      <c r="H60" s="650"/>
      <c r="I60" s="652">
        <f t="shared" si="4"/>
        <v>0</v>
      </c>
      <c r="J60" s="650"/>
      <c r="K60" s="1304"/>
    </row>
    <row r="61" spans="1:11" ht="12" customHeight="1">
      <c r="A61" s="189"/>
      <c r="B61" s="190"/>
      <c r="C61" s="650"/>
      <c r="D61" s="651"/>
      <c r="E61" s="650"/>
      <c r="F61" s="650"/>
      <c r="G61" s="650"/>
      <c r="H61" s="650"/>
      <c r="I61" s="652">
        <f t="shared" si="4"/>
        <v>0</v>
      </c>
      <c r="J61" s="650"/>
      <c r="K61" s="1304"/>
    </row>
    <row r="62" spans="1:11" ht="12" customHeight="1">
      <c r="A62" s="189"/>
      <c r="B62" s="190"/>
      <c r="C62" s="653"/>
      <c r="D62" s="651"/>
      <c r="E62" s="653"/>
      <c r="F62" s="653"/>
      <c r="G62" s="653"/>
      <c r="H62" s="653"/>
      <c r="I62" s="652">
        <f t="shared" si="4"/>
        <v>0</v>
      </c>
      <c r="J62" s="653"/>
      <c r="K62" s="1304"/>
    </row>
    <row r="63" spans="1:11" ht="12" customHeight="1">
      <c r="A63" s="189"/>
      <c r="B63" s="190"/>
      <c r="C63" s="650"/>
      <c r="D63" s="651"/>
      <c r="E63" s="650"/>
      <c r="F63" s="650"/>
      <c r="G63" s="650"/>
      <c r="H63" s="650"/>
      <c r="I63" s="652">
        <f t="shared" si="4"/>
        <v>0</v>
      </c>
      <c r="J63" s="650"/>
      <c r="K63" s="1304"/>
    </row>
    <row r="64" spans="1:11" ht="12" customHeight="1">
      <c r="A64" s="1302"/>
      <c r="B64" s="1303"/>
      <c r="C64" s="652">
        <f>SUM(C46:C63)+C43</f>
        <v>260266049</v>
      </c>
      <c r="D64" s="658"/>
      <c r="E64" s="652">
        <f t="shared" ref="E64:J64" si="5">SUM(E46:E63)+E43</f>
        <v>185951524</v>
      </c>
      <c r="F64" s="652">
        <f t="shared" si="5"/>
        <v>12205000</v>
      </c>
      <c r="G64" s="652">
        <f t="shared" si="5"/>
        <v>-12120001</v>
      </c>
      <c r="H64" s="652">
        <f t="shared" si="5"/>
        <v>15421523</v>
      </c>
      <c r="I64" s="652">
        <f t="shared" si="5"/>
        <v>170615000</v>
      </c>
      <c r="J64" s="652">
        <f t="shared" si="5"/>
        <v>145875629</v>
      </c>
      <c r="K64" s="1304"/>
    </row>
    <row r="65" spans="1:10" ht="6" customHeight="1">
      <c r="A65" s="1298"/>
      <c r="B65" s="1301"/>
      <c r="C65" s="1301"/>
      <c r="D65" s="1301"/>
      <c r="E65" s="1301"/>
      <c r="F65" s="1301"/>
      <c r="G65" s="1301"/>
      <c r="H65" s="1301"/>
      <c r="I65" s="1301"/>
      <c r="J65" s="1298"/>
    </row>
    <row r="66" spans="1:10">
      <c r="A66" s="1306" t="s">
        <v>1329</v>
      </c>
      <c r="B66" s="1298"/>
      <c r="C66" s="1304"/>
      <c r="D66" s="1304"/>
      <c r="E66" s="1304"/>
      <c r="F66" s="1304"/>
      <c r="G66" s="1304"/>
      <c r="H66" s="1301"/>
      <c r="I66" s="1301"/>
      <c r="J66" s="1298"/>
    </row>
    <row r="67" spans="1:10" ht="11.25" customHeight="1">
      <c r="A67" s="1307" t="s">
        <v>807</v>
      </c>
      <c r="B67" s="1976" t="s">
        <v>510</v>
      </c>
      <c r="C67" s="1977"/>
      <c r="D67" s="1977"/>
      <c r="E67" s="1308" t="s">
        <v>4911</v>
      </c>
      <c r="F67" s="1700" t="s">
        <v>8174</v>
      </c>
      <c r="G67" s="1700"/>
      <c r="H67" s="1308" t="s">
        <v>1779</v>
      </c>
      <c r="I67" s="1972"/>
      <c r="J67" s="1973"/>
    </row>
    <row r="68" spans="1:10" ht="11.25" customHeight="1">
      <c r="A68" s="1309" t="s">
        <v>808</v>
      </c>
      <c r="B68" s="1310" t="s">
        <v>845</v>
      </c>
      <c r="C68" s="1298"/>
      <c r="D68" s="1304"/>
      <c r="E68" s="1308" t="s">
        <v>4909</v>
      </c>
      <c r="F68" s="1972"/>
      <c r="G68" s="1973"/>
      <c r="H68" s="1308" t="s">
        <v>1780</v>
      </c>
      <c r="I68" s="1974"/>
      <c r="J68" s="1975"/>
    </row>
    <row r="69" spans="1:10" ht="11.25" customHeight="1">
      <c r="A69" s="1311" t="s">
        <v>809</v>
      </c>
      <c r="B69" s="1306" t="s">
        <v>846</v>
      </c>
      <c r="C69" s="1298"/>
      <c r="D69" s="1304"/>
      <c r="E69" s="1308" t="s">
        <v>4910</v>
      </c>
      <c r="F69" s="1974"/>
      <c r="G69" s="1975"/>
      <c r="H69" s="1308" t="s">
        <v>1781</v>
      </c>
      <c r="I69" s="1974"/>
      <c r="J69" s="1975"/>
    </row>
    <row r="70" spans="1:10" ht="6" customHeight="1">
      <c r="A70" s="1304"/>
      <c r="B70" s="1312"/>
      <c r="C70" s="1313"/>
      <c r="D70" s="1312"/>
      <c r="E70" s="1314"/>
      <c r="F70" s="1315"/>
      <c r="G70" s="1298"/>
      <c r="H70" s="1301"/>
      <c r="I70" s="1301"/>
      <c r="J70" s="1298"/>
    </row>
    <row r="71" spans="1:10" ht="11.25" customHeight="1">
      <c r="A71" s="1312"/>
      <c r="B71" s="1316"/>
      <c r="C71" s="1304"/>
      <c r="D71" s="1304"/>
      <c r="E71" s="1304"/>
      <c r="F71" s="1304"/>
      <c r="G71" s="1301"/>
      <c r="H71" s="1301"/>
      <c r="I71" s="1301"/>
      <c r="J71" s="1298"/>
    </row>
    <row r="72" spans="1:10" ht="11.25" customHeight="1">
      <c r="A72" s="1304"/>
      <c r="B72" s="1317"/>
      <c r="C72" s="1304"/>
      <c r="D72" s="1304"/>
      <c r="E72" s="1304"/>
      <c r="F72" s="1304"/>
      <c r="G72" s="1301"/>
      <c r="H72" s="1301"/>
      <c r="I72" s="1301"/>
      <c r="J72" s="1298"/>
    </row>
    <row r="73" spans="1:10" ht="11.25" customHeight="1">
      <c r="A73" s="1312"/>
      <c r="B73" s="1316"/>
      <c r="C73" s="1304"/>
      <c r="D73" s="1304"/>
      <c r="E73" s="1304"/>
      <c r="F73" s="1304"/>
      <c r="G73" s="1301"/>
      <c r="H73" s="1301"/>
      <c r="I73" s="1301"/>
      <c r="J73" s="1298"/>
    </row>
    <row r="74" spans="1:10" ht="11.25" customHeight="1"/>
  </sheetData>
  <sheetProtection algorithmName="SHA-512" hashValue="winzsskDGOVeDKX7JPDVUbhzsxkqEgzUUsUAwJbfj18cdOLEJrnImwMGbB5lxk+IJjAVeQydYmDXJmgGKYqZwQ==" saltValue="tOurvyFSF/XHguVAAQMGHQ==" spinCount="100000" sheet="1" objects="1" scenarios="1"/>
  <mergeCells count="30">
    <mergeCell ref="A1:B1"/>
    <mergeCell ref="C3:F3"/>
    <mergeCell ref="C5:F5"/>
    <mergeCell ref="C16:F16"/>
    <mergeCell ref="A16:B16"/>
    <mergeCell ref="A2:B2"/>
    <mergeCell ref="A4:B4"/>
    <mergeCell ref="A5:B5"/>
    <mergeCell ref="A15:B15"/>
    <mergeCell ref="A3:B3"/>
    <mergeCell ref="A29:B29"/>
    <mergeCell ref="A24:B24"/>
    <mergeCell ref="A25:B25"/>
    <mergeCell ref="A26:B26"/>
    <mergeCell ref="A27:B27"/>
    <mergeCell ref="A17:B17"/>
    <mergeCell ref="A18:B18"/>
    <mergeCell ref="A19:B19"/>
    <mergeCell ref="C22:F22"/>
    <mergeCell ref="C24:F24"/>
    <mergeCell ref="A20:B20"/>
    <mergeCell ref="A21:B21"/>
    <mergeCell ref="A22:B22"/>
    <mergeCell ref="A23:B23"/>
    <mergeCell ref="I67:J67"/>
    <mergeCell ref="I68:J68"/>
    <mergeCell ref="I69:J69"/>
    <mergeCell ref="B67:D67"/>
    <mergeCell ref="F68:G68"/>
    <mergeCell ref="F69:G69"/>
  </mergeCells>
  <phoneticPr fontId="25"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59" firstPageNumber="26" orientation="landscape" useFirstPageNumber="1" r:id="rId1"/>
  <headerFooter alignWithMargins="0">
    <oddHeader>&amp;L&amp;8Page &amp;P&amp;R&amp;8Page &amp;P</oddHeader>
    <oddFooter>&amp;L&amp;8Print Date: &amp;D 
&amp;F</oddFooter>
  </headerFooter>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499984740745262"/>
    <pageSetUpPr fitToPage="1"/>
  </sheetPr>
  <dimension ref="A1:K51"/>
  <sheetViews>
    <sheetView topLeftCell="A13" workbookViewId="0">
      <selection activeCell="I42" sqref="I42"/>
    </sheetView>
  </sheetViews>
  <sheetFormatPr defaultColWidth="9.140625" defaultRowHeight="12.75"/>
  <cols>
    <col min="1" max="1" width="4.7109375" style="35" customWidth="1"/>
    <col min="2" max="2" width="3.28515625" style="35" customWidth="1"/>
    <col min="3" max="3" width="4.7109375" style="35" customWidth="1"/>
    <col min="4" max="4" width="3.28515625" style="35" customWidth="1"/>
    <col min="5" max="5" width="44.42578125" style="34" customWidth="1"/>
    <col min="6" max="6" width="18.85546875" style="35" customWidth="1"/>
    <col min="7" max="9" width="15.7109375" style="35" customWidth="1"/>
    <col min="10" max="10" width="16.7109375" style="35" customWidth="1"/>
    <col min="11" max="11" width="15.7109375" style="35" customWidth="1"/>
    <col min="12" max="12" width="4.7109375" style="35" customWidth="1"/>
    <col min="13" max="13" width="7.7109375" style="35" customWidth="1"/>
    <col min="14" max="16384" width="9.140625" style="35"/>
  </cols>
  <sheetData>
    <row r="1" spans="1:11" ht="28.5" customHeight="1">
      <c r="A1" s="2001" t="s">
        <v>755</v>
      </c>
      <c r="B1" s="2002"/>
      <c r="C1" s="2002"/>
      <c r="D1" s="2002"/>
      <c r="E1" s="2002"/>
      <c r="F1" s="2002"/>
      <c r="G1" s="2003"/>
      <c r="H1" s="835"/>
      <c r="I1" s="191"/>
      <c r="J1" s="109"/>
    </row>
    <row r="2" spans="1:11" ht="26.25">
      <c r="A2" s="2020" t="s">
        <v>1288</v>
      </c>
      <c r="B2" s="2021"/>
      <c r="C2" s="2021"/>
      <c r="D2" s="2021"/>
      <c r="E2" s="2022"/>
      <c r="F2" s="192" t="s">
        <v>800</v>
      </c>
      <c r="G2" s="193" t="s">
        <v>1287</v>
      </c>
      <c r="H2" s="193" t="s">
        <v>348</v>
      </c>
      <c r="I2" s="193" t="s">
        <v>1023</v>
      </c>
      <c r="J2" s="193" t="s">
        <v>1331</v>
      </c>
      <c r="K2" s="193" t="s">
        <v>118</v>
      </c>
    </row>
    <row r="3" spans="1:11">
      <c r="A3" s="2023" t="str">
        <f>"Cash Basis Fund Balance as of July 1, "&amp;'AFR23'!L2-1</f>
        <v>Cash Basis Fund Balance as of July 1, 2022</v>
      </c>
      <c r="B3" s="2024"/>
      <c r="C3" s="2024"/>
      <c r="D3" s="2024"/>
      <c r="E3" s="2025"/>
      <c r="F3" s="194"/>
      <c r="G3" s="660"/>
      <c r="H3" s="660"/>
      <c r="I3" s="660"/>
      <c r="J3" s="661"/>
      <c r="K3" s="661"/>
    </row>
    <row r="4" spans="1:11">
      <c r="A4" s="2026" t="s">
        <v>307</v>
      </c>
      <c r="B4" s="2027"/>
      <c r="C4" s="2027"/>
      <c r="D4" s="2027"/>
      <c r="E4" s="1977"/>
      <c r="F4" s="196"/>
      <c r="G4" s="662"/>
      <c r="H4" s="663"/>
      <c r="I4" s="662"/>
      <c r="J4" s="664"/>
      <c r="K4" s="664"/>
    </row>
    <row r="5" spans="1:11" ht="13.5" thickBot="1">
      <c r="A5" s="2004" t="s">
        <v>941</v>
      </c>
      <c r="B5" s="2005"/>
      <c r="C5" s="2005"/>
      <c r="D5" s="2005"/>
      <c r="E5" s="2006"/>
      <c r="F5" s="198" t="s">
        <v>1745</v>
      </c>
      <c r="G5" s="670">
        <f>'Revenues 10-15'!J12+'Revenues 10-15'!J18</f>
        <v>5973049</v>
      </c>
      <c r="H5" s="660">
        <f>'Revenues 10-15'!C7</f>
        <v>39041902</v>
      </c>
      <c r="I5" s="660"/>
      <c r="J5" s="666"/>
      <c r="K5" s="666"/>
    </row>
    <row r="6" spans="1:11" ht="14.25" thickTop="1" thickBot="1">
      <c r="A6" s="201" t="s">
        <v>635</v>
      </c>
      <c r="B6" s="202"/>
      <c r="C6" s="202"/>
      <c r="D6" s="202"/>
      <c r="E6" s="836"/>
      <c r="F6" s="203" t="s">
        <v>1746</v>
      </c>
      <c r="G6" s="670">
        <f>'Revenues 10-15'!J67</f>
        <v>946</v>
      </c>
      <c r="H6" s="660"/>
      <c r="I6" s="660"/>
      <c r="J6" s="661"/>
      <c r="K6" s="661"/>
    </row>
    <row r="7" spans="1:11" ht="13.5" thickTop="1">
      <c r="A7" s="204" t="s">
        <v>200</v>
      </c>
      <c r="B7" s="831"/>
      <c r="C7" s="831"/>
      <c r="D7" s="831"/>
      <c r="E7" s="837"/>
      <c r="F7" s="198" t="s">
        <v>749</v>
      </c>
      <c r="G7" s="662"/>
      <c r="H7" s="662"/>
      <c r="I7" s="662"/>
      <c r="J7" s="667"/>
      <c r="K7" s="661">
        <v>77995</v>
      </c>
    </row>
    <row r="8" spans="1:11">
      <c r="A8" s="204" t="s">
        <v>284</v>
      </c>
      <c r="B8" s="831"/>
      <c r="C8" s="831"/>
      <c r="D8" s="831"/>
      <c r="E8" s="837"/>
      <c r="F8" s="198" t="s">
        <v>750</v>
      </c>
      <c r="G8" s="668"/>
      <c r="H8" s="668"/>
      <c r="I8" s="668"/>
      <c r="J8" s="661"/>
      <c r="K8" s="664"/>
    </row>
    <row r="9" spans="1:11">
      <c r="A9" s="204" t="s">
        <v>118</v>
      </c>
      <c r="B9" s="831"/>
      <c r="C9" s="831"/>
      <c r="D9" s="831"/>
      <c r="E9" s="837"/>
      <c r="F9" s="203" t="s">
        <v>752</v>
      </c>
      <c r="G9" s="668"/>
      <c r="H9" s="665"/>
      <c r="I9" s="665"/>
      <c r="J9" s="667"/>
      <c r="K9" s="661">
        <v>147095</v>
      </c>
    </row>
    <row r="10" spans="1:11" ht="13.5" thickBot="1">
      <c r="A10" s="2004" t="s">
        <v>1332</v>
      </c>
      <c r="B10" s="2005"/>
      <c r="C10" s="2005"/>
      <c r="D10" s="2005"/>
      <c r="E10" s="2007"/>
      <c r="F10" s="206" t="s">
        <v>761</v>
      </c>
      <c r="G10" s="670">
        <f>'Revenues 10-15'!J110+'Revenues 10-15'!J172+'Revenues 10-15'!J271</f>
        <v>0</v>
      </c>
      <c r="H10" s="669"/>
      <c r="I10" s="660"/>
      <c r="J10" s="661"/>
      <c r="K10" s="661"/>
    </row>
    <row r="11" spans="1:11" ht="13.5" thickTop="1">
      <c r="A11" s="2004" t="s">
        <v>139</v>
      </c>
      <c r="B11" s="2005"/>
      <c r="C11" s="2005"/>
      <c r="D11" s="2005"/>
      <c r="E11" s="2006"/>
      <c r="F11" s="198" t="s">
        <v>751</v>
      </c>
      <c r="G11" s="665"/>
      <c r="H11" s="660"/>
      <c r="I11" s="660"/>
      <c r="J11" s="661"/>
      <c r="K11" s="666"/>
    </row>
    <row r="12" spans="1:11" ht="13.5" thickBot="1">
      <c r="A12" s="2031" t="s">
        <v>801</v>
      </c>
      <c r="B12" s="2032"/>
      <c r="C12" s="2032"/>
      <c r="D12" s="2032"/>
      <c r="E12" s="2033"/>
      <c r="F12" s="471"/>
      <c r="G12" s="670">
        <f>SUM(G5:G11)</f>
        <v>5973995</v>
      </c>
      <c r="H12" s="670">
        <f>SUM(H5:H11)</f>
        <v>39041902</v>
      </c>
      <c r="I12" s="670">
        <f>SUM(I5:I11)</f>
        <v>0</v>
      </c>
      <c r="J12" s="670">
        <f>SUM(J5:J11)</f>
        <v>0</v>
      </c>
      <c r="K12" s="670">
        <f>SUM(K5:K11)</f>
        <v>225090</v>
      </c>
    </row>
    <row r="13" spans="1:11" ht="13.5" thickTop="1">
      <c r="A13" s="2028" t="s">
        <v>308</v>
      </c>
      <c r="B13" s="2029"/>
      <c r="C13" s="2029"/>
      <c r="D13" s="2029"/>
      <c r="E13" s="2030"/>
      <c r="F13" s="207"/>
      <c r="G13" s="671"/>
      <c r="H13" s="672"/>
      <c r="I13" s="673"/>
      <c r="J13" s="673"/>
      <c r="K13" s="673"/>
    </row>
    <row r="14" spans="1:11">
      <c r="A14" s="2011" t="s">
        <v>392</v>
      </c>
      <c r="B14" s="2011"/>
      <c r="C14" s="2011"/>
      <c r="D14" s="2011"/>
      <c r="E14" s="2012"/>
      <c r="F14" s="208" t="s">
        <v>753</v>
      </c>
      <c r="G14" s="668"/>
      <c r="H14" s="660">
        <f>H5</f>
        <v>39041902</v>
      </c>
      <c r="I14" s="665"/>
      <c r="J14" s="666"/>
      <c r="K14" s="661">
        <f>K12</f>
        <v>225090</v>
      </c>
    </row>
    <row r="15" spans="1:11">
      <c r="A15" s="2005" t="s">
        <v>4</v>
      </c>
      <c r="B15" s="2005"/>
      <c r="C15" s="2005"/>
      <c r="D15" s="2005"/>
      <c r="E15" s="2006"/>
      <c r="F15" s="208" t="s">
        <v>754</v>
      </c>
      <c r="G15" s="665"/>
      <c r="H15" s="660"/>
      <c r="I15" s="660"/>
      <c r="J15" s="661"/>
      <c r="K15" s="661"/>
    </row>
    <row r="16" spans="1:11" ht="13.5" thickBot="1">
      <c r="A16" s="2005" t="s">
        <v>240</v>
      </c>
      <c r="B16" s="2005"/>
      <c r="C16" s="2005"/>
      <c r="D16" s="2005"/>
      <c r="E16" s="2006"/>
      <c r="F16" s="208" t="s">
        <v>1744</v>
      </c>
      <c r="G16" s="670">
        <f>'Expenditures 16-24'!K429</f>
        <v>5897488</v>
      </c>
      <c r="H16" s="662"/>
      <c r="I16" s="662"/>
      <c r="J16" s="664"/>
      <c r="K16" s="664"/>
    </row>
    <row r="17" spans="1:11" ht="13.5" thickTop="1">
      <c r="A17" s="2038" t="s">
        <v>829</v>
      </c>
      <c r="B17" s="2038"/>
      <c r="C17" s="2038"/>
      <c r="D17" s="2038"/>
      <c r="E17" s="2039"/>
      <c r="F17" s="209"/>
      <c r="G17" s="674"/>
      <c r="H17" s="675"/>
      <c r="I17" s="675"/>
      <c r="J17" s="676"/>
      <c r="K17" s="677"/>
    </row>
    <row r="18" spans="1:11">
      <c r="A18" s="2015" t="s">
        <v>306</v>
      </c>
      <c r="B18" s="2016"/>
      <c r="C18" s="2016"/>
      <c r="D18" s="2016"/>
      <c r="E18" s="2017"/>
      <c r="F18" s="208" t="s">
        <v>826</v>
      </c>
      <c r="G18" s="668"/>
      <c r="H18" s="668"/>
      <c r="I18" s="668"/>
      <c r="J18" s="661"/>
      <c r="K18" s="678"/>
    </row>
    <row r="19" spans="1:11" ht="21.75" customHeight="1">
      <c r="A19" s="2013" t="s">
        <v>1330</v>
      </c>
      <c r="B19" s="2013"/>
      <c r="C19" s="2013"/>
      <c r="D19" s="2013"/>
      <c r="E19" s="2014"/>
      <c r="F19" s="208" t="s">
        <v>827</v>
      </c>
      <c r="G19" s="668"/>
      <c r="H19" s="668"/>
      <c r="I19" s="668"/>
      <c r="J19" s="661"/>
      <c r="K19" s="678"/>
    </row>
    <row r="20" spans="1:11">
      <c r="A20" s="2015" t="s">
        <v>1333</v>
      </c>
      <c r="B20" s="2016"/>
      <c r="C20" s="2016"/>
      <c r="D20" s="2016"/>
      <c r="E20" s="2017"/>
      <c r="F20" s="208" t="s">
        <v>828</v>
      </c>
      <c r="G20" s="668"/>
      <c r="H20" s="668"/>
      <c r="I20" s="668"/>
      <c r="J20" s="661"/>
      <c r="K20" s="678"/>
    </row>
    <row r="21" spans="1:11" ht="13.5" thickBot="1">
      <c r="A21" s="2034" t="s">
        <v>561</v>
      </c>
      <c r="B21" s="2034"/>
      <c r="C21" s="2034"/>
      <c r="D21" s="2034"/>
      <c r="E21" s="2034"/>
      <c r="F21" s="472"/>
      <c r="G21" s="675"/>
      <c r="H21" s="679"/>
      <c r="I21" s="679"/>
      <c r="J21" s="680">
        <f>SUM(J18:J20)</f>
        <v>0</v>
      </c>
      <c r="K21" s="676"/>
    </row>
    <row r="22" spans="1:11" ht="13.5" thickTop="1">
      <c r="A22" s="2005" t="s">
        <v>1334</v>
      </c>
      <c r="B22" s="2005"/>
      <c r="C22" s="2005"/>
      <c r="D22" s="2005"/>
      <c r="E22" s="2006"/>
      <c r="F22" s="208" t="s">
        <v>761</v>
      </c>
      <c r="G22" s="660"/>
      <c r="H22" s="660"/>
      <c r="I22" s="660"/>
      <c r="J22" s="681"/>
      <c r="K22" s="661"/>
    </row>
    <row r="23" spans="1:11" ht="13.5" thickBot="1">
      <c r="A23" s="2035" t="s">
        <v>802</v>
      </c>
      <c r="B23" s="2034"/>
      <c r="C23" s="2034"/>
      <c r="D23" s="2034"/>
      <c r="E23" s="2034"/>
      <c r="F23" s="474"/>
      <c r="G23" s="670">
        <f>SUM(G14:G16,G21,G22)</f>
        <v>5897488</v>
      </c>
      <c r="H23" s="670">
        <f>SUM(H14:H16,H21,H22)</f>
        <v>39041902</v>
      </c>
      <c r="I23" s="670">
        <f>SUM(I14:I16,I21,I22)</f>
        <v>0</v>
      </c>
      <c r="J23" s="670">
        <f>SUM(J14:J16,J21,J22)</f>
        <v>0</v>
      </c>
      <c r="K23" s="670">
        <f>SUM(K14:K16,K21,K22)</f>
        <v>225090</v>
      </c>
    </row>
    <row r="24" spans="1:11" ht="14.25" thickTop="1" thickBot="1">
      <c r="A24" s="2036" t="str">
        <f>"Ending Cash Basis Fund Balance as of June 30, "&amp;'AFR23'!L2</f>
        <v>Ending Cash Basis Fund Balance as of June 30, 2023</v>
      </c>
      <c r="B24" s="2037"/>
      <c r="C24" s="2037"/>
      <c r="D24" s="2037"/>
      <c r="E24" s="2037"/>
      <c r="F24" s="838"/>
      <c r="G24" s="682">
        <f>SUM(G3,G12)-G23</f>
        <v>76507</v>
      </c>
      <c r="H24" s="682">
        <f>SUM(H3,H12)-H23</f>
        <v>0</v>
      </c>
      <c r="I24" s="682">
        <f>SUM(I3,I12)-I23</f>
        <v>0</v>
      </c>
      <c r="J24" s="682">
        <f>SUM(J3,J12)-J23</f>
        <v>0</v>
      </c>
      <c r="K24" s="682">
        <f>SUM(K3,K12)-K23</f>
        <v>0</v>
      </c>
    </row>
    <row r="25" spans="1:11" ht="13.5" thickTop="1">
      <c r="A25" s="839" t="s">
        <v>1747</v>
      </c>
      <c r="B25" s="212"/>
      <c r="C25" s="212"/>
      <c r="D25" s="212"/>
      <c r="E25" s="213"/>
      <c r="F25" s="840">
        <v>714</v>
      </c>
      <c r="G25" s="683">
        <v>0</v>
      </c>
      <c r="H25" s="683"/>
      <c r="I25" s="683"/>
      <c r="J25" s="681"/>
      <c r="K25" s="681"/>
    </row>
    <row r="26" spans="1:11" ht="13.5" thickBot="1">
      <c r="A26" s="839" t="s">
        <v>1748</v>
      </c>
      <c r="B26" s="212"/>
      <c r="C26" s="212"/>
      <c r="D26" s="212"/>
      <c r="E26" s="213"/>
      <c r="F26" s="840">
        <v>730</v>
      </c>
      <c r="G26" s="670">
        <f>G24-G25</f>
        <v>76507</v>
      </c>
      <c r="H26" s="670">
        <f>H24-H25</f>
        <v>0</v>
      </c>
      <c r="I26" s="670">
        <f>I24-I25</f>
        <v>0</v>
      </c>
      <c r="J26" s="670">
        <f>J24-J25</f>
        <v>0</v>
      </c>
      <c r="K26" s="670">
        <f>K24-K25</f>
        <v>0</v>
      </c>
    </row>
    <row r="27" spans="1:11" ht="5.25" customHeight="1" thickTop="1"/>
    <row r="28" spans="1:11" ht="29.25" customHeight="1">
      <c r="A28" s="512" t="s">
        <v>1374</v>
      </c>
      <c r="B28" s="513"/>
      <c r="C28" s="513"/>
      <c r="D28" s="513"/>
      <c r="E28" s="514"/>
      <c r="F28" s="214"/>
      <c r="G28" s="215"/>
    </row>
    <row r="29" spans="1:11">
      <c r="B29" s="41"/>
      <c r="C29" s="41"/>
      <c r="D29" s="41"/>
      <c r="G29" s="216"/>
    </row>
    <row r="30" spans="1:11">
      <c r="A30" s="217" t="s">
        <v>503</v>
      </c>
      <c r="B30" s="218"/>
      <c r="C30" s="217" t="s">
        <v>321</v>
      </c>
      <c r="D30" s="218" t="s">
        <v>8164</v>
      </c>
      <c r="E30" s="40" t="s">
        <v>680</v>
      </c>
      <c r="G30" s="216"/>
    </row>
    <row r="31" spans="1:11" ht="13.5" thickBot="1">
      <c r="A31" s="219"/>
      <c r="D31" s="41"/>
      <c r="E31" s="220" t="s">
        <v>681</v>
      </c>
      <c r="F31" s="221" t="s">
        <v>471</v>
      </c>
      <c r="G31" s="670">
        <f>'Expenditures 16-24'!K429</f>
        <v>5897488</v>
      </c>
      <c r="H31" s="2008"/>
      <c r="I31" s="2009"/>
      <c r="J31" s="2009"/>
      <c r="K31" s="2009"/>
    </row>
    <row r="32" spans="1:11" ht="14.25" thickTop="1" thickBot="1">
      <c r="A32" s="219"/>
      <c r="B32" s="41"/>
      <c r="C32" s="41"/>
      <c r="D32" s="41"/>
      <c r="E32" s="216"/>
      <c r="F32" s="221" t="s">
        <v>472</v>
      </c>
      <c r="G32" s="670">
        <f>G26</f>
        <v>76507</v>
      </c>
      <c r="H32" s="2010"/>
      <c r="I32" s="2009"/>
      <c r="J32" s="2009"/>
      <c r="K32" s="2009"/>
    </row>
    <row r="33" spans="1:11" ht="1.5" customHeight="1" thickTop="1">
      <c r="A33" s="222" t="s">
        <v>1034</v>
      </c>
      <c r="B33" s="76"/>
      <c r="C33" s="76"/>
      <c r="D33" s="76"/>
      <c r="E33" s="76"/>
      <c r="F33" s="76"/>
      <c r="G33" s="223"/>
      <c r="H33" s="2010"/>
      <c r="I33" s="2009"/>
      <c r="J33" s="2009"/>
      <c r="K33" s="2009"/>
    </row>
    <row r="34" spans="1:11">
      <c r="A34" s="224" t="s">
        <v>1749</v>
      </c>
      <c r="B34" s="76"/>
      <c r="C34" s="76"/>
      <c r="D34" s="76"/>
      <c r="E34" s="76"/>
      <c r="F34" s="76"/>
      <c r="G34" s="223"/>
    </row>
    <row r="35" spans="1:11" ht="15">
      <c r="A35" s="232" t="s">
        <v>803</v>
      </c>
      <c r="B35" s="225"/>
      <c r="C35" s="225"/>
      <c r="D35" s="225"/>
      <c r="E35" s="225"/>
      <c r="F35" s="225"/>
      <c r="G35" s="226"/>
      <c r="H35" s="227"/>
    </row>
    <row r="36" spans="1:11">
      <c r="A36" s="204" t="s">
        <v>979</v>
      </c>
      <c r="B36" s="228"/>
      <c r="C36" s="228"/>
      <c r="D36" s="228"/>
      <c r="E36" s="228"/>
      <c r="F36" s="229"/>
      <c r="G36" s="195">
        <v>2881746</v>
      </c>
    </row>
    <row r="37" spans="1:11">
      <c r="A37" s="832" t="s">
        <v>792</v>
      </c>
      <c r="B37" s="228"/>
      <c r="C37" s="228"/>
      <c r="D37" s="228"/>
      <c r="E37" s="228"/>
      <c r="F37" s="229"/>
      <c r="G37" s="195">
        <v>0</v>
      </c>
    </row>
    <row r="38" spans="1:11">
      <c r="A38" s="832" t="s">
        <v>884</v>
      </c>
      <c r="B38" s="228"/>
      <c r="C38" s="228"/>
      <c r="D38" s="228"/>
      <c r="E38" s="228"/>
      <c r="F38" s="229"/>
      <c r="G38" s="195">
        <v>793009</v>
      </c>
    </row>
    <row r="39" spans="1:11">
      <c r="A39" s="832" t="s">
        <v>885</v>
      </c>
      <c r="B39" s="228"/>
      <c r="C39" s="228"/>
      <c r="D39" s="228"/>
      <c r="E39" s="228"/>
      <c r="F39" s="229"/>
      <c r="G39" s="195">
        <v>0</v>
      </c>
    </row>
    <row r="40" spans="1:11">
      <c r="A40" s="832" t="s">
        <v>886</v>
      </c>
      <c r="B40" s="228"/>
      <c r="C40" s="228"/>
      <c r="D40" s="228"/>
      <c r="E40" s="228"/>
      <c r="F40" s="229"/>
      <c r="G40" s="195">
        <v>550000</v>
      </c>
    </row>
    <row r="41" spans="1:11">
      <c r="A41" s="2005" t="s">
        <v>473</v>
      </c>
      <c r="B41" s="2018"/>
      <c r="C41" s="2018"/>
      <c r="D41" s="2018"/>
      <c r="E41" s="2018"/>
      <c r="F41" s="2019"/>
      <c r="G41" s="195">
        <v>1641311</v>
      </c>
    </row>
    <row r="42" spans="1:11">
      <c r="A42" s="832" t="s">
        <v>862</v>
      </c>
      <c r="B42" s="228"/>
      <c r="C42" s="228"/>
      <c r="D42" s="228"/>
      <c r="E42" s="228"/>
      <c r="F42" s="229"/>
      <c r="G42" s="195">
        <v>0</v>
      </c>
    </row>
    <row r="43" spans="1:11">
      <c r="A43" s="832" t="s">
        <v>863</v>
      </c>
      <c r="B43" s="228"/>
      <c r="C43" s="228"/>
      <c r="D43" s="228"/>
      <c r="E43" s="228"/>
      <c r="F43" s="229"/>
      <c r="G43" s="195">
        <v>31422</v>
      </c>
    </row>
    <row r="44" spans="1:11">
      <c r="A44" s="832" t="s">
        <v>864</v>
      </c>
      <c r="B44" s="228"/>
      <c r="C44" s="228"/>
      <c r="D44" s="228"/>
      <c r="E44" s="228"/>
      <c r="F44" s="229"/>
      <c r="G44" s="195">
        <v>0</v>
      </c>
    </row>
    <row r="45" spans="1:11">
      <c r="A45" s="804" t="s">
        <v>4798</v>
      </c>
      <c r="B45" s="805"/>
      <c r="C45" s="805"/>
      <c r="D45" s="805"/>
      <c r="E45" s="805"/>
      <c r="F45" s="806"/>
      <c r="G45" s="195">
        <v>0</v>
      </c>
    </row>
    <row r="46" spans="1:11">
      <c r="A46" s="1257" t="s">
        <v>1436</v>
      </c>
      <c r="B46" s="801"/>
      <c r="C46" s="801"/>
      <c r="D46" s="801"/>
      <c r="E46" s="801"/>
      <c r="F46" s="802"/>
      <c r="G46" s="841">
        <f>G31-SUM(G36:G45)</f>
        <v>0</v>
      </c>
    </row>
    <row r="47" spans="1:11">
      <c r="A47" s="803"/>
      <c r="B47" s="1256" t="s">
        <v>4827</v>
      </c>
      <c r="C47" s="801"/>
      <c r="D47" s="801"/>
      <c r="E47" s="801"/>
      <c r="F47" s="802"/>
      <c r="G47" s="834" t="str">
        <f>IF(OR((G46&gt;5),(G46&lt;-5),(G36=""),(G37=""),(G38=""),(G39=""),(G40=""),(G41=""),(G42=""),(G43=""),(G44=""),(G45="")),"ERROR.  If N/A, enter 0 in G36-G45","OK")</f>
        <v>OK</v>
      </c>
    </row>
    <row r="48" spans="1:11" ht="6.75" customHeight="1"/>
    <row r="49" spans="1:5" ht="15">
      <c r="A49" s="399"/>
      <c r="B49" s="34" t="s">
        <v>1750</v>
      </c>
    </row>
    <row r="50" spans="1:5" s="231" customFormat="1" ht="12.75" customHeight="1">
      <c r="A50" s="230"/>
      <c r="B50" s="34" t="s">
        <v>818</v>
      </c>
      <c r="E50" s="43"/>
    </row>
    <row r="51" spans="1:5" ht="12.75" customHeight="1">
      <c r="A51" s="400"/>
      <c r="B51" s="34"/>
    </row>
  </sheetData>
  <sheetProtection algorithmName="SHA-512" hashValue="t61A5DlNFzd7YdpNqIxBKIgfcgLmgDP4BqfAFpHXyUsbe9ppCgMnhakScUJGIF9bYNQ8azrUNQSC9ldC8adIlQ==" saltValue="+BLy5lOgDYJMa9zAXLmHDw=="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5"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Properties>
    <customPr name="OrphanNamesChecke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theme="0" tint="-0.499984740745262"/>
    <pageSetUpPr fitToPage="1"/>
  </sheetPr>
  <dimension ref="A1:Q307"/>
  <sheetViews>
    <sheetView workbookViewId="0">
      <selection sqref="A1:L2"/>
    </sheetView>
  </sheetViews>
  <sheetFormatPr defaultColWidth="8.85546875" defaultRowHeight="12.75"/>
  <cols>
    <col min="1" max="1" width="48" style="1150" customWidth="1"/>
    <col min="2" max="2" width="8.42578125" style="1217" customWidth="1"/>
    <col min="3" max="3" width="13.42578125" style="1150" customWidth="1"/>
    <col min="4" max="9" width="12.7109375" style="1253" customWidth="1"/>
    <col min="10" max="10" width="12.7109375" style="1150" customWidth="1"/>
    <col min="11" max="11" width="11.42578125" style="1150" customWidth="1"/>
    <col min="12" max="12" width="12.7109375" style="1150" customWidth="1"/>
    <col min="13" max="13" width="5.28515625" style="1150" customWidth="1"/>
    <col min="14" max="18" width="4.28515625" style="1150" customWidth="1"/>
    <col min="19" max="19" width="3.42578125" style="1150" bestFit="1" customWidth="1"/>
    <col min="20" max="254" width="9.140625" style="1150"/>
    <col min="255" max="255" width="44.7109375" style="1150" customWidth="1"/>
    <col min="256" max="256" width="4.7109375" style="1150" customWidth="1"/>
    <col min="257" max="257" width="13.42578125" style="1150" customWidth="1"/>
    <col min="258" max="264" width="12.7109375" style="1150" customWidth="1"/>
    <col min="265" max="265" width="11.42578125" style="1150" customWidth="1"/>
    <col min="266" max="266" width="12.7109375" style="1150" customWidth="1"/>
    <col min="267" max="268" width="0" style="1150" hidden="1" customWidth="1"/>
    <col min="269" max="269" width="5.28515625" style="1150" customWidth="1"/>
    <col min="270" max="510" width="9.140625" style="1150"/>
    <col min="511" max="511" width="44.7109375" style="1150" customWidth="1"/>
    <col min="512" max="512" width="4.7109375" style="1150" customWidth="1"/>
    <col min="513" max="513" width="13.42578125" style="1150" customWidth="1"/>
    <col min="514" max="520" width="12.7109375" style="1150" customWidth="1"/>
    <col min="521" max="521" width="11.42578125" style="1150" customWidth="1"/>
    <col min="522" max="522" width="12.7109375" style="1150" customWidth="1"/>
    <col min="523" max="524" width="0" style="1150" hidden="1" customWidth="1"/>
    <col min="525" max="525" width="5.28515625" style="1150" customWidth="1"/>
    <col min="526" max="766" width="9.140625" style="1150"/>
    <col min="767" max="767" width="44.7109375" style="1150" customWidth="1"/>
    <col min="768" max="768" width="4.7109375" style="1150" customWidth="1"/>
    <col min="769" max="769" width="13.42578125" style="1150" customWidth="1"/>
    <col min="770" max="776" width="12.7109375" style="1150" customWidth="1"/>
    <col min="777" max="777" width="11.42578125" style="1150" customWidth="1"/>
    <col min="778" max="778" width="12.7109375" style="1150" customWidth="1"/>
    <col min="779" max="780" width="0" style="1150" hidden="1" customWidth="1"/>
    <col min="781" max="781" width="5.28515625" style="1150" customWidth="1"/>
    <col min="782" max="1022" width="9.140625" style="1150"/>
    <col min="1023" max="1023" width="44.7109375" style="1150" customWidth="1"/>
    <col min="1024" max="1024" width="4.7109375" style="1150" customWidth="1"/>
    <col min="1025" max="1025" width="13.42578125" style="1150" customWidth="1"/>
    <col min="1026" max="1032" width="12.7109375" style="1150" customWidth="1"/>
    <col min="1033" max="1033" width="11.42578125" style="1150" customWidth="1"/>
    <col min="1034" max="1034" width="12.7109375" style="1150" customWidth="1"/>
    <col min="1035" max="1036" width="0" style="1150" hidden="1" customWidth="1"/>
    <col min="1037" max="1037" width="5.28515625" style="1150" customWidth="1"/>
    <col min="1038" max="1278" width="9.140625" style="1150"/>
    <col min="1279" max="1279" width="44.7109375" style="1150" customWidth="1"/>
    <col min="1280" max="1280" width="4.7109375" style="1150" customWidth="1"/>
    <col min="1281" max="1281" width="13.42578125" style="1150" customWidth="1"/>
    <col min="1282" max="1288" width="12.7109375" style="1150" customWidth="1"/>
    <col min="1289" max="1289" width="11.42578125" style="1150" customWidth="1"/>
    <col min="1290" max="1290" width="12.7109375" style="1150" customWidth="1"/>
    <col min="1291" max="1292" width="0" style="1150" hidden="1" customWidth="1"/>
    <col min="1293" max="1293" width="5.28515625" style="1150" customWidth="1"/>
    <col min="1294" max="1534" width="9.140625" style="1150"/>
    <col min="1535" max="1535" width="44.7109375" style="1150" customWidth="1"/>
    <col min="1536" max="1536" width="4.7109375" style="1150" customWidth="1"/>
    <col min="1537" max="1537" width="13.42578125" style="1150" customWidth="1"/>
    <col min="1538" max="1544" width="12.7109375" style="1150" customWidth="1"/>
    <col min="1545" max="1545" width="11.42578125" style="1150" customWidth="1"/>
    <col min="1546" max="1546" width="12.7109375" style="1150" customWidth="1"/>
    <col min="1547" max="1548" width="0" style="1150" hidden="1" customWidth="1"/>
    <col min="1549" max="1549" width="5.28515625" style="1150" customWidth="1"/>
    <col min="1550" max="1790" width="9.140625" style="1150"/>
    <col min="1791" max="1791" width="44.7109375" style="1150" customWidth="1"/>
    <col min="1792" max="1792" width="4.7109375" style="1150" customWidth="1"/>
    <col min="1793" max="1793" width="13.42578125" style="1150" customWidth="1"/>
    <col min="1794" max="1800" width="12.7109375" style="1150" customWidth="1"/>
    <col min="1801" max="1801" width="11.42578125" style="1150" customWidth="1"/>
    <col min="1802" max="1802" width="12.7109375" style="1150" customWidth="1"/>
    <col min="1803" max="1804" width="0" style="1150" hidden="1" customWidth="1"/>
    <col min="1805" max="1805" width="5.28515625" style="1150" customWidth="1"/>
    <col min="1806" max="2046" width="9.140625" style="1150"/>
    <col min="2047" max="2047" width="44.7109375" style="1150" customWidth="1"/>
    <col min="2048" max="2048" width="4.7109375" style="1150" customWidth="1"/>
    <col min="2049" max="2049" width="13.42578125" style="1150" customWidth="1"/>
    <col min="2050" max="2056" width="12.7109375" style="1150" customWidth="1"/>
    <col min="2057" max="2057" width="11.42578125" style="1150" customWidth="1"/>
    <col min="2058" max="2058" width="12.7109375" style="1150" customWidth="1"/>
    <col min="2059" max="2060" width="0" style="1150" hidden="1" customWidth="1"/>
    <col min="2061" max="2061" width="5.28515625" style="1150" customWidth="1"/>
    <col min="2062" max="2302" width="9.140625" style="1150"/>
    <col min="2303" max="2303" width="44.7109375" style="1150" customWidth="1"/>
    <col min="2304" max="2304" width="4.7109375" style="1150" customWidth="1"/>
    <col min="2305" max="2305" width="13.42578125" style="1150" customWidth="1"/>
    <col min="2306" max="2312" width="12.7109375" style="1150" customWidth="1"/>
    <col min="2313" max="2313" width="11.42578125" style="1150" customWidth="1"/>
    <col min="2314" max="2314" width="12.7109375" style="1150" customWidth="1"/>
    <col min="2315" max="2316" width="0" style="1150" hidden="1" customWidth="1"/>
    <col min="2317" max="2317" width="5.28515625" style="1150" customWidth="1"/>
    <col min="2318" max="2558" width="9.140625" style="1150"/>
    <col min="2559" max="2559" width="44.7109375" style="1150" customWidth="1"/>
    <col min="2560" max="2560" width="4.7109375" style="1150" customWidth="1"/>
    <col min="2561" max="2561" width="13.42578125" style="1150" customWidth="1"/>
    <col min="2562" max="2568" width="12.7109375" style="1150" customWidth="1"/>
    <col min="2569" max="2569" width="11.42578125" style="1150" customWidth="1"/>
    <col min="2570" max="2570" width="12.7109375" style="1150" customWidth="1"/>
    <col min="2571" max="2572" width="0" style="1150" hidden="1" customWidth="1"/>
    <col min="2573" max="2573" width="5.28515625" style="1150" customWidth="1"/>
    <col min="2574" max="2814" width="9.140625" style="1150"/>
    <col min="2815" max="2815" width="44.7109375" style="1150" customWidth="1"/>
    <col min="2816" max="2816" width="4.7109375" style="1150" customWidth="1"/>
    <col min="2817" max="2817" width="13.42578125" style="1150" customWidth="1"/>
    <col min="2818" max="2824" width="12.7109375" style="1150" customWidth="1"/>
    <col min="2825" max="2825" width="11.42578125" style="1150" customWidth="1"/>
    <col min="2826" max="2826" width="12.7109375" style="1150" customWidth="1"/>
    <col min="2827" max="2828" width="0" style="1150" hidden="1" customWidth="1"/>
    <col min="2829" max="2829" width="5.28515625" style="1150" customWidth="1"/>
    <col min="2830" max="3070" width="9.140625" style="1150"/>
    <col min="3071" max="3071" width="44.7109375" style="1150" customWidth="1"/>
    <col min="3072" max="3072" width="4.7109375" style="1150" customWidth="1"/>
    <col min="3073" max="3073" width="13.42578125" style="1150" customWidth="1"/>
    <col min="3074" max="3080" width="12.7109375" style="1150" customWidth="1"/>
    <col min="3081" max="3081" width="11.42578125" style="1150" customWidth="1"/>
    <col min="3082" max="3082" width="12.7109375" style="1150" customWidth="1"/>
    <col min="3083" max="3084" width="0" style="1150" hidden="1" customWidth="1"/>
    <col min="3085" max="3085" width="5.28515625" style="1150" customWidth="1"/>
    <col min="3086" max="3326" width="9.140625" style="1150"/>
    <col min="3327" max="3327" width="44.7109375" style="1150" customWidth="1"/>
    <col min="3328" max="3328" width="4.7109375" style="1150" customWidth="1"/>
    <col min="3329" max="3329" width="13.42578125" style="1150" customWidth="1"/>
    <col min="3330" max="3336" width="12.7109375" style="1150" customWidth="1"/>
    <col min="3337" max="3337" width="11.42578125" style="1150" customWidth="1"/>
    <col min="3338" max="3338" width="12.7109375" style="1150" customWidth="1"/>
    <col min="3339" max="3340" width="0" style="1150" hidden="1" customWidth="1"/>
    <col min="3341" max="3341" width="5.28515625" style="1150" customWidth="1"/>
    <col min="3342" max="3582" width="9.140625" style="1150"/>
    <col min="3583" max="3583" width="44.7109375" style="1150" customWidth="1"/>
    <col min="3584" max="3584" width="4.7109375" style="1150" customWidth="1"/>
    <col min="3585" max="3585" width="13.42578125" style="1150" customWidth="1"/>
    <col min="3586" max="3592" width="12.7109375" style="1150" customWidth="1"/>
    <col min="3593" max="3593" width="11.42578125" style="1150" customWidth="1"/>
    <col min="3594" max="3594" width="12.7109375" style="1150" customWidth="1"/>
    <col min="3595" max="3596" width="0" style="1150" hidden="1" customWidth="1"/>
    <col min="3597" max="3597" width="5.28515625" style="1150" customWidth="1"/>
    <col min="3598" max="3838" width="9.140625" style="1150"/>
    <col min="3839" max="3839" width="44.7109375" style="1150" customWidth="1"/>
    <col min="3840" max="3840" width="4.7109375" style="1150" customWidth="1"/>
    <col min="3841" max="3841" width="13.42578125" style="1150" customWidth="1"/>
    <col min="3842" max="3848" width="12.7109375" style="1150" customWidth="1"/>
    <col min="3849" max="3849" width="11.42578125" style="1150" customWidth="1"/>
    <col min="3850" max="3850" width="12.7109375" style="1150" customWidth="1"/>
    <col min="3851" max="3852" width="0" style="1150" hidden="1" customWidth="1"/>
    <col min="3853" max="3853" width="5.28515625" style="1150" customWidth="1"/>
    <col min="3854" max="4094" width="9.140625" style="1150"/>
    <col min="4095" max="4095" width="44.7109375" style="1150" customWidth="1"/>
    <col min="4096" max="4096" width="4.7109375" style="1150" customWidth="1"/>
    <col min="4097" max="4097" width="13.42578125" style="1150" customWidth="1"/>
    <col min="4098" max="4104" width="12.7109375" style="1150" customWidth="1"/>
    <col min="4105" max="4105" width="11.42578125" style="1150" customWidth="1"/>
    <col min="4106" max="4106" width="12.7109375" style="1150" customWidth="1"/>
    <col min="4107" max="4108" width="0" style="1150" hidden="1" customWidth="1"/>
    <col min="4109" max="4109" width="5.28515625" style="1150" customWidth="1"/>
    <col min="4110" max="4350" width="9.140625" style="1150"/>
    <col min="4351" max="4351" width="44.7109375" style="1150" customWidth="1"/>
    <col min="4352" max="4352" width="4.7109375" style="1150" customWidth="1"/>
    <col min="4353" max="4353" width="13.42578125" style="1150" customWidth="1"/>
    <col min="4354" max="4360" width="12.7109375" style="1150" customWidth="1"/>
    <col min="4361" max="4361" width="11.42578125" style="1150" customWidth="1"/>
    <col min="4362" max="4362" width="12.7109375" style="1150" customWidth="1"/>
    <col min="4363" max="4364" width="0" style="1150" hidden="1" customWidth="1"/>
    <col min="4365" max="4365" width="5.28515625" style="1150" customWidth="1"/>
    <col min="4366" max="4606" width="9.140625" style="1150"/>
    <col min="4607" max="4607" width="44.7109375" style="1150" customWidth="1"/>
    <col min="4608" max="4608" width="4.7109375" style="1150" customWidth="1"/>
    <col min="4609" max="4609" width="13.42578125" style="1150" customWidth="1"/>
    <col min="4610" max="4616" width="12.7109375" style="1150" customWidth="1"/>
    <col min="4617" max="4617" width="11.42578125" style="1150" customWidth="1"/>
    <col min="4618" max="4618" width="12.7109375" style="1150" customWidth="1"/>
    <col min="4619" max="4620" width="0" style="1150" hidden="1" customWidth="1"/>
    <col min="4621" max="4621" width="5.28515625" style="1150" customWidth="1"/>
    <col min="4622" max="4862" width="9.140625" style="1150"/>
    <col min="4863" max="4863" width="44.7109375" style="1150" customWidth="1"/>
    <col min="4864" max="4864" width="4.7109375" style="1150" customWidth="1"/>
    <col min="4865" max="4865" width="13.42578125" style="1150" customWidth="1"/>
    <col min="4866" max="4872" width="12.7109375" style="1150" customWidth="1"/>
    <col min="4873" max="4873" width="11.42578125" style="1150" customWidth="1"/>
    <col min="4874" max="4874" width="12.7109375" style="1150" customWidth="1"/>
    <col min="4875" max="4876" width="0" style="1150" hidden="1" customWidth="1"/>
    <col min="4877" max="4877" width="5.28515625" style="1150" customWidth="1"/>
    <col min="4878" max="5118" width="9.140625" style="1150"/>
    <col min="5119" max="5119" width="44.7109375" style="1150" customWidth="1"/>
    <col min="5120" max="5120" width="4.7109375" style="1150" customWidth="1"/>
    <col min="5121" max="5121" width="13.42578125" style="1150" customWidth="1"/>
    <col min="5122" max="5128" width="12.7109375" style="1150" customWidth="1"/>
    <col min="5129" max="5129" width="11.42578125" style="1150" customWidth="1"/>
    <col min="5130" max="5130" width="12.7109375" style="1150" customWidth="1"/>
    <col min="5131" max="5132" width="0" style="1150" hidden="1" customWidth="1"/>
    <col min="5133" max="5133" width="5.28515625" style="1150" customWidth="1"/>
    <col min="5134" max="5374" width="9.140625" style="1150"/>
    <col min="5375" max="5375" width="44.7109375" style="1150" customWidth="1"/>
    <col min="5376" max="5376" width="4.7109375" style="1150" customWidth="1"/>
    <col min="5377" max="5377" width="13.42578125" style="1150" customWidth="1"/>
    <col min="5378" max="5384" width="12.7109375" style="1150" customWidth="1"/>
    <col min="5385" max="5385" width="11.42578125" style="1150" customWidth="1"/>
    <col min="5386" max="5386" width="12.7109375" style="1150" customWidth="1"/>
    <col min="5387" max="5388" width="0" style="1150" hidden="1" customWidth="1"/>
    <col min="5389" max="5389" width="5.28515625" style="1150" customWidth="1"/>
    <col min="5390" max="5630" width="9.140625" style="1150"/>
    <col min="5631" max="5631" width="44.7109375" style="1150" customWidth="1"/>
    <col min="5632" max="5632" width="4.7109375" style="1150" customWidth="1"/>
    <col min="5633" max="5633" width="13.42578125" style="1150" customWidth="1"/>
    <col min="5634" max="5640" width="12.7109375" style="1150" customWidth="1"/>
    <col min="5641" max="5641" width="11.42578125" style="1150" customWidth="1"/>
    <col min="5642" max="5642" width="12.7109375" style="1150" customWidth="1"/>
    <col min="5643" max="5644" width="0" style="1150" hidden="1" customWidth="1"/>
    <col min="5645" max="5645" width="5.28515625" style="1150" customWidth="1"/>
    <col min="5646" max="5886" width="9.140625" style="1150"/>
    <col min="5887" max="5887" width="44.7109375" style="1150" customWidth="1"/>
    <col min="5888" max="5888" width="4.7109375" style="1150" customWidth="1"/>
    <col min="5889" max="5889" width="13.42578125" style="1150" customWidth="1"/>
    <col min="5890" max="5896" width="12.7109375" style="1150" customWidth="1"/>
    <col min="5897" max="5897" width="11.42578125" style="1150" customWidth="1"/>
    <col min="5898" max="5898" width="12.7109375" style="1150" customWidth="1"/>
    <col min="5899" max="5900" width="0" style="1150" hidden="1" customWidth="1"/>
    <col min="5901" max="5901" width="5.28515625" style="1150" customWidth="1"/>
    <col min="5902" max="6142" width="9.140625" style="1150"/>
    <col min="6143" max="6143" width="44.7109375" style="1150" customWidth="1"/>
    <col min="6144" max="6144" width="4.7109375" style="1150" customWidth="1"/>
    <col min="6145" max="6145" width="13.42578125" style="1150" customWidth="1"/>
    <col min="6146" max="6152" width="12.7109375" style="1150" customWidth="1"/>
    <col min="6153" max="6153" width="11.42578125" style="1150" customWidth="1"/>
    <col min="6154" max="6154" width="12.7109375" style="1150" customWidth="1"/>
    <col min="6155" max="6156" width="0" style="1150" hidden="1" customWidth="1"/>
    <col min="6157" max="6157" width="5.28515625" style="1150" customWidth="1"/>
    <col min="6158" max="6398" width="9.140625" style="1150"/>
    <col min="6399" max="6399" width="44.7109375" style="1150" customWidth="1"/>
    <col min="6400" max="6400" width="4.7109375" style="1150" customWidth="1"/>
    <col min="6401" max="6401" width="13.42578125" style="1150" customWidth="1"/>
    <col min="6402" max="6408" width="12.7109375" style="1150" customWidth="1"/>
    <col min="6409" max="6409" width="11.42578125" style="1150" customWidth="1"/>
    <col min="6410" max="6410" width="12.7109375" style="1150" customWidth="1"/>
    <col min="6411" max="6412" width="0" style="1150" hidden="1" customWidth="1"/>
    <col min="6413" max="6413" width="5.28515625" style="1150" customWidth="1"/>
    <col min="6414" max="6654" width="9.140625" style="1150"/>
    <col min="6655" max="6655" width="44.7109375" style="1150" customWidth="1"/>
    <col min="6656" max="6656" width="4.7109375" style="1150" customWidth="1"/>
    <col min="6657" max="6657" width="13.42578125" style="1150" customWidth="1"/>
    <col min="6658" max="6664" width="12.7109375" style="1150" customWidth="1"/>
    <col min="6665" max="6665" width="11.42578125" style="1150" customWidth="1"/>
    <col min="6666" max="6666" width="12.7109375" style="1150" customWidth="1"/>
    <col min="6667" max="6668" width="0" style="1150" hidden="1" customWidth="1"/>
    <col min="6669" max="6669" width="5.28515625" style="1150" customWidth="1"/>
    <col min="6670" max="6910" width="9.140625" style="1150"/>
    <col min="6911" max="6911" width="44.7109375" style="1150" customWidth="1"/>
    <col min="6912" max="6912" width="4.7109375" style="1150" customWidth="1"/>
    <col min="6913" max="6913" width="13.42578125" style="1150" customWidth="1"/>
    <col min="6914" max="6920" width="12.7109375" style="1150" customWidth="1"/>
    <col min="6921" max="6921" width="11.42578125" style="1150" customWidth="1"/>
    <col min="6922" max="6922" width="12.7109375" style="1150" customWidth="1"/>
    <col min="6923" max="6924" width="0" style="1150" hidden="1" customWidth="1"/>
    <col min="6925" max="6925" width="5.28515625" style="1150" customWidth="1"/>
    <col min="6926" max="7166" width="9.140625" style="1150"/>
    <col min="7167" max="7167" width="44.7109375" style="1150" customWidth="1"/>
    <col min="7168" max="7168" width="4.7109375" style="1150" customWidth="1"/>
    <col min="7169" max="7169" width="13.42578125" style="1150" customWidth="1"/>
    <col min="7170" max="7176" width="12.7109375" style="1150" customWidth="1"/>
    <col min="7177" max="7177" width="11.42578125" style="1150" customWidth="1"/>
    <col min="7178" max="7178" width="12.7109375" style="1150" customWidth="1"/>
    <col min="7179" max="7180" width="0" style="1150" hidden="1" customWidth="1"/>
    <col min="7181" max="7181" width="5.28515625" style="1150" customWidth="1"/>
    <col min="7182" max="7422" width="9.140625" style="1150"/>
    <col min="7423" max="7423" width="44.7109375" style="1150" customWidth="1"/>
    <col min="7424" max="7424" width="4.7109375" style="1150" customWidth="1"/>
    <col min="7425" max="7425" width="13.42578125" style="1150" customWidth="1"/>
    <col min="7426" max="7432" width="12.7109375" style="1150" customWidth="1"/>
    <col min="7433" max="7433" width="11.42578125" style="1150" customWidth="1"/>
    <col min="7434" max="7434" width="12.7109375" style="1150" customWidth="1"/>
    <col min="7435" max="7436" width="0" style="1150" hidden="1" customWidth="1"/>
    <col min="7437" max="7437" width="5.28515625" style="1150" customWidth="1"/>
    <col min="7438" max="7678" width="9.140625" style="1150"/>
    <col min="7679" max="7679" width="44.7109375" style="1150" customWidth="1"/>
    <col min="7680" max="7680" width="4.7109375" style="1150" customWidth="1"/>
    <col min="7681" max="7681" width="13.42578125" style="1150" customWidth="1"/>
    <col min="7682" max="7688" width="12.7109375" style="1150" customWidth="1"/>
    <col min="7689" max="7689" width="11.42578125" style="1150" customWidth="1"/>
    <col min="7690" max="7690" width="12.7109375" style="1150" customWidth="1"/>
    <col min="7691" max="7692" width="0" style="1150" hidden="1" customWidth="1"/>
    <col min="7693" max="7693" width="5.28515625" style="1150" customWidth="1"/>
    <col min="7694" max="7934" width="9.140625" style="1150"/>
    <col min="7935" max="7935" width="44.7109375" style="1150" customWidth="1"/>
    <col min="7936" max="7936" width="4.7109375" style="1150" customWidth="1"/>
    <col min="7937" max="7937" width="13.42578125" style="1150" customWidth="1"/>
    <col min="7938" max="7944" width="12.7109375" style="1150" customWidth="1"/>
    <col min="7945" max="7945" width="11.42578125" style="1150" customWidth="1"/>
    <col min="7946" max="7946" width="12.7109375" style="1150" customWidth="1"/>
    <col min="7947" max="7948" width="0" style="1150" hidden="1" customWidth="1"/>
    <col min="7949" max="7949" width="5.28515625" style="1150" customWidth="1"/>
    <col min="7950" max="8190" width="9.140625" style="1150"/>
    <col min="8191" max="8191" width="44.7109375" style="1150" customWidth="1"/>
    <col min="8192" max="8192" width="4.7109375" style="1150" customWidth="1"/>
    <col min="8193" max="8193" width="13.42578125" style="1150" customWidth="1"/>
    <col min="8194" max="8200" width="12.7109375" style="1150" customWidth="1"/>
    <col min="8201" max="8201" width="11.42578125" style="1150" customWidth="1"/>
    <col min="8202" max="8202" width="12.7109375" style="1150" customWidth="1"/>
    <col min="8203" max="8204" width="0" style="1150" hidden="1" customWidth="1"/>
    <col min="8205" max="8205" width="5.28515625" style="1150" customWidth="1"/>
    <col min="8206" max="8446" width="9.140625" style="1150"/>
    <col min="8447" max="8447" width="44.7109375" style="1150" customWidth="1"/>
    <col min="8448" max="8448" width="4.7109375" style="1150" customWidth="1"/>
    <col min="8449" max="8449" width="13.42578125" style="1150" customWidth="1"/>
    <col min="8450" max="8456" width="12.7109375" style="1150" customWidth="1"/>
    <col min="8457" max="8457" width="11.42578125" style="1150" customWidth="1"/>
    <col min="8458" max="8458" width="12.7109375" style="1150" customWidth="1"/>
    <col min="8459" max="8460" width="0" style="1150" hidden="1" customWidth="1"/>
    <col min="8461" max="8461" width="5.28515625" style="1150" customWidth="1"/>
    <col min="8462" max="8702" width="9.140625" style="1150"/>
    <col min="8703" max="8703" width="44.7109375" style="1150" customWidth="1"/>
    <col min="8704" max="8704" width="4.7109375" style="1150" customWidth="1"/>
    <col min="8705" max="8705" width="13.42578125" style="1150" customWidth="1"/>
    <col min="8706" max="8712" width="12.7109375" style="1150" customWidth="1"/>
    <col min="8713" max="8713" width="11.42578125" style="1150" customWidth="1"/>
    <col min="8714" max="8714" width="12.7109375" style="1150" customWidth="1"/>
    <col min="8715" max="8716" width="0" style="1150" hidden="1" customWidth="1"/>
    <col min="8717" max="8717" width="5.28515625" style="1150" customWidth="1"/>
    <col min="8718" max="8958" width="9.140625" style="1150"/>
    <col min="8959" max="8959" width="44.7109375" style="1150" customWidth="1"/>
    <col min="8960" max="8960" width="4.7109375" style="1150" customWidth="1"/>
    <col min="8961" max="8961" width="13.42578125" style="1150" customWidth="1"/>
    <col min="8962" max="8968" width="12.7109375" style="1150" customWidth="1"/>
    <col min="8969" max="8969" width="11.42578125" style="1150" customWidth="1"/>
    <col min="8970" max="8970" width="12.7109375" style="1150" customWidth="1"/>
    <col min="8971" max="8972" width="0" style="1150" hidden="1" customWidth="1"/>
    <col min="8973" max="8973" width="5.28515625" style="1150" customWidth="1"/>
    <col min="8974" max="9214" width="9.140625" style="1150"/>
    <col min="9215" max="9215" width="44.7109375" style="1150" customWidth="1"/>
    <col min="9216" max="9216" width="4.7109375" style="1150" customWidth="1"/>
    <col min="9217" max="9217" width="13.42578125" style="1150" customWidth="1"/>
    <col min="9218" max="9224" width="12.7109375" style="1150" customWidth="1"/>
    <col min="9225" max="9225" width="11.42578125" style="1150" customWidth="1"/>
    <col min="9226" max="9226" width="12.7109375" style="1150" customWidth="1"/>
    <col min="9227" max="9228" width="0" style="1150" hidden="1" customWidth="1"/>
    <col min="9229" max="9229" width="5.28515625" style="1150" customWidth="1"/>
    <col min="9230" max="9470" width="9.140625" style="1150"/>
    <col min="9471" max="9471" width="44.7109375" style="1150" customWidth="1"/>
    <col min="9472" max="9472" width="4.7109375" style="1150" customWidth="1"/>
    <col min="9473" max="9473" width="13.42578125" style="1150" customWidth="1"/>
    <col min="9474" max="9480" width="12.7109375" style="1150" customWidth="1"/>
    <col min="9481" max="9481" width="11.42578125" style="1150" customWidth="1"/>
    <col min="9482" max="9482" width="12.7109375" style="1150" customWidth="1"/>
    <col min="9483" max="9484" width="0" style="1150" hidden="1" customWidth="1"/>
    <col min="9485" max="9485" width="5.28515625" style="1150" customWidth="1"/>
    <col min="9486" max="9726" width="9.140625" style="1150"/>
    <col min="9727" max="9727" width="44.7109375" style="1150" customWidth="1"/>
    <col min="9728" max="9728" width="4.7109375" style="1150" customWidth="1"/>
    <col min="9729" max="9729" width="13.42578125" style="1150" customWidth="1"/>
    <col min="9730" max="9736" width="12.7109375" style="1150" customWidth="1"/>
    <col min="9737" max="9737" width="11.42578125" style="1150" customWidth="1"/>
    <col min="9738" max="9738" width="12.7109375" style="1150" customWidth="1"/>
    <col min="9739" max="9740" width="0" style="1150" hidden="1" customWidth="1"/>
    <col min="9741" max="9741" width="5.28515625" style="1150" customWidth="1"/>
    <col min="9742" max="9982" width="9.140625" style="1150"/>
    <col min="9983" max="9983" width="44.7109375" style="1150" customWidth="1"/>
    <col min="9984" max="9984" width="4.7109375" style="1150" customWidth="1"/>
    <col min="9985" max="9985" width="13.42578125" style="1150" customWidth="1"/>
    <col min="9986" max="9992" width="12.7109375" style="1150" customWidth="1"/>
    <col min="9993" max="9993" width="11.42578125" style="1150" customWidth="1"/>
    <col min="9994" max="9994" width="12.7109375" style="1150" customWidth="1"/>
    <col min="9995" max="9996" width="0" style="1150" hidden="1" customWidth="1"/>
    <col min="9997" max="9997" width="5.28515625" style="1150" customWidth="1"/>
    <col min="9998" max="10238" width="9.140625" style="1150"/>
    <col min="10239" max="10239" width="44.7109375" style="1150" customWidth="1"/>
    <col min="10240" max="10240" width="4.7109375" style="1150" customWidth="1"/>
    <col min="10241" max="10241" width="13.42578125" style="1150" customWidth="1"/>
    <col min="10242" max="10248" width="12.7109375" style="1150" customWidth="1"/>
    <col min="10249" max="10249" width="11.42578125" style="1150" customWidth="1"/>
    <col min="10250" max="10250" width="12.7109375" style="1150" customWidth="1"/>
    <col min="10251" max="10252" width="0" style="1150" hidden="1" customWidth="1"/>
    <col min="10253" max="10253" width="5.28515625" style="1150" customWidth="1"/>
    <col min="10254" max="10494" width="9.140625" style="1150"/>
    <col min="10495" max="10495" width="44.7109375" style="1150" customWidth="1"/>
    <col min="10496" max="10496" width="4.7109375" style="1150" customWidth="1"/>
    <col min="10497" max="10497" width="13.42578125" style="1150" customWidth="1"/>
    <col min="10498" max="10504" width="12.7109375" style="1150" customWidth="1"/>
    <col min="10505" max="10505" width="11.42578125" style="1150" customWidth="1"/>
    <col min="10506" max="10506" width="12.7109375" style="1150" customWidth="1"/>
    <col min="10507" max="10508" width="0" style="1150" hidden="1" customWidth="1"/>
    <col min="10509" max="10509" width="5.28515625" style="1150" customWidth="1"/>
    <col min="10510" max="10750" width="9.140625" style="1150"/>
    <col min="10751" max="10751" width="44.7109375" style="1150" customWidth="1"/>
    <col min="10752" max="10752" width="4.7109375" style="1150" customWidth="1"/>
    <col min="10753" max="10753" width="13.42578125" style="1150" customWidth="1"/>
    <col min="10754" max="10760" width="12.7109375" style="1150" customWidth="1"/>
    <col min="10761" max="10761" width="11.42578125" style="1150" customWidth="1"/>
    <col min="10762" max="10762" width="12.7109375" style="1150" customWidth="1"/>
    <col min="10763" max="10764" width="0" style="1150" hidden="1" customWidth="1"/>
    <col min="10765" max="10765" width="5.28515625" style="1150" customWidth="1"/>
    <col min="10766" max="11006" width="9.140625" style="1150"/>
    <col min="11007" max="11007" width="44.7109375" style="1150" customWidth="1"/>
    <col min="11008" max="11008" width="4.7109375" style="1150" customWidth="1"/>
    <col min="11009" max="11009" width="13.42578125" style="1150" customWidth="1"/>
    <col min="11010" max="11016" width="12.7109375" style="1150" customWidth="1"/>
    <col min="11017" max="11017" width="11.42578125" style="1150" customWidth="1"/>
    <col min="11018" max="11018" width="12.7109375" style="1150" customWidth="1"/>
    <col min="11019" max="11020" width="0" style="1150" hidden="1" customWidth="1"/>
    <col min="11021" max="11021" width="5.28515625" style="1150" customWidth="1"/>
    <col min="11022" max="11262" width="9.140625" style="1150"/>
    <col min="11263" max="11263" width="44.7109375" style="1150" customWidth="1"/>
    <col min="11264" max="11264" width="4.7109375" style="1150" customWidth="1"/>
    <col min="11265" max="11265" width="13.42578125" style="1150" customWidth="1"/>
    <col min="11266" max="11272" width="12.7109375" style="1150" customWidth="1"/>
    <col min="11273" max="11273" width="11.42578125" style="1150" customWidth="1"/>
    <col min="11274" max="11274" width="12.7109375" style="1150" customWidth="1"/>
    <col min="11275" max="11276" width="0" style="1150" hidden="1" customWidth="1"/>
    <col min="11277" max="11277" width="5.28515625" style="1150" customWidth="1"/>
    <col min="11278" max="11518" width="9.140625" style="1150"/>
    <col min="11519" max="11519" width="44.7109375" style="1150" customWidth="1"/>
    <col min="11520" max="11520" width="4.7109375" style="1150" customWidth="1"/>
    <col min="11521" max="11521" width="13.42578125" style="1150" customWidth="1"/>
    <col min="11522" max="11528" width="12.7109375" style="1150" customWidth="1"/>
    <col min="11529" max="11529" width="11.42578125" style="1150" customWidth="1"/>
    <col min="11530" max="11530" width="12.7109375" style="1150" customWidth="1"/>
    <col min="11531" max="11532" width="0" style="1150" hidden="1" customWidth="1"/>
    <col min="11533" max="11533" width="5.28515625" style="1150" customWidth="1"/>
    <col min="11534" max="11774" width="9.140625" style="1150"/>
    <col min="11775" max="11775" width="44.7109375" style="1150" customWidth="1"/>
    <col min="11776" max="11776" width="4.7109375" style="1150" customWidth="1"/>
    <col min="11777" max="11777" width="13.42578125" style="1150" customWidth="1"/>
    <col min="11778" max="11784" width="12.7109375" style="1150" customWidth="1"/>
    <col min="11785" max="11785" width="11.42578125" style="1150" customWidth="1"/>
    <col min="11786" max="11786" width="12.7109375" style="1150" customWidth="1"/>
    <col min="11787" max="11788" width="0" style="1150" hidden="1" customWidth="1"/>
    <col min="11789" max="11789" width="5.28515625" style="1150" customWidth="1"/>
    <col min="11790" max="12030" width="9.140625" style="1150"/>
    <col min="12031" max="12031" width="44.7109375" style="1150" customWidth="1"/>
    <col min="12032" max="12032" width="4.7109375" style="1150" customWidth="1"/>
    <col min="12033" max="12033" width="13.42578125" style="1150" customWidth="1"/>
    <col min="12034" max="12040" width="12.7109375" style="1150" customWidth="1"/>
    <col min="12041" max="12041" width="11.42578125" style="1150" customWidth="1"/>
    <col min="12042" max="12042" width="12.7109375" style="1150" customWidth="1"/>
    <col min="12043" max="12044" width="0" style="1150" hidden="1" customWidth="1"/>
    <col min="12045" max="12045" width="5.28515625" style="1150" customWidth="1"/>
    <col min="12046" max="12286" width="9.140625" style="1150"/>
    <col min="12287" max="12287" width="44.7109375" style="1150" customWidth="1"/>
    <col min="12288" max="12288" width="4.7109375" style="1150" customWidth="1"/>
    <col min="12289" max="12289" width="13.42578125" style="1150" customWidth="1"/>
    <col min="12290" max="12296" width="12.7109375" style="1150" customWidth="1"/>
    <col min="12297" max="12297" width="11.42578125" style="1150" customWidth="1"/>
    <col min="12298" max="12298" width="12.7109375" style="1150" customWidth="1"/>
    <col min="12299" max="12300" width="0" style="1150" hidden="1" customWidth="1"/>
    <col min="12301" max="12301" width="5.28515625" style="1150" customWidth="1"/>
    <col min="12302" max="12542" width="9.140625" style="1150"/>
    <col min="12543" max="12543" width="44.7109375" style="1150" customWidth="1"/>
    <col min="12544" max="12544" width="4.7109375" style="1150" customWidth="1"/>
    <col min="12545" max="12545" width="13.42578125" style="1150" customWidth="1"/>
    <col min="12546" max="12552" width="12.7109375" style="1150" customWidth="1"/>
    <col min="12553" max="12553" width="11.42578125" style="1150" customWidth="1"/>
    <col min="12554" max="12554" width="12.7109375" style="1150" customWidth="1"/>
    <col min="12555" max="12556" width="0" style="1150" hidden="1" customWidth="1"/>
    <col min="12557" max="12557" width="5.28515625" style="1150" customWidth="1"/>
    <col min="12558" max="12798" width="9.140625" style="1150"/>
    <col min="12799" max="12799" width="44.7109375" style="1150" customWidth="1"/>
    <col min="12800" max="12800" width="4.7109375" style="1150" customWidth="1"/>
    <col min="12801" max="12801" width="13.42578125" style="1150" customWidth="1"/>
    <col min="12802" max="12808" width="12.7109375" style="1150" customWidth="1"/>
    <col min="12809" max="12809" width="11.42578125" style="1150" customWidth="1"/>
    <col min="12810" max="12810" width="12.7109375" style="1150" customWidth="1"/>
    <col min="12811" max="12812" width="0" style="1150" hidden="1" customWidth="1"/>
    <col min="12813" max="12813" width="5.28515625" style="1150" customWidth="1"/>
    <col min="12814" max="13054" width="9.140625" style="1150"/>
    <col min="13055" max="13055" width="44.7109375" style="1150" customWidth="1"/>
    <col min="13056" max="13056" width="4.7109375" style="1150" customWidth="1"/>
    <col min="13057" max="13057" width="13.42578125" style="1150" customWidth="1"/>
    <col min="13058" max="13064" width="12.7109375" style="1150" customWidth="1"/>
    <col min="13065" max="13065" width="11.42578125" style="1150" customWidth="1"/>
    <col min="13066" max="13066" width="12.7109375" style="1150" customWidth="1"/>
    <col min="13067" max="13068" width="0" style="1150" hidden="1" customWidth="1"/>
    <col min="13069" max="13069" width="5.28515625" style="1150" customWidth="1"/>
    <col min="13070" max="13310" width="9.140625" style="1150"/>
    <col min="13311" max="13311" width="44.7109375" style="1150" customWidth="1"/>
    <col min="13312" max="13312" width="4.7109375" style="1150" customWidth="1"/>
    <col min="13313" max="13313" width="13.42578125" style="1150" customWidth="1"/>
    <col min="13314" max="13320" width="12.7109375" style="1150" customWidth="1"/>
    <col min="13321" max="13321" width="11.42578125" style="1150" customWidth="1"/>
    <col min="13322" max="13322" width="12.7109375" style="1150" customWidth="1"/>
    <col min="13323" max="13324" width="0" style="1150" hidden="1" customWidth="1"/>
    <col min="13325" max="13325" width="5.28515625" style="1150" customWidth="1"/>
    <col min="13326" max="13566" width="9.140625" style="1150"/>
    <col min="13567" max="13567" width="44.7109375" style="1150" customWidth="1"/>
    <col min="13568" max="13568" width="4.7109375" style="1150" customWidth="1"/>
    <col min="13569" max="13569" width="13.42578125" style="1150" customWidth="1"/>
    <col min="13570" max="13576" width="12.7109375" style="1150" customWidth="1"/>
    <col min="13577" max="13577" width="11.42578125" style="1150" customWidth="1"/>
    <col min="13578" max="13578" width="12.7109375" style="1150" customWidth="1"/>
    <col min="13579" max="13580" width="0" style="1150" hidden="1" customWidth="1"/>
    <col min="13581" max="13581" width="5.28515625" style="1150" customWidth="1"/>
    <col min="13582" max="13822" width="9.140625" style="1150"/>
    <col min="13823" max="13823" width="44.7109375" style="1150" customWidth="1"/>
    <col min="13824" max="13824" width="4.7109375" style="1150" customWidth="1"/>
    <col min="13825" max="13825" width="13.42578125" style="1150" customWidth="1"/>
    <col min="13826" max="13832" width="12.7109375" style="1150" customWidth="1"/>
    <col min="13833" max="13833" width="11.42578125" style="1150" customWidth="1"/>
    <col min="13834" max="13834" width="12.7109375" style="1150" customWidth="1"/>
    <col min="13835" max="13836" width="0" style="1150" hidden="1" customWidth="1"/>
    <col min="13837" max="13837" width="5.28515625" style="1150" customWidth="1"/>
    <col min="13838" max="14078" width="9.140625" style="1150"/>
    <col min="14079" max="14079" width="44.7109375" style="1150" customWidth="1"/>
    <col min="14080" max="14080" width="4.7109375" style="1150" customWidth="1"/>
    <col min="14081" max="14081" width="13.42578125" style="1150" customWidth="1"/>
    <col min="14082" max="14088" width="12.7109375" style="1150" customWidth="1"/>
    <col min="14089" max="14089" width="11.42578125" style="1150" customWidth="1"/>
    <col min="14090" max="14090" width="12.7109375" style="1150" customWidth="1"/>
    <col min="14091" max="14092" width="0" style="1150" hidden="1" customWidth="1"/>
    <col min="14093" max="14093" width="5.28515625" style="1150" customWidth="1"/>
    <col min="14094" max="14334" width="9.140625" style="1150"/>
    <col min="14335" max="14335" width="44.7109375" style="1150" customWidth="1"/>
    <col min="14336" max="14336" width="4.7109375" style="1150" customWidth="1"/>
    <col min="14337" max="14337" width="13.42578125" style="1150" customWidth="1"/>
    <col min="14338" max="14344" width="12.7109375" style="1150" customWidth="1"/>
    <col min="14345" max="14345" width="11.42578125" style="1150" customWidth="1"/>
    <col min="14346" max="14346" width="12.7109375" style="1150" customWidth="1"/>
    <col min="14347" max="14348" width="0" style="1150" hidden="1" customWidth="1"/>
    <col min="14349" max="14349" width="5.28515625" style="1150" customWidth="1"/>
    <col min="14350" max="14590" width="9.140625" style="1150"/>
    <col min="14591" max="14591" width="44.7109375" style="1150" customWidth="1"/>
    <col min="14592" max="14592" width="4.7109375" style="1150" customWidth="1"/>
    <col min="14593" max="14593" width="13.42578125" style="1150" customWidth="1"/>
    <col min="14594" max="14600" width="12.7109375" style="1150" customWidth="1"/>
    <col min="14601" max="14601" width="11.42578125" style="1150" customWidth="1"/>
    <col min="14602" max="14602" width="12.7109375" style="1150" customWidth="1"/>
    <col min="14603" max="14604" width="0" style="1150" hidden="1" customWidth="1"/>
    <col min="14605" max="14605" width="5.28515625" style="1150" customWidth="1"/>
    <col min="14606" max="14846" width="9.140625" style="1150"/>
    <col min="14847" max="14847" width="44.7109375" style="1150" customWidth="1"/>
    <col min="14848" max="14848" width="4.7109375" style="1150" customWidth="1"/>
    <col min="14849" max="14849" width="13.42578125" style="1150" customWidth="1"/>
    <col min="14850" max="14856" width="12.7109375" style="1150" customWidth="1"/>
    <col min="14857" max="14857" width="11.42578125" style="1150" customWidth="1"/>
    <col min="14858" max="14858" width="12.7109375" style="1150" customWidth="1"/>
    <col min="14859" max="14860" width="0" style="1150" hidden="1" customWidth="1"/>
    <col min="14861" max="14861" width="5.28515625" style="1150" customWidth="1"/>
    <col min="14862" max="15102" width="9.140625" style="1150"/>
    <col min="15103" max="15103" width="44.7109375" style="1150" customWidth="1"/>
    <col min="15104" max="15104" width="4.7109375" style="1150" customWidth="1"/>
    <col min="15105" max="15105" width="13.42578125" style="1150" customWidth="1"/>
    <col min="15106" max="15112" width="12.7109375" style="1150" customWidth="1"/>
    <col min="15113" max="15113" width="11.42578125" style="1150" customWidth="1"/>
    <col min="15114" max="15114" width="12.7109375" style="1150" customWidth="1"/>
    <col min="15115" max="15116" width="0" style="1150" hidden="1" customWidth="1"/>
    <col min="15117" max="15117" width="5.28515625" style="1150" customWidth="1"/>
    <col min="15118" max="15358" width="9.140625" style="1150"/>
    <col min="15359" max="15359" width="44.7109375" style="1150" customWidth="1"/>
    <col min="15360" max="15360" width="4.7109375" style="1150" customWidth="1"/>
    <col min="15361" max="15361" width="13.42578125" style="1150" customWidth="1"/>
    <col min="15362" max="15368" width="12.7109375" style="1150" customWidth="1"/>
    <col min="15369" max="15369" width="11.42578125" style="1150" customWidth="1"/>
    <col min="15370" max="15370" width="12.7109375" style="1150" customWidth="1"/>
    <col min="15371" max="15372" width="0" style="1150" hidden="1" customWidth="1"/>
    <col min="15373" max="15373" width="5.28515625" style="1150" customWidth="1"/>
    <col min="15374" max="15614" width="9.140625" style="1150"/>
    <col min="15615" max="15615" width="44.7109375" style="1150" customWidth="1"/>
    <col min="15616" max="15616" width="4.7109375" style="1150" customWidth="1"/>
    <col min="15617" max="15617" width="13.42578125" style="1150" customWidth="1"/>
    <col min="15618" max="15624" width="12.7109375" style="1150" customWidth="1"/>
    <col min="15625" max="15625" width="11.42578125" style="1150" customWidth="1"/>
    <col min="15626" max="15626" width="12.7109375" style="1150" customWidth="1"/>
    <col min="15627" max="15628" width="0" style="1150" hidden="1" customWidth="1"/>
    <col min="15629" max="15629" width="5.28515625" style="1150" customWidth="1"/>
    <col min="15630" max="15870" width="9.140625" style="1150"/>
    <col min="15871" max="15871" width="44.7109375" style="1150" customWidth="1"/>
    <col min="15872" max="15872" width="4.7109375" style="1150" customWidth="1"/>
    <col min="15873" max="15873" width="13.42578125" style="1150" customWidth="1"/>
    <col min="15874" max="15880" width="12.7109375" style="1150" customWidth="1"/>
    <col min="15881" max="15881" width="11.42578125" style="1150" customWidth="1"/>
    <col min="15882" max="15882" width="12.7109375" style="1150" customWidth="1"/>
    <col min="15883" max="15884" width="0" style="1150" hidden="1" customWidth="1"/>
    <col min="15885" max="15885" width="5.28515625" style="1150" customWidth="1"/>
    <col min="15886" max="16126" width="9.140625" style="1150"/>
    <col min="16127" max="16127" width="44.7109375" style="1150" customWidth="1"/>
    <col min="16128" max="16128" width="4.7109375" style="1150" customWidth="1"/>
    <col min="16129" max="16129" width="13.42578125" style="1150" customWidth="1"/>
    <col min="16130" max="16136" width="12.7109375" style="1150" customWidth="1"/>
    <col min="16137" max="16137" width="11.42578125" style="1150" customWidth="1"/>
    <col min="16138" max="16138" width="12.7109375" style="1150" customWidth="1"/>
    <col min="16139" max="16140" width="0" style="1150" hidden="1" customWidth="1"/>
    <col min="16141" max="16141" width="5.28515625" style="1150" customWidth="1"/>
    <col min="16142" max="16384" width="9.140625" style="1150"/>
  </cols>
  <sheetData>
    <row r="1" spans="1:12" ht="12.75" customHeight="1">
      <c r="A1" s="2054" t="s">
        <v>4882</v>
      </c>
      <c r="B1" s="2054"/>
      <c r="C1" s="2054"/>
      <c r="D1" s="2054"/>
      <c r="E1" s="2054"/>
      <c r="F1" s="2054"/>
      <c r="G1" s="2054"/>
      <c r="H1" s="2054"/>
      <c r="I1" s="2054"/>
      <c r="J1" s="2054"/>
      <c r="K1" s="2054"/>
      <c r="L1" s="2054"/>
    </row>
    <row r="2" spans="1:12" ht="27.75" customHeight="1">
      <c r="A2" s="2054"/>
      <c r="B2" s="2054"/>
      <c r="C2" s="2054"/>
      <c r="D2" s="2054"/>
      <c r="E2" s="2054"/>
      <c r="F2" s="2054"/>
      <c r="G2" s="2054"/>
      <c r="H2" s="2054"/>
      <c r="I2" s="2054"/>
      <c r="J2" s="2054"/>
      <c r="K2" s="2054"/>
      <c r="L2" s="2054"/>
    </row>
    <row r="3" spans="1:12" ht="27.75" customHeight="1" thickBot="1">
      <c r="A3" s="2055" t="s">
        <v>1522</v>
      </c>
      <c r="B3" s="2056"/>
      <c r="C3" s="2056"/>
      <c r="D3" s="2057"/>
      <c r="E3" s="2056"/>
      <c r="F3" s="2056"/>
      <c r="G3" s="2057"/>
      <c r="H3" s="2056"/>
      <c r="I3" s="2056"/>
      <c r="J3" s="2056"/>
      <c r="K3" s="2056"/>
      <c r="L3" s="2058"/>
    </row>
    <row r="4" spans="1:12" ht="40.5" customHeight="1" thickBot="1">
      <c r="A4" s="2073" t="s">
        <v>4881</v>
      </c>
      <c r="B4" s="2074"/>
      <c r="C4" s="2075"/>
      <c r="D4" s="1270" t="s">
        <v>8164</v>
      </c>
      <c r="E4" s="1268" t="s">
        <v>503</v>
      </c>
      <c r="F4" s="1266"/>
      <c r="G4" s="1271"/>
      <c r="H4" s="1269" t="s">
        <v>1752</v>
      </c>
      <c r="I4" s="1266"/>
      <c r="J4" s="1266"/>
      <c r="K4" s="1266"/>
      <c r="L4" s="1267"/>
    </row>
    <row r="5" spans="1:12" ht="24.75" customHeight="1">
      <c r="A5" s="2059" t="s">
        <v>1753</v>
      </c>
      <c r="B5" s="2060"/>
      <c r="C5" s="2060"/>
      <c r="D5" s="2061"/>
      <c r="E5" s="2060"/>
      <c r="F5" s="2060"/>
      <c r="G5" s="2061"/>
      <c r="H5" s="2060"/>
      <c r="I5" s="2060"/>
      <c r="J5" s="2060"/>
      <c r="K5" s="2060"/>
      <c r="L5" s="2062"/>
    </row>
    <row r="6" spans="1:12" ht="27.75" customHeight="1">
      <c r="A6" s="1151" t="s">
        <v>1589</v>
      </c>
      <c r="B6" s="1152"/>
      <c r="C6" s="1152"/>
      <c r="D6" s="1152"/>
      <c r="E6" s="1152"/>
      <c r="F6" s="1152"/>
      <c r="G6" s="1152"/>
      <c r="H6" s="1152"/>
      <c r="I6" s="1152"/>
      <c r="J6" s="1152"/>
      <c r="K6" s="1152"/>
      <c r="L6" s="1153"/>
    </row>
    <row r="7" spans="1:12" ht="27" customHeight="1">
      <c r="A7" s="2079" t="s">
        <v>1523</v>
      </c>
      <c r="B7" s="2080"/>
      <c r="C7" s="2080"/>
      <c r="D7" s="2080"/>
      <c r="E7" s="2080"/>
      <c r="F7" s="2080"/>
      <c r="G7" s="2080"/>
      <c r="H7" s="2080"/>
      <c r="I7" s="2080"/>
      <c r="J7" s="2080"/>
      <c r="K7" s="2080"/>
      <c r="L7" s="2081"/>
    </row>
    <row r="8" spans="1:12" ht="57.75" customHeight="1" thickBot="1">
      <c r="A8" s="1154" t="s">
        <v>1524</v>
      </c>
      <c r="B8" s="2063" t="s">
        <v>4883</v>
      </c>
      <c r="C8" s="2064"/>
      <c r="D8" s="2064"/>
      <c r="E8" s="2064"/>
      <c r="F8" s="2064"/>
      <c r="G8" s="2064"/>
      <c r="H8" s="2064"/>
      <c r="I8" s="1155"/>
      <c r="J8" s="1155"/>
      <c r="K8" s="1155"/>
      <c r="L8" s="1156"/>
    </row>
    <row r="9" spans="1:12">
      <c r="A9" s="2065" t="s">
        <v>1525</v>
      </c>
      <c r="B9" s="1157"/>
      <c r="C9" s="1158" t="s">
        <v>363</v>
      </c>
      <c r="D9" s="1158" t="s">
        <v>364</v>
      </c>
      <c r="E9" s="1158" t="s">
        <v>365</v>
      </c>
      <c r="F9" s="1158" t="s">
        <v>366</v>
      </c>
      <c r="G9" s="1158" t="s">
        <v>367</v>
      </c>
      <c r="H9" s="1158" t="s">
        <v>368</v>
      </c>
      <c r="I9" s="1158" t="s">
        <v>369</v>
      </c>
      <c r="J9" s="1158" t="s">
        <v>370</v>
      </c>
      <c r="K9" s="1159" t="s">
        <v>669</v>
      </c>
      <c r="L9" s="1160" t="s">
        <v>1436</v>
      </c>
    </row>
    <row r="10" spans="1:12">
      <c r="A10" s="2066"/>
      <c r="B10" s="1161"/>
      <c r="C10" s="1162"/>
      <c r="D10" s="1162"/>
      <c r="E10" s="1162"/>
      <c r="F10" s="1162"/>
      <c r="G10" s="1162"/>
      <c r="H10" s="1162"/>
      <c r="I10" s="1162"/>
      <c r="J10" s="1162"/>
      <c r="K10" s="1163"/>
      <c r="L10" s="1164"/>
    </row>
    <row r="11" spans="1:12" ht="36">
      <c r="A11" s="2067"/>
      <c r="B11" s="1165" t="s">
        <v>316</v>
      </c>
      <c r="C11" s="1166" t="s">
        <v>1021</v>
      </c>
      <c r="D11" s="1166" t="s">
        <v>768</v>
      </c>
      <c r="E11" s="1166" t="s">
        <v>376</v>
      </c>
      <c r="F11" s="1166" t="s">
        <v>134</v>
      </c>
      <c r="G11" s="1166" t="s">
        <v>880</v>
      </c>
      <c r="H11" s="1166" t="s">
        <v>375</v>
      </c>
      <c r="I11" s="1166" t="s">
        <v>345</v>
      </c>
      <c r="J11" s="1166" t="s">
        <v>374</v>
      </c>
      <c r="K11" s="1167" t="s">
        <v>136</v>
      </c>
      <c r="L11" s="1168"/>
    </row>
    <row r="12" spans="1:12" ht="13.5" thickBot="1">
      <c r="A12" s="1169" t="s">
        <v>1526</v>
      </c>
      <c r="B12" s="1170">
        <v>4998</v>
      </c>
      <c r="C12" s="1275"/>
      <c r="D12" s="1275"/>
      <c r="E12" s="1171"/>
      <c r="F12" s="1275"/>
      <c r="G12" s="1275"/>
      <c r="H12" s="1275"/>
      <c r="I12" s="1171"/>
      <c r="J12" s="1171"/>
      <c r="K12" s="1275"/>
      <c r="L12" s="1172">
        <f>(C12+D12+F12+G12+H12+K12)</f>
        <v>0</v>
      </c>
    </row>
    <row r="13" spans="1:12" ht="24" thickTop="1" thickBot="1">
      <c r="A13" s="1169" t="s">
        <v>4784</v>
      </c>
      <c r="B13" s="1170">
        <v>4998</v>
      </c>
      <c r="C13" s="1275"/>
      <c r="D13" s="1275"/>
      <c r="E13" s="1171"/>
      <c r="F13" s="1275"/>
      <c r="G13" s="1275"/>
      <c r="H13" s="1275"/>
      <c r="I13" s="1171"/>
      <c r="J13" s="1171"/>
      <c r="K13" s="1275"/>
      <c r="L13" s="1172">
        <f t="shared" ref="L13:L19" si="0">(C13+D13+F13+G13+H13+K13)</f>
        <v>0</v>
      </c>
    </row>
    <row r="14" spans="1:12" ht="24" thickTop="1" thickBot="1">
      <c r="A14" s="1169" t="s">
        <v>4899</v>
      </c>
      <c r="B14" s="1170">
        <v>4998</v>
      </c>
      <c r="C14" s="1275"/>
      <c r="D14" s="1275"/>
      <c r="E14" s="1171"/>
      <c r="F14" s="1275"/>
      <c r="G14" s="1275"/>
      <c r="H14" s="1275"/>
      <c r="I14" s="1171"/>
      <c r="J14" s="1171"/>
      <c r="K14" s="1275"/>
      <c r="L14" s="1172">
        <f t="shared" si="0"/>
        <v>0</v>
      </c>
    </row>
    <row r="15" spans="1:12" ht="14.25" thickTop="1" thickBot="1">
      <c r="A15" s="1169" t="s">
        <v>1527</v>
      </c>
      <c r="B15" s="1170">
        <v>4998</v>
      </c>
      <c r="C15" s="1275"/>
      <c r="D15" s="1275"/>
      <c r="E15" s="1171"/>
      <c r="F15" s="1275"/>
      <c r="G15" s="1275"/>
      <c r="H15" s="1275"/>
      <c r="I15" s="1171"/>
      <c r="J15" s="1171"/>
      <c r="K15" s="1275"/>
      <c r="L15" s="1172">
        <f t="shared" si="0"/>
        <v>0</v>
      </c>
    </row>
    <row r="16" spans="1:12" ht="14.25" thickTop="1" thickBot="1">
      <c r="A16" s="1169" t="s">
        <v>4783</v>
      </c>
      <c r="B16" s="1170">
        <v>4998</v>
      </c>
      <c r="C16" s="1275"/>
      <c r="D16" s="1275"/>
      <c r="E16" s="1171"/>
      <c r="F16" s="1275"/>
      <c r="G16" s="1275"/>
      <c r="H16" s="1275"/>
      <c r="I16" s="1171"/>
      <c r="J16" s="1171"/>
      <c r="K16" s="1275"/>
      <c r="L16" s="1172">
        <f t="shared" si="0"/>
        <v>0</v>
      </c>
    </row>
    <row r="17" spans="1:12" ht="24" thickTop="1" thickBot="1">
      <c r="A17" s="1169" t="s">
        <v>4787</v>
      </c>
      <c r="B17" s="1170">
        <v>4998</v>
      </c>
      <c r="C17" s="1275"/>
      <c r="D17" s="1275"/>
      <c r="E17" s="1171"/>
      <c r="F17" s="1275"/>
      <c r="G17" s="1275"/>
      <c r="H17" s="1275"/>
      <c r="I17" s="1171"/>
      <c r="J17" s="1171"/>
      <c r="K17" s="1275"/>
      <c r="L17" s="1172">
        <f t="shared" si="0"/>
        <v>0</v>
      </c>
    </row>
    <row r="18" spans="1:12" ht="24" thickTop="1" thickBot="1">
      <c r="A18" s="1169" t="s">
        <v>4789</v>
      </c>
      <c r="B18" s="1170">
        <v>4998</v>
      </c>
      <c r="C18" s="1275"/>
      <c r="D18" s="1275"/>
      <c r="E18" s="1171"/>
      <c r="F18" s="1275"/>
      <c r="G18" s="1275"/>
      <c r="H18" s="1275"/>
      <c r="I18" s="1171"/>
      <c r="J18" s="1171"/>
      <c r="K18" s="1275"/>
      <c r="L18" s="1172">
        <f t="shared" si="0"/>
        <v>0</v>
      </c>
    </row>
    <row r="19" spans="1:12" ht="24" thickTop="1" thickBot="1">
      <c r="A19" s="1169" t="s">
        <v>4788</v>
      </c>
      <c r="B19" s="1170">
        <v>4998</v>
      </c>
      <c r="C19" s="1275"/>
      <c r="D19" s="1275"/>
      <c r="E19" s="1171"/>
      <c r="F19" s="1275"/>
      <c r="G19" s="1275"/>
      <c r="H19" s="1275"/>
      <c r="I19" s="1171"/>
      <c r="J19" s="1171"/>
      <c r="K19" s="1275"/>
      <c r="L19" s="1172">
        <f t="shared" si="0"/>
        <v>0</v>
      </c>
    </row>
    <row r="20" spans="1:12" ht="13.5" thickTop="1">
      <c r="A20" s="1173" t="s">
        <v>1528</v>
      </c>
      <c r="B20" s="1173"/>
      <c r="C20" s="1174">
        <f>SUM(C12:C19)</f>
        <v>0</v>
      </c>
      <c r="D20" s="1174">
        <f>SUM(D12:D19)</f>
        <v>0</v>
      </c>
      <c r="E20" s="1171"/>
      <c r="F20" s="1174">
        <f>SUM(F12:F19)</f>
        <v>0</v>
      </c>
      <c r="G20" s="1174">
        <f>SUM(G12:G19)</f>
        <v>0</v>
      </c>
      <c r="H20" s="1174">
        <f>SUM(H12:H19)</f>
        <v>0</v>
      </c>
      <c r="I20" s="1171"/>
      <c r="J20" s="1171"/>
      <c r="K20" s="1175">
        <f>SUM(K12:K19)</f>
        <v>0</v>
      </c>
      <c r="L20" s="1176">
        <f>SUM(L12:L19)</f>
        <v>0</v>
      </c>
    </row>
    <row r="21" spans="1:12" ht="56.25" customHeight="1" thickBot="1">
      <c r="A21" s="1177" t="s">
        <v>1529</v>
      </c>
      <c r="B21" s="2068" t="s">
        <v>4884</v>
      </c>
      <c r="C21" s="2068"/>
      <c r="D21" s="2068"/>
      <c r="E21" s="2068"/>
      <c r="F21" s="2068"/>
      <c r="G21" s="2068"/>
      <c r="H21" s="2068"/>
      <c r="I21" s="1171"/>
      <c r="J21" s="1171"/>
      <c r="K21" s="1171"/>
      <c r="L21" s="1178"/>
    </row>
    <row r="22" spans="1:12">
      <c r="A22" s="2065" t="s">
        <v>1525</v>
      </c>
      <c r="B22" s="1161"/>
      <c r="C22" s="1162" t="s">
        <v>363</v>
      </c>
      <c r="D22" s="1162" t="s">
        <v>364</v>
      </c>
      <c r="E22" s="1162" t="s">
        <v>365</v>
      </c>
      <c r="F22" s="1162" t="s">
        <v>366</v>
      </c>
      <c r="G22" s="1162" t="s">
        <v>367</v>
      </c>
      <c r="H22" s="1162" t="s">
        <v>368</v>
      </c>
      <c r="I22" s="1158" t="s">
        <v>369</v>
      </c>
      <c r="J22" s="1158" t="s">
        <v>370</v>
      </c>
      <c r="K22" s="1159" t="s">
        <v>669</v>
      </c>
      <c r="L22" s="1290" t="s">
        <v>1436</v>
      </c>
    </row>
    <row r="23" spans="1:12">
      <c r="A23" s="2066"/>
      <c r="B23" s="1161"/>
      <c r="C23" s="1162"/>
      <c r="D23" s="1162"/>
      <c r="E23" s="1162"/>
      <c r="F23" s="1162"/>
      <c r="G23" s="1162"/>
      <c r="H23" s="1162"/>
      <c r="I23" s="1162"/>
      <c r="J23" s="1162"/>
      <c r="K23" s="1163"/>
      <c r="L23" s="1164"/>
    </row>
    <row r="24" spans="1:12" ht="36">
      <c r="A24" s="2067"/>
      <c r="B24" s="1165" t="s">
        <v>316</v>
      </c>
      <c r="C24" s="1166" t="s">
        <v>1021</v>
      </c>
      <c r="D24" s="1166" t="s">
        <v>768</v>
      </c>
      <c r="E24" s="1166" t="s">
        <v>376</v>
      </c>
      <c r="F24" s="1166" t="s">
        <v>134</v>
      </c>
      <c r="G24" s="1166" t="s">
        <v>880</v>
      </c>
      <c r="H24" s="1166" t="s">
        <v>375</v>
      </c>
      <c r="I24" s="1166" t="s">
        <v>345</v>
      </c>
      <c r="J24" s="1166" t="s">
        <v>374</v>
      </c>
      <c r="K24" s="1167" t="s">
        <v>136</v>
      </c>
      <c r="L24" s="1168"/>
    </row>
    <row r="25" spans="1:12" ht="13.5" thickBot="1">
      <c r="A25" s="1169" t="s">
        <v>1526</v>
      </c>
      <c r="B25" s="1170">
        <v>4998</v>
      </c>
      <c r="C25" s="1275"/>
      <c r="D25" s="1275"/>
      <c r="E25" s="1171"/>
      <c r="F25" s="1275"/>
      <c r="G25" s="1275"/>
      <c r="H25" s="1275"/>
      <c r="I25" s="1171"/>
      <c r="J25" s="1171"/>
      <c r="K25" s="1289"/>
      <c r="L25" s="1172">
        <f>(C25+D25+F25+G25+H25+K25)</f>
        <v>0</v>
      </c>
    </row>
    <row r="26" spans="1:12" ht="24" thickTop="1" thickBot="1">
      <c r="A26" s="1169" t="s">
        <v>4901</v>
      </c>
      <c r="B26" s="1170">
        <v>4998</v>
      </c>
      <c r="C26" s="1275">
        <v>11524540</v>
      </c>
      <c r="D26" s="1275"/>
      <c r="E26" s="1171"/>
      <c r="F26" s="1275"/>
      <c r="G26" s="1275"/>
      <c r="H26" s="1275"/>
      <c r="I26" s="1171"/>
      <c r="J26" s="1171"/>
      <c r="K26" s="1289"/>
      <c r="L26" s="1172">
        <f>(C26+D26+F26+G26+H26+K26)</f>
        <v>11524540</v>
      </c>
    </row>
    <row r="27" spans="1:12" ht="14.25" thickTop="1" thickBot="1">
      <c r="A27" s="1169" t="s">
        <v>1527</v>
      </c>
      <c r="B27" s="1170">
        <v>4998</v>
      </c>
      <c r="C27" s="1275"/>
      <c r="D27" s="1275"/>
      <c r="E27" s="1171"/>
      <c r="F27" s="1275"/>
      <c r="G27" s="1275"/>
      <c r="H27" s="1275"/>
      <c r="I27" s="1171"/>
      <c r="J27" s="1171"/>
      <c r="K27" s="1289"/>
      <c r="L27" s="1172">
        <f t="shared" ref="L27:L38" si="1">(C27+D27+F27+G27+H27+K27)</f>
        <v>0</v>
      </c>
    </row>
    <row r="28" spans="1:12" ht="14.25" thickTop="1" thickBot="1">
      <c r="A28" s="1169" t="s">
        <v>4783</v>
      </c>
      <c r="B28" s="1170">
        <v>4998</v>
      </c>
      <c r="C28" s="1275"/>
      <c r="D28" s="1275"/>
      <c r="E28" s="1171"/>
      <c r="F28" s="1275"/>
      <c r="G28" s="1275"/>
      <c r="H28" s="1275"/>
      <c r="I28" s="1171"/>
      <c r="J28" s="1171"/>
      <c r="K28" s="1289"/>
      <c r="L28" s="1172">
        <f t="shared" si="1"/>
        <v>0</v>
      </c>
    </row>
    <row r="29" spans="1:12" ht="23.25" thickTop="1">
      <c r="A29" s="1169" t="s">
        <v>4899</v>
      </c>
      <c r="B29" s="1170">
        <v>4998</v>
      </c>
      <c r="C29" s="1275">
        <v>48570005</v>
      </c>
      <c r="D29" s="1275"/>
      <c r="E29" s="1171"/>
      <c r="F29" s="1275"/>
      <c r="G29" s="1275"/>
      <c r="H29" s="1275"/>
      <c r="I29" s="1171"/>
      <c r="J29" s="1171"/>
      <c r="K29" s="1289"/>
      <c r="L29" s="1288">
        <f t="shared" si="1"/>
        <v>48570005</v>
      </c>
    </row>
    <row r="30" spans="1:12">
      <c r="A30" s="1169" t="s">
        <v>4856</v>
      </c>
      <c r="B30" s="1170">
        <v>4210</v>
      </c>
      <c r="C30" s="1171"/>
      <c r="D30" s="1171"/>
      <c r="E30" s="1171"/>
      <c r="F30" s="1171"/>
      <c r="G30" s="1171"/>
      <c r="H30" s="1171"/>
      <c r="I30" s="1171"/>
      <c r="J30" s="1171"/>
      <c r="K30" s="1171"/>
      <c r="L30" s="1288">
        <f>(C30+D30+F30+G30+H30+K30)</f>
        <v>0</v>
      </c>
    </row>
    <row r="31" spans="1:12">
      <c r="A31" s="1169" t="s">
        <v>4790</v>
      </c>
      <c r="B31" s="1405">
        <v>4210</v>
      </c>
      <c r="C31" s="1275"/>
      <c r="D31" s="1275"/>
      <c r="E31" s="1171"/>
      <c r="F31" s="1275"/>
      <c r="G31" s="1275"/>
      <c r="H31" s="1275"/>
      <c r="I31" s="1171"/>
      <c r="J31" s="1171"/>
      <c r="K31" s="1289"/>
      <c r="L31" s="1174">
        <f t="shared" si="1"/>
        <v>0</v>
      </c>
    </row>
    <row r="32" spans="1:12" ht="13.5" thickBot="1">
      <c r="A32" s="1169" t="s">
        <v>4900</v>
      </c>
      <c r="B32" s="1170">
        <v>4998</v>
      </c>
      <c r="C32" s="1275">
        <v>641650</v>
      </c>
      <c r="D32" s="1275"/>
      <c r="E32" s="1171"/>
      <c r="F32" s="1275"/>
      <c r="G32" s="1275"/>
      <c r="H32" s="1275"/>
      <c r="I32" s="1171"/>
      <c r="J32" s="1171"/>
      <c r="K32" s="1289"/>
      <c r="L32" s="1172">
        <f t="shared" si="1"/>
        <v>641650</v>
      </c>
    </row>
    <row r="33" spans="1:12" ht="14.25" thickTop="1" thickBot="1">
      <c r="A33" s="1169" t="s">
        <v>4785</v>
      </c>
      <c r="B33" s="1170">
        <v>4998</v>
      </c>
      <c r="C33" s="1275">
        <v>112230</v>
      </c>
      <c r="D33" s="1275"/>
      <c r="E33" s="1171"/>
      <c r="F33" s="1275"/>
      <c r="G33" s="1275"/>
      <c r="H33" s="1275"/>
      <c r="I33" s="1171"/>
      <c r="J33" s="1171"/>
      <c r="K33" s="1289"/>
      <c r="L33" s="1172">
        <f t="shared" si="1"/>
        <v>112230</v>
      </c>
    </row>
    <row r="34" spans="1:12" ht="24" thickTop="1" thickBot="1">
      <c r="A34" s="1169" t="s">
        <v>4902</v>
      </c>
      <c r="B34" s="1170">
        <v>4998</v>
      </c>
      <c r="C34" s="1275"/>
      <c r="D34" s="1275"/>
      <c r="E34" s="1171"/>
      <c r="F34" s="1275"/>
      <c r="G34" s="1275"/>
      <c r="H34" s="1275"/>
      <c r="I34" s="1171"/>
      <c r="J34" s="1171"/>
      <c r="K34" s="1289"/>
      <c r="L34" s="1172">
        <f t="shared" si="1"/>
        <v>0</v>
      </c>
    </row>
    <row r="35" spans="1:12" ht="24" thickTop="1" thickBot="1">
      <c r="A35" s="1169" t="s">
        <v>4787</v>
      </c>
      <c r="B35" s="1170">
        <v>4998</v>
      </c>
      <c r="C35" s="1275"/>
      <c r="D35" s="1275"/>
      <c r="E35" s="1171"/>
      <c r="F35" s="1275"/>
      <c r="G35" s="1275"/>
      <c r="H35" s="1275"/>
      <c r="I35" s="1171"/>
      <c r="J35" s="1171"/>
      <c r="K35" s="1289"/>
      <c r="L35" s="1172">
        <f t="shared" si="1"/>
        <v>0</v>
      </c>
    </row>
    <row r="36" spans="1:12" ht="24" thickTop="1" thickBot="1">
      <c r="A36" s="1169" t="s">
        <v>4789</v>
      </c>
      <c r="B36" s="1170">
        <v>4998</v>
      </c>
      <c r="C36" s="1275"/>
      <c r="D36" s="1275"/>
      <c r="E36" s="1171"/>
      <c r="F36" s="1275"/>
      <c r="G36" s="1275"/>
      <c r="H36" s="1275"/>
      <c r="I36" s="1171"/>
      <c r="J36" s="1171"/>
      <c r="K36" s="1289"/>
      <c r="L36" s="1172">
        <f t="shared" si="1"/>
        <v>0</v>
      </c>
    </row>
    <row r="37" spans="1:12" ht="24" thickTop="1" thickBot="1">
      <c r="A37" s="1169" t="s">
        <v>4788</v>
      </c>
      <c r="B37" s="1170">
        <v>4998</v>
      </c>
      <c r="C37" s="1275">
        <v>146098</v>
      </c>
      <c r="D37" s="1275"/>
      <c r="E37" s="1171"/>
      <c r="F37" s="1275"/>
      <c r="G37" s="1275"/>
      <c r="H37" s="1275"/>
      <c r="I37" s="1171"/>
      <c r="J37" s="1171"/>
      <c r="K37" s="1289"/>
      <c r="L37" s="1172">
        <f t="shared" si="1"/>
        <v>146098</v>
      </c>
    </row>
    <row r="38" spans="1:12" ht="35.25" thickTop="1" thickBot="1">
      <c r="A38" s="1169" t="s">
        <v>1590</v>
      </c>
      <c r="B38" s="1170">
        <v>4998</v>
      </c>
      <c r="C38" s="1275">
        <v>2032062</v>
      </c>
      <c r="D38" s="1275"/>
      <c r="E38" s="1171"/>
      <c r="F38" s="1275"/>
      <c r="G38" s="1275"/>
      <c r="H38" s="1275"/>
      <c r="I38" s="1171"/>
      <c r="J38" s="1171"/>
      <c r="K38" s="1289"/>
      <c r="L38" s="1172">
        <f t="shared" si="1"/>
        <v>2032062</v>
      </c>
    </row>
    <row r="39" spans="1:12" ht="13.5" thickTop="1">
      <c r="A39" s="1173" t="s">
        <v>1530</v>
      </c>
      <c r="B39" s="1173"/>
      <c r="C39" s="1179">
        <f>SUM(C25:C38)</f>
        <v>63026585</v>
      </c>
      <c r="D39" s="1179">
        <f>SUM(D25:D38)</f>
        <v>0</v>
      </c>
      <c r="E39" s="1171"/>
      <c r="F39" s="1179">
        <f>SUM(F25:F38)</f>
        <v>0</v>
      </c>
      <c r="G39" s="1179">
        <f>SUM(G25:G38)</f>
        <v>0</v>
      </c>
      <c r="H39" s="1179">
        <f>SUM(H25:H38)</f>
        <v>0</v>
      </c>
      <c r="I39" s="1171"/>
      <c r="J39" s="1171"/>
      <c r="K39" s="1180">
        <f>SUM(K25:K38)</f>
        <v>0</v>
      </c>
      <c r="L39" s="1249">
        <f>SUM(L25:L38)</f>
        <v>63026585</v>
      </c>
    </row>
    <row r="40" spans="1:12" ht="39.75" customHeight="1">
      <c r="A40" s="2069" t="s">
        <v>1531</v>
      </c>
      <c r="B40" s="2070"/>
      <c r="C40" s="2070"/>
      <c r="D40" s="2070"/>
      <c r="E40" s="2070"/>
      <c r="F40" s="2070"/>
      <c r="G40" s="2070"/>
      <c r="H40" s="2070"/>
      <c r="I40" s="2070"/>
      <c r="J40" s="2070"/>
      <c r="K40" s="2070"/>
      <c r="L40" s="2071"/>
    </row>
    <row r="41" spans="1:12" ht="13.5" thickBot="1">
      <c r="A41" s="1181" t="s">
        <v>1532</v>
      </c>
      <c r="B41" s="1182">
        <v>4998</v>
      </c>
      <c r="C41" s="1183">
        <f>SUM(C20+C39)-C31-C30</f>
        <v>63026585</v>
      </c>
      <c r="D41" s="1183">
        <f>SUM(D20+D39)-D31-D30</f>
        <v>0</v>
      </c>
      <c r="E41" s="1171"/>
      <c r="F41" s="1183">
        <f>SUM(F20+F39)-F31-F30</f>
        <v>0</v>
      </c>
      <c r="G41" s="1183">
        <f>SUM(G20+G39)-G31-G30</f>
        <v>0</v>
      </c>
      <c r="H41" s="1183">
        <f>SUM(H20+H39)-H31-H30</f>
        <v>0</v>
      </c>
      <c r="I41" s="1171"/>
      <c r="J41" s="1171"/>
      <c r="K41" s="1183">
        <f>SUM(K20+K39)-K31-K30</f>
        <v>0</v>
      </c>
      <c r="L41" s="1183">
        <f>SUM(L20+L39)-L31-L30</f>
        <v>63026585</v>
      </c>
    </row>
    <row r="42" spans="1:12" ht="14.25" thickTop="1" thickBot="1">
      <c r="A42" s="1169" t="s">
        <v>1533</v>
      </c>
      <c r="B42" s="1184">
        <v>4998</v>
      </c>
      <c r="C42" s="1185">
        <f>'Revenues 10-15'!C269</f>
        <v>63026585</v>
      </c>
      <c r="D42" s="1185">
        <f>'Revenues 10-15'!D269</f>
        <v>0</v>
      </c>
      <c r="E42" s="1171"/>
      <c r="F42" s="1185">
        <f>'Revenues 10-15'!F269</f>
        <v>0</v>
      </c>
      <c r="G42" s="1185">
        <f>'Revenues 10-15'!G269</f>
        <v>0</v>
      </c>
      <c r="H42" s="1185">
        <f>'Revenues 10-15'!H269</f>
        <v>0</v>
      </c>
      <c r="I42" s="1171"/>
      <c r="J42" s="1171"/>
      <c r="K42" s="1185">
        <f>'Revenues 10-15'!K269</f>
        <v>0</v>
      </c>
      <c r="L42" s="1185">
        <f>C42+D42+F42+G42+H42+K42</f>
        <v>63026585</v>
      </c>
    </row>
    <row r="43" spans="1:12" ht="14.25" thickTop="1" thickBot="1">
      <c r="A43" s="1169" t="s">
        <v>1591</v>
      </c>
      <c r="B43" s="1186"/>
      <c r="C43" s="1187">
        <f>C41-C42</f>
        <v>0</v>
      </c>
      <c r="D43" s="1185">
        <f>D41-D42</f>
        <v>0</v>
      </c>
      <c r="E43" s="1171"/>
      <c r="F43" s="1185">
        <f>F41-F42</f>
        <v>0</v>
      </c>
      <c r="G43" s="1185">
        <f t="shared" ref="G43:H43" si="2">G41-G42</f>
        <v>0</v>
      </c>
      <c r="H43" s="1185">
        <f t="shared" si="2"/>
        <v>0</v>
      </c>
      <c r="I43" s="1171"/>
      <c r="J43" s="1171"/>
      <c r="K43" s="1185">
        <f>K41-K42</f>
        <v>0</v>
      </c>
      <c r="L43" s="1185">
        <f>L41-L42</f>
        <v>0</v>
      </c>
    </row>
    <row r="44" spans="1:12" ht="14.25" thickTop="1" thickBot="1">
      <c r="A44" s="1169" t="s">
        <v>1534</v>
      </c>
      <c r="B44" s="1186"/>
      <c r="C44" s="1188" t="str">
        <f>IF(OR((C43&gt;1),(C43&lt;-1)),"ERROR","OK")</f>
        <v>OK</v>
      </c>
      <c r="D44" s="1188" t="str">
        <f>IF(OR((D43&gt;1),(D43&lt;-1)),"ERROR","OK")</f>
        <v>OK</v>
      </c>
      <c r="E44" s="1171"/>
      <c r="F44" s="1188" t="str">
        <f>IF(OR((F43&gt;1),(F43&lt;-1)),"ERROR","OK")</f>
        <v>OK</v>
      </c>
      <c r="G44" s="1188" t="str">
        <f>IF(OR((G43&gt;1),(G43&lt;-1)),"ERROR","OK")</f>
        <v>OK</v>
      </c>
      <c r="H44" s="1188" t="str">
        <f>IF(OR((H43&gt;1),(H43&lt;-1)),"ERROR","OK")</f>
        <v>OK</v>
      </c>
      <c r="I44" s="1171"/>
      <c r="J44" s="1171"/>
      <c r="K44" s="1188" t="str">
        <f>IF(OR((K43&gt;1),(K43&lt;-1)),"ERROR","OK")</f>
        <v>OK</v>
      </c>
      <c r="L44" s="1188" t="str">
        <f>IF(OR((L43&gt;10),(L43&lt;-10)),"ERROR","OK")</f>
        <v>OK</v>
      </c>
    </row>
    <row r="45" spans="1:12">
      <c r="A45" s="1189"/>
      <c r="B45" s="1190"/>
      <c r="C45" s="1191"/>
      <c r="D45" s="1192"/>
      <c r="E45" s="1192"/>
      <c r="F45" s="1192"/>
      <c r="G45" s="1192"/>
      <c r="H45" s="1192"/>
      <c r="I45" s="1192"/>
      <c r="J45" s="1191"/>
      <c r="K45" s="1191"/>
      <c r="L45" s="1193"/>
    </row>
    <row r="46" spans="1:12" ht="28.5" customHeight="1">
      <c r="A46" s="2072" t="s">
        <v>1535</v>
      </c>
      <c r="B46" s="2072"/>
      <c r="C46" s="2072"/>
      <c r="D46" s="2072"/>
      <c r="E46" s="2072"/>
      <c r="F46" s="2072"/>
      <c r="G46" s="2072"/>
      <c r="H46" s="2072"/>
      <c r="I46" s="2072"/>
      <c r="J46" s="2072"/>
      <c r="K46" s="2072"/>
      <c r="L46" s="2072"/>
    </row>
    <row r="47" spans="1:12" ht="28.5" customHeight="1" thickBot="1">
      <c r="A47" s="2051" t="s">
        <v>4885</v>
      </c>
      <c r="B47" s="2052"/>
      <c r="C47" s="2052"/>
      <c r="D47" s="2052"/>
      <c r="E47" s="2052"/>
      <c r="F47" s="2052"/>
      <c r="G47" s="2052"/>
      <c r="H47" s="2052"/>
      <c r="I47" s="2052"/>
      <c r="J47" s="2052"/>
      <c r="K47" s="2052"/>
      <c r="L47" s="2053"/>
    </row>
    <row r="48" spans="1:12" ht="18.75" customHeight="1" thickBot="1">
      <c r="A48" s="1194" t="s">
        <v>1536</v>
      </c>
      <c r="B48" s="1195"/>
      <c r="C48" s="1195"/>
      <c r="D48" s="1195"/>
      <c r="E48" s="1195"/>
      <c r="F48" s="1195"/>
      <c r="G48" s="1195"/>
      <c r="H48" s="1195"/>
      <c r="I48" s="1195"/>
      <c r="J48" s="1195"/>
      <c r="K48" s="1195"/>
      <c r="L48" s="1195"/>
    </row>
    <row r="49" spans="1:17" ht="15" customHeight="1">
      <c r="A49" s="2044" t="s">
        <v>1782</v>
      </c>
      <c r="B49" s="1196"/>
      <c r="C49" s="1195"/>
      <c r="D49" s="2046" t="s">
        <v>1537</v>
      </c>
      <c r="E49" s="2047"/>
      <c r="F49" s="2047"/>
      <c r="G49" s="2047"/>
      <c r="H49" s="2047"/>
      <c r="I49" s="2047"/>
      <c r="J49" s="2047"/>
      <c r="K49" s="2047"/>
      <c r="L49" s="2048"/>
    </row>
    <row r="50" spans="1:17" ht="13.5" customHeight="1">
      <c r="A50" s="2045"/>
      <c r="B50" s="1197"/>
      <c r="C50" s="1198"/>
      <c r="D50" s="1199" t="s">
        <v>687</v>
      </c>
      <c r="E50" s="1199" t="s">
        <v>949</v>
      </c>
      <c r="F50" s="1199" t="s">
        <v>950</v>
      </c>
      <c r="G50" s="1199" t="s">
        <v>951</v>
      </c>
      <c r="H50" s="1199" t="s">
        <v>952</v>
      </c>
      <c r="I50" s="1199" t="s">
        <v>953</v>
      </c>
      <c r="J50" s="1199" t="s">
        <v>954</v>
      </c>
      <c r="K50" s="1199" t="s">
        <v>955</v>
      </c>
      <c r="L50" s="1200" t="s">
        <v>204</v>
      </c>
    </row>
    <row r="51" spans="1:17" s="1207" customFormat="1" ht="24">
      <c r="A51" s="2045"/>
      <c r="B51" s="1201"/>
      <c r="C51" s="1202"/>
      <c r="D51" s="1203" t="s">
        <v>154</v>
      </c>
      <c r="E51" s="1203" t="s">
        <v>49</v>
      </c>
      <c r="F51" s="1203" t="s">
        <v>971</v>
      </c>
      <c r="G51" s="1203" t="s">
        <v>965</v>
      </c>
      <c r="H51" s="1203" t="s">
        <v>966</v>
      </c>
      <c r="I51" s="1203" t="s">
        <v>935</v>
      </c>
      <c r="J51" s="1204" t="s">
        <v>233</v>
      </c>
      <c r="K51" s="1204" t="s">
        <v>234</v>
      </c>
      <c r="L51" s="1205" t="s">
        <v>433</v>
      </c>
      <c r="M51" s="1206"/>
      <c r="N51" s="1206"/>
      <c r="Q51" s="1208"/>
    </row>
    <row r="52" spans="1:17" ht="13.5" thickBot="1">
      <c r="A52" s="2049" t="s">
        <v>1538</v>
      </c>
      <c r="B52" s="2050"/>
      <c r="C52" s="1209"/>
      <c r="D52" s="1210"/>
      <c r="E52" s="1210"/>
      <c r="F52" s="1210"/>
      <c r="G52" s="1210"/>
      <c r="H52" s="1210"/>
      <c r="I52" s="1210"/>
      <c r="J52" s="1210"/>
      <c r="K52" s="1211"/>
      <c r="L52" s="1212"/>
      <c r="M52" s="1213"/>
      <c r="N52" s="1213"/>
    </row>
    <row r="53" spans="1:17" ht="14.25" thickTop="1" thickBot="1">
      <c r="A53" s="2040" t="s">
        <v>1539</v>
      </c>
      <c r="B53" s="2041"/>
      <c r="C53" s="1209"/>
      <c r="D53" s="1279"/>
      <c r="E53" s="1279"/>
      <c r="F53" s="1279"/>
      <c r="G53" s="1279"/>
      <c r="H53" s="1279"/>
      <c r="I53" s="1279"/>
      <c r="J53" s="1279"/>
      <c r="K53" s="1211"/>
      <c r="L53" s="1212"/>
      <c r="M53" s="1213"/>
      <c r="N53" s="1213"/>
    </row>
    <row r="54" spans="1:17" ht="14.25" thickTop="1" thickBot="1">
      <c r="A54" s="1214" t="s">
        <v>1540</v>
      </c>
      <c r="B54" s="1215" t="s">
        <v>501</v>
      </c>
      <c r="C54" s="1273"/>
      <c r="D54" s="1275"/>
      <c r="E54" s="1275"/>
      <c r="F54" s="1275"/>
      <c r="G54" s="1275"/>
      <c r="H54" s="1275"/>
      <c r="I54" s="1275"/>
      <c r="J54" s="1275"/>
      <c r="K54" s="1277"/>
      <c r="L54" s="1216">
        <f>SUM(D54:J54)</f>
        <v>0</v>
      </c>
      <c r="M54" s="1217"/>
      <c r="N54" s="1217"/>
    </row>
    <row r="55" spans="1:17" ht="14.25" thickTop="1" thickBot="1">
      <c r="A55" s="1218" t="s">
        <v>1541</v>
      </c>
      <c r="B55" s="1219">
        <v>2000</v>
      </c>
      <c r="C55" s="1273"/>
      <c r="D55" s="1275"/>
      <c r="E55" s="1275"/>
      <c r="F55" s="1275"/>
      <c r="G55" s="1275"/>
      <c r="H55" s="1275"/>
      <c r="I55" s="1275"/>
      <c r="J55" s="1275"/>
      <c r="K55" s="1277"/>
      <c r="L55" s="1216">
        <f t="shared" ref="L55" si="3">SUM(D55:J55)</f>
        <v>0</v>
      </c>
      <c r="M55" s="1217"/>
      <c r="N55" s="1217"/>
    </row>
    <row r="56" spans="1:17" ht="8.25" customHeight="1" thickTop="1" thickBot="1">
      <c r="A56" s="1220"/>
      <c r="B56" s="1221"/>
      <c r="C56" s="1222"/>
      <c r="D56" s="1280"/>
      <c r="E56" s="1280"/>
      <c r="F56" s="1280"/>
      <c r="G56" s="1280"/>
      <c r="H56" s="1280"/>
      <c r="I56" s="1280"/>
      <c r="J56" s="1280"/>
      <c r="K56" s="1223"/>
      <c r="L56" s="1224"/>
      <c r="M56" s="1217"/>
      <c r="N56" s="1217"/>
    </row>
    <row r="57" spans="1:17" ht="27" customHeight="1" thickTop="1" thickBot="1">
      <c r="A57" s="2042" t="s">
        <v>1542</v>
      </c>
      <c r="B57" s="2043"/>
      <c r="C57" s="1209"/>
      <c r="D57" s="1279"/>
      <c r="E57" s="1279"/>
      <c r="F57" s="1279"/>
      <c r="G57" s="1279"/>
      <c r="H57" s="1279"/>
      <c r="I57" s="1279"/>
      <c r="J57" s="1279"/>
      <c r="K57" s="1211"/>
      <c r="L57" s="1212"/>
      <c r="M57" s="1213"/>
      <c r="N57" s="1213"/>
    </row>
    <row r="58" spans="1:17" ht="14.25" thickTop="1" thickBot="1">
      <c r="A58" s="1225" t="s">
        <v>1543</v>
      </c>
      <c r="B58" s="1215" t="s">
        <v>1544</v>
      </c>
      <c r="C58" s="1273"/>
      <c r="D58" s="1275"/>
      <c r="E58" s="1275"/>
      <c r="F58" s="1275"/>
      <c r="G58" s="1275"/>
      <c r="H58" s="1275"/>
      <c r="I58" s="1275"/>
      <c r="J58" s="1275"/>
      <c r="K58" s="1277"/>
      <c r="L58" s="1216">
        <f>D58+E58+F58+G58+H58+I58+J58</f>
        <v>0</v>
      </c>
      <c r="M58" s="1217"/>
      <c r="N58" s="1217"/>
    </row>
    <row r="59" spans="1:17" ht="14.25" thickTop="1" thickBot="1">
      <c r="A59" s="1225" t="s">
        <v>1545</v>
      </c>
      <c r="B59" s="1215" t="s">
        <v>1546</v>
      </c>
      <c r="C59" s="1273"/>
      <c r="D59" s="1275"/>
      <c r="E59" s="1275"/>
      <c r="F59" s="1275"/>
      <c r="G59" s="1275"/>
      <c r="H59" s="1275"/>
      <c r="I59" s="1275"/>
      <c r="J59" s="1275"/>
      <c r="K59" s="1277"/>
      <c r="L59" s="1216">
        <f>SUM(D59:J59)</f>
        <v>0</v>
      </c>
      <c r="M59" s="1217"/>
      <c r="N59" s="1217"/>
    </row>
    <row r="60" spans="1:17" ht="14.25" thickTop="1" thickBot="1">
      <c r="A60" s="1225" t="s">
        <v>1547</v>
      </c>
      <c r="B60" s="1215" t="s">
        <v>1548</v>
      </c>
      <c r="C60" s="1273"/>
      <c r="D60" s="1275"/>
      <c r="E60" s="1275"/>
      <c r="F60" s="1275"/>
      <c r="G60" s="1275"/>
      <c r="H60" s="1275"/>
      <c r="I60" s="1275"/>
      <c r="J60" s="1275"/>
      <c r="K60" s="1277"/>
      <c r="L60" s="1216">
        <f>SUM(D60:J60)</f>
        <v>0</v>
      </c>
      <c r="M60" s="1217"/>
      <c r="N60" s="1217"/>
    </row>
    <row r="61" spans="1:17" ht="6.75" customHeight="1" thickTop="1" thickBot="1">
      <c r="A61" s="1226"/>
      <c r="B61" s="1227"/>
      <c r="C61" s="1276"/>
      <c r="D61" s="1282"/>
      <c r="E61" s="1282"/>
      <c r="F61" s="1282"/>
      <c r="G61" s="1282"/>
      <c r="H61" s="1282"/>
      <c r="I61" s="1282"/>
      <c r="J61" s="1282"/>
      <c r="K61" s="1278"/>
      <c r="L61" s="1224"/>
      <c r="M61" s="1217"/>
      <c r="N61" s="1217"/>
    </row>
    <row r="62" spans="1:17" ht="27" customHeight="1" thickTop="1" thickBot="1">
      <c r="A62" s="2042" t="s">
        <v>1549</v>
      </c>
      <c r="B62" s="2043"/>
      <c r="C62" s="1209"/>
      <c r="D62" s="1281"/>
      <c r="E62" s="1281"/>
      <c r="F62" s="1211"/>
      <c r="G62" s="1211"/>
      <c r="H62" s="1211"/>
      <c r="I62" s="1281"/>
      <c r="J62" s="1211"/>
      <c r="K62" s="1211"/>
      <c r="L62" s="1212"/>
      <c r="M62" s="1213"/>
      <c r="N62" s="1213"/>
    </row>
    <row r="63" spans="1:17" ht="24" thickTop="1" thickBot="1">
      <c r="A63" s="1225" t="s">
        <v>1550</v>
      </c>
      <c r="B63" s="1215" t="s">
        <v>501</v>
      </c>
      <c r="C63" s="1210"/>
      <c r="D63" s="1210"/>
      <c r="E63" s="1273"/>
      <c r="F63" s="1275"/>
      <c r="G63" s="1275"/>
      <c r="H63" s="1275"/>
      <c r="I63" s="1274"/>
      <c r="J63" s="1275"/>
      <c r="K63" s="1277"/>
      <c r="L63" s="1216">
        <f>F63+G63+H63+J63</f>
        <v>0</v>
      </c>
      <c r="M63" s="1217"/>
      <c r="N63" s="1217"/>
    </row>
    <row r="64" spans="1:17" ht="24" thickTop="1" thickBot="1">
      <c r="A64" s="1225" t="s">
        <v>1551</v>
      </c>
      <c r="B64" s="1228">
        <v>2000</v>
      </c>
      <c r="C64" s="1210"/>
      <c r="D64" s="1210"/>
      <c r="E64" s="1273"/>
      <c r="F64" s="1275"/>
      <c r="G64" s="1275"/>
      <c r="H64" s="1275"/>
      <c r="I64" s="1274"/>
      <c r="J64" s="1275"/>
      <c r="K64" s="1277"/>
      <c r="L64" s="1216">
        <f>F64+G64+H64+J64</f>
        <v>0</v>
      </c>
      <c r="M64" s="1217"/>
      <c r="N64" s="1217"/>
    </row>
    <row r="65" spans="1:14" ht="37.5" thickTop="1" thickBot="1">
      <c r="A65" s="1174" t="s">
        <v>1552</v>
      </c>
      <c r="B65" s="1229" t="s">
        <v>1553</v>
      </c>
      <c r="C65" s="1209"/>
      <c r="D65" s="1210"/>
      <c r="E65" s="1273"/>
      <c r="F65" s="1174">
        <f>SUM(F63:F64)</f>
        <v>0</v>
      </c>
      <c r="G65" s="1174">
        <f t="shared" ref="G65:H65" si="4">SUM(G63:G64)</f>
        <v>0</v>
      </c>
      <c r="H65" s="1174">
        <f t="shared" si="4"/>
        <v>0</v>
      </c>
      <c r="I65" s="1274"/>
      <c r="J65" s="1174">
        <f>SUM(J63:J64)</f>
        <v>0</v>
      </c>
      <c r="K65" s="1277"/>
      <c r="L65" s="1216">
        <f>F65+G65+H65+J65</f>
        <v>0</v>
      </c>
      <c r="M65" s="1217"/>
      <c r="N65" s="1217"/>
    </row>
    <row r="66" spans="1:14" ht="21" thickTop="1" thickBot="1">
      <c r="A66" s="1194" t="s">
        <v>1562</v>
      </c>
      <c r="B66" s="1195"/>
      <c r="C66" s="1195"/>
      <c r="D66" s="1195"/>
      <c r="E66" s="1195"/>
      <c r="F66" s="1195"/>
      <c r="G66" s="1195"/>
      <c r="H66" s="1195"/>
      <c r="I66" s="1195"/>
      <c r="J66" s="1195"/>
      <c r="K66" s="1195"/>
      <c r="L66" s="1195"/>
      <c r="M66" s="1217"/>
      <c r="N66" s="1217"/>
    </row>
    <row r="67" spans="1:14">
      <c r="A67" s="2044" t="s">
        <v>1783</v>
      </c>
      <c r="B67" s="1196"/>
      <c r="C67" s="1195"/>
      <c r="D67" s="2046" t="s">
        <v>1537</v>
      </c>
      <c r="E67" s="2047"/>
      <c r="F67" s="2047"/>
      <c r="G67" s="2047"/>
      <c r="H67" s="2047"/>
      <c r="I67" s="2047"/>
      <c r="J67" s="2047"/>
      <c r="K67" s="2047"/>
      <c r="L67" s="2048"/>
      <c r="M67" s="1217"/>
      <c r="N67" s="1217"/>
    </row>
    <row r="68" spans="1:14">
      <c r="A68" s="2045"/>
      <c r="B68" s="1197"/>
      <c r="C68" s="1198"/>
      <c r="D68" s="1199" t="s">
        <v>687</v>
      </c>
      <c r="E68" s="1199" t="s">
        <v>949</v>
      </c>
      <c r="F68" s="1199" t="s">
        <v>950</v>
      </c>
      <c r="G68" s="1199" t="s">
        <v>951</v>
      </c>
      <c r="H68" s="1199" t="s">
        <v>952</v>
      </c>
      <c r="I68" s="1199" t="s">
        <v>953</v>
      </c>
      <c r="J68" s="1199" t="s">
        <v>954</v>
      </c>
      <c r="K68" s="1199" t="s">
        <v>955</v>
      </c>
      <c r="L68" s="1200" t="s">
        <v>204</v>
      </c>
      <c r="M68" s="1217"/>
      <c r="N68" s="1217"/>
    </row>
    <row r="69" spans="1:14" ht="24">
      <c r="A69" s="2045"/>
      <c r="B69" s="1201"/>
      <c r="C69" s="1202"/>
      <c r="D69" s="1203" t="s">
        <v>154</v>
      </c>
      <c r="E69" s="1203" t="s">
        <v>49</v>
      </c>
      <c r="F69" s="1203" t="s">
        <v>971</v>
      </c>
      <c r="G69" s="1203" t="s">
        <v>965</v>
      </c>
      <c r="H69" s="1203" t="s">
        <v>966</v>
      </c>
      <c r="I69" s="1203" t="s">
        <v>935</v>
      </c>
      <c r="J69" s="1204" t="s">
        <v>233</v>
      </c>
      <c r="K69" s="1204" t="s">
        <v>234</v>
      </c>
      <c r="L69" s="1205" t="s">
        <v>433</v>
      </c>
      <c r="M69" s="1217"/>
      <c r="N69" s="1217"/>
    </row>
    <row r="70" spans="1:14" ht="13.5" thickBot="1">
      <c r="A70" s="2049" t="s">
        <v>1538</v>
      </c>
      <c r="B70" s="2050"/>
      <c r="C70" s="1209"/>
      <c r="D70" s="1210"/>
      <c r="E70" s="1210"/>
      <c r="F70" s="1210"/>
      <c r="G70" s="1210"/>
      <c r="H70" s="1210"/>
      <c r="I70" s="1210"/>
      <c r="J70" s="1210"/>
      <c r="K70" s="1211"/>
      <c r="L70" s="1212"/>
      <c r="M70" s="1217"/>
      <c r="N70" s="1217"/>
    </row>
    <row r="71" spans="1:14" ht="14.25" thickTop="1" thickBot="1">
      <c r="A71" s="2040" t="s">
        <v>1539</v>
      </c>
      <c r="B71" s="2041"/>
      <c r="C71" s="1209"/>
      <c r="D71" s="1279"/>
      <c r="E71" s="1279"/>
      <c r="F71" s="1279"/>
      <c r="G71" s="1279"/>
      <c r="H71" s="1279"/>
      <c r="I71" s="1279"/>
      <c r="J71" s="1279"/>
      <c r="K71" s="1211"/>
      <c r="L71" s="1212"/>
      <c r="M71" s="1217"/>
      <c r="N71" s="1217"/>
    </row>
    <row r="72" spans="1:14" ht="14.25" thickTop="1" thickBot="1">
      <c r="A72" s="1214" t="s">
        <v>1540</v>
      </c>
      <c r="B72" s="1215" t="s">
        <v>501</v>
      </c>
      <c r="C72" s="1273"/>
      <c r="D72" s="1275"/>
      <c r="E72" s="1275"/>
      <c r="F72" s="1275">
        <v>8180393</v>
      </c>
      <c r="G72" s="1275">
        <v>2553116</v>
      </c>
      <c r="H72" s="1275"/>
      <c r="I72" s="1275"/>
      <c r="J72" s="1275">
        <v>4749</v>
      </c>
      <c r="K72" s="1277"/>
      <c r="L72" s="1216">
        <f>SUM(D72:J72)</f>
        <v>10738258</v>
      </c>
      <c r="M72" s="1217"/>
      <c r="N72" s="1217"/>
    </row>
    <row r="73" spans="1:14" ht="14.25" thickTop="1" thickBot="1">
      <c r="A73" s="1218" t="s">
        <v>1541</v>
      </c>
      <c r="B73" s="1219">
        <v>2000</v>
      </c>
      <c r="C73" s="1273"/>
      <c r="D73" s="1275">
        <v>269370</v>
      </c>
      <c r="E73" s="1275">
        <v>113388</v>
      </c>
      <c r="F73" s="1275"/>
      <c r="G73" s="1275"/>
      <c r="H73" s="1275"/>
      <c r="I73" s="1275"/>
      <c r="J73" s="1275"/>
      <c r="K73" s="1277"/>
      <c r="L73" s="1216">
        <f t="shared" ref="L73" si="5">SUM(D73:J73)</f>
        <v>382758</v>
      </c>
      <c r="M73" s="1217"/>
      <c r="N73" s="1217"/>
    </row>
    <row r="74" spans="1:14" ht="6" customHeight="1" thickTop="1" thickBot="1">
      <c r="A74" s="1220"/>
      <c r="B74" s="1221"/>
      <c r="C74" s="1222"/>
      <c r="D74" s="1280"/>
      <c r="E74" s="1280"/>
      <c r="F74" s="1280"/>
      <c r="G74" s="1280"/>
      <c r="H74" s="1280"/>
      <c r="I74" s="1280"/>
      <c r="J74" s="1280"/>
      <c r="K74" s="1223"/>
      <c r="L74" s="1224"/>
      <c r="M74" s="1217"/>
      <c r="N74" s="1217"/>
    </row>
    <row r="75" spans="1:14" ht="28.5" customHeight="1" thickTop="1" thickBot="1">
      <c r="A75" s="2042" t="s">
        <v>1542</v>
      </c>
      <c r="B75" s="2043"/>
      <c r="C75" s="1209"/>
      <c r="D75" s="1279"/>
      <c r="E75" s="1279"/>
      <c r="F75" s="1279"/>
      <c r="G75" s="1279"/>
      <c r="H75" s="1279"/>
      <c r="I75" s="1279"/>
      <c r="J75" s="1279"/>
      <c r="K75" s="1211"/>
      <c r="L75" s="1212"/>
      <c r="M75" s="1217"/>
      <c r="N75" s="1217"/>
    </row>
    <row r="76" spans="1:14" ht="14.25" thickTop="1" thickBot="1">
      <c r="A76" s="1225" t="s">
        <v>1543</v>
      </c>
      <c r="B76" s="1215" t="s">
        <v>1544</v>
      </c>
      <c r="C76" s="1273"/>
      <c r="D76" s="1275"/>
      <c r="E76" s="1275"/>
      <c r="F76" s="1275"/>
      <c r="G76" s="1275"/>
      <c r="H76" s="1275"/>
      <c r="I76" s="1275"/>
      <c r="J76" s="1275"/>
      <c r="K76" s="1277"/>
      <c r="L76" s="1216">
        <f>D76+E76+F76+G76+H76+I76+J76</f>
        <v>0</v>
      </c>
      <c r="M76" s="1217"/>
      <c r="N76" s="1217"/>
    </row>
    <row r="77" spans="1:14" ht="14.25" thickTop="1" thickBot="1">
      <c r="A77" s="1225" t="s">
        <v>1545</v>
      </c>
      <c r="B77" s="1215" t="s">
        <v>1546</v>
      </c>
      <c r="C77" s="1273"/>
      <c r="D77" s="1275"/>
      <c r="E77" s="1275"/>
      <c r="F77" s="1275"/>
      <c r="G77" s="1275"/>
      <c r="H77" s="1275"/>
      <c r="I77" s="1275"/>
      <c r="J77" s="1275"/>
      <c r="K77" s="1277"/>
      <c r="L77" s="1216">
        <f>SUM(D77:J77)</f>
        <v>0</v>
      </c>
      <c r="M77" s="1217"/>
      <c r="N77" s="1217"/>
    </row>
    <row r="78" spans="1:14" ht="14.25" thickTop="1" thickBot="1">
      <c r="A78" s="1225" t="s">
        <v>1547</v>
      </c>
      <c r="B78" s="1215" t="s">
        <v>1548</v>
      </c>
      <c r="C78" s="1273"/>
      <c r="D78" s="1275"/>
      <c r="E78" s="1275"/>
      <c r="F78" s="1275"/>
      <c r="G78" s="1275"/>
      <c r="H78" s="1275"/>
      <c r="I78" s="1275"/>
      <c r="J78" s="1275"/>
      <c r="K78" s="1277"/>
      <c r="L78" s="1216">
        <f>SUM(D78:J78)</f>
        <v>0</v>
      </c>
      <c r="M78" s="1217"/>
      <c r="N78" s="1217"/>
    </row>
    <row r="79" spans="1:14" ht="8.25" customHeight="1" thickTop="1" thickBot="1">
      <c r="A79" s="1226"/>
      <c r="B79" s="1227"/>
      <c r="C79" s="1222"/>
      <c r="D79" s="1280"/>
      <c r="E79" s="1280"/>
      <c r="F79" s="1280"/>
      <c r="G79" s="1280"/>
      <c r="H79" s="1280"/>
      <c r="I79" s="1280"/>
      <c r="J79" s="1280"/>
      <c r="K79" s="1223"/>
      <c r="L79" s="1224"/>
      <c r="M79" s="1217"/>
      <c r="N79" s="1217"/>
    </row>
    <row r="80" spans="1:14" ht="29.25" customHeight="1" thickTop="1" thickBot="1">
      <c r="A80" s="2042" t="s">
        <v>1549</v>
      </c>
      <c r="B80" s="2043"/>
      <c r="C80" s="1209"/>
      <c r="D80" s="1210"/>
      <c r="E80" s="1210"/>
      <c r="F80" s="1279"/>
      <c r="G80" s="1279"/>
      <c r="H80" s="1279"/>
      <c r="I80" s="1210"/>
      <c r="J80" s="1279"/>
      <c r="K80" s="1211"/>
      <c r="L80" s="1212"/>
      <c r="M80" s="1217"/>
      <c r="N80" s="1217"/>
    </row>
    <row r="81" spans="1:14" ht="24" thickTop="1" thickBot="1">
      <c r="A81" s="1225" t="s">
        <v>1550</v>
      </c>
      <c r="B81" s="1215" t="s">
        <v>501</v>
      </c>
      <c r="C81" s="1210"/>
      <c r="D81" s="1210"/>
      <c r="E81" s="1273"/>
      <c r="F81" s="1275">
        <v>78646</v>
      </c>
      <c r="G81" s="1275">
        <f>1574751+908820</f>
        <v>2483571</v>
      </c>
      <c r="H81" s="1275"/>
      <c r="I81" s="1274"/>
      <c r="J81" s="1275">
        <v>4749</v>
      </c>
      <c r="K81" s="1277"/>
      <c r="L81" s="1216">
        <f>F81+G81+H81+J81</f>
        <v>2566966</v>
      </c>
      <c r="M81" s="1217"/>
      <c r="N81" s="1217"/>
    </row>
    <row r="82" spans="1:14" ht="24" thickTop="1" thickBot="1">
      <c r="A82" s="1225" t="s">
        <v>1551</v>
      </c>
      <c r="B82" s="1228">
        <v>2000</v>
      </c>
      <c r="C82" s="1210"/>
      <c r="D82" s="1210"/>
      <c r="E82" s="1273"/>
      <c r="F82" s="1275"/>
      <c r="G82" s="1275"/>
      <c r="H82" s="1275"/>
      <c r="I82" s="1274"/>
      <c r="J82" s="1275"/>
      <c r="K82" s="1277"/>
      <c r="L82" s="1216">
        <f>F82+G82+H82+J82</f>
        <v>0</v>
      </c>
      <c r="M82" s="1217"/>
      <c r="N82" s="1217"/>
    </row>
    <row r="83" spans="1:14" ht="37.5" thickTop="1" thickBot="1">
      <c r="A83" s="1174" t="s">
        <v>1552</v>
      </c>
      <c r="B83" s="1229" t="s">
        <v>1553</v>
      </c>
      <c r="C83" s="1209"/>
      <c r="D83" s="1210"/>
      <c r="E83" s="1273"/>
      <c r="F83" s="1174">
        <f>SUM(F81:F82)</f>
        <v>78646</v>
      </c>
      <c r="G83" s="1174">
        <f t="shared" ref="G83:H83" si="6">SUM(G81:G82)</f>
        <v>2483571</v>
      </c>
      <c r="H83" s="1174">
        <f t="shared" si="6"/>
        <v>0</v>
      </c>
      <c r="I83" s="1274"/>
      <c r="J83" s="1174">
        <f>SUM(J81:J82)</f>
        <v>4749</v>
      </c>
      <c r="K83" s="1277"/>
      <c r="L83" s="1216">
        <f>F83+G83+H83+J83</f>
        <v>2566966</v>
      </c>
      <c r="M83" s="1217"/>
      <c r="N83" s="1217"/>
    </row>
    <row r="84" spans="1:14" ht="21" thickTop="1" thickBot="1">
      <c r="A84" s="1194" t="s">
        <v>1563</v>
      </c>
      <c r="B84" s="1195"/>
      <c r="C84" s="1195"/>
      <c r="D84" s="1195"/>
      <c r="E84" s="1195"/>
      <c r="F84" s="1195"/>
      <c r="G84" s="1195"/>
      <c r="H84" s="1195"/>
      <c r="I84" s="1195"/>
      <c r="J84" s="1195"/>
      <c r="K84" s="1195"/>
      <c r="L84" s="1195"/>
      <c r="M84" s="1217"/>
      <c r="N84" s="1217"/>
    </row>
    <row r="85" spans="1:14">
      <c r="A85" s="2044" t="s">
        <v>1784</v>
      </c>
      <c r="B85" s="1196"/>
      <c r="C85" s="1195"/>
      <c r="D85" s="2046" t="s">
        <v>1537</v>
      </c>
      <c r="E85" s="2047"/>
      <c r="F85" s="2047"/>
      <c r="G85" s="2047"/>
      <c r="H85" s="2047"/>
      <c r="I85" s="2047"/>
      <c r="J85" s="2047"/>
      <c r="K85" s="2047"/>
      <c r="L85" s="2048"/>
      <c r="M85" s="1217"/>
      <c r="N85" s="1217"/>
    </row>
    <row r="86" spans="1:14">
      <c r="A86" s="2045"/>
      <c r="B86" s="1197"/>
      <c r="C86" s="1198"/>
      <c r="D86" s="1199" t="s">
        <v>687</v>
      </c>
      <c r="E86" s="1199" t="s">
        <v>949</v>
      </c>
      <c r="F86" s="1199" t="s">
        <v>950</v>
      </c>
      <c r="G86" s="1199" t="s">
        <v>951</v>
      </c>
      <c r="H86" s="1199" t="s">
        <v>952</v>
      </c>
      <c r="I86" s="1199" t="s">
        <v>953</v>
      </c>
      <c r="J86" s="1199" t="s">
        <v>954</v>
      </c>
      <c r="K86" s="1199" t="s">
        <v>955</v>
      </c>
      <c r="L86" s="1200" t="s">
        <v>204</v>
      </c>
      <c r="M86" s="1217"/>
      <c r="N86" s="1217"/>
    </row>
    <row r="87" spans="1:14" ht="24">
      <c r="A87" s="2045"/>
      <c r="B87" s="1201"/>
      <c r="C87" s="1202"/>
      <c r="D87" s="1203" t="s">
        <v>154</v>
      </c>
      <c r="E87" s="1203" t="s">
        <v>49</v>
      </c>
      <c r="F87" s="1203" t="s">
        <v>971</v>
      </c>
      <c r="G87" s="1203" t="s">
        <v>965</v>
      </c>
      <c r="H87" s="1203" t="s">
        <v>966</v>
      </c>
      <c r="I87" s="1203" t="s">
        <v>935</v>
      </c>
      <c r="J87" s="1204" t="s">
        <v>233</v>
      </c>
      <c r="K87" s="1204" t="s">
        <v>234</v>
      </c>
      <c r="L87" s="1205" t="s">
        <v>433</v>
      </c>
      <c r="M87" s="1217"/>
      <c r="N87" s="1217"/>
    </row>
    <row r="88" spans="1:14" ht="13.5" thickBot="1">
      <c r="A88" s="2049" t="s">
        <v>1538</v>
      </c>
      <c r="B88" s="2050"/>
      <c r="C88" s="1209"/>
      <c r="D88" s="1210"/>
      <c r="E88" s="1210"/>
      <c r="F88" s="1210"/>
      <c r="G88" s="1210"/>
      <c r="H88" s="1210"/>
      <c r="I88" s="1210"/>
      <c r="J88" s="1210"/>
      <c r="K88" s="1211"/>
      <c r="L88" s="1212"/>
      <c r="M88" s="1217"/>
      <c r="N88" s="1217"/>
    </row>
    <row r="89" spans="1:14" ht="14.25" thickTop="1" thickBot="1">
      <c r="A89" s="2040" t="s">
        <v>1539</v>
      </c>
      <c r="B89" s="2041"/>
      <c r="C89" s="1209"/>
      <c r="D89" s="1279"/>
      <c r="E89" s="1279"/>
      <c r="F89" s="1279"/>
      <c r="G89" s="1279"/>
      <c r="H89" s="1279"/>
      <c r="I89" s="1279"/>
      <c r="J89" s="1279"/>
      <c r="K89" s="1211"/>
      <c r="L89" s="1212"/>
      <c r="M89" s="1217"/>
      <c r="N89" s="1217"/>
    </row>
    <row r="90" spans="1:14" ht="14.25" thickTop="1" thickBot="1">
      <c r="A90" s="1214" t="s">
        <v>1540</v>
      </c>
      <c r="B90" s="1215" t="s">
        <v>501</v>
      </c>
      <c r="C90" s="1273"/>
      <c r="D90" s="1275"/>
      <c r="E90" s="1275"/>
      <c r="F90" s="1275"/>
      <c r="G90" s="1275"/>
      <c r="H90" s="1275"/>
      <c r="I90" s="1275"/>
      <c r="J90" s="1275"/>
      <c r="K90" s="1277"/>
      <c r="L90" s="1216">
        <f>SUM(D90:J90)</f>
        <v>0</v>
      </c>
      <c r="M90" s="1217"/>
      <c r="N90" s="1217"/>
    </row>
    <row r="91" spans="1:14" ht="14.25" thickTop="1" thickBot="1">
      <c r="A91" s="1218" t="s">
        <v>1541</v>
      </c>
      <c r="B91" s="1219">
        <v>2000</v>
      </c>
      <c r="C91" s="1273"/>
      <c r="D91" s="1275"/>
      <c r="E91" s="1275"/>
      <c r="F91" s="1275"/>
      <c r="G91" s="1275"/>
      <c r="H91" s="1275"/>
      <c r="I91" s="1275"/>
      <c r="J91" s="1275"/>
      <c r="K91" s="1277"/>
      <c r="L91" s="1216">
        <f t="shared" ref="L91" si="7">SUM(D91:J91)</f>
        <v>0</v>
      </c>
      <c r="M91" s="1217"/>
      <c r="N91" s="1217"/>
    </row>
    <row r="92" spans="1:14" ht="6.75" customHeight="1" thickTop="1" thickBot="1">
      <c r="A92" s="1220"/>
      <c r="B92" s="1221"/>
      <c r="C92" s="1222"/>
      <c r="D92" s="1280"/>
      <c r="E92" s="1280"/>
      <c r="F92" s="1280"/>
      <c r="G92" s="1280"/>
      <c r="H92" s="1280"/>
      <c r="I92" s="1280"/>
      <c r="J92" s="1280"/>
      <c r="K92" s="1223"/>
      <c r="L92" s="1224"/>
      <c r="M92" s="1217"/>
      <c r="N92" s="1217"/>
    </row>
    <row r="93" spans="1:14" ht="29.25" customHeight="1" thickTop="1" thickBot="1">
      <c r="A93" s="2042" t="s">
        <v>1542</v>
      </c>
      <c r="B93" s="2043"/>
      <c r="C93" s="1209"/>
      <c r="D93" s="1279"/>
      <c r="E93" s="1279"/>
      <c r="F93" s="1279"/>
      <c r="G93" s="1279"/>
      <c r="H93" s="1279"/>
      <c r="I93" s="1279"/>
      <c r="J93" s="1279"/>
      <c r="K93" s="1211"/>
      <c r="L93" s="1212"/>
      <c r="M93" s="1217"/>
      <c r="N93" s="1217"/>
    </row>
    <row r="94" spans="1:14" ht="14.25" thickTop="1" thickBot="1">
      <c r="A94" s="1225" t="s">
        <v>1543</v>
      </c>
      <c r="B94" s="1215" t="s">
        <v>1544</v>
      </c>
      <c r="C94" s="1273"/>
      <c r="D94" s="1275"/>
      <c r="E94" s="1275"/>
      <c r="F94" s="1275"/>
      <c r="G94" s="1275"/>
      <c r="H94" s="1275"/>
      <c r="I94" s="1275"/>
      <c r="J94" s="1275"/>
      <c r="K94" s="1277"/>
      <c r="L94" s="1216">
        <f>D94+E94+F94+G94+H94+I94+J94</f>
        <v>0</v>
      </c>
      <c r="M94" s="1217"/>
      <c r="N94" s="1217"/>
    </row>
    <row r="95" spans="1:14" ht="14.25" thickTop="1" thickBot="1">
      <c r="A95" s="1225" t="s">
        <v>1545</v>
      </c>
      <c r="B95" s="1215" t="s">
        <v>1546</v>
      </c>
      <c r="C95" s="1273"/>
      <c r="D95" s="1275"/>
      <c r="E95" s="1275"/>
      <c r="F95" s="1275"/>
      <c r="G95" s="1275"/>
      <c r="H95" s="1275"/>
      <c r="I95" s="1275"/>
      <c r="J95" s="1275"/>
      <c r="K95" s="1277"/>
      <c r="L95" s="1216">
        <f>SUM(D95:J95)</f>
        <v>0</v>
      </c>
      <c r="M95" s="1217"/>
      <c r="N95" s="1217"/>
    </row>
    <row r="96" spans="1:14" ht="14.25" thickTop="1" thickBot="1">
      <c r="A96" s="1225" t="s">
        <v>1547</v>
      </c>
      <c r="B96" s="1215" t="s">
        <v>1548</v>
      </c>
      <c r="C96" s="1273"/>
      <c r="D96" s="1275"/>
      <c r="E96" s="1275"/>
      <c r="F96" s="1275"/>
      <c r="G96" s="1275"/>
      <c r="H96" s="1275"/>
      <c r="I96" s="1275"/>
      <c r="J96" s="1275"/>
      <c r="K96" s="1277"/>
      <c r="L96" s="1216">
        <f>SUM(D96:J96)</f>
        <v>0</v>
      </c>
      <c r="M96" s="1217"/>
      <c r="N96" s="1217"/>
    </row>
    <row r="97" spans="1:14" ht="4.5" customHeight="1" thickTop="1" thickBot="1">
      <c r="A97" s="1226"/>
      <c r="B97" s="1227"/>
      <c r="C97" s="1222"/>
      <c r="D97" s="1283"/>
      <c r="E97" s="1283"/>
      <c r="F97" s="1283"/>
      <c r="G97" s="1283"/>
      <c r="H97" s="1283"/>
      <c r="I97" s="1283"/>
      <c r="J97" s="1283"/>
      <c r="K97" s="1223"/>
      <c r="L97" s="1224"/>
      <c r="M97" s="1217"/>
      <c r="N97" s="1217"/>
    </row>
    <row r="98" spans="1:14" ht="30.75" customHeight="1" thickTop="1" thickBot="1">
      <c r="A98" s="2042" t="s">
        <v>1549</v>
      </c>
      <c r="B98" s="2043"/>
      <c r="C98" s="1209"/>
      <c r="D98" s="1210"/>
      <c r="E98" s="1210"/>
      <c r="F98" s="1279"/>
      <c r="G98" s="1279"/>
      <c r="H98" s="1279"/>
      <c r="I98" s="1210"/>
      <c r="J98" s="1279"/>
      <c r="K98" s="1211"/>
      <c r="L98" s="1212"/>
      <c r="M98" s="1217"/>
      <c r="N98" s="1217"/>
    </row>
    <row r="99" spans="1:14" ht="24" thickTop="1" thickBot="1">
      <c r="A99" s="1225" t="s">
        <v>1550</v>
      </c>
      <c r="B99" s="1215" t="s">
        <v>501</v>
      </c>
      <c r="C99" s="1210"/>
      <c r="D99" s="1210"/>
      <c r="E99" s="1273"/>
      <c r="F99" s="1275"/>
      <c r="G99" s="1275"/>
      <c r="H99" s="1275"/>
      <c r="I99" s="1274"/>
      <c r="J99" s="1275"/>
      <c r="K99" s="1277"/>
      <c r="L99" s="1216">
        <f>F99+G99+H99+J99</f>
        <v>0</v>
      </c>
      <c r="M99" s="1217"/>
      <c r="N99" s="1217"/>
    </row>
    <row r="100" spans="1:14" ht="24" thickTop="1" thickBot="1">
      <c r="A100" s="1225" t="s">
        <v>1551</v>
      </c>
      <c r="B100" s="1228">
        <v>2000</v>
      </c>
      <c r="C100" s="1210"/>
      <c r="D100" s="1210"/>
      <c r="E100" s="1273"/>
      <c r="F100" s="1275"/>
      <c r="G100" s="1275"/>
      <c r="H100" s="1275"/>
      <c r="I100" s="1274"/>
      <c r="J100" s="1275"/>
      <c r="K100" s="1277"/>
      <c r="L100" s="1216">
        <f>F100+G100+H100+J100</f>
        <v>0</v>
      </c>
      <c r="M100" s="1217"/>
      <c r="N100" s="1217"/>
    </row>
    <row r="101" spans="1:14" ht="37.5" thickTop="1" thickBot="1">
      <c r="A101" s="1174" t="s">
        <v>1552</v>
      </c>
      <c r="B101" s="1229" t="s">
        <v>1553</v>
      </c>
      <c r="C101" s="1209"/>
      <c r="D101" s="1210"/>
      <c r="E101" s="1273"/>
      <c r="F101" s="1174">
        <f>SUM(F99:F100)</f>
        <v>0</v>
      </c>
      <c r="G101" s="1174">
        <f t="shared" ref="G101:H101" si="8">SUM(G99:G100)</f>
        <v>0</v>
      </c>
      <c r="H101" s="1174">
        <f t="shared" si="8"/>
        <v>0</v>
      </c>
      <c r="I101" s="1274"/>
      <c r="J101" s="1174">
        <f>SUM(J99:J100)</f>
        <v>0</v>
      </c>
      <c r="K101" s="1277"/>
      <c r="L101" s="1216">
        <f>F101+G101+H101+J101</f>
        <v>0</v>
      </c>
      <c r="M101" s="1217"/>
      <c r="N101" s="1217"/>
    </row>
    <row r="102" spans="1:14" ht="21" thickTop="1" thickBot="1">
      <c r="A102" s="1194" t="s">
        <v>1564</v>
      </c>
      <c r="B102" s="1195"/>
      <c r="C102" s="1195"/>
      <c r="D102" s="1195"/>
      <c r="E102" s="1195"/>
      <c r="F102" s="1195"/>
      <c r="G102" s="1195"/>
      <c r="H102" s="1195"/>
      <c r="I102" s="1195"/>
      <c r="J102" s="1195"/>
      <c r="K102" s="1195"/>
      <c r="L102" s="1195"/>
      <c r="M102" s="1217"/>
      <c r="N102" s="1217"/>
    </row>
    <row r="103" spans="1:14">
      <c r="A103" s="2044" t="s">
        <v>1786</v>
      </c>
      <c r="B103" s="1196"/>
      <c r="C103" s="1195"/>
      <c r="D103" s="2046" t="s">
        <v>1537</v>
      </c>
      <c r="E103" s="2047"/>
      <c r="F103" s="2047"/>
      <c r="G103" s="2047"/>
      <c r="H103" s="2047"/>
      <c r="I103" s="2047"/>
      <c r="J103" s="2047"/>
      <c r="K103" s="2047"/>
      <c r="L103" s="2048"/>
      <c r="M103" s="1217"/>
      <c r="N103" s="1217"/>
    </row>
    <row r="104" spans="1:14">
      <c r="A104" s="2045"/>
      <c r="B104" s="1197"/>
      <c r="C104" s="1198"/>
      <c r="D104" s="1199" t="s">
        <v>687</v>
      </c>
      <c r="E104" s="1199" t="s">
        <v>949</v>
      </c>
      <c r="F104" s="1199" t="s">
        <v>950</v>
      </c>
      <c r="G104" s="1199" t="s">
        <v>951</v>
      </c>
      <c r="H104" s="1199" t="s">
        <v>952</v>
      </c>
      <c r="I104" s="1199" t="s">
        <v>953</v>
      </c>
      <c r="J104" s="1199" t="s">
        <v>954</v>
      </c>
      <c r="K104" s="1199" t="s">
        <v>955</v>
      </c>
      <c r="L104" s="1200" t="s">
        <v>204</v>
      </c>
      <c r="M104" s="1217"/>
      <c r="N104" s="1217"/>
    </row>
    <row r="105" spans="1:14" ht="24">
      <c r="A105" s="2045"/>
      <c r="B105" s="1201"/>
      <c r="C105" s="1202"/>
      <c r="D105" s="1203" t="s">
        <v>154</v>
      </c>
      <c r="E105" s="1203" t="s">
        <v>49</v>
      </c>
      <c r="F105" s="1203" t="s">
        <v>971</v>
      </c>
      <c r="G105" s="1203" t="s">
        <v>965</v>
      </c>
      <c r="H105" s="1203" t="s">
        <v>966</v>
      </c>
      <c r="I105" s="1203" t="s">
        <v>935</v>
      </c>
      <c r="J105" s="1204" t="s">
        <v>233</v>
      </c>
      <c r="K105" s="1204" t="s">
        <v>234</v>
      </c>
      <c r="L105" s="1205" t="s">
        <v>433</v>
      </c>
      <c r="M105" s="1217"/>
      <c r="N105" s="1217"/>
    </row>
    <row r="106" spans="1:14" ht="13.5" thickBot="1">
      <c r="A106" s="2049" t="s">
        <v>1538</v>
      </c>
      <c r="B106" s="2050"/>
      <c r="C106" s="1209"/>
      <c r="D106" s="1210"/>
      <c r="E106" s="1210"/>
      <c r="F106" s="1210"/>
      <c r="G106" s="1210"/>
      <c r="H106" s="1210"/>
      <c r="I106" s="1210"/>
      <c r="J106" s="1210"/>
      <c r="K106" s="1211"/>
      <c r="L106" s="1212"/>
      <c r="M106" s="1217"/>
      <c r="N106" s="1217"/>
    </row>
    <row r="107" spans="1:14" ht="20.25" customHeight="1" thickTop="1" thickBot="1">
      <c r="A107" s="2040" t="s">
        <v>1539</v>
      </c>
      <c r="B107" s="2041"/>
      <c r="C107" s="1209"/>
      <c r="D107" s="1279"/>
      <c r="E107" s="1279"/>
      <c r="F107" s="1279"/>
      <c r="G107" s="1279"/>
      <c r="H107" s="1279"/>
      <c r="I107" s="1279"/>
      <c r="J107" s="1279"/>
      <c r="K107" s="1211"/>
      <c r="L107" s="1212"/>
      <c r="M107" s="1217"/>
      <c r="N107" s="1217"/>
    </row>
    <row r="108" spans="1:14" ht="14.25" thickTop="1" thickBot="1">
      <c r="A108" s="1214" t="s">
        <v>1540</v>
      </c>
      <c r="B108" s="1215" t="s">
        <v>501</v>
      </c>
      <c r="C108" s="1273"/>
      <c r="D108" s="1275"/>
      <c r="E108" s="1275"/>
      <c r="F108" s="1275"/>
      <c r="G108" s="1275"/>
      <c r="H108" s="1275"/>
      <c r="I108" s="1275"/>
      <c r="J108" s="1275"/>
      <c r="K108" s="1277"/>
      <c r="L108" s="1216">
        <f>SUM(D108:J108)</f>
        <v>0</v>
      </c>
      <c r="M108" s="1217"/>
      <c r="N108" s="1217"/>
    </row>
    <row r="109" spans="1:14" ht="14.25" thickTop="1" thickBot="1">
      <c r="A109" s="1218" t="s">
        <v>1541</v>
      </c>
      <c r="B109" s="1219">
        <v>2000</v>
      </c>
      <c r="C109" s="1273"/>
      <c r="D109" s="1275"/>
      <c r="E109" s="1275"/>
      <c r="F109" s="1275"/>
      <c r="G109" s="1275"/>
      <c r="H109" s="1275"/>
      <c r="I109" s="1275"/>
      <c r="J109" s="1275"/>
      <c r="K109" s="1277"/>
      <c r="L109" s="1216">
        <f t="shared" ref="L109" si="9">SUM(D109:J109)</f>
        <v>0</v>
      </c>
      <c r="M109" s="1217"/>
      <c r="N109" s="1217"/>
    </row>
    <row r="110" spans="1:14" ht="8.25" customHeight="1" thickTop="1" thickBot="1">
      <c r="A110" s="1220"/>
      <c r="B110" s="1221"/>
      <c r="C110" s="1222"/>
      <c r="D110" s="1280"/>
      <c r="E110" s="1280"/>
      <c r="F110" s="1280"/>
      <c r="G110" s="1280"/>
      <c r="H110" s="1280"/>
      <c r="I110" s="1280"/>
      <c r="J110" s="1280"/>
      <c r="K110" s="1223"/>
      <c r="L110" s="1224"/>
      <c r="M110" s="1217"/>
      <c r="N110" s="1217"/>
    </row>
    <row r="111" spans="1:14" ht="33" customHeight="1" thickTop="1" thickBot="1">
      <c r="A111" s="2042" t="s">
        <v>1542</v>
      </c>
      <c r="B111" s="2043"/>
      <c r="C111" s="1209"/>
      <c r="D111" s="1279"/>
      <c r="E111" s="1279"/>
      <c r="F111" s="1279"/>
      <c r="G111" s="1279"/>
      <c r="H111" s="1279"/>
      <c r="I111" s="1279"/>
      <c r="J111" s="1279"/>
      <c r="K111" s="1211"/>
      <c r="L111" s="1212"/>
      <c r="M111" s="1217"/>
      <c r="N111" s="1217"/>
    </row>
    <row r="112" spans="1:14" ht="14.25" thickTop="1" thickBot="1">
      <c r="A112" s="1225" t="s">
        <v>1543</v>
      </c>
      <c r="B112" s="1215" t="s">
        <v>1544</v>
      </c>
      <c r="C112" s="1273"/>
      <c r="D112" s="1275"/>
      <c r="E112" s="1275"/>
      <c r="F112" s="1275"/>
      <c r="G112" s="1275"/>
      <c r="H112" s="1275"/>
      <c r="I112" s="1275"/>
      <c r="J112" s="1275"/>
      <c r="K112" s="1277"/>
      <c r="L112" s="1216">
        <f>D112+E112+F112+G112+H112+I112+J112</f>
        <v>0</v>
      </c>
      <c r="M112" s="1217"/>
      <c r="N112" s="1217"/>
    </row>
    <row r="113" spans="1:14" ht="14.25" thickTop="1" thickBot="1">
      <c r="A113" s="1225" t="s">
        <v>1545</v>
      </c>
      <c r="B113" s="1215" t="s">
        <v>1546</v>
      </c>
      <c r="C113" s="1273"/>
      <c r="D113" s="1275"/>
      <c r="E113" s="1275"/>
      <c r="F113" s="1275"/>
      <c r="G113" s="1275"/>
      <c r="H113" s="1275"/>
      <c r="I113" s="1275"/>
      <c r="J113" s="1275"/>
      <c r="K113" s="1277"/>
      <c r="L113" s="1216">
        <f>SUM(D113:J113)</f>
        <v>0</v>
      </c>
      <c r="M113" s="1217"/>
      <c r="N113" s="1217"/>
    </row>
    <row r="114" spans="1:14" ht="14.25" thickTop="1" thickBot="1">
      <c r="A114" s="1225" t="s">
        <v>1547</v>
      </c>
      <c r="B114" s="1215" t="s">
        <v>1548</v>
      </c>
      <c r="C114" s="1273"/>
      <c r="D114" s="1275"/>
      <c r="E114" s="1275"/>
      <c r="F114" s="1275"/>
      <c r="G114" s="1275"/>
      <c r="H114" s="1275"/>
      <c r="I114" s="1275"/>
      <c r="J114" s="1275"/>
      <c r="K114" s="1277"/>
      <c r="L114" s="1216">
        <f>SUM(D114:J114)</f>
        <v>0</v>
      </c>
      <c r="M114" s="1217"/>
      <c r="N114" s="1217"/>
    </row>
    <row r="115" spans="1:14" ht="9.75" customHeight="1" thickTop="1" thickBot="1">
      <c r="A115" s="1226"/>
      <c r="B115" s="1227"/>
      <c r="C115" s="1222"/>
      <c r="D115" s="1283"/>
      <c r="E115" s="1283"/>
      <c r="F115" s="1283"/>
      <c r="G115" s="1283"/>
      <c r="H115" s="1283"/>
      <c r="I115" s="1283"/>
      <c r="J115" s="1283"/>
      <c r="K115" s="1223"/>
      <c r="L115" s="1224"/>
      <c r="M115" s="1217"/>
      <c r="N115" s="1217"/>
    </row>
    <row r="116" spans="1:14" ht="31.5" customHeight="1" thickTop="1" thickBot="1">
      <c r="A116" s="2042" t="s">
        <v>1549</v>
      </c>
      <c r="B116" s="2043"/>
      <c r="C116" s="1209"/>
      <c r="D116" s="1210"/>
      <c r="E116" s="1210"/>
      <c r="F116" s="1279"/>
      <c r="G116" s="1279"/>
      <c r="H116" s="1279"/>
      <c r="I116" s="1210"/>
      <c r="J116" s="1279"/>
      <c r="K116" s="1211"/>
      <c r="L116" s="1212"/>
      <c r="M116" s="1217"/>
      <c r="N116" s="1217"/>
    </row>
    <row r="117" spans="1:14" ht="24" thickTop="1" thickBot="1">
      <c r="A117" s="1225" t="s">
        <v>1550</v>
      </c>
      <c r="B117" s="1215" t="s">
        <v>501</v>
      </c>
      <c r="C117" s="1210"/>
      <c r="D117" s="1210"/>
      <c r="E117" s="1273"/>
      <c r="F117" s="1275"/>
      <c r="G117" s="1275"/>
      <c r="H117" s="1275"/>
      <c r="I117" s="1274"/>
      <c r="J117" s="1275"/>
      <c r="K117" s="1277"/>
      <c r="L117" s="1216">
        <f>F117+G117+H117+J117</f>
        <v>0</v>
      </c>
      <c r="M117" s="1217"/>
      <c r="N117" s="1217"/>
    </row>
    <row r="118" spans="1:14" ht="24" thickTop="1" thickBot="1">
      <c r="A118" s="1225" t="s">
        <v>1551</v>
      </c>
      <c r="B118" s="1228">
        <v>2000</v>
      </c>
      <c r="C118" s="1210"/>
      <c r="D118" s="1210"/>
      <c r="E118" s="1273"/>
      <c r="F118" s="1275"/>
      <c r="G118" s="1275"/>
      <c r="H118" s="1275"/>
      <c r="I118" s="1274"/>
      <c r="J118" s="1275"/>
      <c r="K118" s="1277"/>
      <c r="L118" s="1216">
        <f>F118+G118+H118+J118</f>
        <v>0</v>
      </c>
      <c r="M118" s="1217"/>
      <c r="N118" s="1217"/>
    </row>
    <row r="119" spans="1:14" ht="37.5" thickTop="1" thickBot="1">
      <c r="A119" s="1174" t="s">
        <v>1552</v>
      </c>
      <c r="B119" s="1229" t="s">
        <v>1553</v>
      </c>
      <c r="C119" s="1209"/>
      <c r="D119" s="1210"/>
      <c r="E119" s="1273"/>
      <c r="F119" s="1174">
        <f>SUM(F117:F118)</f>
        <v>0</v>
      </c>
      <c r="G119" s="1174">
        <f t="shared" ref="G119:H119" si="10">SUM(G117:G118)</f>
        <v>0</v>
      </c>
      <c r="H119" s="1174">
        <f t="shared" si="10"/>
        <v>0</v>
      </c>
      <c r="I119" s="1274"/>
      <c r="J119" s="1174">
        <f>SUM(J117:J118)</f>
        <v>0</v>
      </c>
      <c r="K119" s="1277"/>
      <c r="L119" s="1216">
        <f>F119+G119+H119+J119</f>
        <v>0</v>
      </c>
      <c r="M119" s="1217"/>
      <c r="N119" s="1217"/>
    </row>
    <row r="120" spans="1:14" ht="21" thickTop="1" thickBot="1">
      <c r="A120" s="1194" t="s">
        <v>1560</v>
      </c>
      <c r="B120" s="1195"/>
      <c r="C120" s="1195"/>
      <c r="D120" s="1195"/>
      <c r="E120" s="1195"/>
      <c r="F120" s="1195"/>
      <c r="G120" s="1195"/>
      <c r="H120" s="1195"/>
      <c r="I120" s="1195"/>
      <c r="J120" s="1195"/>
      <c r="K120" s="1195"/>
      <c r="L120" s="1195"/>
      <c r="M120" s="1217"/>
      <c r="N120" s="1217"/>
    </row>
    <row r="121" spans="1:14">
      <c r="A121" s="2044" t="s">
        <v>1787</v>
      </c>
      <c r="B121" s="1196"/>
      <c r="C121" s="1195"/>
      <c r="D121" s="2046" t="s">
        <v>1537</v>
      </c>
      <c r="E121" s="2047"/>
      <c r="F121" s="2047"/>
      <c r="G121" s="2047"/>
      <c r="H121" s="2047"/>
      <c r="I121" s="2047"/>
      <c r="J121" s="2047"/>
      <c r="K121" s="2047"/>
      <c r="L121" s="2048"/>
      <c r="M121" s="1217"/>
      <c r="N121" s="1217"/>
    </row>
    <row r="122" spans="1:14">
      <c r="A122" s="2045"/>
      <c r="B122" s="1197"/>
      <c r="C122" s="1198"/>
      <c r="D122" s="1199" t="s">
        <v>687</v>
      </c>
      <c r="E122" s="1199" t="s">
        <v>949</v>
      </c>
      <c r="F122" s="1199" t="s">
        <v>950</v>
      </c>
      <c r="G122" s="1199" t="s">
        <v>951</v>
      </c>
      <c r="H122" s="1199" t="s">
        <v>952</v>
      </c>
      <c r="I122" s="1199" t="s">
        <v>953</v>
      </c>
      <c r="J122" s="1199" t="s">
        <v>954</v>
      </c>
      <c r="K122" s="1199" t="s">
        <v>955</v>
      </c>
      <c r="L122" s="1200" t="s">
        <v>204</v>
      </c>
      <c r="M122" s="1217"/>
      <c r="N122" s="1217"/>
    </row>
    <row r="123" spans="1:14" ht="24">
      <c r="A123" s="2045"/>
      <c r="B123" s="1201"/>
      <c r="C123" s="1202"/>
      <c r="D123" s="1203" t="s">
        <v>154</v>
      </c>
      <c r="E123" s="1203" t="s">
        <v>49</v>
      </c>
      <c r="F123" s="1203" t="s">
        <v>971</v>
      </c>
      <c r="G123" s="1203" t="s">
        <v>965</v>
      </c>
      <c r="H123" s="1203" t="s">
        <v>966</v>
      </c>
      <c r="I123" s="1203" t="s">
        <v>935</v>
      </c>
      <c r="J123" s="1204" t="s">
        <v>233</v>
      </c>
      <c r="K123" s="1204" t="s">
        <v>234</v>
      </c>
      <c r="L123" s="1205" t="s">
        <v>433</v>
      </c>
      <c r="M123" s="1217"/>
      <c r="N123" s="1217"/>
    </row>
    <row r="124" spans="1:14" ht="13.5" thickBot="1">
      <c r="A124" s="2049" t="s">
        <v>1538</v>
      </c>
      <c r="B124" s="2050"/>
      <c r="C124" s="1209"/>
      <c r="D124" s="1210"/>
      <c r="E124" s="1210"/>
      <c r="F124" s="1210"/>
      <c r="G124" s="1210"/>
      <c r="H124" s="1210"/>
      <c r="I124" s="1210"/>
      <c r="J124" s="1210"/>
      <c r="K124" s="1211"/>
      <c r="L124" s="1212"/>
      <c r="M124" s="1217"/>
      <c r="N124" s="1217"/>
    </row>
    <row r="125" spans="1:14" ht="14.25" thickTop="1" thickBot="1">
      <c r="A125" s="2040" t="s">
        <v>1539</v>
      </c>
      <c r="B125" s="2041"/>
      <c r="C125" s="1209"/>
      <c r="D125" s="1279"/>
      <c r="E125" s="1279"/>
      <c r="F125" s="1279"/>
      <c r="G125" s="1279"/>
      <c r="H125" s="1279"/>
      <c r="I125" s="1279"/>
      <c r="J125" s="1279"/>
      <c r="K125" s="1211"/>
      <c r="L125" s="1212"/>
      <c r="M125" s="1217"/>
      <c r="N125" s="1217"/>
    </row>
    <row r="126" spans="1:14" ht="14.25" thickTop="1" thickBot="1">
      <c r="A126" s="1214" t="s">
        <v>1540</v>
      </c>
      <c r="B126" s="1215" t="s">
        <v>501</v>
      </c>
      <c r="C126" s="1273"/>
      <c r="D126" s="1275">
        <v>4460929</v>
      </c>
      <c r="E126" s="1275">
        <v>1440085</v>
      </c>
      <c r="F126" s="1275">
        <v>5588108</v>
      </c>
      <c r="G126" s="1275">
        <v>2101541</v>
      </c>
      <c r="H126" s="1275">
        <v>0</v>
      </c>
      <c r="I126" s="1275">
        <v>0</v>
      </c>
      <c r="J126" s="1275">
        <v>38288</v>
      </c>
      <c r="K126" s="1277"/>
      <c r="L126" s="1216">
        <f>SUM(D126:J126)</f>
        <v>13628951</v>
      </c>
      <c r="M126" s="1217"/>
      <c r="N126" s="1217"/>
    </row>
    <row r="127" spans="1:14" ht="14.25" thickTop="1" thickBot="1">
      <c r="A127" s="1218" t="s">
        <v>1541</v>
      </c>
      <c r="B127" s="1219">
        <v>2000</v>
      </c>
      <c r="C127" s="1273"/>
      <c r="D127" s="1275">
        <v>197368</v>
      </c>
      <c r="E127" s="1275">
        <v>51366</v>
      </c>
      <c r="F127" s="1275">
        <v>48266</v>
      </c>
      <c r="G127" s="1275">
        <v>71902</v>
      </c>
      <c r="H127" s="1275">
        <v>12768670</v>
      </c>
      <c r="I127" s="1275"/>
      <c r="J127" s="1275"/>
      <c r="K127" s="1277"/>
      <c r="L127" s="1216">
        <f t="shared" ref="L127" si="11">SUM(D127:J127)</f>
        <v>13137572</v>
      </c>
      <c r="M127" s="1217"/>
      <c r="N127" s="1217"/>
    </row>
    <row r="128" spans="1:14" ht="7.5" customHeight="1" thickTop="1" thickBot="1">
      <c r="A128" s="1220"/>
      <c r="B128" s="1221"/>
      <c r="C128" s="1222"/>
      <c r="D128" s="1280"/>
      <c r="E128" s="1280"/>
      <c r="F128" s="1280"/>
      <c r="G128" s="1280"/>
      <c r="H128" s="1280"/>
      <c r="I128" s="1280"/>
      <c r="J128" s="1280"/>
      <c r="K128" s="1223"/>
      <c r="L128" s="1224"/>
      <c r="M128" s="1217"/>
      <c r="N128" s="1217"/>
    </row>
    <row r="129" spans="1:14" ht="29.25" customHeight="1" thickTop="1" thickBot="1">
      <c r="A129" s="2042" t="s">
        <v>1542</v>
      </c>
      <c r="B129" s="2043"/>
      <c r="C129" s="1209"/>
      <c r="D129" s="1279"/>
      <c r="E129" s="1279"/>
      <c r="F129" s="1279"/>
      <c r="G129" s="1279"/>
      <c r="H129" s="1279"/>
      <c r="I129" s="1279"/>
      <c r="J129" s="1279"/>
      <c r="K129" s="1211"/>
      <c r="L129" s="1212"/>
      <c r="M129" s="1217"/>
      <c r="N129" s="1217"/>
    </row>
    <row r="130" spans="1:14" ht="14.25" thickTop="1" thickBot="1">
      <c r="A130" s="1225" t="s">
        <v>1543</v>
      </c>
      <c r="B130" s="1215" t="s">
        <v>1544</v>
      </c>
      <c r="C130" s="1273"/>
      <c r="D130" s="1275"/>
      <c r="E130" s="1275"/>
      <c r="F130" s="1275"/>
      <c r="G130" s="1275"/>
      <c r="H130" s="1275">
        <v>12768670</v>
      </c>
      <c r="I130" s="1275"/>
      <c r="J130" s="1275"/>
      <c r="K130" s="1277"/>
      <c r="L130" s="1216">
        <f>D130+E130+F130+G130+H130+I130+J130</f>
        <v>12768670</v>
      </c>
      <c r="M130" s="1217"/>
      <c r="N130" s="1217"/>
    </row>
    <row r="131" spans="1:14" ht="14.25" thickTop="1" thickBot="1">
      <c r="A131" s="1225" t="s">
        <v>1545</v>
      </c>
      <c r="B131" s="1215" t="s">
        <v>1546</v>
      </c>
      <c r="C131" s="1273"/>
      <c r="D131" s="1275"/>
      <c r="E131" s="1275"/>
      <c r="F131" s="1275"/>
      <c r="G131" s="1275"/>
      <c r="H131" s="1275"/>
      <c r="I131" s="1275"/>
      <c r="J131" s="1275"/>
      <c r="K131" s="1277"/>
      <c r="L131" s="1216">
        <f>SUM(D131:J131)</f>
        <v>0</v>
      </c>
      <c r="M131" s="1217"/>
      <c r="N131" s="1217"/>
    </row>
    <row r="132" spans="1:14" ht="14.25" thickTop="1" thickBot="1">
      <c r="A132" s="1225" t="s">
        <v>1547</v>
      </c>
      <c r="B132" s="1215" t="s">
        <v>1548</v>
      </c>
      <c r="C132" s="1273"/>
      <c r="D132" s="1275">
        <v>1</v>
      </c>
      <c r="E132" s="1275">
        <v>0</v>
      </c>
      <c r="F132" s="1275"/>
      <c r="G132" s="1275"/>
      <c r="H132" s="1275"/>
      <c r="I132" s="1275"/>
      <c r="J132" s="1275"/>
      <c r="K132" s="1277"/>
      <c r="L132" s="1216">
        <f>SUM(D132:J132)</f>
        <v>1</v>
      </c>
      <c r="M132" s="1217"/>
      <c r="N132" s="1217"/>
    </row>
    <row r="133" spans="1:14" ht="6" customHeight="1" thickTop="1" thickBot="1">
      <c r="A133" s="1226"/>
      <c r="B133" s="1227"/>
      <c r="C133" s="1222"/>
      <c r="D133" s="1283"/>
      <c r="E133" s="1283"/>
      <c r="F133" s="1283"/>
      <c r="G133" s="1283"/>
      <c r="H133" s="1283"/>
      <c r="I133" s="1283"/>
      <c r="J133" s="1283"/>
      <c r="K133" s="1223"/>
      <c r="L133" s="1224"/>
      <c r="M133" s="1217"/>
      <c r="N133" s="1217"/>
    </row>
    <row r="134" spans="1:14" ht="27.75" customHeight="1" thickTop="1" thickBot="1">
      <c r="A134" s="2042" t="s">
        <v>1549</v>
      </c>
      <c r="B134" s="2043"/>
      <c r="C134" s="1209"/>
      <c r="D134" s="1210"/>
      <c r="E134" s="1210"/>
      <c r="F134" s="1279"/>
      <c r="G134" s="1279"/>
      <c r="H134" s="1279"/>
      <c r="I134" s="1210"/>
      <c r="J134" s="1279"/>
      <c r="K134" s="1211"/>
      <c r="L134" s="1212"/>
      <c r="M134" s="1217"/>
      <c r="N134" s="1217"/>
    </row>
    <row r="135" spans="1:14" ht="24" thickTop="1" thickBot="1">
      <c r="A135" s="1225" t="s">
        <v>1550</v>
      </c>
      <c r="B135" s="1215" t="s">
        <v>501</v>
      </c>
      <c r="C135" s="1210"/>
      <c r="D135" s="1210"/>
      <c r="E135" s="1273"/>
      <c r="F135" s="1275"/>
      <c r="G135" s="1275">
        <v>603884</v>
      </c>
      <c r="H135" s="1275"/>
      <c r="I135" s="1274"/>
      <c r="J135" s="1275">
        <v>38288</v>
      </c>
      <c r="K135" s="1277"/>
      <c r="L135" s="1216">
        <f>F135+G135+H135+J135</f>
        <v>642172</v>
      </c>
      <c r="M135" s="1217"/>
      <c r="N135" s="1217"/>
    </row>
    <row r="136" spans="1:14" ht="24" thickTop="1" thickBot="1">
      <c r="A136" s="1225" t="s">
        <v>1551</v>
      </c>
      <c r="B136" s="1228">
        <v>2000</v>
      </c>
      <c r="C136" s="1210"/>
      <c r="D136" s="1210"/>
      <c r="E136" s="1273"/>
      <c r="F136" s="1275"/>
      <c r="G136" s="1275"/>
      <c r="H136" s="1275"/>
      <c r="I136" s="1274"/>
      <c r="J136" s="1275"/>
      <c r="K136" s="1277"/>
      <c r="L136" s="1216">
        <f>F136+G136+H136+J136</f>
        <v>0</v>
      </c>
      <c r="M136" s="1217"/>
      <c r="N136" s="1217"/>
    </row>
    <row r="137" spans="1:14" ht="37.5" thickTop="1" thickBot="1">
      <c r="A137" s="1174" t="s">
        <v>1552</v>
      </c>
      <c r="B137" s="1229" t="s">
        <v>1553</v>
      </c>
      <c r="C137" s="1209"/>
      <c r="D137" s="1210"/>
      <c r="E137" s="1273"/>
      <c r="F137" s="1174">
        <f>SUM(F135:F136)</f>
        <v>0</v>
      </c>
      <c r="G137" s="1174">
        <f t="shared" ref="G137:H137" si="12">SUM(G135:G136)</f>
        <v>603884</v>
      </c>
      <c r="H137" s="1174">
        <f t="shared" si="12"/>
        <v>0</v>
      </c>
      <c r="I137" s="1274"/>
      <c r="J137" s="1174">
        <f>SUM(J135:J136)</f>
        <v>38288</v>
      </c>
      <c r="K137" s="1277"/>
      <c r="L137" s="1216">
        <f>F137+G137+H137+J137</f>
        <v>642172</v>
      </c>
      <c r="M137" s="1217"/>
      <c r="N137" s="1217"/>
    </row>
    <row r="138" spans="1:14" ht="21" thickTop="1" thickBot="1">
      <c r="A138" s="1194" t="s">
        <v>1561</v>
      </c>
      <c r="B138" s="1195"/>
      <c r="C138" s="1195"/>
      <c r="D138" s="1195"/>
      <c r="E138" s="1195"/>
      <c r="F138" s="1195"/>
      <c r="G138" s="1195"/>
      <c r="H138" s="1195"/>
      <c r="I138" s="1195"/>
      <c r="J138" s="1195"/>
      <c r="K138" s="1195"/>
      <c r="L138" s="1195"/>
      <c r="M138" s="1217"/>
      <c r="N138" s="1217"/>
    </row>
    <row r="139" spans="1:14">
      <c r="A139" s="2044" t="s">
        <v>4857</v>
      </c>
      <c r="B139" s="1196"/>
      <c r="C139" s="1195"/>
      <c r="D139" s="2046" t="s">
        <v>1537</v>
      </c>
      <c r="E139" s="2047"/>
      <c r="F139" s="2047"/>
      <c r="G139" s="2047"/>
      <c r="H139" s="2047"/>
      <c r="I139" s="2047"/>
      <c r="J139" s="2047"/>
      <c r="K139" s="2047"/>
      <c r="L139" s="2048"/>
      <c r="M139" s="1217"/>
      <c r="N139" s="1217"/>
    </row>
    <row r="140" spans="1:14">
      <c r="A140" s="2045"/>
      <c r="B140" s="1197"/>
      <c r="C140" s="1198"/>
      <c r="D140" s="1199" t="s">
        <v>687</v>
      </c>
      <c r="E140" s="1199" t="s">
        <v>949</v>
      </c>
      <c r="F140" s="1199" t="s">
        <v>950</v>
      </c>
      <c r="G140" s="1199" t="s">
        <v>951</v>
      </c>
      <c r="H140" s="1199" t="s">
        <v>952</v>
      </c>
      <c r="I140" s="1199" t="s">
        <v>953</v>
      </c>
      <c r="J140" s="1199" t="s">
        <v>954</v>
      </c>
      <c r="K140" s="1199" t="s">
        <v>955</v>
      </c>
      <c r="L140" s="1200" t="s">
        <v>204</v>
      </c>
      <c r="M140" s="1217"/>
      <c r="N140" s="1217"/>
    </row>
    <row r="141" spans="1:14" ht="24">
      <c r="A141" s="2045"/>
      <c r="B141" s="1201"/>
      <c r="C141" s="1202"/>
      <c r="D141" s="1203" t="s">
        <v>154</v>
      </c>
      <c r="E141" s="1203" t="s">
        <v>49</v>
      </c>
      <c r="F141" s="1203" t="s">
        <v>971</v>
      </c>
      <c r="G141" s="1203" t="s">
        <v>965</v>
      </c>
      <c r="H141" s="1203" t="s">
        <v>966</v>
      </c>
      <c r="I141" s="1203" t="s">
        <v>935</v>
      </c>
      <c r="J141" s="1204" t="s">
        <v>233</v>
      </c>
      <c r="K141" s="1204" t="s">
        <v>234</v>
      </c>
      <c r="L141" s="1205" t="s">
        <v>433</v>
      </c>
      <c r="M141" s="1217"/>
      <c r="N141" s="1217"/>
    </row>
    <row r="142" spans="1:14" ht="13.5" thickBot="1">
      <c r="A142" s="2049" t="s">
        <v>1538</v>
      </c>
      <c r="B142" s="2050"/>
      <c r="C142" s="1209"/>
      <c r="D142" s="1210"/>
      <c r="E142" s="1210"/>
      <c r="F142" s="1210"/>
      <c r="G142" s="1210"/>
      <c r="H142" s="1210"/>
      <c r="I142" s="1210"/>
      <c r="J142" s="1210"/>
      <c r="K142" s="1211"/>
      <c r="L142" s="1212"/>
      <c r="M142" s="1217"/>
      <c r="N142" s="1217"/>
    </row>
    <row r="143" spans="1:14" ht="14.25" thickTop="1" thickBot="1">
      <c r="A143" s="2040" t="s">
        <v>1539</v>
      </c>
      <c r="B143" s="2041"/>
      <c r="C143" s="1209"/>
      <c r="D143" s="1279"/>
      <c r="E143" s="1279"/>
      <c r="F143" s="1279"/>
      <c r="G143" s="1279"/>
      <c r="H143" s="1279"/>
      <c r="I143" s="1279"/>
      <c r="J143" s="1279"/>
      <c r="K143" s="1211"/>
      <c r="L143" s="1212"/>
      <c r="M143" s="1217"/>
      <c r="N143" s="1217"/>
    </row>
    <row r="144" spans="1:14" ht="14.25" thickTop="1" thickBot="1">
      <c r="A144" s="1214" t="s">
        <v>1540</v>
      </c>
      <c r="B144" s="1215" t="s">
        <v>501</v>
      </c>
      <c r="C144" s="1273"/>
      <c r="D144" s="1275"/>
      <c r="E144" s="1275"/>
      <c r="F144" s="1275"/>
      <c r="G144" s="1275"/>
      <c r="H144" s="1275"/>
      <c r="I144" s="1275"/>
      <c r="J144" s="1275"/>
      <c r="K144" s="1277"/>
      <c r="L144" s="1216">
        <f>SUM(D144:J144)</f>
        <v>0</v>
      </c>
      <c r="M144" s="1217"/>
      <c r="N144" s="1217"/>
    </row>
    <row r="145" spans="1:14" ht="14.25" thickTop="1" thickBot="1">
      <c r="A145" s="1218" t="s">
        <v>1541</v>
      </c>
      <c r="B145" s="1219">
        <v>2000</v>
      </c>
      <c r="C145" s="1273"/>
      <c r="D145" s="1275"/>
      <c r="E145" s="1275"/>
      <c r="F145" s="1275"/>
      <c r="G145" s="1275"/>
      <c r="H145" s="1275"/>
      <c r="I145" s="1275"/>
      <c r="J145" s="1275"/>
      <c r="K145" s="1277"/>
      <c r="L145" s="1216">
        <f t="shared" ref="L145" si="13">SUM(D145:J145)</f>
        <v>0</v>
      </c>
      <c r="M145" s="1217"/>
      <c r="N145" s="1217"/>
    </row>
    <row r="146" spans="1:14" ht="14.25" thickTop="1" thickBot="1">
      <c r="A146" s="1220"/>
      <c r="B146" s="1221"/>
      <c r="C146" s="1222"/>
      <c r="D146" s="1280"/>
      <c r="E146" s="1280"/>
      <c r="F146" s="1280"/>
      <c r="G146" s="1280"/>
      <c r="H146" s="1280"/>
      <c r="I146" s="1280"/>
      <c r="J146" s="1280"/>
      <c r="K146" s="1223"/>
      <c r="L146" s="1224"/>
      <c r="M146" s="1217"/>
      <c r="N146" s="1217"/>
    </row>
    <row r="147" spans="1:14" ht="27.75" customHeight="1" thickTop="1" thickBot="1">
      <c r="A147" s="2042" t="s">
        <v>1542</v>
      </c>
      <c r="B147" s="2043"/>
      <c r="C147" s="1209"/>
      <c r="D147" s="1279"/>
      <c r="E147" s="1279"/>
      <c r="F147" s="1279"/>
      <c r="G147" s="1279"/>
      <c r="H147" s="1279"/>
      <c r="I147" s="1279"/>
      <c r="J147" s="1279"/>
      <c r="K147" s="1211"/>
      <c r="L147" s="1212"/>
      <c r="M147" s="1217"/>
      <c r="N147" s="1217"/>
    </row>
    <row r="148" spans="1:14" ht="14.25" thickTop="1" thickBot="1">
      <c r="A148" s="1225" t="s">
        <v>1543</v>
      </c>
      <c r="B148" s="1215" t="s">
        <v>1544</v>
      </c>
      <c r="C148" s="1273"/>
      <c r="D148" s="1275"/>
      <c r="E148" s="1275"/>
      <c r="F148" s="1275"/>
      <c r="G148" s="1275"/>
      <c r="H148" s="1275"/>
      <c r="I148" s="1275"/>
      <c r="J148" s="1275"/>
      <c r="K148" s="1277"/>
      <c r="L148" s="1216">
        <f>D148+E148+F148+G148+H148+I148+J148</f>
        <v>0</v>
      </c>
      <c r="M148" s="1217"/>
      <c r="N148" s="1217"/>
    </row>
    <row r="149" spans="1:14" ht="14.25" thickTop="1" thickBot="1">
      <c r="A149" s="1225" t="s">
        <v>1545</v>
      </c>
      <c r="B149" s="1215" t="s">
        <v>1546</v>
      </c>
      <c r="C149" s="1273"/>
      <c r="D149" s="1275"/>
      <c r="E149" s="1275"/>
      <c r="F149" s="1275"/>
      <c r="G149" s="1275"/>
      <c r="H149" s="1275"/>
      <c r="I149" s="1275"/>
      <c r="J149" s="1275"/>
      <c r="K149" s="1277"/>
      <c r="L149" s="1216">
        <f>SUM(D149:J149)</f>
        <v>0</v>
      </c>
      <c r="M149" s="1217"/>
      <c r="N149" s="1217"/>
    </row>
    <row r="150" spans="1:14" ht="14.25" thickTop="1" thickBot="1">
      <c r="A150" s="1225" t="s">
        <v>1547</v>
      </c>
      <c r="B150" s="1215" t="s">
        <v>1548</v>
      </c>
      <c r="C150" s="1273"/>
      <c r="D150" s="1275"/>
      <c r="E150" s="1275"/>
      <c r="F150" s="1275"/>
      <c r="G150" s="1275"/>
      <c r="H150" s="1275"/>
      <c r="I150" s="1275"/>
      <c r="J150" s="1275"/>
      <c r="K150" s="1277"/>
      <c r="L150" s="1216">
        <f>SUM(D150:J150)</f>
        <v>0</v>
      </c>
      <c r="M150" s="1217"/>
      <c r="N150" s="1217"/>
    </row>
    <row r="151" spans="1:14" ht="14.25" thickTop="1" thickBot="1">
      <c r="A151" s="1226"/>
      <c r="B151" s="1227"/>
      <c r="C151" s="1222"/>
      <c r="D151" s="1283"/>
      <c r="E151" s="1283"/>
      <c r="F151" s="1283"/>
      <c r="G151" s="1283"/>
      <c r="H151" s="1283"/>
      <c r="I151" s="1283"/>
      <c r="J151" s="1283"/>
      <c r="K151" s="1223"/>
      <c r="L151" s="1224"/>
      <c r="M151" s="1217"/>
      <c r="N151" s="1217"/>
    </row>
    <row r="152" spans="1:14" ht="30" customHeight="1" thickTop="1" thickBot="1">
      <c r="A152" s="2042" t="s">
        <v>1549</v>
      </c>
      <c r="B152" s="2043"/>
      <c r="C152" s="1209"/>
      <c r="D152" s="1210"/>
      <c r="E152" s="1210"/>
      <c r="F152" s="1279"/>
      <c r="G152" s="1279"/>
      <c r="H152" s="1279"/>
      <c r="I152" s="1210"/>
      <c r="J152" s="1279"/>
      <c r="K152" s="1211"/>
      <c r="L152" s="1212"/>
      <c r="M152" s="1217"/>
      <c r="N152" s="1217"/>
    </row>
    <row r="153" spans="1:14" ht="24" thickTop="1" thickBot="1">
      <c r="A153" s="1225" t="s">
        <v>1550</v>
      </c>
      <c r="B153" s="1215" t="s">
        <v>501</v>
      </c>
      <c r="C153" s="1210"/>
      <c r="D153" s="1210"/>
      <c r="E153" s="1273"/>
      <c r="F153" s="1275"/>
      <c r="G153" s="1275"/>
      <c r="H153" s="1275"/>
      <c r="I153" s="1274"/>
      <c r="J153" s="1275"/>
      <c r="K153" s="1277"/>
      <c r="L153" s="1216">
        <f>F153+G153+H153+J153</f>
        <v>0</v>
      </c>
      <c r="M153" s="1217"/>
      <c r="N153" s="1217"/>
    </row>
    <row r="154" spans="1:14" ht="24" thickTop="1" thickBot="1">
      <c r="A154" s="1225" t="s">
        <v>1551</v>
      </c>
      <c r="B154" s="1228">
        <v>2000</v>
      </c>
      <c r="C154" s="1210"/>
      <c r="D154" s="1210"/>
      <c r="E154" s="1273"/>
      <c r="F154" s="1275"/>
      <c r="G154" s="1275"/>
      <c r="H154" s="1275"/>
      <c r="I154" s="1274"/>
      <c r="J154" s="1275"/>
      <c r="K154" s="1277"/>
      <c r="L154" s="1216">
        <f>F154+G154+H154+J154</f>
        <v>0</v>
      </c>
      <c r="M154" s="1217"/>
      <c r="N154" s="1217"/>
    </row>
    <row r="155" spans="1:14" ht="37.5" thickTop="1" thickBot="1">
      <c r="A155" s="1174" t="s">
        <v>1552</v>
      </c>
      <c r="B155" s="1229" t="s">
        <v>1553</v>
      </c>
      <c r="C155" s="1209"/>
      <c r="D155" s="1210"/>
      <c r="E155" s="1273"/>
      <c r="F155" s="1174">
        <f>SUM(F153:F154)</f>
        <v>0</v>
      </c>
      <c r="G155" s="1174">
        <f t="shared" ref="G155:H155" si="14">SUM(G153:G154)</f>
        <v>0</v>
      </c>
      <c r="H155" s="1174">
        <f t="shared" si="14"/>
        <v>0</v>
      </c>
      <c r="I155" s="1274"/>
      <c r="J155" s="1174">
        <f>SUM(J153:J154)</f>
        <v>0</v>
      </c>
      <c r="K155" s="1277"/>
      <c r="L155" s="1216">
        <f>F155+G155+H155+J155</f>
        <v>0</v>
      </c>
      <c r="M155" s="1217"/>
      <c r="N155" s="1217"/>
    </row>
    <row r="156" spans="1:14" ht="21" thickTop="1" thickBot="1">
      <c r="A156" s="1194" t="s">
        <v>1581</v>
      </c>
      <c r="B156" s="1195"/>
      <c r="C156" s="1195"/>
      <c r="D156" s="1195"/>
      <c r="E156" s="1195"/>
      <c r="F156" s="1195"/>
      <c r="G156" s="1195"/>
      <c r="H156" s="1195"/>
      <c r="I156" s="1195"/>
      <c r="J156" s="1195"/>
      <c r="K156" s="1195"/>
      <c r="L156" s="1195"/>
      <c r="M156" s="1217"/>
      <c r="N156" s="1217"/>
    </row>
    <row r="157" spans="1:14">
      <c r="A157" s="2044" t="s">
        <v>1802</v>
      </c>
      <c r="B157" s="1196"/>
      <c r="C157" s="1195"/>
      <c r="D157" s="2046" t="s">
        <v>1537</v>
      </c>
      <c r="E157" s="2047"/>
      <c r="F157" s="2047"/>
      <c r="G157" s="2047"/>
      <c r="H157" s="2047"/>
      <c r="I157" s="2047"/>
      <c r="J157" s="2047"/>
      <c r="K157" s="2047"/>
      <c r="L157" s="2048"/>
      <c r="M157" s="1217"/>
      <c r="N157" s="1217"/>
    </row>
    <row r="158" spans="1:14">
      <c r="A158" s="2045"/>
      <c r="B158" s="1197"/>
      <c r="C158" s="1198"/>
      <c r="D158" s="1199" t="s">
        <v>687</v>
      </c>
      <c r="E158" s="1199" t="s">
        <v>949</v>
      </c>
      <c r="F158" s="1199" t="s">
        <v>950</v>
      </c>
      <c r="G158" s="1199" t="s">
        <v>951</v>
      </c>
      <c r="H158" s="1199" t="s">
        <v>952</v>
      </c>
      <c r="I158" s="1199" t="s">
        <v>953</v>
      </c>
      <c r="J158" s="1199" t="s">
        <v>954</v>
      </c>
      <c r="K158" s="1199" t="s">
        <v>955</v>
      </c>
      <c r="L158" s="1200" t="s">
        <v>204</v>
      </c>
      <c r="M158" s="1217"/>
      <c r="N158" s="1217"/>
    </row>
    <row r="159" spans="1:14" ht="24">
      <c r="A159" s="2045"/>
      <c r="B159" s="1201"/>
      <c r="C159" s="1202"/>
      <c r="D159" s="1203" t="s">
        <v>154</v>
      </c>
      <c r="E159" s="1203" t="s">
        <v>49</v>
      </c>
      <c r="F159" s="1203" t="s">
        <v>971</v>
      </c>
      <c r="G159" s="1203" t="s">
        <v>965</v>
      </c>
      <c r="H159" s="1203" t="s">
        <v>966</v>
      </c>
      <c r="I159" s="1203" t="s">
        <v>935</v>
      </c>
      <c r="J159" s="1204" t="s">
        <v>233</v>
      </c>
      <c r="K159" s="1204" t="s">
        <v>234</v>
      </c>
      <c r="L159" s="1205" t="s">
        <v>433</v>
      </c>
      <c r="M159" s="1217"/>
      <c r="N159" s="1217"/>
    </row>
    <row r="160" spans="1:14" ht="13.5" thickBot="1">
      <c r="A160" s="2049" t="s">
        <v>1538</v>
      </c>
      <c r="B160" s="2050"/>
      <c r="C160" s="1209"/>
      <c r="D160" s="1210"/>
      <c r="E160" s="1210"/>
      <c r="F160" s="1210"/>
      <c r="G160" s="1210"/>
      <c r="H160" s="1210"/>
      <c r="I160" s="1210"/>
      <c r="J160" s="1210"/>
      <c r="K160" s="1211"/>
      <c r="L160" s="1212"/>
      <c r="M160" s="1217"/>
      <c r="N160" s="1217"/>
    </row>
    <row r="161" spans="1:14" ht="14.25" thickTop="1" thickBot="1">
      <c r="A161" s="2040" t="s">
        <v>1539</v>
      </c>
      <c r="B161" s="2041"/>
      <c r="C161" s="1209"/>
      <c r="D161" s="1279"/>
      <c r="E161" s="1279"/>
      <c r="F161" s="1279"/>
      <c r="G161" s="1279"/>
      <c r="H161" s="1279"/>
      <c r="I161" s="1279"/>
      <c r="J161" s="1279"/>
      <c r="K161" s="1211"/>
      <c r="L161" s="1212"/>
      <c r="M161" s="1217"/>
      <c r="N161" s="1217"/>
    </row>
    <row r="162" spans="1:14" ht="14.25" thickTop="1" thickBot="1">
      <c r="A162" s="1214" t="s">
        <v>1540</v>
      </c>
      <c r="B162" s="1215" t="s">
        <v>501</v>
      </c>
      <c r="C162" s="1273"/>
      <c r="D162" s="1275"/>
      <c r="E162" s="1275"/>
      <c r="F162" s="1275"/>
      <c r="G162" s="1275"/>
      <c r="H162" s="1275"/>
      <c r="I162" s="1275"/>
      <c r="J162" s="1275"/>
      <c r="K162" s="1277"/>
      <c r="L162" s="1216">
        <f>SUM(D162:J162)</f>
        <v>0</v>
      </c>
      <c r="M162" s="1217"/>
      <c r="N162" s="1217"/>
    </row>
    <row r="163" spans="1:14" ht="14.25" thickTop="1" thickBot="1">
      <c r="A163" s="1218" t="s">
        <v>1541</v>
      </c>
      <c r="B163" s="1219">
        <v>2000</v>
      </c>
      <c r="C163" s="1273"/>
      <c r="D163" s="1275"/>
      <c r="E163" s="1275"/>
      <c r="F163" s="1275"/>
      <c r="G163" s="1275"/>
      <c r="H163" s="1275"/>
      <c r="I163" s="1275"/>
      <c r="J163" s="1275"/>
      <c r="K163" s="1277"/>
      <c r="L163" s="1216">
        <f t="shared" ref="L163" si="15">SUM(D163:J163)</f>
        <v>0</v>
      </c>
      <c r="M163" s="1217"/>
      <c r="N163" s="1217"/>
    </row>
    <row r="164" spans="1:14" ht="7.5" customHeight="1" thickTop="1" thickBot="1">
      <c r="A164" s="1220"/>
      <c r="B164" s="1221"/>
      <c r="C164" s="1222"/>
      <c r="D164" s="1280"/>
      <c r="E164" s="1280"/>
      <c r="F164" s="1280"/>
      <c r="G164" s="1280"/>
      <c r="H164" s="1280"/>
      <c r="I164" s="1280"/>
      <c r="J164" s="1280"/>
      <c r="K164" s="1223"/>
      <c r="L164" s="1224"/>
      <c r="M164" s="1217"/>
      <c r="N164" s="1217"/>
    </row>
    <row r="165" spans="1:14" ht="31.5" customHeight="1" thickTop="1" thickBot="1">
      <c r="A165" s="2042" t="s">
        <v>1542</v>
      </c>
      <c r="B165" s="2043"/>
      <c r="C165" s="1209"/>
      <c r="D165" s="1279"/>
      <c r="E165" s="1279"/>
      <c r="F165" s="1279"/>
      <c r="G165" s="1279"/>
      <c r="H165" s="1279"/>
      <c r="I165" s="1279"/>
      <c r="J165" s="1279"/>
      <c r="K165" s="1211"/>
      <c r="L165" s="1212"/>
      <c r="M165" s="1217"/>
      <c r="N165" s="1217"/>
    </row>
    <row r="166" spans="1:14" ht="14.25" thickTop="1" thickBot="1">
      <c r="A166" s="1225" t="s">
        <v>1543</v>
      </c>
      <c r="B166" s="1215" t="s">
        <v>1544</v>
      </c>
      <c r="C166" s="1273"/>
      <c r="D166" s="1275"/>
      <c r="E166" s="1275"/>
      <c r="F166" s="1275"/>
      <c r="G166" s="1275"/>
      <c r="H166" s="1275"/>
      <c r="I166" s="1275"/>
      <c r="J166" s="1275"/>
      <c r="K166" s="1277"/>
      <c r="L166" s="1216">
        <f>D166+E166+F166+G166+H166+I166+J166</f>
        <v>0</v>
      </c>
      <c r="M166" s="1217"/>
      <c r="N166" s="1217"/>
    </row>
    <row r="167" spans="1:14" ht="14.25" thickTop="1" thickBot="1">
      <c r="A167" s="1225" t="s">
        <v>1545</v>
      </c>
      <c r="B167" s="1215" t="s">
        <v>1546</v>
      </c>
      <c r="C167" s="1273"/>
      <c r="D167" s="1275"/>
      <c r="E167" s="1275"/>
      <c r="F167" s="1275"/>
      <c r="G167" s="1275"/>
      <c r="H167" s="1275"/>
      <c r="I167" s="1275"/>
      <c r="J167" s="1275"/>
      <c r="K167" s="1277"/>
      <c r="L167" s="1216">
        <f>SUM(D167:J167)</f>
        <v>0</v>
      </c>
      <c r="M167" s="1217"/>
      <c r="N167" s="1217"/>
    </row>
    <row r="168" spans="1:14" ht="14.25" thickTop="1" thickBot="1">
      <c r="A168" s="1225" t="s">
        <v>1547</v>
      </c>
      <c r="B168" s="1215" t="s">
        <v>1548</v>
      </c>
      <c r="C168" s="1273"/>
      <c r="D168" s="1275"/>
      <c r="E168" s="1275"/>
      <c r="F168" s="1275"/>
      <c r="G168" s="1275"/>
      <c r="H168" s="1275"/>
      <c r="I168" s="1275"/>
      <c r="J168" s="1275"/>
      <c r="K168" s="1277"/>
      <c r="L168" s="1216">
        <f>SUM(D168:J168)</f>
        <v>0</v>
      </c>
      <c r="M168" s="1217"/>
      <c r="N168" s="1217"/>
    </row>
    <row r="169" spans="1:14" ht="8.25" customHeight="1" thickTop="1" thickBot="1">
      <c r="A169" s="1226"/>
      <c r="B169" s="1227"/>
      <c r="C169" s="1222"/>
      <c r="D169" s="1283"/>
      <c r="E169" s="1283"/>
      <c r="F169" s="1283"/>
      <c r="G169" s="1283"/>
      <c r="H169" s="1283"/>
      <c r="I169" s="1283"/>
      <c r="J169" s="1283"/>
      <c r="K169" s="1223"/>
      <c r="L169" s="1224"/>
      <c r="M169" s="1217"/>
      <c r="N169" s="1217"/>
    </row>
    <row r="170" spans="1:14" ht="27.75" customHeight="1" thickTop="1" thickBot="1">
      <c r="A170" s="2042" t="s">
        <v>1549</v>
      </c>
      <c r="B170" s="2043"/>
      <c r="C170" s="1209"/>
      <c r="D170" s="1210"/>
      <c r="E170" s="1210"/>
      <c r="F170" s="1279"/>
      <c r="G170" s="1279"/>
      <c r="H170" s="1279"/>
      <c r="I170" s="1210"/>
      <c r="J170" s="1279"/>
      <c r="K170" s="1211"/>
      <c r="L170" s="1212"/>
      <c r="M170" s="1217"/>
      <c r="N170" s="1217"/>
    </row>
    <row r="171" spans="1:14" ht="24" thickTop="1" thickBot="1">
      <c r="A171" s="1225" t="s">
        <v>1550</v>
      </c>
      <c r="B171" s="1215" t="s">
        <v>501</v>
      </c>
      <c r="C171" s="1210"/>
      <c r="D171" s="1210"/>
      <c r="E171" s="1273"/>
      <c r="F171" s="1275"/>
      <c r="G171" s="1275"/>
      <c r="H171" s="1275"/>
      <c r="I171" s="1274"/>
      <c r="J171" s="1275"/>
      <c r="K171" s="1277"/>
      <c r="L171" s="1216">
        <f>F171+G171+H171+J171</f>
        <v>0</v>
      </c>
      <c r="M171" s="1217"/>
      <c r="N171" s="1217"/>
    </row>
    <row r="172" spans="1:14" ht="24" thickTop="1" thickBot="1">
      <c r="A172" s="1225" t="s">
        <v>1551</v>
      </c>
      <c r="B172" s="1228">
        <v>2000</v>
      </c>
      <c r="C172" s="1210"/>
      <c r="D172" s="1210"/>
      <c r="E172" s="1273"/>
      <c r="F172" s="1275"/>
      <c r="G172" s="1275"/>
      <c r="H172" s="1275"/>
      <c r="I172" s="1274"/>
      <c r="J172" s="1275"/>
      <c r="K172" s="1277"/>
      <c r="L172" s="1216">
        <f>F172+G172+H172+J172</f>
        <v>0</v>
      </c>
      <c r="M172" s="1217"/>
      <c r="N172" s="1217"/>
    </row>
    <row r="173" spans="1:14" ht="37.5" thickTop="1" thickBot="1">
      <c r="A173" s="1174" t="s">
        <v>1552</v>
      </c>
      <c r="B173" s="1229" t="s">
        <v>1553</v>
      </c>
      <c r="C173" s="1209"/>
      <c r="D173" s="1210"/>
      <c r="E173" s="1273"/>
      <c r="F173" s="1174">
        <f>SUM(F171:F172)</f>
        <v>0</v>
      </c>
      <c r="G173" s="1174">
        <f t="shared" ref="G173:H173" si="16">SUM(G171:G172)</f>
        <v>0</v>
      </c>
      <c r="H173" s="1174">
        <f t="shared" si="16"/>
        <v>0</v>
      </c>
      <c r="I173" s="1274"/>
      <c r="J173" s="1174">
        <f>SUM(J171:J172)</f>
        <v>0</v>
      </c>
      <c r="K173" s="1277"/>
      <c r="L173" s="1216">
        <f>F173+G173+H173+J173</f>
        <v>0</v>
      </c>
      <c r="M173" s="1217"/>
      <c r="N173" s="1217"/>
    </row>
    <row r="174" spans="1:14" ht="21" thickTop="1" thickBot="1">
      <c r="A174" s="1194" t="s">
        <v>1789</v>
      </c>
      <c r="B174" s="1195"/>
      <c r="C174" s="1195"/>
      <c r="D174" s="1195"/>
      <c r="E174" s="1195"/>
      <c r="F174" s="1195"/>
      <c r="G174" s="1195"/>
      <c r="H174" s="1195"/>
      <c r="I174" s="1195"/>
      <c r="J174" s="1195"/>
      <c r="K174" s="1195"/>
      <c r="L174" s="1195"/>
      <c r="M174" s="1217"/>
      <c r="N174" s="1217"/>
    </row>
    <row r="175" spans="1:14">
      <c r="A175" s="2044" t="s">
        <v>1800</v>
      </c>
      <c r="B175" s="1196"/>
      <c r="C175" s="1195"/>
      <c r="D175" s="2046" t="s">
        <v>1537</v>
      </c>
      <c r="E175" s="2047"/>
      <c r="F175" s="2047"/>
      <c r="G175" s="2047"/>
      <c r="H175" s="2047"/>
      <c r="I175" s="2047"/>
      <c r="J175" s="2047"/>
      <c r="K175" s="2047"/>
      <c r="L175" s="2048"/>
      <c r="M175" s="1217"/>
      <c r="N175" s="1217"/>
    </row>
    <row r="176" spans="1:14">
      <c r="A176" s="2045"/>
      <c r="B176" s="1197"/>
      <c r="C176" s="1198"/>
      <c r="D176" s="1199" t="s">
        <v>687</v>
      </c>
      <c r="E176" s="1199" t="s">
        <v>949</v>
      </c>
      <c r="F176" s="1199" t="s">
        <v>950</v>
      </c>
      <c r="G176" s="1199" t="s">
        <v>951</v>
      </c>
      <c r="H176" s="1199" t="s">
        <v>952</v>
      </c>
      <c r="I176" s="1199" t="s">
        <v>953</v>
      </c>
      <c r="J176" s="1199" t="s">
        <v>954</v>
      </c>
      <c r="K176" s="1199" t="s">
        <v>955</v>
      </c>
      <c r="L176" s="1200" t="s">
        <v>204</v>
      </c>
      <c r="M176" s="1217"/>
      <c r="N176" s="1217"/>
    </row>
    <row r="177" spans="1:14" ht="24">
      <c r="A177" s="2045"/>
      <c r="B177" s="1201"/>
      <c r="C177" s="1202"/>
      <c r="D177" s="1203" t="s">
        <v>154</v>
      </c>
      <c r="E177" s="1203" t="s">
        <v>49</v>
      </c>
      <c r="F177" s="1203" t="s">
        <v>971</v>
      </c>
      <c r="G177" s="1203" t="s">
        <v>965</v>
      </c>
      <c r="H177" s="1203" t="s">
        <v>966</v>
      </c>
      <c r="I177" s="1203" t="s">
        <v>935</v>
      </c>
      <c r="J177" s="1204" t="s">
        <v>233</v>
      </c>
      <c r="K177" s="1204" t="s">
        <v>234</v>
      </c>
      <c r="L177" s="1205" t="s">
        <v>433</v>
      </c>
      <c r="M177" s="1217"/>
      <c r="N177" s="1217"/>
    </row>
    <row r="178" spans="1:14" ht="13.5" thickBot="1">
      <c r="A178" s="2049" t="s">
        <v>1538</v>
      </c>
      <c r="B178" s="2050"/>
      <c r="C178" s="1209"/>
      <c r="D178" s="1210"/>
      <c r="E178" s="1210"/>
      <c r="F178" s="1210"/>
      <c r="G178" s="1210"/>
      <c r="H178" s="1210"/>
      <c r="I178" s="1210"/>
      <c r="J178" s="1210"/>
      <c r="K178" s="1211"/>
      <c r="L178" s="1212"/>
      <c r="M178" s="1217"/>
      <c r="N178" s="1217"/>
    </row>
    <row r="179" spans="1:14" ht="14.25" thickTop="1" thickBot="1">
      <c r="A179" s="2040" t="s">
        <v>1539</v>
      </c>
      <c r="B179" s="2041"/>
      <c r="C179" s="1209"/>
      <c r="D179" s="1279"/>
      <c r="E179" s="1279"/>
      <c r="F179" s="1279"/>
      <c r="G179" s="1279"/>
      <c r="H179" s="1279"/>
      <c r="I179" s="1279"/>
      <c r="J179" s="1279"/>
      <c r="K179" s="1211"/>
      <c r="L179" s="1212"/>
      <c r="M179" s="1217"/>
      <c r="N179" s="1217"/>
    </row>
    <row r="180" spans="1:14" ht="14.25" thickTop="1" thickBot="1">
      <c r="A180" s="1214" t="s">
        <v>1540</v>
      </c>
      <c r="B180" s="1215" t="s">
        <v>501</v>
      </c>
      <c r="C180" s="1273"/>
      <c r="D180" s="1275"/>
      <c r="E180" s="1275"/>
      <c r="F180" s="1275"/>
      <c r="G180" s="1275">
        <v>41293</v>
      </c>
      <c r="H180" s="1275"/>
      <c r="I180" s="1275"/>
      <c r="J180" s="1275"/>
      <c r="K180" s="1277"/>
      <c r="L180" s="1216">
        <f>SUM(D180:J180)</f>
        <v>41293</v>
      </c>
      <c r="M180" s="1217"/>
      <c r="N180" s="1217"/>
    </row>
    <row r="181" spans="1:14" ht="14.25" thickTop="1" thickBot="1">
      <c r="A181" s="1218" t="s">
        <v>1541</v>
      </c>
      <c r="B181" s="1219">
        <v>2000</v>
      </c>
      <c r="C181" s="1273"/>
      <c r="D181" s="1275"/>
      <c r="E181" s="1275"/>
      <c r="F181" s="1275">
        <v>351173</v>
      </c>
      <c r="G181" s="1275">
        <v>249184</v>
      </c>
      <c r="H181" s="1275"/>
      <c r="I181" s="1275"/>
      <c r="J181" s="1275"/>
      <c r="K181" s="1277"/>
      <c r="L181" s="1216">
        <f t="shared" ref="L181" si="17">SUM(D181:J181)</f>
        <v>600357</v>
      </c>
      <c r="M181" s="1217"/>
      <c r="N181" s="1217"/>
    </row>
    <row r="182" spans="1:14" ht="6" customHeight="1" thickTop="1" thickBot="1">
      <c r="A182" s="1220"/>
      <c r="B182" s="1221"/>
      <c r="C182" s="1222"/>
      <c r="D182" s="1280"/>
      <c r="E182" s="1280"/>
      <c r="F182" s="1280"/>
      <c r="G182" s="1280"/>
      <c r="H182" s="1280"/>
      <c r="I182" s="1280"/>
      <c r="J182" s="1280"/>
      <c r="K182" s="1223"/>
      <c r="L182" s="1224"/>
      <c r="M182" s="1217"/>
      <c r="N182" s="1217"/>
    </row>
    <row r="183" spans="1:14" ht="32.25" customHeight="1" thickTop="1" thickBot="1">
      <c r="A183" s="2042" t="s">
        <v>1542</v>
      </c>
      <c r="B183" s="2043"/>
      <c r="C183" s="1209"/>
      <c r="D183" s="1279"/>
      <c r="E183" s="1279"/>
      <c r="F183" s="1279"/>
      <c r="G183" s="1279"/>
      <c r="H183" s="1279"/>
      <c r="I183" s="1279"/>
      <c r="J183" s="1279"/>
      <c r="K183" s="1211"/>
      <c r="L183" s="1212"/>
      <c r="M183" s="1217"/>
      <c r="N183" s="1217"/>
    </row>
    <row r="184" spans="1:14" ht="14.25" thickTop="1" thickBot="1">
      <c r="A184" s="1225" t="s">
        <v>1543</v>
      </c>
      <c r="B184" s="1215" t="s">
        <v>1544</v>
      </c>
      <c r="C184" s="1273"/>
      <c r="D184" s="1275"/>
      <c r="E184" s="1275"/>
      <c r="F184" s="1275"/>
      <c r="G184" s="1275"/>
      <c r="H184" s="1275"/>
      <c r="I184" s="1275"/>
      <c r="J184" s="1275"/>
      <c r="K184" s="1277"/>
      <c r="L184" s="1216">
        <f>D184+E184+F184+G184+H184+I184+J184</f>
        <v>0</v>
      </c>
      <c r="M184" s="1217"/>
      <c r="N184" s="1217"/>
    </row>
    <row r="185" spans="1:14" ht="14.25" thickTop="1" thickBot="1">
      <c r="A185" s="1225" t="s">
        <v>1545</v>
      </c>
      <c r="B185" s="1215" t="s">
        <v>1546</v>
      </c>
      <c r="C185" s="1273"/>
      <c r="D185" s="1275"/>
      <c r="E185" s="1275"/>
      <c r="F185" s="1275"/>
      <c r="G185" s="1275"/>
      <c r="H185" s="1275"/>
      <c r="I185" s="1275"/>
      <c r="J185" s="1275"/>
      <c r="K185" s="1277"/>
      <c r="L185" s="1216">
        <f>SUM(D185:J185)</f>
        <v>0</v>
      </c>
      <c r="M185" s="1217"/>
      <c r="N185" s="1217"/>
    </row>
    <row r="186" spans="1:14" ht="14.25" thickTop="1" thickBot="1">
      <c r="A186" s="1225" t="s">
        <v>1547</v>
      </c>
      <c r="B186" s="1215" t="s">
        <v>1548</v>
      </c>
      <c r="C186" s="1273"/>
      <c r="D186" s="1275"/>
      <c r="E186" s="1275"/>
      <c r="F186" s="1275"/>
      <c r="G186" s="1275"/>
      <c r="H186" s="1275"/>
      <c r="I186" s="1275"/>
      <c r="J186" s="1275"/>
      <c r="K186" s="1277"/>
      <c r="L186" s="1216">
        <f>SUM(D186:J186)</f>
        <v>0</v>
      </c>
      <c r="M186" s="1217"/>
      <c r="N186" s="1217"/>
    </row>
    <row r="187" spans="1:14" ht="9" customHeight="1" thickTop="1" thickBot="1">
      <c r="A187" s="1226"/>
      <c r="B187" s="1227"/>
      <c r="C187" s="1222"/>
      <c r="D187" s="1283"/>
      <c r="E187" s="1283"/>
      <c r="F187" s="1283"/>
      <c r="G187" s="1283"/>
      <c r="H187" s="1283"/>
      <c r="I187" s="1283"/>
      <c r="J187" s="1283"/>
      <c r="K187" s="1223"/>
      <c r="L187" s="1224"/>
      <c r="M187" s="1217"/>
      <c r="N187" s="1217"/>
    </row>
    <row r="188" spans="1:14" ht="33" customHeight="1" thickTop="1" thickBot="1">
      <c r="A188" s="2042" t="s">
        <v>1549</v>
      </c>
      <c r="B188" s="2043"/>
      <c r="C188" s="1209"/>
      <c r="D188" s="1210"/>
      <c r="E188" s="1210"/>
      <c r="F188" s="1279"/>
      <c r="G188" s="1279"/>
      <c r="H188" s="1279"/>
      <c r="I188" s="1210"/>
      <c r="J188" s="1279"/>
      <c r="K188" s="1211"/>
      <c r="L188" s="1212"/>
      <c r="M188" s="1217"/>
      <c r="N188" s="1217"/>
    </row>
    <row r="189" spans="1:14" ht="24" thickTop="1" thickBot="1">
      <c r="A189" s="1225" t="s">
        <v>1550</v>
      </c>
      <c r="B189" s="1215" t="s">
        <v>501</v>
      </c>
      <c r="C189" s="1210"/>
      <c r="D189" s="1210"/>
      <c r="E189" s="1273"/>
      <c r="F189" s="1275"/>
      <c r="G189" s="1275"/>
      <c r="H189" s="1275"/>
      <c r="I189" s="1274"/>
      <c r="J189" s="1275"/>
      <c r="K189" s="1277"/>
      <c r="L189" s="1216">
        <f>F189+G189+H189+J189</f>
        <v>0</v>
      </c>
      <c r="M189" s="1217"/>
      <c r="N189" s="1217"/>
    </row>
    <row r="190" spans="1:14" ht="24" thickTop="1" thickBot="1">
      <c r="A190" s="1225" t="s">
        <v>1551</v>
      </c>
      <c r="B190" s="1228">
        <v>2000</v>
      </c>
      <c r="C190" s="1210"/>
      <c r="D190" s="1210"/>
      <c r="E190" s="1273"/>
      <c r="F190" s="1275"/>
      <c r="G190" s="1275"/>
      <c r="H190" s="1275"/>
      <c r="I190" s="1274"/>
      <c r="J190" s="1275"/>
      <c r="K190" s="1277"/>
      <c r="L190" s="1216">
        <f>F190+G190+H190+J190</f>
        <v>0</v>
      </c>
      <c r="M190" s="1217"/>
      <c r="N190" s="1217"/>
    </row>
    <row r="191" spans="1:14" ht="37.5" thickTop="1" thickBot="1">
      <c r="A191" s="1174" t="s">
        <v>1552</v>
      </c>
      <c r="B191" s="1229" t="s">
        <v>1553</v>
      </c>
      <c r="C191" s="1209"/>
      <c r="D191" s="1210"/>
      <c r="E191" s="1273"/>
      <c r="F191" s="1174">
        <f>SUM(F189:F190)</f>
        <v>0</v>
      </c>
      <c r="G191" s="1174">
        <f t="shared" ref="G191:H191" si="18">SUM(G189:G190)</f>
        <v>0</v>
      </c>
      <c r="H191" s="1174">
        <f t="shared" si="18"/>
        <v>0</v>
      </c>
      <c r="I191" s="1274"/>
      <c r="J191" s="1174">
        <f>SUM(J189:J190)</f>
        <v>0</v>
      </c>
      <c r="K191" s="1277"/>
      <c r="L191" s="1216">
        <f>F191+G191+H191+J191</f>
        <v>0</v>
      </c>
      <c r="M191" s="1217"/>
      <c r="N191" s="1217"/>
    </row>
    <row r="192" spans="1:14" ht="21" thickTop="1" thickBot="1">
      <c r="A192" s="1194" t="s">
        <v>1790</v>
      </c>
      <c r="B192" s="1195"/>
      <c r="C192" s="1195"/>
      <c r="D192" s="1195"/>
      <c r="E192" s="1195"/>
      <c r="F192" s="1195"/>
      <c r="G192" s="1195"/>
      <c r="H192" s="1195"/>
      <c r="I192" s="1195"/>
      <c r="J192" s="1195"/>
      <c r="K192" s="1195"/>
      <c r="L192" s="1195"/>
      <c r="M192" s="1217"/>
      <c r="N192" s="1217"/>
    </row>
    <row r="193" spans="1:14">
      <c r="A193" s="2044" t="s">
        <v>1801</v>
      </c>
      <c r="B193" s="1196"/>
      <c r="C193" s="1195"/>
      <c r="D193" s="2046" t="s">
        <v>1537</v>
      </c>
      <c r="E193" s="2047"/>
      <c r="F193" s="2047"/>
      <c r="G193" s="2047"/>
      <c r="H193" s="2047"/>
      <c r="I193" s="2047"/>
      <c r="J193" s="2047"/>
      <c r="K193" s="2047"/>
      <c r="L193" s="2048"/>
      <c r="M193" s="1217"/>
      <c r="N193" s="1217"/>
    </row>
    <row r="194" spans="1:14">
      <c r="A194" s="2045"/>
      <c r="B194" s="1197"/>
      <c r="C194" s="1198"/>
      <c r="D194" s="1199" t="s">
        <v>687</v>
      </c>
      <c r="E194" s="1199" t="s">
        <v>949</v>
      </c>
      <c r="F194" s="1199" t="s">
        <v>950</v>
      </c>
      <c r="G194" s="1199" t="s">
        <v>951</v>
      </c>
      <c r="H194" s="1199" t="s">
        <v>952</v>
      </c>
      <c r="I194" s="1199" t="s">
        <v>953</v>
      </c>
      <c r="J194" s="1199" t="s">
        <v>954</v>
      </c>
      <c r="K194" s="1199" t="s">
        <v>955</v>
      </c>
      <c r="L194" s="1200" t="s">
        <v>204</v>
      </c>
      <c r="M194" s="1217"/>
      <c r="N194" s="1217"/>
    </row>
    <row r="195" spans="1:14" ht="24">
      <c r="A195" s="2045"/>
      <c r="B195" s="1201"/>
      <c r="C195" s="1202"/>
      <c r="D195" s="1203" t="s">
        <v>154</v>
      </c>
      <c r="E195" s="1203" t="s">
        <v>49</v>
      </c>
      <c r="F195" s="1203" t="s">
        <v>971</v>
      </c>
      <c r="G195" s="1203" t="s">
        <v>965</v>
      </c>
      <c r="H195" s="1203" t="s">
        <v>966</v>
      </c>
      <c r="I195" s="1203" t="s">
        <v>935</v>
      </c>
      <c r="J195" s="1204" t="s">
        <v>233</v>
      </c>
      <c r="K195" s="1204" t="s">
        <v>234</v>
      </c>
      <c r="L195" s="1205" t="s">
        <v>433</v>
      </c>
      <c r="M195" s="1217"/>
      <c r="N195" s="1217"/>
    </row>
    <row r="196" spans="1:14" ht="13.5" thickBot="1">
      <c r="A196" s="2049" t="s">
        <v>1538</v>
      </c>
      <c r="B196" s="2050"/>
      <c r="C196" s="1209"/>
      <c r="D196" s="1210"/>
      <c r="E196" s="1210"/>
      <c r="F196" s="1210"/>
      <c r="G196" s="1210"/>
      <c r="H196" s="1210"/>
      <c r="I196" s="1210"/>
      <c r="J196" s="1210"/>
      <c r="K196" s="1211"/>
      <c r="L196" s="1212"/>
      <c r="M196" s="1217"/>
      <c r="N196" s="1217"/>
    </row>
    <row r="197" spans="1:14" ht="14.25" thickTop="1" thickBot="1">
      <c r="A197" s="2040" t="s">
        <v>1539</v>
      </c>
      <c r="B197" s="2041"/>
      <c r="C197" s="1209"/>
      <c r="D197" s="1279"/>
      <c r="E197" s="1279"/>
      <c r="F197" s="1279"/>
      <c r="G197" s="1279"/>
      <c r="H197" s="1279"/>
      <c r="I197" s="1279"/>
      <c r="J197" s="1279"/>
      <c r="K197" s="1211"/>
      <c r="L197" s="1212"/>
      <c r="M197" s="1217"/>
      <c r="N197" s="1217"/>
    </row>
    <row r="198" spans="1:14" ht="14.25" thickTop="1" thickBot="1">
      <c r="A198" s="1214" t="s">
        <v>1540</v>
      </c>
      <c r="B198" s="1215" t="s">
        <v>501</v>
      </c>
      <c r="C198" s="1273"/>
      <c r="D198" s="1275"/>
      <c r="E198" s="1275"/>
      <c r="F198" s="1275"/>
      <c r="G198" s="1275"/>
      <c r="H198" s="1275"/>
      <c r="I198" s="1275"/>
      <c r="J198" s="1275"/>
      <c r="K198" s="1277"/>
      <c r="L198" s="1216">
        <f>SUM(D198:J198)</f>
        <v>0</v>
      </c>
      <c r="M198" s="1217"/>
      <c r="N198" s="1217"/>
    </row>
    <row r="199" spans="1:14" ht="14.25" thickTop="1" thickBot="1">
      <c r="A199" s="1218" t="s">
        <v>1541</v>
      </c>
      <c r="B199" s="1219">
        <v>2000</v>
      </c>
      <c r="C199" s="1273"/>
      <c r="D199" s="1275">
        <v>29538</v>
      </c>
      <c r="E199" s="1275">
        <v>12299</v>
      </c>
      <c r="F199" s="1275">
        <v>50017</v>
      </c>
      <c r="G199" s="1275"/>
      <c r="H199" s="1275"/>
      <c r="I199" s="1275"/>
      <c r="J199" s="1275"/>
      <c r="K199" s="1277"/>
      <c r="L199" s="1216">
        <f t="shared" ref="L199" si="19">SUM(D199:J199)</f>
        <v>91854</v>
      </c>
      <c r="M199" s="1217"/>
      <c r="N199" s="1217"/>
    </row>
    <row r="200" spans="1:14" ht="9.75" customHeight="1" thickTop="1" thickBot="1">
      <c r="A200" s="1220"/>
      <c r="B200" s="1221"/>
      <c r="C200" s="1222"/>
      <c r="D200" s="1280"/>
      <c r="E200" s="1280"/>
      <c r="F200" s="1280"/>
      <c r="G200" s="1280"/>
      <c r="H200" s="1280"/>
      <c r="I200" s="1280"/>
      <c r="J200" s="1280"/>
      <c r="K200" s="1223"/>
      <c r="L200" s="1224"/>
      <c r="M200" s="1217"/>
      <c r="N200" s="1217"/>
    </row>
    <row r="201" spans="1:14" ht="35.25" customHeight="1" thickTop="1" thickBot="1">
      <c r="A201" s="2042" t="s">
        <v>1542</v>
      </c>
      <c r="B201" s="2043"/>
      <c r="C201" s="1209"/>
      <c r="D201" s="1279"/>
      <c r="E201" s="1279"/>
      <c r="F201" s="1279"/>
      <c r="G201" s="1279"/>
      <c r="H201" s="1279"/>
      <c r="I201" s="1279"/>
      <c r="J201" s="1279"/>
      <c r="K201" s="1211"/>
      <c r="L201" s="1212"/>
      <c r="M201" s="1217"/>
      <c r="N201" s="1217"/>
    </row>
    <row r="202" spans="1:14" ht="14.25" thickTop="1" thickBot="1">
      <c r="A202" s="1225" t="s">
        <v>1543</v>
      </c>
      <c r="B202" s="1215" t="s">
        <v>1544</v>
      </c>
      <c r="C202" s="1273"/>
      <c r="D202" s="1275"/>
      <c r="E202" s="1275"/>
      <c r="F202" s="1275"/>
      <c r="G202" s="1275"/>
      <c r="H202" s="1275"/>
      <c r="I202" s="1275"/>
      <c r="J202" s="1275"/>
      <c r="K202" s="1277"/>
      <c r="L202" s="1216">
        <f>D202+E202+F202+G202+H202+I202+J202</f>
        <v>0</v>
      </c>
      <c r="M202" s="1217"/>
      <c r="N202" s="1217"/>
    </row>
    <row r="203" spans="1:14" ht="14.25" thickTop="1" thickBot="1">
      <c r="A203" s="1225" t="s">
        <v>1545</v>
      </c>
      <c r="B203" s="1215" t="s">
        <v>1546</v>
      </c>
      <c r="C203" s="1273"/>
      <c r="D203" s="1275"/>
      <c r="E203" s="1275"/>
      <c r="F203" s="1275"/>
      <c r="G203" s="1275"/>
      <c r="H203" s="1275"/>
      <c r="I203" s="1275"/>
      <c r="J203" s="1275"/>
      <c r="K203" s="1277"/>
      <c r="L203" s="1216">
        <f>SUM(D203:J203)</f>
        <v>0</v>
      </c>
      <c r="M203" s="1217"/>
      <c r="N203" s="1217"/>
    </row>
    <row r="204" spans="1:14" ht="14.25" thickTop="1" thickBot="1">
      <c r="A204" s="1225" t="s">
        <v>1547</v>
      </c>
      <c r="B204" s="1215" t="s">
        <v>1548</v>
      </c>
      <c r="C204" s="1273"/>
      <c r="D204" s="1275"/>
      <c r="E204" s="1275"/>
      <c r="F204" s="1275"/>
      <c r="G204" s="1275"/>
      <c r="H204" s="1275"/>
      <c r="I204" s="1275"/>
      <c r="J204" s="1275"/>
      <c r="K204" s="1277"/>
      <c r="L204" s="1216">
        <f>SUM(D204:J204)</f>
        <v>0</v>
      </c>
      <c r="M204" s="1217"/>
      <c r="N204" s="1217"/>
    </row>
    <row r="205" spans="1:14" ht="9" customHeight="1" thickTop="1" thickBot="1">
      <c r="A205" s="1226"/>
      <c r="B205" s="1227"/>
      <c r="C205" s="1222"/>
      <c r="D205" s="1283"/>
      <c r="E205" s="1283"/>
      <c r="F205" s="1283"/>
      <c r="G205" s="1283"/>
      <c r="H205" s="1283"/>
      <c r="I205" s="1283"/>
      <c r="J205" s="1283"/>
      <c r="K205" s="1223"/>
      <c r="L205" s="1224"/>
      <c r="M205" s="1217"/>
      <c r="N205" s="1217"/>
    </row>
    <row r="206" spans="1:14" ht="33.75" customHeight="1" thickTop="1" thickBot="1">
      <c r="A206" s="2042" t="s">
        <v>1549</v>
      </c>
      <c r="B206" s="2043"/>
      <c r="C206" s="1209"/>
      <c r="D206" s="1210"/>
      <c r="E206" s="1210"/>
      <c r="F206" s="1279"/>
      <c r="G206" s="1279"/>
      <c r="H206" s="1279"/>
      <c r="I206" s="1210"/>
      <c r="J206" s="1279"/>
      <c r="K206" s="1211"/>
      <c r="L206" s="1212"/>
      <c r="M206" s="1217"/>
      <c r="N206" s="1217"/>
    </row>
    <row r="207" spans="1:14" ht="24" thickTop="1" thickBot="1">
      <c r="A207" s="1225" t="s">
        <v>1550</v>
      </c>
      <c r="B207" s="1215" t="s">
        <v>501</v>
      </c>
      <c r="C207" s="1210"/>
      <c r="D207" s="1210"/>
      <c r="E207" s="1273"/>
      <c r="F207" s="1275"/>
      <c r="G207" s="1275"/>
      <c r="H207" s="1275"/>
      <c r="I207" s="1274"/>
      <c r="J207" s="1275"/>
      <c r="K207" s="1277"/>
      <c r="L207" s="1216">
        <f>F207+G207+H207+J207</f>
        <v>0</v>
      </c>
      <c r="M207" s="1217"/>
      <c r="N207" s="1217"/>
    </row>
    <row r="208" spans="1:14" ht="24" thickTop="1" thickBot="1">
      <c r="A208" s="1225" t="s">
        <v>1551</v>
      </c>
      <c r="B208" s="1228">
        <v>2000</v>
      </c>
      <c r="C208" s="1210"/>
      <c r="D208" s="1210"/>
      <c r="E208" s="1273"/>
      <c r="F208" s="1275"/>
      <c r="G208" s="1275"/>
      <c r="H208" s="1275"/>
      <c r="I208" s="1274"/>
      <c r="J208" s="1275"/>
      <c r="K208" s="1277"/>
      <c r="L208" s="1216">
        <f>F208+G208+H208+J208</f>
        <v>0</v>
      </c>
      <c r="M208" s="1217"/>
      <c r="N208" s="1217"/>
    </row>
    <row r="209" spans="1:14" ht="37.5" thickTop="1" thickBot="1">
      <c r="A209" s="1174" t="s">
        <v>1552</v>
      </c>
      <c r="B209" s="1229" t="s">
        <v>1553</v>
      </c>
      <c r="C209" s="1209"/>
      <c r="D209" s="1210"/>
      <c r="E209" s="1273"/>
      <c r="F209" s="1174">
        <f>SUM(F207:F208)</f>
        <v>0</v>
      </c>
      <c r="G209" s="1174">
        <f t="shared" ref="G209:H209" si="20">SUM(G207:G208)</f>
        <v>0</v>
      </c>
      <c r="H209" s="1174">
        <f t="shared" si="20"/>
        <v>0</v>
      </c>
      <c r="I209" s="1274"/>
      <c r="J209" s="1174">
        <f>SUM(J207:J208)</f>
        <v>0</v>
      </c>
      <c r="K209" s="1277"/>
      <c r="L209" s="1216">
        <f>F209+G209+H209+J209</f>
        <v>0</v>
      </c>
      <c r="M209" s="1217"/>
      <c r="N209" s="1217"/>
    </row>
    <row r="210" spans="1:14" ht="21" thickTop="1" thickBot="1">
      <c r="A210" s="1194" t="s">
        <v>1791</v>
      </c>
      <c r="B210" s="1195"/>
      <c r="C210" s="1195"/>
      <c r="D210" s="1195"/>
      <c r="E210" s="1195"/>
      <c r="F210" s="1195"/>
      <c r="G210" s="1195"/>
      <c r="H210" s="1195"/>
      <c r="I210" s="1195"/>
      <c r="J210" s="1195"/>
      <c r="K210" s="1195"/>
      <c r="L210" s="1195"/>
      <c r="M210" s="1217"/>
      <c r="N210" s="1217"/>
    </row>
    <row r="211" spans="1:14">
      <c r="A211" s="2044" t="s">
        <v>1788</v>
      </c>
      <c r="B211" s="1196"/>
      <c r="C211" s="1195"/>
      <c r="D211" s="2046" t="s">
        <v>1537</v>
      </c>
      <c r="E211" s="2047"/>
      <c r="F211" s="2047"/>
      <c r="G211" s="2047"/>
      <c r="H211" s="2047"/>
      <c r="I211" s="2047"/>
      <c r="J211" s="2047"/>
      <c r="K211" s="2047"/>
      <c r="L211" s="2048"/>
      <c r="M211" s="1217"/>
      <c r="N211" s="1217"/>
    </row>
    <row r="212" spans="1:14">
      <c r="A212" s="2045"/>
      <c r="B212" s="1197"/>
      <c r="C212" s="1198"/>
      <c r="D212" s="1199" t="s">
        <v>687</v>
      </c>
      <c r="E212" s="1199" t="s">
        <v>949</v>
      </c>
      <c r="F212" s="1199" t="s">
        <v>950</v>
      </c>
      <c r="G212" s="1199" t="s">
        <v>951</v>
      </c>
      <c r="H212" s="1199" t="s">
        <v>952</v>
      </c>
      <c r="I212" s="1199" t="s">
        <v>953</v>
      </c>
      <c r="J212" s="1199" t="s">
        <v>954</v>
      </c>
      <c r="K212" s="1199" t="s">
        <v>955</v>
      </c>
      <c r="L212" s="1200" t="s">
        <v>204</v>
      </c>
      <c r="M212" s="1217"/>
      <c r="N212" s="1217"/>
    </row>
    <row r="213" spans="1:14" ht="24">
      <c r="A213" s="2045"/>
      <c r="B213" s="1201"/>
      <c r="C213" s="1202"/>
      <c r="D213" s="1203" t="s">
        <v>154</v>
      </c>
      <c r="E213" s="1203" t="s">
        <v>49</v>
      </c>
      <c r="F213" s="1203" t="s">
        <v>971</v>
      </c>
      <c r="G213" s="1203" t="s">
        <v>965</v>
      </c>
      <c r="H213" s="1203" t="s">
        <v>966</v>
      </c>
      <c r="I213" s="1203" t="s">
        <v>935</v>
      </c>
      <c r="J213" s="1204" t="s">
        <v>233</v>
      </c>
      <c r="K213" s="1204" t="s">
        <v>234</v>
      </c>
      <c r="L213" s="1205" t="s">
        <v>433</v>
      </c>
      <c r="M213" s="1217"/>
      <c r="N213" s="1217"/>
    </row>
    <row r="214" spans="1:14" ht="13.5" thickBot="1">
      <c r="A214" s="2049" t="s">
        <v>1538</v>
      </c>
      <c r="B214" s="2050"/>
      <c r="C214" s="1209"/>
      <c r="D214" s="1210"/>
      <c r="E214" s="1210"/>
      <c r="F214" s="1210"/>
      <c r="G214" s="1210"/>
      <c r="H214" s="1210"/>
      <c r="I214" s="1210"/>
      <c r="J214" s="1210"/>
      <c r="K214" s="1211"/>
      <c r="L214" s="1212"/>
      <c r="M214" s="1217"/>
      <c r="N214" s="1217"/>
    </row>
    <row r="215" spans="1:14" ht="14.25" thickTop="1" thickBot="1">
      <c r="A215" s="2040" t="s">
        <v>1539</v>
      </c>
      <c r="B215" s="2041"/>
      <c r="C215" s="1209"/>
      <c r="D215" s="1279"/>
      <c r="E215" s="1279"/>
      <c r="F215" s="1279"/>
      <c r="G215" s="1279"/>
      <c r="H215" s="1279"/>
      <c r="I215" s="1279"/>
      <c r="J215" s="1279"/>
      <c r="K215" s="1211"/>
      <c r="L215" s="1212"/>
      <c r="M215" s="1217"/>
      <c r="N215" s="1217"/>
    </row>
    <row r="216" spans="1:14" ht="14.25" thickTop="1" thickBot="1">
      <c r="A216" s="1214" t="s">
        <v>1540</v>
      </c>
      <c r="B216" s="1215" t="s">
        <v>501</v>
      </c>
      <c r="C216" s="1273"/>
      <c r="D216" s="1275"/>
      <c r="E216" s="1275"/>
      <c r="F216" s="1275"/>
      <c r="G216" s="1275"/>
      <c r="H216" s="1275"/>
      <c r="I216" s="1275"/>
      <c r="J216" s="1275"/>
      <c r="K216" s="1277"/>
      <c r="L216" s="1216">
        <f>SUM(D216:J216)</f>
        <v>0</v>
      </c>
      <c r="M216" s="1217"/>
      <c r="N216" s="1217"/>
    </row>
    <row r="217" spans="1:14" ht="14.25" thickTop="1" thickBot="1">
      <c r="A217" s="1218" t="s">
        <v>1541</v>
      </c>
      <c r="B217" s="1219">
        <v>2000</v>
      </c>
      <c r="C217" s="1273"/>
      <c r="D217" s="1275"/>
      <c r="E217" s="1275"/>
      <c r="F217" s="1275"/>
      <c r="G217" s="1275"/>
      <c r="H217" s="1275"/>
      <c r="I217" s="1275"/>
      <c r="J217" s="1275"/>
      <c r="K217" s="1277"/>
      <c r="L217" s="1216">
        <f t="shared" ref="L217" si="21">SUM(D217:J217)</f>
        <v>0</v>
      </c>
      <c r="M217" s="1217"/>
      <c r="N217" s="1217"/>
    </row>
    <row r="218" spans="1:14" ht="6.75" customHeight="1" thickTop="1" thickBot="1">
      <c r="A218" s="1220"/>
      <c r="B218" s="1221"/>
      <c r="C218" s="1222"/>
      <c r="D218" s="1280"/>
      <c r="E218" s="1280"/>
      <c r="F218" s="1280"/>
      <c r="G218" s="1280"/>
      <c r="H218" s="1280"/>
      <c r="I218" s="1280"/>
      <c r="J218" s="1280"/>
      <c r="K218" s="1223"/>
      <c r="L218" s="1224"/>
      <c r="M218" s="1217"/>
      <c r="N218" s="1217"/>
    </row>
    <row r="219" spans="1:14" ht="29.25" customHeight="1" thickTop="1" thickBot="1">
      <c r="A219" s="2042" t="s">
        <v>1542</v>
      </c>
      <c r="B219" s="2043"/>
      <c r="C219" s="1209"/>
      <c r="D219" s="1279"/>
      <c r="E219" s="1279"/>
      <c r="F219" s="1279"/>
      <c r="G219" s="1279"/>
      <c r="H219" s="1279"/>
      <c r="I219" s="1279"/>
      <c r="J219" s="1279"/>
      <c r="K219" s="1211"/>
      <c r="L219" s="1212"/>
      <c r="M219" s="1217"/>
      <c r="N219" s="1217"/>
    </row>
    <row r="220" spans="1:14" ht="14.25" thickTop="1" thickBot="1">
      <c r="A220" s="1225" t="s">
        <v>1543</v>
      </c>
      <c r="B220" s="1215" t="s">
        <v>1544</v>
      </c>
      <c r="C220" s="1273"/>
      <c r="D220" s="1275"/>
      <c r="E220" s="1275"/>
      <c r="F220" s="1275"/>
      <c r="G220" s="1275"/>
      <c r="H220" s="1275"/>
      <c r="I220" s="1275"/>
      <c r="J220" s="1275"/>
      <c r="K220" s="1277"/>
      <c r="L220" s="1216">
        <f>D220+E220+F220+G220+H220+I220+J220</f>
        <v>0</v>
      </c>
      <c r="M220" s="1217"/>
      <c r="N220" s="1217"/>
    </row>
    <row r="221" spans="1:14" ht="14.25" thickTop="1" thickBot="1">
      <c r="A221" s="1225" t="s">
        <v>1545</v>
      </c>
      <c r="B221" s="1215" t="s">
        <v>1546</v>
      </c>
      <c r="C221" s="1273"/>
      <c r="D221" s="1275"/>
      <c r="E221" s="1275"/>
      <c r="F221" s="1275"/>
      <c r="G221" s="1275"/>
      <c r="H221" s="1275"/>
      <c r="I221" s="1275"/>
      <c r="J221" s="1275"/>
      <c r="K221" s="1277"/>
      <c r="L221" s="1216">
        <f>SUM(D221:J221)</f>
        <v>0</v>
      </c>
      <c r="M221" s="1217"/>
      <c r="N221" s="1217"/>
    </row>
    <row r="222" spans="1:14" ht="14.25" thickTop="1" thickBot="1">
      <c r="A222" s="1225" t="s">
        <v>1547</v>
      </c>
      <c r="B222" s="1215" t="s">
        <v>1548</v>
      </c>
      <c r="C222" s="1273"/>
      <c r="D222" s="1275"/>
      <c r="E222" s="1275"/>
      <c r="F222" s="1275"/>
      <c r="G222" s="1275"/>
      <c r="H222" s="1275"/>
      <c r="I222" s="1275"/>
      <c r="J222" s="1275"/>
      <c r="K222" s="1277"/>
      <c r="L222" s="1216">
        <f>SUM(D222:J222)</f>
        <v>0</v>
      </c>
      <c r="M222" s="1217"/>
      <c r="N222" s="1217"/>
    </row>
    <row r="223" spans="1:14" ht="6.75" customHeight="1" thickTop="1" thickBot="1">
      <c r="A223" s="1226"/>
      <c r="B223" s="1227"/>
      <c r="C223" s="1222"/>
      <c r="D223" s="1283"/>
      <c r="E223" s="1283"/>
      <c r="F223" s="1283"/>
      <c r="G223" s="1283"/>
      <c r="H223" s="1283"/>
      <c r="I223" s="1283"/>
      <c r="J223" s="1283"/>
      <c r="K223" s="1223"/>
      <c r="L223" s="1224"/>
      <c r="M223" s="1217"/>
      <c r="N223" s="1217"/>
    </row>
    <row r="224" spans="1:14" ht="27" customHeight="1" thickTop="1" thickBot="1">
      <c r="A224" s="2042" t="s">
        <v>1549</v>
      </c>
      <c r="B224" s="2043"/>
      <c r="C224" s="1209"/>
      <c r="D224" s="1210"/>
      <c r="E224" s="1210"/>
      <c r="F224" s="1279"/>
      <c r="G224" s="1279"/>
      <c r="H224" s="1279"/>
      <c r="I224" s="1210"/>
      <c r="J224" s="1279"/>
      <c r="K224" s="1211"/>
      <c r="L224" s="1212"/>
      <c r="M224" s="1217"/>
      <c r="N224" s="1217"/>
    </row>
    <row r="225" spans="1:14" ht="24" thickTop="1" thickBot="1">
      <c r="A225" s="1225" t="s">
        <v>1550</v>
      </c>
      <c r="B225" s="1215" t="s">
        <v>501</v>
      </c>
      <c r="C225" s="1210"/>
      <c r="D225" s="1210"/>
      <c r="E225" s="1273"/>
      <c r="F225" s="1275"/>
      <c r="G225" s="1275"/>
      <c r="H225" s="1275"/>
      <c r="I225" s="1274"/>
      <c r="J225" s="1275"/>
      <c r="K225" s="1277"/>
      <c r="L225" s="1216">
        <f>F225+G225+H225+J225</f>
        <v>0</v>
      </c>
      <c r="M225" s="1217"/>
      <c r="N225" s="1217"/>
    </row>
    <row r="226" spans="1:14" ht="24" thickTop="1" thickBot="1">
      <c r="A226" s="1225" t="s">
        <v>1551</v>
      </c>
      <c r="B226" s="1228">
        <v>2000</v>
      </c>
      <c r="C226" s="1210"/>
      <c r="D226" s="1210"/>
      <c r="E226" s="1273"/>
      <c r="F226" s="1275"/>
      <c r="G226" s="1275"/>
      <c r="H226" s="1275"/>
      <c r="I226" s="1274"/>
      <c r="J226" s="1275"/>
      <c r="K226" s="1277"/>
      <c r="L226" s="1216">
        <f>F226+G226+H226+J226</f>
        <v>0</v>
      </c>
      <c r="M226" s="1217"/>
      <c r="N226" s="1217"/>
    </row>
    <row r="227" spans="1:14" ht="37.5" thickTop="1" thickBot="1">
      <c r="A227" s="1174" t="s">
        <v>1552</v>
      </c>
      <c r="B227" s="1229" t="s">
        <v>1553</v>
      </c>
      <c r="C227" s="1209"/>
      <c r="D227" s="1210"/>
      <c r="E227" s="1273"/>
      <c r="F227" s="1174">
        <f>SUM(F225:F226)</f>
        <v>0</v>
      </c>
      <c r="G227" s="1174">
        <f t="shared" ref="G227:H227" si="22">SUM(G225:G226)</f>
        <v>0</v>
      </c>
      <c r="H227" s="1174">
        <f t="shared" si="22"/>
        <v>0</v>
      </c>
      <c r="I227" s="1274"/>
      <c r="J227" s="1174">
        <f>SUM(J225:J226)</f>
        <v>0</v>
      </c>
      <c r="K227" s="1277"/>
      <c r="L227" s="1216">
        <f>F227+G227+H227+J227</f>
        <v>0</v>
      </c>
      <c r="M227" s="1217"/>
      <c r="N227" s="1217"/>
    </row>
    <row r="228" spans="1:14" ht="21" thickTop="1" thickBot="1">
      <c r="A228" s="1194" t="s">
        <v>1792</v>
      </c>
      <c r="B228" s="1195"/>
      <c r="C228" s="1195"/>
      <c r="D228" s="1195"/>
      <c r="E228" s="1195"/>
      <c r="F228" s="1195"/>
      <c r="G228" s="1195"/>
      <c r="H228" s="1195"/>
      <c r="I228" s="1195"/>
      <c r="J228" s="1195"/>
      <c r="K228" s="1195"/>
      <c r="L228" s="1195"/>
      <c r="M228" s="1217"/>
      <c r="N228" s="1217"/>
    </row>
    <row r="229" spans="1:14">
      <c r="A229" s="2044" t="s">
        <v>1796</v>
      </c>
      <c r="B229" s="1196"/>
      <c r="C229" s="1195"/>
      <c r="D229" s="2046" t="s">
        <v>1537</v>
      </c>
      <c r="E229" s="2047"/>
      <c r="F229" s="2047"/>
      <c r="G229" s="2047"/>
      <c r="H229" s="2047"/>
      <c r="I229" s="2047"/>
      <c r="J229" s="2047"/>
      <c r="K229" s="2047"/>
      <c r="L229" s="2048"/>
      <c r="M229" s="1217"/>
      <c r="N229" s="1217"/>
    </row>
    <row r="230" spans="1:14">
      <c r="A230" s="2045"/>
      <c r="B230" s="1197"/>
      <c r="C230" s="1198"/>
      <c r="D230" s="1199" t="s">
        <v>687</v>
      </c>
      <c r="E230" s="1199" t="s">
        <v>949</v>
      </c>
      <c r="F230" s="1199" t="s">
        <v>950</v>
      </c>
      <c r="G230" s="1199" t="s">
        <v>951</v>
      </c>
      <c r="H230" s="1199" t="s">
        <v>952</v>
      </c>
      <c r="I230" s="1199" t="s">
        <v>953</v>
      </c>
      <c r="J230" s="1199" t="s">
        <v>954</v>
      </c>
      <c r="K230" s="1199" t="s">
        <v>955</v>
      </c>
      <c r="L230" s="1200" t="s">
        <v>204</v>
      </c>
      <c r="M230" s="1217"/>
      <c r="N230" s="1217"/>
    </row>
    <row r="231" spans="1:14" ht="24">
      <c r="A231" s="2045"/>
      <c r="B231" s="1201"/>
      <c r="C231" s="1202"/>
      <c r="D231" s="1203" t="s">
        <v>154</v>
      </c>
      <c r="E231" s="1203" t="s">
        <v>49</v>
      </c>
      <c r="F231" s="1203" t="s">
        <v>971</v>
      </c>
      <c r="G231" s="1203" t="s">
        <v>965</v>
      </c>
      <c r="H231" s="1203" t="s">
        <v>966</v>
      </c>
      <c r="I231" s="1203" t="s">
        <v>935</v>
      </c>
      <c r="J231" s="1204" t="s">
        <v>233</v>
      </c>
      <c r="K231" s="1204" t="s">
        <v>234</v>
      </c>
      <c r="L231" s="1205" t="s">
        <v>433</v>
      </c>
      <c r="M231" s="1217"/>
      <c r="N231" s="1217"/>
    </row>
    <row r="232" spans="1:14" ht="13.5" thickBot="1">
      <c r="A232" s="2049" t="s">
        <v>1538</v>
      </c>
      <c r="B232" s="2050"/>
      <c r="C232" s="1209"/>
      <c r="D232" s="1210"/>
      <c r="E232" s="1210"/>
      <c r="F232" s="1210"/>
      <c r="G232" s="1210"/>
      <c r="H232" s="1210"/>
      <c r="I232" s="1210"/>
      <c r="J232" s="1210"/>
      <c r="K232" s="1211"/>
      <c r="L232" s="1212"/>
      <c r="M232" s="1217"/>
      <c r="N232" s="1217"/>
    </row>
    <row r="233" spans="1:14" ht="14.25" thickTop="1" thickBot="1">
      <c r="A233" s="2040" t="s">
        <v>1539</v>
      </c>
      <c r="B233" s="2041"/>
      <c r="C233" s="1209"/>
      <c r="D233" s="1279"/>
      <c r="E233" s="1279"/>
      <c r="F233" s="1279"/>
      <c r="G233" s="1279"/>
      <c r="H233" s="1279"/>
      <c r="I233" s="1279"/>
      <c r="J233" s="1279"/>
      <c r="K233" s="1211"/>
      <c r="L233" s="1212"/>
      <c r="M233" s="1217"/>
      <c r="N233" s="1217"/>
    </row>
    <row r="234" spans="1:14" ht="14.25" thickTop="1" thickBot="1">
      <c r="A234" s="1214" t="s">
        <v>1540</v>
      </c>
      <c r="B234" s="1215" t="s">
        <v>501</v>
      </c>
      <c r="C234" s="1273"/>
      <c r="D234" s="1275"/>
      <c r="E234" s="1275"/>
      <c r="F234" s="1275"/>
      <c r="G234" s="1275"/>
      <c r="H234" s="1275"/>
      <c r="I234" s="1275"/>
      <c r="J234" s="1275"/>
      <c r="K234" s="1277"/>
      <c r="L234" s="1216">
        <f>SUM(D234:J234)</f>
        <v>0</v>
      </c>
      <c r="M234" s="1217"/>
      <c r="N234" s="1217"/>
    </row>
    <row r="235" spans="1:14" ht="14.25" thickTop="1" thickBot="1">
      <c r="A235" s="1218" t="s">
        <v>1541</v>
      </c>
      <c r="B235" s="1219">
        <v>2000</v>
      </c>
      <c r="C235" s="1273"/>
      <c r="D235" s="1275"/>
      <c r="E235" s="1275"/>
      <c r="F235" s="1275"/>
      <c r="G235" s="1275"/>
      <c r="H235" s="1275"/>
      <c r="I235" s="1275"/>
      <c r="J235" s="1275"/>
      <c r="K235" s="1277"/>
      <c r="L235" s="1216">
        <f t="shared" ref="L235" si="23">SUM(D235:J235)</f>
        <v>0</v>
      </c>
      <c r="M235" s="1217"/>
      <c r="N235" s="1217"/>
    </row>
    <row r="236" spans="1:14" ht="7.5" customHeight="1" thickTop="1" thickBot="1">
      <c r="A236" s="1220"/>
      <c r="B236" s="1221"/>
      <c r="C236" s="1222"/>
      <c r="D236" s="1280"/>
      <c r="E236" s="1280"/>
      <c r="F236" s="1280"/>
      <c r="G236" s="1280"/>
      <c r="H236" s="1280"/>
      <c r="I236" s="1280"/>
      <c r="J236" s="1280"/>
      <c r="K236" s="1223"/>
      <c r="L236" s="1224"/>
      <c r="M236" s="1217"/>
      <c r="N236" s="1217"/>
    </row>
    <row r="237" spans="1:14" ht="27" customHeight="1" thickTop="1" thickBot="1">
      <c r="A237" s="2042" t="s">
        <v>1542</v>
      </c>
      <c r="B237" s="2043"/>
      <c r="C237" s="1209"/>
      <c r="D237" s="1279"/>
      <c r="E237" s="1279"/>
      <c r="F237" s="1279"/>
      <c r="G237" s="1279"/>
      <c r="H237" s="1279"/>
      <c r="I237" s="1279"/>
      <c r="J237" s="1279"/>
      <c r="K237" s="1211"/>
      <c r="L237" s="1212"/>
      <c r="M237" s="1217"/>
      <c r="N237" s="1217"/>
    </row>
    <row r="238" spans="1:14" ht="14.25" thickTop="1" thickBot="1">
      <c r="A238" s="1225" t="s">
        <v>1543</v>
      </c>
      <c r="B238" s="1215" t="s">
        <v>1544</v>
      </c>
      <c r="C238" s="1273"/>
      <c r="D238" s="1275"/>
      <c r="E238" s="1275"/>
      <c r="F238" s="1275"/>
      <c r="G238" s="1275"/>
      <c r="H238" s="1275"/>
      <c r="I238" s="1275"/>
      <c r="J238" s="1275"/>
      <c r="K238" s="1277"/>
      <c r="L238" s="1216">
        <f>D238+E238+F238+G238+H238+I238+J238</f>
        <v>0</v>
      </c>
      <c r="M238" s="1217"/>
      <c r="N238" s="1217"/>
    </row>
    <row r="239" spans="1:14" ht="14.25" thickTop="1" thickBot="1">
      <c r="A239" s="1225" t="s">
        <v>1545</v>
      </c>
      <c r="B239" s="1215" t="s">
        <v>1546</v>
      </c>
      <c r="C239" s="1273"/>
      <c r="D239" s="1275"/>
      <c r="E239" s="1275"/>
      <c r="F239" s="1275"/>
      <c r="G239" s="1275"/>
      <c r="H239" s="1275"/>
      <c r="I239" s="1275"/>
      <c r="J239" s="1275"/>
      <c r="K239" s="1277"/>
      <c r="L239" s="1216">
        <f>SUM(D239:J239)</f>
        <v>0</v>
      </c>
      <c r="M239" s="1217"/>
      <c r="N239" s="1217"/>
    </row>
    <row r="240" spans="1:14" ht="14.25" thickTop="1" thickBot="1">
      <c r="A240" s="1225" t="s">
        <v>1547</v>
      </c>
      <c r="B240" s="1215" t="s">
        <v>1548</v>
      </c>
      <c r="C240" s="1273"/>
      <c r="D240" s="1275"/>
      <c r="E240" s="1275"/>
      <c r="F240" s="1275"/>
      <c r="G240" s="1275"/>
      <c r="H240" s="1275"/>
      <c r="I240" s="1275"/>
      <c r="J240" s="1275"/>
      <c r="K240" s="1277"/>
      <c r="L240" s="1216">
        <f>SUM(D240:J240)</f>
        <v>0</v>
      </c>
      <c r="M240" s="1217"/>
      <c r="N240" s="1217"/>
    </row>
    <row r="241" spans="1:14" ht="9" customHeight="1" thickTop="1" thickBot="1">
      <c r="A241" s="1226"/>
      <c r="B241" s="1227"/>
      <c r="C241" s="1222"/>
      <c r="D241" s="1283"/>
      <c r="E241" s="1283"/>
      <c r="F241" s="1283"/>
      <c r="G241" s="1283"/>
      <c r="H241" s="1283"/>
      <c r="I241" s="1283"/>
      <c r="J241" s="1283"/>
      <c r="K241" s="1223"/>
      <c r="L241" s="1224"/>
      <c r="M241" s="1217"/>
      <c r="N241" s="1217"/>
    </row>
    <row r="242" spans="1:14" ht="30" customHeight="1" thickTop="1" thickBot="1">
      <c r="A242" s="2042" t="s">
        <v>1549</v>
      </c>
      <c r="B242" s="2043"/>
      <c r="C242" s="1209"/>
      <c r="D242" s="1210"/>
      <c r="E242" s="1210"/>
      <c r="F242" s="1279"/>
      <c r="G242" s="1279"/>
      <c r="H242" s="1279"/>
      <c r="I242" s="1210"/>
      <c r="J242" s="1279"/>
      <c r="K242" s="1211"/>
      <c r="L242" s="1212"/>
      <c r="M242" s="1217"/>
      <c r="N242" s="1217"/>
    </row>
    <row r="243" spans="1:14" ht="24" thickTop="1" thickBot="1">
      <c r="A243" s="1225" t="s">
        <v>1550</v>
      </c>
      <c r="B243" s="1215" t="s">
        <v>501</v>
      </c>
      <c r="C243" s="1210"/>
      <c r="D243" s="1210"/>
      <c r="E243" s="1273"/>
      <c r="F243" s="1275"/>
      <c r="G243" s="1275"/>
      <c r="H243" s="1275"/>
      <c r="I243" s="1274"/>
      <c r="J243" s="1275"/>
      <c r="K243" s="1277"/>
      <c r="L243" s="1216">
        <f>F243+G243+H243+J243</f>
        <v>0</v>
      </c>
      <c r="M243" s="1217"/>
      <c r="N243" s="1217"/>
    </row>
    <row r="244" spans="1:14" ht="24" thickTop="1" thickBot="1">
      <c r="A244" s="1225" t="s">
        <v>1551</v>
      </c>
      <c r="B244" s="1228">
        <v>2000</v>
      </c>
      <c r="C244" s="1210"/>
      <c r="D244" s="1210"/>
      <c r="E244" s="1273"/>
      <c r="F244" s="1275"/>
      <c r="G244" s="1275"/>
      <c r="H244" s="1275"/>
      <c r="I244" s="1274"/>
      <c r="J244" s="1275"/>
      <c r="K244" s="1277"/>
      <c r="L244" s="1216">
        <f>F244+G244+H244+J244</f>
        <v>0</v>
      </c>
      <c r="M244" s="1217"/>
      <c r="N244" s="1217"/>
    </row>
    <row r="245" spans="1:14" ht="37.5" thickTop="1" thickBot="1">
      <c r="A245" s="1174" t="s">
        <v>1552</v>
      </c>
      <c r="B245" s="1229" t="s">
        <v>1553</v>
      </c>
      <c r="C245" s="1209"/>
      <c r="D245" s="1210"/>
      <c r="E245" s="1273"/>
      <c r="F245" s="1174">
        <f>SUM(F243:F244)</f>
        <v>0</v>
      </c>
      <c r="G245" s="1174">
        <f t="shared" ref="G245:H245" si="24">SUM(G243:G244)</f>
        <v>0</v>
      </c>
      <c r="H245" s="1174">
        <f t="shared" si="24"/>
        <v>0</v>
      </c>
      <c r="I245" s="1274"/>
      <c r="J245" s="1174">
        <f>SUM(J243:J244)</f>
        <v>0</v>
      </c>
      <c r="K245" s="1277"/>
      <c r="L245" s="1216">
        <f>F245+G245+H245+J245</f>
        <v>0</v>
      </c>
      <c r="M245" s="1217"/>
      <c r="N245" s="1217"/>
    </row>
    <row r="246" spans="1:14" ht="21" thickTop="1" thickBot="1">
      <c r="A246" s="1194" t="s">
        <v>1793</v>
      </c>
      <c r="B246" s="1195"/>
      <c r="C246" s="1195"/>
      <c r="D246" s="1195"/>
      <c r="E246" s="1195"/>
      <c r="F246" s="1195"/>
      <c r="G246" s="1195"/>
      <c r="H246" s="1195"/>
      <c r="I246" s="1195"/>
      <c r="J246" s="1195"/>
      <c r="K246" s="1195"/>
      <c r="L246" s="1195"/>
      <c r="M246" s="1217"/>
      <c r="N246" s="1217"/>
    </row>
    <row r="247" spans="1:14">
      <c r="A247" s="2044" t="s">
        <v>1797</v>
      </c>
      <c r="B247" s="1196"/>
      <c r="C247" s="1195"/>
      <c r="D247" s="2046" t="s">
        <v>1537</v>
      </c>
      <c r="E247" s="2047"/>
      <c r="F247" s="2047"/>
      <c r="G247" s="2047"/>
      <c r="H247" s="2047"/>
      <c r="I247" s="2047"/>
      <c r="J247" s="2047"/>
      <c r="K247" s="2047"/>
      <c r="L247" s="2048"/>
      <c r="M247" s="1217"/>
      <c r="N247" s="1217"/>
    </row>
    <row r="248" spans="1:14">
      <c r="A248" s="2045"/>
      <c r="B248" s="1197"/>
      <c r="C248" s="1198"/>
      <c r="D248" s="1199" t="s">
        <v>687</v>
      </c>
      <c r="E248" s="1199" t="s">
        <v>949</v>
      </c>
      <c r="F248" s="1199" t="s">
        <v>950</v>
      </c>
      <c r="G248" s="1199" t="s">
        <v>951</v>
      </c>
      <c r="H248" s="1199" t="s">
        <v>952</v>
      </c>
      <c r="I248" s="1199" t="s">
        <v>953</v>
      </c>
      <c r="J248" s="1199" t="s">
        <v>954</v>
      </c>
      <c r="K248" s="1199" t="s">
        <v>955</v>
      </c>
      <c r="L248" s="1200" t="s">
        <v>204</v>
      </c>
      <c r="M248" s="1217"/>
      <c r="N248" s="1217"/>
    </row>
    <row r="249" spans="1:14" ht="24">
      <c r="A249" s="2045"/>
      <c r="B249" s="1201"/>
      <c r="C249" s="1202"/>
      <c r="D249" s="1203" t="s">
        <v>154</v>
      </c>
      <c r="E249" s="1203" t="s">
        <v>49</v>
      </c>
      <c r="F249" s="1203" t="s">
        <v>971</v>
      </c>
      <c r="G249" s="1203" t="s">
        <v>965</v>
      </c>
      <c r="H249" s="1203" t="s">
        <v>966</v>
      </c>
      <c r="I249" s="1203" t="s">
        <v>935</v>
      </c>
      <c r="J249" s="1204" t="s">
        <v>233</v>
      </c>
      <c r="K249" s="1204" t="s">
        <v>234</v>
      </c>
      <c r="L249" s="1205" t="s">
        <v>433</v>
      </c>
      <c r="M249" s="1217"/>
      <c r="N249" s="1217"/>
    </row>
    <row r="250" spans="1:14" ht="13.5" thickBot="1">
      <c r="A250" s="2049" t="s">
        <v>1538</v>
      </c>
      <c r="B250" s="2050"/>
      <c r="C250" s="1209"/>
      <c r="D250" s="1210"/>
      <c r="E250" s="1210"/>
      <c r="F250" s="1210"/>
      <c r="G250" s="1210"/>
      <c r="H250" s="1210"/>
      <c r="I250" s="1210"/>
      <c r="J250" s="1210"/>
      <c r="K250" s="1211"/>
      <c r="L250" s="1212"/>
      <c r="M250" s="1217"/>
      <c r="N250" s="1217"/>
    </row>
    <row r="251" spans="1:14" ht="14.25" thickTop="1" thickBot="1">
      <c r="A251" s="2040" t="s">
        <v>1539</v>
      </c>
      <c r="B251" s="2041"/>
      <c r="C251" s="1209"/>
      <c r="D251" s="1279"/>
      <c r="E251" s="1279"/>
      <c r="F251" s="1279"/>
      <c r="G251" s="1279"/>
      <c r="H251" s="1279"/>
      <c r="I251" s="1279"/>
      <c r="J251" s="1279"/>
      <c r="K251" s="1211"/>
      <c r="L251" s="1212"/>
      <c r="M251" s="1217"/>
      <c r="N251" s="1217"/>
    </row>
    <row r="252" spans="1:14" ht="14.25" thickTop="1" thickBot="1">
      <c r="A252" s="1214" t="s">
        <v>1540</v>
      </c>
      <c r="B252" s="1215" t="s">
        <v>501</v>
      </c>
      <c r="C252" s="1273"/>
      <c r="D252" s="1275"/>
      <c r="E252" s="1275"/>
      <c r="F252" s="1275"/>
      <c r="G252" s="1275"/>
      <c r="H252" s="1275"/>
      <c r="I252" s="1275"/>
      <c r="J252" s="1275"/>
      <c r="K252" s="1277"/>
      <c r="L252" s="1216">
        <f>SUM(D252:J252)</f>
        <v>0</v>
      </c>
      <c r="M252" s="1217"/>
      <c r="N252" s="1217"/>
    </row>
    <row r="253" spans="1:14" ht="14.25" thickTop="1" thickBot="1">
      <c r="A253" s="1218" t="s">
        <v>1541</v>
      </c>
      <c r="B253" s="1219">
        <v>2000</v>
      </c>
      <c r="C253" s="1273"/>
      <c r="D253" s="1275"/>
      <c r="E253" s="1275"/>
      <c r="F253" s="1275"/>
      <c r="G253" s="1275"/>
      <c r="H253" s="1275"/>
      <c r="I253" s="1275"/>
      <c r="J253" s="1275"/>
      <c r="K253" s="1277"/>
      <c r="L253" s="1216">
        <f t="shared" ref="L253" si="25">SUM(D253:J253)</f>
        <v>0</v>
      </c>
      <c r="M253" s="1217"/>
      <c r="N253" s="1217"/>
    </row>
    <row r="254" spans="1:14" ht="6.75" customHeight="1" thickTop="1" thickBot="1">
      <c r="A254" s="1220"/>
      <c r="B254" s="1221"/>
      <c r="C254" s="1222"/>
      <c r="D254" s="1280"/>
      <c r="E254" s="1280"/>
      <c r="F254" s="1280"/>
      <c r="G254" s="1280"/>
      <c r="H254" s="1280"/>
      <c r="I254" s="1280"/>
      <c r="J254" s="1280"/>
      <c r="K254" s="1223"/>
      <c r="L254" s="1224"/>
      <c r="M254" s="1217"/>
      <c r="N254" s="1217"/>
    </row>
    <row r="255" spans="1:14" ht="31.5" customHeight="1" thickTop="1" thickBot="1">
      <c r="A255" s="2042" t="s">
        <v>1542</v>
      </c>
      <c r="B255" s="2043"/>
      <c r="C255" s="1209"/>
      <c r="D255" s="1279"/>
      <c r="E255" s="1279"/>
      <c r="F255" s="1279"/>
      <c r="G255" s="1279"/>
      <c r="H255" s="1279"/>
      <c r="I255" s="1279"/>
      <c r="J255" s="1279"/>
      <c r="K255" s="1211"/>
      <c r="L255" s="1212"/>
      <c r="M255" s="1217"/>
      <c r="N255" s="1217"/>
    </row>
    <row r="256" spans="1:14" ht="14.25" thickTop="1" thickBot="1">
      <c r="A256" s="1225" t="s">
        <v>1543</v>
      </c>
      <c r="B256" s="1215" t="s">
        <v>1544</v>
      </c>
      <c r="C256" s="1273"/>
      <c r="D256" s="1275"/>
      <c r="E256" s="1275"/>
      <c r="F256" s="1275"/>
      <c r="G256" s="1275"/>
      <c r="H256" s="1275"/>
      <c r="I256" s="1275"/>
      <c r="J256" s="1275"/>
      <c r="K256" s="1277"/>
      <c r="L256" s="1216">
        <f>D256+E256+F256+G256+H256+I256+J256</f>
        <v>0</v>
      </c>
      <c r="M256" s="1217"/>
      <c r="N256" s="1217"/>
    </row>
    <row r="257" spans="1:14" ht="14.25" thickTop="1" thickBot="1">
      <c r="A257" s="1225" t="s">
        <v>1545</v>
      </c>
      <c r="B257" s="1215" t="s">
        <v>1546</v>
      </c>
      <c r="C257" s="1273"/>
      <c r="D257" s="1275"/>
      <c r="E257" s="1275"/>
      <c r="F257" s="1275"/>
      <c r="G257" s="1275"/>
      <c r="H257" s="1275"/>
      <c r="I257" s="1275"/>
      <c r="J257" s="1275"/>
      <c r="K257" s="1277"/>
      <c r="L257" s="1216">
        <f>SUM(D257:J257)</f>
        <v>0</v>
      </c>
      <c r="M257" s="1217"/>
      <c r="N257" s="1217"/>
    </row>
    <row r="258" spans="1:14" ht="14.25" thickTop="1" thickBot="1">
      <c r="A258" s="1225" t="s">
        <v>1547</v>
      </c>
      <c r="B258" s="1215" t="s">
        <v>1548</v>
      </c>
      <c r="C258" s="1273"/>
      <c r="D258" s="1275"/>
      <c r="E258" s="1275"/>
      <c r="F258" s="1275"/>
      <c r="G258" s="1275"/>
      <c r="H258" s="1275"/>
      <c r="I258" s="1275"/>
      <c r="J258" s="1275"/>
      <c r="K258" s="1277"/>
      <c r="L258" s="1216">
        <f>SUM(D258:J258)</f>
        <v>0</v>
      </c>
      <c r="M258" s="1217"/>
      <c r="N258" s="1217"/>
    </row>
    <row r="259" spans="1:14" ht="7.5" customHeight="1" thickTop="1" thickBot="1">
      <c r="A259" s="1226"/>
      <c r="B259" s="1227"/>
      <c r="C259" s="1222"/>
      <c r="D259" s="1283"/>
      <c r="E259" s="1283"/>
      <c r="F259" s="1283"/>
      <c r="G259" s="1283"/>
      <c r="H259" s="1283"/>
      <c r="I259" s="1283"/>
      <c r="J259" s="1283"/>
      <c r="K259" s="1223"/>
      <c r="L259" s="1224"/>
      <c r="M259" s="1217"/>
      <c r="N259" s="1217"/>
    </row>
    <row r="260" spans="1:14" ht="24.75" customHeight="1" thickTop="1" thickBot="1">
      <c r="A260" s="2042" t="s">
        <v>1549</v>
      </c>
      <c r="B260" s="2043"/>
      <c r="C260" s="1209"/>
      <c r="D260" s="1210"/>
      <c r="E260" s="1210"/>
      <c r="F260" s="1279"/>
      <c r="G260" s="1279"/>
      <c r="H260" s="1279"/>
      <c r="I260" s="1210"/>
      <c r="J260" s="1279"/>
      <c r="K260" s="1211"/>
      <c r="L260" s="1212"/>
      <c r="M260" s="1217"/>
      <c r="N260" s="1217"/>
    </row>
    <row r="261" spans="1:14" ht="24" thickTop="1" thickBot="1">
      <c r="A261" s="1225" t="s">
        <v>1550</v>
      </c>
      <c r="B261" s="1215" t="s">
        <v>501</v>
      </c>
      <c r="C261" s="1210"/>
      <c r="D261" s="1210"/>
      <c r="E261" s="1273"/>
      <c r="F261" s="1275"/>
      <c r="G261" s="1275"/>
      <c r="H261" s="1275"/>
      <c r="I261" s="1274"/>
      <c r="J261" s="1275"/>
      <c r="K261" s="1277"/>
      <c r="L261" s="1216">
        <f>F261+G261+H261+J261</f>
        <v>0</v>
      </c>
      <c r="M261" s="1217"/>
      <c r="N261" s="1217"/>
    </row>
    <row r="262" spans="1:14" ht="24" thickTop="1" thickBot="1">
      <c r="A262" s="1225" t="s">
        <v>1551</v>
      </c>
      <c r="B262" s="1228">
        <v>2000</v>
      </c>
      <c r="C262" s="1210"/>
      <c r="D262" s="1210"/>
      <c r="E262" s="1273"/>
      <c r="F262" s="1275"/>
      <c r="G262" s="1275"/>
      <c r="H262" s="1275"/>
      <c r="I262" s="1274"/>
      <c r="J262" s="1275"/>
      <c r="K262" s="1277"/>
      <c r="L262" s="1216">
        <f>F262+G262+H262+J262</f>
        <v>0</v>
      </c>
      <c r="M262" s="1217"/>
      <c r="N262" s="1217"/>
    </row>
    <row r="263" spans="1:14" ht="37.5" thickTop="1" thickBot="1">
      <c r="A263" s="1174" t="s">
        <v>1552</v>
      </c>
      <c r="B263" s="1229" t="s">
        <v>1553</v>
      </c>
      <c r="C263" s="1209"/>
      <c r="D263" s="1210"/>
      <c r="E263" s="1273"/>
      <c r="F263" s="1174">
        <f>SUM(F261:F262)</f>
        <v>0</v>
      </c>
      <c r="G263" s="1174">
        <f t="shared" ref="G263:H263" si="26">SUM(G261:G262)</f>
        <v>0</v>
      </c>
      <c r="H263" s="1174">
        <f t="shared" si="26"/>
        <v>0</v>
      </c>
      <c r="I263" s="1274"/>
      <c r="J263" s="1174">
        <f>SUM(J261:J262)</f>
        <v>0</v>
      </c>
      <c r="K263" s="1277"/>
      <c r="L263" s="1216">
        <f>F263+G263+H263+J263</f>
        <v>0</v>
      </c>
      <c r="M263" s="1217"/>
      <c r="N263" s="1217"/>
    </row>
    <row r="264" spans="1:14" ht="21" thickTop="1" thickBot="1">
      <c r="A264" s="1194" t="s">
        <v>1794</v>
      </c>
      <c r="B264" s="1195"/>
      <c r="C264" s="1195"/>
      <c r="D264" s="1195"/>
      <c r="E264" s="1195"/>
      <c r="F264" s="1195"/>
      <c r="G264" s="1195"/>
      <c r="H264" s="1195"/>
      <c r="I264" s="1195"/>
      <c r="J264" s="1195"/>
      <c r="K264" s="1195"/>
      <c r="L264" s="1195"/>
      <c r="M264" s="1217"/>
      <c r="N264" s="1217"/>
    </row>
    <row r="265" spans="1:14">
      <c r="A265" s="2044" t="s">
        <v>1798</v>
      </c>
      <c r="B265" s="1196"/>
      <c r="C265" s="1195"/>
      <c r="D265" s="2046" t="s">
        <v>1537</v>
      </c>
      <c r="E265" s="2047"/>
      <c r="F265" s="2047"/>
      <c r="G265" s="2047"/>
      <c r="H265" s="2047"/>
      <c r="I265" s="2047"/>
      <c r="J265" s="2047"/>
      <c r="K265" s="2047"/>
      <c r="L265" s="2048"/>
      <c r="M265" s="1217"/>
      <c r="N265" s="1217"/>
    </row>
    <row r="266" spans="1:14">
      <c r="A266" s="2045"/>
      <c r="B266" s="1197"/>
      <c r="C266" s="1198"/>
      <c r="D266" s="1199" t="s">
        <v>687</v>
      </c>
      <c r="E266" s="1199" t="s">
        <v>949</v>
      </c>
      <c r="F266" s="1199" t="s">
        <v>950</v>
      </c>
      <c r="G266" s="1199" t="s">
        <v>951</v>
      </c>
      <c r="H266" s="1199" t="s">
        <v>952</v>
      </c>
      <c r="I266" s="1199" t="s">
        <v>953</v>
      </c>
      <c r="J266" s="1199" t="s">
        <v>954</v>
      </c>
      <c r="K266" s="1199" t="s">
        <v>955</v>
      </c>
      <c r="L266" s="1200" t="s">
        <v>204</v>
      </c>
      <c r="M266" s="1217"/>
      <c r="N266" s="1217"/>
    </row>
    <row r="267" spans="1:14" ht="24">
      <c r="A267" s="2045"/>
      <c r="B267" s="1201"/>
      <c r="C267" s="1202"/>
      <c r="D267" s="1203" t="s">
        <v>154</v>
      </c>
      <c r="E267" s="1203" t="s">
        <v>49</v>
      </c>
      <c r="F267" s="1203" t="s">
        <v>971</v>
      </c>
      <c r="G267" s="1203" t="s">
        <v>965</v>
      </c>
      <c r="H267" s="1203" t="s">
        <v>966</v>
      </c>
      <c r="I267" s="1203" t="s">
        <v>935</v>
      </c>
      <c r="J267" s="1204" t="s">
        <v>233</v>
      </c>
      <c r="K267" s="1204" t="s">
        <v>234</v>
      </c>
      <c r="L267" s="1205" t="s">
        <v>433</v>
      </c>
      <c r="M267" s="1217"/>
      <c r="N267" s="1217"/>
    </row>
    <row r="268" spans="1:14" ht="13.5" thickBot="1">
      <c r="A268" s="2049" t="s">
        <v>1538</v>
      </c>
      <c r="B268" s="2050"/>
      <c r="C268" s="1209"/>
      <c r="D268" s="1210"/>
      <c r="E268" s="1210"/>
      <c r="F268" s="1210"/>
      <c r="G268" s="1210"/>
      <c r="H268" s="1210"/>
      <c r="I268" s="1210"/>
      <c r="J268" s="1210"/>
      <c r="K268" s="1211"/>
      <c r="L268" s="1212"/>
      <c r="M268" s="1217"/>
      <c r="N268" s="1217"/>
    </row>
    <row r="269" spans="1:14" ht="14.25" thickTop="1" thickBot="1">
      <c r="A269" s="2040" t="s">
        <v>1539</v>
      </c>
      <c r="B269" s="2041"/>
      <c r="C269" s="1209"/>
      <c r="D269" s="1279"/>
      <c r="E269" s="1279"/>
      <c r="F269" s="1279"/>
      <c r="G269" s="1279"/>
      <c r="H269" s="1279"/>
      <c r="I269" s="1279"/>
      <c r="J269" s="1279"/>
      <c r="K269" s="1211"/>
      <c r="L269" s="1212"/>
      <c r="M269" s="1217"/>
      <c r="N269" s="1217"/>
    </row>
    <row r="270" spans="1:14" ht="14.25" thickTop="1" thickBot="1">
      <c r="A270" s="1214" t="s">
        <v>1540</v>
      </c>
      <c r="B270" s="1215" t="s">
        <v>501</v>
      </c>
      <c r="C270" s="1273"/>
      <c r="D270" s="1275">
        <v>108860</v>
      </c>
      <c r="E270" s="1275">
        <v>37238</v>
      </c>
      <c r="F270" s="1275"/>
      <c r="G270" s="1275"/>
      <c r="H270" s="1275"/>
      <c r="I270" s="1275"/>
      <c r="J270" s="1275"/>
      <c r="K270" s="1277"/>
      <c r="L270" s="1216">
        <f>SUM(D270:J270)</f>
        <v>146098</v>
      </c>
      <c r="M270" s="1217"/>
      <c r="N270" s="1217"/>
    </row>
    <row r="271" spans="1:14" ht="14.25" thickTop="1" thickBot="1">
      <c r="A271" s="1218" t="s">
        <v>1541</v>
      </c>
      <c r="B271" s="1219">
        <v>2000</v>
      </c>
      <c r="C271" s="1273"/>
      <c r="D271" s="1275"/>
      <c r="E271" s="1275"/>
      <c r="F271" s="1275"/>
      <c r="G271" s="1275"/>
      <c r="H271" s="1275"/>
      <c r="I271" s="1275"/>
      <c r="J271" s="1275"/>
      <c r="K271" s="1277"/>
      <c r="L271" s="1216">
        <f t="shared" ref="L271" si="27">SUM(D271:J271)</f>
        <v>0</v>
      </c>
      <c r="M271" s="1217"/>
      <c r="N271" s="1217"/>
    </row>
    <row r="272" spans="1:14" ht="8.25" customHeight="1" thickTop="1" thickBot="1">
      <c r="A272" s="1220"/>
      <c r="B272" s="1221"/>
      <c r="C272" s="1222"/>
      <c r="D272" s="1280"/>
      <c r="E272" s="1280"/>
      <c r="F272" s="1280"/>
      <c r="G272" s="1280"/>
      <c r="H272" s="1280"/>
      <c r="I272" s="1280"/>
      <c r="J272" s="1280"/>
      <c r="K272" s="1223"/>
      <c r="L272" s="1224"/>
      <c r="M272" s="1217"/>
      <c r="N272" s="1217"/>
    </row>
    <row r="273" spans="1:14" ht="27.75" customHeight="1" thickTop="1" thickBot="1">
      <c r="A273" s="2042" t="s">
        <v>1542</v>
      </c>
      <c r="B273" s="2043"/>
      <c r="C273" s="1209"/>
      <c r="D273" s="1279"/>
      <c r="E273" s="1279"/>
      <c r="F273" s="1279"/>
      <c r="G273" s="1279"/>
      <c r="H273" s="1279"/>
      <c r="I273" s="1279"/>
      <c r="J273" s="1279"/>
      <c r="K273" s="1211"/>
      <c r="L273" s="1212"/>
      <c r="M273" s="1217"/>
      <c r="N273" s="1217"/>
    </row>
    <row r="274" spans="1:14" ht="14.25" thickTop="1" thickBot="1">
      <c r="A274" s="1225" t="s">
        <v>1543</v>
      </c>
      <c r="B274" s="1215" t="s">
        <v>1544</v>
      </c>
      <c r="C274" s="1273"/>
      <c r="D274" s="1275"/>
      <c r="E274" s="1275"/>
      <c r="F274" s="1275"/>
      <c r="G274" s="1275"/>
      <c r="H274" s="1275"/>
      <c r="I274" s="1275"/>
      <c r="J274" s="1275"/>
      <c r="K274" s="1277"/>
      <c r="L274" s="1216">
        <f>D274+E274+F274+G274+H274+I274+J274</f>
        <v>0</v>
      </c>
      <c r="M274" s="1217"/>
      <c r="N274" s="1217"/>
    </row>
    <row r="275" spans="1:14" ht="14.25" thickTop="1" thickBot="1">
      <c r="A275" s="1225" t="s">
        <v>1545</v>
      </c>
      <c r="B275" s="1215" t="s">
        <v>1546</v>
      </c>
      <c r="C275" s="1273"/>
      <c r="D275" s="1275"/>
      <c r="E275" s="1275"/>
      <c r="F275" s="1275"/>
      <c r="G275" s="1275"/>
      <c r="H275" s="1275"/>
      <c r="I275" s="1275"/>
      <c r="J275" s="1275"/>
      <c r="K275" s="1277"/>
      <c r="L275" s="1216">
        <f>SUM(D275:J275)</f>
        <v>0</v>
      </c>
      <c r="M275" s="1217"/>
      <c r="N275" s="1217"/>
    </row>
    <row r="276" spans="1:14" ht="14.25" thickTop="1" thickBot="1">
      <c r="A276" s="1225" t="s">
        <v>1547</v>
      </c>
      <c r="B276" s="1215" t="s">
        <v>1548</v>
      </c>
      <c r="C276" s="1273"/>
      <c r="D276" s="1275"/>
      <c r="E276" s="1275"/>
      <c r="F276" s="1275"/>
      <c r="G276" s="1275"/>
      <c r="H276" s="1275"/>
      <c r="I276" s="1275"/>
      <c r="J276" s="1275"/>
      <c r="K276" s="1277"/>
      <c r="L276" s="1216">
        <f>SUM(D276:J276)</f>
        <v>0</v>
      </c>
      <c r="M276" s="1217"/>
      <c r="N276" s="1217"/>
    </row>
    <row r="277" spans="1:14" ht="6.75" customHeight="1" thickTop="1" thickBot="1">
      <c r="A277" s="1226"/>
      <c r="B277" s="1227"/>
      <c r="C277" s="1222"/>
      <c r="D277" s="1283"/>
      <c r="E277" s="1283"/>
      <c r="F277" s="1283"/>
      <c r="G277" s="1283"/>
      <c r="H277" s="1283"/>
      <c r="I277" s="1283"/>
      <c r="J277" s="1283"/>
      <c r="K277" s="1223"/>
      <c r="L277" s="1224"/>
      <c r="M277" s="1217"/>
      <c r="N277" s="1217"/>
    </row>
    <row r="278" spans="1:14" ht="30" customHeight="1" thickTop="1" thickBot="1">
      <c r="A278" s="2042" t="s">
        <v>1549</v>
      </c>
      <c r="B278" s="2043"/>
      <c r="C278" s="1209"/>
      <c r="D278" s="1210"/>
      <c r="E278" s="1210"/>
      <c r="F278" s="1279"/>
      <c r="G278" s="1279"/>
      <c r="H278" s="1279"/>
      <c r="I278" s="1210"/>
      <c r="J278" s="1279"/>
      <c r="K278" s="1211"/>
      <c r="L278" s="1212"/>
      <c r="M278" s="1217"/>
      <c r="N278" s="1217"/>
    </row>
    <row r="279" spans="1:14" ht="24" thickTop="1" thickBot="1">
      <c r="A279" s="1225" t="s">
        <v>1550</v>
      </c>
      <c r="B279" s="1215" t="s">
        <v>501</v>
      </c>
      <c r="C279" s="1210"/>
      <c r="D279" s="1210"/>
      <c r="E279" s="1273"/>
      <c r="F279" s="1275"/>
      <c r="G279" s="1275"/>
      <c r="H279" s="1275"/>
      <c r="I279" s="1274"/>
      <c r="J279" s="1275"/>
      <c r="K279" s="1277"/>
      <c r="L279" s="1216">
        <f>F279+G279+H279+J279</f>
        <v>0</v>
      </c>
      <c r="M279" s="1217"/>
      <c r="N279" s="1217"/>
    </row>
    <row r="280" spans="1:14" ht="24" thickTop="1" thickBot="1">
      <c r="A280" s="1225" t="s">
        <v>1551</v>
      </c>
      <c r="B280" s="1228">
        <v>2000</v>
      </c>
      <c r="C280" s="1210"/>
      <c r="D280" s="1210"/>
      <c r="E280" s="1273"/>
      <c r="F280" s="1275"/>
      <c r="G280" s="1275"/>
      <c r="H280" s="1275"/>
      <c r="I280" s="1274"/>
      <c r="J280" s="1275"/>
      <c r="K280" s="1277"/>
      <c r="L280" s="1216">
        <f>F280+G280+H280+J280</f>
        <v>0</v>
      </c>
      <c r="M280" s="1217"/>
      <c r="N280" s="1217"/>
    </row>
    <row r="281" spans="1:14" ht="37.5" thickTop="1" thickBot="1">
      <c r="A281" s="1174" t="s">
        <v>1552</v>
      </c>
      <c r="B281" s="1229" t="s">
        <v>1553</v>
      </c>
      <c r="C281" s="1209"/>
      <c r="D281" s="1210"/>
      <c r="E281" s="1273"/>
      <c r="F281" s="1174">
        <f>SUM(F279:F280)</f>
        <v>0</v>
      </c>
      <c r="G281" s="1174">
        <f t="shared" ref="G281:H281" si="28">SUM(G279:G280)</f>
        <v>0</v>
      </c>
      <c r="H281" s="1174">
        <f t="shared" si="28"/>
        <v>0</v>
      </c>
      <c r="I281" s="1274"/>
      <c r="J281" s="1174">
        <f>SUM(J279:J280)</f>
        <v>0</v>
      </c>
      <c r="K281" s="1277"/>
      <c r="L281" s="1216">
        <f>F281+G281+H281+J281</f>
        <v>0</v>
      </c>
      <c r="M281" s="1217"/>
      <c r="N281" s="1217"/>
    </row>
    <row r="282" spans="1:14" ht="17.25" customHeight="1" thickTop="1" thickBot="1">
      <c r="A282" s="1230"/>
      <c r="B282" s="1231"/>
      <c r="C282" s="1232"/>
      <c r="D282" s="1233"/>
      <c r="E282" s="1234"/>
      <c r="F282" s="1284"/>
      <c r="G282" s="1284"/>
      <c r="H282" s="1284"/>
      <c r="I282" s="1234"/>
      <c r="J282" s="1284"/>
      <c r="K282" s="1235"/>
      <c r="L282" s="1236"/>
      <c r="M282" s="1217"/>
      <c r="N282" s="1217"/>
    </row>
    <row r="283" spans="1:14" ht="18.75" customHeight="1" thickBot="1">
      <c r="A283" s="1194" t="s">
        <v>1795</v>
      </c>
      <c r="B283" s="1195"/>
      <c r="C283" s="1195"/>
      <c r="D283" s="1195"/>
      <c r="E283" s="1195"/>
      <c r="F283" s="1195"/>
      <c r="G283" s="1195"/>
      <c r="H283" s="1195"/>
      <c r="I283" s="1195"/>
      <c r="J283" s="1195"/>
      <c r="K283" s="1195"/>
      <c r="L283" s="1195"/>
    </row>
    <row r="284" spans="1:14">
      <c r="A284" s="2082" t="s">
        <v>1554</v>
      </c>
      <c r="B284" s="1237"/>
      <c r="C284" s="1238"/>
      <c r="D284" s="2084" t="s">
        <v>1537</v>
      </c>
      <c r="E284" s="2085"/>
      <c r="F284" s="2085"/>
      <c r="G284" s="2085"/>
      <c r="H284" s="2085"/>
      <c r="I284" s="2085"/>
      <c r="J284" s="2085"/>
      <c r="K284" s="2085"/>
      <c r="L284" s="2086"/>
    </row>
    <row r="285" spans="1:14">
      <c r="A285" s="2083"/>
      <c r="B285" s="1237"/>
      <c r="C285" s="1198"/>
      <c r="D285" s="1199" t="s">
        <v>687</v>
      </c>
      <c r="E285" s="1199" t="s">
        <v>949</v>
      </c>
      <c r="F285" s="1199" t="s">
        <v>950</v>
      </c>
      <c r="G285" s="1199" t="s">
        <v>951</v>
      </c>
      <c r="H285" s="1199" t="s">
        <v>952</v>
      </c>
      <c r="I285" s="1199" t="s">
        <v>953</v>
      </c>
      <c r="J285" s="1199" t="s">
        <v>954</v>
      </c>
      <c r="K285" s="1199" t="s">
        <v>955</v>
      </c>
      <c r="L285" s="1200" t="s">
        <v>204</v>
      </c>
    </row>
    <row r="286" spans="1:14" ht="24">
      <c r="A286" s="2083"/>
      <c r="B286" s="1239"/>
      <c r="C286" s="1202"/>
      <c r="D286" s="1203" t="s">
        <v>154</v>
      </c>
      <c r="E286" s="1203" t="s">
        <v>49</v>
      </c>
      <c r="F286" s="1203" t="s">
        <v>971</v>
      </c>
      <c r="G286" s="1203" t="s">
        <v>965</v>
      </c>
      <c r="H286" s="1203" t="s">
        <v>966</v>
      </c>
      <c r="I286" s="1203" t="s">
        <v>935</v>
      </c>
      <c r="J286" s="1204" t="s">
        <v>233</v>
      </c>
      <c r="K286" s="1204" t="s">
        <v>234</v>
      </c>
      <c r="L286" s="1205" t="s">
        <v>433</v>
      </c>
    </row>
    <row r="287" spans="1:14" ht="13.5" thickBot="1">
      <c r="A287" s="2049" t="s">
        <v>1538</v>
      </c>
      <c r="B287" s="2050"/>
      <c r="C287" s="1209"/>
      <c r="D287" s="1279"/>
      <c r="E287" s="1279"/>
      <c r="F287" s="1279"/>
      <c r="G287" s="1279"/>
      <c r="H287" s="1279"/>
      <c r="I287" s="1279"/>
      <c r="J287" s="1279"/>
      <c r="K287" s="1211"/>
      <c r="L287" s="1212"/>
    </row>
    <row r="288" spans="1:14" ht="14.25" thickTop="1" thickBot="1">
      <c r="A288" s="1214" t="s">
        <v>1555</v>
      </c>
      <c r="B288" s="1240" t="s">
        <v>501</v>
      </c>
      <c r="C288" s="1273"/>
      <c r="D288" s="1174">
        <f>SUM(D54+D72+D90+D108+D126+D144+D162+D180+D198+D216+D234+D252+D270)</f>
        <v>4569789</v>
      </c>
      <c r="E288" s="1174">
        <f t="shared" ref="E288:J288" si="29">SUM(E54+E72+E90+E108+E126+E144+E162+E180+E198+E216+E234+E252+E270)</f>
        <v>1477323</v>
      </c>
      <c r="F288" s="1174">
        <f t="shared" si="29"/>
        <v>13768501</v>
      </c>
      <c r="G288" s="1174">
        <f t="shared" si="29"/>
        <v>4695950</v>
      </c>
      <c r="H288" s="1174">
        <f t="shared" si="29"/>
        <v>0</v>
      </c>
      <c r="I288" s="1174">
        <f t="shared" si="29"/>
        <v>0</v>
      </c>
      <c r="J288" s="1174">
        <f t="shared" si="29"/>
        <v>43037</v>
      </c>
      <c r="K288" s="1211"/>
      <c r="L288" s="1216">
        <f>SUM(D288:J288)</f>
        <v>24554600</v>
      </c>
    </row>
    <row r="289" spans="1:12" ht="14.25" thickTop="1" thickBot="1">
      <c r="A289" s="1218" t="s">
        <v>1556</v>
      </c>
      <c r="B289" s="1241">
        <v>2000</v>
      </c>
      <c r="C289" s="1273"/>
      <c r="D289" s="1174">
        <f>SUM(D55+D73+D91+D109+D127+D145+D163+D181+D199+D217+D235+D253+D271)</f>
        <v>496276</v>
      </c>
      <c r="E289" s="1174">
        <f t="shared" ref="E289:J289" si="30">SUM(E55+E73+E91+E109+E127+E145+E163+E181+E199+E217+E235+E253+E271)</f>
        <v>177053</v>
      </c>
      <c r="F289" s="1174">
        <f t="shared" si="30"/>
        <v>449456</v>
      </c>
      <c r="G289" s="1174">
        <f t="shared" si="30"/>
        <v>321086</v>
      </c>
      <c r="H289" s="1174">
        <f t="shared" si="30"/>
        <v>12768670</v>
      </c>
      <c r="I289" s="1174">
        <f t="shared" si="30"/>
        <v>0</v>
      </c>
      <c r="J289" s="1174">
        <f t="shared" si="30"/>
        <v>0</v>
      </c>
      <c r="K289" s="1211"/>
      <c r="L289" s="1216">
        <f>SUM(D289:J289)</f>
        <v>14212541</v>
      </c>
    </row>
    <row r="290" spans="1:12" ht="14.25" thickTop="1" thickBot="1">
      <c r="A290" s="1225" t="s">
        <v>1543</v>
      </c>
      <c r="B290" s="1241">
        <v>2530</v>
      </c>
      <c r="C290" s="1273"/>
      <c r="D290" s="1174">
        <f>SUM(D58+D76+D94+D112+D130+D148+D166+D184+D202+D220+D238+D256+D274)</f>
        <v>0</v>
      </c>
      <c r="E290" s="1174">
        <f t="shared" ref="E290:J290" si="31">SUM(E58+E76+E94+E112+E130+E148+E166+E184+E202+E220+E238+E256+E274)</f>
        <v>0</v>
      </c>
      <c r="F290" s="1174">
        <f t="shared" si="31"/>
        <v>0</v>
      </c>
      <c r="G290" s="1174">
        <f t="shared" si="31"/>
        <v>0</v>
      </c>
      <c r="H290" s="1174">
        <f t="shared" si="31"/>
        <v>12768670</v>
      </c>
      <c r="I290" s="1174">
        <f t="shared" si="31"/>
        <v>0</v>
      </c>
      <c r="J290" s="1174">
        <f t="shared" si="31"/>
        <v>0</v>
      </c>
      <c r="K290" s="1211"/>
      <c r="L290" s="1216">
        <f t="shared" ref="L290:L292" si="32">SUM(D290:J290)</f>
        <v>12768670</v>
      </c>
    </row>
    <row r="291" spans="1:12" ht="14.25" thickTop="1" thickBot="1">
      <c r="A291" s="1225" t="s">
        <v>1545</v>
      </c>
      <c r="B291" s="1241">
        <v>2540</v>
      </c>
      <c r="C291" s="1273"/>
      <c r="D291" s="1174">
        <f>SUM(D59+D77+D95+D113+D131+D149+D167+D185+D203+D221+D239+D257+D275)</f>
        <v>0</v>
      </c>
      <c r="E291" s="1174">
        <f t="shared" ref="E291:J291" si="33">SUM(E59+E77+E95+E113+E131+E149+E167+E185+E203+E221+E239+E257+E275)</f>
        <v>0</v>
      </c>
      <c r="F291" s="1174">
        <f t="shared" si="33"/>
        <v>0</v>
      </c>
      <c r="G291" s="1174">
        <f t="shared" si="33"/>
        <v>0</v>
      </c>
      <c r="H291" s="1174">
        <f t="shared" si="33"/>
        <v>0</v>
      </c>
      <c r="I291" s="1174">
        <f t="shared" si="33"/>
        <v>0</v>
      </c>
      <c r="J291" s="1174">
        <f t="shared" si="33"/>
        <v>0</v>
      </c>
      <c r="K291" s="1211"/>
      <c r="L291" s="1216">
        <f t="shared" si="32"/>
        <v>0</v>
      </c>
    </row>
    <row r="292" spans="1:12" ht="14.25" thickTop="1" thickBot="1">
      <c r="A292" s="1225" t="s">
        <v>1547</v>
      </c>
      <c r="B292" s="1241">
        <v>2560</v>
      </c>
      <c r="C292" s="1273"/>
      <c r="D292" s="1174">
        <f>SUM(D60+D78+D96+D114+D132+D150+D168+D186+D204+D222+D240+D258+D276)</f>
        <v>1</v>
      </c>
      <c r="E292" s="1174">
        <f t="shared" ref="E292:J292" si="34">SUM(E60+E78+E96+E114+E132+E150+E168+E186+E204+E222+E240+E258+E276)</f>
        <v>0</v>
      </c>
      <c r="F292" s="1174">
        <f t="shared" si="34"/>
        <v>0</v>
      </c>
      <c r="G292" s="1174">
        <f t="shared" si="34"/>
        <v>0</v>
      </c>
      <c r="H292" s="1174">
        <f t="shared" si="34"/>
        <v>0</v>
      </c>
      <c r="I292" s="1174">
        <f t="shared" si="34"/>
        <v>0</v>
      </c>
      <c r="J292" s="1174">
        <f t="shared" si="34"/>
        <v>0</v>
      </c>
      <c r="K292" s="1211"/>
      <c r="L292" s="1216">
        <f t="shared" si="32"/>
        <v>1</v>
      </c>
    </row>
    <row r="293" spans="1:12" ht="14.25" thickTop="1" thickBot="1">
      <c r="A293" s="2087" t="s">
        <v>1557</v>
      </c>
      <c r="B293" s="2088"/>
      <c r="C293" s="1210"/>
      <c r="D293" s="1281"/>
      <c r="E293" s="1281"/>
      <c r="F293" s="1281"/>
      <c r="G293" s="1281"/>
      <c r="H293" s="1281"/>
      <c r="I293" s="1281"/>
      <c r="J293" s="1281"/>
      <c r="K293" s="1392" t="s">
        <v>4825</v>
      </c>
      <c r="L293" s="1216">
        <f>SUM(L288:L289)</f>
        <v>38767141</v>
      </c>
    </row>
    <row r="294" spans="1:12" ht="15" customHeight="1" thickTop="1" thickBot="1">
      <c r="A294" s="1242"/>
      <c r="B294" s="1243"/>
      <c r="C294" s="1244"/>
      <c r="D294" s="1245"/>
      <c r="E294" s="1245"/>
      <c r="F294" s="1245"/>
      <c r="G294" s="1245"/>
      <c r="H294" s="1245"/>
      <c r="I294" s="1245"/>
      <c r="J294" s="1244"/>
      <c r="K294" s="1244"/>
      <c r="L294" s="1246"/>
    </row>
    <row r="295" spans="1:12" ht="18.75" customHeight="1" thickBot="1">
      <c r="A295" s="1194" t="s">
        <v>4858</v>
      </c>
      <c r="B295" s="1195"/>
      <c r="C295" s="1195"/>
      <c r="D295" s="1195"/>
      <c r="E295" s="1195"/>
      <c r="F295" s="1195"/>
      <c r="G295" s="1195"/>
      <c r="H295" s="1195"/>
      <c r="I295" s="1195"/>
      <c r="J295" s="1195"/>
      <c r="K295" s="1195"/>
      <c r="L295" s="1195"/>
    </row>
    <row r="296" spans="1:12">
      <c r="A296" s="2082" t="s">
        <v>1558</v>
      </c>
      <c r="B296" s="1247"/>
      <c r="C296" s="1248"/>
      <c r="D296" s="2076" t="s">
        <v>1537</v>
      </c>
      <c r="E296" s="2077"/>
      <c r="F296" s="2077"/>
      <c r="G296" s="2077"/>
      <c r="H296" s="2077"/>
      <c r="I296" s="2077"/>
      <c r="J296" s="2077"/>
      <c r="K296" s="2077"/>
      <c r="L296" s="2078"/>
    </row>
    <row r="297" spans="1:12">
      <c r="A297" s="2083"/>
      <c r="B297" s="1237"/>
      <c r="C297" s="1198"/>
      <c r="D297" s="1199" t="s">
        <v>687</v>
      </c>
      <c r="E297" s="1199" t="s">
        <v>949</v>
      </c>
      <c r="F297" s="1199" t="s">
        <v>950</v>
      </c>
      <c r="G297" s="1199" t="s">
        <v>951</v>
      </c>
      <c r="H297" s="1199" t="s">
        <v>952</v>
      </c>
      <c r="I297" s="1199" t="s">
        <v>953</v>
      </c>
      <c r="J297" s="1199" t="s">
        <v>954</v>
      </c>
      <c r="K297" s="1199" t="s">
        <v>955</v>
      </c>
      <c r="L297" s="1200" t="s">
        <v>204</v>
      </c>
    </row>
    <row r="298" spans="1:12" ht="33" customHeight="1">
      <c r="A298" s="2083"/>
      <c r="B298" s="1239"/>
      <c r="C298" s="1202"/>
      <c r="D298" s="1203" t="s">
        <v>154</v>
      </c>
      <c r="E298" s="1203" t="s">
        <v>49</v>
      </c>
      <c r="F298" s="1203" t="s">
        <v>971</v>
      </c>
      <c r="G298" s="1203" t="s">
        <v>965</v>
      </c>
      <c r="H298" s="1203" t="s">
        <v>966</v>
      </c>
      <c r="I298" s="1203" t="s">
        <v>935</v>
      </c>
      <c r="J298" s="1204" t="s">
        <v>233</v>
      </c>
      <c r="K298" s="1204" t="s">
        <v>234</v>
      </c>
      <c r="L298" s="1205" t="s">
        <v>433</v>
      </c>
    </row>
    <row r="299" spans="1:12">
      <c r="A299" s="2049" t="s">
        <v>1538</v>
      </c>
      <c r="B299" s="2050"/>
      <c r="C299" s="1209"/>
      <c r="D299" s="1210"/>
      <c r="E299" s="1210"/>
      <c r="F299" s="1279"/>
      <c r="G299" s="1279"/>
      <c r="H299" s="1279"/>
      <c r="I299" s="1210"/>
      <c r="J299" s="1279"/>
      <c r="K299" s="1211"/>
      <c r="L299" s="1286"/>
    </row>
    <row r="300" spans="1:12" ht="33.75">
      <c r="A300" s="1249" t="s">
        <v>1559</v>
      </c>
      <c r="B300" s="1250" t="s">
        <v>1553</v>
      </c>
      <c r="C300" s="1251"/>
      <c r="D300" s="1251"/>
      <c r="E300" s="1285"/>
      <c r="F300" s="1174">
        <f>SUM(F65+F83+F101+F119+F137+F155+F173+F191+F209+F227+F245+F263+F281)</f>
        <v>78646</v>
      </c>
      <c r="G300" s="1174">
        <f t="shared" ref="G300:H300" si="35">SUM(G65+G83+G101+G119+G137+G155+G173+G191+G209+G227+G245+G263+G281)</f>
        <v>3087455</v>
      </c>
      <c r="H300" s="1174">
        <f t="shared" si="35"/>
        <v>0</v>
      </c>
      <c r="I300" s="1251"/>
      <c r="J300" s="1174">
        <f>SUM(J65+J83+J101+J119+J137+J155+J173+J191+J209+J227+J245+J263+J281)</f>
        <v>43037</v>
      </c>
      <c r="K300" s="1251"/>
      <c r="L300" s="1174">
        <f>SUM(F300+G300+H300+J300)</f>
        <v>3209138</v>
      </c>
    </row>
    <row r="307" spans="1:1">
      <c r="A307" s="1252"/>
    </row>
  </sheetData>
  <sheetProtection algorithmName="SHA-512" hashValue="JrMugzRKTE5odHg4Zkh5A/wbIgpSFYB/29mARlfcDz62ZFchiFyMPTH5LxOrXgqSnBxJSEX8IZKQoTLb+e9lNw==" saltValue="NZn9NRhLOQFNdPgxEAI6ig==" spinCount="100000" sheet="1" objects="1" scenarios="1"/>
  <mergeCells count="97">
    <mergeCell ref="A299:B299"/>
    <mergeCell ref="A7:L7"/>
    <mergeCell ref="A67:A69"/>
    <mergeCell ref="D67:L67"/>
    <mergeCell ref="A70:B70"/>
    <mergeCell ref="A71:B71"/>
    <mergeCell ref="A75:B75"/>
    <mergeCell ref="A80:B80"/>
    <mergeCell ref="A85:A87"/>
    <mergeCell ref="D85:L85"/>
    <mergeCell ref="A284:A286"/>
    <mergeCell ref="D284:L284"/>
    <mergeCell ref="A287:B287"/>
    <mergeCell ref="A293:B293"/>
    <mergeCell ref="A296:A298"/>
    <mergeCell ref="A106:B106"/>
    <mergeCell ref="D296:L296"/>
    <mergeCell ref="A49:A51"/>
    <mergeCell ref="D49:L49"/>
    <mergeCell ref="A52:B52"/>
    <mergeCell ref="A53:B53"/>
    <mergeCell ref="A57:B57"/>
    <mergeCell ref="A62:B62"/>
    <mergeCell ref="D103:L103"/>
    <mergeCell ref="A107:B107"/>
    <mergeCell ref="A111:B111"/>
    <mergeCell ref="A116:B116"/>
    <mergeCell ref="A88:B88"/>
    <mergeCell ref="A89:B89"/>
    <mergeCell ref="A93:B93"/>
    <mergeCell ref="A98:B98"/>
    <mergeCell ref="A103:A105"/>
    <mergeCell ref="A47:L47"/>
    <mergeCell ref="A1:L2"/>
    <mergeCell ref="A3:L3"/>
    <mergeCell ref="A5:L5"/>
    <mergeCell ref="B8:H8"/>
    <mergeCell ref="A9:A11"/>
    <mergeCell ref="B21:H21"/>
    <mergeCell ref="A22:A24"/>
    <mergeCell ref="A40:L40"/>
    <mergeCell ref="A46:L46"/>
    <mergeCell ref="A4:C4"/>
    <mergeCell ref="A121:A123"/>
    <mergeCell ref="D121:L121"/>
    <mergeCell ref="A124:B124"/>
    <mergeCell ref="A125:B125"/>
    <mergeCell ref="A129:B129"/>
    <mergeCell ref="A134:B134"/>
    <mergeCell ref="A157:A159"/>
    <mergeCell ref="D157:L157"/>
    <mergeCell ref="A160:B160"/>
    <mergeCell ref="A161:B161"/>
    <mergeCell ref="A139:A141"/>
    <mergeCell ref="D139:L139"/>
    <mergeCell ref="A142:B142"/>
    <mergeCell ref="A143:B143"/>
    <mergeCell ref="A147:B147"/>
    <mergeCell ref="A152:B152"/>
    <mergeCell ref="A165:B165"/>
    <mergeCell ref="A170:B170"/>
    <mergeCell ref="A175:A177"/>
    <mergeCell ref="D175:L175"/>
    <mergeCell ref="A178:B178"/>
    <mergeCell ref="A179:B179"/>
    <mergeCell ref="A183:B183"/>
    <mergeCell ref="A188:B188"/>
    <mergeCell ref="A193:A195"/>
    <mergeCell ref="D193:L193"/>
    <mergeCell ref="A196:B196"/>
    <mergeCell ref="A197:B197"/>
    <mergeCell ref="A201:B201"/>
    <mergeCell ref="A206:B206"/>
    <mergeCell ref="A211:A213"/>
    <mergeCell ref="D211:L211"/>
    <mergeCell ref="A214:B214"/>
    <mergeCell ref="A215:B215"/>
    <mergeCell ref="A219:B219"/>
    <mergeCell ref="A224:B224"/>
    <mergeCell ref="A229:A231"/>
    <mergeCell ref="D229:L229"/>
    <mergeCell ref="A232:B232"/>
    <mergeCell ref="A233:B233"/>
    <mergeCell ref="A237:B237"/>
    <mergeCell ref="D265:L265"/>
    <mergeCell ref="A268:B268"/>
    <mergeCell ref="A242:B242"/>
    <mergeCell ref="A247:A249"/>
    <mergeCell ref="D247:L247"/>
    <mergeCell ref="A250:B250"/>
    <mergeCell ref="A251:B251"/>
    <mergeCell ref="A269:B269"/>
    <mergeCell ref="A273:B273"/>
    <mergeCell ref="A278:B278"/>
    <mergeCell ref="A255:B255"/>
    <mergeCell ref="A260:B260"/>
    <mergeCell ref="A265:A267"/>
  </mergeCells>
  <printOptions headings="1"/>
  <pageMargins left="0.17" right="0" top="0.78" bottom="0.5" header="0.22" footer="0.16"/>
  <pageSetup scale="7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customProperties>
    <customPr name="OrphanNamesChecke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499984740745262"/>
  </sheetPr>
  <dimension ref="A1:N27"/>
  <sheetViews>
    <sheetView workbookViewId="0">
      <selection activeCell="I13" sqref="I13"/>
    </sheetView>
  </sheetViews>
  <sheetFormatPr defaultColWidth="9.140625" defaultRowHeight="12.75"/>
  <cols>
    <col min="1" max="1" width="28.85546875" style="40" customWidth="1"/>
    <col min="2" max="2" width="5.7109375" style="36" customWidth="1"/>
    <col min="3" max="6" width="12.85546875" style="36" customWidth="1"/>
    <col min="7" max="7" width="6.42578125" style="36" customWidth="1"/>
    <col min="8" max="8" width="14.140625" style="36" customWidth="1"/>
    <col min="9" max="9" width="12.85546875" style="36" customWidth="1"/>
    <col min="10" max="10" width="16.85546875" style="36" customWidth="1"/>
    <col min="11" max="11" width="15.42578125" style="36" customWidth="1"/>
    <col min="12" max="12" width="13.85546875" style="36" customWidth="1"/>
    <col min="13" max="16384" width="9.140625" style="36"/>
  </cols>
  <sheetData>
    <row r="1" spans="1:14" ht="33" customHeight="1">
      <c r="A1" s="2091" t="s">
        <v>1373</v>
      </c>
      <c r="B1" s="2092"/>
      <c r="C1" s="2093"/>
      <c r="D1" s="233"/>
      <c r="E1" s="234"/>
      <c r="F1" s="234"/>
      <c r="G1" s="235"/>
      <c r="H1" s="236"/>
      <c r="I1" s="234"/>
      <c r="J1" s="2089"/>
      <c r="K1" s="2090"/>
      <c r="L1" s="2090"/>
    </row>
    <row r="2" spans="1:14" ht="69.75" customHeight="1">
      <c r="A2" s="237" t="s">
        <v>1289</v>
      </c>
      <c r="B2" s="238" t="s">
        <v>316</v>
      </c>
      <c r="C2" s="725" t="str">
        <f>"Cost                     Beginning                July 1, "&amp;'AFR23'!$L$2-1</f>
        <v>Cost                     Beginning                July 1, 2022</v>
      </c>
      <c r="D2" s="725" t="str">
        <f>"Add:                     Additions           July 1, "&amp;'AFR23'!L2-1&amp;" thru June 30, "&amp;'AFR23'!L2</f>
        <v>Add:                     Additions           July 1, 2022 thru June 30, 2023</v>
      </c>
      <c r="E2" s="725" t="str">
        <f>"Less:  Deletions   July 1, "&amp;'AFR23'!L2-1&amp;" thru June 30, "&amp;'AFR23'!L2</f>
        <v>Less:  Deletions   July 1, 2022 thru June 30, 2023</v>
      </c>
      <c r="F2" s="725" t="str">
        <f>"Cost Ending                      June 30, "&amp;'AFR23'!L2</f>
        <v>Cost Ending                      June 30, 2023</v>
      </c>
      <c r="G2" s="725" t="s">
        <v>531</v>
      </c>
      <c r="H2" s="725" t="str">
        <f>"Accumlated Depreciation Beginning                July 1, "&amp;'AFR23'!$L$2-1</f>
        <v>Accumlated Depreciation Beginning                July 1, 2022</v>
      </c>
      <c r="I2" s="725" t="str">
        <f>"Add:  Depreciation Allowable                 July 1, "&amp;'AFR23'!L2-1&amp;" thru June 30, "&amp;'AFR23'!L2</f>
        <v>Add:  Depreciation Allowable                 July 1, 2022 thru June 30, 2023</v>
      </c>
      <c r="J2" s="725" t="str">
        <f>"Less:  Depreciation Deletions                                   July 1, "&amp;'AFR23'!L2-1&amp;" thru               June 30, "&amp;'AFR23'!L2</f>
        <v>Less:  Depreciation Deletions                                   July 1, 2022 thru               June 30, 2023</v>
      </c>
      <c r="K2" s="725" t="str">
        <f>"Accumulated Depreciation Ending              June 30, "&amp;'AFR23'!L2</f>
        <v>Accumulated Depreciation Ending              June 30, 2023</v>
      </c>
      <c r="L2" s="725" t="str">
        <f>"Ending Balance Undepreciated           June 30, "&amp;'AFR23'!L2</f>
        <v>Ending Balance Undepreciated           June 30, 2023</v>
      </c>
      <c r="M2" s="239"/>
      <c r="N2" s="239"/>
    </row>
    <row r="3" spans="1:14" ht="13.5" thickBot="1">
      <c r="A3" s="433" t="s">
        <v>788</v>
      </c>
      <c r="B3" s="434">
        <v>210</v>
      </c>
      <c r="C3" s="684"/>
      <c r="D3" s="684"/>
      <c r="E3" s="684"/>
      <c r="F3" s="680">
        <f>(C3+D3)-E3</f>
        <v>0</v>
      </c>
      <c r="G3" s="241"/>
      <c r="H3" s="240"/>
      <c r="I3" s="240"/>
      <c r="J3" s="240"/>
      <c r="K3" s="479">
        <f>(H3+I3)-J3</f>
        <v>0</v>
      </c>
      <c r="L3" s="479">
        <f>F3-K3</f>
        <v>0</v>
      </c>
      <c r="M3" s="239"/>
      <c r="N3" s="239"/>
    </row>
    <row r="4" spans="1:14" ht="15" customHeight="1" thickTop="1">
      <c r="A4" s="435" t="s">
        <v>137</v>
      </c>
      <c r="B4" s="434">
        <v>220</v>
      </c>
      <c r="C4" s="667"/>
      <c r="D4" s="667"/>
      <c r="E4" s="667"/>
      <c r="F4" s="666"/>
      <c r="G4" s="242"/>
      <c r="H4" s="243"/>
      <c r="I4" s="243"/>
      <c r="J4" s="243"/>
      <c r="K4" s="244"/>
      <c r="L4" s="200"/>
    </row>
    <row r="5" spans="1:14" ht="13.5" thickBot="1">
      <c r="A5" s="204" t="s">
        <v>789</v>
      </c>
      <c r="B5" s="245">
        <v>221</v>
      </c>
      <c r="C5" s="681">
        <v>28394912</v>
      </c>
      <c r="D5" s="681"/>
      <c r="E5" s="681"/>
      <c r="F5" s="680">
        <f>(C5+D5)-E5</f>
        <v>28394912</v>
      </c>
      <c r="G5" s="242"/>
      <c r="H5" s="246"/>
      <c r="I5" s="246"/>
      <c r="J5" s="246"/>
      <c r="K5" s="210"/>
      <c r="L5" s="479">
        <f>F5-K5</f>
        <v>28394912</v>
      </c>
    </row>
    <row r="6" spans="1:14" ht="14.25" thickTop="1" thickBot="1">
      <c r="A6" s="204" t="s">
        <v>986</v>
      </c>
      <c r="B6" s="245">
        <v>222</v>
      </c>
      <c r="C6" s="661"/>
      <c r="D6" s="661"/>
      <c r="E6" s="661"/>
      <c r="F6" s="680">
        <f>(C6+D6)-E6</f>
        <v>0</v>
      </c>
      <c r="G6" s="242">
        <v>50</v>
      </c>
      <c r="H6" s="195"/>
      <c r="I6" s="195"/>
      <c r="J6" s="195"/>
      <c r="K6" s="479">
        <f>(H6+I6)-J6</f>
        <v>0</v>
      </c>
      <c r="L6" s="479">
        <f>F6-K6</f>
        <v>0</v>
      </c>
    </row>
    <row r="7" spans="1:14" ht="15" customHeight="1" thickTop="1">
      <c r="A7" s="435" t="s">
        <v>138</v>
      </c>
      <c r="B7" s="434">
        <v>230</v>
      </c>
      <c r="C7" s="667"/>
      <c r="D7" s="667"/>
      <c r="E7" s="667"/>
      <c r="F7" s="666"/>
      <c r="G7" s="247"/>
      <c r="H7" s="205"/>
      <c r="I7" s="205"/>
      <c r="J7" s="205"/>
      <c r="K7" s="200"/>
      <c r="L7" s="200"/>
    </row>
    <row r="8" spans="1:14" ht="13.5" thickBot="1">
      <c r="A8" s="204" t="s">
        <v>987</v>
      </c>
      <c r="B8" s="245">
        <v>231</v>
      </c>
      <c r="C8" s="661">
        <v>725543938</v>
      </c>
      <c r="D8" s="661">
        <v>22158013</v>
      </c>
      <c r="E8" s="661"/>
      <c r="F8" s="680">
        <f>(C8+D8)-E8</f>
        <v>747701951</v>
      </c>
      <c r="G8" s="247">
        <v>50</v>
      </c>
      <c r="H8" s="195">
        <v>337408864</v>
      </c>
      <c r="I8" s="195">
        <v>16906013</v>
      </c>
      <c r="J8" s="195"/>
      <c r="K8" s="479">
        <f>(H8+I8)-J8</f>
        <v>354314877</v>
      </c>
      <c r="L8" s="479">
        <f>F8-K8</f>
        <v>393387074</v>
      </c>
    </row>
    <row r="9" spans="1:14" ht="14.25" thickTop="1" thickBot="1">
      <c r="A9" s="204" t="s">
        <v>988</v>
      </c>
      <c r="B9" s="245">
        <v>232</v>
      </c>
      <c r="C9" s="661"/>
      <c r="D9" s="661"/>
      <c r="E9" s="661"/>
      <c r="F9" s="680">
        <f>(C9+D9)-E9</f>
        <v>0</v>
      </c>
      <c r="G9" s="247">
        <v>20</v>
      </c>
      <c r="H9" s="195"/>
      <c r="I9" s="195"/>
      <c r="J9" s="195"/>
      <c r="K9" s="479">
        <f>(H9+I9)-J9</f>
        <v>0</v>
      </c>
      <c r="L9" s="479">
        <f>F9-K9</f>
        <v>0</v>
      </c>
    </row>
    <row r="10" spans="1:14" ht="24" thickTop="1" thickBot="1">
      <c r="A10" s="248" t="s">
        <v>989</v>
      </c>
      <c r="B10" s="245">
        <v>240</v>
      </c>
      <c r="C10" s="685"/>
      <c r="D10" s="685"/>
      <c r="E10" s="685"/>
      <c r="F10" s="686">
        <f>(C10+D10)-E10</f>
        <v>0</v>
      </c>
      <c r="G10" s="247">
        <v>20</v>
      </c>
      <c r="H10" s="249"/>
      <c r="I10" s="249"/>
      <c r="J10" s="249"/>
      <c r="K10" s="479">
        <f>(H10+I10)-J10</f>
        <v>0</v>
      </c>
      <c r="L10" s="479">
        <f>F10-K10</f>
        <v>0</v>
      </c>
    </row>
    <row r="11" spans="1:14" ht="13.5" thickTop="1">
      <c r="A11" s="436" t="s">
        <v>1002</v>
      </c>
      <c r="B11" s="434">
        <v>250</v>
      </c>
      <c r="C11" s="667"/>
      <c r="D11" s="667"/>
      <c r="E11" s="667"/>
      <c r="F11" s="666"/>
      <c r="G11" s="247"/>
      <c r="H11" s="205"/>
      <c r="I11" s="205"/>
      <c r="J11" s="205"/>
      <c r="K11" s="200"/>
      <c r="L11" s="200"/>
    </row>
    <row r="12" spans="1:14" ht="13.5" thickBot="1">
      <c r="A12" s="250" t="s">
        <v>990</v>
      </c>
      <c r="B12" s="245">
        <v>251</v>
      </c>
      <c r="C12" s="661">
        <v>2306440</v>
      </c>
      <c r="D12" s="661"/>
      <c r="E12" s="661"/>
      <c r="F12" s="680">
        <f>(C12+D12)-E12</f>
        <v>2306440</v>
      </c>
      <c r="G12" s="247">
        <v>10</v>
      </c>
      <c r="H12" s="195">
        <v>1267532</v>
      </c>
      <c r="I12" s="195">
        <v>230517</v>
      </c>
      <c r="J12" s="195"/>
      <c r="K12" s="479">
        <f>(H12+I12)-J12</f>
        <v>1498049</v>
      </c>
      <c r="L12" s="479">
        <f>F12-K12</f>
        <v>808391</v>
      </c>
    </row>
    <row r="13" spans="1:14" ht="14.25" thickTop="1" thickBot="1">
      <c r="A13" s="250" t="s">
        <v>991</v>
      </c>
      <c r="B13" s="245">
        <v>252</v>
      </c>
      <c r="C13" s="661">
        <v>56060324</v>
      </c>
      <c r="D13" s="661">
        <v>1167120</v>
      </c>
      <c r="E13" s="661">
        <v>364003</v>
      </c>
      <c r="F13" s="680">
        <f>(C13+D13)-E13</f>
        <v>56863441</v>
      </c>
      <c r="G13" s="247">
        <v>5</v>
      </c>
      <c r="H13" s="195">
        <v>47823245</v>
      </c>
      <c r="I13" s="195">
        <v>3941782</v>
      </c>
      <c r="J13" s="195">
        <v>364003</v>
      </c>
      <c r="K13" s="479">
        <f>(H13+I13)-J13</f>
        <v>51401024</v>
      </c>
      <c r="L13" s="479">
        <f>F13-K13</f>
        <v>5462417</v>
      </c>
    </row>
    <row r="14" spans="1:14" ht="14.25" thickTop="1" thickBot="1">
      <c r="A14" s="250" t="s">
        <v>992</v>
      </c>
      <c r="B14" s="245">
        <v>253</v>
      </c>
      <c r="C14" s="661"/>
      <c r="D14" s="661"/>
      <c r="E14" s="661"/>
      <c r="F14" s="680">
        <f>(C14+D14)-E14</f>
        <v>0</v>
      </c>
      <c r="G14" s="247">
        <v>3</v>
      </c>
      <c r="H14" s="195"/>
      <c r="I14" s="195"/>
      <c r="J14" s="195"/>
      <c r="K14" s="479">
        <f>(H14+I14)-J14</f>
        <v>0</v>
      </c>
      <c r="L14" s="479">
        <f>F14-K14</f>
        <v>0</v>
      </c>
    </row>
    <row r="15" spans="1:14" ht="15" customHeight="1" thickTop="1" thickBot="1">
      <c r="A15" s="435" t="s">
        <v>460</v>
      </c>
      <c r="B15" s="434">
        <v>260</v>
      </c>
      <c r="C15" s="661">
        <v>12646399</v>
      </c>
      <c r="D15" s="661">
        <v>20505016</v>
      </c>
      <c r="E15" s="661">
        <v>12646399</v>
      </c>
      <c r="F15" s="680">
        <f>(C15+D15)-E15</f>
        <v>20505016</v>
      </c>
      <c r="G15" s="251" t="s">
        <v>761</v>
      </c>
      <c r="H15" s="205"/>
      <c r="I15" s="205"/>
      <c r="J15" s="205"/>
      <c r="K15" s="205"/>
      <c r="L15" s="479">
        <f>F15-K15</f>
        <v>20505016</v>
      </c>
    </row>
    <row r="16" spans="1:14" ht="15" customHeight="1" thickTop="1" thickBot="1">
      <c r="A16" s="475" t="s">
        <v>565</v>
      </c>
      <c r="B16" s="476">
        <v>200</v>
      </c>
      <c r="C16" s="680">
        <f>SUM(C3,C5:C6,C8:C10,C12:C15)</f>
        <v>824952013</v>
      </c>
      <c r="D16" s="680">
        <f>SUM(D3,D5:D6,D8:D10,D12:D15)</f>
        <v>43830149</v>
      </c>
      <c r="E16" s="680">
        <f>SUM(E3,E5:E6,E8:E10,E12:E15)</f>
        <v>13010402</v>
      </c>
      <c r="F16" s="680">
        <f>SUM(F3,F5:F6,F8:F10,F12:F15)</f>
        <v>855771760</v>
      </c>
      <c r="G16" s="247"/>
      <c r="H16" s="473">
        <f>SUM(H3,H6,H8:H10,H12:H14,)</f>
        <v>386499641</v>
      </c>
      <c r="I16" s="473">
        <f>SUM(I3,I6,I8:I10,I12:I14,)</f>
        <v>21078312</v>
      </c>
      <c r="J16" s="473">
        <f>SUM(J3,J6,J8:J10,J12:J14,)</f>
        <v>364003</v>
      </c>
      <c r="K16" s="473">
        <f>(H16+I16)-J16</f>
        <v>407213950</v>
      </c>
      <c r="L16" s="473">
        <f>F16-K16</f>
        <v>448557810</v>
      </c>
    </row>
    <row r="17" spans="1:12" ht="15" customHeight="1" thickTop="1" thickBot="1">
      <c r="A17" s="437" t="s">
        <v>233</v>
      </c>
      <c r="B17" s="434">
        <v>700</v>
      </c>
      <c r="C17" s="664"/>
      <c r="D17" s="664"/>
      <c r="E17" s="664"/>
      <c r="F17" s="680">
        <f>SUM('Expenditures 16-24'!I116,'Expenditures 16-24'!I155,'Expenditures 16-24'!I214,'Expenditures 16-24'!I309,'Expenditures 16-24'!I429,'Expenditures 16-24'!I454)</f>
        <v>6189418</v>
      </c>
      <c r="G17" s="242">
        <v>10</v>
      </c>
      <c r="H17" s="197"/>
      <c r="I17" s="479">
        <f>F17/G17</f>
        <v>618941.80000000005</v>
      </c>
      <c r="J17" s="197"/>
      <c r="K17" s="211"/>
      <c r="L17" s="211"/>
    </row>
    <row r="18" spans="1:12" ht="14.25" thickTop="1" thickBot="1">
      <c r="A18" s="477" t="s">
        <v>604</v>
      </c>
      <c r="B18" s="478"/>
      <c r="C18" s="199"/>
      <c r="D18" s="199"/>
      <c r="E18" s="199"/>
      <c r="F18" s="252"/>
      <c r="G18" s="253"/>
      <c r="H18" s="200"/>
      <c r="I18" s="473">
        <f>SUM(I16,I17)</f>
        <v>21697253.800000001</v>
      </c>
      <c r="J18" s="200"/>
      <c r="K18" s="200"/>
      <c r="L18" s="200"/>
    </row>
    <row r="19" spans="1:12" ht="12" customHeight="1" thickTop="1">
      <c r="F19" s="138"/>
      <c r="L19" s="138"/>
    </row>
    <row r="20" spans="1:12" ht="12" customHeight="1">
      <c r="A20" s="254"/>
      <c r="B20" s="41"/>
      <c r="F20" s="138"/>
      <c r="L20" s="138"/>
    </row>
    <row r="21" spans="1:12" ht="12" customHeight="1">
      <c r="B21" s="41"/>
      <c r="F21" s="138"/>
      <c r="L21" s="138"/>
    </row>
    <row r="22" spans="1:12" ht="12" customHeight="1">
      <c r="B22" s="41"/>
      <c r="F22" s="138"/>
      <c r="L22" s="138"/>
    </row>
    <row r="23" spans="1:12" ht="12" customHeight="1">
      <c r="A23" s="255"/>
      <c r="B23" s="41"/>
      <c r="F23" s="138"/>
      <c r="L23" s="138"/>
    </row>
    <row r="24" spans="1:12" ht="12" customHeight="1">
      <c r="B24" s="41"/>
      <c r="F24" s="138"/>
      <c r="L24" s="138"/>
    </row>
    <row r="25" spans="1:12">
      <c r="F25" s="138"/>
      <c r="L25" s="138"/>
    </row>
    <row r="26" spans="1:12" ht="11.1" customHeight="1">
      <c r="A26" s="255"/>
      <c r="B26" s="39"/>
      <c r="D26" s="33"/>
    </row>
    <row r="27" spans="1:12">
      <c r="A27" s="255"/>
      <c r="B27" s="39"/>
      <c r="D27" s="33"/>
    </row>
  </sheetData>
  <sheetProtection algorithmName="SHA-512" hashValue="MZag3mFLWAvmMwXMr8SVZ2xemZ1PATEuGMNw2uqi/czALHe4A8fAQeQTmV2FK/MIhaQUvO7NhEUo0Cu0UNSFcQ==" saltValue="WPcJ8vOXfzPeam1zsJtsrw==" spinCount="100000" sheet="1" objects="1" scenarios="1"/>
  <mergeCells count="2">
    <mergeCell ref="J1:L1"/>
    <mergeCell ref="A1:C1"/>
  </mergeCells>
  <phoneticPr fontId="25"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customProperties>
    <customPr name="OrphanNamesChecke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499984740745262"/>
  </sheetPr>
  <dimension ref="A1:H223"/>
  <sheetViews>
    <sheetView topLeftCell="A58" workbookViewId="0">
      <selection activeCell="F97" sqref="F97"/>
    </sheetView>
  </sheetViews>
  <sheetFormatPr defaultColWidth="8.7109375" defaultRowHeight="11.25"/>
  <cols>
    <col min="1" max="1" width="22.140625" style="844" customWidth="1"/>
    <col min="2" max="2" width="31.85546875" style="844" customWidth="1"/>
    <col min="3" max="3" width="6.7109375" style="847" customWidth="1"/>
    <col min="4" max="4" width="55.7109375" style="844" customWidth="1"/>
    <col min="5" max="5" width="3.140625" style="847" customWidth="1"/>
    <col min="6" max="6" width="17.42578125" style="844" customWidth="1"/>
    <col min="7" max="7" width="0.85546875" style="844" customWidth="1"/>
    <col min="8" max="8" width="2.28515625" style="844" customWidth="1"/>
    <col min="9" max="16384" width="8.7109375" style="844"/>
  </cols>
  <sheetData>
    <row r="1" spans="1:7" ht="19.5" customHeight="1" thickTop="1">
      <c r="A1" s="2098" t="str">
        <f>"ESTIMATED OPERATING EXPENSE PER PUPIL (OEPP)/PER CAPITA TUITION CHARGE (PCTC) COMPUTATIONS ("&amp;'AFR23'!L2-1&amp;" - "&amp;'AFR23'!L2&amp;")"</f>
        <v>ESTIMATED OPERATING EXPENSE PER PUPIL (OEPP)/PER CAPITA TUITION CHARGE (PCTC) COMPUTATIONS (2022 - 2023)</v>
      </c>
      <c r="B1" s="2099"/>
      <c r="C1" s="2099"/>
      <c r="D1" s="2099"/>
      <c r="E1" s="2099"/>
      <c r="F1" s="2100"/>
      <c r="G1" s="843"/>
    </row>
    <row r="2" spans="1:7" ht="15" customHeight="1" thickBot="1">
      <c r="A2" s="2101" t="s">
        <v>411</v>
      </c>
      <c r="B2" s="2102"/>
      <c r="C2" s="2102"/>
      <c r="D2" s="2102"/>
      <c r="E2" s="2102"/>
      <c r="F2" s="2103"/>
      <c r="G2" s="845"/>
    </row>
    <row r="3" spans="1:7" ht="5.25" customHeight="1" thickTop="1">
      <c r="A3" s="846"/>
    </row>
    <row r="4" spans="1:7" ht="12.2" customHeight="1">
      <c r="A4" s="848" t="s">
        <v>948</v>
      </c>
      <c r="B4" s="849" t="s">
        <v>112</v>
      </c>
      <c r="D4" s="850" t="s">
        <v>443</v>
      </c>
      <c r="F4" s="849" t="s">
        <v>763</v>
      </c>
    </row>
    <row r="5" spans="1:7" ht="7.5" customHeight="1">
      <c r="A5" s="2104"/>
      <c r="B5" s="2105"/>
      <c r="C5" s="2105"/>
      <c r="D5" s="2105"/>
      <c r="E5" s="2105"/>
      <c r="F5" s="2105"/>
    </row>
    <row r="6" spans="1:7" ht="13.5" customHeight="1" thickBot="1">
      <c r="A6" s="2095" t="s">
        <v>974</v>
      </c>
      <c r="B6" s="2096"/>
      <c r="C6" s="2096"/>
      <c r="D6" s="2096"/>
      <c r="E6" s="2096"/>
      <c r="F6" s="2097"/>
    </row>
    <row r="7" spans="1:7" ht="12" thickTop="1">
      <c r="A7" s="851" t="s">
        <v>434</v>
      </c>
    </row>
    <row r="8" spans="1:7">
      <c r="A8" s="257" t="s">
        <v>395</v>
      </c>
      <c r="B8" s="852" t="s">
        <v>1611</v>
      </c>
      <c r="D8" s="257" t="s">
        <v>433</v>
      </c>
      <c r="E8" s="847" t="s">
        <v>852</v>
      </c>
      <c r="F8" s="687">
        <f>'Expenditures 16-24'!K116</f>
        <v>479173386</v>
      </c>
    </row>
    <row r="9" spans="1:7">
      <c r="A9" s="257" t="s">
        <v>396</v>
      </c>
      <c r="B9" s="852" t="s">
        <v>1612</v>
      </c>
      <c r="D9" s="257" t="s">
        <v>433</v>
      </c>
      <c r="F9" s="688">
        <f>'Expenditures 16-24'!K155</f>
        <v>62248728</v>
      </c>
      <c r="G9" s="853"/>
    </row>
    <row r="10" spans="1:7">
      <c r="A10" s="257" t="s">
        <v>431</v>
      </c>
      <c r="B10" s="852" t="s">
        <v>1613</v>
      </c>
      <c r="D10" s="257" t="s">
        <v>433</v>
      </c>
      <c r="F10" s="688">
        <f>'Expenditures 16-24'!K178</f>
        <v>42335979</v>
      </c>
      <c r="G10" s="853"/>
    </row>
    <row r="11" spans="1:7">
      <c r="A11" s="257" t="s">
        <v>397</v>
      </c>
      <c r="B11" s="852" t="s">
        <v>1614</v>
      </c>
      <c r="D11" s="257" t="s">
        <v>433</v>
      </c>
      <c r="F11" s="688">
        <f>'Expenditures 16-24'!K214</f>
        <v>27432218</v>
      </c>
      <c r="G11" s="853"/>
    </row>
    <row r="12" spans="1:7">
      <c r="A12" s="257" t="s">
        <v>398</v>
      </c>
      <c r="B12" s="852" t="s">
        <v>1757</v>
      </c>
      <c r="D12" s="257" t="s">
        <v>433</v>
      </c>
      <c r="F12" s="688">
        <f>'Expenditures 16-24'!K292</f>
        <v>16281941</v>
      </c>
      <c r="G12" s="853"/>
    </row>
    <row r="13" spans="1:7">
      <c r="A13" s="257" t="s">
        <v>104</v>
      </c>
      <c r="B13" s="852" t="s">
        <v>1758</v>
      </c>
      <c r="D13" s="257" t="s">
        <v>433</v>
      </c>
      <c r="F13" s="688">
        <f>'Expenditures 16-24'!K429</f>
        <v>5897488</v>
      </c>
      <c r="G13" s="853"/>
    </row>
    <row r="14" spans="1:7" ht="12" customHeight="1" thickBot="1">
      <c r="A14" s="854"/>
      <c r="B14" s="855"/>
      <c r="C14" s="856"/>
      <c r="D14" s="857" t="s">
        <v>433</v>
      </c>
      <c r="E14" s="856" t="s">
        <v>852</v>
      </c>
      <c r="F14" s="689">
        <f>SUM(F8:F13)</f>
        <v>633369740</v>
      </c>
    </row>
    <row r="15" spans="1:7" ht="3.75" customHeight="1" thickTop="1">
      <c r="F15" s="858"/>
    </row>
    <row r="16" spans="1:7" ht="12" customHeight="1">
      <c r="A16" s="859" t="s">
        <v>444</v>
      </c>
      <c r="B16" s="39"/>
      <c r="C16" s="39"/>
      <c r="F16" s="858"/>
    </row>
    <row r="17" spans="1:6" ht="4.5" customHeight="1">
      <c r="A17" s="859"/>
      <c r="B17" s="39"/>
      <c r="C17" s="39"/>
      <c r="F17" s="858"/>
    </row>
    <row r="18" spans="1:6">
      <c r="A18" s="257" t="s">
        <v>397</v>
      </c>
      <c r="B18" s="852" t="s">
        <v>1659</v>
      </c>
      <c r="C18" s="860">
        <f>'Revenues 10-15'!B43</f>
        <v>1412</v>
      </c>
      <c r="D18" s="861" t="str">
        <f>'Revenues 10-15'!A43</f>
        <v>Regular - Transp Fees from Other Districts (In State)</v>
      </c>
      <c r="E18" s="847" t="s">
        <v>852</v>
      </c>
      <c r="F18" s="690">
        <f>'Revenues 10-15'!F43</f>
        <v>0</v>
      </c>
    </row>
    <row r="19" spans="1:6">
      <c r="A19" s="257" t="s">
        <v>397</v>
      </c>
      <c r="B19" s="852" t="s">
        <v>1660</v>
      </c>
      <c r="C19" s="862">
        <f>'Revenues 10-15'!B47</f>
        <v>1421</v>
      </c>
      <c r="D19" s="863" t="str">
        <f>'Revenues 10-15'!A47</f>
        <v>Summer Sch - Transp. Fees from Pupils or Parents (In State)</v>
      </c>
      <c r="E19" s="864"/>
      <c r="F19" s="865">
        <f>'Revenues 10-15'!F47</f>
        <v>0</v>
      </c>
    </row>
    <row r="20" spans="1:6">
      <c r="A20" s="257" t="s">
        <v>397</v>
      </c>
      <c r="B20" s="852" t="s">
        <v>4828</v>
      </c>
      <c r="C20" s="860">
        <f>'Revenues 10-15'!B48</f>
        <v>1422</v>
      </c>
      <c r="D20" s="861" t="str">
        <f>'Revenues 10-15'!A48</f>
        <v>Summer Sch - Transp. Fees from Other Districts (In State)</v>
      </c>
      <c r="F20" s="691">
        <f>'Revenues 10-15'!F48</f>
        <v>0</v>
      </c>
    </row>
    <row r="21" spans="1:6">
      <c r="A21" s="257" t="s">
        <v>397</v>
      </c>
      <c r="B21" s="852" t="s">
        <v>1661</v>
      </c>
      <c r="C21" s="862">
        <f>'Revenues 10-15'!B49</f>
        <v>1423</v>
      </c>
      <c r="D21" s="861" t="str">
        <f>'Revenues 10-15'!A49</f>
        <v>Summer Sch - Transp. Fees from Other Sources (In State)</v>
      </c>
      <c r="F21" s="692">
        <f>'Revenues 10-15'!F49</f>
        <v>0</v>
      </c>
    </row>
    <row r="22" spans="1:6">
      <c r="A22" s="257" t="s">
        <v>397</v>
      </c>
      <c r="B22" s="852" t="s">
        <v>1662</v>
      </c>
      <c r="C22" s="862">
        <f>'Revenues 10-15'!B50</f>
        <v>1424</v>
      </c>
      <c r="D22" s="861" t="str">
        <f>'Revenues 10-15'!A50</f>
        <v>Summer Sch - Transp. Fees from Other Sources (Out of State)</v>
      </c>
      <c r="F22" s="692">
        <f>'Revenues 10-15'!F50</f>
        <v>0</v>
      </c>
    </row>
    <row r="23" spans="1:6">
      <c r="A23" s="257" t="s">
        <v>397</v>
      </c>
      <c r="B23" s="852" t="s">
        <v>1727</v>
      </c>
      <c r="C23" s="860">
        <f>'Revenues 10-15'!B52</f>
        <v>1432</v>
      </c>
      <c r="D23" s="861" t="str">
        <f>'Revenues 10-15'!A52</f>
        <v>CTE - Transp Fees from Other Districts (In State)</v>
      </c>
      <c r="F23" s="692">
        <f>'Revenues 10-15'!F52</f>
        <v>0</v>
      </c>
    </row>
    <row r="24" spans="1:6">
      <c r="A24" s="257" t="s">
        <v>397</v>
      </c>
      <c r="B24" s="852" t="s">
        <v>1663</v>
      </c>
      <c r="C24" s="860">
        <f>'Revenues 10-15'!B56</f>
        <v>1442</v>
      </c>
      <c r="D24" s="861" t="str">
        <f>'Revenues 10-15'!A56</f>
        <v>Special Ed - Transp Fees from Other Districts (In State)</v>
      </c>
      <c r="F24" s="692">
        <f>'Revenues 10-15'!F56</f>
        <v>0</v>
      </c>
    </row>
    <row r="25" spans="1:6">
      <c r="A25" s="257" t="s">
        <v>397</v>
      </c>
      <c r="B25" s="852" t="s">
        <v>1664</v>
      </c>
      <c r="C25" s="860">
        <f>'Revenues 10-15'!B59</f>
        <v>1451</v>
      </c>
      <c r="D25" s="861" t="str">
        <f>'Revenues 10-15'!A59</f>
        <v>Adult - Transp Fees from Pupils or Parents (In State)</v>
      </c>
      <c r="F25" s="692">
        <f>'Revenues 10-15'!F59</f>
        <v>0</v>
      </c>
    </row>
    <row r="26" spans="1:6">
      <c r="A26" s="257" t="s">
        <v>397</v>
      </c>
      <c r="B26" s="852" t="s">
        <v>1665</v>
      </c>
      <c r="C26" s="860">
        <f>'Revenues 10-15'!B60</f>
        <v>1452</v>
      </c>
      <c r="D26" s="861" t="str">
        <f>'Revenues 10-15'!A60</f>
        <v>Adult - Transp Fees from Other Districts (In State)</v>
      </c>
      <c r="F26" s="692">
        <f>'Revenues 10-15'!F60</f>
        <v>0</v>
      </c>
    </row>
    <row r="27" spans="1:6">
      <c r="A27" s="257" t="s">
        <v>397</v>
      </c>
      <c r="B27" s="852" t="s">
        <v>1666</v>
      </c>
      <c r="C27" s="860">
        <f>'Revenues 10-15'!B61</f>
        <v>1453</v>
      </c>
      <c r="D27" s="861" t="str">
        <f>'Revenues 10-15'!A61</f>
        <v>Adult - Transp Fees from Other Sources (In State)</v>
      </c>
      <c r="F27" s="692">
        <f>'Revenues 10-15'!F61</f>
        <v>0</v>
      </c>
    </row>
    <row r="28" spans="1:6">
      <c r="A28" s="257" t="s">
        <v>397</v>
      </c>
      <c r="B28" s="852" t="s">
        <v>1667</v>
      </c>
      <c r="C28" s="860">
        <f>'Revenues 10-15'!B62</f>
        <v>1454</v>
      </c>
      <c r="D28" s="861" t="str">
        <f>'Revenues 10-15'!A62</f>
        <v>Adult - Transp Fees from Other Sources (Out of State)</v>
      </c>
      <c r="F28" s="692">
        <f>'Revenues 10-15'!F62</f>
        <v>0</v>
      </c>
    </row>
    <row r="29" spans="1:6">
      <c r="A29" s="257" t="s">
        <v>968</v>
      </c>
      <c r="B29" s="852" t="s">
        <v>1668</v>
      </c>
      <c r="C29" s="866">
        <f>'Revenues 10-15'!B151</f>
        <v>3410</v>
      </c>
      <c r="D29" s="867" t="str">
        <f>'Revenues 10-15'!A151</f>
        <v>Adult Ed (from ICCB)</v>
      </c>
      <c r="F29" s="692">
        <f>SUM('Revenues 10-15'!D151,'Revenues 10-15'!F151)</f>
        <v>0</v>
      </c>
    </row>
    <row r="30" spans="1:6">
      <c r="A30" s="257" t="s">
        <v>968</v>
      </c>
      <c r="B30" s="852" t="s">
        <v>1669</v>
      </c>
      <c r="C30" s="866">
        <f>'Revenues 10-15'!B152</f>
        <v>3499</v>
      </c>
      <c r="D30" s="867" t="str">
        <f>'Revenues 10-15'!A152</f>
        <v>Adult Ed - Other (Describe &amp; Itemize)</v>
      </c>
      <c r="F30" s="868">
        <f>('Revenues 10-15'!D152+'Revenues 10-15'!F152)</f>
        <v>0</v>
      </c>
    </row>
    <row r="31" spans="1:6">
      <c r="A31" s="257" t="s">
        <v>968</v>
      </c>
      <c r="B31" s="852" t="s">
        <v>1670</v>
      </c>
      <c r="C31" s="860">
        <f>'Revenues 10-15'!B214</f>
        <v>4600</v>
      </c>
      <c r="D31" s="869" t="str">
        <f>'Revenues 10-15'!A214</f>
        <v>Fed - Spec Education - Preschool Flow-Through</v>
      </c>
      <c r="E31" s="256"/>
      <c r="F31" s="692">
        <f>SUM('Revenues 10-15'!D214,'Revenues 10-15'!F214)</f>
        <v>0</v>
      </c>
    </row>
    <row r="32" spans="1:6">
      <c r="A32" s="257" t="s">
        <v>968</v>
      </c>
      <c r="B32" s="852" t="s">
        <v>4886</v>
      </c>
      <c r="C32" s="860">
        <f>'Revenues 10-15'!B215</f>
        <v>4605</v>
      </c>
      <c r="D32" s="870" t="str">
        <f>'Revenues 10-15'!A215</f>
        <v>Fed - Spec Education - Preschool Discretionary</v>
      </c>
      <c r="E32" s="256"/>
      <c r="F32" s="692">
        <f>SUM('Revenues 10-15'!D215,'Revenues 10-15'!F215)</f>
        <v>0</v>
      </c>
    </row>
    <row r="33" spans="1:6">
      <c r="A33" s="257" t="s">
        <v>396</v>
      </c>
      <c r="B33" s="852" t="s">
        <v>4887</v>
      </c>
      <c r="C33" s="860">
        <f>'Revenues 10-15'!B225</f>
        <v>4810</v>
      </c>
      <c r="D33" s="869" t="str">
        <f>'Revenues 10-15'!A225</f>
        <v>Federal - Adult Education</v>
      </c>
      <c r="F33" s="692">
        <f>'Revenues 10-15'!D225</f>
        <v>0</v>
      </c>
    </row>
    <row r="34" spans="1:6">
      <c r="A34" s="257" t="s">
        <v>395</v>
      </c>
      <c r="B34" s="257" t="s">
        <v>1615</v>
      </c>
      <c r="C34" s="871" t="str">
        <f>'Expenditures 16-24'!B7</f>
        <v>1125</v>
      </c>
      <c r="D34" s="872" t="str">
        <f>'Expenditures 16-24'!A7</f>
        <v>Pre-K Programs</v>
      </c>
      <c r="F34" s="692">
        <f>'Expenditures 16-24'!K7-SUM('Expenditures 16-24'!G7,'Expenditures 16-24'!I7)</f>
        <v>6488468</v>
      </c>
    </row>
    <row r="35" spans="1:6">
      <c r="A35" s="257" t="s">
        <v>395</v>
      </c>
      <c r="B35" s="257" t="s">
        <v>1616</v>
      </c>
      <c r="C35" s="871" t="str">
        <f>'Expenditures 16-24'!B9</f>
        <v>1225</v>
      </c>
      <c r="D35" s="872" t="str">
        <f>'Expenditures 16-24'!A9</f>
        <v>Special Education Programs Pre-K</v>
      </c>
      <c r="F35" s="692">
        <f>'Expenditures 16-24'!K9-SUM('Expenditures 16-24'!G9+'Expenditures 16-24'!I9)</f>
        <v>7828554</v>
      </c>
    </row>
    <row r="36" spans="1:6">
      <c r="A36" s="257" t="s">
        <v>395</v>
      </c>
      <c r="B36" s="257" t="s">
        <v>1617</v>
      </c>
      <c r="C36" s="871" t="str">
        <f>'Expenditures 16-24'!B11</f>
        <v>1275</v>
      </c>
      <c r="D36" s="872" t="str">
        <f>'Expenditures 16-24'!A11</f>
        <v>Remedial and Supplemental Programs Pre-K</v>
      </c>
      <c r="F36" s="692">
        <f>'Expenditures 16-24'!K11-SUM('Expenditures 16-24'!G11,'Expenditures 16-24'!I11)</f>
        <v>0</v>
      </c>
    </row>
    <row r="37" spans="1:6">
      <c r="A37" s="257" t="s">
        <v>395</v>
      </c>
      <c r="B37" s="257" t="s">
        <v>1618</v>
      </c>
      <c r="C37" s="871">
        <f>'Expenditures 16-24'!B12</f>
        <v>1300</v>
      </c>
      <c r="D37" s="873" t="str">
        <f>'Expenditures 16-24'!A12</f>
        <v>Adult/Continuing Education Programs</v>
      </c>
      <c r="F37" s="692">
        <f>'Expenditures 16-24'!K12-SUM('Expenditures 16-24'!G12+'Expenditures 16-24'!I12)</f>
        <v>0</v>
      </c>
    </row>
    <row r="38" spans="1:6">
      <c r="A38" s="257" t="s">
        <v>395</v>
      </c>
      <c r="B38" s="257" t="s">
        <v>1619</v>
      </c>
      <c r="C38" s="871">
        <f>'Expenditures 16-24'!B15</f>
        <v>1600</v>
      </c>
      <c r="D38" s="873" t="str">
        <f>'Expenditures 16-24'!A15</f>
        <v>Summer School Programs</v>
      </c>
      <c r="F38" s="692">
        <f>'Expenditures 16-24'!K15-SUM('Expenditures 16-24'!G15,'Expenditures 16-24'!I15)</f>
        <v>7073840</v>
      </c>
    </row>
    <row r="39" spans="1:6">
      <c r="A39" s="257" t="s">
        <v>395</v>
      </c>
      <c r="B39" s="257" t="s">
        <v>1620</v>
      </c>
      <c r="C39" s="871" t="str">
        <f>'Expenditures 16-24'!B20</f>
        <v>1910</v>
      </c>
      <c r="D39" s="873" t="str">
        <f>'Expenditures 16-24'!A20</f>
        <v>Pre-K Programs - Private Tuition</v>
      </c>
      <c r="F39" s="692">
        <f>'Expenditures 16-24'!K20</f>
        <v>0</v>
      </c>
    </row>
    <row r="40" spans="1:6">
      <c r="A40" s="257" t="s">
        <v>395</v>
      </c>
      <c r="B40" s="257" t="s">
        <v>1621</v>
      </c>
      <c r="C40" s="871" t="str">
        <f>'Expenditures 16-24'!B21</f>
        <v>1911</v>
      </c>
      <c r="D40" s="873" t="str">
        <f>'Expenditures 16-24'!A21</f>
        <v>Regular K-12 Programs - Private Tuition</v>
      </c>
      <c r="F40" s="692">
        <f>'Expenditures 16-24'!K21</f>
        <v>0</v>
      </c>
    </row>
    <row r="41" spans="1:6">
      <c r="A41" s="257" t="s">
        <v>395</v>
      </c>
      <c r="B41" s="257" t="s">
        <v>1622</v>
      </c>
      <c r="C41" s="871" t="str">
        <f>'Expenditures 16-24'!B22</f>
        <v>1912</v>
      </c>
      <c r="D41" s="873" t="str">
        <f>'Expenditures 16-24'!A22</f>
        <v>Special Education Programs K-12 - Private Tuition</v>
      </c>
      <c r="F41" s="692">
        <f>'Expenditures 16-24'!K22</f>
        <v>0</v>
      </c>
    </row>
    <row r="42" spans="1:6">
      <c r="A42" s="257" t="s">
        <v>395</v>
      </c>
      <c r="B42" s="257" t="s">
        <v>1623</v>
      </c>
      <c r="C42" s="860" t="str">
        <f>'Expenditures 16-24'!B23</f>
        <v>1913</v>
      </c>
      <c r="D42" s="873" t="str">
        <f>'Expenditures 16-24'!A23</f>
        <v>Special Education Programs Pre-K - Tuition</v>
      </c>
      <c r="F42" s="692">
        <f>'Expenditures 16-24'!K23</f>
        <v>0</v>
      </c>
    </row>
    <row r="43" spans="1:6">
      <c r="A43" s="257" t="s">
        <v>395</v>
      </c>
      <c r="B43" s="257" t="s">
        <v>1624</v>
      </c>
      <c r="C43" s="871" t="str">
        <f>'Expenditures 16-24'!B24</f>
        <v>1914</v>
      </c>
      <c r="D43" s="873" t="str">
        <f>'Expenditures 16-24'!A24</f>
        <v>Remedial/Supplemental Programs K-12 - Private Tuition</v>
      </c>
      <c r="F43" s="692">
        <f>'Expenditures 16-24'!K24</f>
        <v>0</v>
      </c>
    </row>
    <row r="44" spans="1:6">
      <c r="A44" s="257" t="s">
        <v>395</v>
      </c>
      <c r="B44" s="257" t="s">
        <v>1625</v>
      </c>
      <c r="C44" s="860" t="str">
        <f>'Expenditures 16-24'!B25</f>
        <v>1915</v>
      </c>
      <c r="D44" s="873" t="str">
        <f>'Expenditures 16-24'!A25</f>
        <v>Remedial/Supplemental Programs Pre-K - Private Tuition</v>
      </c>
      <c r="F44" s="692">
        <f>'Expenditures 16-24'!K25</f>
        <v>0</v>
      </c>
    </row>
    <row r="45" spans="1:6">
      <c r="A45" s="257" t="s">
        <v>395</v>
      </c>
      <c r="B45" s="257" t="s">
        <v>1626</v>
      </c>
      <c r="C45" s="860" t="str">
        <f>'Expenditures 16-24'!B26</f>
        <v>1916</v>
      </c>
      <c r="D45" s="873" t="str">
        <f>'Expenditures 16-24'!A26</f>
        <v>Adult/Continuing Education Programs - Private Tuition</v>
      </c>
      <c r="F45" s="692">
        <f>'Expenditures 16-24'!K26</f>
        <v>0</v>
      </c>
    </row>
    <row r="46" spans="1:6">
      <c r="A46" s="257" t="s">
        <v>395</v>
      </c>
      <c r="B46" s="257" t="s">
        <v>1627</v>
      </c>
      <c r="C46" s="871" t="str">
        <f>'Expenditures 16-24'!B27</f>
        <v>1917</v>
      </c>
      <c r="D46" s="873" t="str">
        <f>'Expenditures 16-24'!A27</f>
        <v>CTE Programs - Private Tuition</v>
      </c>
      <c r="F46" s="692">
        <f>'Expenditures 16-24'!K27</f>
        <v>0</v>
      </c>
    </row>
    <row r="47" spans="1:6">
      <c r="A47" s="257" t="s">
        <v>395</v>
      </c>
      <c r="B47" s="257" t="s">
        <v>1628</v>
      </c>
      <c r="C47" s="874" t="str">
        <f>'Expenditures 16-24'!B28</f>
        <v>1918</v>
      </c>
      <c r="D47" s="853" t="str">
        <f>'Expenditures 16-24'!A28</f>
        <v>Interscholastic Programs - Private Tuition</v>
      </c>
      <c r="F47" s="692">
        <f>'Expenditures 16-24'!K28</f>
        <v>0</v>
      </c>
    </row>
    <row r="48" spans="1:6">
      <c r="A48" s="257" t="s">
        <v>395</v>
      </c>
      <c r="B48" s="257" t="s">
        <v>1629</v>
      </c>
      <c r="C48" s="860" t="str">
        <f>'Expenditures 16-24'!B29</f>
        <v>1919</v>
      </c>
      <c r="D48" s="873" t="str">
        <f>'Expenditures 16-24'!A29</f>
        <v>Summer School Programs - Private Tuition</v>
      </c>
      <c r="F48" s="692">
        <f>'Expenditures 16-24'!K29</f>
        <v>0</v>
      </c>
    </row>
    <row r="49" spans="1:6">
      <c r="A49" s="257" t="s">
        <v>395</v>
      </c>
      <c r="B49" s="257" t="s">
        <v>1630</v>
      </c>
      <c r="C49" s="871" t="str">
        <f>'Expenditures 16-24'!B30</f>
        <v>1920</v>
      </c>
      <c r="D49" s="873" t="str">
        <f>'Expenditures 16-24'!A30</f>
        <v>Gifted Programs - Private Tuition</v>
      </c>
      <c r="F49" s="692">
        <f>'Expenditures 16-24'!K30</f>
        <v>0</v>
      </c>
    </row>
    <row r="50" spans="1:6">
      <c r="A50" s="257" t="s">
        <v>395</v>
      </c>
      <c r="B50" s="257" t="s">
        <v>1631</v>
      </c>
      <c r="C50" s="871" t="str">
        <f>'Expenditures 16-24'!B31</f>
        <v>1921</v>
      </c>
      <c r="D50" s="873" t="str">
        <f>'Expenditures 16-24'!A31</f>
        <v>Bilingual Programs - Private Tuition</v>
      </c>
      <c r="F50" s="692">
        <f>'Expenditures 16-24'!K31</f>
        <v>0</v>
      </c>
    </row>
    <row r="51" spans="1:6">
      <c r="A51" s="257" t="s">
        <v>395</v>
      </c>
      <c r="B51" s="257" t="s">
        <v>1632</v>
      </c>
      <c r="C51" s="871" t="str">
        <f>'Expenditures 16-24'!B32</f>
        <v>1922</v>
      </c>
      <c r="D51" s="873" t="str">
        <f>'Expenditures 16-24'!A32</f>
        <v>Truants Alternative/Optional Ed Progms - Private Tuition</v>
      </c>
      <c r="F51" s="692">
        <f>'Expenditures 16-24'!K32</f>
        <v>0</v>
      </c>
    </row>
    <row r="52" spans="1:6">
      <c r="A52" s="257" t="s">
        <v>395</v>
      </c>
      <c r="B52" s="257" t="s">
        <v>1633</v>
      </c>
      <c r="C52" s="860" t="str">
        <f>'Expenditures 16-24'!B77</f>
        <v>3000</v>
      </c>
      <c r="D52" s="873" t="s">
        <v>385</v>
      </c>
      <c r="F52" s="692">
        <f>'Expenditures 16-24'!K77-SUM('Expenditures 16-24'!G77,'Expenditures 16-24'!I77)</f>
        <v>1825135</v>
      </c>
    </row>
    <row r="53" spans="1:6">
      <c r="A53" s="257" t="s">
        <v>395</v>
      </c>
      <c r="B53" s="257" t="s">
        <v>1634</v>
      </c>
      <c r="C53" s="860">
        <f>'Expenditures 16-24'!B104</f>
        <v>4000</v>
      </c>
      <c r="D53" s="873" t="str">
        <f>'Expenditures 16-24'!A104</f>
        <v>Total Payments to Other Govt Units</v>
      </c>
      <c r="F53" s="692">
        <f>'Expenditures 16-24'!K104</f>
        <v>12157957</v>
      </c>
    </row>
    <row r="54" spans="1:6">
      <c r="A54" s="257" t="s">
        <v>395</v>
      </c>
      <c r="B54" s="257" t="s">
        <v>1635</v>
      </c>
      <c r="C54" s="860" t="s">
        <v>873</v>
      </c>
      <c r="D54" s="870" t="s">
        <v>966</v>
      </c>
      <c r="F54" s="692">
        <f>'Expenditures 16-24'!G116</f>
        <v>3915211</v>
      </c>
    </row>
    <row r="55" spans="1:6">
      <c r="A55" s="257" t="s">
        <v>395</v>
      </c>
      <c r="B55" s="257" t="s">
        <v>1636</v>
      </c>
      <c r="C55" s="860" t="s">
        <v>873</v>
      </c>
      <c r="D55" s="870" t="s">
        <v>233</v>
      </c>
      <c r="F55" s="692">
        <f>'Expenditures 16-24'!I116</f>
        <v>5518480</v>
      </c>
    </row>
    <row r="56" spans="1:6">
      <c r="A56" s="257" t="s">
        <v>396</v>
      </c>
      <c r="B56" s="257" t="s">
        <v>1637</v>
      </c>
      <c r="C56" s="871" t="str">
        <f>'Expenditures 16-24'!B134</f>
        <v>3000</v>
      </c>
      <c r="D56" s="875" t="s">
        <v>385</v>
      </c>
      <c r="F56" s="692">
        <f>'Expenditures 16-24'!K134-SUM('Expenditures 16-24'!G134+'Expenditures 16-24'!I134)</f>
        <v>0</v>
      </c>
    </row>
    <row r="57" spans="1:6">
      <c r="A57" s="257" t="s">
        <v>396</v>
      </c>
      <c r="B57" s="257" t="s">
        <v>1638</v>
      </c>
      <c r="C57" s="860">
        <f>'Expenditures 16-24'!B143</f>
        <v>4000</v>
      </c>
      <c r="D57" s="872" t="str">
        <f>'Expenditures 16-24'!A143</f>
        <v>Total Payments to Other Govt Units</v>
      </c>
      <c r="F57" s="692">
        <f>'Expenditures 16-24'!K143</f>
        <v>0</v>
      </c>
    </row>
    <row r="58" spans="1:6">
      <c r="A58" s="257" t="s">
        <v>396</v>
      </c>
      <c r="B58" s="257" t="s">
        <v>1639</v>
      </c>
      <c r="C58" s="871" t="s">
        <v>873</v>
      </c>
      <c r="D58" s="870" t="s">
        <v>966</v>
      </c>
      <c r="F58" s="693">
        <f>'Expenditures 16-24'!G155</f>
        <v>27041389</v>
      </c>
    </row>
    <row r="59" spans="1:6">
      <c r="A59" s="257" t="s">
        <v>396</v>
      </c>
      <c r="B59" s="844" t="s">
        <v>1640</v>
      </c>
      <c r="C59" s="860" t="s">
        <v>873</v>
      </c>
      <c r="D59" s="844" t="s">
        <v>233</v>
      </c>
      <c r="F59" s="692">
        <f>'Expenditures 16-24'!I155</f>
        <v>649253</v>
      </c>
    </row>
    <row r="60" spans="1:6">
      <c r="A60" s="257" t="s">
        <v>431</v>
      </c>
      <c r="B60" s="844" t="s">
        <v>1641</v>
      </c>
      <c r="C60" s="860">
        <v>4000</v>
      </c>
      <c r="D60" s="844" t="s">
        <v>253</v>
      </c>
      <c r="F60" s="868">
        <f>'Expenditures 16-24'!K164</f>
        <v>0</v>
      </c>
    </row>
    <row r="61" spans="1:6">
      <c r="A61" s="876" t="s">
        <v>431</v>
      </c>
      <c r="B61" s="876" t="s">
        <v>1642</v>
      </c>
      <c r="C61" s="877" t="str">
        <f>'Expenditures 16-24'!B174</f>
        <v>5300</v>
      </c>
      <c r="D61" s="878" t="s">
        <v>252</v>
      </c>
      <c r="E61" s="864"/>
      <c r="F61" s="692">
        <f>'Expenditures 16-24'!K174</f>
        <v>15421523</v>
      </c>
    </row>
    <row r="62" spans="1:6">
      <c r="A62" s="257" t="s">
        <v>397</v>
      </c>
      <c r="B62" s="257" t="s">
        <v>1643</v>
      </c>
      <c r="C62" s="871">
        <f>'Expenditures 16-24'!B189</f>
        <v>3000</v>
      </c>
      <c r="D62" s="861" t="s">
        <v>385</v>
      </c>
      <c r="F62" s="692">
        <f>'Expenditures 16-24'!K189-SUM('Expenditures 16-24'!G189,'Expenditures 16-24'!I189)</f>
        <v>0</v>
      </c>
    </row>
    <row r="63" spans="1:6">
      <c r="A63" s="257" t="s">
        <v>397</v>
      </c>
      <c r="B63" s="257" t="s">
        <v>1644</v>
      </c>
      <c r="C63" s="871" t="str">
        <f>'Expenditures 16-24'!B200</f>
        <v>4000</v>
      </c>
      <c r="D63" s="872" t="str">
        <f>'Expenditures 16-24'!A200</f>
        <v>Total Payments to Other Govt Units</v>
      </c>
      <c r="F63" s="692">
        <f>'Expenditures 16-24'!K200</f>
        <v>0</v>
      </c>
    </row>
    <row r="64" spans="1:6">
      <c r="A64" s="876" t="s">
        <v>397</v>
      </c>
      <c r="B64" s="876" t="s">
        <v>1645</v>
      </c>
      <c r="C64" s="877" t="str">
        <f>'Expenditures 16-24'!B210</f>
        <v>5300</v>
      </c>
      <c r="D64" s="875" t="s">
        <v>252</v>
      </c>
      <c r="F64" s="692">
        <f>'Expenditures 16-24'!K210</f>
        <v>0</v>
      </c>
    </row>
    <row r="65" spans="1:6">
      <c r="A65" s="257" t="s">
        <v>397</v>
      </c>
      <c r="B65" s="257" t="s">
        <v>1646</v>
      </c>
      <c r="C65" s="871" t="s">
        <v>873</v>
      </c>
      <c r="D65" s="870" t="s">
        <v>966</v>
      </c>
      <c r="F65" s="692">
        <f>'Expenditures 16-24'!G214</f>
        <v>463988</v>
      </c>
    </row>
    <row r="66" spans="1:6">
      <c r="A66" s="257" t="s">
        <v>397</v>
      </c>
      <c r="B66" s="257" t="s">
        <v>1647</v>
      </c>
      <c r="C66" s="871" t="s">
        <v>873</v>
      </c>
      <c r="D66" s="870" t="s">
        <v>233</v>
      </c>
      <c r="F66" s="692">
        <f>'Expenditures 16-24'!I214</f>
        <v>21685</v>
      </c>
    </row>
    <row r="67" spans="1:6">
      <c r="A67" s="257" t="s">
        <v>398</v>
      </c>
      <c r="B67" s="257" t="s">
        <v>1648</v>
      </c>
      <c r="C67" s="871" t="str">
        <f>'Expenditures 16-24'!B220</f>
        <v>1125</v>
      </c>
      <c r="D67" s="875" t="str">
        <f>'Expenditures 16-24'!A220</f>
        <v>Pre-K Programs</v>
      </c>
      <c r="F67" s="692">
        <f>'Expenditures 16-24'!K220</f>
        <v>226964</v>
      </c>
    </row>
    <row r="68" spans="1:6">
      <c r="A68" s="257" t="s">
        <v>398</v>
      </c>
      <c r="B68" s="257" t="s">
        <v>1649</v>
      </c>
      <c r="C68" s="871" t="str">
        <f>'Expenditures 16-24'!B222</f>
        <v>1225</v>
      </c>
      <c r="D68" s="875" t="str">
        <f>'Expenditures 16-24'!A222</f>
        <v>Special Education Programs - Pre-K</v>
      </c>
      <c r="F68" s="692">
        <f>'Expenditures 16-24'!K222</f>
        <v>601182</v>
      </c>
    </row>
    <row r="69" spans="1:6">
      <c r="A69" s="257" t="s">
        <v>398</v>
      </c>
      <c r="B69" s="257" t="s">
        <v>1650</v>
      </c>
      <c r="C69" s="871" t="str">
        <f>'Expenditures 16-24'!B224</f>
        <v>1275</v>
      </c>
      <c r="D69" s="875" t="str">
        <f>'Expenditures 16-24'!A224</f>
        <v>Remedial and Supplemental Programs - Pre-K</v>
      </c>
      <c r="F69" s="692">
        <f>'Expenditures 16-24'!K224</f>
        <v>0</v>
      </c>
    </row>
    <row r="70" spans="1:6">
      <c r="A70" s="257" t="s">
        <v>398</v>
      </c>
      <c r="B70" s="257" t="s">
        <v>1651</v>
      </c>
      <c r="C70" s="871">
        <f>'Expenditures 16-24'!B225</f>
        <v>1300</v>
      </c>
      <c r="D70" s="872" t="str">
        <f>'Expenditures 16-24'!A225</f>
        <v>Adult/Continuing Education Programs</v>
      </c>
      <c r="F70" s="692">
        <f>'Expenditures 16-24'!K225</f>
        <v>0</v>
      </c>
    </row>
    <row r="71" spans="1:6">
      <c r="A71" s="257" t="s">
        <v>398</v>
      </c>
      <c r="B71" s="257" t="s">
        <v>1652</v>
      </c>
      <c r="C71" s="871">
        <f>'Expenditures 16-24'!B228</f>
        <v>1600</v>
      </c>
      <c r="D71" s="872" t="str">
        <f>'Expenditures 16-24'!A228</f>
        <v>Summer School Programs</v>
      </c>
      <c r="F71" s="692">
        <f>'Expenditures 16-24'!K228</f>
        <v>41188</v>
      </c>
    </row>
    <row r="72" spans="1:6">
      <c r="A72" s="257" t="s">
        <v>398</v>
      </c>
      <c r="B72" s="257" t="s">
        <v>1759</v>
      </c>
      <c r="C72" s="871">
        <f>'Expenditures 16-24'!B277</f>
        <v>3000</v>
      </c>
      <c r="D72" s="861" t="s">
        <v>385</v>
      </c>
      <c r="F72" s="692">
        <f>'Expenditures 16-24'!K277</f>
        <v>135891</v>
      </c>
    </row>
    <row r="73" spans="1:6">
      <c r="A73" s="257" t="s">
        <v>398</v>
      </c>
      <c r="B73" s="257" t="s">
        <v>1760</v>
      </c>
      <c r="C73" s="871" t="str">
        <f>'Expenditures 16-24'!B282</f>
        <v>4000</v>
      </c>
      <c r="D73" s="872" t="str">
        <f>'Expenditures 16-24'!A282</f>
        <v>Total Payments to Other Govt Units</v>
      </c>
      <c r="F73" s="692">
        <f>'Expenditures 16-24'!K282</f>
        <v>0</v>
      </c>
    </row>
    <row r="74" spans="1:6">
      <c r="A74" s="257" t="s">
        <v>374</v>
      </c>
      <c r="B74" s="257" t="s">
        <v>1761</v>
      </c>
      <c r="C74" s="871" t="s">
        <v>859</v>
      </c>
      <c r="D74" s="872" t="s">
        <v>142</v>
      </c>
      <c r="F74" s="694">
        <f>'Expenditures 16-24'!K318-SUM('Expenditures 16-24'!G318,'Expenditures 16-24'!I318)</f>
        <v>0</v>
      </c>
    </row>
    <row r="75" spans="1:6">
      <c r="A75" s="257" t="s">
        <v>374</v>
      </c>
      <c r="B75" s="257" t="s">
        <v>1762</v>
      </c>
      <c r="C75" s="871" t="s">
        <v>860</v>
      </c>
      <c r="D75" s="872" t="s">
        <v>636</v>
      </c>
      <c r="F75" s="694">
        <f>'Expenditures 16-24'!K320-SUM('Expenditures 16-24'!G320,'Expenditures 16-24'!I320)</f>
        <v>0</v>
      </c>
    </row>
    <row r="76" spans="1:6">
      <c r="A76" s="257" t="s">
        <v>374</v>
      </c>
      <c r="B76" s="257" t="s">
        <v>1763</v>
      </c>
      <c r="C76" s="871" t="s">
        <v>140</v>
      </c>
      <c r="D76" s="872" t="s">
        <v>999</v>
      </c>
      <c r="F76" s="694">
        <f>'Expenditures 16-24'!K322-SUM('Expenditures 16-24'!G322,'Expenditures 16-24'!I322)</f>
        <v>0</v>
      </c>
    </row>
    <row r="77" spans="1:6">
      <c r="A77" s="257" t="s">
        <v>374</v>
      </c>
      <c r="B77" s="257" t="s">
        <v>1764</v>
      </c>
      <c r="C77" s="871">
        <v>1300</v>
      </c>
      <c r="D77" s="872" t="s">
        <v>854</v>
      </c>
      <c r="F77" s="694">
        <f>'Expenditures 16-24'!K323-SUM('Expenditures 16-24'!G323,'Expenditures 16-24'!I323)</f>
        <v>0</v>
      </c>
    </row>
    <row r="78" spans="1:6">
      <c r="A78" s="257" t="s">
        <v>374</v>
      </c>
      <c r="B78" s="257" t="s">
        <v>1765</v>
      </c>
      <c r="C78" s="871">
        <v>1600</v>
      </c>
      <c r="D78" s="872" t="s">
        <v>856</v>
      </c>
      <c r="F78" s="694">
        <f>'Expenditures 16-24'!K326-SUM('Expenditures 16-24'!G326,'Expenditures 16-24'!I326)</f>
        <v>0</v>
      </c>
    </row>
    <row r="79" spans="1:6">
      <c r="A79" s="257" t="s">
        <v>374</v>
      </c>
      <c r="B79" s="257" t="s">
        <v>1766</v>
      </c>
      <c r="C79" s="871" t="s">
        <v>640</v>
      </c>
      <c r="D79" s="872" t="s">
        <v>653</v>
      </c>
      <c r="F79" s="694">
        <f>'Expenditures 16-24'!K331</f>
        <v>0</v>
      </c>
    </row>
    <row r="80" spans="1:6">
      <c r="A80" s="257" t="s">
        <v>374</v>
      </c>
      <c r="B80" s="257" t="s">
        <v>1767</v>
      </c>
      <c r="C80" s="871" t="s">
        <v>641</v>
      </c>
      <c r="D80" s="872" t="s">
        <v>654</v>
      </c>
      <c r="F80" s="694">
        <f>'Expenditures 16-24'!K332</f>
        <v>0</v>
      </c>
    </row>
    <row r="81" spans="1:6">
      <c r="A81" s="257" t="s">
        <v>374</v>
      </c>
      <c r="B81" s="257" t="s">
        <v>1768</v>
      </c>
      <c r="C81" s="871" t="s">
        <v>642</v>
      </c>
      <c r="D81" s="872" t="s">
        <v>655</v>
      </c>
      <c r="F81" s="694">
        <f>'Expenditures 16-24'!K333</f>
        <v>0</v>
      </c>
    </row>
    <row r="82" spans="1:6">
      <c r="A82" s="257" t="s">
        <v>374</v>
      </c>
      <c r="B82" s="257" t="s">
        <v>1769</v>
      </c>
      <c r="C82" s="871" t="s">
        <v>643</v>
      </c>
      <c r="D82" s="872" t="s">
        <v>656</v>
      </c>
      <c r="F82" s="694">
        <f>'Expenditures 16-24'!K334</f>
        <v>0</v>
      </c>
    </row>
    <row r="83" spans="1:6">
      <c r="A83" s="257" t="s">
        <v>374</v>
      </c>
      <c r="B83" s="257" t="s">
        <v>1770</v>
      </c>
      <c r="C83" s="871" t="s">
        <v>644</v>
      </c>
      <c r="D83" s="872" t="s">
        <v>657</v>
      </c>
      <c r="F83" s="694">
        <f>'Expenditures 16-24'!K335</f>
        <v>0</v>
      </c>
    </row>
    <row r="84" spans="1:6">
      <c r="A84" s="257" t="s">
        <v>374</v>
      </c>
      <c r="B84" s="257" t="s">
        <v>1771</v>
      </c>
      <c r="C84" s="871" t="s">
        <v>645</v>
      </c>
      <c r="D84" s="872" t="s">
        <v>710</v>
      </c>
      <c r="F84" s="694">
        <f>'Expenditures 16-24'!K336</f>
        <v>0</v>
      </c>
    </row>
    <row r="85" spans="1:6">
      <c r="A85" s="257" t="s">
        <v>374</v>
      </c>
      <c r="B85" s="257" t="s">
        <v>1772</v>
      </c>
      <c r="C85" s="871" t="s">
        <v>646</v>
      </c>
      <c r="D85" s="872" t="s">
        <v>548</v>
      </c>
      <c r="F85" s="694">
        <f>'Expenditures 16-24'!K337</f>
        <v>0</v>
      </c>
    </row>
    <row r="86" spans="1:6">
      <c r="A86" s="257" t="s">
        <v>374</v>
      </c>
      <c r="B86" s="257" t="s">
        <v>1653</v>
      </c>
      <c r="C86" s="871" t="s">
        <v>647</v>
      </c>
      <c r="D86" s="872" t="s">
        <v>549</v>
      </c>
      <c r="F86" s="694">
        <f>'Expenditures 16-24'!K338</f>
        <v>0</v>
      </c>
    </row>
    <row r="87" spans="1:6">
      <c r="A87" s="257" t="s">
        <v>374</v>
      </c>
      <c r="B87" s="257" t="s">
        <v>1654</v>
      </c>
      <c r="C87" s="871" t="s">
        <v>648</v>
      </c>
      <c r="D87" s="872" t="s">
        <v>129</v>
      </c>
      <c r="F87" s="694">
        <f>'Expenditures 16-24'!K339</f>
        <v>0</v>
      </c>
    </row>
    <row r="88" spans="1:6">
      <c r="A88" s="257" t="s">
        <v>374</v>
      </c>
      <c r="B88" s="257" t="s">
        <v>1655</v>
      </c>
      <c r="C88" s="871" t="s">
        <v>649</v>
      </c>
      <c r="D88" s="872" t="s">
        <v>130</v>
      </c>
      <c r="F88" s="694">
        <f>'Expenditures 16-24'!K340</f>
        <v>0</v>
      </c>
    </row>
    <row r="89" spans="1:6">
      <c r="A89" s="257" t="s">
        <v>374</v>
      </c>
      <c r="B89" s="257" t="s">
        <v>1656</v>
      </c>
      <c r="C89" s="871" t="s">
        <v>650</v>
      </c>
      <c r="D89" s="872" t="s">
        <v>131</v>
      </c>
      <c r="F89" s="694">
        <f>'Expenditures 16-24'!K341</f>
        <v>0</v>
      </c>
    </row>
    <row r="90" spans="1:6">
      <c r="A90" s="257" t="s">
        <v>374</v>
      </c>
      <c r="B90" s="257" t="s">
        <v>1657</v>
      </c>
      <c r="C90" s="871" t="s">
        <v>651</v>
      </c>
      <c r="D90" s="872" t="s">
        <v>132</v>
      </c>
      <c r="F90" s="694">
        <f>'Expenditures 16-24'!K342</f>
        <v>0</v>
      </c>
    </row>
    <row r="91" spans="1:6">
      <c r="A91" s="257" t="s">
        <v>374</v>
      </c>
      <c r="B91" s="257" t="s">
        <v>1658</v>
      </c>
      <c r="C91" s="871" t="s">
        <v>652</v>
      </c>
      <c r="D91" s="872" t="s">
        <v>998</v>
      </c>
      <c r="F91" s="694">
        <f>'Expenditures 16-24'!K343</f>
        <v>0</v>
      </c>
    </row>
    <row r="92" spans="1:6">
      <c r="A92" s="257" t="s">
        <v>374</v>
      </c>
      <c r="B92" s="257" t="s">
        <v>1773</v>
      </c>
      <c r="C92" s="871" t="s">
        <v>506</v>
      </c>
      <c r="D92" s="872" t="s">
        <v>385</v>
      </c>
      <c r="F92" s="694">
        <f>'Expenditures 16-24'!K388-SUM('Expenditures 16-24'!G388,'Expenditures 16-24'!I388)</f>
        <v>0</v>
      </c>
    </row>
    <row r="93" spans="1:6">
      <c r="A93" s="257" t="s">
        <v>374</v>
      </c>
      <c r="B93" s="257" t="s">
        <v>1774</v>
      </c>
      <c r="C93" s="871" t="s">
        <v>759</v>
      </c>
      <c r="D93" s="872" t="s">
        <v>1178</v>
      </c>
      <c r="F93" s="694">
        <f>'Expenditures 16-24'!K415</f>
        <v>0</v>
      </c>
    </row>
    <row r="94" spans="1:6">
      <c r="A94" s="257" t="s">
        <v>1431</v>
      </c>
      <c r="B94" s="257" t="s">
        <v>1775</v>
      </c>
      <c r="C94" s="871" t="s">
        <v>873</v>
      </c>
      <c r="D94" s="872" t="s">
        <v>966</v>
      </c>
      <c r="F94" s="694">
        <f>'Expenditures 16-24'!G429</f>
        <v>0</v>
      </c>
    </row>
    <row r="95" spans="1:6" ht="10.5" customHeight="1">
      <c r="A95" s="844" t="s">
        <v>374</v>
      </c>
      <c r="B95" s="257" t="s">
        <v>1776</v>
      </c>
      <c r="C95" s="860" t="s">
        <v>873</v>
      </c>
      <c r="D95" s="844" t="s">
        <v>233</v>
      </c>
      <c r="F95" s="694">
        <f>'Expenditures 16-24'!I429</f>
        <v>0</v>
      </c>
    </row>
    <row r="96" spans="1:6" ht="12" thickBot="1">
      <c r="A96" s="854"/>
      <c r="B96" s="879"/>
      <c r="C96" s="856"/>
      <c r="D96" s="880" t="s">
        <v>1506</v>
      </c>
      <c r="E96" s="856" t="s">
        <v>852</v>
      </c>
      <c r="F96" s="881">
        <f>SUM(F18:F95)</f>
        <v>89410708</v>
      </c>
    </row>
    <row r="97" spans="1:7" s="257" customFormat="1" ht="12" customHeight="1" thickTop="1" thickBot="1">
      <c r="A97" s="882"/>
      <c r="B97" s="879"/>
      <c r="C97" s="856"/>
      <c r="D97" s="880" t="s">
        <v>1507</v>
      </c>
      <c r="E97" s="856"/>
      <c r="F97" s="695">
        <f>(F14-F96)</f>
        <v>543959032</v>
      </c>
    </row>
    <row r="98" spans="1:7" s="257" customFormat="1" ht="12" customHeight="1" thickTop="1">
      <c r="A98" s="883"/>
      <c r="B98" s="879"/>
      <c r="C98" s="856"/>
      <c r="D98" s="705" t="str">
        <f>"9 Month ADA from Average Daily Attendance - Student Information System (SIS) in IWAS-preliminary ADA "&amp;'AFR23'!$L$2-1&amp;"-"&amp;'AFR23'!$L$2</f>
        <v>9 Month ADA from Average Daily Attendance - Student Information System (SIS) in IWAS-preliminary ADA 2022-2023</v>
      </c>
      <c r="E98" s="856"/>
      <c r="F98" s="696">
        <v>30145.49</v>
      </c>
    </row>
    <row r="99" spans="1:7" s="257" customFormat="1" ht="12" customHeight="1" thickBot="1">
      <c r="A99" s="884"/>
      <c r="B99" s="879"/>
      <c r="C99" s="856"/>
      <c r="D99" s="880" t="s">
        <v>1508</v>
      </c>
      <c r="E99" s="856" t="s">
        <v>852</v>
      </c>
      <c r="F99" s="697">
        <f>IF(F98&gt;0,F97/F98," Complete Line 98")</f>
        <v>18044.458126240443</v>
      </c>
    </row>
    <row r="100" spans="1:7" s="257" customFormat="1" ht="8.25" customHeight="1" thickTop="1">
      <c r="A100" s="885"/>
      <c r="C100" s="847"/>
      <c r="D100" s="886"/>
      <c r="E100" s="847"/>
      <c r="F100" s="698"/>
    </row>
    <row r="101" spans="1:7" s="257" customFormat="1" ht="12" thickBot="1">
      <c r="A101" s="2095" t="s">
        <v>975</v>
      </c>
      <c r="B101" s="2096"/>
      <c r="C101" s="2096"/>
      <c r="D101" s="2096"/>
      <c r="E101" s="2096"/>
      <c r="F101" s="2097"/>
    </row>
    <row r="102" spans="1:7" s="257" customFormat="1" ht="5.25" customHeight="1" thickTop="1">
      <c r="C102" s="847"/>
      <c r="E102" s="847"/>
    </row>
    <row r="103" spans="1:7" ht="12" customHeight="1">
      <c r="A103" s="887" t="s">
        <v>719</v>
      </c>
      <c r="B103" s="259"/>
      <c r="C103" s="888"/>
      <c r="D103" s="889"/>
      <c r="E103" s="888"/>
      <c r="F103" s="259"/>
      <c r="G103" s="259"/>
    </row>
    <row r="104" spans="1:7">
      <c r="A104" s="890" t="s">
        <v>397</v>
      </c>
      <c r="B104" s="891" t="s">
        <v>1671</v>
      </c>
      <c r="C104" s="892">
        <f>'Revenues 10-15'!B42</f>
        <v>1411</v>
      </c>
      <c r="D104" s="893" t="str">
        <f>'Revenues 10-15'!A42</f>
        <v>Regular -Transp Fees from Pupils or Parents (In State)</v>
      </c>
      <c r="E104" s="888" t="s">
        <v>852</v>
      </c>
      <c r="F104" s="699">
        <f>'Revenues 10-15'!F42</f>
        <v>0</v>
      </c>
      <c r="G104" s="259"/>
    </row>
    <row r="105" spans="1:7">
      <c r="A105" s="890" t="s">
        <v>397</v>
      </c>
      <c r="B105" s="890" t="s">
        <v>1672</v>
      </c>
      <c r="C105" s="892">
        <f>'Revenues 10-15'!B44</f>
        <v>1413</v>
      </c>
      <c r="D105" s="893" t="str">
        <f>'Revenues 10-15'!A44</f>
        <v>Regular - Transp Fees from Other Sources (In State)</v>
      </c>
      <c r="E105" s="888"/>
      <c r="F105" s="700">
        <f>'Revenues 10-15'!F44</f>
        <v>0</v>
      </c>
      <c r="G105" s="894"/>
    </row>
    <row r="106" spans="1:7">
      <c r="A106" s="890" t="s">
        <v>397</v>
      </c>
      <c r="B106" s="890" t="s">
        <v>1673</v>
      </c>
      <c r="C106" s="892">
        <f>'Revenues 10-15'!B45</f>
        <v>1415</v>
      </c>
      <c r="D106" s="893" t="str">
        <f>'Revenues 10-15'!A45</f>
        <v>Regular - Transp Fees from Co-curricular Activities (In State)</v>
      </c>
      <c r="E106" s="888"/>
      <c r="F106" s="700">
        <f>'Revenues 10-15'!F45</f>
        <v>727213</v>
      </c>
      <c r="G106" s="894"/>
    </row>
    <row r="107" spans="1:7">
      <c r="A107" s="890" t="s">
        <v>397</v>
      </c>
      <c r="B107" s="890" t="s">
        <v>1674</v>
      </c>
      <c r="C107" s="892">
        <v>1416</v>
      </c>
      <c r="D107" s="893" t="str">
        <f>'Revenues 10-15'!A46</f>
        <v>Regular Transp Fees from Other Sources (Out of State)</v>
      </c>
      <c r="E107" s="888"/>
      <c r="F107" s="700">
        <f>'Revenues 10-15'!F46</f>
        <v>0</v>
      </c>
      <c r="G107" s="894"/>
    </row>
    <row r="108" spans="1:7">
      <c r="A108" s="890" t="s">
        <v>397</v>
      </c>
      <c r="B108" s="890" t="s">
        <v>1675</v>
      </c>
      <c r="C108" s="892">
        <f>'Revenues 10-15'!B51</f>
        <v>1431</v>
      </c>
      <c r="D108" s="893" t="str">
        <f>'Revenues 10-15'!A51</f>
        <v>CTE - Transp Fees from Pupils or Parents (In State)</v>
      </c>
      <c r="E108" s="888"/>
      <c r="F108" s="700">
        <f>'Revenues 10-15'!F51</f>
        <v>0</v>
      </c>
      <c r="G108" s="894"/>
    </row>
    <row r="109" spans="1:7">
      <c r="A109" s="890" t="s">
        <v>397</v>
      </c>
      <c r="B109" s="890" t="s">
        <v>1676</v>
      </c>
      <c r="C109" s="892">
        <f>'Revenues 10-15'!B53</f>
        <v>1433</v>
      </c>
      <c r="D109" s="893" t="str">
        <f>'Revenues 10-15'!A53</f>
        <v>CTE - Transp Fees from Other Sources (In State)</v>
      </c>
      <c r="E109" s="888"/>
      <c r="F109" s="700">
        <f>'Revenues 10-15'!F53</f>
        <v>0</v>
      </c>
      <c r="G109" s="894"/>
    </row>
    <row r="110" spans="1:7">
      <c r="A110" s="890" t="s">
        <v>397</v>
      </c>
      <c r="B110" s="890" t="s">
        <v>1677</v>
      </c>
      <c r="C110" s="892">
        <f>'Revenues 10-15'!B54</f>
        <v>1434</v>
      </c>
      <c r="D110" s="893" t="str">
        <f>'Revenues 10-15'!A54</f>
        <v>CTE - Transp Fees from Other Sources (Out of State)</v>
      </c>
      <c r="E110" s="888"/>
      <c r="F110" s="700">
        <f>'Revenues 10-15'!F54</f>
        <v>0</v>
      </c>
      <c r="G110" s="894"/>
    </row>
    <row r="111" spans="1:7">
      <c r="A111" s="890" t="s">
        <v>397</v>
      </c>
      <c r="B111" s="890" t="s">
        <v>1678</v>
      </c>
      <c r="C111" s="895">
        <f>'Revenues 10-15'!B55</f>
        <v>1441</v>
      </c>
      <c r="D111" s="893" t="str">
        <f>'Revenues 10-15'!A55</f>
        <v>Special Ed - Transp Fees from Pupils or Parents (In State)</v>
      </c>
      <c r="E111" s="888"/>
      <c r="F111" s="700">
        <f>'Revenues 10-15'!F55</f>
        <v>0</v>
      </c>
      <c r="G111" s="894"/>
    </row>
    <row r="112" spans="1:7">
      <c r="A112" s="890" t="s">
        <v>397</v>
      </c>
      <c r="B112" s="890" t="s">
        <v>1679</v>
      </c>
      <c r="C112" s="892">
        <f>'Revenues 10-15'!B57</f>
        <v>1443</v>
      </c>
      <c r="D112" s="893" t="str">
        <f>'Revenues 10-15'!A57</f>
        <v>Special Ed - Transp Fees from Other Sources (In State)</v>
      </c>
      <c r="E112" s="888"/>
      <c r="F112" s="700">
        <f>'Revenues 10-15'!F57</f>
        <v>0</v>
      </c>
      <c r="G112" s="894"/>
    </row>
    <row r="113" spans="1:7">
      <c r="A113" s="890" t="s">
        <v>397</v>
      </c>
      <c r="B113" s="890" t="s">
        <v>1680</v>
      </c>
      <c r="C113" s="892">
        <f>'Revenues 10-15'!B58</f>
        <v>1444</v>
      </c>
      <c r="D113" s="893" t="str">
        <f>'Revenues 10-15'!A58</f>
        <v>Special Ed - Transp Fees from Other Sources (Out of State)</v>
      </c>
      <c r="E113" s="888"/>
      <c r="F113" s="700">
        <f>'Revenues 10-15'!F58</f>
        <v>0</v>
      </c>
      <c r="G113" s="894"/>
    </row>
    <row r="114" spans="1:7">
      <c r="A114" s="890" t="s">
        <v>395</v>
      </c>
      <c r="B114" s="890" t="s">
        <v>1681</v>
      </c>
      <c r="C114" s="892">
        <v>1600</v>
      </c>
      <c r="D114" s="896" t="str">
        <f>'Revenues 10-15'!A75</f>
        <v>Total Food Service</v>
      </c>
      <c r="E114" s="888"/>
      <c r="F114" s="700">
        <f>'Revenues 10-15'!C75</f>
        <v>170484</v>
      </c>
      <c r="G114" s="259"/>
    </row>
    <row r="115" spans="1:7">
      <c r="A115" s="890" t="s">
        <v>120</v>
      </c>
      <c r="B115" s="890" t="s">
        <v>1682</v>
      </c>
      <c r="C115" s="892">
        <v>1700</v>
      </c>
      <c r="D115" s="897" t="str">
        <f>'Revenues 10-15'!A83</f>
        <v>Total District/School Activity Income (without Student Activity Funds)</v>
      </c>
      <c r="E115" s="888"/>
      <c r="F115" s="700">
        <f>SUM('Revenues 10-15'!C83,'Revenues 10-15'!D83)</f>
        <v>636001</v>
      </c>
      <c r="G115" s="259"/>
    </row>
    <row r="116" spans="1:7">
      <c r="A116" s="890" t="s">
        <v>395</v>
      </c>
      <c r="B116" s="890" t="s">
        <v>1683</v>
      </c>
      <c r="C116" s="892">
        <f>'Revenues 10-15'!B86</f>
        <v>1811</v>
      </c>
      <c r="D116" s="893" t="str">
        <f>'Revenues 10-15'!A86</f>
        <v>Rentals - Regular Textbooks</v>
      </c>
      <c r="E116" s="888"/>
      <c r="F116" s="700">
        <f>'Revenues 10-15'!C86</f>
        <v>2999691</v>
      </c>
      <c r="G116" s="259"/>
    </row>
    <row r="117" spans="1:7">
      <c r="A117" s="890" t="s">
        <v>395</v>
      </c>
      <c r="B117" s="890" t="s">
        <v>1684</v>
      </c>
      <c r="C117" s="892">
        <f>'Revenues 10-15'!B89</f>
        <v>1819</v>
      </c>
      <c r="D117" s="893" t="str">
        <f>'Revenues 10-15'!A89</f>
        <v>Rentals - Other (Describe &amp; Itemize)</v>
      </c>
      <c r="E117" s="888"/>
      <c r="F117" s="700">
        <f>'Revenues 10-15'!C89</f>
        <v>21003</v>
      </c>
      <c r="G117" s="259"/>
    </row>
    <row r="118" spans="1:7">
      <c r="A118" s="890" t="s">
        <v>395</v>
      </c>
      <c r="B118" s="890" t="s">
        <v>1685</v>
      </c>
      <c r="C118" s="892">
        <f>'Revenues 10-15'!B90</f>
        <v>1821</v>
      </c>
      <c r="D118" s="893" t="str">
        <f>'Revenues 10-15'!A90</f>
        <v>Sales - Regular Textbooks</v>
      </c>
      <c r="E118" s="888"/>
      <c r="F118" s="700">
        <f>'Revenues 10-15'!C90</f>
        <v>804</v>
      </c>
      <c r="G118" s="259"/>
    </row>
    <row r="119" spans="1:7">
      <c r="A119" s="890" t="s">
        <v>395</v>
      </c>
      <c r="B119" s="890" t="s">
        <v>1686</v>
      </c>
      <c r="C119" s="892">
        <f>'Revenues 10-15'!B93</f>
        <v>1829</v>
      </c>
      <c r="D119" s="893" t="str">
        <f>'Revenues 10-15'!A93</f>
        <v>Sales - Other (Describe &amp; Itemize)</v>
      </c>
      <c r="E119" s="888"/>
      <c r="F119" s="700">
        <f>'Revenues 10-15'!C93</f>
        <v>0</v>
      </c>
      <c r="G119" s="259"/>
    </row>
    <row r="120" spans="1:7">
      <c r="A120" s="890" t="s">
        <v>395</v>
      </c>
      <c r="B120" s="890" t="s">
        <v>1687</v>
      </c>
      <c r="C120" s="892">
        <f>'Revenues 10-15'!B94</f>
        <v>1890</v>
      </c>
      <c r="D120" s="893" t="str">
        <f>'Revenues 10-15'!A94</f>
        <v>Other (Describe &amp; Itemize)</v>
      </c>
      <c r="E120" s="888"/>
      <c r="F120" s="700">
        <f>'Revenues 10-15'!C94</f>
        <v>403</v>
      </c>
      <c r="G120" s="259"/>
    </row>
    <row r="121" spans="1:7">
      <c r="A121" s="890" t="s">
        <v>120</v>
      </c>
      <c r="B121" s="890" t="s">
        <v>1688</v>
      </c>
      <c r="C121" s="892">
        <f>'Revenues 10-15'!B97</f>
        <v>1910</v>
      </c>
      <c r="D121" s="893" t="str">
        <f>'Revenues 10-15'!A97</f>
        <v>Rentals</v>
      </c>
      <c r="E121" s="888"/>
      <c r="F121" s="700">
        <f>SUM('Revenues 10-15'!C97:D97)</f>
        <v>81634</v>
      </c>
      <c r="G121" s="259"/>
    </row>
    <row r="122" spans="1:7">
      <c r="A122" s="890" t="s">
        <v>435</v>
      </c>
      <c r="B122" s="890" t="s">
        <v>1689</v>
      </c>
      <c r="C122" s="892">
        <f>'Revenues 10-15'!B100</f>
        <v>1940</v>
      </c>
      <c r="D122" s="893" t="str">
        <f>'Revenues 10-15'!A100</f>
        <v>Services Provided Other Districts</v>
      </c>
      <c r="E122" s="888"/>
      <c r="F122" s="700">
        <f>SUM('Revenues 10-15'!C100,'Revenues 10-15'!D100,'Revenues 10-15'!F100)</f>
        <v>0</v>
      </c>
      <c r="G122" s="259"/>
    </row>
    <row r="123" spans="1:7">
      <c r="A123" s="890" t="s">
        <v>900</v>
      </c>
      <c r="B123" s="890" t="s">
        <v>1690</v>
      </c>
      <c r="C123" s="892">
        <f>'Revenues 10-15'!B106</f>
        <v>1991</v>
      </c>
      <c r="D123" s="898" t="str">
        <f>'Revenues 10-15'!A106</f>
        <v>Payment from Other Districts</v>
      </c>
      <c r="E123" s="888"/>
      <c r="F123" s="700">
        <f>SUM('Revenues 10-15'!C106,'Revenues 10-15'!D106,'Revenues 10-15'!E106,'Revenues 10-15'!F106,'Revenues 10-15'!G106)</f>
        <v>0</v>
      </c>
      <c r="G123" s="259"/>
    </row>
    <row r="124" spans="1:7">
      <c r="A124" s="890" t="s">
        <v>395</v>
      </c>
      <c r="B124" s="890" t="s">
        <v>1691</v>
      </c>
      <c r="C124" s="892">
        <f>'Revenues 10-15'!B108</f>
        <v>1993</v>
      </c>
      <c r="D124" s="893" t="str">
        <f>'Revenues 10-15'!A108</f>
        <v>Other Local Fees (Describe &amp; Itemize)</v>
      </c>
      <c r="E124" s="888"/>
      <c r="F124" s="700">
        <f>('Revenues 10-15'!C108)</f>
        <v>112496</v>
      </c>
      <c r="G124" s="259"/>
    </row>
    <row r="125" spans="1:7">
      <c r="A125" s="890" t="s">
        <v>435</v>
      </c>
      <c r="B125" s="890" t="s">
        <v>1692</v>
      </c>
      <c r="C125" s="892">
        <v>3100</v>
      </c>
      <c r="D125" s="898" t="str">
        <f>'Revenues 10-15'!A134</f>
        <v>Total Special Education</v>
      </c>
      <c r="E125" s="888"/>
      <c r="F125" s="700">
        <f>SUM('Revenues 10-15'!C134:D134,'Revenues 10-15'!F134)</f>
        <v>5587132</v>
      </c>
      <c r="G125" s="259"/>
    </row>
    <row r="126" spans="1:7">
      <c r="A126" s="890" t="s">
        <v>594</v>
      </c>
      <c r="B126" s="890" t="s">
        <v>1693</v>
      </c>
      <c r="C126" s="899">
        <v>3200</v>
      </c>
      <c r="D126" s="893" t="str">
        <f>'Revenues 10-15'!A143</f>
        <v>Total Career and Technical Education</v>
      </c>
      <c r="E126" s="888"/>
      <c r="F126" s="700">
        <f>SUM('Revenues 10-15'!C143,'Revenues 10-15'!D143,'Revenues 10-15'!G143)</f>
        <v>657130</v>
      </c>
      <c r="G126" s="259"/>
    </row>
    <row r="127" spans="1:7">
      <c r="A127" s="900" t="s">
        <v>586</v>
      </c>
      <c r="B127" s="890" t="s">
        <v>1694</v>
      </c>
      <c r="C127" s="899">
        <v>3300</v>
      </c>
      <c r="D127" s="893" t="str">
        <f>'Revenues 10-15'!A147</f>
        <v>Total Bilingual Ed</v>
      </c>
      <c r="E127" s="888"/>
      <c r="F127" s="700">
        <f>SUM('Revenues 10-15'!C147,'Revenues 10-15'!G147)</f>
        <v>0</v>
      </c>
      <c r="G127" s="259"/>
    </row>
    <row r="128" spans="1:7">
      <c r="A128" s="890" t="s">
        <v>395</v>
      </c>
      <c r="B128" s="890" t="s">
        <v>1695</v>
      </c>
      <c r="C128" s="899">
        <f>'Revenues 10-15'!B148</f>
        <v>3360</v>
      </c>
      <c r="D128" s="893" t="str">
        <f>'Revenues 10-15'!A148</f>
        <v>State Free Lunch &amp; Breakfast</v>
      </c>
      <c r="E128" s="888"/>
      <c r="F128" s="700">
        <f>'Revenues 10-15'!C148</f>
        <v>92993</v>
      </c>
      <c r="G128" s="259"/>
    </row>
    <row r="129" spans="1:7">
      <c r="A129" s="890" t="s">
        <v>594</v>
      </c>
      <c r="B129" s="890" t="s">
        <v>1696</v>
      </c>
      <c r="C129" s="899">
        <f>'Revenues 10-15'!B149</f>
        <v>3365</v>
      </c>
      <c r="D129" s="893" t="str">
        <f>'Revenues 10-15'!A149</f>
        <v>School Breakfast Initiative</v>
      </c>
      <c r="E129" s="888"/>
      <c r="F129" s="700">
        <f>SUM('Revenues 10-15'!C149,'Revenues 10-15'!D149,'Revenues 10-15'!G149)</f>
        <v>0</v>
      </c>
      <c r="G129" s="259"/>
    </row>
    <row r="130" spans="1:7">
      <c r="A130" s="890" t="s">
        <v>120</v>
      </c>
      <c r="B130" s="890" t="s">
        <v>1697</v>
      </c>
      <c r="C130" s="899">
        <f>'Revenues 10-15'!B150</f>
        <v>3370</v>
      </c>
      <c r="D130" s="893" t="str">
        <f>'Revenues 10-15'!A150</f>
        <v>Driver Education</v>
      </c>
      <c r="E130" s="888"/>
      <c r="F130" s="700">
        <f>SUM('Revenues 10-15'!C150,'Revenues 10-15'!D150)</f>
        <v>147095</v>
      </c>
      <c r="G130" s="259"/>
    </row>
    <row r="131" spans="1:7">
      <c r="A131" s="890" t="s">
        <v>589</v>
      </c>
      <c r="B131" s="890" t="s">
        <v>1698</v>
      </c>
      <c r="C131" s="901">
        <v>3500</v>
      </c>
      <c r="D131" s="893" t="str">
        <f>'Revenues 10-15'!A157</f>
        <v>Total Transportation</v>
      </c>
      <c r="E131" s="888"/>
      <c r="F131" s="700">
        <f>SUM('Revenues 10-15'!C157,'Revenues 10-15'!D157,'Revenues 10-15'!F157,'Revenues 10-15'!G157)</f>
        <v>14723250</v>
      </c>
      <c r="G131" s="259"/>
    </row>
    <row r="132" spans="1:7">
      <c r="A132" s="890" t="s">
        <v>395</v>
      </c>
      <c r="B132" s="890" t="s">
        <v>1699</v>
      </c>
      <c r="C132" s="899">
        <f>'Revenues 10-15'!B158</f>
        <v>3610</v>
      </c>
      <c r="D132" s="893" t="str">
        <f>'Revenues 10-15'!A158</f>
        <v>Learning Improvement - Change Grants</v>
      </c>
      <c r="E132" s="888"/>
      <c r="F132" s="700">
        <f>'Revenues 10-15'!C158</f>
        <v>0</v>
      </c>
      <c r="G132" s="259"/>
    </row>
    <row r="133" spans="1:7">
      <c r="A133" s="890" t="s">
        <v>589</v>
      </c>
      <c r="B133" s="890" t="s">
        <v>1700</v>
      </c>
      <c r="C133" s="899">
        <f>'Revenues 10-15'!B159</f>
        <v>3660</v>
      </c>
      <c r="D133" s="893" t="str">
        <f>'Revenues 10-15'!A159</f>
        <v>Scientific Literacy</v>
      </c>
      <c r="E133" s="888"/>
      <c r="F133" s="700">
        <f>SUM('Revenues 10-15'!C159,'Revenues 10-15'!D159,'Revenues 10-15'!F159,'Revenues 10-15'!G159)</f>
        <v>0</v>
      </c>
      <c r="G133" s="259"/>
    </row>
    <row r="134" spans="1:7">
      <c r="A134" s="890" t="s">
        <v>5</v>
      </c>
      <c r="B134" s="890" t="s">
        <v>1701</v>
      </c>
      <c r="C134" s="899">
        <f>'Revenues 10-15'!B160</f>
        <v>3695</v>
      </c>
      <c r="D134" s="893" t="str">
        <f>'Revenues 10-15'!A160</f>
        <v>Truant Alternative/Optional Education</v>
      </c>
      <c r="E134" s="888"/>
      <c r="F134" s="700">
        <f>SUM('Revenues 10-15'!C160,'Revenues 10-15'!F160,'Revenues 10-15'!G160)</f>
        <v>0</v>
      </c>
      <c r="G134" s="259"/>
    </row>
    <row r="135" spans="1:7">
      <c r="A135" s="890" t="s">
        <v>589</v>
      </c>
      <c r="B135" s="890" t="s">
        <v>1702</v>
      </c>
      <c r="C135" s="899">
        <f>'Revenues 10-15'!B162</f>
        <v>3766</v>
      </c>
      <c r="D135" s="893" t="str">
        <f>'Revenues 10-15'!A162</f>
        <v>Chicago General Education Block Grant</v>
      </c>
      <c r="E135" s="888"/>
      <c r="F135" s="700">
        <f>SUM('Revenues 10-15'!C162,'Revenues 10-15'!D162,'Revenues 10-15'!F162,'Revenues 10-15'!G162)</f>
        <v>0</v>
      </c>
      <c r="G135" s="259"/>
    </row>
    <row r="136" spans="1:7">
      <c r="A136" s="890" t="s">
        <v>589</v>
      </c>
      <c r="B136" s="890" t="s">
        <v>1703</v>
      </c>
      <c r="C136" s="899">
        <f>'Revenues 10-15'!B163</f>
        <v>3767</v>
      </c>
      <c r="D136" s="893" t="str">
        <f>'Revenues 10-15'!A163</f>
        <v>Chicago Educational Services Block Grant</v>
      </c>
      <c r="E136" s="888"/>
      <c r="F136" s="700">
        <f>SUM('Revenues 10-15'!C163,'Revenues 10-15'!D163,'Revenues 10-15'!F163,'Revenues 10-15'!G163)</f>
        <v>0</v>
      </c>
      <c r="G136" s="259"/>
    </row>
    <row r="137" spans="1:7">
      <c r="A137" s="902" t="s">
        <v>900</v>
      </c>
      <c r="B137" s="902" t="s">
        <v>1704</v>
      </c>
      <c r="C137" s="903">
        <f>'Revenues 10-15'!B164</f>
        <v>3775</v>
      </c>
      <c r="D137" s="904" t="str">
        <f>'Revenues 10-15'!A164</f>
        <v>School Safety &amp; Educational Improvement Block Grant</v>
      </c>
      <c r="E137" s="888"/>
      <c r="F137" s="699">
        <f>SUM('Revenues 10-15'!C164,'Revenues 10-15'!D164,'Revenues 10-15'!E164,'Revenues 10-15'!F164,'Revenues 10-15'!G164)</f>
        <v>0</v>
      </c>
      <c r="G137" s="259"/>
    </row>
    <row r="138" spans="1:7">
      <c r="A138" s="902" t="s">
        <v>900</v>
      </c>
      <c r="B138" s="902" t="s">
        <v>1705</v>
      </c>
      <c r="C138" s="903">
        <f>'Revenues 10-15'!B165</f>
        <v>3780</v>
      </c>
      <c r="D138" s="904" t="str">
        <f>'Revenues 10-15'!A165</f>
        <v>Technology - Technology for Success</v>
      </c>
      <c r="E138" s="888"/>
      <c r="F138" s="699">
        <f>SUM('Revenues 10-15'!C165:G165)</f>
        <v>0</v>
      </c>
      <c r="G138" s="259"/>
    </row>
    <row r="139" spans="1:7">
      <c r="A139" s="902" t="s">
        <v>436</v>
      </c>
      <c r="B139" s="902" t="s">
        <v>1706</v>
      </c>
      <c r="C139" s="903">
        <f>'Revenues 10-15'!B166</f>
        <v>3815</v>
      </c>
      <c r="D139" s="904" t="str">
        <f>'Revenues 10-15'!A166</f>
        <v>State Charter Schools</v>
      </c>
      <c r="E139" s="888"/>
      <c r="F139" s="699">
        <f>SUM('Revenues 10-15'!C166,'Revenues 10-15'!F166)</f>
        <v>0</v>
      </c>
      <c r="G139" s="259"/>
    </row>
    <row r="140" spans="1:7">
      <c r="A140" s="890" t="s">
        <v>396</v>
      </c>
      <c r="B140" s="890" t="s">
        <v>1707</v>
      </c>
      <c r="C140" s="899">
        <f>'Revenues 10-15'!B169</f>
        <v>3925</v>
      </c>
      <c r="D140" s="893" t="str">
        <f>'Revenues 10-15'!A169</f>
        <v>School Infrastructure - Maintenance Projects</v>
      </c>
      <c r="E140" s="888"/>
      <c r="F140" s="700">
        <f>'Revenues 10-15'!D169</f>
        <v>0</v>
      </c>
      <c r="G140" s="259"/>
    </row>
    <row r="141" spans="1:7">
      <c r="A141" s="890" t="s">
        <v>432</v>
      </c>
      <c r="B141" s="890" t="s">
        <v>1708</v>
      </c>
      <c r="C141" s="899">
        <f>'Revenues 10-15'!B170</f>
        <v>3999</v>
      </c>
      <c r="D141" s="893" t="s">
        <v>475</v>
      </c>
      <c r="E141" s="258"/>
      <c r="F141" s="700">
        <f>SUM('Revenues 10-15'!C170:G170,'Revenues 10-15'!J170)</f>
        <v>3531559</v>
      </c>
      <c r="G141" s="259"/>
    </row>
    <row r="142" spans="1:7">
      <c r="A142" s="890" t="s">
        <v>395</v>
      </c>
      <c r="B142" s="890" t="s">
        <v>1709</v>
      </c>
      <c r="C142" s="892">
        <f>'Revenues 10-15'!B179</f>
        <v>4045</v>
      </c>
      <c r="D142" s="893" t="str">
        <f>'Revenues 10-15'!A179 &amp; " (Subtract)"</f>
        <v>Head Start (Subtract)</v>
      </c>
      <c r="E142" s="888"/>
      <c r="F142" s="700">
        <f>SUM(-'Revenues 10-15'!C179)</f>
        <v>0</v>
      </c>
      <c r="G142" s="259"/>
    </row>
    <row r="143" spans="1:7">
      <c r="A143" s="890" t="s">
        <v>589</v>
      </c>
      <c r="B143" s="890" t="s">
        <v>1710</v>
      </c>
      <c r="C143" s="892" t="s">
        <v>873</v>
      </c>
      <c r="D143" s="893" t="str">
        <f>('Revenues 10-15'!A183)</f>
        <v>Total Restricted Grants-In-Aid Received Directly from Federal Govt</v>
      </c>
      <c r="E143" s="888"/>
      <c r="F143" s="700">
        <f>SUM('Revenues 10-15'!C183,'Revenues 10-15'!D183,'Revenues 10-15'!F183,'Revenues 10-15'!G183)</f>
        <v>0</v>
      </c>
      <c r="G143" s="259"/>
    </row>
    <row r="144" spans="1:7">
      <c r="A144" s="890" t="s">
        <v>589</v>
      </c>
      <c r="B144" s="890" t="s">
        <v>1711</v>
      </c>
      <c r="C144" s="892">
        <v>4100</v>
      </c>
      <c r="D144" s="897" t="str">
        <f>'Revenues 10-15'!A190</f>
        <v>Total Title V</v>
      </c>
      <c r="E144" s="888"/>
      <c r="F144" s="700">
        <f>SUM('Revenues 10-15'!C190,'Revenues 10-15'!D190,'Revenues 10-15'!F190,'Revenues 10-15'!G190)</f>
        <v>0</v>
      </c>
      <c r="G144" s="259"/>
    </row>
    <row r="145" spans="1:7">
      <c r="A145" s="890" t="s">
        <v>586</v>
      </c>
      <c r="B145" s="890" t="s">
        <v>1712</v>
      </c>
      <c r="C145" s="892">
        <v>4200</v>
      </c>
      <c r="D145" s="893" t="str">
        <f>'Revenues 10-15'!A200</f>
        <v>Total Food Service</v>
      </c>
      <c r="E145" s="888"/>
      <c r="F145" s="700">
        <f>SUM('Revenues 10-15'!C200,'Revenues 10-15'!G200)</f>
        <v>19093649</v>
      </c>
      <c r="G145" s="259"/>
    </row>
    <row r="146" spans="1:7">
      <c r="A146" s="890" t="s">
        <v>589</v>
      </c>
      <c r="B146" s="890" t="s">
        <v>1713</v>
      </c>
      <c r="C146" s="892">
        <v>4300</v>
      </c>
      <c r="D146" s="897" t="str">
        <f>'Revenues 10-15'!A206</f>
        <v>Total Title I</v>
      </c>
      <c r="E146" s="888"/>
      <c r="F146" s="700">
        <f>SUM('Revenues 10-15'!C206,'Revenues 10-15'!D206,'Revenues 10-15'!F206,'Revenues 10-15'!G206)</f>
        <v>8248257</v>
      </c>
      <c r="G146" s="259"/>
    </row>
    <row r="147" spans="1:7">
      <c r="A147" s="890" t="s">
        <v>589</v>
      </c>
      <c r="B147" s="890" t="s">
        <v>1714</v>
      </c>
      <c r="C147" s="892">
        <v>4400</v>
      </c>
      <c r="D147" s="897" t="str">
        <f>'Revenues 10-15'!A212</f>
        <v>Total Title IV</v>
      </c>
      <c r="E147" s="888"/>
      <c r="F147" s="700">
        <f>SUM('Revenues 10-15'!C212,'Revenues 10-15'!D212,'Revenues 10-15'!F212,'Revenues 10-15'!G212)</f>
        <v>457341</v>
      </c>
      <c r="G147" s="259"/>
    </row>
    <row r="148" spans="1:7">
      <c r="A148" s="890" t="s">
        <v>589</v>
      </c>
      <c r="B148" s="890" t="s">
        <v>1715</v>
      </c>
      <c r="C148" s="892">
        <f>'Revenues 10-15'!B216</f>
        <v>4620</v>
      </c>
      <c r="D148" s="897" t="str">
        <f>'Revenues 10-15'!A216</f>
        <v>Fed - Spec Education - IDEA - Flow Through</v>
      </c>
      <c r="E148" s="888"/>
      <c r="F148" s="700">
        <f>SUM('Revenues 10-15'!C216:D216,'Revenues 10-15'!F216:G216)</f>
        <v>6694432</v>
      </c>
      <c r="G148" s="259"/>
    </row>
    <row r="149" spans="1:7">
      <c r="A149" s="890" t="s">
        <v>589</v>
      </c>
      <c r="B149" s="890" t="s">
        <v>1716</v>
      </c>
      <c r="C149" s="892">
        <f>'Revenues 10-15'!B217</f>
        <v>4625</v>
      </c>
      <c r="D149" s="897" t="str">
        <f>'Revenues 10-15'!A217</f>
        <v>Fed - Spec Education - IDEA - Room &amp; Board</v>
      </c>
      <c r="E149" s="888"/>
      <c r="F149" s="700">
        <f>SUM('Revenues 10-15'!C217,'Revenues 10-15'!D217,'Revenues 10-15'!F217,'Revenues 10-15'!G217)</f>
        <v>688471</v>
      </c>
      <c r="G149" s="259"/>
    </row>
    <row r="150" spans="1:7">
      <c r="A150" s="890" t="s">
        <v>589</v>
      </c>
      <c r="B150" s="890" t="s">
        <v>1717</v>
      </c>
      <c r="C150" s="892">
        <f>'Revenues 10-15'!B218</f>
        <v>4630</v>
      </c>
      <c r="D150" s="897" t="str">
        <f>'Revenues 10-15'!A218</f>
        <v>Fed - Spec Education - IDEA - Discretionary</v>
      </c>
      <c r="E150" s="888"/>
      <c r="F150" s="700">
        <f>SUM('Revenues 10-15'!C218:D218,'Revenues 10-15'!F218:G218)</f>
        <v>0</v>
      </c>
      <c r="G150" s="259">
        <v>6297</v>
      </c>
    </row>
    <row r="151" spans="1:7">
      <c r="A151" s="890" t="s">
        <v>589</v>
      </c>
      <c r="B151" s="890" t="s">
        <v>4888</v>
      </c>
      <c r="C151" s="892">
        <f>'Revenues 10-15'!B219</f>
        <v>4699</v>
      </c>
      <c r="D151" s="897" t="str">
        <f>'Revenues 10-15'!A219</f>
        <v>Fed - Spec Education - IDEA - Other (Describe &amp; Itemize)</v>
      </c>
      <c r="E151" s="888"/>
      <c r="F151" s="700">
        <f>SUM('Revenues 10-15'!C219:D219,'Revenues 10-15'!F219:G219)</f>
        <v>0</v>
      </c>
      <c r="G151" s="259"/>
    </row>
    <row r="152" spans="1:7">
      <c r="A152" s="890" t="s">
        <v>594</v>
      </c>
      <c r="B152" s="890" t="s">
        <v>4889</v>
      </c>
      <c r="C152" s="892">
        <v>4700</v>
      </c>
      <c r="D152" s="893" t="str">
        <f>'Revenues 10-15'!A224</f>
        <v>Total CTE - Perkins</v>
      </c>
      <c r="E152" s="888"/>
      <c r="F152" s="700">
        <f>SUM('Revenues 10-15'!C224,'Revenues 10-15'!D224,'Revenues 10-15'!G224)</f>
        <v>329009</v>
      </c>
      <c r="G152" s="259">
        <v>6303</v>
      </c>
    </row>
    <row r="153" spans="1:7" hidden="1">
      <c r="A153" s="905" t="s">
        <v>163</v>
      </c>
      <c r="B153" s="905" t="s">
        <v>1389</v>
      </c>
      <c r="C153" s="906" t="s">
        <v>164</v>
      </c>
      <c r="D153" s="907" t="str">
        <f>'Revenues 10-15'!A227</f>
        <v>ARRA - Title I - Low Income</v>
      </c>
      <c r="E153" s="908"/>
      <c r="F153" s="699">
        <f>SUM('Revenues 10-15'!$C$227:$D$227,'Revenues 10-15'!$F$227:$G$227)</f>
        <v>0</v>
      </c>
      <c r="G153" s="259"/>
    </row>
    <row r="154" spans="1:7" hidden="1">
      <c r="A154" s="905" t="s">
        <v>163</v>
      </c>
      <c r="B154" s="905" t="s">
        <v>1390</v>
      </c>
      <c r="C154" s="906" t="s">
        <v>165</v>
      </c>
      <c r="D154" s="907" t="str">
        <f>'Revenues 10-15'!A228</f>
        <v>ARRA - Title I - Neglected, Private</v>
      </c>
      <c r="E154" s="908"/>
      <c r="F154" s="700">
        <f>SUM('Revenues 10-15'!C228:G228,'Revenues 10-15'!J228)</f>
        <v>0</v>
      </c>
      <c r="G154" s="259"/>
    </row>
    <row r="155" spans="1:7" hidden="1">
      <c r="A155" s="905" t="s">
        <v>163</v>
      </c>
      <c r="B155" s="905" t="s">
        <v>1391</v>
      </c>
      <c r="C155" s="906" t="s">
        <v>166</v>
      </c>
      <c r="D155" s="907" t="str">
        <f>'Revenues 10-15'!A229</f>
        <v>ARRA - Title I - Delinquent, Private</v>
      </c>
      <c r="E155" s="908"/>
      <c r="F155" s="700">
        <f>SUM('Revenues 10-15'!C229:G229,'Revenues 10-15'!J229)</f>
        <v>0</v>
      </c>
      <c r="G155" s="259"/>
    </row>
    <row r="156" spans="1:7" hidden="1">
      <c r="A156" s="905" t="s">
        <v>163</v>
      </c>
      <c r="B156" s="905" t="s">
        <v>1392</v>
      </c>
      <c r="C156" s="906" t="s">
        <v>167</v>
      </c>
      <c r="D156" s="907" t="str">
        <f>'Revenues 10-15'!A230</f>
        <v>ARRA - Title I - School Improvement (Part A)</v>
      </c>
      <c r="E156" s="908"/>
      <c r="F156" s="700">
        <f>SUM('Revenues 10-15'!C230:G230,'Revenues 10-15'!J230)</f>
        <v>0</v>
      </c>
      <c r="G156" s="259"/>
    </row>
    <row r="157" spans="1:7" hidden="1">
      <c r="A157" s="905" t="s">
        <v>163</v>
      </c>
      <c r="B157" s="905" t="s">
        <v>1393</v>
      </c>
      <c r="C157" s="906" t="s">
        <v>168</v>
      </c>
      <c r="D157" s="907" t="str">
        <f>'Revenues 10-15'!A231</f>
        <v>ARRA - Title I - School Improvement (Section 1003g)</v>
      </c>
      <c r="E157" s="908"/>
      <c r="F157" s="700">
        <f>SUM('Revenues 10-15'!C231:G231,'Revenues 10-15'!J231)</f>
        <v>0</v>
      </c>
      <c r="G157" s="259"/>
    </row>
    <row r="158" spans="1:7" hidden="1">
      <c r="A158" s="905" t="s">
        <v>163</v>
      </c>
      <c r="B158" s="905" t="s">
        <v>1394</v>
      </c>
      <c r="C158" s="906" t="s">
        <v>169</v>
      </c>
      <c r="D158" s="907" t="str">
        <f>'Revenues 10-15'!A232</f>
        <v>ARRA - IDEA - Part B - Preschool</v>
      </c>
      <c r="E158" s="908"/>
      <c r="F158" s="700">
        <f>SUM('Revenues 10-15'!C232:G232,'Revenues 10-15'!J232)</f>
        <v>0</v>
      </c>
      <c r="G158" s="259"/>
    </row>
    <row r="159" spans="1:7" hidden="1">
      <c r="A159" s="905" t="s">
        <v>163</v>
      </c>
      <c r="B159" s="905" t="s">
        <v>1395</v>
      </c>
      <c r="C159" s="906" t="s">
        <v>170</v>
      </c>
      <c r="D159" s="907" t="str">
        <f>'Revenues 10-15'!A233</f>
        <v>ARRA - IDEA - Part B - Flow-Through</v>
      </c>
      <c r="E159" s="908"/>
      <c r="F159" s="700">
        <f>SUM('Revenues 10-15'!C233:G233,'Revenues 10-15'!J233)</f>
        <v>0</v>
      </c>
      <c r="G159" s="259"/>
    </row>
    <row r="160" spans="1:7" hidden="1">
      <c r="A160" s="905" t="s">
        <v>163</v>
      </c>
      <c r="B160" s="905" t="s">
        <v>1396</v>
      </c>
      <c r="C160" s="906" t="s">
        <v>171</v>
      </c>
      <c r="D160" s="907" t="str">
        <f>'Revenues 10-15'!A234</f>
        <v>ARRA - Title IID - Technology-Formula</v>
      </c>
      <c r="E160" s="908"/>
      <c r="F160" s="700">
        <f>SUM('Revenues 10-15'!C234:G234,'Revenues 10-15'!J234)</f>
        <v>0</v>
      </c>
      <c r="G160" s="259"/>
    </row>
    <row r="161" spans="1:7" hidden="1">
      <c r="A161" s="905" t="s">
        <v>163</v>
      </c>
      <c r="B161" s="905" t="s">
        <v>1397</v>
      </c>
      <c r="C161" s="906" t="s">
        <v>173</v>
      </c>
      <c r="D161" s="907" t="str">
        <f>'Revenues 10-15'!A235</f>
        <v>ARRA - Title IID - Technology-Competitive</v>
      </c>
      <c r="E161" s="908"/>
      <c r="F161" s="700">
        <f>SUM('Revenues 10-15'!C235:G235,'Revenues 10-15'!J235)</f>
        <v>0</v>
      </c>
      <c r="G161" s="259"/>
    </row>
    <row r="162" spans="1:7" hidden="1">
      <c r="A162" s="905" t="s">
        <v>589</v>
      </c>
      <c r="B162" s="905" t="s">
        <v>1398</v>
      </c>
      <c r="C162" s="906" t="s">
        <v>174</v>
      </c>
      <c r="D162" s="907" t="str">
        <f>'Revenues 10-15'!A236</f>
        <v>ARRA - McKinney - Vento Homeless Education</v>
      </c>
      <c r="E162" s="908"/>
      <c r="F162" s="700">
        <f>SUM('Revenues 10-15'!C236:G236,'Revenues 10-15'!J236)</f>
        <v>0</v>
      </c>
      <c r="G162" s="259"/>
    </row>
    <row r="163" spans="1:7" hidden="1">
      <c r="A163" s="905" t="s">
        <v>163</v>
      </c>
      <c r="B163" s="905" t="s">
        <v>172</v>
      </c>
      <c r="C163" s="906" t="s">
        <v>175</v>
      </c>
      <c r="D163" s="907" t="str">
        <f>'Revenues 10-15'!A240</f>
        <v>Qualified Zone Academy Bond Tax Credits</v>
      </c>
      <c r="E163" s="908"/>
      <c r="F163" s="700">
        <f>SUM('Revenues 10-15'!C240:G240,'Revenues 10-15'!J240)</f>
        <v>0</v>
      </c>
      <c r="G163" s="259"/>
    </row>
    <row r="164" spans="1:7" hidden="1">
      <c r="A164" s="905" t="s">
        <v>163</v>
      </c>
      <c r="B164" s="905" t="s">
        <v>716</v>
      </c>
      <c r="C164" s="906" t="s">
        <v>176</v>
      </c>
      <c r="D164" s="907" t="str">
        <f>'Revenues 10-15'!A241</f>
        <v>Qualified School Construction Bond Credits</v>
      </c>
      <c r="E164" s="908"/>
      <c r="F164" s="700">
        <f>SUM('Revenues 10-15'!C241:G241,'Revenues 10-15'!J241)</f>
        <v>0</v>
      </c>
      <c r="G164" s="259"/>
    </row>
    <row r="165" spans="1:7" hidden="1">
      <c r="A165" s="905" t="s">
        <v>163</v>
      </c>
      <c r="B165" s="905" t="s">
        <v>1135</v>
      </c>
      <c r="C165" s="906" t="s">
        <v>178</v>
      </c>
      <c r="D165" s="907" t="str">
        <f>'Revenues 10-15'!A242</f>
        <v>Build America Bond Tax Credits</v>
      </c>
      <c r="E165" s="908"/>
      <c r="F165" s="700">
        <f>SUM('Revenues 10-15'!C242:G242,'Revenues 10-15'!J242)</f>
        <v>0</v>
      </c>
      <c r="G165" s="259"/>
    </row>
    <row r="166" spans="1:7" hidden="1">
      <c r="A166" s="905" t="s">
        <v>163</v>
      </c>
      <c r="B166" s="905" t="s">
        <v>1399</v>
      </c>
      <c r="C166" s="906" t="s">
        <v>180</v>
      </c>
      <c r="D166" s="907" t="str">
        <f>'Revenues 10-15'!A243</f>
        <v>Build America Bond Interest Reimbursement</v>
      </c>
      <c r="E166" s="908"/>
      <c r="F166" s="700">
        <f>SUM('Revenues 10-15'!C243:G243,'Revenues 10-15'!J243)</f>
        <v>0</v>
      </c>
      <c r="G166" s="259"/>
    </row>
    <row r="167" spans="1:7" hidden="1">
      <c r="A167" s="905" t="s">
        <v>163</v>
      </c>
      <c r="B167" s="905" t="s">
        <v>1400</v>
      </c>
      <c r="C167" s="906" t="s">
        <v>182</v>
      </c>
      <c r="D167" s="907" t="str">
        <f>'Revenues 10-15'!A245</f>
        <v>Other ARRA Funds - II</v>
      </c>
      <c r="E167" s="908"/>
      <c r="F167" s="700">
        <f>SUM('Revenues 10-15'!C245:G245,'Revenues 10-15'!J245)</f>
        <v>0</v>
      </c>
      <c r="G167" s="259"/>
    </row>
    <row r="168" spans="1:7" hidden="1">
      <c r="A168" s="905" t="s">
        <v>163</v>
      </c>
      <c r="B168" s="905" t="s">
        <v>1401</v>
      </c>
      <c r="C168" s="906" t="s">
        <v>183</v>
      </c>
      <c r="D168" s="907" t="str">
        <f>'Revenues 10-15'!A246</f>
        <v>Other ARRA Funds - III</v>
      </c>
      <c r="E168" s="908"/>
      <c r="F168" s="700">
        <f>SUM('Revenues 10-15'!C246:G246,'Revenues 10-15'!J246)</f>
        <v>0</v>
      </c>
      <c r="G168" s="259"/>
    </row>
    <row r="169" spans="1:7" hidden="1">
      <c r="A169" s="905" t="s">
        <v>163</v>
      </c>
      <c r="B169" s="905" t="s">
        <v>177</v>
      </c>
      <c r="C169" s="906" t="s">
        <v>185</v>
      </c>
      <c r="D169" s="907" t="str">
        <f>'Revenues 10-15'!A247</f>
        <v>Other ARRA Funds - IV</v>
      </c>
      <c r="E169" s="908"/>
      <c r="F169" s="700">
        <f>SUM('Revenues 10-15'!C247:G247,'Revenues 10-15'!J247)</f>
        <v>0</v>
      </c>
      <c r="G169" s="259"/>
    </row>
    <row r="170" spans="1:7" hidden="1">
      <c r="A170" s="905" t="s">
        <v>163</v>
      </c>
      <c r="B170" s="905" t="s">
        <v>179</v>
      </c>
      <c r="C170" s="906" t="s">
        <v>187</v>
      </c>
      <c r="D170" s="907" t="str">
        <f>'Revenues 10-15'!A248</f>
        <v>Other ARRA Funds - V</v>
      </c>
      <c r="E170" s="908"/>
      <c r="F170" s="700">
        <f>SUM('Revenues 10-15'!C248:G248,'Revenues 10-15'!J248)</f>
        <v>0</v>
      </c>
      <c r="G170" s="259"/>
    </row>
    <row r="171" spans="1:7" hidden="1">
      <c r="A171" s="905" t="s">
        <v>163</v>
      </c>
      <c r="B171" s="905" t="s">
        <v>181</v>
      </c>
      <c r="C171" s="906" t="s">
        <v>189</v>
      </c>
      <c r="D171" s="907" t="str">
        <f>'Revenues 10-15'!A249</f>
        <v>ARRA - Early Childhood</v>
      </c>
      <c r="E171" s="908"/>
      <c r="F171" s="700">
        <f>SUM('Revenues 10-15'!C249:G249,'Revenues 10-15'!J249)</f>
        <v>0</v>
      </c>
      <c r="G171" s="259"/>
    </row>
    <row r="172" spans="1:7" hidden="1">
      <c r="A172" s="905" t="s">
        <v>163</v>
      </c>
      <c r="B172" s="905" t="s">
        <v>1136</v>
      </c>
      <c r="C172" s="906" t="s">
        <v>190</v>
      </c>
      <c r="D172" s="907" t="str">
        <f>'Revenues 10-15'!A250</f>
        <v>Other ARRA Funds VII</v>
      </c>
      <c r="E172" s="908"/>
      <c r="F172" s="700">
        <f>SUM('Revenues 10-15'!C250:G250,'Revenues 10-15'!J250)</f>
        <v>0</v>
      </c>
      <c r="G172" s="259"/>
    </row>
    <row r="173" spans="1:7" hidden="1">
      <c r="A173" s="905" t="s">
        <v>163</v>
      </c>
      <c r="B173" s="905" t="s">
        <v>1402</v>
      </c>
      <c r="C173" s="906" t="s">
        <v>191</v>
      </c>
      <c r="D173" s="907" t="str">
        <f>'Revenues 10-15'!A251</f>
        <v>Other ARRA Funds VIII</v>
      </c>
      <c r="E173" s="908"/>
      <c r="F173" s="700">
        <f>SUM('Revenues 10-15'!C251:G251,'Revenues 10-15'!J251)</f>
        <v>0</v>
      </c>
      <c r="G173" s="259"/>
    </row>
    <row r="174" spans="1:7" hidden="1">
      <c r="A174" s="905" t="s">
        <v>163</v>
      </c>
      <c r="B174" s="905" t="s">
        <v>184</v>
      </c>
      <c r="C174" s="906" t="s">
        <v>192</v>
      </c>
      <c r="D174" s="907" t="str">
        <f>'Revenues 10-15'!A252</f>
        <v>Other ARRA Funds IX</v>
      </c>
      <c r="E174" s="908"/>
      <c r="F174" s="700">
        <f>SUM('Revenues 10-15'!C252:G252,'Revenues 10-15'!J252)</f>
        <v>0</v>
      </c>
      <c r="G174" s="259"/>
    </row>
    <row r="175" spans="1:7" hidden="1">
      <c r="A175" s="905" t="s">
        <v>163</v>
      </c>
      <c r="B175" s="905" t="s">
        <v>186</v>
      </c>
      <c r="C175" s="906" t="s">
        <v>193</v>
      </c>
      <c r="D175" s="907" t="str">
        <f>'Revenues 10-15'!A253</f>
        <v>Other ARRA Funds X</v>
      </c>
      <c r="E175" s="908"/>
      <c r="F175" s="700">
        <f>SUM('Revenues 10-15'!C253:G253,'Revenues 10-15'!J253)</f>
        <v>0</v>
      </c>
      <c r="G175" s="259"/>
    </row>
    <row r="176" spans="1:7" hidden="1">
      <c r="A176" s="905" t="s">
        <v>163</v>
      </c>
      <c r="B176" s="905" t="s">
        <v>188</v>
      </c>
      <c r="C176" s="906" t="s">
        <v>194</v>
      </c>
      <c r="D176" s="907" t="str">
        <f>'Revenues 10-15'!A254</f>
        <v>Other ARRA Funds Ed Job Fund Program</v>
      </c>
      <c r="E176" s="908"/>
      <c r="F176" s="700">
        <f>SUM('Revenues 10-15'!C254:G254,'Revenues 10-15'!J254)</f>
        <v>0</v>
      </c>
      <c r="G176" s="259"/>
    </row>
    <row r="177" spans="1:7">
      <c r="A177" s="891" t="s">
        <v>432</v>
      </c>
      <c r="B177" s="842" t="s">
        <v>4890</v>
      </c>
      <c r="C177" s="909" t="s">
        <v>745</v>
      </c>
      <c r="D177" s="893" t="s">
        <v>688</v>
      </c>
      <c r="E177" s="910"/>
      <c r="F177" s="700">
        <f>SUM(F153:F176)</f>
        <v>0</v>
      </c>
      <c r="G177" s="259"/>
    </row>
    <row r="178" spans="1:7">
      <c r="A178" s="891" t="s">
        <v>395</v>
      </c>
      <c r="B178" s="842" t="s">
        <v>4891</v>
      </c>
      <c r="C178" s="909" t="s">
        <v>1144</v>
      </c>
      <c r="D178" s="893" t="s">
        <v>1145</v>
      </c>
      <c r="E178" s="910"/>
      <c r="F178" s="700">
        <f>SUM('Revenues 10-15'!C256)</f>
        <v>0</v>
      </c>
      <c r="G178" s="259"/>
    </row>
    <row r="179" spans="1:7">
      <c r="A179" s="891" t="s">
        <v>589</v>
      </c>
      <c r="B179" s="842" t="s">
        <v>4892</v>
      </c>
      <c r="C179" s="909" t="s">
        <v>1170</v>
      </c>
      <c r="D179" s="893" t="s">
        <v>1171</v>
      </c>
      <c r="E179" s="910"/>
      <c r="F179" s="700">
        <f>SUM('Revenues 10-15'!C257,'Revenues 10-15'!D257,'Revenues 10-15'!F257,'Revenues 10-15'!G257)</f>
        <v>0</v>
      </c>
      <c r="G179" s="259"/>
    </row>
    <row r="180" spans="1:7">
      <c r="A180" s="890" t="s">
        <v>5</v>
      </c>
      <c r="B180" s="890" t="s">
        <v>1718</v>
      </c>
      <c r="C180" s="892">
        <f>'Revenues 10-15'!B258</f>
        <v>4905</v>
      </c>
      <c r="D180" s="893" t="str">
        <f>'Revenues 10-15'!A258</f>
        <v>Title III - Immigrant Education Program (IEP)</v>
      </c>
      <c r="E180" s="888"/>
      <c r="F180" s="700">
        <f>SUM('Revenues 10-15'!C258,'Revenues 10-15'!F258,'Revenues 10-15'!G258)</f>
        <v>20769</v>
      </c>
      <c r="G180" s="259">
        <v>6306</v>
      </c>
    </row>
    <row r="181" spans="1:7">
      <c r="A181" s="890" t="s">
        <v>5</v>
      </c>
      <c r="B181" s="890" t="s">
        <v>4893</v>
      </c>
      <c r="C181" s="892">
        <f>'Revenues 10-15'!B259</f>
        <v>4909</v>
      </c>
      <c r="D181" s="893" t="str">
        <f>'Revenues 10-15'!A259</f>
        <v>Title III - Language Inst Program - Limited Eng (LIPLEP)</v>
      </c>
      <c r="E181" s="888"/>
      <c r="F181" s="700">
        <f>SUM('Revenues 10-15'!C259,'Revenues 10-15'!F259,'Revenues 10-15'!G259)</f>
        <v>1188496</v>
      </c>
      <c r="G181" s="259"/>
    </row>
    <row r="182" spans="1:7">
      <c r="A182" s="890" t="s">
        <v>589</v>
      </c>
      <c r="B182" s="890" t="s">
        <v>1719</v>
      </c>
      <c r="C182" s="892">
        <f>'Revenues 10-15'!B260</f>
        <v>4920</v>
      </c>
      <c r="D182" s="893" t="str">
        <f>'Revenues 10-15'!A260</f>
        <v>McKinney Education for Homeless Children</v>
      </c>
      <c r="E182" s="888"/>
      <c r="F182" s="700">
        <f>SUM('Revenues 10-15'!C260,'Revenues 10-15'!D260,'Revenues 10-15'!F260,'Revenues 10-15'!G260)</f>
        <v>0</v>
      </c>
      <c r="G182" s="259"/>
    </row>
    <row r="183" spans="1:7">
      <c r="A183" s="902" t="s">
        <v>589</v>
      </c>
      <c r="B183" s="902" t="s">
        <v>1720</v>
      </c>
      <c r="C183" s="895">
        <f>'Revenues 10-15'!B261</f>
        <v>4930</v>
      </c>
      <c r="D183" s="911" t="str">
        <f>'Revenues 10-15'!A261</f>
        <v>Title II - Eisenhower Professional Development Formula</v>
      </c>
      <c r="E183" s="912"/>
      <c r="F183" s="699">
        <f>SUM('Revenues 10-15'!C261:D261,'Revenues 10-15'!F261,'Revenues 10-15'!G261)</f>
        <v>0</v>
      </c>
      <c r="G183" s="259"/>
    </row>
    <row r="184" spans="1:7">
      <c r="A184" s="890" t="s">
        <v>589</v>
      </c>
      <c r="B184" s="890" t="s">
        <v>1721</v>
      </c>
      <c r="C184" s="892">
        <f>'Revenues 10-15'!B262</f>
        <v>4932</v>
      </c>
      <c r="D184" s="897" t="str">
        <f>'Revenues 10-15'!A262</f>
        <v>Title II - Teacher Quality</v>
      </c>
      <c r="E184" s="888"/>
      <c r="F184" s="699">
        <f>SUM('Revenues 10-15'!C262,'Revenues 10-15'!D262,'Revenues 10-15'!F262,'Revenues 10-15'!G262)</f>
        <v>977097</v>
      </c>
      <c r="G184" s="259"/>
    </row>
    <row r="185" spans="1:7">
      <c r="A185" s="890" t="s">
        <v>589</v>
      </c>
      <c r="B185" s="890" t="s">
        <v>1722</v>
      </c>
      <c r="C185" s="892">
        <f>'Revenues 10-15'!B263</f>
        <v>4935</v>
      </c>
      <c r="D185" s="897" t="str">
        <f>'Revenues 10-15'!A263</f>
        <v>Title II - Part A − Supporting Effective Instruction − State Grants</v>
      </c>
      <c r="E185" s="888"/>
      <c r="F185" s="699">
        <f>SUM('Revenues 10-15'!C263,'Revenues 10-15'!D263,'Revenues 10-15'!F263,'Revenues 10-15'!G263)</f>
        <v>0</v>
      </c>
      <c r="G185" s="259"/>
    </row>
    <row r="186" spans="1:7">
      <c r="A186" s="890" t="s">
        <v>589</v>
      </c>
      <c r="B186" s="890" t="s">
        <v>1723</v>
      </c>
      <c r="C186" s="892">
        <f>'Revenues 10-15'!B264</f>
        <v>4960</v>
      </c>
      <c r="D186" s="893" t="str">
        <f>'Revenues 10-15'!A264</f>
        <v>Federal Charter Schools</v>
      </c>
      <c r="E186" s="888"/>
      <c r="F186" s="700">
        <f>SUM('Revenues 10-15'!C264:D264,'Revenues 10-15'!F264:G264)</f>
        <v>0</v>
      </c>
      <c r="G186" s="259"/>
    </row>
    <row r="187" spans="1:7">
      <c r="A187" s="890" t="s">
        <v>589</v>
      </c>
      <c r="B187" s="890" t="s">
        <v>1724</v>
      </c>
      <c r="C187" s="892">
        <f>'Revenues 10-15'!B265</f>
        <v>4981</v>
      </c>
      <c r="D187" s="893" t="str">
        <f>'Revenues 10-15'!A265</f>
        <v>State Assessment Grants</v>
      </c>
      <c r="E187" s="888"/>
      <c r="F187" s="700">
        <f>SUM('Revenues 10-15'!C265:D265,'Revenues 10-15'!F265:G265)</f>
        <v>0</v>
      </c>
      <c r="G187" s="259"/>
    </row>
    <row r="188" spans="1:7">
      <c r="A188" s="890" t="s">
        <v>589</v>
      </c>
      <c r="B188" s="890" t="s">
        <v>1725</v>
      </c>
      <c r="C188" s="892">
        <f>'Revenues 10-15'!B266</f>
        <v>4982</v>
      </c>
      <c r="D188" s="893" t="str">
        <f>'Revenues 10-15'!A266</f>
        <v>Grant for State Assessments and Related Activities</v>
      </c>
      <c r="E188" s="888"/>
      <c r="F188" s="700">
        <f>SUM('Revenues 10-15'!C266:D266,'Revenues 10-15'!F266:G266)</f>
        <v>0</v>
      </c>
      <c r="G188" s="259"/>
    </row>
    <row r="189" spans="1:7">
      <c r="A189" s="913" t="s">
        <v>589</v>
      </c>
      <c r="B189" s="902" t="s">
        <v>1726</v>
      </c>
      <c r="C189" s="895">
        <f>'Revenues 10-15'!B267</f>
        <v>4991</v>
      </c>
      <c r="D189" s="911" t="str">
        <f>'Revenues 10-15'!A267</f>
        <v>Medicaid Matching Funds - Administrative Outreach</v>
      </c>
      <c r="E189" s="888"/>
      <c r="F189" s="700">
        <f>SUM('Revenues 10-15'!C267:D267,'Revenues 10-15'!F267:G267)</f>
        <v>2368641</v>
      </c>
      <c r="G189" s="890">
        <v>6320</v>
      </c>
    </row>
    <row r="190" spans="1:7">
      <c r="A190" s="890" t="s">
        <v>589</v>
      </c>
      <c r="B190" s="890" t="s">
        <v>4894</v>
      </c>
      <c r="C190" s="892">
        <f>'Revenues 10-15'!B268</f>
        <v>4992</v>
      </c>
      <c r="D190" s="897" t="str">
        <f>'Revenues 10-15'!A268</f>
        <v>Medicaid Matching Funds - Fee-for-Service Program</v>
      </c>
      <c r="E190" s="888"/>
      <c r="F190" s="700">
        <f>SUM('Revenues 10-15'!C268:D268,'Revenues 10-15'!F268:G268)</f>
        <v>195855</v>
      </c>
      <c r="G190" s="890"/>
    </row>
    <row r="191" spans="1:7">
      <c r="A191" s="913" t="s">
        <v>589</v>
      </c>
      <c r="B191" s="902" t="s">
        <v>4895</v>
      </c>
      <c r="C191" s="895">
        <f>'Revenues 10-15'!B269</f>
        <v>4998</v>
      </c>
      <c r="D191" s="911" t="str">
        <f>'Revenues 10-15'!A269</f>
        <v>Other Restricted Revenue from Federal Sources (Describe &amp; Itemize)</v>
      </c>
      <c r="E191" s="888"/>
      <c r="F191" s="700">
        <f>SUM('Revenues 10-15'!C269:D269,'Revenues 10-15'!F269:G269)</f>
        <v>63026585</v>
      </c>
      <c r="G191" s="890"/>
    </row>
    <row r="192" spans="1:7" ht="22.5" customHeight="1">
      <c r="A192" s="913" t="s">
        <v>1568</v>
      </c>
      <c r="B192" s="902" t="s">
        <v>1569</v>
      </c>
      <c r="C192" s="895"/>
      <c r="D192" s="911" t="str">
        <f>"Adjusting for FY20, FY"&amp;MID('AFR23'!L2,3,2)-2&amp;", or FY"&amp;MID('AFR23'!L2,3,2)-1&amp;" revenue received in FY"&amp;MID('AFR23'!L2,3,2)&amp;" for FY20, FY"&amp;MID('AFR23'!L2,3,2)-2&amp;", or FY"&amp;MID('AFR23'!L2,3,2)-1&amp;" Expenses"</f>
        <v>Adjusting for FY20, FY21, or FY22 revenue received in FY23 for FY20, FY21, or FY22 Expenses</v>
      </c>
      <c r="E192" s="888"/>
      <c r="F192" s="700">
        <f>-'CARES CRRSA ARP 28-35'!L20</f>
        <v>0</v>
      </c>
      <c r="G192" s="890"/>
    </row>
    <row r="193" spans="1:8">
      <c r="A193" s="914" t="s">
        <v>5</v>
      </c>
      <c r="B193" s="915" t="s">
        <v>1377</v>
      </c>
      <c r="C193" s="916">
        <v>3100</v>
      </c>
      <c r="D193" s="917" t="s">
        <v>1378</v>
      </c>
      <c r="E193" s="888"/>
      <c r="F193" s="701">
        <v>18852836</v>
      </c>
      <c r="G193" s="890"/>
    </row>
    <row r="194" spans="1:8">
      <c r="A194" s="914" t="s">
        <v>586</v>
      </c>
      <c r="B194" s="915" t="s">
        <v>1377</v>
      </c>
      <c r="C194" s="916">
        <v>3300</v>
      </c>
      <c r="D194" s="917" t="s">
        <v>1578</v>
      </c>
      <c r="E194" s="888"/>
      <c r="F194" s="701">
        <v>12563934</v>
      </c>
      <c r="G194" s="890"/>
    </row>
    <row r="195" spans="1:8" ht="6" customHeight="1">
      <c r="A195" s="890"/>
      <c r="B195" s="890"/>
      <c r="C195" s="888"/>
      <c r="D195" s="890"/>
      <c r="E195" s="888"/>
      <c r="F195" s="918"/>
      <c r="G195" s="890"/>
    </row>
    <row r="196" spans="1:8">
      <c r="A196" s="854"/>
      <c r="B196" s="919"/>
      <c r="C196" s="920"/>
      <c r="D196" s="921" t="s">
        <v>1592</v>
      </c>
      <c r="E196" s="920" t="s">
        <v>852</v>
      </c>
      <c r="F196" s="702">
        <f>SUM(F104:F152,F177:F194)</f>
        <v>164194260</v>
      </c>
    </row>
    <row r="197" spans="1:8" ht="12" customHeight="1">
      <c r="A197" s="854"/>
      <c r="B197" s="919"/>
      <c r="C197" s="920"/>
      <c r="D197" s="921" t="s">
        <v>1593</v>
      </c>
      <c r="E197" s="920"/>
      <c r="F197" s="700">
        <f>'PCTC-OEPP 37-39'!F97-F196</f>
        <v>379764772</v>
      </c>
    </row>
    <row r="198" spans="1:8" ht="12" customHeight="1">
      <c r="A198" s="854"/>
      <c r="B198" s="919"/>
      <c r="C198" s="920"/>
      <c r="D198" s="921" t="s">
        <v>4829</v>
      </c>
      <c r="E198" s="920"/>
      <c r="F198" s="700">
        <f>'Cap Outlay Deprec 36'!I18</f>
        <v>21697253.800000001</v>
      </c>
    </row>
    <row r="199" spans="1:8" ht="12" customHeight="1">
      <c r="A199" s="854"/>
      <c r="B199" s="919"/>
      <c r="C199" s="920"/>
      <c r="D199" s="921" t="s">
        <v>1594</v>
      </c>
      <c r="E199" s="920"/>
      <c r="F199" s="700">
        <f>F197+F198</f>
        <v>401462025.80000001</v>
      </c>
    </row>
    <row r="200" spans="1:8" ht="12" customHeight="1">
      <c r="A200" s="854"/>
      <c r="B200" s="922"/>
      <c r="C200" s="920"/>
      <c r="D200" s="705" t="str">
        <f>D98</f>
        <v>9 Month ADA from Average Daily Attendance - Student Information System (SIS) in IWAS-preliminary ADA 2022-2023</v>
      </c>
      <c r="E200" s="920"/>
      <c r="F200" s="703">
        <f>'PCTC-OEPP 37-39'!F98</f>
        <v>30145.49</v>
      </c>
      <c r="G200" s="259"/>
    </row>
    <row r="201" spans="1:8" ht="12" customHeight="1" thickBot="1">
      <c r="A201" s="854"/>
      <c r="B201" s="922"/>
      <c r="C201" s="920"/>
      <c r="D201" s="921" t="s">
        <v>1595</v>
      </c>
      <c r="E201" s="920" t="s">
        <v>1217</v>
      </c>
      <c r="F201" s="704">
        <f>F199/F200</f>
        <v>13317.482177267644</v>
      </c>
      <c r="G201" s="844">
        <v>6323</v>
      </c>
    </row>
    <row r="202" spans="1:8" ht="12" thickTop="1">
      <c r="A202" s="923"/>
      <c r="B202" s="259"/>
      <c r="C202" s="888"/>
      <c r="D202" s="259"/>
      <c r="E202" s="888"/>
      <c r="F202" s="259"/>
      <c r="G202" s="259">
        <v>6326</v>
      </c>
    </row>
    <row r="203" spans="1:8" ht="12.2" customHeight="1">
      <c r="A203" s="924" t="s">
        <v>1596</v>
      </c>
      <c r="B203" s="925"/>
      <c r="C203" s="926"/>
      <c r="D203" s="925"/>
      <c r="E203" s="926"/>
      <c r="F203" s="927"/>
      <c r="G203" s="927"/>
      <c r="H203" s="928"/>
    </row>
    <row r="204" spans="1:8" s="923" customFormat="1" ht="12.2" customHeight="1">
      <c r="A204" s="1394" t="s">
        <v>4835</v>
      </c>
      <c r="B204" s="887"/>
      <c r="C204" s="929"/>
      <c r="D204" s="887"/>
      <c r="E204" s="929"/>
      <c r="F204" s="887"/>
      <c r="G204" s="887"/>
    </row>
    <row r="205" spans="1:8" s="923" customFormat="1" ht="33.75" customHeight="1">
      <c r="A205" s="2094" t="s">
        <v>4896</v>
      </c>
      <c r="B205" s="2094"/>
      <c r="C205" s="2094"/>
      <c r="D205" s="2094"/>
      <c r="E205" s="2094"/>
      <c r="F205" s="2094"/>
      <c r="G205" s="1393"/>
    </row>
    <row r="206" spans="1:8">
      <c r="A206" s="1393"/>
      <c r="B206" s="1393"/>
      <c r="C206" s="1393"/>
      <c r="D206" s="1393"/>
      <c r="E206" s="1393"/>
      <c r="F206" s="1393"/>
      <c r="G206" s="1393"/>
    </row>
    <row r="207" spans="1:8">
      <c r="A207" s="259"/>
      <c r="B207" s="259"/>
      <c r="C207" s="888"/>
      <c r="D207" s="259"/>
      <c r="E207" s="888"/>
      <c r="F207" s="259"/>
      <c r="G207" s="259"/>
    </row>
    <row r="208" spans="1:8">
      <c r="A208" s="259"/>
      <c r="B208" s="259"/>
      <c r="C208" s="888"/>
      <c r="D208" s="259"/>
      <c r="E208" s="888"/>
      <c r="F208" s="259"/>
      <c r="G208" s="259"/>
    </row>
    <row r="209" spans="1:7">
      <c r="A209" s="259"/>
      <c r="B209" s="259"/>
      <c r="C209" s="888"/>
      <c r="D209" s="259"/>
      <c r="E209" s="888"/>
      <c r="F209" s="259"/>
      <c r="G209" s="259"/>
    </row>
    <row r="210" spans="1:7">
      <c r="A210" s="259"/>
      <c r="B210" s="259"/>
      <c r="C210" s="888"/>
      <c r="D210" s="259"/>
      <c r="E210" s="888"/>
      <c r="F210" s="259"/>
      <c r="G210" s="259"/>
    </row>
    <row r="211" spans="1:7">
      <c r="A211" s="259"/>
      <c r="B211" s="259"/>
      <c r="C211" s="888"/>
      <c r="D211" s="259"/>
      <c r="E211" s="888"/>
      <c r="F211" s="259"/>
      <c r="G211" s="259"/>
    </row>
    <row r="212" spans="1:7">
      <c r="A212" s="259"/>
      <c r="B212" s="259"/>
      <c r="C212" s="888"/>
      <c r="D212" s="259"/>
      <c r="E212" s="888"/>
      <c r="F212" s="259"/>
      <c r="G212" s="259"/>
    </row>
    <row r="213" spans="1:7">
      <c r="A213" s="259"/>
      <c r="B213" s="259"/>
      <c r="C213" s="888"/>
      <c r="D213" s="259"/>
      <c r="E213" s="888"/>
      <c r="F213" s="259"/>
      <c r="G213" s="259"/>
    </row>
    <row r="214" spans="1:7">
      <c r="A214" s="259"/>
      <c r="B214" s="259"/>
      <c r="C214" s="888"/>
      <c r="D214" s="259"/>
      <c r="E214" s="888"/>
      <c r="F214" s="259"/>
      <c r="G214" s="259"/>
    </row>
    <row r="215" spans="1:7">
      <c r="A215" s="259"/>
      <c r="B215" s="259"/>
      <c r="C215" s="888"/>
      <c r="D215" s="259"/>
      <c r="E215" s="888"/>
      <c r="F215" s="259"/>
      <c r="G215" s="259"/>
    </row>
    <row r="216" spans="1:7">
      <c r="A216" s="259"/>
      <c r="B216" s="259"/>
      <c r="C216" s="888"/>
      <c r="D216" s="259"/>
      <c r="E216" s="888"/>
      <c r="F216" s="259"/>
      <c r="G216" s="259"/>
    </row>
    <row r="217" spans="1:7">
      <c r="A217" s="259"/>
      <c r="B217" s="259"/>
      <c r="C217" s="888"/>
      <c r="D217" s="259"/>
      <c r="E217" s="888"/>
      <c r="F217" s="259"/>
      <c r="G217" s="259"/>
    </row>
    <row r="218" spans="1:7">
      <c r="A218" s="259"/>
      <c r="B218" s="259"/>
      <c r="C218" s="888"/>
      <c r="D218" s="259"/>
      <c r="E218" s="888"/>
      <c r="F218" s="259"/>
      <c r="G218" s="259"/>
    </row>
    <row r="219" spans="1:7">
      <c r="A219" s="259"/>
      <c r="B219" s="259"/>
      <c r="C219" s="888"/>
      <c r="D219" s="259"/>
      <c r="E219" s="888"/>
      <c r="F219" s="259"/>
      <c r="G219" s="259"/>
    </row>
    <row r="220" spans="1:7">
      <c r="A220" s="259"/>
      <c r="B220" s="259"/>
      <c r="C220" s="888"/>
      <c r="D220" s="259"/>
      <c r="E220" s="888"/>
      <c r="F220" s="259"/>
      <c r="G220" s="259"/>
    </row>
    <row r="221" spans="1:7">
      <c r="A221" s="259"/>
      <c r="B221" s="259"/>
      <c r="C221" s="888"/>
      <c r="D221" s="259"/>
      <c r="E221" s="888"/>
      <c r="F221" s="259"/>
      <c r="G221" s="259"/>
    </row>
    <row r="222" spans="1:7">
      <c r="A222" s="259"/>
      <c r="B222" s="259"/>
      <c r="C222" s="888"/>
      <c r="D222" s="259"/>
      <c r="E222" s="888"/>
      <c r="F222" s="259"/>
      <c r="G222" s="259"/>
    </row>
    <row r="223" spans="1:7">
      <c r="A223" s="259"/>
      <c r="B223" s="259"/>
      <c r="C223" s="888"/>
      <c r="D223" s="259"/>
      <c r="E223" s="888"/>
      <c r="F223" s="259"/>
      <c r="G223" s="259"/>
    </row>
  </sheetData>
  <sheetProtection algorithmName="SHA-512" hashValue="r9ZF8/2A3NEn4bCliq0IhmF3QV3tjBAZQp66djTc7mL0hskT8pE6YJGSuGgyT2LdAkD5jySGfeuToySOeT8TDg==" saltValue="ZoHUe/f0mc515rvxyGk83w==" spinCount="100000" sheet="1" objects="1" scenarios="1"/>
  <mergeCells count="6">
    <mergeCell ref="A205:F205"/>
    <mergeCell ref="A6:F6"/>
    <mergeCell ref="A1:F1"/>
    <mergeCell ref="A101:F101"/>
    <mergeCell ref="A2:F2"/>
    <mergeCell ref="A5:F5"/>
  </mergeCells>
  <phoneticPr fontId="25" type="noConversion"/>
  <hyperlinks>
    <hyperlink ref="A204" r:id="rId1" xr:uid="{A5F2D369-F312-4B23-924B-C22AD7C9BB8A}"/>
  </hyperlinks>
  <printOptions headings="1"/>
  <pageMargins left="0.54" right="0.2" top="0.7" bottom="0.45" header="0.19" footer="0.17"/>
  <pageSetup scale="70" firstPageNumber="37" orientation="portrait" useFirstPageNumber="1" r:id="rId2"/>
  <headerFooter alignWithMargins="0">
    <oddHeader>&amp;L&amp;8Page &amp;P&amp;C &amp;R&amp;8Page &amp;P</oddHeader>
    <oddFooter>&amp;L&amp;8Print Date: &amp;D
&amp;F</oddFooter>
  </headerFooter>
  <rowBreaks count="1" manualBreakCount="1">
    <brk id="100" max="16383" man="1"/>
  </rowBreaks>
  <customProperties>
    <customPr name="OrphanNamesChecked" r:id="rId3"/>
  </customProperties>
  <ignoredErrors>
    <ignoredError sqref="F183 F189:F191 F150:F151 F148 F141 F138 F121 F186" formulaRange="1"/>
    <ignoredError sqref="F201"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tabColor theme="0" tint="-0.499984740745262"/>
    <pageSetUpPr fitToPage="1"/>
  </sheetPr>
  <dimension ref="A1:I145"/>
  <sheetViews>
    <sheetView workbookViewId="0"/>
  </sheetViews>
  <sheetFormatPr defaultColWidth="9.140625" defaultRowHeight="15"/>
  <cols>
    <col min="1" max="1" width="52" style="748" customWidth="1"/>
    <col min="2" max="2" width="19.85546875" style="748" customWidth="1"/>
    <col min="3" max="3" width="33.7109375" style="749" customWidth="1"/>
    <col min="4" max="4" width="17.7109375" style="750" customWidth="1"/>
    <col min="5" max="5" width="23.42578125" style="750" customWidth="1"/>
    <col min="6" max="6" width="23.28515625" style="749" customWidth="1"/>
    <col min="7" max="16384" width="9.140625" style="728"/>
  </cols>
  <sheetData>
    <row r="1" spans="1:9" ht="15" customHeight="1">
      <c r="A1" s="727" t="s">
        <v>1340</v>
      </c>
      <c r="B1" s="727"/>
      <c r="C1" s="727"/>
      <c r="D1" s="727"/>
      <c r="E1" s="727"/>
      <c r="F1" s="727"/>
    </row>
    <row r="2" spans="1:9">
      <c r="A2" s="2106" t="s">
        <v>1427</v>
      </c>
      <c r="B2" s="2106"/>
      <c r="C2" s="2106"/>
      <c r="D2" s="2106"/>
      <c r="E2" s="2106"/>
      <c r="F2" s="2106"/>
    </row>
    <row r="3" spans="1:9" ht="5.25" customHeight="1">
      <c r="A3" s="729"/>
      <c r="B3" s="729"/>
      <c r="C3" s="729"/>
      <c r="D3" s="729"/>
      <c r="E3" s="729"/>
      <c r="F3" s="729"/>
    </row>
    <row r="4" spans="1:9" ht="18.75" customHeight="1">
      <c r="A4" s="2111" t="s">
        <v>1335</v>
      </c>
      <c r="B4" s="2112"/>
      <c r="C4" s="2112"/>
      <c r="D4" s="2112"/>
      <c r="E4" s="2112"/>
      <c r="F4" s="2113"/>
    </row>
    <row r="5" spans="1:9">
      <c r="A5" s="2114"/>
      <c r="B5" s="2115"/>
      <c r="C5" s="2115"/>
      <c r="D5" s="2115"/>
      <c r="E5" s="2115"/>
      <c r="F5" s="2116"/>
    </row>
    <row r="6" spans="1:9" ht="18.75" customHeight="1">
      <c r="A6" s="2130" t="s">
        <v>1440</v>
      </c>
      <c r="B6" s="2131"/>
      <c r="C6" s="2131"/>
      <c r="D6" s="2131"/>
      <c r="E6" s="2131"/>
      <c r="F6" s="2132"/>
    </row>
    <row r="7" spans="1:9" ht="53.25" customHeight="1">
      <c r="A7" s="2117" t="s">
        <v>1732</v>
      </c>
      <c r="B7" s="2118"/>
      <c r="C7" s="2119"/>
      <c r="D7" s="2119"/>
      <c r="E7" s="2119"/>
      <c r="F7" s="2120"/>
    </row>
    <row r="8" spans="1:9" ht="20.25" customHeight="1">
      <c r="A8" s="2133" t="s">
        <v>1502</v>
      </c>
      <c r="B8" s="2134"/>
      <c r="C8" s="2134"/>
      <c r="D8" s="2134"/>
      <c r="E8" s="2134"/>
      <c r="F8" s="2135"/>
    </row>
    <row r="9" spans="1:9" ht="18" customHeight="1">
      <c r="A9" s="809" t="s">
        <v>4800</v>
      </c>
      <c r="B9" s="810"/>
      <c r="C9" s="810"/>
      <c r="D9" s="810"/>
      <c r="E9" s="811"/>
      <c r="F9" s="812"/>
      <c r="I9" s="764"/>
    </row>
    <row r="10" spans="1:9" ht="15.75" customHeight="1">
      <c r="A10" s="2121" t="s">
        <v>4801</v>
      </c>
      <c r="B10" s="2122"/>
      <c r="C10" s="2122"/>
      <c r="D10" s="2122"/>
      <c r="E10" s="2122"/>
      <c r="F10" s="2123"/>
      <c r="I10" s="764"/>
    </row>
    <row r="11" spans="1:9" ht="15.75" customHeight="1">
      <c r="A11" s="809" t="s">
        <v>1512</v>
      </c>
      <c r="B11" s="810"/>
      <c r="C11" s="810"/>
      <c r="D11" s="810"/>
      <c r="E11" s="810"/>
      <c r="F11" s="813"/>
      <c r="I11" s="764"/>
    </row>
    <row r="12" spans="1:9" ht="33" customHeight="1">
      <c r="A12" s="2124"/>
      <c r="B12" s="2125"/>
      <c r="C12" s="2125"/>
      <c r="D12" s="2125"/>
      <c r="E12" s="2125"/>
      <c r="F12" s="2126"/>
      <c r="I12" s="764"/>
    </row>
    <row r="13" spans="1:9" ht="33" customHeight="1">
      <c r="A13" s="760"/>
      <c r="B13" s="761"/>
      <c r="C13" s="1318" t="s">
        <v>4799</v>
      </c>
      <c r="D13" s="761"/>
      <c r="E13" s="761"/>
      <c r="F13" s="762"/>
      <c r="I13" s="764"/>
    </row>
    <row r="14" spans="1:9" ht="15" customHeight="1">
      <c r="A14" s="730"/>
      <c r="B14" s="731"/>
      <c r="C14" s="731"/>
      <c r="D14" s="731"/>
      <c r="E14" s="731"/>
      <c r="F14" s="732"/>
    </row>
    <row r="15" spans="1:9" ht="17.25" customHeight="1">
      <c r="A15" s="2127" t="s">
        <v>1441</v>
      </c>
      <c r="B15" s="2128"/>
      <c r="C15" s="2128"/>
      <c r="D15" s="2128"/>
      <c r="E15" s="2128"/>
      <c r="F15" s="2129"/>
    </row>
    <row r="16" spans="1:9" ht="15" customHeight="1">
      <c r="A16" s="754" t="s">
        <v>1439</v>
      </c>
      <c r="B16" s="814"/>
      <c r="C16" s="731"/>
      <c r="D16" s="731"/>
      <c r="E16" s="731"/>
      <c r="F16" s="732"/>
    </row>
    <row r="17" spans="1:7" ht="32.25" customHeight="1">
      <c r="A17" s="2108" t="str">
        <f>"The amount in column (E) is the amount allowed on each contract in the Indirect Cost Rate calculation.  The amount in column (F) is the amount that will be deducted from the base in the indirect cost rate (tab 41) for Program Year "&amp;'AFR23'!L2+2&amp;"."</f>
        <v>The amount in column (E) is the amount allowed on each contract in the Indirect Cost Rate calculation.  The amount in column (F) is the amount that will be deducted from the base in the indirect cost rate (tab 41) for Program Year 2025.</v>
      </c>
      <c r="B17" s="2109"/>
      <c r="C17" s="2109"/>
      <c r="D17" s="2109"/>
      <c r="E17" s="2109"/>
      <c r="F17" s="2110"/>
    </row>
    <row r="18" spans="1:7" ht="100.5" customHeight="1">
      <c r="A18" s="733" t="s">
        <v>1728</v>
      </c>
      <c r="B18" s="734" t="s">
        <v>1338</v>
      </c>
      <c r="C18" s="733" t="s">
        <v>1437</v>
      </c>
      <c r="D18" s="735" t="s">
        <v>4815</v>
      </c>
      <c r="E18" s="763" t="s">
        <v>1438</v>
      </c>
      <c r="F18" s="763" t="s">
        <v>1339</v>
      </c>
    </row>
    <row r="19" spans="1:7">
      <c r="A19" s="736" t="s">
        <v>1341</v>
      </c>
      <c r="B19" s="736" t="s">
        <v>1337</v>
      </c>
      <c r="C19" s="737" t="s">
        <v>1336</v>
      </c>
      <c r="D19" s="738">
        <v>500000</v>
      </c>
      <c r="E19" s="738" t="str">
        <f>IF(D19&lt;25000,D19,"25,000")</f>
        <v>25,000</v>
      </c>
      <c r="F19" s="739">
        <f>IF(D19&gt;=25000,(D19-E19),"0")</f>
        <v>475000</v>
      </c>
    </row>
    <row r="20" spans="1:7">
      <c r="A20" s="808" t="s">
        <v>8080</v>
      </c>
      <c r="B20" s="815" t="s">
        <v>8081</v>
      </c>
      <c r="C20" s="756" t="s">
        <v>8082</v>
      </c>
      <c r="D20" s="742">
        <v>277276</v>
      </c>
      <c r="E20" s="755" t="str">
        <f t="shared" ref="E20:E83" si="0">IF(D20&lt;25000,D20,"25,000")</f>
        <v>25,000</v>
      </c>
      <c r="F20" s="755">
        <f t="shared" ref="F20:F83" si="1">IF(D20&gt;=25000,(D20-E20),"0")</f>
        <v>252276</v>
      </c>
      <c r="G20" s="743"/>
    </row>
    <row r="21" spans="1:7">
      <c r="A21" s="740" t="s">
        <v>8080</v>
      </c>
      <c r="B21" s="816" t="s">
        <v>8081</v>
      </c>
      <c r="C21" s="741" t="s">
        <v>8083</v>
      </c>
      <c r="D21" s="742">
        <v>1580161</v>
      </c>
      <c r="E21" s="755" t="str">
        <f t="shared" si="0"/>
        <v>25,000</v>
      </c>
      <c r="F21" s="755">
        <f t="shared" si="1"/>
        <v>1555161</v>
      </c>
    </row>
    <row r="22" spans="1:7">
      <c r="A22" s="740" t="s">
        <v>8080</v>
      </c>
      <c r="B22" s="816" t="s">
        <v>8081</v>
      </c>
      <c r="C22" s="741" t="s">
        <v>8084</v>
      </c>
      <c r="D22" s="742">
        <v>339192</v>
      </c>
      <c r="E22" s="755" t="str">
        <f t="shared" si="0"/>
        <v>25,000</v>
      </c>
      <c r="F22" s="755">
        <f t="shared" si="1"/>
        <v>314192</v>
      </c>
    </row>
    <row r="23" spans="1:7">
      <c r="A23" s="740" t="s">
        <v>8080</v>
      </c>
      <c r="B23" s="816" t="s">
        <v>8081</v>
      </c>
      <c r="C23" s="741" t="s">
        <v>8085</v>
      </c>
      <c r="D23" s="742">
        <v>63400</v>
      </c>
      <c r="E23" s="755" t="str">
        <f t="shared" si="0"/>
        <v>25,000</v>
      </c>
      <c r="F23" s="755">
        <f t="shared" si="1"/>
        <v>38400</v>
      </c>
    </row>
    <row r="24" spans="1:7">
      <c r="A24" s="740" t="s">
        <v>8080</v>
      </c>
      <c r="B24" s="816" t="s">
        <v>8081</v>
      </c>
      <c r="C24" s="741" t="s">
        <v>8086</v>
      </c>
      <c r="D24" s="742">
        <v>404980</v>
      </c>
      <c r="E24" s="755" t="str">
        <f t="shared" si="0"/>
        <v>25,000</v>
      </c>
      <c r="F24" s="755">
        <f t="shared" si="1"/>
        <v>379980</v>
      </c>
    </row>
    <row r="25" spans="1:7">
      <c r="A25" s="740" t="s">
        <v>8080</v>
      </c>
      <c r="B25" s="816" t="s">
        <v>8081</v>
      </c>
      <c r="C25" s="741" t="s">
        <v>8087</v>
      </c>
      <c r="D25" s="742">
        <v>157500</v>
      </c>
      <c r="E25" s="755" t="str">
        <f t="shared" si="0"/>
        <v>25,000</v>
      </c>
      <c r="F25" s="755">
        <f t="shared" si="1"/>
        <v>132500</v>
      </c>
    </row>
    <row r="26" spans="1:7">
      <c r="A26" s="740" t="s">
        <v>8080</v>
      </c>
      <c r="B26" s="816" t="s">
        <v>8081</v>
      </c>
      <c r="C26" s="741" t="s">
        <v>8088</v>
      </c>
      <c r="D26" s="742">
        <v>594720</v>
      </c>
      <c r="E26" s="755" t="str">
        <f t="shared" si="0"/>
        <v>25,000</v>
      </c>
      <c r="F26" s="755">
        <f t="shared" si="1"/>
        <v>569720</v>
      </c>
    </row>
    <row r="27" spans="1:7">
      <c r="A27" s="740" t="s">
        <v>8080</v>
      </c>
      <c r="B27" s="816" t="s">
        <v>8081</v>
      </c>
      <c r="C27" s="741" t="s">
        <v>8089</v>
      </c>
      <c r="D27" s="742">
        <v>874354</v>
      </c>
      <c r="E27" s="755" t="str">
        <f t="shared" si="0"/>
        <v>25,000</v>
      </c>
      <c r="F27" s="755">
        <f t="shared" si="1"/>
        <v>849354</v>
      </c>
    </row>
    <row r="28" spans="1:7">
      <c r="A28" s="740" t="s">
        <v>8080</v>
      </c>
      <c r="B28" s="816" t="s">
        <v>8081</v>
      </c>
      <c r="C28" s="741" t="s">
        <v>8090</v>
      </c>
      <c r="D28" s="742">
        <v>3934595</v>
      </c>
      <c r="E28" s="755" t="str">
        <f t="shared" si="0"/>
        <v>25,000</v>
      </c>
      <c r="F28" s="755">
        <f t="shared" si="1"/>
        <v>3909595</v>
      </c>
    </row>
    <row r="29" spans="1:7">
      <c r="A29" s="740" t="s">
        <v>8080</v>
      </c>
      <c r="B29" s="816" t="s">
        <v>8081</v>
      </c>
      <c r="C29" s="741" t="s">
        <v>8091</v>
      </c>
      <c r="D29" s="742">
        <v>157787</v>
      </c>
      <c r="E29" s="755" t="str">
        <f t="shared" si="0"/>
        <v>25,000</v>
      </c>
      <c r="F29" s="755">
        <f t="shared" si="1"/>
        <v>132787</v>
      </c>
    </row>
    <row r="30" spans="1:7">
      <c r="A30" s="740" t="s">
        <v>8080</v>
      </c>
      <c r="B30" s="816" t="s">
        <v>8081</v>
      </c>
      <c r="C30" s="741" t="s">
        <v>8092</v>
      </c>
      <c r="D30" s="742">
        <v>35737</v>
      </c>
      <c r="E30" s="755" t="str">
        <f t="shared" si="0"/>
        <v>25,000</v>
      </c>
      <c r="F30" s="755">
        <f t="shared" si="1"/>
        <v>10737</v>
      </c>
    </row>
    <row r="31" spans="1:7">
      <c r="A31" s="740" t="s">
        <v>8080</v>
      </c>
      <c r="B31" s="816" t="s">
        <v>8081</v>
      </c>
      <c r="C31" s="741" t="s">
        <v>8093</v>
      </c>
      <c r="D31" s="742">
        <v>102300</v>
      </c>
      <c r="E31" s="755" t="str">
        <f t="shared" si="0"/>
        <v>25,000</v>
      </c>
      <c r="F31" s="755">
        <f t="shared" si="1"/>
        <v>77300</v>
      </c>
    </row>
    <row r="32" spans="1:7">
      <c r="A32" s="740" t="s">
        <v>8080</v>
      </c>
      <c r="B32" s="816" t="s">
        <v>8081</v>
      </c>
      <c r="C32" s="741" t="s">
        <v>8094</v>
      </c>
      <c r="D32" s="742">
        <v>59400</v>
      </c>
      <c r="E32" s="755" t="str">
        <f t="shared" si="0"/>
        <v>25,000</v>
      </c>
      <c r="F32" s="755">
        <f t="shared" si="1"/>
        <v>34400</v>
      </c>
    </row>
    <row r="33" spans="1:6">
      <c r="A33" s="740" t="s">
        <v>8080</v>
      </c>
      <c r="B33" s="816" t="s">
        <v>8081</v>
      </c>
      <c r="C33" s="741" t="s">
        <v>8095</v>
      </c>
      <c r="D33" s="742">
        <v>42006</v>
      </c>
      <c r="E33" s="755" t="str">
        <f t="shared" si="0"/>
        <v>25,000</v>
      </c>
      <c r="F33" s="755">
        <f t="shared" si="1"/>
        <v>17006</v>
      </c>
    </row>
    <row r="34" spans="1:6">
      <c r="A34" s="740" t="s">
        <v>8080</v>
      </c>
      <c r="B34" s="816" t="s">
        <v>8081</v>
      </c>
      <c r="C34" s="741" t="s">
        <v>8096</v>
      </c>
      <c r="D34" s="742">
        <v>1715606</v>
      </c>
      <c r="E34" s="755" t="str">
        <f t="shared" si="0"/>
        <v>25,000</v>
      </c>
      <c r="F34" s="755">
        <f t="shared" si="1"/>
        <v>1690606</v>
      </c>
    </row>
    <row r="35" spans="1:6">
      <c r="A35" s="740" t="s">
        <v>8080</v>
      </c>
      <c r="B35" s="816" t="s">
        <v>8081</v>
      </c>
      <c r="C35" s="741" t="s">
        <v>8097</v>
      </c>
      <c r="D35" s="742">
        <v>69453</v>
      </c>
      <c r="E35" s="755" t="str">
        <f t="shared" si="0"/>
        <v>25,000</v>
      </c>
      <c r="F35" s="755">
        <f t="shared" si="1"/>
        <v>44453</v>
      </c>
    </row>
    <row r="36" spans="1:6">
      <c r="A36" s="740" t="s">
        <v>8080</v>
      </c>
      <c r="B36" s="816" t="s">
        <v>8081</v>
      </c>
      <c r="C36" s="741" t="s">
        <v>8098</v>
      </c>
      <c r="D36" s="742">
        <v>124080</v>
      </c>
      <c r="E36" s="755" t="str">
        <f t="shared" si="0"/>
        <v>25,000</v>
      </c>
      <c r="F36" s="755">
        <f t="shared" si="1"/>
        <v>99080</v>
      </c>
    </row>
    <row r="37" spans="1:6">
      <c r="A37" s="740" t="s">
        <v>8080</v>
      </c>
      <c r="B37" s="816" t="s">
        <v>8081</v>
      </c>
      <c r="C37" s="741" t="s">
        <v>8099</v>
      </c>
      <c r="D37" s="742">
        <v>596730</v>
      </c>
      <c r="E37" s="755" t="str">
        <f t="shared" si="0"/>
        <v>25,000</v>
      </c>
      <c r="F37" s="755">
        <f t="shared" si="1"/>
        <v>571730</v>
      </c>
    </row>
    <row r="38" spans="1:6">
      <c r="A38" s="740" t="s">
        <v>8080</v>
      </c>
      <c r="B38" s="816" t="s">
        <v>8081</v>
      </c>
      <c r="C38" s="741" t="s">
        <v>8100</v>
      </c>
      <c r="D38" s="742">
        <v>600430</v>
      </c>
      <c r="E38" s="755" t="str">
        <f t="shared" si="0"/>
        <v>25,000</v>
      </c>
      <c r="F38" s="755">
        <f t="shared" si="1"/>
        <v>575430</v>
      </c>
    </row>
    <row r="39" spans="1:6">
      <c r="A39" s="740" t="s">
        <v>8080</v>
      </c>
      <c r="B39" s="816" t="s">
        <v>8081</v>
      </c>
      <c r="C39" s="741" t="s">
        <v>8101</v>
      </c>
      <c r="D39" s="742">
        <v>103252</v>
      </c>
      <c r="E39" s="755" t="str">
        <f t="shared" si="0"/>
        <v>25,000</v>
      </c>
      <c r="F39" s="755">
        <f t="shared" si="1"/>
        <v>78252</v>
      </c>
    </row>
    <row r="40" spans="1:6">
      <c r="A40" s="740" t="s">
        <v>8102</v>
      </c>
      <c r="B40" s="816" t="s">
        <v>8103</v>
      </c>
      <c r="C40" s="741" t="s">
        <v>8104</v>
      </c>
      <c r="D40" s="742">
        <v>25889</v>
      </c>
      <c r="E40" s="755" t="str">
        <f t="shared" si="0"/>
        <v>25,000</v>
      </c>
      <c r="F40" s="755">
        <f t="shared" si="1"/>
        <v>889</v>
      </c>
    </row>
    <row r="41" spans="1:6">
      <c r="A41" s="740" t="s">
        <v>8102</v>
      </c>
      <c r="B41" s="816" t="s">
        <v>8103</v>
      </c>
      <c r="C41" s="741" t="s">
        <v>8105</v>
      </c>
      <c r="D41" s="742">
        <v>1051460</v>
      </c>
      <c r="E41" s="755" t="str">
        <f t="shared" si="0"/>
        <v>25,000</v>
      </c>
      <c r="F41" s="755">
        <f t="shared" si="1"/>
        <v>1026460</v>
      </c>
    </row>
    <row r="42" spans="1:6">
      <c r="A42" s="740" t="s">
        <v>8102</v>
      </c>
      <c r="B42" s="816" t="s">
        <v>8103</v>
      </c>
      <c r="C42" s="741" t="s">
        <v>8106</v>
      </c>
      <c r="D42" s="742">
        <v>226642</v>
      </c>
      <c r="E42" s="755" t="str">
        <f t="shared" si="0"/>
        <v>25,000</v>
      </c>
      <c r="F42" s="755">
        <f t="shared" si="1"/>
        <v>201642</v>
      </c>
    </row>
    <row r="43" spans="1:6">
      <c r="A43" s="740" t="s">
        <v>8102</v>
      </c>
      <c r="B43" s="816" t="s">
        <v>8103</v>
      </c>
      <c r="C43" s="741" t="s">
        <v>8107</v>
      </c>
      <c r="D43" s="742">
        <v>153546</v>
      </c>
      <c r="E43" s="755" t="str">
        <f t="shared" si="0"/>
        <v>25,000</v>
      </c>
      <c r="F43" s="755">
        <f t="shared" si="1"/>
        <v>128546</v>
      </c>
    </row>
    <row r="44" spans="1:6">
      <c r="A44" s="740" t="s">
        <v>8102</v>
      </c>
      <c r="B44" s="816" t="s">
        <v>8103</v>
      </c>
      <c r="C44" s="741" t="s">
        <v>8090</v>
      </c>
      <c r="D44" s="742">
        <v>61500</v>
      </c>
      <c r="E44" s="755" t="str">
        <f t="shared" si="0"/>
        <v>25,000</v>
      </c>
      <c r="F44" s="755">
        <f t="shared" si="1"/>
        <v>36500</v>
      </c>
    </row>
    <row r="45" spans="1:6">
      <c r="A45" s="740" t="s">
        <v>8102</v>
      </c>
      <c r="B45" s="816" t="s">
        <v>8103</v>
      </c>
      <c r="C45" s="741" t="s">
        <v>8108</v>
      </c>
      <c r="D45" s="742">
        <v>3087455</v>
      </c>
      <c r="E45" s="755" t="str">
        <f t="shared" si="0"/>
        <v>25,000</v>
      </c>
      <c r="F45" s="755">
        <f t="shared" si="1"/>
        <v>3062455</v>
      </c>
    </row>
    <row r="46" spans="1:6">
      <c r="A46" s="740" t="s">
        <v>8102</v>
      </c>
      <c r="B46" s="816" t="s">
        <v>8103</v>
      </c>
      <c r="C46" s="741" t="s">
        <v>8091</v>
      </c>
      <c r="D46" s="742">
        <v>69839</v>
      </c>
      <c r="E46" s="755" t="str">
        <f t="shared" si="0"/>
        <v>25,000</v>
      </c>
      <c r="F46" s="755">
        <f t="shared" si="1"/>
        <v>44839</v>
      </c>
    </row>
    <row r="47" spans="1:6">
      <c r="A47" s="740" t="s">
        <v>8102</v>
      </c>
      <c r="B47" s="816" t="s">
        <v>8103</v>
      </c>
      <c r="C47" s="741" t="s">
        <v>8109</v>
      </c>
      <c r="D47" s="742">
        <v>135347</v>
      </c>
      <c r="E47" s="755" t="str">
        <f t="shared" si="0"/>
        <v>25,000</v>
      </c>
      <c r="F47" s="755">
        <f t="shared" si="1"/>
        <v>110347</v>
      </c>
    </row>
    <row r="48" spans="1:6">
      <c r="A48" s="740" t="s">
        <v>8102</v>
      </c>
      <c r="B48" s="816" t="s">
        <v>8103</v>
      </c>
      <c r="C48" s="741" t="s">
        <v>8110</v>
      </c>
      <c r="D48" s="742">
        <v>70708</v>
      </c>
      <c r="E48" s="755" t="str">
        <f t="shared" si="0"/>
        <v>25,000</v>
      </c>
      <c r="F48" s="755">
        <f t="shared" si="1"/>
        <v>45708</v>
      </c>
    </row>
    <row r="49" spans="1:6">
      <c r="A49" s="740" t="s">
        <v>8102</v>
      </c>
      <c r="B49" s="816" t="s">
        <v>8103</v>
      </c>
      <c r="C49" s="741" t="s">
        <v>8111</v>
      </c>
      <c r="D49" s="742">
        <v>46641</v>
      </c>
      <c r="E49" s="755" t="str">
        <f t="shared" si="0"/>
        <v>25,000</v>
      </c>
      <c r="F49" s="755">
        <f t="shared" si="1"/>
        <v>21641</v>
      </c>
    </row>
    <row r="50" spans="1:6">
      <c r="A50" s="740" t="s">
        <v>8102</v>
      </c>
      <c r="B50" s="816" t="s">
        <v>8103</v>
      </c>
      <c r="C50" s="741" t="s">
        <v>8112</v>
      </c>
      <c r="D50" s="742">
        <v>101471</v>
      </c>
      <c r="E50" s="755" t="str">
        <f t="shared" si="0"/>
        <v>25,000</v>
      </c>
      <c r="F50" s="755">
        <f t="shared" si="1"/>
        <v>76471</v>
      </c>
    </row>
    <row r="51" spans="1:6">
      <c r="A51" s="740" t="s">
        <v>8102</v>
      </c>
      <c r="B51" s="816" t="s">
        <v>8103</v>
      </c>
      <c r="C51" s="741" t="s">
        <v>8113</v>
      </c>
      <c r="D51" s="742">
        <v>266649</v>
      </c>
      <c r="E51" s="755" t="str">
        <f t="shared" si="0"/>
        <v>25,000</v>
      </c>
      <c r="F51" s="755">
        <f t="shared" si="1"/>
        <v>241649</v>
      </c>
    </row>
    <row r="52" spans="1:6">
      <c r="A52" s="740" t="s">
        <v>8102</v>
      </c>
      <c r="B52" s="816" t="s">
        <v>8103</v>
      </c>
      <c r="C52" s="741" t="s">
        <v>8114</v>
      </c>
      <c r="D52" s="742">
        <v>60763</v>
      </c>
      <c r="E52" s="755" t="str">
        <f t="shared" si="0"/>
        <v>25,000</v>
      </c>
      <c r="F52" s="755">
        <f t="shared" si="1"/>
        <v>35763</v>
      </c>
    </row>
    <row r="53" spans="1:6">
      <c r="A53" s="740" t="s">
        <v>8115</v>
      </c>
      <c r="B53" s="816" t="s">
        <v>8116</v>
      </c>
      <c r="C53" s="741" t="s">
        <v>8117</v>
      </c>
      <c r="D53" s="742">
        <v>282230</v>
      </c>
      <c r="E53" s="755" t="str">
        <f t="shared" si="0"/>
        <v>25,000</v>
      </c>
      <c r="F53" s="755">
        <f t="shared" si="1"/>
        <v>257230</v>
      </c>
    </row>
    <row r="54" spans="1:6">
      <c r="A54" s="740" t="s">
        <v>8115</v>
      </c>
      <c r="B54" s="816" t="s">
        <v>8116</v>
      </c>
      <c r="C54" s="741" t="s">
        <v>8118</v>
      </c>
      <c r="D54" s="742">
        <v>92119</v>
      </c>
      <c r="E54" s="755" t="str">
        <f t="shared" si="0"/>
        <v>25,000</v>
      </c>
      <c r="F54" s="755">
        <f t="shared" si="1"/>
        <v>67119</v>
      </c>
    </row>
    <row r="55" spans="1:6">
      <c r="A55" s="740" t="s">
        <v>8115</v>
      </c>
      <c r="B55" s="816" t="s">
        <v>8116</v>
      </c>
      <c r="C55" s="741" t="s">
        <v>8119</v>
      </c>
      <c r="D55" s="742">
        <v>65331</v>
      </c>
      <c r="E55" s="755" t="str">
        <f t="shared" si="0"/>
        <v>25,000</v>
      </c>
      <c r="F55" s="755">
        <f t="shared" si="1"/>
        <v>40331</v>
      </c>
    </row>
    <row r="56" spans="1:6">
      <c r="A56" s="740" t="s">
        <v>8115</v>
      </c>
      <c r="B56" s="816" t="s">
        <v>8116</v>
      </c>
      <c r="C56" s="741" t="s">
        <v>8120</v>
      </c>
      <c r="D56" s="742">
        <v>52345</v>
      </c>
      <c r="E56" s="755" t="str">
        <f t="shared" si="0"/>
        <v>25,000</v>
      </c>
      <c r="F56" s="755">
        <f t="shared" si="1"/>
        <v>27345</v>
      </c>
    </row>
    <row r="57" spans="1:6">
      <c r="A57" s="740" t="s">
        <v>8115</v>
      </c>
      <c r="B57" s="816" t="s">
        <v>8116</v>
      </c>
      <c r="C57" s="741" t="s">
        <v>8121</v>
      </c>
      <c r="D57" s="742">
        <v>365502</v>
      </c>
      <c r="E57" s="755" t="str">
        <f t="shared" si="0"/>
        <v>25,000</v>
      </c>
      <c r="F57" s="755">
        <f t="shared" si="1"/>
        <v>340502</v>
      </c>
    </row>
    <row r="58" spans="1:6">
      <c r="A58" s="740" t="s">
        <v>8115</v>
      </c>
      <c r="B58" s="816" t="s">
        <v>8116</v>
      </c>
      <c r="C58" s="741" t="s">
        <v>8122</v>
      </c>
      <c r="D58" s="742">
        <v>29897</v>
      </c>
      <c r="E58" s="755" t="str">
        <f t="shared" si="0"/>
        <v>25,000</v>
      </c>
      <c r="F58" s="755">
        <f t="shared" si="1"/>
        <v>4897</v>
      </c>
    </row>
    <row r="59" spans="1:6">
      <c r="A59" s="740" t="s">
        <v>8115</v>
      </c>
      <c r="B59" s="816" t="s">
        <v>8116</v>
      </c>
      <c r="C59" s="741" t="s">
        <v>8123</v>
      </c>
      <c r="D59" s="742">
        <v>28756</v>
      </c>
      <c r="E59" s="755" t="str">
        <f t="shared" si="0"/>
        <v>25,000</v>
      </c>
      <c r="F59" s="755">
        <f t="shared" si="1"/>
        <v>3756</v>
      </c>
    </row>
    <row r="60" spans="1:6">
      <c r="A60" s="740" t="s">
        <v>8115</v>
      </c>
      <c r="B60" s="816" t="s">
        <v>8116</v>
      </c>
      <c r="C60" s="741" t="s">
        <v>8124</v>
      </c>
      <c r="D60" s="742">
        <v>203000</v>
      </c>
      <c r="E60" s="755" t="str">
        <f t="shared" si="0"/>
        <v>25,000</v>
      </c>
      <c r="F60" s="755">
        <f t="shared" si="1"/>
        <v>178000</v>
      </c>
    </row>
    <row r="61" spans="1:6">
      <c r="A61" s="740" t="s">
        <v>8115</v>
      </c>
      <c r="B61" s="816" t="s">
        <v>8116</v>
      </c>
      <c r="C61" s="741" t="s">
        <v>8125</v>
      </c>
      <c r="D61" s="742">
        <v>409711</v>
      </c>
      <c r="E61" s="755" t="str">
        <f t="shared" si="0"/>
        <v>25,000</v>
      </c>
      <c r="F61" s="755">
        <f t="shared" si="1"/>
        <v>384711</v>
      </c>
    </row>
    <row r="62" spans="1:6">
      <c r="A62" s="740" t="s">
        <v>8115</v>
      </c>
      <c r="B62" s="816" t="s">
        <v>8116</v>
      </c>
      <c r="C62" s="741" t="s">
        <v>8126</v>
      </c>
      <c r="D62" s="742">
        <v>109601</v>
      </c>
      <c r="E62" s="755" t="str">
        <f t="shared" si="0"/>
        <v>25,000</v>
      </c>
      <c r="F62" s="755">
        <f t="shared" si="1"/>
        <v>84601</v>
      </c>
    </row>
    <row r="63" spans="1:6">
      <c r="A63" s="740" t="s">
        <v>8115</v>
      </c>
      <c r="B63" s="816" t="s">
        <v>8116</v>
      </c>
      <c r="C63" s="741" t="s">
        <v>8127</v>
      </c>
      <c r="D63" s="742">
        <v>103488</v>
      </c>
      <c r="E63" s="755" t="str">
        <f t="shared" si="0"/>
        <v>25,000</v>
      </c>
      <c r="F63" s="755">
        <f t="shared" si="1"/>
        <v>78488</v>
      </c>
    </row>
    <row r="64" spans="1:6">
      <c r="A64" s="740" t="s">
        <v>8115</v>
      </c>
      <c r="B64" s="816" t="s">
        <v>8116</v>
      </c>
      <c r="C64" s="741" t="s">
        <v>8128</v>
      </c>
      <c r="D64" s="742">
        <v>54777</v>
      </c>
      <c r="E64" s="755" t="str">
        <f t="shared" si="0"/>
        <v>25,000</v>
      </c>
      <c r="F64" s="755">
        <f t="shared" si="1"/>
        <v>29777</v>
      </c>
    </row>
    <row r="65" spans="1:6">
      <c r="A65" s="740" t="s">
        <v>8115</v>
      </c>
      <c r="B65" s="816" t="s">
        <v>8116</v>
      </c>
      <c r="C65" s="741" t="s">
        <v>8129</v>
      </c>
      <c r="D65" s="742">
        <v>125247</v>
      </c>
      <c r="E65" s="755" t="str">
        <f t="shared" si="0"/>
        <v>25,000</v>
      </c>
      <c r="F65" s="755">
        <f t="shared" si="1"/>
        <v>100247</v>
      </c>
    </row>
    <row r="66" spans="1:6">
      <c r="A66" s="740" t="s">
        <v>8115</v>
      </c>
      <c r="B66" s="816" t="s">
        <v>8116</v>
      </c>
      <c r="C66" s="741" t="s">
        <v>8130</v>
      </c>
      <c r="D66" s="742">
        <v>26970</v>
      </c>
      <c r="E66" s="755" t="str">
        <f t="shared" si="0"/>
        <v>25,000</v>
      </c>
      <c r="F66" s="755">
        <f t="shared" si="1"/>
        <v>1970</v>
      </c>
    </row>
    <row r="67" spans="1:6">
      <c r="A67" s="740" t="s">
        <v>8115</v>
      </c>
      <c r="B67" s="816" t="s">
        <v>8116</v>
      </c>
      <c r="C67" s="741" t="s">
        <v>8131</v>
      </c>
      <c r="D67" s="742">
        <v>202788</v>
      </c>
      <c r="E67" s="755" t="str">
        <f t="shared" si="0"/>
        <v>25,000</v>
      </c>
      <c r="F67" s="755">
        <f t="shared" si="1"/>
        <v>177788</v>
      </c>
    </row>
    <row r="68" spans="1:6">
      <c r="A68" s="740" t="s">
        <v>8115</v>
      </c>
      <c r="B68" s="816" t="s">
        <v>8116</v>
      </c>
      <c r="C68" s="741" t="s">
        <v>8132</v>
      </c>
      <c r="D68" s="742">
        <v>37296</v>
      </c>
      <c r="E68" s="755" t="str">
        <f t="shared" si="0"/>
        <v>25,000</v>
      </c>
      <c r="F68" s="755">
        <f t="shared" si="1"/>
        <v>12296</v>
      </c>
    </row>
    <row r="69" spans="1:6">
      <c r="A69" s="740" t="s">
        <v>8115</v>
      </c>
      <c r="B69" s="816" t="s">
        <v>8116</v>
      </c>
      <c r="C69" s="741" t="s">
        <v>8133</v>
      </c>
      <c r="D69" s="742">
        <v>111930</v>
      </c>
      <c r="E69" s="755" t="str">
        <f t="shared" si="0"/>
        <v>25,000</v>
      </c>
      <c r="F69" s="755">
        <f t="shared" si="1"/>
        <v>86930</v>
      </c>
    </row>
    <row r="70" spans="1:6">
      <c r="A70" s="740" t="s">
        <v>8115</v>
      </c>
      <c r="B70" s="816" t="s">
        <v>8116</v>
      </c>
      <c r="C70" s="741" t="s">
        <v>8134</v>
      </c>
      <c r="D70" s="742">
        <v>66690</v>
      </c>
      <c r="E70" s="755" t="str">
        <f t="shared" si="0"/>
        <v>25,000</v>
      </c>
      <c r="F70" s="755">
        <f t="shared" si="1"/>
        <v>41690</v>
      </c>
    </row>
    <row r="71" spans="1:6">
      <c r="A71" s="740" t="s">
        <v>8115</v>
      </c>
      <c r="B71" s="816" t="s">
        <v>8116</v>
      </c>
      <c r="C71" s="741" t="s">
        <v>8135</v>
      </c>
      <c r="D71" s="742">
        <v>81517</v>
      </c>
      <c r="E71" s="755" t="str">
        <f t="shared" si="0"/>
        <v>25,000</v>
      </c>
      <c r="F71" s="755">
        <f t="shared" si="1"/>
        <v>56517</v>
      </c>
    </row>
    <row r="72" spans="1:6">
      <c r="A72" s="740" t="s">
        <v>8115</v>
      </c>
      <c r="B72" s="816" t="s">
        <v>8116</v>
      </c>
      <c r="C72" s="741" t="s">
        <v>8136</v>
      </c>
      <c r="D72" s="742">
        <v>172825</v>
      </c>
      <c r="E72" s="755" t="str">
        <f t="shared" si="0"/>
        <v>25,000</v>
      </c>
      <c r="F72" s="755">
        <f t="shared" si="1"/>
        <v>147825</v>
      </c>
    </row>
    <row r="73" spans="1:6">
      <c r="A73" s="740" t="s">
        <v>8137</v>
      </c>
      <c r="B73" s="816" t="s">
        <v>8138</v>
      </c>
      <c r="C73" s="741" t="s">
        <v>8139</v>
      </c>
      <c r="D73" s="742">
        <v>34258</v>
      </c>
      <c r="E73" s="755" t="str">
        <f t="shared" si="0"/>
        <v>25,000</v>
      </c>
      <c r="F73" s="755">
        <f t="shared" si="1"/>
        <v>9258</v>
      </c>
    </row>
    <row r="74" spans="1:6">
      <c r="A74" s="740" t="s">
        <v>8137</v>
      </c>
      <c r="B74" s="816" t="s">
        <v>8138</v>
      </c>
      <c r="C74" s="741" t="s">
        <v>8140</v>
      </c>
      <c r="D74" s="742">
        <v>66901</v>
      </c>
      <c r="E74" s="755" t="str">
        <f t="shared" si="0"/>
        <v>25,000</v>
      </c>
      <c r="F74" s="755">
        <f t="shared" si="1"/>
        <v>41901</v>
      </c>
    </row>
    <row r="75" spans="1:6">
      <c r="A75" s="740" t="s">
        <v>8137</v>
      </c>
      <c r="B75" s="816" t="s">
        <v>8138</v>
      </c>
      <c r="C75" s="741" t="s">
        <v>8141</v>
      </c>
      <c r="D75" s="742">
        <v>28275</v>
      </c>
      <c r="E75" s="755" t="str">
        <f t="shared" si="0"/>
        <v>25,000</v>
      </c>
      <c r="F75" s="755">
        <f t="shared" si="1"/>
        <v>3275</v>
      </c>
    </row>
    <row r="76" spans="1:6">
      <c r="A76" s="740" t="s">
        <v>8142</v>
      </c>
      <c r="B76" s="816" t="s">
        <v>8143</v>
      </c>
      <c r="C76" s="741" t="s">
        <v>8144</v>
      </c>
      <c r="D76" s="742">
        <v>29375</v>
      </c>
      <c r="E76" s="755" t="str">
        <f t="shared" si="0"/>
        <v>25,000</v>
      </c>
      <c r="F76" s="755">
        <f t="shared" si="1"/>
        <v>4375</v>
      </c>
    </row>
    <row r="77" spans="1:6">
      <c r="A77" s="740" t="s">
        <v>8142</v>
      </c>
      <c r="B77" s="816" t="s">
        <v>8143</v>
      </c>
      <c r="C77" s="741" t="s">
        <v>8145</v>
      </c>
      <c r="D77" s="742">
        <v>48521</v>
      </c>
      <c r="E77" s="755" t="str">
        <f t="shared" si="0"/>
        <v>25,000</v>
      </c>
      <c r="F77" s="755">
        <f t="shared" si="1"/>
        <v>23521</v>
      </c>
    </row>
    <row r="78" spans="1:6">
      <c r="A78" s="740" t="s">
        <v>8142</v>
      </c>
      <c r="B78" s="816" t="s">
        <v>8143</v>
      </c>
      <c r="C78" s="741" t="s">
        <v>8146</v>
      </c>
      <c r="D78" s="742">
        <v>25040</v>
      </c>
      <c r="E78" s="755" t="str">
        <f t="shared" si="0"/>
        <v>25,000</v>
      </c>
      <c r="F78" s="755">
        <f t="shared" si="1"/>
        <v>40</v>
      </c>
    </row>
    <row r="79" spans="1:6">
      <c r="A79" s="740" t="s">
        <v>8142</v>
      </c>
      <c r="B79" s="816" t="s">
        <v>8143</v>
      </c>
      <c r="C79" s="741" t="s">
        <v>8147</v>
      </c>
      <c r="D79" s="742">
        <v>38000</v>
      </c>
      <c r="E79" s="755" t="str">
        <f t="shared" si="0"/>
        <v>25,000</v>
      </c>
      <c r="F79" s="755">
        <f t="shared" si="1"/>
        <v>13000</v>
      </c>
    </row>
    <row r="80" spans="1:6">
      <c r="A80" s="740" t="s">
        <v>8142</v>
      </c>
      <c r="B80" s="816" t="s">
        <v>8143</v>
      </c>
      <c r="C80" s="741" t="s">
        <v>8148</v>
      </c>
      <c r="D80" s="742">
        <v>34970</v>
      </c>
      <c r="E80" s="755" t="str">
        <f t="shared" si="0"/>
        <v>25,000</v>
      </c>
      <c r="F80" s="755">
        <f t="shared" si="1"/>
        <v>9970</v>
      </c>
    </row>
    <row r="81" spans="1:6">
      <c r="A81" s="740" t="s">
        <v>8142</v>
      </c>
      <c r="B81" s="816" t="s">
        <v>8143</v>
      </c>
      <c r="C81" s="741" t="s">
        <v>8089</v>
      </c>
      <c r="D81" s="742">
        <v>229100</v>
      </c>
      <c r="E81" s="755" t="str">
        <f t="shared" si="0"/>
        <v>25,000</v>
      </c>
      <c r="F81" s="755">
        <f t="shared" si="1"/>
        <v>204100</v>
      </c>
    </row>
    <row r="82" spans="1:6">
      <c r="A82" s="740" t="s">
        <v>8142</v>
      </c>
      <c r="B82" s="816" t="s">
        <v>8143</v>
      </c>
      <c r="C82" s="741" t="s">
        <v>8149</v>
      </c>
      <c r="D82" s="742">
        <v>40381</v>
      </c>
      <c r="E82" s="755" t="str">
        <f t="shared" si="0"/>
        <v>25,000</v>
      </c>
      <c r="F82" s="755">
        <f t="shared" si="1"/>
        <v>15381</v>
      </c>
    </row>
    <row r="83" spans="1:6">
      <c r="A83" s="740" t="s">
        <v>8142</v>
      </c>
      <c r="B83" s="816" t="s">
        <v>8143</v>
      </c>
      <c r="C83" s="741" t="s">
        <v>8150</v>
      </c>
      <c r="D83" s="742">
        <v>204862</v>
      </c>
      <c r="E83" s="755" t="str">
        <f t="shared" si="0"/>
        <v>25,000</v>
      </c>
      <c r="F83" s="755">
        <f t="shared" si="1"/>
        <v>179862</v>
      </c>
    </row>
    <row r="84" spans="1:6">
      <c r="A84" s="740" t="s">
        <v>8151</v>
      </c>
      <c r="B84" s="816" t="s">
        <v>8152</v>
      </c>
      <c r="C84" s="741" t="s">
        <v>8153</v>
      </c>
      <c r="D84" s="742">
        <v>31728</v>
      </c>
      <c r="E84" s="755" t="str">
        <f t="shared" ref="E84:E143" si="2">IF(D84&lt;25000,D84,"25,000")</f>
        <v>25,000</v>
      </c>
      <c r="F84" s="755">
        <f t="shared" ref="F84:F143" si="3">IF(D84&gt;=25000,(D84-E84),"0")</f>
        <v>6728</v>
      </c>
    </row>
    <row r="85" spans="1:6">
      <c r="A85" s="740" t="s">
        <v>8151</v>
      </c>
      <c r="B85" s="816" t="s">
        <v>8152</v>
      </c>
      <c r="C85" s="741" t="s">
        <v>8154</v>
      </c>
      <c r="D85" s="742">
        <v>249184</v>
      </c>
      <c r="E85" s="755" t="str">
        <f t="shared" si="2"/>
        <v>25,000</v>
      </c>
      <c r="F85" s="755">
        <f t="shared" si="3"/>
        <v>224184</v>
      </c>
    </row>
    <row r="86" spans="1:6">
      <c r="A86" s="740" t="s">
        <v>8155</v>
      </c>
      <c r="B86" s="816" t="s">
        <v>8156</v>
      </c>
      <c r="C86" s="741" t="s">
        <v>8157</v>
      </c>
      <c r="D86" s="742">
        <v>57222</v>
      </c>
      <c r="E86" s="755" t="str">
        <f t="shared" si="2"/>
        <v>25,000</v>
      </c>
      <c r="F86" s="755">
        <f t="shared" si="3"/>
        <v>32222</v>
      </c>
    </row>
    <row r="87" spans="1:6" ht="30">
      <c r="A87" s="740" t="s">
        <v>8158</v>
      </c>
      <c r="B87" s="816" t="s">
        <v>8159</v>
      </c>
      <c r="C87" s="741" t="s">
        <v>8160</v>
      </c>
      <c r="D87" s="742">
        <v>48600</v>
      </c>
      <c r="E87" s="755" t="str">
        <f t="shared" si="2"/>
        <v>25,000</v>
      </c>
      <c r="F87" s="755">
        <f t="shared" si="3"/>
        <v>23600</v>
      </c>
    </row>
    <row r="88" spans="1:6">
      <c r="A88" s="740" t="s">
        <v>8161</v>
      </c>
      <c r="B88" s="816" t="s">
        <v>8162</v>
      </c>
      <c r="C88" s="741" t="s">
        <v>8083</v>
      </c>
      <c r="D88" s="742">
        <v>112999</v>
      </c>
      <c r="E88" s="755" t="str">
        <f t="shared" si="2"/>
        <v>25,000</v>
      </c>
      <c r="F88" s="755">
        <f t="shared" si="3"/>
        <v>87999</v>
      </c>
    </row>
    <row r="89" spans="1:6">
      <c r="A89" s="740" t="s">
        <v>8161</v>
      </c>
      <c r="B89" s="816" t="s">
        <v>8162</v>
      </c>
      <c r="C89" s="741" t="s">
        <v>8163</v>
      </c>
      <c r="D89" s="742">
        <v>27750</v>
      </c>
      <c r="E89" s="755" t="str">
        <f t="shared" si="2"/>
        <v>25,000</v>
      </c>
      <c r="F89" s="755">
        <f t="shared" si="3"/>
        <v>2750</v>
      </c>
    </row>
    <row r="90" spans="1:6">
      <c r="A90" s="740"/>
      <c r="B90" s="816"/>
      <c r="C90" s="741"/>
      <c r="D90" s="742"/>
      <c r="E90" s="755">
        <f t="shared" si="2"/>
        <v>0</v>
      </c>
      <c r="F90" s="755" t="str">
        <f t="shared" si="3"/>
        <v>0</v>
      </c>
    </row>
    <row r="91" spans="1:6">
      <c r="A91" s="740"/>
      <c r="B91" s="816"/>
      <c r="C91" s="741"/>
      <c r="D91" s="742"/>
      <c r="E91" s="755">
        <f t="shared" si="2"/>
        <v>0</v>
      </c>
      <c r="F91" s="755" t="str">
        <f t="shared" si="3"/>
        <v>0</v>
      </c>
    </row>
    <row r="92" spans="1:6">
      <c r="A92" s="740"/>
      <c r="B92" s="816"/>
      <c r="C92" s="741"/>
      <c r="D92" s="742"/>
      <c r="E92" s="755">
        <f t="shared" si="2"/>
        <v>0</v>
      </c>
      <c r="F92" s="755" t="str">
        <f t="shared" si="3"/>
        <v>0</v>
      </c>
    </row>
    <row r="93" spans="1:6">
      <c r="A93" s="740"/>
      <c r="B93" s="816"/>
      <c r="C93" s="741"/>
      <c r="D93" s="742"/>
      <c r="E93" s="755">
        <f t="shared" si="2"/>
        <v>0</v>
      </c>
      <c r="F93" s="755" t="str">
        <f t="shared" si="3"/>
        <v>0</v>
      </c>
    </row>
    <row r="94" spans="1:6">
      <c r="A94" s="740"/>
      <c r="B94" s="816"/>
      <c r="C94" s="741"/>
      <c r="D94" s="742"/>
      <c r="E94" s="755">
        <f t="shared" si="2"/>
        <v>0</v>
      </c>
      <c r="F94" s="755" t="str">
        <f t="shared" si="3"/>
        <v>0</v>
      </c>
    </row>
    <row r="95" spans="1:6">
      <c r="A95" s="740"/>
      <c r="B95" s="816"/>
      <c r="C95" s="741"/>
      <c r="D95" s="742"/>
      <c r="E95" s="755">
        <f t="shared" si="2"/>
        <v>0</v>
      </c>
      <c r="F95" s="755" t="str">
        <f t="shared" si="3"/>
        <v>0</v>
      </c>
    </row>
    <row r="96" spans="1:6">
      <c r="A96" s="740"/>
      <c r="B96" s="816"/>
      <c r="C96" s="741"/>
      <c r="D96" s="742"/>
      <c r="E96" s="755">
        <f t="shared" si="2"/>
        <v>0</v>
      </c>
      <c r="F96" s="755" t="str">
        <f t="shared" si="3"/>
        <v>0</v>
      </c>
    </row>
    <row r="97" spans="1:6">
      <c r="A97" s="740"/>
      <c r="B97" s="816"/>
      <c r="C97" s="741"/>
      <c r="D97" s="742"/>
      <c r="E97" s="755">
        <f t="shared" si="2"/>
        <v>0</v>
      </c>
      <c r="F97" s="755" t="str">
        <f t="shared" si="3"/>
        <v>0</v>
      </c>
    </row>
    <row r="98" spans="1:6">
      <c r="A98" s="740"/>
      <c r="B98" s="816"/>
      <c r="C98" s="741"/>
      <c r="D98" s="742"/>
      <c r="E98" s="755">
        <f t="shared" si="2"/>
        <v>0</v>
      </c>
      <c r="F98" s="755" t="str">
        <f t="shared" si="3"/>
        <v>0</v>
      </c>
    </row>
    <row r="99" spans="1:6">
      <c r="A99" s="740"/>
      <c r="B99" s="816"/>
      <c r="C99" s="741"/>
      <c r="D99" s="742"/>
      <c r="E99" s="755">
        <f t="shared" si="2"/>
        <v>0</v>
      </c>
      <c r="F99" s="755" t="str">
        <f t="shared" si="3"/>
        <v>0</v>
      </c>
    </row>
    <row r="100" spans="1:6">
      <c r="A100" s="740"/>
      <c r="B100" s="816"/>
      <c r="C100" s="741"/>
      <c r="D100" s="742"/>
      <c r="E100" s="755">
        <f t="shared" si="2"/>
        <v>0</v>
      </c>
      <c r="F100" s="755" t="str">
        <f t="shared" si="3"/>
        <v>0</v>
      </c>
    </row>
    <row r="101" spans="1:6">
      <c r="A101" s="740"/>
      <c r="B101" s="816"/>
      <c r="C101" s="741"/>
      <c r="D101" s="742"/>
      <c r="E101" s="755">
        <f t="shared" si="2"/>
        <v>0</v>
      </c>
      <c r="F101" s="755" t="str">
        <f t="shared" si="3"/>
        <v>0</v>
      </c>
    </row>
    <row r="102" spans="1:6">
      <c r="A102" s="740"/>
      <c r="B102" s="816"/>
      <c r="C102" s="741"/>
      <c r="D102" s="742"/>
      <c r="E102" s="755">
        <f t="shared" si="2"/>
        <v>0</v>
      </c>
      <c r="F102" s="755" t="str">
        <f t="shared" si="3"/>
        <v>0</v>
      </c>
    </row>
    <row r="103" spans="1:6">
      <c r="A103" s="740"/>
      <c r="B103" s="816"/>
      <c r="C103" s="741"/>
      <c r="D103" s="742"/>
      <c r="E103" s="755">
        <f t="shared" si="2"/>
        <v>0</v>
      </c>
      <c r="F103" s="755" t="str">
        <f t="shared" si="3"/>
        <v>0</v>
      </c>
    </row>
    <row r="104" spans="1:6">
      <c r="A104" s="740"/>
      <c r="B104" s="816"/>
      <c r="C104" s="741"/>
      <c r="D104" s="742"/>
      <c r="E104" s="755">
        <f t="shared" si="2"/>
        <v>0</v>
      </c>
      <c r="F104" s="755" t="str">
        <f t="shared" si="3"/>
        <v>0</v>
      </c>
    </row>
    <row r="105" spans="1:6">
      <c r="A105" s="740"/>
      <c r="B105" s="816"/>
      <c r="C105" s="741"/>
      <c r="D105" s="742"/>
      <c r="E105" s="755">
        <f t="shared" si="2"/>
        <v>0</v>
      </c>
      <c r="F105" s="755" t="str">
        <f t="shared" si="3"/>
        <v>0</v>
      </c>
    </row>
    <row r="106" spans="1:6">
      <c r="A106" s="740"/>
      <c r="B106" s="816"/>
      <c r="C106" s="741"/>
      <c r="D106" s="742"/>
      <c r="E106" s="755">
        <f t="shared" si="2"/>
        <v>0</v>
      </c>
      <c r="F106" s="755" t="str">
        <f t="shared" si="3"/>
        <v>0</v>
      </c>
    </row>
    <row r="107" spans="1:6">
      <c r="A107" s="740"/>
      <c r="B107" s="816"/>
      <c r="C107" s="741"/>
      <c r="D107" s="742"/>
      <c r="E107" s="755">
        <f t="shared" si="2"/>
        <v>0</v>
      </c>
      <c r="F107" s="755" t="str">
        <f t="shared" si="3"/>
        <v>0</v>
      </c>
    </row>
    <row r="108" spans="1:6">
      <c r="A108" s="740"/>
      <c r="B108" s="816"/>
      <c r="C108" s="741"/>
      <c r="D108" s="742"/>
      <c r="E108" s="755">
        <f t="shared" si="2"/>
        <v>0</v>
      </c>
      <c r="F108" s="755" t="str">
        <f t="shared" si="3"/>
        <v>0</v>
      </c>
    </row>
    <row r="109" spans="1:6">
      <c r="A109" s="740"/>
      <c r="B109" s="816"/>
      <c r="C109" s="741"/>
      <c r="D109" s="742"/>
      <c r="E109" s="755">
        <f t="shared" si="2"/>
        <v>0</v>
      </c>
      <c r="F109" s="755" t="str">
        <f t="shared" si="3"/>
        <v>0</v>
      </c>
    </row>
    <row r="110" spans="1:6">
      <c r="A110" s="740"/>
      <c r="B110" s="816"/>
      <c r="C110" s="741"/>
      <c r="D110" s="742"/>
      <c r="E110" s="755">
        <f t="shared" si="2"/>
        <v>0</v>
      </c>
      <c r="F110" s="755" t="str">
        <f t="shared" si="3"/>
        <v>0</v>
      </c>
    </row>
    <row r="111" spans="1:6">
      <c r="A111" s="740"/>
      <c r="B111" s="816"/>
      <c r="C111" s="741"/>
      <c r="D111" s="742"/>
      <c r="E111" s="755">
        <f t="shared" si="2"/>
        <v>0</v>
      </c>
      <c r="F111" s="755" t="str">
        <f t="shared" si="3"/>
        <v>0</v>
      </c>
    </row>
    <row r="112" spans="1:6">
      <c r="A112" s="740"/>
      <c r="B112" s="816"/>
      <c r="C112" s="741"/>
      <c r="D112" s="742"/>
      <c r="E112" s="755">
        <f t="shared" si="2"/>
        <v>0</v>
      </c>
      <c r="F112" s="755" t="str">
        <f t="shared" si="3"/>
        <v>0</v>
      </c>
    </row>
    <row r="113" spans="1:6">
      <c r="A113" s="740"/>
      <c r="B113" s="816"/>
      <c r="C113" s="741"/>
      <c r="D113" s="742"/>
      <c r="E113" s="755">
        <f t="shared" si="2"/>
        <v>0</v>
      </c>
      <c r="F113" s="755" t="str">
        <f t="shared" si="3"/>
        <v>0</v>
      </c>
    </row>
    <row r="114" spans="1:6">
      <c r="A114" s="740"/>
      <c r="B114" s="816"/>
      <c r="C114" s="741"/>
      <c r="D114" s="742"/>
      <c r="E114" s="755">
        <f t="shared" si="2"/>
        <v>0</v>
      </c>
      <c r="F114" s="755" t="str">
        <f t="shared" si="3"/>
        <v>0</v>
      </c>
    </row>
    <row r="115" spans="1:6">
      <c r="A115" s="740"/>
      <c r="B115" s="816"/>
      <c r="C115" s="741"/>
      <c r="D115" s="742"/>
      <c r="E115" s="755">
        <f t="shared" si="2"/>
        <v>0</v>
      </c>
      <c r="F115" s="755" t="str">
        <f t="shared" si="3"/>
        <v>0</v>
      </c>
    </row>
    <row r="116" spans="1:6">
      <c r="A116" s="740"/>
      <c r="B116" s="816"/>
      <c r="C116" s="741"/>
      <c r="D116" s="742"/>
      <c r="E116" s="755">
        <f t="shared" si="2"/>
        <v>0</v>
      </c>
      <c r="F116" s="755" t="str">
        <f t="shared" si="3"/>
        <v>0</v>
      </c>
    </row>
    <row r="117" spans="1:6">
      <c r="A117" s="740"/>
      <c r="B117" s="816"/>
      <c r="C117" s="741"/>
      <c r="D117" s="742"/>
      <c r="E117" s="755">
        <f t="shared" si="2"/>
        <v>0</v>
      </c>
      <c r="F117" s="755" t="str">
        <f t="shared" si="3"/>
        <v>0</v>
      </c>
    </row>
    <row r="118" spans="1:6">
      <c r="A118" s="740"/>
      <c r="B118" s="816"/>
      <c r="C118" s="741"/>
      <c r="D118" s="742"/>
      <c r="E118" s="755">
        <f t="shared" si="2"/>
        <v>0</v>
      </c>
      <c r="F118" s="755" t="str">
        <f t="shared" si="3"/>
        <v>0</v>
      </c>
    </row>
    <row r="119" spans="1:6">
      <c r="A119" s="740"/>
      <c r="B119" s="816"/>
      <c r="C119" s="741"/>
      <c r="D119" s="742"/>
      <c r="E119" s="755">
        <f t="shared" si="2"/>
        <v>0</v>
      </c>
      <c r="F119" s="755" t="str">
        <f t="shared" si="3"/>
        <v>0</v>
      </c>
    </row>
    <row r="120" spans="1:6">
      <c r="A120" s="740"/>
      <c r="B120" s="816"/>
      <c r="C120" s="741"/>
      <c r="D120" s="742"/>
      <c r="E120" s="755">
        <f t="shared" si="2"/>
        <v>0</v>
      </c>
      <c r="F120" s="755" t="str">
        <f t="shared" si="3"/>
        <v>0</v>
      </c>
    </row>
    <row r="121" spans="1:6">
      <c r="A121" s="740"/>
      <c r="B121" s="816"/>
      <c r="C121" s="741"/>
      <c r="D121" s="742"/>
      <c r="E121" s="755">
        <f t="shared" si="2"/>
        <v>0</v>
      </c>
      <c r="F121" s="755" t="str">
        <f t="shared" si="3"/>
        <v>0</v>
      </c>
    </row>
    <row r="122" spans="1:6">
      <c r="A122" s="740"/>
      <c r="B122" s="816"/>
      <c r="C122" s="741"/>
      <c r="D122" s="742"/>
      <c r="E122" s="755">
        <f t="shared" si="2"/>
        <v>0</v>
      </c>
      <c r="F122" s="755" t="str">
        <f t="shared" si="3"/>
        <v>0</v>
      </c>
    </row>
    <row r="123" spans="1:6">
      <c r="A123" s="740"/>
      <c r="B123" s="816"/>
      <c r="C123" s="741"/>
      <c r="D123" s="742"/>
      <c r="E123" s="755">
        <f t="shared" si="2"/>
        <v>0</v>
      </c>
      <c r="F123" s="755" t="str">
        <f t="shared" si="3"/>
        <v>0</v>
      </c>
    </row>
    <row r="124" spans="1:6">
      <c r="A124" s="740"/>
      <c r="B124" s="816"/>
      <c r="C124" s="741"/>
      <c r="D124" s="742"/>
      <c r="E124" s="755">
        <f t="shared" si="2"/>
        <v>0</v>
      </c>
      <c r="F124" s="755" t="str">
        <f t="shared" si="3"/>
        <v>0</v>
      </c>
    </row>
    <row r="125" spans="1:6">
      <c r="A125" s="740"/>
      <c r="B125" s="816"/>
      <c r="C125" s="741"/>
      <c r="D125" s="742"/>
      <c r="E125" s="755">
        <f t="shared" si="2"/>
        <v>0</v>
      </c>
      <c r="F125" s="755" t="str">
        <f t="shared" si="3"/>
        <v>0</v>
      </c>
    </row>
    <row r="126" spans="1:6">
      <c r="A126" s="740"/>
      <c r="B126" s="816"/>
      <c r="C126" s="741"/>
      <c r="D126" s="742"/>
      <c r="E126" s="755">
        <f t="shared" si="2"/>
        <v>0</v>
      </c>
      <c r="F126" s="755" t="str">
        <f t="shared" si="3"/>
        <v>0</v>
      </c>
    </row>
    <row r="127" spans="1:6">
      <c r="A127" s="740"/>
      <c r="B127" s="816"/>
      <c r="C127" s="741"/>
      <c r="D127" s="742"/>
      <c r="E127" s="755">
        <f t="shared" si="2"/>
        <v>0</v>
      </c>
      <c r="F127" s="755" t="str">
        <f t="shared" si="3"/>
        <v>0</v>
      </c>
    </row>
    <row r="128" spans="1:6">
      <c r="A128" s="740"/>
      <c r="B128" s="816"/>
      <c r="C128" s="741"/>
      <c r="D128" s="742"/>
      <c r="E128" s="755">
        <f t="shared" si="2"/>
        <v>0</v>
      </c>
      <c r="F128" s="755" t="str">
        <f t="shared" si="3"/>
        <v>0</v>
      </c>
    </row>
    <row r="129" spans="1:6">
      <c r="A129" s="740"/>
      <c r="B129" s="816"/>
      <c r="C129" s="741"/>
      <c r="D129" s="742"/>
      <c r="E129" s="755">
        <f t="shared" si="2"/>
        <v>0</v>
      </c>
      <c r="F129" s="755" t="str">
        <f t="shared" si="3"/>
        <v>0</v>
      </c>
    </row>
    <row r="130" spans="1:6">
      <c r="A130" s="740"/>
      <c r="B130" s="816"/>
      <c r="C130" s="741"/>
      <c r="D130" s="742"/>
      <c r="E130" s="755">
        <f t="shared" si="2"/>
        <v>0</v>
      </c>
      <c r="F130" s="755" t="str">
        <f t="shared" si="3"/>
        <v>0</v>
      </c>
    </row>
    <row r="131" spans="1:6">
      <c r="A131" s="740"/>
      <c r="B131" s="816"/>
      <c r="C131" s="741"/>
      <c r="D131" s="742"/>
      <c r="E131" s="755">
        <f t="shared" si="2"/>
        <v>0</v>
      </c>
      <c r="F131" s="755" t="str">
        <f t="shared" si="3"/>
        <v>0</v>
      </c>
    </row>
    <row r="132" spans="1:6">
      <c r="A132" s="740"/>
      <c r="B132" s="816"/>
      <c r="C132" s="741"/>
      <c r="D132" s="742"/>
      <c r="E132" s="755">
        <f t="shared" si="2"/>
        <v>0</v>
      </c>
      <c r="F132" s="755" t="str">
        <f t="shared" si="3"/>
        <v>0</v>
      </c>
    </row>
    <row r="133" spans="1:6">
      <c r="A133" s="740"/>
      <c r="B133" s="816"/>
      <c r="C133" s="741"/>
      <c r="D133" s="742"/>
      <c r="E133" s="755">
        <f t="shared" si="2"/>
        <v>0</v>
      </c>
      <c r="F133" s="755" t="str">
        <f t="shared" si="3"/>
        <v>0</v>
      </c>
    </row>
    <row r="134" spans="1:6">
      <c r="A134" s="740"/>
      <c r="B134" s="816"/>
      <c r="C134" s="741"/>
      <c r="D134" s="742"/>
      <c r="E134" s="755">
        <f t="shared" si="2"/>
        <v>0</v>
      </c>
      <c r="F134" s="755" t="str">
        <f t="shared" si="3"/>
        <v>0</v>
      </c>
    </row>
    <row r="135" spans="1:6">
      <c r="A135" s="740"/>
      <c r="B135" s="816"/>
      <c r="C135" s="741"/>
      <c r="D135" s="742"/>
      <c r="E135" s="755">
        <f t="shared" si="2"/>
        <v>0</v>
      </c>
      <c r="F135" s="755" t="str">
        <f t="shared" si="3"/>
        <v>0</v>
      </c>
    </row>
    <row r="136" spans="1:6">
      <c r="A136" s="740"/>
      <c r="B136" s="816"/>
      <c r="C136" s="741"/>
      <c r="D136" s="742"/>
      <c r="E136" s="755">
        <f t="shared" si="2"/>
        <v>0</v>
      </c>
      <c r="F136" s="755" t="str">
        <f t="shared" si="3"/>
        <v>0</v>
      </c>
    </row>
    <row r="137" spans="1:6">
      <c r="A137" s="740"/>
      <c r="B137" s="816"/>
      <c r="C137" s="741"/>
      <c r="D137" s="742"/>
      <c r="E137" s="755">
        <f t="shared" si="2"/>
        <v>0</v>
      </c>
      <c r="F137" s="755" t="str">
        <f t="shared" si="3"/>
        <v>0</v>
      </c>
    </row>
    <row r="138" spans="1:6">
      <c r="A138" s="740"/>
      <c r="B138" s="816"/>
      <c r="C138" s="741"/>
      <c r="D138" s="742"/>
      <c r="E138" s="755">
        <f t="shared" si="2"/>
        <v>0</v>
      </c>
      <c r="F138" s="755" t="str">
        <f t="shared" si="3"/>
        <v>0</v>
      </c>
    </row>
    <row r="139" spans="1:6">
      <c r="A139" s="740"/>
      <c r="B139" s="816"/>
      <c r="C139" s="741"/>
      <c r="D139" s="742"/>
      <c r="E139" s="755">
        <f t="shared" si="2"/>
        <v>0</v>
      </c>
      <c r="F139" s="755" t="str">
        <f t="shared" si="3"/>
        <v>0</v>
      </c>
    </row>
    <row r="140" spans="1:6">
      <c r="A140" s="740"/>
      <c r="B140" s="816"/>
      <c r="C140" s="741"/>
      <c r="D140" s="742"/>
      <c r="E140" s="755">
        <f t="shared" si="2"/>
        <v>0</v>
      </c>
      <c r="F140" s="755" t="str">
        <f t="shared" si="3"/>
        <v>0</v>
      </c>
    </row>
    <row r="141" spans="1:6">
      <c r="A141" s="740"/>
      <c r="B141" s="816"/>
      <c r="C141" s="741"/>
      <c r="D141" s="742"/>
      <c r="E141" s="755">
        <f t="shared" si="2"/>
        <v>0</v>
      </c>
      <c r="F141" s="755" t="str">
        <f t="shared" si="3"/>
        <v>0</v>
      </c>
    </row>
    <row r="142" spans="1:6">
      <c r="A142" s="740"/>
      <c r="B142" s="816"/>
      <c r="C142" s="741"/>
      <c r="D142" s="742"/>
      <c r="E142" s="755">
        <f t="shared" si="2"/>
        <v>0</v>
      </c>
      <c r="F142" s="755" t="str">
        <f t="shared" si="3"/>
        <v>0</v>
      </c>
    </row>
    <row r="143" spans="1:6">
      <c r="A143" s="740"/>
      <c r="B143" s="816"/>
      <c r="C143" s="741"/>
      <c r="D143" s="742"/>
      <c r="E143" s="755">
        <f t="shared" si="2"/>
        <v>0</v>
      </c>
      <c r="F143" s="755" t="str">
        <f t="shared" si="3"/>
        <v>0</v>
      </c>
    </row>
    <row r="144" spans="1:6">
      <c r="A144" s="744" t="s">
        <v>135</v>
      </c>
      <c r="B144" s="744"/>
      <c r="C144" s="745"/>
      <c r="D144" s="746">
        <f>SUM(D20:D143)</f>
        <v>21120055</v>
      </c>
      <c r="E144" s="747">
        <f>SUM(E20:E143)</f>
        <v>0</v>
      </c>
      <c r="F144" s="747">
        <f>SUM(F20:F143)</f>
        <v>19370055</v>
      </c>
    </row>
    <row r="145" spans="1:4" ht="30" customHeight="1">
      <c r="A145" s="2107" t="str">
        <f>IF(AND(D144=0,A20=""),"If the school district/joint agreement does not have any contracts, enter N/A on Column A, Line 20.","")</f>
        <v/>
      </c>
      <c r="B145" s="2107"/>
      <c r="C145" s="2107"/>
      <c r="D145" s="2107"/>
    </row>
  </sheetData>
  <sheetProtection algorithmName="SHA-512" hashValue="as++VwmBmPKy18gQr9li6WDO09zeQmxUAvgioIufCWniN0fkPhizZAe7E6V5PVF6jAgQXYY17uTAfozx14p5DQ==" saltValue="9bytabaBNYi/DvFpxbZulQ==" spinCount="100000" sheet="1" selectLockedCells="1"/>
  <mergeCells count="10">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customProperties>
    <customPr name="OrphanNamesChecked" r:id="rId3"/>
  </customProperties>
  <drawing r:id="rId4"/>
  <legacyDrawing r:id="rId5"/>
  <oleObjects>
    <mc:AlternateContent xmlns:mc="http://schemas.openxmlformats.org/markup-compatibility/2006">
      <mc:Choice Requires="x14">
        <oleObject progId="Acrobat Document" dvAspect="DVASPECT_ICON" shapeId="35847" r:id="rId6">
          <objectPr defaultSize="0" r:id="rId7">
            <anchor moveWithCells="1">
              <from>
                <xdr:col>1</xdr:col>
                <xdr:colOff>1247775</xdr:colOff>
                <xdr:row>11</xdr:row>
                <xdr:rowOff>152400</xdr:rowOff>
              </from>
              <to>
                <xdr:col>2</xdr:col>
                <xdr:colOff>790575</xdr:colOff>
                <xdr:row>13</xdr:row>
                <xdr:rowOff>19050</xdr:rowOff>
              </to>
            </anchor>
          </objectPr>
        </oleObject>
      </mc:Choice>
      <mc:Fallback>
        <oleObject progId="Acrobat Document" dvAspect="DVASPECT_ICON" shapeId="35847" r:id="rId6"/>
      </mc:Fallback>
    </mc:AlternateContent>
    <mc:AlternateContent xmlns:mc="http://schemas.openxmlformats.org/markup-compatibility/2006">
      <mc:Choice Requires="x14">
        <oleObject progId="Packager Shell Object" dvAspect="DVASPECT_ICON" shapeId="35849" r:id="rId8">
          <objectPr defaultSize="0" r:id="rId9">
            <anchor moveWithCells="1">
              <from>
                <xdr:col>1</xdr:col>
                <xdr:colOff>76200</xdr:colOff>
                <xdr:row>11</xdr:row>
                <xdr:rowOff>295275</xdr:rowOff>
              </from>
              <to>
                <xdr:col>1</xdr:col>
                <xdr:colOff>828675</xdr:colOff>
                <xdr:row>12</xdr:row>
                <xdr:rowOff>409575</xdr:rowOff>
              </to>
            </anchor>
          </objectPr>
        </oleObject>
      </mc:Choice>
      <mc:Fallback>
        <oleObject progId="Packager Shell Object" dvAspect="DVASPECT_ICON" shapeId="35849" r:id="rId8"/>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'AFR23'!$N$2:$N$197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499984740745262"/>
  </sheetPr>
  <dimension ref="A1:I46"/>
  <sheetViews>
    <sheetView showGridLines="0" topLeftCell="A5" workbookViewId="0">
      <selection activeCell="E14" sqref="E14"/>
    </sheetView>
  </sheetViews>
  <sheetFormatPr defaultColWidth="9.140625" defaultRowHeight="12.75"/>
  <cols>
    <col min="1" max="1" width="8.140625" style="35" customWidth="1"/>
    <col min="2" max="2" width="46.85546875" style="35" customWidth="1"/>
    <col min="3" max="3" width="8" style="35" customWidth="1"/>
    <col min="4" max="6" width="16.7109375" style="35" customWidth="1"/>
    <col min="7" max="7" width="17.140625" style="35" customWidth="1"/>
    <col min="8" max="8" width="3.7109375" style="35" customWidth="1"/>
    <col min="9" max="9" width="3.28515625" style="35" customWidth="1"/>
    <col min="10" max="10" width="5.42578125" style="35" customWidth="1"/>
    <col min="11" max="14" width="4.42578125" style="35" customWidth="1"/>
    <col min="15" max="16384" width="9.140625" style="35"/>
  </cols>
  <sheetData>
    <row r="1" spans="1:9" ht="27" customHeight="1">
      <c r="A1" s="438" t="s">
        <v>984</v>
      </c>
      <c r="B1" s="439"/>
      <c r="C1" s="440"/>
    </row>
    <row r="2" spans="1:9">
      <c r="A2" s="260" t="s">
        <v>985</v>
      </c>
      <c r="B2" s="261"/>
      <c r="C2" s="261"/>
      <c r="D2" s="261"/>
      <c r="E2" s="262"/>
      <c r="F2" s="262"/>
      <c r="G2" s="263"/>
    </row>
    <row r="3" spans="1:9" ht="12" customHeight="1">
      <c r="A3" s="264" t="s">
        <v>1085</v>
      </c>
      <c r="B3" s="264"/>
      <c r="C3" s="264"/>
      <c r="D3" s="264"/>
      <c r="E3" s="265"/>
      <c r="F3" s="265"/>
      <c r="G3" s="266"/>
    </row>
    <row r="4" spans="1:9">
      <c r="A4" s="267" t="s">
        <v>1515</v>
      </c>
      <c r="B4" s="265"/>
      <c r="C4" s="265"/>
      <c r="D4" s="265"/>
      <c r="E4" s="268"/>
      <c r="F4" s="269"/>
      <c r="G4" s="270"/>
      <c r="H4" s="44"/>
      <c r="I4" s="44"/>
    </row>
    <row r="5" spans="1:9" s="36" customFormat="1" ht="57" customHeight="1">
      <c r="A5" s="2136" t="s">
        <v>1290</v>
      </c>
      <c r="B5" s="2137"/>
      <c r="C5" s="2137"/>
      <c r="D5" s="2137"/>
      <c r="E5" s="2137"/>
      <c r="F5" s="2137"/>
      <c r="G5" s="2138"/>
      <c r="H5" s="44"/>
    </row>
    <row r="6" spans="1:9" s="28" customFormat="1">
      <c r="A6" s="441" t="s">
        <v>4903</v>
      </c>
      <c r="B6" s="272"/>
      <c r="C6" s="272"/>
      <c r="D6" s="273"/>
      <c r="E6" s="273"/>
      <c r="F6" s="274"/>
      <c r="G6" s="275"/>
    </row>
    <row r="7" spans="1:9" s="28" customFormat="1" ht="12" customHeight="1">
      <c r="A7" s="276" t="s">
        <v>4873</v>
      </c>
      <c r="B7" s="277"/>
      <c r="C7" s="277"/>
      <c r="D7" s="278"/>
      <c r="E7" s="706"/>
      <c r="F7" s="279"/>
      <c r="G7" s="280"/>
    </row>
    <row r="8" spans="1:9" s="28" customFormat="1" ht="12" customHeight="1">
      <c r="A8" s="276" t="s">
        <v>4874</v>
      </c>
      <c r="B8" s="277"/>
      <c r="C8" s="277"/>
      <c r="D8" s="278"/>
      <c r="E8" s="706"/>
      <c r="F8" s="279"/>
      <c r="G8" s="280"/>
    </row>
    <row r="9" spans="1:9" s="28" customFormat="1" ht="12" customHeight="1">
      <c r="A9" s="276" t="s">
        <v>4875</v>
      </c>
      <c r="B9" s="277"/>
      <c r="C9" s="277"/>
      <c r="D9" s="278"/>
      <c r="E9" s="706">
        <v>7903</v>
      </c>
      <c r="F9" s="279"/>
      <c r="G9" s="280"/>
    </row>
    <row r="10" spans="1:9" s="28" customFormat="1" ht="12" customHeight="1">
      <c r="A10" s="276" t="s">
        <v>4872</v>
      </c>
      <c r="B10" s="277"/>
      <c r="C10" s="281"/>
      <c r="D10" s="278"/>
      <c r="E10" s="706">
        <v>6922235</v>
      </c>
      <c r="F10" s="279"/>
      <c r="G10" s="280"/>
    </row>
    <row r="11" spans="1:9" s="28" customFormat="1" ht="22.5" customHeight="1">
      <c r="A11" s="2141" t="str">
        <f>"Value of Commodities Received for Fiscal Year "&amp;'AFR23'!L2&amp;" (Include the value of commodities when determining if a Single Audit is required)."</f>
        <v>Value of Commodities Received for Fiscal Year 2023 (Include the value of commodities when determining if a Single Audit is required).</v>
      </c>
      <c r="B11" s="2142"/>
      <c r="C11" s="2142"/>
      <c r="D11" s="2143"/>
      <c r="E11" s="707">
        <v>1927712</v>
      </c>
      <c r="F11" s="279"/>
      <c r="G11" s="282"/>
    </row>
    <row r="12" spans="1:9" s="28" customFormat="1" ht="12" customHeight="1">
      <c r="A12" s="276" t="s">
        <v>4898</v>
      </c>
      <c r="B12" s="277"/>
      <c r="C12" s="277"/>
      <c r="D12" s="278"/>
      <c r="E12" s="706"/>
      <c r="F12" s="279"/>
      <c r="G12" s="280"/>
    </row>
    <row r="13" spans="1:9" s="28" customFormat="1" ht="12" customHeight="1">
      <c r="A13" s="276" t="s">
        <v>4877</v>
      </c>
      <c r="B13" s="277"/>
      <c r="C13" s="277"/>
      <c r="D13" s="278"/>
      <c r="E13" s="706"/>
      <c r="F13" s="279"/>
      <c r="G13" s="280"/>
    </row>
    <row r="14" spans="1:9" s="28" customFormat="1" ht="12" customHeight="1">
      <c r="A14" s="276" t="s">
        <v>4876</v>
      </c>
      <c r="B14" s="277"/>
      <c r="C14" s="277"/>
      <c r="D14" s="278"/>
      <c r="E14" s="706"/>
      <c r="F14" s="283"/>
      <c r="G14" s="284"/>
    </row>
    <row r="15" spans="1:9" s="28" customFormat="1" ht="12" customHeight="1">
      <c r="A15" s="271" t="s">
        <v>309</v>
      </c>
      <c r="B15" s="273"/>
      <c r="C15" s="273"/>
      <c r="D15" s="273"/>
      <c r="E15" s="273"/>
      <c r="F15" s="273"/>
      <c r="G15" s="285"/>
    </row>
    <row r="16" spans="1:9" s="28" customFormat="1">
      <c r="A16" s="286" t="s">
        <v>1098</v>
      </c>
      <c r="B16" s="287"/>
      <c r="C16" s="288"/>
      <c r="D16" s="269"/>
      <c r="E16" s="265"/>
      <c r="F16" s="265"/>
      <c r="G16" s="266"/>
    </row>
    <row r="17" spans="1:8" s="28" customFormat="1" ht="12" customHeight="1">
      <c r="A17" s="289"/>
      <c r="B17" s="38"/>
      <c r="C17" s="35"/>
      <c r="D17" s="442" t="s">
        <v>464</v>
      </c>
      <c r="E17" s="443"/>
      <c r="F17" s="442" t="s">
        <v>371</v>
      </c>
      <c r="G17" s="444"/>
    </row>
    <row r="18" spans="1:8" s="34" customFormat="1" ht="11.25">
      <c r="A18" s="291"/>
      <c r="C18" s="75" t="s">
        <v>372</v>
      </c>
      <c r="D18" s="445" t="s">
        <v>373</v>
      </c>
      <c r="E18" s="445" t="s">
        <v>52</v>
      </c>
      <c r="F18" s="445" t="s">
        <v>373</v>
      </c>
      <c r="G18" s="445" t="s">
        <v>52</v>
      </c>
    </row>
    <row r="19" spans="1:8" s="28" customFormat="1" ht="12" customHeight="1">
      <c r="A19" s="292" t="s">
        <v>392</v>
      </c>
      <c r="B19" s="293"/>
      <c r="C19" s="294" t="s">
        <v>501</v>
      </c>
      <c r="D19" s="550"/>
      <c r="E19" s="708">
        <f>'Expenditures 16-24'!K34-SUM('Expenditures 16-24'!G34,'Expenditures 16-24'!I34)+'Expenditures 16-24'!D233+'Expenditures 16-24'!K344-SUM('Expenditures 16-24'!G344,'Expenditures 16-24'!I344)</f>
        <v>319517368</v>
      </c>
      <c r="F19" s="550"/>
      <c r="G19" s="709">
        <f>'Expenditures 16-24'!K34-SUM('Expenditures 16-24'!G34,'Expenditures 16-24'!I34)+'Expenditures 16-24'!D233+'Expenditures 16-24'!K344-SUM('Expenditures 16-24'!G344,'Expenditures 16-24'!I344)</f>
        <v>319517368</v>
      </c>
      <c r="H19" s="290"/>
    </row>
    <row r="20" spans="1:8" s="28" customFormat="1" ht="12" customHeight="1">
      <c r="A20" s="1500" t="s">
        <v>53</v>
      </c>
      <c r="B20" s="1503"/>
      <c r="C20" s="1502"/>
      <c r="D20" s="950"/>
      <c r="E20" s="950"/>
      <c r="F20" s="950"/>
      <c r="G20" s="950"/>
      <c r="H20" s="290"/>
    </row>
    <row r="21" spans="1:8" s="28" customFormat="1" ht="12" customHeight="1">
      <c r="A21" s="295" t="s">
        <v>339</v>
      </c>
      <c r="B21" s="296"/>
      <c r="C21" s="158">
        <v>2100</v>
      </c>
      <c r="D21" s="550"/>
      <c r="E21" s="70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44117031</v>
      </c>
      <c r="F21" s="550"/>
      <c r="G21" s="709">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44117031</v>
      </c>
      <c r="H21" s="290"/>
    </row>
    <row r="22" spans="1:8" s="28" customFormat="1" ht="12" customHeight="1">
      <c r="A22" s="295" t="s">
        <v>495</v>
      </c>
      <c r="B22" s="296"/>
      <c r="C22" s="158">
        <v>2200</v>
      </c>
      <c r="D22" s="550"/>
      <c r="E22" s="708">
        <f>'Expenditures 16-24'!K49-SUM('Expenditures 16-24'!G49,'Expenditures 16-24'!I49)+'Expenditures 16-24'!D247+'Expenditures 16-24'!K358-SUM('Expenditures 16-24'!G358,'Expenditures 16-24'!I358)</f>
        <v>16711059</v>
      </c>
      <c r="F22" s="550"/>
      <c r="G22" s="709">
        <f>'Expenditures 16-24'!K49-SUM('Expenditures 16-24'!G49,'Expenditures 16-24'!I49)+'Expenditures 16-24'!D247+'Expenditures 16-24'!K358-SUM('Expenditures 16-24'!G358,'Expenditures 16-24'!I358)</f>
        <v>16711059</v>
      </c>
      <c r="H22" s="290"/>
    </row>
    <row r="23" spans="1:8" s="28" customFormat="1" ht="12" customHeight="1">
      <c r="A23" s="295" t="s">
        <v>496</v>
      </c>
      <c r="B23" s="296"/>
      <c r="C23" s="158">
        <v>2300</v>
      </c>
      <c r="D23" s="550"/>
      <c r="E23" s="708">
        <f>'Expenditures 16-24'!K55-SUM('Expenditures 16-24'!G55,'Expenditures 16-24'!I55)+'Expenditures 16-24'!D254+'Expenditures 16-24'!K365-SUM('Expenditures 16-24'!G365,'Expenditures 16-24'!I365)</f>
        <v>13168669</v>
      </c>
      <c r="F23" s="550"/>
      <c r="G23" s="708">
        <f>'Expenditures 16-24'!K55-SUM('Expenditures 16-24'!G55,'Expenditures 16-24'!I55)+'Expenditures 16-24'!D254+'Expenditures 16-24'!K365-SUM('Expenditures 16-24'!G365,'Expenditures 16-24'!I365)</f>
        <v>13168669</v>
      </c>
      <c r="H23" s="290"/>
    </row>
    <row r="24" spans="1:8" s="28" customFormat="1" ht="12" customHeight="1">
      <c r="A24" s="295" t="s">
        <v>497</v>
      </c>
      <c r="B24" s="296"/>
      <c r="C24" s="158">
        <v>2400</v>
      </c>
      <c r="D24" s="550"/>
      <c r="E24" s="708">
        <f>'Expenditures 16-24'!K59-SUM('Expenditures 16-24'!G59,'Expenditures 16-24'!I59)+'Expenditures 16-24'!D258+'Expenditures 16-24'!K369-SUM('Expenditures 16-24'!G369,'Expenditures 16-24'!I369)</f>
        <v>35223800</v>
      </c>
      <c r="F24" s="550"/>
      <c r="G24" s="709">
        <f>'Expenditures 16-24'!K59-SUM('Expenditures 16-24'!G59,'Expenditures 16-24'!I59)+'Expenditures 16-24'!D258+'Expenditures 16-24'!K369-SUM('Expenditures 16-24'!G369,'Expenditures 16-24'!I369)</f>
        <v>35223800</v>
      </c>
      <c r="H24" s="290"/>
    </row>
    <row r="25" spans="1:8" s="28" customFormat="1" ht="12" customHeight="1">
      <c r="A25" s="1500" t="s">
        <v>498</v>
      </c>
      <c r="B25" s="1501"/>
      <c r="C25" s="1502"/>
      <c r="D25" s="950"/>
      <c r="E25" s="950"/>
      <c r="F25" s="950"/>
      <c r="G25" s="950"/>
      <c r="H25" s="290"/>
    </row>
    <row r="26" spans="1:8" s="28" customFormat="1" ht="12" customHeight="1">
      <c r="A26" s="295" t="s">
        <v>447</v>
      </c>
      <c r="B26" s="297"/>
      <c r="C26" s="158">
        <v>2510</v>
      </c>
      <c r="D26" s="708">
        <f>'Expenditures 16-24'!K61-SUM('Expenditures 16-24'!G61,'Expenditures 16-24'!I61)+'Expenditures 16-24'!D260+'Expenditures 16-24'!K371-SUM('Expenditures 16-24'!G371,'Expenditures 16-24'!I371)-E7</f>
        <v>399339</v>
      </c>
      <c r="E26" s="708">
        <f>'Expenditures 16-24'!K126-SUM('Expenditures 16-24'!G126,'Expenditures 16-24'!I126)+E7</f>
        <v>0</v>
      </c>
      <c r="F26" s="708">
        <f>'Expenditures 16-24'!K61-SUM('Expenditures 16-24'!G61,'Expenditures 16-24'!I61)+'Expenditures 16-24'!D260+'Expenditures 16-24'!K371-SUM('Expenditures 16-24'!G371,'Expenditures 16-24'!I371)-E7</f>
        <v>399339</v>
      </c>
      <c r="G26" s="709">
        <f>'Expenditures 16-24'!K126-SUM('Expenditures 16-24'!G126,'Expenditures 16-24'!I126)+E7</f>
        <v>0</v>
      </c>
      <c r="H26" s="290"/>
    </row>
    <row r="27" spans="1:8" s="28" customFormat="1" ht="12" customHeight="1">
      <c r="A27" s="295" t="s">
        <v>399</v>
      </c>
      <c r="B27" s="297"/>
      <c r="C27" s="158">
        <v>2520</v>
      </c>
      <c r="D27" s="708">
        <f>'Expenditures 16-24'!K62-SUM('Expenditures 16-24'!G62,'Expenditures 16-24'!I62)+'Expenditures 16-24'!D261+'Expenditures 16-24'!K372-SUM('Expenditures 16-24'!G372,'Expenditures 16-24'!I372)-E8</f>
        <v>2560605</v>
      </c>
      <c r="E27" s="708">
        <f>E8</f>
        <v>0</v>
      </c>
      <c r="F27" s="708">
        <f>'Expenditures 16-24'!K62-SUM('Expenditures 16-24'!G62,'Expenditures 16-24'!I62)+'Expenditures 16-24'!D261+'Expenditures 16-24'!K372-SUM('Expenditures 16-24'!G372,'Expenditures 16-24'!I372)-E8</f>
        <v>2560605</v>
      </c>
      <c r="G27" s="709">
        <f>E8</f>
        <v>0</v>
      </c>
      <c r="H27" s="290"/>
    </row>
    <row r="28" spans="1:8" s="28" customFormat="1" ht="12" customHeight="1">
      <c r="A28" s="295" t="s">
        <v>448</v>
      </c>
      <c r="B28" s="297"/>
      <c r="C28" s="158">
        <v>2540</v>
      </c>
      <c r="D28" s="550"/>
      <c r="E28" s="708">
        <f>'Expenditures 16-24'!K63-SUM('Expenditures 16-24'!G63,'Expenditures 16-24'!I63)+'Expenditures 16-24'!K128-SUM('Expenditures 16-24'!G128,'Expenditures 16-24'!I128)+'Expenditures 16-24'!D263+'Expenditures 16-24'!K374-SUM('Expenditures 16-24'!G374,'Expenditures 16-24'!I374)</f>
        <v>36926234</v>
      </c>
      <c r="F28" s="710">
        <f>'Expenditures 16-24'!K63-SUM('Expenditures 16-24'!G63,'Expenditures 16-24'!I63)+'Expenditures 16-24'!K128-SUM('Expenditures 16-24'!G128,'Expenditures 16-24'!I128)+'Expenditures 16-24'!D263+'Expenditures 16-24'!K374-SUM('Expenditures 16-24'!G374,'Expenditures 16-24'!I374)-E9</f>
        <v>36918331</v>
      </c>
      <c r="G28" s="709">
        <f>E9</f>
        <v>7903</v>
      </c>
      <c r="H28" s="290"/>
    </row>
    <row r="29" spans="1:8" ht="12" customHeight="1">
      <c r="A29" s="295" t="s">
        <v>449</v>
      </c>
      <c r="B29" s="297"/>
      <c r="C29" s="158">
        <v>2550</v>
      </c>
      <c r="D29" s="550"/>
      <c r="E29" s="708">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30270831</v>
      </c>
      <c r="F29" s="550"/>
      <c r="G29" s="709">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30270831</v>
      </c>
      <c r="H29" s="289"/>
    </row>
    <row r="30" spans="1:8" ht="12" customHeight="1">
      <c r="A30" s="295" t="s">
        <v>98</v>
      </c>
      <c r="B30" s="297"/>
      <c r="C30" s="158">
        <v>2560</v>
      </c>
      <c r="D30" s="550"/>
      <c r="E30" s="708">
        <f>'Expenditures 16-24'!K65-SUM('Expenditures 16-24'!G65,'Expenditures 16-24'!I65)+'Expenditures 16-24'!D265+'Expenditures 16-24'!K376-SUM('Expenditures 16-24'!G376,'Expenditures 16-24'!I376)-E10</f>
        <v>8024221</v>
      </c>
      <c r="F30" s="550"/>
      <c r="G30" s="709">
        <f>'Expenditures 16-24'!K65-SUM('Expenditures 16-24'!G65,'Expenditures 16-24'!I65)+'Expenditures 16-24'!D265+'Expenditures 16-24'!K376-SUM('Expenditures 16-24'!G376,'Expenditures 16-24'!I376)-E10</f>
        <v>8024221</v>
      </c>
    </row>
    <row r="31" spans="1:8" ht="12" customHeight="1">
      <c r="A31" s="295" t="s">
        <v>99</v>
      </c>
      <c r="B31" s="297"/>
      <c r="C31" s="158">
        <v>2570</v>
      </c>
      <c r="D31" s="708">
        <f>'Expenditures 16-24'!K66-SUM('Expenditures 16-24'!G66,'Expenditures 16-24'!I66)+'Expenditures 16-24'!D266+'Expenditures 16-24'!K377-SUM('Expenditures 16-24'!G377,'Expenditures 16-24'!I377)-E12</f>
        <v>2692155</v>
      </c>
      <c r="E31" s="708">
        <f>E12</f>
        <v>0</v>
      </c>
      <c r="F31" s="708">
        <f>'Expenditures 16-24'!K66-SUM('Expenditures 16-24'!G66,'Expenditures 16-24'!I66)+'Expenditures 16-24'!D266+'Expenditures 16-24'!K377-SUM('Expenditures 16-24'!G377,'Expenditures 16-24'!I377)-E12</f>
        <v>2692155</v>
      </c>
      <c r="G31" s="708">
        <f>E12</f>
        <v>0</v>
      </c>
    </row>
    <row r="32" spans="1:8" ht="12" customHeight="1">
      <c r="A32" s="1500" t="s">
        <v>450</v>
      </c>
      <c r="B32" s="1501"/>
      <c r="C32" s="1502"/>
      <c r="D32" s="950"/>
      <c r="E32" s="950"/>
      <c r="F32" s="950"/>
      <c r="G32" s="950"/>
    </row>
    <row r="33" spans="1:7" ht="12" customHeight="1">
      <c r="A33" s="295" t="s">
        <v>451</v>
      </c>
      <c r="B33" s="297"/>
      <c r="C33" s="158">
        <v>2610</v>
      </c>
      <c r="D33" s="550"/>
      <c r="E33" s="708">
        <f>'Expenditures 16-24'!K69-SUM('Expenditures 16-24'!G69,'Expenditures 16-24'!I69)+'Expenditures 16-24'!D269+'Expenditures 16-24'!K380-SUM('Expenditures 16-24'!G380,'Expenditures 16-24'!I380)</f>
        <v>0</v>
      </c>
      <c r="F33" s="550"/>
      <c r="G33" s="709">
        <f>'Expenditures 16-24'!K69-SUM('Expenditures 16-24'!G69,'Expenditures 16-24'!I69)+'Expenditures 16-24'!D269+'Expenditures 16-24'!K380-SUM('Expenditures 16-24'!G380,'Expenditures 16-24'!I380)</f>
        <v>0</v>
      </c>
    </row>
    <row r="34" spans="1:7" ht="12" customHeight="1">
      <c r="A34" s="295" t="s">
        <v>452</v>
      </c>
      <c r="B34" s="297"/>
      <c r="C34" s="158">
        <v>2620</v>
      </c>
      <c r="D34" s="550"/>
      <c r="E34" s="708">
        <f>'Expenditures 16-24'!K70-SUM('Expenditures 16-24'!G70,'Expenditures 16-24'!I70)+'Expenditures 16-24'!D270+'Expenditures 16-24'!K381-SUM('Expenditures 16-24'!G381,'Expenditures 16-24'!I381)</f>
        <v>52650</v>
      </c>
      <c r="F34" s="550"/>
      <c r="G34" s="709">
        <f>'Expenditures 16-24'!K70-SUM('Expenditures 16-24'!G70,'Expenditures 16-24'!I70)+'Expenditures 16-24'!D270+'Expenditures 16-24'!K381-SUM('Expenditures 16-24'!G381,'Expenditures 16-24'!I381)</f>
        <v>52650</v>
      </c>
    </row>
    <row r="35" spans="1:7" ht="12" customHeight="1">
      <c r="A35" s="295" t="s">
        <v>933</v>
      </c>
      <c r="B35" s="297"/>
      <c r="C35" s="158">
        <v>2630</v>
      </c>
      <c r="D35" s="550"/>
      <c r="E35" s="708">
        <f>'Expenditures 16-24'!K71-SUM('Expenditures 16-24'!G71,'Expenditures 16-24'!I71)+'Expenditures 16-24'!D271+'Expenditures 16-24'!K382-SUM('Expenditures 16-24'!G382,'Expenditures 16-24'!I382)</f>
        <v>931074</v>
      </c>
      <c r="F35" s="550"/>
      <c r="G35" s="709">
        <f>'Expenditures 16-24'!K71-SUM('Expenditures 16-24'!G71,'Expenditures 16-24'!I71)+'Expenditures 16-24'!D271+'Expenditures 16-24'!K382-SUM('Expenditures 16-24'!G382,'Expenditures 16-24'!I382)</f>
        <v>931074</v>
      </c>
    </row>
    <row r="36" spans="1:7" ht="12" customHeight="1">
      <c r="A36" s="295" t="s">
        <v>341</v>
      </c>
      <c r="B36" s="297"/>
      <c r="C36" s="158">
        <v>2640</v>
      </c>
      <c r="D36" s="708">
        <f>'Expenditures 16-24'!K72-SUM('Expenditures 16-24'!G72,'Expenditures 16-24'!I72)+'Expenditures 16-24'!D272+'Expenditures 16-24'!K383-SUM('Expenditures 16-24'!G383,'Expenditures 16-24'!I383)-E13</f>
        <v>3803076</v>
      </c>
      <c r="E36" s="708">
        <f>E13</f>
        <v>0</v>
      </c>
      <c r="F36" s="708">
        <f>'Expenditures 16-24'!K72-SUM('Expenditures 16-24'!G72,'Expenditures 16-24'!I72)+'Expenditures 16-24'!D272+'Expenditures 16-24'!K383-SUM('Expenditures 16-24'!G383,'Expenditures 16-24'!I383)-E13</f>
        <v>3803076</v>
      </c>
      <c r="G36" s="708">
        <f>E13</f>
        <v>0</v>
      </c>
    </row>
    <row r="37" spans="1:7" ht="12" customHeight="1">
      <c r="A37" s="295" t="s">
        <v>342</v>
      </c>
      <c r="B37" s="297"/>
      <c r="C37" s="158">
        <v>2660</v>
      </c>
      <c r="D37" s="708">
        <f>'Expenditures 16-24'!K73-SUM('Expenditures 16-24'!G73,'Expenditures 16-24'!I73)+'Expenditures 16-24'!D273+'Expenditures 16-24'!K384-SUM('Expenditures 16-24'!G384,'Expenditures 16-24'!I384)-E14</f>
        <v>8389360</v>
      </c>
      <c r="E37" s="708">
        <f>E14</f>
        <v>0</v>
      </c>
      <c r="F37" s="708">
        <f>'Expenditures 16-24'!K73-SUM('Expenditures 16-24'!G73,'Expenditures 16-24'!I73)+'Expenditures 16-24'!D273+'Expenditures 16-24'!K384-SUM('Expenditures 16-24'!G384,'Expenditures 16-24'!I384)-E14</f>
        <v>8389360</v>
      </c>
      <c r="G37" s="708">
        <f>E14</f>
        <v>0</v>
      </c>
    </row>
    <row r="38" spans="1:7" ht="12" customHeight="1">
      <c r="A38" s="292" t="s">
        <v>453</v>
      </c>
      <c r="B38" s="293"/>
      <c r="C38" s="158">
        <v>2900</v>
      </c>
      <c r="D38" s="550"/>
      <c r="E38" s="708">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8360004</v>
      </c>
      <c r="F38" s="550"/>
      <c r="G38" s="709">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8360004</v>
      </c>
    </row>
    <row r="39" spans="1:7" ht="12" customHeight="1">
      <c r="A39" s="292" t="s">
        <v>385</v>
      </c>
      <c r="B39" s="293"/>
      <c r="C39" s="158">
        <v>3000</v>
      </c>
      <c r="D39" s="550"/>
      <c r="E39" s="708">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1961026</v>
      </c>
      <c r="F39" s="550"/>
      <c r="G39" s="709">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1961026</v>
      </c>
    </row>
    <row r="40" spans="1:7" ht="12" customHeight="1">
      <c r="A40" s="292" t="s">
        <v>4836</v>
      </c>
      <c r="B40" s="293"/>
      <c r="C40" s="158"/>
      <c r="D40" s="550"/>
      <c r="E40" s="708">
        <f>-'Contracts Paid in CY 40'!F144</f>
        <v>-19370055</v>
      </c>
      <c r="F40" s="550"/>
      <c r="G40" s="709">
        <f>-'Contracts Paid in CY 40'!F144</f>
        <v>-19370055</v>
      </c>
    </row>
    <row r="41" spans="1:7" ht="12" customHeight="1">
      <c r="A41" s="298" t="s">
        <v>135</v>
      </c>
      <c r="B41" s="299"/>
      <c r="C41" s="300"/>
      <c r="D41" s="710">
        <f>SUM(D19:D39)</f>
        <v>17844535</v>
      </c>
      <c r="E41" s="710">
        <f>SUM(E19:E40)</f>
        <v>495893912</v>
      </c>
      <c r="F41" s="710">
        <f>SUM(F19:F39)</f>
        <v>54762866</v>
      </c>
      <c r="G41" s="710">
        <f>SUM(G19:G40)</f>
        <v>458975581</v>
      </c>
    </row>
    <row r="42" spans="1:7">
      <c r="A42" s="290"/>
      <c r="B42" s="28"/>
      <c r="C42" s="301"/>
      <c r="D42" s="2139" t="s">
        <v>454</v>
      </c>
      <c r="E42" s="2140"/>
      <c r="F42" s="302" t="s">
        <v>455</v>
      </c>
      <c r="G42" s="303"/>
    </row>
    <row r="43" spans="1:7" ht="12" customHeight="1">
      <c r="A43" s="290"/>
      <c r="B43" s="28"/>
      <c r="C43" s="301"/>
      <c r="D43" s="480" t="s">
        <v>408</v>
      </c>
      <c r="E43" s="711">
        <f>D41</f>
        <v>17844535</v>
      </c>
      <c r="F43" s="480" t="s">
        <v>408</v>
      </c>
      <c r="G43" s="711">
        <f>F41</f>
        <v>54762866</v>
      </c>
    </row>
    <row r="44" spans="1:7" ht="12" customHeight="1">
      <c r="A44" s="290"/>
      <c r="B44" s="28"/>
      <c r="C44" s="301"/>
      <c r="D44" s="480" t="s">
        <v>409</v>
      </c>
      <c r="E44" s="711">
        <f>E41</f>
        <v>495893912</v>
      </c>
      <c r="F44" s="480" t="s">
        <v>409</v>
      </c>
      <c r="G44" s="711">
        <f>G41</f>
        <v>458975581</v>
      </c>
    </row>
    <row r="45" spans="1:7" ht="12" customHeight="1">
      <c r="A45" s="290"/>
      <c r="B45" s="28"/>
      <c r="C45" s="28"/>
      <c r="D45" s="481" t="s">
        <v>897</v>
      </c>
      <c r="E45" s="712">
        <f>(E43/E44)</f>
        <v>3.5984581718357535E-2</v>
      </c>
      <c r="F45" s="481" t="s">
        <v>897</v>
      </c>
      <c r="G45" s="712">
        <f>(G43/G44)</f>
        <v>0.1193154238852633</v>
      </c>
    </row>
    <row r="46" spans="1:7">
      <c r="A46" s="304"/>
      <c r="B46" s="305"/>
      <c r="C46" s="305"/>
      <c r="D46" s="306"/>
      <c r="E46" s="307"/>
      <c r="F46" s="306"/>
      <c r="G46" s="307"/>
    </row>
  </sheetData>
  <sheetProtection algorithmName="SHA-512" hashValue="kZVAGe/EGmXWOgwhppl9iQpPNhOqLLnbWa9gm3urSN22gnpNfgZQ/SRrP1fM516j1FKBLKg8Jat/PImFa6wYpw==" saltValue="3MdbBX0ebgj2wr9L4uoCt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customProperties>
    <customPr name="OrphanNamesChecke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499984740745262"/>
  </sheetPr>
  <dimension ref="A1:O97"/>
  <sheetViews>
    <sheetView workbookViewId="0">
      <selection activeCell="E28" sqref="E28"/>
    </sheetView>
  </sheetViews>
  <sheetFormatPr defaultColWidth="9.140625" defaultRowHeight="12.75"/>
  <cols>
    <col min="1" max="1" width="54.42578125" style="510" customWidth="1"/>
    <col min="2" max="2" width="4.140625" style="510" customWidth="1"/>
    <col min="3" max="4" width="9.85546875" style="483" customWidth="1"/>
    <col min="5" max="5" width="12.42578125" style="483" customWidth="1"/>
    <col min="6" max="6" width="67.42578125" style="483" customWidth="1"/>
    <col min="7" max="7" width="9.140625" style="483" customWidth="1"/>
    <col min="8" max="8" width="5.42578125" style="490" bestFit="1" customWidth="1"/>
    <col min="9" max="10" width="2" style="490" bestFit="1" customWidth="1"/>
    <col min="11" max="11" width="9" style="490" customWidth="1"/>
    <col min="12" max="16384" width="9.140625" style="483"/>
  </cols>
  <sheetData>
    <row r="1" spans="1:15">
      <c r="A1" s="2158" t="s">
        <v>1100</v>
      </c>
      <c r="B1" s="2158"/>
      <c r="C1" s="2158"/>
      <c r="D1" s="2158"/>
      <c r="E1" s="2158"/>
      <c r="F1" s="2158"/>
    </row>
    <row r="2" spans="1:15">
      <c r="A2" s="516" t="s">
        <v>1376</v>
      </c>
      <c r="B2" s="484"/>
      <c r="C2" s="516"/>
      <c r="D2" s="484"/>
      <c r="E2" s="484"/>
      <c r="F2" s="485"/>
    </row>
    <row r="3" spans="1:15">
      <c r="A3" s="713" t="str">
        <f>"Fiscal Year Ending June 30, "&amp;'AFR23'!L2</f>
        <v>Fiscal Year Ending June 30, 2023</v>
      </c>
      <c r="B3" s="484"/>
      <c r="C3" s="516"/>
      <c r="D3" s="484"/>
      <c r="E3" s="484"/>
      <c r="F3" s="485"/>
    </row>
    <row r="4" spans="1:15" ht="3.75" customHeight="1">
      <c r="A4" s="484"/>
      <c r="B4" s="484"/>
      <c r="C4" s="484"/>
      <c r="D4" s="484"/>
      <c r="E4" s="484"/>
      <c r="F4" s="485"/>
    </row>
    <row r="5" spans="1:15" ht="15">
      <c r="A5" s="2159" t="s">
        <v>1218</v>
      </c>
      <c r="B5" s="2160"/>
      <c r="C5" s="2161"/>
      <c r="D5" s="2161"/>
      <c r="E5" s="2161"/>
      <c r="F5" s="2161"/>
      <c r="G5" s="490"/>
      <c r="L5" s="490"/>
      <c r="M5" s="726"/>
      <c r="N5" s="726"/>
      <c r="O5" s="726"/>
    </row>
    <row r="6" spans="1:15" ht="12" customHeight="1">
      <c r="A6" s="486"/>
      <c r="B6" s="487"/>
      <c r="C6" s="2162" t="str">
        <f>COVER!A17</f>
        <v>SD U-46</v>
      </c>
      <c r="D6" s="2162"/>
      <c r="E6" s="2162"/>
      <c r="F6" s="1398" t="str">
        <f>COVER!A48</f>
        <v>31-045-0460-22_AFR22 SD U-46</v>
      </c>
      <c r="G6" s="490"/>
      <c r="L6" s="490"/>
      <c r="M6" s="726"/>
      <c r="N6" s="726"/>
      <c r="O6" s="726"/>
    </row>
    <row r="7" spans="1:15" ht="11.25" customHeight="1" thickBot="1">
      <c r="A7" s="486"/>
      <c r="B7" s="487"/>
      <c r="C7" s="2163" t="str">
        <f>COVER!A13</f>
        <v>31045046022</v>
      </c>
      <c r="D7" s="2163"/>
      <c r="E7" s="2163"/>
      <c r="F7" s="488"/>
      <c r="G7" s="490"/>
      <c r="L7" s="490"/>
      <c r="M7" s="726"/>
      <c r="N7" s="726"/>
      <c r="O7" s="726"/>
    </row>
    <row r="8" spans="1:15" ht="25.5" customHeight="1" thickBot="1">
      <c r="A8" s="522" t="s">
        <v>1372</v>
      </c>
      <c r="B8" s="489"/>
      <c r="C8" s="518" t="s">
        <v>1292</v>
      </c>
      <c r="D8" s="517" t="s">
        <v>1293</v>
      </c>
      <c r="E8" s="519" t="s">
        <v>1101</v>
      </c>
      <c r="F8" s="517" t="s">
        <v>1294</v>
      </c>
      <c r="G8" s="490"/>
      <c r="H8" s="490" t="b">
        <v>0</v>
      </c>
      <c r="L8" s="490"/>
      <c r="M8" s="726"/>
      <c r="N8" s="726"/>
      <c r="O8" s="726"/>
    </row>
    <row r="9" spans="1:15" ht="15.75" customHeight="1">
      <c r="A9" s="491" t="s">
        <v>1216</v>
      </c>
      <c r="B9" s="492"/>
      <c r="C9" s="493"/>
      <c r="D9" s="493"/>
      <c r="E9" s="494"/>
      <c r="F9" s="495"/>
      <c r="G9" s="490"/>
      <c r="L9" s="490"/>
      <c r="M9" s="726"/>
      <c r="N9" s="726"/>
      <c r="O9" s="726"/>
    </row>
    <row r="10" spans="1:15" ht="27.75" customHeight="1">
      <c r="A10" s="496" t="s">
        <v>1291</v>
      </c>
      <c r="B10" s="497"/>
      <c r="C10" s="498"/>
      <c r="D10" s="498"/>
      <c r="E10" s="520" t="s">
        <v>1102</v>
      </c>
      <c r="F10" s="521" t="s">
        <v>1103</v>
      </c>
      <c r="G10" s="490"/>
      <c r="L10" s="490"/>
      <c r="M10" s="726"/>
      <c r="N10" s="726"/>
      <c r="O10" s="726"/>
    </row>
    <row r="11" spans="1:15" ht="12" customHeight="1">
      <c r="A11" s="491" t="s">
        <v>1104</v>
      </c>
      <c r="B11" s="499"/>
      <c r="C11" s="500"/>
      <c r="D11" s="500"/>
      <c r="E11" s="501"/>
      <c r="F11" s="502"/>
      <c r="G11" s="490"/>
      <c r="H11" s="490">
        <f>IF(C11="X",5,0)</f>
        <v>0</v>
      </c>
      <c r="I11" s="490">
        <f>IF(D11="X",5,0)</f>
        <v>0</v>
      </c>
      <c r="J11" s="490">
        <f>IF(E11="X",5,0)</f>
        <v>0</v>
      </c>
      <c r="L11" s="490"/>
      <c r="M11" s="726"/>
      <c r="N11" s="726"/>
      <c r="O11" s="726"/>
    </row>
    <row r="12" spans="1:15" ht="12" customHeight="1">
      <c r="A12" s="491" t="s">
        <v>1105</v>
      </c>
      <c r="B12" s="499"/>
      <c r="C12" s="500"/>
      <c r="D12" s="500"/>
      <c r="E12" s="503"/>
      <c r="F12" s="502"/>
      <c r="G12" s="490"/>
      <c r="H12" s="490">
        <f t="shared" ref="H12:H33" si="0">IF(C12="X",5,0)</f>
        <v>0</v>
      </c>
      <c r="I12" s="490">
        <f t="shared" ref="I12:I33" si="1">IF(D12="X",5,0)</f>
        <v>0</v>
      </c>
      <c r="J12" s="490">
        <f t="shared" ref="J12:J33" si="2">IF(E12="X",5,0)</f>
        <v>0</v>
      </c>
      <c r="L12" s="490"/>
      <c r="M12" s="726"/>
      <c r="N12" s="726"/>
      <c r="O12" s="726"/>
    </row>
    <row r="13" spans="1:15" ht="12" customHeight="1">
      <c r="A13" s="491" t="s">
        <v>1106</v>
      </c>
      <c r="B13" s="499"/>
      <c r="C13" s="500"/>
      <c r="D13" s="500"/>
      <c r="E13" s="503"/>
      <c r="F13" s="502"/>
      <c r="G13" s="490"/>
      <c r="H13" s="490">
        <f t="shared" si="0"/>
        <v>0</v>
      </c>
      <c r="I13" s="490">
        <f t="shared" si="1"/>
        <v>0</v>
      </c>
      <c r="J13" s="490">
        <f t="shared" si="2"/>
        <v>0</v>
      </c>
      <c r="L13" s="490"/>
      <c r="M13" s="726"/>
      <c r="N13" s="726"/>
      <c r="O13" s="726"/>
    </row>
    <row r="14" spans="1:15" ht="12" customHeight="1">
      <c r="A14" s="491" t="s">
        <v>1107</v>
      </c>
      <c r="B14" s="499"/>
      <c r="C14" s="500"/>
      <c r="D14" s="500"/>
      <c r="E14" s="503"/>
      <c r="F14" s="502"/>
      <c r="G14" s="490"/>
      <c r="H14" s="490">
        <f t="shared" si="0"/>
        <v>0</v>
      </c>
      <c r="I14" s="490">
        <f t="shared" si="1"/>
        <v>0</v>
      </c>
      <c r="J14" s="490">
        <f t="shared" si="2"/>
        <v>0</v>
      </c>
      <c r="L14" s="490"/>
      <c r="M14" s="726"/>
      <c r="N14" s="726"/>
      <c r="O14" s="726"/>
    </row>
    <row r="15" spans="1:15" ht="12" customHeight="1">
      <c r="A15" s="491" t="s">
        <v>1108</v>
      </c>
      <c r="B15" s="499"/>
      <c r="C15" s="500"/>
      <c r="D15" s="500"/>
      <c r="E15" s="503"/>
      <c r="F15" s="502"/>
      <c r="G15" s="490"/>
      <c r="H15" s="490">
        <f t="shared" si="0"/>
        <v>0</v>
      </c>
      <c r="I15" s="490">
        <f t="shared" si="1"/>
        <v>0</v>
      </c>
      <c r="J15" s="490">
        <f t="shared" si="2"/>
        <v>0</v>
      </c>
      <c r="L15" s="490"/>
      <c r="M15" s="726"/>
      <c r="N15" s="726"/>
      <c r="O15" s="726"/>
    </row>
    <row r="16" spans="1:15" ht="12" customHeight="1">
      <c r="A16" s="491" t="s">
        <v>1109</v>
      </c>
      <c r="B16" s="499"/>
      <c r="C16" s="500"/>
      <c r="D16" s="500"/>
      <c r="E16" s="503"/>
      <c r="F16" s="502"/>
      <c r="G16" s="490"/>
      <c r="H16" s="490">
        <f t="shared" si="0"/>
        <v>0</v>
      </c>
      <c r="I16" s="490">
        <f t="shared" si="1"/>
        <v>0</v>
      </c>
      <c r="J16" s="490">
        <f t="shared" si="2"/>
        <v>0</v>
      </c>
      <c r="L16" s="490"/>
      <c r="M16" s="726"/>
      <c r="N16" s="726"/>
      <c r="O16" s="726"/>
    </row>
    <row r="17" spans="1:15" ht="12" customHeight="1">
      <c r="A17" s="491" t="s">
        <v>1110</v>
      </c>
      <c r="B17" s="499"/>
      <c r="C17" s="500"/>
      <c r="D17" s="500"/>
      <c r="E17" s="503"/>
      <c r="F17" s="502"/>
      <c r="G17" s="490"/>
      <c r="H17" s="490">
        <f t="shared" si="0"/>
        <v>0</v>
      </c>
      <c r="I17" s="490">
        <f t="shared" si="1"/>
        <v>0</v>
      </c>
      <c r="J17" s="490">
        <f t="shared" si="2"/>
        <v>0</v>
      </c>
      <c r="L17" s="490"/>
      <c r="M17" s="726"/>
      <c r="N17" s="726"/>
      <c r="O17" s="726"/>
    </row>
    <row r="18" spans="1:15" ht="12" customHeight="1">
      <c r="A18" s="491" t="s">
        <v>1111</v>
      </c>
      <c r="B18" s="499"/>
      <c r="C18" s="500"/>
      <c r="D18" s="500"/>
      <c r="E18" s="503"/>
      <c r="F18" s="502"/>
      <c r="G18" s="490"/>
      <c r="H18" s="490">
        <f t="shared" si="0"/>
        <v>0</v>
      </c>
      <c r="I18" s="490">
        <f t="shared" si="1"/>
        <v>0</v>
      </c>
      <c r="J18" s="490">
        <f t="shared" si="2"/>
        <v>0</v>
      </c>
      <c r="L18" s="490"/>
      <c r="M18" s="726"/>
      <c r="N18" s="726"/>
      <c r="O18" s="726"/>
    </row>
    <row r="19" spans="1:15" ht="12" customHeight="1">
      <c r="A19" s="491" t="s">
        <v>1201</v>
      </c>
      <c r="B19" s="499"/>
      <c r="C19" s="500"/>
      <c r="D19" s="500"/>
      <c r="E19" s="503"/>
      <c r="F19" s="502"/>
      <c r="G19" s="490"/>
      <c r="H19" s="490">
        <f t="shared" si="0"/>
        <v>0</v>
      </c>
      <c r="I19" s="490">
        <f t="shared" si="1"/>
        <v>0</v>
      </c>
      <c r="J19" s="490">
        <f t="shared" si="2"/>
        <v>0</v>
      </c>
      <c r="L19" s="490"/>
      <c r="M19" s="726"/>
      <c r="N19" s="726"/>
      <c r="O19" s="726"/>
    </row>
    <row r="20" spans="1:15" ht="12" customHeight="1">
      <c r="A20" s="491" t="s">
        <v>1202</v>
      </c>
      <c r="B20" s="499"/>
      <c r="C20" s="500"/>
      <c r="D20" s="500"/>
      <c r="E20" s="503"/>
      <c r="F20" s="502"/>
      <c r="G20" s="490"/>
      <c r="H20" s="490">
        <f t="shared" si="0"/>
        <v>0</v>
      </c>
      <c r="I20" s="490">
        <f t="shared" si="1"/>
        <v>0</v>
      </c>
      <c r="J20" s="490">
        <f t="shared" si="2"/>
        <v>0</v>
      </c>
      <c r="L20" s="490"/>
      <c r="M20" s="726"/>
      <c r="N20" s="726"/>
      <c r="O20" s="726"/>
    </row>
    <row r="21" spans="1:15" ht="12" customHeight="1">
      <c r="A21" s="491" t="s">
        <v>1203</v>
      </c>
      <c r="B21" s="499"/>
      <c r="C21" s="500"/>
      <c r="D21" s="500"/>
      <c r="E21" s="503"/>
      <c r="F21" s="502"/>
      <c r="G21" s="490"/>
      <c r="H21" s="490">
        <f t="shared" si="0"/>
        <v>0</v>
      </c>
      <c r="I21" s="490">
        <f t="shared" si="1"/>
        <v>0</v>
      </c>
      <c r="J21" s="490">
        <f t="shared" si="2"/>
        <v>0</v>
      </c>
      <c r="L21" s="490"/>
      <c r="M21" s="726"/>
      <c r="N21" s="726"/>
      <c r="O21" s="726"/>
    </row>
    <row r="22" spans="1:15" ht="12" customHeight="1">
      <c r="A22" s="491" t="s">
        <v>1204</v>
      </c>
      <c r="B22" s="499"/>
      <c r="C22" s="500"/>
      <c r="D22" s="500"/>
      <c r="E22" s="503"/>
      <c r="F22" s="502"/>
      <c r="G22" s="490"/>
      <c r="H22" s="490">
        <f t="shared" si="0"/>
        <v>0</v>
      </c>
      <c r="I22" s="490">
        <f t="shared" si="1"/>
        <v>0</v>
      </c>
      <c r="J22" s="490">
        <f t="shared" si="2"/>
        <v>0</v>
      </c>
      <c r="L22" s="490"/>
      <c r="M22" s="726"/>
      <c r="N22" s="726"/>
      <c r="O22" s="726"/>
    </row>
    <row r="23" spans="1:15" ht="12" customHeight="1">
      <c r="A23" s="491" t="s">
        <v>1205</v>
      </c>
      <c r="B23" s="499"/>
      <c r="C23" s="500"/>
      <c r="D23" s="500"/>
      <c r="E23" s="503"/>
      <c r="F23" s="502"/>
      <c r="G23" s="490"/>
      <c r="H23" s="490">
        <f t="shared" si="0"/>
        <v>0</v>
      </c>
      <c r="I23" s="490">
        <f t="shared" si="1"/>
        <v>0</v>
      </c>
      <c r="J23" s="490">
        <f t="shared" si="2"/>
        <v>0</v>
      </c>
      <c r="L23" s="490"/>
      <c r="M23" s="726"/>
      <c r="N23" s="726"/>
      <c r="O23" s="726"/>
    </row>
    <row r="24" spans="1:15" ht="12" customHeight="1">
      <c r="A24" s="491" t="s">
        <v>1206</v>
      </c>
      <c r="B24" s="499"/>
      <c r="C24" s="500"/>
      <c r="D24" s="500"/>
      <c r="E24" s="503"/>
      <c r="F24" s="502"/>
      <c r="G24" s="490"/>
      <c r="H24" s="490">
        <f t="shared" si="0"/>
        <v>0</v>
      </c>
      <c r="I24" s="490">
        <f t="shared" si="1"/>
        <v>0</v>
      </c>
      <c r="J24" s="490">
        <f t="shared" si="2"/>
        <v>0</v>
      </c>
      <c r="L24" s="490"/>
      <c r="M24" s="726"/>
      <c r="N24" s="726"/>
      <c r="O24" s="726"/>
    </row>
    <row r="25" spans="1:15" ht="12" customHeight="1">
      <c r="A25" s="491" t="s">
        <v>1207</v>
      </c>
      <c r="B25" s="499"/>
      <c r="C25" s="500"/>
      <c r="D25" s="500"/>
      <c r="E25" s="503"/>
      <c r="F25" s="502"/>
      <c r="G25" s="490"/>
      <c r="H25" s="490">
        <f t="shared" si="0"/>
        <v>0</v>
      </c>
      <c r="I25" s="490">
        <f t="shared" si="1"/>
        <v>0</v>
      </c>
      <c r="J25" s="490">
        <f t="shared" si="2"/>
        <v>0</v>
      </c>
      <c r="L25" s="490"/>
      <c r="M25" s="726"/>
      <c r="N25" s="726"/>
      <c r="O25" s="726"/>
    </row>
    <row r="26" spans="1:15" ht="12" customHeight="1">
      <c r="A26" s="491" t="s">
        <v>1208</v>
      </c>
      <c r="B26" s="499"/>
      <c r="C26" s="500"/>
      <c r="D26" s="500"/>
      <c r="E26" s="503"/>
      <c r="F26" s="502"/>
      <c r="G26" s="490"/>
      <c r="H26" s="490">
        <f t="shared" si="0"/>
        <v>0</v>
      </c>
      <c r="I26" s="490">
        <f t="shared" si="1"/>
        <v>0</v>
      </c>
      <c r="J26" s="490">
        <f t="shared" si="2"/>
        <v>0</v>
      </c>
      <c r="L26" s="490"/>
      <c r="M26" s="726"/>
      <c r="N26" s="726"/>
      <c r="O26" s="726"/>
    </row>
    <row r="27" spans="1:15" ht="18.75">
      <c r="A27" s="491" t="s">
        <v>1209</v>
      </c>
      <c r="B27" s="499"/>
      <c r="C27" s="500"/>
      <c r="D27" s="500"/>
      <c r="E27" s="503"/>
      <c r="F27" s="502"/>
      <c r="G27" s="490"/>
      <c r="H27" s="490">
        <f t="shared" si="0"/>
        <v>0</v>
      </c>
      <c r="I27" s="490">
        <f t="shared" si="1"/>
        <v>0</v>
      </c>
      <c r="J27" s="490">
        <f t="shared" si="2"/>
        <v>0</v>
      </c>
      <c r="L27" s="490"/>
      <c r="M27" s="726"/>
      <c r="N27" s="726"/>
      <c r="O27" s="726"/>
    </row>
    <row r="28" spans="1:15" ht="12" customHeight="1">
      <c r="A28" s="491" t="s">
        <v>1210</v>
      </c>
      <c r="B28" s="499"/>
      <c r="C28" s="500"/>
      <c r="D28" s="500"/>
      <c r="E28" s="503"/>
      <c r="F28" s="502"/>
      <c r="G28" s="490"/>
      <c r="H28" s="490">
        <f t="shared" si="0"/>
        <v>0</v>
      </c>
      <c r="I28" s="490">
        <f t="shared" si="1"/>
        <v>0</v>
      </c>
      <c r="J28" s="490">
        <f t="shared" si="2"/>
        <v>0</v>
      </c>
      <c r="L28" s="490"/>
      <c r="M28" s="726"/>
      <c r="N28" s="726"/>
      <c r="O28" s="726"/>
    </row>
    <row r="29" spans="1:15" ht="12" customHeight="1">
      <c r="A29" s="491" t="s">
        <v>1211</v>
      </c>
      <c r="B29" s="499"/>
      <c r="C29" s="500"/>
      <c r="D29" s="500"/>
      <c r="E29" s="503"/>
      <c r="F29" s="502"/>
      <c r="G29" s="490"/>
      <c r="H29" s="490">
        <f t="shared" si="0"/>
        <v>0</v>
      </c>
      <c r="I29" s="490">
        <f t="shared" si="1"/>
        <v>0</v>
      </c>
      <c r="J29" s="490">
        <f t="shared" si="2"/>
        <v>0</v>
      </c>
      <c r="L29" s="490"/>
      <c r="M29" s="726"/>
      <c r="N29" s="726"/>
      <c r="O29" s="726"/>
    </row>
    <row r="30" spans="1:15" ht="12" customHeight="1">
      <c r="A30" s="491" t="s">
        <v>1212</v>
      </c>
      <c r="B30" s="499"/>
      <c r="C30" s="500"/>
      <c r="D30" s="500"/>
      <c r="E30" s="503"/>
      <c r="F30" s="502"/>
      <c r="G30" s="490"/>
      <c r="H30" s="490">
        <f t="shared" si="0"/>
        <v>0</v>
      </c>
      <c r="I30" s="490">
        <f t="shared" si="1"/>
        <v>0</v>
      </c>
      <c r="J30" s="490">
        <f t="shared" si="2"/>
        <v>0</v>
      </c>
      <c r="L30" s="490"/>
      <c r="M30" s="726"/>
      <c r="N30" s="726"/>
      <c r="O30" s="726"/>
    </row>
    <row r="31" spans="1:15" ht="12" customHeight="1">
      <c r="A31" s="491" t="s">
        <v>1213</v>
      </c>
      <c r="B31" s="499"/>
      <c r="C31" s="500"/>
      <c r="D31" s="500"/>
      <c r="E31" s="503"/>
      <c r="F31" s="502"/>
      <c r="G31" s="490"/>
      <c r="H31" s="490">
        <f t="shared" si="0"/>
        <v>0</v>
      </c>
      <c r="I31" s="490">
        <f t="shared" si="1"/>
        <v>0</v>
      </c>
      <c r="J31" s="490">
        <f t="shared" si="2"/>
        <v>0</v>
      </c>
      <c r="L31" s="490"/>
      <c r="M31" s="726"/>
      <c r="N31" s="726"/>
      <c r="O31" s="726"/>
    </row>
    <row r="32" spans="1:15" ht="12" customHeight="1">
      <c r="A32" s="491" t="s">
        <v>1214</v>
      </c>
      <c r="B32" s="499"/>
      <c r="C32" s="1696" t="s">
        <v>8062</v>
      </c>
      <c r="D32" s="1696" t="s">
        <v>8062</v>
      </c>
      <c r="E32" s="1698" t="s">
        <v>8062</v>
      </c>
      <c r="F32" s="1697" t="s">
        <v>8165</v>
      </c>
      <c r="G32" s="490"/>
      <c r="H32" s="490">
        <f t="shared" si="0"/>
        <v>5</v>
      </c>
      <c r="I32" s="490">
        <f t="shared" si="1"/>
        <v>5</v>
      </c>
      <c r="J32" s="490">
        <f t="shared" si="2"/>
        <v>5</v>
      </c>
      <c r="L32" s="490"/>
      <c r="M32" s="726"/>
      <c r="N32" s="726"/>
      <c r="O32" s="726"/>
    </row>
    <row r="33" spans="1:15" ht="12" customHeight="1">
      <c r="A33" s="491" t="s">
        <v>1215</v>
      </c>
      <c r="B33" s="499"/>
      <c r="C33" s="500"/>
      <c r="D33" s="500"/>
      <c r="E33" s="503"/>
      <c r="F33" s="502"/>
      <c r="G33" s="490"/>
      <c r="H33" s="490">
        <f t="shared" si="0"/>
        <v>0</v>
      </c>
      <c r="I33" s="490">
        <f t="shared" si="1"/>
        <v>0</v>
      </c>
      <c r="J33" s="490">
        <f t="shared" si="2"/>
        <v>0</v>
      </c>
      <c r="L33" s="490"/>
      <c r="M33" s="726"/>
      <c r="N33" s="726"/>
      <c r="O33" s="726"/>
    </row>
    <row r="34" spans="1:15" ht="12" customHeight="1">
      <c r="A34" s="504"/>
      <c r="B34" s="504"/>
      <c r="C34" s="504"/>
      <c r="D34" s="504"/>
      <c r="E34" s="504"/>
      <c r="F34" s="504"/>
      <c r="G34" s="490"/>
      <c r="H34" s="490">
        <f>SUM(H11:H32)</f>
        <v>5</v>
      </c>
      <c r="I34" s="490">
        <f>SUM(I11:I32)</f>
        <v>5</v>
      </c>
      <c r="J34" s="490">
        <f>SUM(J11:J32)</f>
        <v>5</v>
      </c>
      <c r="K34" s="490">
        <f>SUM(H34:J34)</f>
        <v>15</v>
      </c>
      <c r="L34" s="490"/>
      <c r="M34" s="726"/>
      <c r="N34" s="726"/>
      <c r="O34" s="726"/>
    </row>
    <row r="35" spans="1:15" ht="12" customHeight="1">
      <c r="A35" s="505" t="s">
        <v>1113</v>
      </c>
      <c r="B35" s="506"/>
      <c r="C35" s="2164"/>
      <c r="D35" s="2164"/>
      <c r="E35" s="2164"/>
      <c r="F35" s="2165"/>
    </row>
    <row r="36" spans="1:15" ht="12" customHeight="1">
      <c r="A36" s="2147"/>
      <c r="B36" s="2148"/>
      <c r="C36" s="2148"/>
      <c r="D36" s="2148"/>
      <c r="E36" s="2148"/>
      <c r="F36" s="2149"/>
    </row>
    <row r="37" spans="1:15" ht="12" customHeight="1">
      <c r="A37" s="2147" t="s">
        <v>8176</v>
      </c>
      <c r="B37" s="2148"/>
      <c r="C37" s="2148"/>
      <c r="D37" s="2148"/>
      <c r="E37" s="2148"/>
      <c r="F37" s="2149"/>
    </row>
    <row r="38" spans="1:15" ht="12" customHeight="1">
      <c r="A38" s="2150"/>
      <c r="B38" s="2151"/>
      <c r="C38" s="2151"/>
      <c r="D38" s="2151"/>
      <c r="E38" s="2151"/>
      <c r="F38" s="2152"/>
    </row>
    <row r="39" spans="1:15" ht="4.5" hidden="1" customHeight="1">
      <c r="A39" s="507"/>
      <c r="B39" s="507"/>
      <c r="C39" s="507"/>
      <c r="D39" s="507"/>
      <c r="E39" s="507"/>
      <c r="F39" s="507"/>
    </row>
    <row r="40" spans="1:15" s="504" customFormat="1" ht="12" customHeight="1">
      <c r="A40" s="508" t="s">
        <v>1112</v>
      </c>
      <c r="B40" s="509"/>
      <c r="C40" s="2153"/>
      <c r="D40" s="2153"/>
      <c r="E40" s="2153"/>
      <c r="F40" s="2154"/>
      <c r="H40" s="511"/>
      <c r="I40" s="511"/>
      <c r="J40" s="511"/>
      <c r="K40" s="511"/>
    </row>
    <row r="41" spans="1:15" s="504" customFormat="1" ht="12" customHeight="1">
      <c r="A41" s="2155"/>
      <c r="B41" s="2156"/>
      <c r="C41" s="2156"/>
      <c r="D41" s="2156"/>
      <c r="E41" s="2156"/>
      <c r="F41" s="2157"/>
      <c r="H41" s="511"/>
      <c r="I41" s="511"/>
      <c r="J41" s="511"/>
      <c r="K41" s="511"/>
    </row>
    <row r="42" spans="1:15" s="504" customFormat="1" ht="12" customHeight="1">
      <c r="A42" s="2155"/>
      <c r="B42" s="2156"/>
      <c r="C42" s="2156"/>
      <c r="D42" s="2156"/>
      <c r="E42" s="2156"/>
      <c r="F42" s="2157"/>
      <c r="H42" s="511"/>
      <c r="I42" s="511"/>
      <c r="J42" s="511"/>
      <c r="K42" s="511"/>
    </row>
    <row r="43" spans="1:15" s="504" customFormat="1" ht="15">
      <c r="A43" s="2144"/>
      <c r="B43" s="2145"/>
      <c r="C43" s="2145"/>
      <c r="D43" s="2145"/>
      <c r="E43" s="2145"/>
      <c r="F43" s="2146"/>
      <c r="H43" s="511"/>
      <c r="I43" s="511"/>
      <c r="J43" s="511"/>
      <c r="K43" s="511"/>
    </row>
    <row r="44" spans="1:15" s="504" customFormat="1" ht="12" hidden="1" customHeight="1">
      <c r="A44" s="2144"/>
      <c r="B44" s="2145"/>
      <c r="C44" s="2145"/>
      <c r="D44" s="2145"/>
      <c r="E44" s="2145"/>
      <c r="F44" s="2146"/>
      <c r="H44" s="511"/>
      <c r="I44" s="511"/>
      <c r="J44" s="511"/>
      <c r="K44" s="511"/>
    </row>
    <row r="45" spans="1:15" s="504" customFormat="1" ht="12" customHeight="1">
      <c r="H45" s="511"/>
      <c r="I45" s="511"/>
      <c r="J45" s="511"/>
      <c r="K45" s="511"/>
    </row>
    <row r="46" spans="1:15" s="504" customFormat="1" ht="9.75" customHeight="1">
      <c r="H46" s="511"/>
      <c r="I46" s="511"/>
      <c r="J46" s="511"/>
      <c r="K46" s="511"/>
    </row>
    <row r="47" spans="1:15" s="504" customFormat="1" ht="13.5" customHeight="1">
      <c r="H47" s="511"/>
      <c r="I47" s="511"/>
      <c r="J47" s="511"/>
      <c r="K47" s="511"/>
    </row>
    <row r="48" spans="1:15" s="504" customFormat="1" ht="15">
      <c r="H48" s="511"/>
      <c r="I48" s="511"/>
      <c r="J48" s="511"/>
      <c r="K48" s="511"/>
    </row>
    <row r="49" spans="1:11" s="504" customFormat="1" ht="15" hidden="1">
      <c r="A49" s="504" t="b">
        <v>0</v>
      </c>
      <c r="H49" s="511"/>
      <c r="I49" s="511"/>
      <c r="J49" s="511"/>
      <c r="K49" s="511"/>
    </row>
    <row r="50" spans="1:11" s="504" customFormat="1" ht="15">
      <c r="H50" s="511"/>
      <c r="I50" s="511"/>
      <c r="J50" s="511"/>
      <c r="K50" s="511"/>
    </row>
    <row r="51" spans="1:11" s="504" customFormat="1" ht="15">
      <c r="H51" s="511"/>
      <c r="I51" s="511"/>
      <c r="J51" s="511"/>
      <c r="K51" s="511"/>
    </row>
    <row r="52" spans="1:11" s="504" customFormat="1" ht="15">
      <c r="H52" s="511"/>
      <c r="I52" s="511"/>
      <c r="J52" s="511"/>
      <c r="K52" s="511"/>
    </row>
    <row r="53" spans="1:11" s="504" customFormat="1" ht="15">
      <c r="H53" s="511"/>
      <c r="I53" s="511"/>
      <c r="J53" s="511"/>
      <c r="K53" s="511"/>
    </row>
    <row r="54" spans="1:11" s="504" customFormat="1" ht="15">
      <c r="H54" s="511"/>
      <c r="I54" s="511"/>
      <c r="J54" s="511"/>
      <c r="K54" s="511"/>
    </row>
    <row r="55" spans="1:11" s="504" customFormat="1" ht="15">
      <c r="H55" s="511"/>
      <c r="I55" s="511"/>
      <c r="J55" s="511"/>
      <c r="K55" s="511"/>
    </row>
    <row r="56" spans="1:11" s="504" customFormat="1" ht="15">
      <c r="H56" s="511"/>
      <c r="I56" s="511"/>
      <c r="J56" s="511"/>
      <c r="K56" s="511"/>
    </row>
    <row r="57" spans="1:11" s="504" customFormat="1" ht="15">
      <c r="H57" s="511"/>
      <c r="I57" s="511"/>
      <c r="J57" s="511"/>
      <c r="K57" s="511"/>
    </row>
    <row r="58" spans="1:11" s="504" customFormat="1" ht="15">
      <c r="H58" s="511"/>
      <c r="I58" s="511"/>
      <c r="J58" s="511"/>
      <c r="K58" s="511"/>
    </row>
    <row r="59" spans="1:11" s="504" customFormat="1" ht="15">
      <c r="H59" s="511"/>
      <c r="I59" s="511"/>
      <c r="J59" s="511"/>
      <c r="K59" s="511"/>
    </row>
    <row r="60" spans="1:11" s="504" customFormat="1" ht="15">
      <c r="H60" s="511"/>
      <c r="I60" s="511"/>
      <c r="J60" s="511"/>
      <c r="K60" s="511"/>
    </row>
    <row r="61" spans="1:11" s="504" customFormat="1" ht="15">
      <c r="H61" s="511"/>
      <c r="I61" s="511"/>
      <c r="J61" s="511"/>
      <c r="K61" s="511"/>
    </row>
    <row r="62" spans="1:11" s="504" customFormat="1" ht="15">
      <c r="H62" s="511"/>
      <c r="I62" s="511"/>
      <c r="J62" s="511"/>
      <c r="K62" s="511"/>
    </row>
    <row r="63" spans="1:11" s="504" customFormat="1" ht="15">
      <c r="H63" s="511"/>
      <c r="I63" s="511"/>
      <c r="J63" s="511"/>
      <c r="K63" s="511"/>
    </row>
    <row r="64" spans="1:11" s="504" customFormat="1" ht="15">
      <c r="H64" s="511"/>
      <c r="I64" s="511"/>
      <c r="J64" s="511"/>
      <c r="K64" s="511"/>
    </row>
    <row r="65" spans="8:11" s="504" customFormat="1" ht="15">
      <c r="H65" s="511"/>
      <c r="I65" s="511"/>
      <c r="J65" s="511"/>
      <c r="K65" s="511"/>
    </row>
    <row r="66" spans="8:11" s="504" customFormat="1" ht="15">
      <c r="H66" s="511"/>
      <c r="I66" s="511"/>
      <c r="J66" s="511"/>
      <c r="K66" s="511"/>
    </row>
    <row r="67" spans="8:11" s="504" customFormat="1" ht="15">
      <c r="H67" s="511"/>
      <c r="I67" s="511"/>
      <c r="J67" s="511"/>
      <c r="K67" s="511"/>
    </row>
    <row r="68" spans="8:11" s="504" customFormat="1" ht="15">
      <c r="H68" s="511"/>
      <c r="I68" s="511"/>
      <c r="J68" s="511"/>
      <c r="K68" s="511"/>
    </row>
    <row r="69" spans="8:11" s="504" customFormat="1" ht="15">
      <c r="H69" s="511"/>
      <c r="I69" s="511"/>
      <c r="J69" s="511"/>
      <c r="K69" s="511"/>
    </row>
    <row r="70" spans="8:11" s="504" customFormat="1" ht="15">
      <c r="H70" s="511"/>
      <c r="I70" s="511"/>
      <c r="J70" s="511"/>
      <c r="K70" s="511"/>
    </row>
    <row r="71" spans="8:11" s="504" customFormat="1" ht="15">
      <c r="H71" s="511"/>
      <c r="I71" s="511"/>
      <c r="J71" s="511"/>
      <c r="K71" s="511"/>
    </row>
    <row r="72" spans="8:11" s="504" customFormat="1" ht="15">
      <c r="H72" s="511"/>
      <c r="I72" s="511"/>
      <c r="J72" s="511"/>
      <c r="K72" s="511"/>
    </row>
    <row r="73" spans="8:11" s="504" customFormat="1" ht="15">
      <c r="H73" s="511"/>
      <c r="I73" s="511"/>
      <c r="J73" s="511"/>
      <c r="K73" s="511"/>
    </row>
    <row r="74" spans="8:11" s="504" customFormat="1" ht="15">
      <c r="H74" s="511"/>
      <c r="I74" s="511"/>
      <c r="J74" s="511"/>
      <c r="K74" s="511"/>
    </row>
    <row r="75" spans="8:11" s="504" customFormat="1" ht="15">
      <c r="H75" s="511"/>
      <c r="I75" s="511"/>
      <c r="J75" s="511"/>
      <c r="K75" s="511"/>
    </row>
    <row r="76" spans="8:11" s="504" customFormat="1" ht="15">
      <c r="H76" s="511"/>
      <c r="I76" s="511"/>
      <c r="J76" s="511"/>
      <c r="K76" s="511"/>
    </row>
    <row r="77" spans="8:11" s="504" customFormat="1" ht="15">
      <c r="H77" s="511"/>
      <c r="I77" s="511"/>
      <c r="J77" s="511"/>
      <c r="K77" s="511"/>
    </row>
    <row r="78" spans="8:11" s="504" customFormat="1" ht="15">
      <c r="H78" s="511"/>
      <c r="I78" s="511"/>
      <c r="J78" s="511"/>
      <c r="K78" s="511"/>
    </row>
    <row r="79" spans="8:11" s="504" customFormat="1" ht="15">
      <c r="H79" s="511"/>
      <c r="I79" s="511"/>
      <c r="J79" s="511"/>
      <c r="K79" s="511"/>
    </row>
    <row r="80" spans="8:11" s="504" customFormat="1" ht="15">
      <c r="H80" s="511"/>
      <c r="I80" s="511"/>
      <c r="J80" s="511"/>
      <c r="K80" s="511"/>
    </row>
    <row r="81" spans="8:11" s="504" customFormat="1" ht="15">
      <c r="H81" s="511"/>
      <c r="I81" s="511"/>
      <c r="J81" s="511"/>
      <c r="K81" s="511"/>
    </row>
    <row r="82" spans="8:11" s="504" customFormat="1" ht="15">
      <c r="H82" s="511"/>
      <c r="I82" s="511"/>
      <c r="J82" s="511"/>
      <c r="K82" s="511"/>
    </row>
    <row r="83" spans="8:11" s="504" customFormat="1" ht="15">
      <c r="H83" s="511"/>
      <c r="I83" s="511"/>
      <c r="J83" s="511"/>
      <c r="K83" s="511"/>
    </row>
    <row r="84" spans="8:11" s="504" customFormat="1" ht="15">
      <c r="H84" s="511"/>
      <c r="I84" s="511"/>
      <c r="J84" s="511"/>
      <c r="K84" s="511"/>
    </row>
    <row r="85" spans="8:11" s="504" customFormat="1" ht="15">
      <c r="H85" s="511"/>
      <c r="I85" s="511"/>
      <c r="J85" s="511"/>
      <c r="K85" s="511"/>
    </row>
    <row r="86" spans="8:11" s="504" customFormat="1" ht="15">
      <c r="H86" s="511"/>
      <c r="I86" s="511"/>
      <c r="J86" s="511"/>
      <c r="K86" s="511"/>
    </row>
    <row r="87" spans="8:11" s="504" customFormat="1" ht="15">
      <c r="H87" s="511"/>
      <c r="I87" s="511"/>
      <c r="J87" s="511"/>
      <c r="K87" s="511"/>
    </row>
    <row r="88" spans="8:11" s="504" customFormat="1" ht="15">
      <c r="H88" s="511"/>
      <c r="I88" s="511"/>
      <c r="J88" s="511"/>
      <c r="K88" s="511"/>
    </row>
    <row r="89" spans="8:11" s="504" customFormat="1" ht="15">
      <c r="H89" s="511"/>
      <c r="I89" s="511"/>
      <c r="J89" s="511"/>
      <c r="K89" s="511"/>
    </row>
    <row r="90" spans="8:11" s="504" customFormat="1" ht="15">
      <c r="H90" s="511"/>
      <c r="I90" s="511"/>
      <c r="J90" s="511"/>
      <c r="K90" s="511"/>
    </row>
    <row r="91" spans="8:11" s="504" customFormat="1" ht="15">
      <c r="H91" s="511"/>
      <c r="I91" s="511"/>
      <c r="J91" s="511"/>
      <c r="K91" s="511"/>
    </row>
    <row r="92" spans="8:11" s="504" customFormat="1" ht="15">
      <c r="H92" s="511"/>
      <c r="I92" s="511"/>
      <c r="J92" s="511"/>
      <c r="K92" s="511"/>
    </row>
    <row r="93" spans="8:11" s="504" customFormat="1" ht="15">
      <c r="H93" s="511"/>
      <c r="I93" s="511"/>
      <c r="J93" s="511"/>
      <c r="K93" s="511"/>
    </row>
    <row r="94" spans="8:11" s="504" customFormat="1" ht="15">
      <c r="H94" s="511"/>
      <c r="I94" s="511"/>
      <c r="J94" s="511"/>
      <c r="K94" s="511"/>
    </row>
    <row r="95" spans="8:11" s="504" customFormat="1" ht="15">
      <c r="H95" s="511"/>
      <c r="I95" s="511"/>
      <c r="J95" s="511"/>
      <c r="K95" s="511"/>
    </row>
    <row r="96" spans="8:11" s="504" customFormat="1" ht="15">
      <c r="H96" s="511"/>
      <c r="I96" s="511"/>
      <c r="J96" s="511"/>
      <c r="K96" s="511"/>
    </row>
    <row r="97" spans="8:11" s="504" customFormat="1" ht="15">
      <c r="H97" s="511"/>
      <c r="I97" s="511"/>
      <c r="J97" s="511"/>
      <c r="K97" s="511"/>
    </row>
  </sheetData>
  <sheetProtection algorithmName="SHA-512" hashValue="kAVad+RykW3SbWYBfDnol+goeNg8SrrCebLY4pXjPB0LTzmXX1d+7d7gZU/5pGXyTCC82xEKp+ZupaNeY5NVrA==" saltValue="5pFt7q+lndkUdtKFGVFVK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rstPageNumber="42" orientation="landscape" useFirstPageNumber="1" r:id="rId1"/>
  <headerFooter>
    <oddHeader>&amp;RPage &amp;P</oddHeader>
    <oddFooter>&amp;C&amp;8Page 31</oddFooter>
  </headerFooter>
  <colBreaks count="1" manualBreakCount="1">
    <brk id="6" max="1048575" man="1"/>
  </colBreaks>
  <customProperties>
    <customPr name="OrphanNamesChecke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tabColor rgb="FF00B0F0"/>
    <pageSetUpPr fitToPage="1"/>
  </sheetPr>
  <dimension ref="A1:N42"/>
  <sheetViews>
    <sheetView workbookViewId="0"/>
  </sheetViews>
  <sheetFormatPr defaultColWidth="9.140625" defaultRowHeight="12.75"/>
  <cols>
    <col min="1" max="1" width="2.85546875" style="1330" customWidth="1"/>
    <col min="2" max="2" width="3" style="1330" customWidth="1"/>
    <col min="3" max="3" width="48.42578125" style="1330" customWidth="1"/>
    <col min="4" max="4" width="7.42578125" style="1330" customWidth="1"/>
    <col min="5" max="5" width="11.28515625" style="1330" customWidth="1"/>
    <col min="6" max="6" width="10.85546875" style="1330" customWidth="1"/>
    <col min="7" max="8" width="9.140625" style="1330"/>
    <col min="9" max="9" width="11.140625" style="1330" customWidth="1"/>
    <col min="10" max="10" width="10.85546875" style="1330" customWidth="1"/>
    <col min="11" max="11" width="9.140625" style="1330"/>
    <col min="12" max="12" width="14.140625" style="1330" customWidth="1"/>
    <col min="13" max="13" width="9.140625" style="1330"/>
    <col min="14" max="14" width="18.7109375" style="1330" customWidth="1"/>
    <col min="15" max="16384" width="9.140625" style="1330"/>
  </cols>
  <sheetData>
    <row r="1" spans="1:14">
      <c r="A1" s="67"/>
      <c r="B1" s="67"/>
      <c r="C1" s="67"/>
      <c r="D1" s="67"/>
      <c r="E1" s="67"/>
      <c r="F1" s="67"/>
      <c r="G1" s="1328" t="s">
        <v>343</v>
      </c>
      <c r="H1" s="1329"/>
      <c r="I1" s="67"/>
      <c r="J1" s="67"/>
      <c r="K1" s="67"/>
      <c r="L1" s="67"/>
      <c r="M1" s="67"/>
      <c r="N1" s="67"/>
    </row>
    <row r="2" spans="1:14">
      <c r="A2" s="1331"/>
      <c r="B2" s="67"/>
      <c r="C2" s="67"/>
      <c r="D2" s="67"/>
      <c r="E2" s="67"/>
      <c r="F2" s="67"/>
      <c r="G2" s="68" t="s">
        <v>1426</v>
      </c>
      <c r="H2" s="1329"/>
      <c r="I2" s="67"/>
      <c r="J2" s="67"/>
      <c r="K2" s="67"/>
      <c r="L2" s="67"/>
      <c r="M2" s="67"/>
      <c r="N2" s="67"/>
    </row>
    <row r="3" spans="1:14">
      <c r="A3" s="1331"/>
      <c r="B3" s="67"/>
      <c r="C3" s="67"/>
      <c r="D3" s="67"/>
      <c r="E3" s="67"/>
      <c r="F3" s="67"/>
      <c r="G3" s="68" t="s">
        <v>344</v>
      </c>
      <c r="H3" s="67"/>
      <c r="I3" s="67"/>
      <c r="J3" s="67"/>
      <c r="K3" s="67"/>
      <c r="L3" s="67"/>
      <c r="M3" s="67"/>
      <c r="N3" s="67"/>
    </row>
    <row r="4" spans="1:14">
      <c r="A4" s="1331"/>
      <c r="B4" s="67"/>
      <c r="C4" s="67"/>
      <c r="D4" s="67"/>
      <c r="E4" s="67"/>
      <c r="F4" s="67"/>
      <c r="G4" s="68" t="s">
        <v>766</v>
      </c>
      <c r="H4" s="67"/>
      <c r="I4" s="67"/>
      <c r="J4" s="67"/>
      <c r="K4" s="67"/>
      <c r="L4" s="67"/>
      <c r="M4" s="67"/>
      <c r="N4" s="67"/>
    </row>
    <row r="5" spans="1:14">
      <c r="A5" s="1331"/>
      <c r="B5" s="67"/>
      <c r="C5" s="67"/>
      <c r="D5" s="67"/>
      <c r="E5" s="67"/>
      <c r="F5" s="68"/>
      <c r="G5" s="68"/>
      <c r="H5" s="67"/>
      <c r="I5" s="67"/>
      <c r="J5" s="67"/>
      <c r="K5" s="67"/>
      <c r="L5" s="67"/>
      <c r="M5" s="67"/>
      <c r="N5" s="67"/>
    </row>
    <row r="6" spans="1:14">
      <c r="A6" s="1332" t="s">
        <v>593</v>
      </c>
      <c r="B6" s="1333"/>
      <c r="C6" s="1333"/>
      <c r="D6" s="1333"/>
      <c r="E6" s="1334"/>
      <c r="F6" s="1335"/>
      <c r="G6" s="68"/>
      <c r="H6" s="67"/>
      <c r="I6" s="1336" t="s">
        <v>908</v>
      </c>
      <c r="J6" s="2170" t="str">
        <f>COVER!A17</f>
        <v>SD U-46</v>
      </c>
      <c r="K6" s="2170"/>
      <c r="L6" s="2171"/>
      <c r="M6" s="67"/>
      <c r="N6" s="67"/>
    </row>
    <row r="7" spans="1:14">
      <c r="A7" s="2172" t="s">
        <v>767</v>
      </c>
      <c r="B7" s="2173"/>
      <c r="C7" s="2173"/>
      <c r="D7" s="2173"/>
      <c r="E7" s="2174"/>
      <c r="F7" s="1337"/>
      <c r="G7" s="67"/>
      <c r="H7" s="67"/>
      <c r="I7" s="1336" t="s">
        <v>310</v>
      </c>
      <c r="J7" s="2175" t="str">
        <f>COVER!A13</f>
        <v>31045046022</v>
      </c>
      <c r="K7" s="2175"/>
      <c r="L7" s="2175"/>
      <c r="M7" s="67"/>
      <c r="N7" s="67"/>
    </row>
    <row r="8" spans="1:14">
      <c r="A8" s="1338"/>
      <c r="B8" s="1339"/>
      <c r="C8" s="1339"/>
      <c r="D8" s="1339"/>
      <c r="E8" s="1340"/>
      <c r="F8" s="1341"/>
      <c r="G8" s="1342"/>
      <c r="H8" s="1342"/>
      <c r="I8" s="1342"/>
      <c r="J8" s="1342"/>
      <c r="K8" s="1342"/>
      <c r="L8" s="1342"/>
      <c r="M8" s="67"/>
      <c r="N8" s="67"/>
    </row>
    <row r="9" spans="1:14">
      <c r="A9" s="1343"/>
      <c r="B9" s="1344"/>
      <c r="C9" s="1344"/>
      <c r="D9" s="1345"/>
      <c r="E9" s="1346" t="str">
        <f>"Actual Expenditures, Fiscal Year "&amp;'AFR23'!L2&amp;""</f>
        <v>Actual Expenditures, Fiscal Year 2023</v>
      </c>
      <c r="F9" s="1347"/>
      <c r="G9" s="1347"/>
      <c r="H9" s="1347"/>
      <c r="I9" s="1348" t="str">
        <f>"Budgeted Expenditures, Fiscal Year "&amp;'AFR23'!L2+1&amp;""</f>
        <v>Budgeted Expenditures, Fiscal Year 2024</v>
      </c>
      <c r="J9" s="1347"/>
      <c r="K9" s="1347"/>
      <c r="L9" s="1349"/>
      <c r="M9" s="67"/>
      <c r="N9" s="67"/>
    </row>
    <row r="10" spans="1:14">
      <c r="A10" s="1331"/>
      <c r="B10" s="67"/>
      <c r="C10" s="68"/>
      <c r="D10" s="1350"/>
      <c r="E10" s="1351" t="s">
        <v>363</v>
      </c>
      <c r="F10" s="1352" t="s">
        <v>364</v>
      </c>
      <c r="G10" s="1353" t="s">
        <v>370</v>
      </c>
      <c r="H10" s="1354"/>
      <c r="I10" s="1352" t="s">
        <v>363</v>
      </c>
      <c r="J10" s="1352" t="s">
        <v>364</v>
      </c>
      <c r="K10" s="1353" t="s">
        <v>370</v>
      </c>
      <c r="L10" s="1352"/>
      <c r="M10" s="67"/>
      <c r="N10" s="67"/>
    </row>
    <row r="11" spans="1:14" ht="51">
      <c r="A11" s="2176" t="s">
        <v>415</v>
      </c>
      <c r="B11" s="2177"/>
      <c r="C11" s="2178"/>
      <c r="D11" s="1355" t="s">
        <v>769</v>
      </c>
      <c r="E11" s="1355" t="s">
        <v>63</v>
      </c>
      <c r="F11" s="1355" t="s">
        <v>6</v>
      </c>
      <c r="G11" s="1356" t="s">
        <v>1432</v>
      </c>
      <c r="H11" s="1357" t="s">
        <v>135</v>
      </c>
      <c r="I11" s="1355" t="s">
        <v>63</v>
      </c>
      <c r="J11" s="1355" t="s">
        <v>6</v>
      </c>
      <c r="K11" s="1356" t="s">
        <v>1425</v>
      </c>
      <c r="L11" s="1357" t="s">
        <v>135</v>
      </c>
      <c r="M11" s="67"/>
      <c r="N11" s="67"/>
    </row>
    <row r="12" spans="1:14">
      <c r="A12" s="1358">
        <v>1</v>
      </c>
      <c r="B12" s="1359" t="s">
        <v>724</v>
      </c>
      <c r="C12" s="1360"/>
      <c r="D12" s="1361">
        <v>2320</v>
      </c>
      <c r="E12" s="758">
        <f>'Expenditures 16-24'!K52</f>
        <v>5654991</v>
      </c>
      <c r="F12" s="1362"/>
      <c r="G12" s="758">
        <f>'Expenditures 16-24'!K361</f>
        <v>360617</v>
      </c>
      <c r="H12" s="758">
        <f t="shared" ref="H12:H18" si="0">SUM(E12:G12)</f>
        <v>6015608</v>
      </c>
      <c r="I12" s="757">
        <v>5903258</v>
      </c>
      <c r="J12" s="1362"/>
      <c r="K12" s="757">
        <v>392239</v>
      </c>
      <c r="L12" s="758">
        <f t="shared" ref="L12:L18" si="1">SUM(I12:K12)</f>
        <v>6295497</v>
      </c>
      <c r="M12" s="67"/>
      <c r="N12" s="67"/>
    </row>
    <row r="13" spans="1:14">
      <c r="A13" s="1358">
        <v>2</v>
      </c>
      <c r="B13" s="1359" t="s">
        <v>42</v>
      </c>
      <c r="C13" s="1360"/>
      <c r="D13" s="1361">
        <v>2330</v>
      </c>
      <c r="E13" s="758">
        <f>'Expenditures 16-24'!K53</f>
        <v>6102942</v>
      </c>
      <c r="F13" s="1362"/>
      <c r="G13" s="758">
        <f>'Expenditures 16-24'!K362</f>
        <v>0</v>
      </c>
      <c r="H13" s="758">
        <f t="shared" si="0"/>
        <v>6102942</v>
      </c>
      <c r="I13" s="757">
        <v>6709915</v>
      </c>
      <c r="J13" s="1362"/>
      <c r="K13" s="757">
        <v>0</v>
      </c>
      <c r="L13" s="758">
        <f t="shared" si="1"/>
        <v>6709915</v>
      </c>
      <c r="M13" s="67"/>
      <c r="N13" s="67"/>
    </row>
    <row r="14" spans="1:14">
      <c r="A14" s="1358">
        <v>3</v>
      </c>
      <c r="B14" s="1359" t="s">
        <v>43</v>
      </c>
      <c r="C14" s="1360"/>
      <c r="D14" s="1363">
        <v>2490</v>
      </c>
      <c r="E14" s="758">
        <f>'Expenditures 16-24'!K58</f>
        <v>4939244</v>
      </c>
      <c r="F14" s="1362"/>
      <c r="G14" s="758">
        <f>'Expenditures 16-24'!K368</f>
        <v>0</v>
      </c>
      <c r="H14" s="758">
        <f t="shared" si="0"/>
        <v>4939244</v>
      </c>
      <c r="I14" s="757">
        <v>5566802</v>
      </c>
      <c r="J14" s="1362"/>
      <c r="K14" s="757">
        <v>0</v>
      </c>
      <c r="L14" s="758">
        <f t="shared" si="1"/>
        <v>5566802</v>
      </c>
      <c r="M14" s="67"/>
      <c r="N14" s="67"/>
    </row>
    <row r="15" spans="1:14">
      <c r="A15" s="1358">
        <v>4</v>
      </c>
      <c r="B15" s="1359" t="s">
        <v>940</v>
      </c>
      <c r="C15" s="1360"/>
      <c r="D15" s="1361">
        <v>2510</v>
      </c>
      <c r="E15" s="758">
        <f>'Expenditures 16-24'!K61</f>
        <v>395758</v>
      </c>
      <c r="F15" s="758">
        <f>'Expenditures 16-24'!K126</f>
        <v>0</v>
      </c>
      <c r="G15" s="758">
        <f>'Expenditures 16-24'!K371</f>
        <v>0</v>
      </c>
      <c r="H15" s="758">
        <f t="shared" si="0"/>
        <v>395758</v>
      </c>
      <c r="I15" s="757">
        <v>408601</v>
      </c>
      <c r="J15" s="757">
        <v>0</v>
      </c>
      <c r="K15" s="757">
        <v>0</v>
      </c>
      <c r="L15" s="758">
        <f t="shared" si="1"/>
        <v>408601</v>
      </c>
      <c r="M15" s="67"/>
      <c r="N15" s="67"/>
    </row>
    <row r="16" spans="1:14">
      <c r="A16" s="1358">
        <v>5</v>
      </c>
      <c r="B16" s="1359" t="s">
        <v>99</v>
      </c>
      <c r="C16" s="1360"/>
      <c r="D16" s="1361">
        <v>2570</v>
      </c>
      <c r="E16" s="758">
        <f>'Expenditures 16-24'!K66</f>
        <v>2637200</v>
      </c>
      <c r="F16" s="1362"/>
      <c r="G16" s="758">
        <f>'Expenditures 16-24'!K377</f>
        <v>0</v>
      </c>
      <c r="H16" s="758">
        <f t="shared" si="0"/>
        <v>2637200</v>
      </c>
      <c r="I16" s="757">
        <v>1822067</v>
      </c>
      <c r="J16" s="1362"/>
      <c r="K16" s="757">
        <v>0</v>
      </c>
      <c r="L16" s="758">
        <f t="shared" si="1"/>
        <v>1822067</v>
      </c>
      <c r="M16" s="67"/>
      <c r="N16" s="67"/>
    </row>
    <row r="17" spans="1:14">
      <c r="A17" s="1358">
        <v>6</v>
      </c>
      <c r="B17" s="1359" t="s">
        <v>932</v>
      </c>
      <c r="C17" s="1360"/>
      <c r="D17" s="1361">
        <v>2610</v>
      </c>
      <c r="E17" s="758">
        <f>'Expenditures 16-24'!K69</f>
        <v>0</v>
      </c>
      <c r="F17" s="1362"/>
      <c r="G17" s="758">
        <f>'Expenditures 16-24'!K380</f>
        <v>0</v>
      </c>
      <c r="H17" s="758">
        <f t="shared" si="0"/>
        <v>0</v>
      </c>
      <c r="I17" s="757">
        <v>0</v>
      </c>
      <c r="J17" s="1362"/>
      <c r="K17" s="757">
        <v>0</v>
      </c>
      <c r="L17" s="758">
        <f t="shared" si="1"/>
        <v>0</v>
      </c>
      <c r="M17" s="67"/>
      <c r="N17" s="67"/>
    </row>
    <row r="18" spans="1:14" ht="26.25" customHeight="1">
      <c r="A18" s="1364">
        <v>7</v>
      </c>
      <c r="B18" s="2179" t="s">
        <v>7</v>
      </c>
      <c r="C18" s="2179"/>
      <c r="D18" s="2180"/>
      <c r="E18" s="757">
        <v>0</v>
      </c>
      <c r="F18" s="757">
        <v>0</v>
      </c>
      <c r="G18" s="757">
        <v>0</v>
      </c>
      <c r="H18" s="758">
        <f t="shared" si="0"/>
        <v>0</v>
      </c>
      <c r="I18" s="757">
        <v>0</v>
      </c>
      <c r="J18" s="757">
        <v>0</v>
      </c>
      <c r="K18" s="757">
        <v>0</v>
      </c>
      <c r="L18" s="758">
        <f t="shared" si="1"/>
        <v>0</v>
      </c>
      <c r="M18" s="67"/>
      <c r="N18" s="67"/>
    </row>
    <row r="19" spans="1:14" ht="13.5" thickBot="1">
      <c r="A19" s="1358">
        <v>8</v>
      </c>
      <c r="B19" s="1365" t="s">
        <v>1026</v>
      </c>
      <c r="C19" s="67"/>
      <c r="D19" s="1366"/>
      <c r="E19" s="1367">
        <f t="shared" ref="E19:L19" si="2">SUM(E12:E17)-E18</f>
        <v>19730135</v>
      </c>
      <c r="F19" s="1367">
        <f t="shared" si="2"/>
        <v>0</v>
      </c>
      <c r="G19" s="1367">
        <f t="shared" ref="G19" si="3">SUM(G12:G17)-G18</f>
        <v>360617</v>
      </c>
      <c r="H19" s="1367">
        <f t="shared" si="2"/>
        <v>20090752</v>
      </c>
      <c r="I19" s="1367">
        <f t="shared" si="2"/>
        <v>20410643</v>
      </c>
      <c r="J19" s="1367">
        <f t="shared" si="2"/>
        <v>0</v>
      </c>
      <c r="K19" s="1367">
        <f t="shared" si="2"/>
        <v>392239</v>
      </c>
      <c r="L19" s="1367">
        <f t="shared" si="2"/>
        <v>20802882</v>
      </c>
      <c r="M19" s="67"/>
      <c r="N19" s="67"/>
    </row>
    <row r="20" spans="1:14" ht="13.5" thickTop="1">
      <c r="A20" s="1358">
        <v>9</v>
      </c>
      <c r="B20" s="2181" t="str">
        <f>"Percent Increase (Decrease) for FY"&amp;'AFR23'!L2+1&amp;" (Budgeted) over FY"&amp;'AFR23'!L2&amp;" (Actual)"</f>
        <v>Percent Increase (Decrease) for FY2024 (Budgeted) over FY2023 (Actual)</v>
      </c>
      <c r="C20" s="2181"/>
      <c r="D20" s="2182"/>
      <c r="E20" s="1368"/>
      <c r="F20" s="1368"/>
      <c r="G20" s="1368"/>
      <c r="H20" s="1368"/>
      <c r="I20" s="1368"/>
      <c r="J20" s="1368"/>
      <c r="K20" s="1368"/>
      <c r="L20" s="1369">
        <f>IF(AND(H19&gt;0,L19&gt;0),(((L19-H19)/H19)),"Enter Budget Data")</f>
        <v>3.5445661765174344E-2</v>
      </c>
      <c r="M20" s="67"/>
      <c r="N20" s="67"/>
    </row>
    <row r="21" spans="1:14">
      <c r="A21" s="1370"/>
      <c r="B21" s="69"/>
      <c r="C21" s="67"/>
      <c r="D21" s="1371"/>
      <c r="E21" s="1372"/>
      <c r="F21" s="1373"/>
      <c r="G21" s="1373"/>
      <c r="H21" s="1373"/>
      <c r="I21" s="1373"/>
      <c r="J21" s="1373"/>
      <c r="K21" s="1373"/>
      <c r="L21" s="1374"/>
      <c r="M21" s="67"/>
      <c r="N21" s="67"/>
    </row>
    <row r="22" spans="1:14">
      <c r="A22" s="1331"/>
      <c r="B22" s="66"/>
      <c r="C22" s="67"/>
      <c r="D22" s="67"/>
      <c r="E22" s="67"/>
      <c r="F22" s="67"/>
      <c r="G22" s="67"/>
      <c r="H22" s="67"/>
      <c r="I22" s="1327"/>
      <c r="J22" s="67"/>
      <c r="K22" s="67"/>
      <c r="L22" s="67"/>
      <c r="M22" s="67"/>
      <c r="N22" s="67"/>
    </row>
    <row r="23" spans="1:14">
      <c r="A23" s="1375" t="s">
        <v>113</v>
      </c>
      <c r="B23" s="66"/>
      <c r="C23" s="67"/>
      <c r="D23" s="67"/>
      <c r="E23" s="67"/>
      <c r="F23" s="67"/>
      <c r="G23" s="67"/>
      <c r="H23" s="67"/>
      <c r="I23" s="67"/>
      <c r="J23" s="67"/>
      <c r="K23" s="67"/>
      <c r="L23" s="67"/>
      <c r="M23" s="67"/>
      <c r="N23" s="67"/>
    </row>
    <row r="24" spans="1:14">
      <c r="A24" s="1331" t="str">
        <f>"I certify that the amounts shown above as Actual Expenditures, Fiscal Year "&amp;'AFR23'!L2&amp;", agree with the amounts on the district's Annual Financial Report for Fiscal Year "&amp;'AFR23'!L2&amp;"."</f>
        <v>I certify that the amounts shown above as Actual Expenditures, Fiscal Year 2023, agree with the amounts on the district's Annual Financial Report for Fiscal Year 2023.</v>
      </c>
      <c r="B24" s="66"/>
      <c r="C24" s="67"/>
      <c r="D24" s="67"/>
      <c r="E24" s="67"/>
      <c r="F24" s="67"/>
      <c r="G24" s="67"/>
      <c r="H24" s="67"/>
      <c r="I24" s="67"/>
      <c r="J24" s="67"/>
      <c r="K24" s="67"/>
      <c r="L24" s="67"/>
      <c r="M24" s="67"/>
      <c r="N24" s="67"/>
    </row>
    <row r="25" spans="1:14">
      <c r="A25" s="1331" t="str">
        <f>"I also certify that the amounts shown above as Budgeted Expenditures, Fiscal Year "&amp;'AFR23'!L2+1&amp;", agree with the amounts on the budget adopted by the Board of Education."</f>
        <v>I also certify that the amounts shown above as Budgeted Expenditures, Fiscal Year 2024, agree with the amounts on the budget adopted by the Board of Education.</v>
      </c>
      <c r="B25" s="66"/>
      <c r="C25" s="67"/>
      <c r="D25" s="67"/>
      <c r="E25" s="67"/>
      <c r="F25" s="67"/>
      <c r="G25" s="67"/>
      <c r="H25" s="67"/>
      <c r="I25" s="67"/>
      <c r="J25" s="67"/>
      <c r="K25" s="67"/>
      <c r="L25" s="67"/>
      <c r="M25" s="67"/>
      <c r="N25" s="67"/>
    </row>
    <row r="26" spans="1:14">
      <c r="A26" s="1376"/>
      <c r="B26" s="66"/>
      <c r="C26" s="67"/>
      <c r="D26" s="67"/>
      <c r="E26" s="67"/>
      <c r="F26" s="67"/>
      <c r="G26" s="67"/>
      <c r="H26" s="67"/>
      <c r="I26" s="67"/>
      <c r="J26" s="67"/>
      <c r="K26" s="67"/>
      <c r="L26" s="67"/>
      <c r="M26" s="67"/>
      <c r="N26" s="67"/>
    </row>
    <row r="27" spans="1:14">
      <c r="A27" s="1331"/>
      <c r="B27" s="66"/>
      <c r="C27" s="2183"/>
      <c r="D27" s="2183"/>
      <c r="E27" s="308"/>
      <c r="F27" s="2184"/>
      <c r="G27" s="2184"/>
      <c r="H27" s="2184"/>
      <c r="I27" s="67"/>
      <c r="J27" s="67"/>
      <c r="K27" s="67"/>
      <c r="L27" s="67"/>
      <c r="M27" s="67"/>
      <c r="N27" s="67"/>
    </row>
    <row r="28" spans="1:14">
      <c r="A28" s="1331"/>
      <c r="B28" s="66"/>
      <c r="C28" s="1377" t="s">
        <v>911</v>
      </c>
      <c r="D28" s="1378"/>
      <c r="E28" s="1379"/>
      <c r="F28" s="2185" t="s">
        <v>1198</v>
      </c>
      <c r="G28" s="2185"/>
      <c r="H28" s="2185"/>
      <c r="I28" s="67"/>
      <c r="J28" s="67"/>
      <c r="K28" s="67"/>
      <c r="L28" s="67"/>
      <c r="M28" s="67"/>
      <c r="N28" s="67"/>
    </row>
    <row r="29" spans="1:14">
      <c r="A29" s="1331"/>
      <c r="B29" s="66"/>
      <c r="C29" s="2186"/>
      <c r="D29" s="2186"/>
      <c r="E29" s="314"/>
      <c r="F29" s="2186"/>
      <c r="G29" s="2186"/>
      <c r="H29" s="2186"/>
      <c r="I29" s="67"/>
      <c r="J29" s="67"/>
      <c r="K29" s="67"/>
      <c r="L29" s="67"/>
      <c r="M29" s="67"/>
      <c r="N29" s="67"/>
    </row>
    <row r="30" spans="1:14">
      <c r="A30" s="1331"/>
      <c r="B30" s="66"/>
      <c r="C30" s="1380" t="s">
        <v>1226</v>
      </c>
      <c r="D30" s="67"/>
      <c r="E30" s="1381"/>
      <c r="F30" s="2169" t="s">
        <v>1199</v>
      </c>
      <c r="G30" s="2169"/>
      <c r="H30" s="2169"/>
      <c r="I30" s="67"/>
      <c r="J30" s="67"/>
      <c r="K30" s="67"/>
      <c r="L30" s="67"/>
      <c r="M30" s="67"/>
      <c r="N30" s="67"/>
    </row>
    <row r="31" spans="1:14">
      <c r="A31" s="1331"/>
      <c r="B31" s="66"/>
      <c r="C31" s="1382"/>
      <c r="D31" s="67"/>
      <c r="E31" s="1371"/>
      <c r="F31" s="1372"/>
      <c r="G31" s="1372"/>
      <c r="H31" s="1372"/>
      <c r="I31" s="67"/>
      <c r="J31" s="67"/>
      <c r="K31" s="67"/>
      <c r="L31" s="67"/>
      <c r="M31" s="67"/>
      <c r="N31" s="67"/>
    </row>
    <row r="32" spans="1:14">
      <c r="A32" s="1331"/>
      <c r="B32" s="1383" t="s">
        <v>912</v>
      </c>
      <c r="C32" s="67"/>
      <c r="D32" s="67"/>
      <c r="E32" s="67"/>
      <c r="F32" s="67"/>
      <c r="G32" s="67"/>
      <c r="H32" s="67"/>
      <c r="I32" s="67"/>
      <c r="J32" s="67"/>
      <c r="K32" s="67"/>
      <c r="L32" s="67"/>
      <c r="M32" s="67"/>
      <c r="N32" s="67"/>
    </row>
    <row r="33" spans="1:14">
      <c r="A33" s="1331"/>
      <c r="B33" s="1384"/>
      <c r="C33" s="67"/>
      <c r="D33" s="67"/>
      <c r="E33" s="67"/>
      <c r="F33" s="67"/>
      <c r="G33" s="67"/>
      <c r="H33" s="67"/>
      <c r="I33" s="67"/>
      <c r="J33" s="67"/>
      <c r="K33" s="67"/>
      <c r="L33" s="67"/>
      <c r="M33" s="67"/>
      <c r="N33" s="67"/>
    </row>
    <row r="34" spans="1:14">
      <c r="A34" s="1331"/>
      <c r="B34" s="309"/>
      <c r="C34" s="2166" t="s">
        <v>1777</v>
      </c>
      <c r="D34" s="2166"/>
      <c r="E34" s="2166"/>
      <c r="F34" s="2166"/>
      <c r="G34" s="2166"/>
      <c r="H34" s="2166"/>
      <c r="I34" s="2166"/>
      <c r="J34" s="2166"/>
      <c r="K34" s="1385"/>
      <c r="L34" s="67"/>
      <c r="M34" s="67"/>
      <c r="N34" s="67"/>
    </row>
    <row r="35" spans="1:14">
      <c r="A35" s="1331"/>
      <c r="B35" s="67"/>
      <c r="C35" s="2166"/>
      <c r="D35" s="2166"/>
      <c r="E35" s="2166"/>
      <c r="F35" s="2166"/>
      <c r="G35" s="2166"/>
      <c r="H35" s="2166"/>
      <c r="I35" s="2166"/>
      <c r="J35" s="2166"/>
      <c r="K35" s="1385"/>
      <c r="L35" s="67"/>
      <c r="M35" s="67"/>
      <c r="N35" s="67"/>
    </row>
    <row r="36" spans="1:14">
      <c r="A36" s="1331"/>
      <c r="B36" s="67"/>
      <c r="C36" s="1386"/>
      <c r="D36" s="67"/>
      <c r="E36" s="67"/>
      <c r="F36" s="67"/>
      <c r="G36" s="67"/>
      <c r="H36" s="67"/>
      <c r="I36" s="67"/>
      <c r="J36" s="67"/>
      <c r="K36" s="67"/>
      <c r="L36" s="67"/>
      <c r="M36" s="67"/>
      <c r="N36" s="67"/>
    </row>
    <row r="37" spans="1:14">
      <c r="A37" s="1331"/>
      <c r="B37" s="309"/>
      <c r="C37" s="2166" t="str">
        <f>"The district is unable to waive the limitation by board action and will be requesting a waiver from the General Assembly pursuant to the procedures in Chapter 105 ILCS 5/2-3.25g.  Waiver applications must be postmarked by August 15, "&amp;'AFR23'!L2&amp;", to ensure inclusion in the fall "&amp;'AFR23'!L2&amp;" report or postmarked by January 15, "&amp;'AFR23'!L2+1&amp;", to ensure inclusion in the spring "&amp;'AFR23'!L2+1&amp;"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2023, to ensure inclusion in the fall 2023 report or postmarked by January 15, 2024, to ensure inclusion in the spring 2024 report.  Information on the waiver process can be found at  the waiver's webpage below.</v>
      </c>
      <c r="D37" s="2166"/>
      <c r="E37" s="2166"/>
      <c r="F37" s="2166"/>
      <c r="G37" s="2166"/>
      <c r="H37" s="2166"/>
      <c r="I37" s="2166"/>
      <c r="J37" s="2166"/>
      <c r="K37" s="1385"/>
      <c r="L37" s="1387"/>
      <c r="M37" s="67"/>
      <c r="N37" s="67"/>
    </row>
    <row r="38" spans="1:14" ht="42.75" customHeight="1">
      <c r="A38" s="1331"/>
      <c r="B38" s="67"/>
      <c r="C38" s="2166"/>
      <c r="D38" s="2166"/>
      <c r="E38" s="2166"/>
      <c r="F38" s="2166"/>
      <c r="G38" s="2166"/>
      <c r="H38" s="2166"/>
      <c r="I38" s="2166"/>
      <c r="J38" s="2166"/>
      <c r="K38" s="1385"/>
      <c r="L38" s="1387"/>
      <c r="M38" s="67"/>
      <c r="N38" s="67"/>
    </row>
    <row r="39" spans="1:14">
      <c r="A39" s="1331"/>
      <c r="B39" s="67"/>
      <c r="C39" s="1391" t="s">
        <v>4824</v>
      </c>
      <c r="D39" s="67"/>
      <c r="E39" s="1388"/>
      <c r="F39" s="759"/>
      <c r="G39" s="759"/>
      <c r="H39" s="1388"/>
      <c r="I39" s="67"/>
      <c r="J39" s="67"/>
      <c r="K39" s="67"/>
      <c r="L39" s="67"/>
      <c r="M39" s="67"/>
      <c r="N39" s="67"/>
    </row>
    <row r="40" spans="1:14">
      <c r="A40" s="1331"/>
      <c r="B40" s="309"/>
      <c r="C40" s="2167" t="s">
        <v>1433</v>
      </c>
      <c r="D40" s="2168"/>
      <c r="E40" s="2168"/>
      <c r="F40" s="2168"/>
      <c r="G40" s="2168"/>
      <c r="H40" s="2168"/>
      <c r="I40" s="2168"/>
      <c r="J40" s="2168"/>
      <c r="K40" s="1389"/>
      <c r="L40" s="67"/>
      <c r="M40" s="67"/>
      <c r="N40" s="67"/>
    </row>
    <row r="41" spans="1:14">
      <c r="A41" s="1331"/>
      <c r="B41" s="67"/>
      <c r="C41" s="1390"/>
      <c r="D41" s="1390"/>
      <c r="E41" s="1390"/>
      <c r="F41" s="1390"/>
      <c r="G41" s="1390"/>
      <c r="H41" s="1390"/>
      <c r="I41" s="1390"/>
      <c r="J41" s="1390"/>
      <c r="K41" s="1390"/>
      <c r="L41" s="67"/>
      <c r="M41" s="67"/>
      <c r="N41" s="67"/>
    </row>
    <row r="42" spans="1:14">
      <c r="A42" s="67"/>
      <c r="B42" s="67"/>
      <c r="C42" s="67"/>
      <c r="D42" s="67"/>
      <c r="E42" s="67"/>
      <c r="F42" s="67"/>
      <c r="G42" s="67"/>
      <c r="H42" s="67"/>
      <c r="I42" s="67"/>
      <c r="J42" s="67"/>
      <c r="K42" s="67"/>
      <c r="L42" s="67"/>
      <c r="M42" s="67"/>
      <c r="N42" s="67"/>
    </row>
  </sheetData>
  <sheetProtection algorithmName="SHA-512" hashValue="dexJK7x1kKi6gx7lswLrBxPSe2Zb7g+7XM4L3JTX/pI3VBtIwNj9HunuBalkpb/9Fnxae1xTx9X8/AXBg+tBqQ==" saltValue="pHt47XByELEO/BsbR/XyF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customProperties>
    <customPr name="OrphanNamesChecke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tint="-0.499984740745262"/>
    <pageSetUpPr fitToPage="1"/>
  </sheetPr>
  <dimension ref="A1:I83"/>
  <sheetViews>
    <sheetView workbookViewId="0">
      <selection activeCell="B52" sqref="B52"/>
    </sheetView>
  </sheetViews>
  <sheetFormatPr defaultColWidth="9.140625" defaultRowHeight="12"/>
  <cols>
    <col min="1" max="1" width="2.28515625" style="1609" customWidth="1"/>
    <col min="2" max="2" width="88.140625" style="1609" customWidth="1"/>
    <col min="3" max="3" width="1" style="1609" customWidth="1"/>
    <col min="4" max="4" width="23.42578125" style="1609" customWidth="1"/>
    <col min="5" max="5" width="11" style="1609" customWidth="1"/>
    <col min="6" max="6" width="5.140625" style="1609" customWidth="1"/>
    <col min="7" max="7" width="2.42578125" style="1609" customWidth="1"/>
    <col min="8" max="8" width="5.42578125" style="1609" customWidth="1"/>
    <col min="9" max="16384" width="9.140625" style="1609"/>
  </cols>
  <sheetData>
    <row r="1" spans="1:5" ht="12.75" thickBot="1">
      <c r="A1" s="1608" t="s">
        <v>938</v>
      </c>
      <c r="C1" s="1610" t="s">
        <v>1034</v>
      </c>
      <c r="D1" s="1610"/>
      <c r="E1" s="1610"/>
    </row>
    <row r="2" spans="1:5" ht="12.75" thickTop="1">
      <c r="A2" s="1611"/>
      <c r="B2" s="1611"/>
      <c r="C2" s="1611" t="s">
        <v>1034</v>
      </c>
      <c r="D2" s="1612" t="s">
        <v>602</v>
      </c>
      <c r="E2" s="1613" t="s">
        <v>969</v>
      </c>
    </row>
    <row r="3" spans="1:5">
      <c r="C3" s="1609" t="s">
        <v>1034</v>
      </c>
      <c r="D3" s="1614"/>
    </row>
    <row r="4" spans="1:5">
      <c r="A4" s="1615" t="s">
        <v>1355</v>
      </c>
      <c r="C4" s="1609" t="s">
        <v>1034</v>
      </c>
      <c r="D4" s="1616" t="s">
        <v>10</v>
      </c>
      <c r="E4" s="1617" t="s">
        <v>22</v>
      </c>
    </row>
    <row r="5" spans="1:5">
      <c r="A5" s="1615" t="s">
        <v>1357</v>
      </c>
      <c r="C5" s="1609" t="s">
        <v>1034</v>
      </c>
      <c r="D5" s="1616" t="s">
        <v>10</v>
      </c>
      <c r="E5" s="1617" t="s">
        <v>22</v>
      </c>
    </row>
    <row r="6" spans="1:5">
      <c r="A6" s="1615" t="s">
        <v>1356</v>
      </c>
      <c r="C6" s="1609" t="s">
        <v>1034</v>
      </c>
      <c r="D6" s="1614" t="s">
        <v>11</v>
      </c>
      <c r="E6" s="1617" t="s">
        <v>835</v>
      </c>
    </row>
    <row r="7" spans="1:5">
      <c r="A7" s="1615" t="s">
        <v>1358</v>
      </c>
      <c r="C7" s="1609" t="s">
        <v>1034</v>
      </c>
      <c r="D7" s="1616" t="s">
        <v>12</v>
      </c>
      <c r="E7" s="1617" t="s">
        <v>836</v>
      </c>
    </row>
    <row r="8" spans="1:5">
      <c r="A8" s="1615" t="s">
        <v>320</v>
      </c>
      <c r="C8" s="1609" t="s">
        <v>1034</v>
      </c>
      <c r="D8" s="1616"/>
      <c r="E8" s="1617"/>
    </row>
    <row r="9" spans="1:5">
      <c r="B9" s="1614" t="s">
        <v>592</v>
      </c>
      <c r="C9" s="1614" t="s">
        <v>1034</v>
      </c>
      <c r="D9" s="1616" t="s">
        <v>13</v>
      </c>
      <c r="E9" s="1617" t="s">
        <v>23</v>
      </c>
    </row>
    <row r="10" spans="1:5">
      <c r="B10" s="1614" t="s">
        <v>866</v>
      </c>
      <c r="C10" s="1609" t="s">
        <v>1034</v>
      </c>
      <c r="D10" s="1616"/>
      <c r="E10" s="1617"/>
    </row>
    <row r="11" spans="1:5">
      <c r="B11" s="1614" t="s">
        <v>1359</v>
      </c>
      <c r="C11" s="1609" t="s">
        <v>1034</v>
      </c>
      <c r="D11" s="1616" t="s">
        <v>14</v>
      </c>
      <c r="E11" s="1617" t="s">
        <v>1498</v>
      </c>
    </row>
    <row r="12" spans="1:5">
      <c r="B12" s="1616" t="s">
        <v>1360</v>
      </c>
      <c r="C12" s="1609" t="s">
        <v>1034</v>
      </c>
      <c r="D12" s="1616" t="s">
        <v>15</v>
      </c>
      <c r="E12" s="1617" t="s">
        <v>1499</v>
      </c>
    </row>
    <row r="13" spans="1:5">
      <c r="B13" s="1614" t="s">
        <v>1015</v>
      </c>
      <c r="C13" s="1609" t="s">
        <v>1034</v>
      </c>
      <c r="D13" s="1616" t="s">
        <v>16</v>
      </c>
      <c r="E13" s="1617" t="s">
        <v>1500</v>
      </c>
    </row>
    <row r="14" spans="1:5">
      <c r="A14" s="1615" t="s">
        <v>439</v>
      </c>
      <c r="B14" s="1614"/>
      <c r="D14" s="1616"/>
      <c r="E14" s="1617"/>
    </row>
    <row r="15" spans="1:5">
      <c r="A15" s="1618"/>
      <c r="B15" s="1609" t="s">
        <v>1361</v>
      </c>
      <c r="C15" s="1609" t="s">
        <v>1034</v>
      </c>
      <c r="D15" s="1616" t="s">
        <v>17</v>
      </c>
      <c r="E15" s="1617">
        <v>25</v>
      </c>
    </row>
    <row r="16" spans="1:5">
      <c r="A16" s="1618"/>
      <c r="B16" s="1609" t="s">
        <v>1362</v>
      </c>
      <c r="C16" s="1609" t="s">
        <v>1034</v>
      </c>
      <c r="D16" s="1616" t="s">
        <v>601</v>
      </c>
      <c r="E16" s="1617">
        <v>26</v>
      </c>
    </row>
    <row r="17" spans="1:5">
      <c r="B17" s="1614" t="s">
        <v>879</v>
      </c>
      <c r="C17" s="1609" t="s">
        <v>1034</v>
      </c>
      <c r="E17" s="1617"/>
    </row>
    <row r="18" spans="1:5">
      <c r="B18" s="1614" t="s">
        <v>1368</v>
      </c>
      <c r="D18" s="1616" t="s">
        <v>18</v>
      </c>
      <c r="E18" s="1617">
        <v>27</v>
      </c>
    </row>
    <row r="19" spans="1:5">
      <c r="B19" s="1614" t="s">
        <v>1566</v>
      </c>
      <c r="D19" s="1616" t="s">
        <v>1567</v>
      </c>
      <c r="E19" s="1619" t="s">
        <v>4792</v>
      </c>
    </row>
    <row r="20" spans="1:5">
      <c r="A20" s="1615" t="s">
        <v>970</v>
      </c>
      <c r="C20" s="1609" t="s">
        <v>1034</v>
      </c>
      <c r="D20" s="1616"/>
      <c r="E20" s="1617"/>
    </row>
    <row r="21" spans="1:5">
      <c r="B21" s="1614" t="s">
        <v>1363</v>
      </c>
      <c r="C21" s="1609" t="s">
        <v>1034</v>
      </c>
      <c r="D21" s="1616" t="s">
        <v>19</v>
      </c>
      <c r="E21" s="1619">
        <v>36</v>
      </c>
    </row>
    <row r="22" spans="1:5">
      <c r="B22" s="1614" t="s">
        <v>1364</v>
      </c>
      <c r="C22" s="1609" t="s">
        <v>1034</v>
      </c>
      <c r="D22" s="1616" t="s">
        <v>20</v>
      </c>
      <c r="E22" s="1619" t="s">
        <v>4793</v>
      </c>
    </row>
    <row r="23" spans="1:5">
      <c r="A23" s="1615"/>
      <c r="B23" s="1609" t="s">
        <v>1353</v>
      </c>
      <c r="C23" s="1609" t="s">
        <v>1034</v>
      </c>
      <c r="D23" s="1614" t="s">
        <v>1434</v>
      </c>
      <c r="E23" s="1619">
        <v>40</v>
      </c>
    </row>
    <row r="24" spans="1:5">
      <c r="A24" s="1615"/>
      <c r="B24" s="1609" t="s">
        <v>1354</v>
      </c>
      <c r="D24" s="1614" t="s">
        <v>560</v>
      </c>
      <c r="E24" s="1619">
        <v>41</v>
      </c>
    </row>
    <row r="25" spans="1:5">
      <c r="A25" s="1615" t="s">
        <v>1234</v>
      </c>
      <c r="C25" s="1609" t="s">
        <v>1034</v>
      </c>
      <c r="D25" s="1614" t="s">
        <v>1114</v>
      </c>
      <c r="E25" s="1619">
        <v>42</v>
      </c>
    </row>
    <row r="26" spans="1:5">
      <c r="A26" s="1615" t="s">
        <v>1365</v>
      </c>
      <c r="C26" s="1609" t="s">
        <v>1034</v>
      </c>
      <c r="D26" s="1616" t="s">
        <v>21</v>
      </c>
      <c r="E26" s="1619">
        <v>43</v>
      </c>
    </row>
    <row r="27" spans="1:5">
      <c r="A27" s="1615" t="s">
        <v>1366</v>
      </c>
      <c r="C27" s="1609" t="s">
        <v>1034</v>
      </c>
      <c r="D27" s="1616" t="s">
        <v>494</v>
      </c>
      <c r="E27" s="1619">
        <v>44</v>
      </c>
    </row>
    <row r="28" spans="1:5">
      <c r="A28" s="1615" t="s">
        <v>1367</v>
      </c>
      <c r="C28" s="1609" t="s">
        <v>1034</v>
      </c>
      <c r="D28" s="1616" t="s">
        <v>488</v>
      </c>
      <c r="E28" s="1619">
        <v>45</v>
      </c>
    </row>
    <row r="29" spans="1:5">
      <c r="A29" s="1615" t="s">
        <v>1369</v>
      </c>
      <c r="D29" s="1616" t="s">
        <v>603</v>
      </c>
      <c r="E29" s="1619">
        <v>46</v>
      </c>
    </row>
    <row r="30" spans="1:5">
      <c r="A30" s="1615" t="s">
        <v>1370</v>
      </c>
      <c r="D30" s="1616" t="s">
        <v>1115</v>
      </c>
      <c r="E30" s="1619">
        <v>47</v>
      </c>
    </row>
    <row r="31" spans="1:5">
      <c r="A31" s="1620" t="s">
        <v>1371</v>
      </c>
      <c r="C31" s="1609" t="s">
        <v>1034</v>
      </c>
      <c r="D31" s="1616" t="s">
        <v>40</v>
      </c>
      <c r="E31" s="1619" t="s">
        <v>1580</v>
      </c>
    </row>
    <row r="32" spans="1:5">
      <c r="A32" s="1614" t="s">
        <v>1588</v>
      </c>
      <c r="C32" s="1609" t="s">
        <v>1034</v>
      </c>
      <c r="D32" s="1616" t="s">
        <v>1521</v>
      </c>
      <c r="E32" s="1621" t="s">
        <v>1579</v>
      </c>
    </row>
    <row r="33" spans="1:5">
      <c r="A33" s="1618"/>
      <c r="D33" s="1616"/>
      <c r="E33" s="1622"/>
    </row>
    <row r="34" spans="1:5" ht="15.75" customHeight="1" thickBot="1">
      <c r="A34" s="1831" t="s">
        <v>937</v>
      </c>
      <c r="B34" s="1831"/>
      <c r="C34" s="1831"/>
      <c r="D34" s="1831"/>
      <c r="E34" s="1831"/>
    </row>
    <row r="35" spans="1:5" ht="12.75" thickTop="1">
      <c r="B35" s="1620"/>
      <c r="C35" s="1623"/>
      <c r="D35" s="1623"/>
      <c r="E35" s="1624"/>
    </row>
    <row r="36" spans="1:5" ht="1.5" customHeight="1">
      <c r="B36" s="1620"/>
      <c r="C36" s="1623"/>
      <c r="D36" s="1623"/>
      <c r="E36" s="1624"/>
    </row>
    <row r="37" spans="1:5" hidden="1">
      <c r="B37" s="1620"/>
      <c r="C37" s="1623"/>
      <c r="D37" s="1623"/>
      <c r="E37" s="1624"/>
    </row>
    <row r="38" spans="1:5" hidden="1">
      <c r="B38" s="1620"/>
      <c r="C38" s="1623"/>
      <c r="D38" s="1623"/>
      <c r="E38" s="1624"/>
    </row>
    <row r="39" spans="1:5">
      <c r="A39" s="1828" t="s">
        <v>610</v>
      </c>
      <c r="B39" s="1828"/>
      <c r="C39" s="1828"/>
      <c r="D39" s="1828"/>
      <c r="E39" s="1828"/>
    </row>
    <row r="40" spans="1:5">
      <c r="A40" s="1829" t="s">
        <v>1233</v>
      </c>
      <c r="B40" s="1829"/>
      <c r="C40" s="1829"/>
      <c r="D40" s="1829"/>
      <c r="E40" s="1829"/>
    </row>
    <row r="41" spans="1:5" ht="12.75" customHeight="1">
      <c r="A41" s="1830" t="s">
        <v>902</v>
      </c>
      <c r="B41" s="1830"/>
      <c r="C41" s="1830"/>
      <c r="D41" s="1830"/>
      <c r="E41" s="1830"/>
    </row>
    <row r="42" spans="1:5" ht="6.75" customHeight="1">
      <c r="A42" s="1614"/>
      <c r="B42" s="1625"/>
    </row>
    <row r="43" spans="1:5">
      <c r="A43" s="1626" t="s">
        <v>874</v>
      </c>
      <c r="B43" s="1627" t="s">
        <v>1565</v>
      </c>
    </row>
    <row r="44" spans="1:5" ht="6.75" customHeight="1">
      <c r="A44" s="1628"/>
      <c r="B44" s="1627"/>
    </row>
    <row r="45" spans="1:5">
      <c r="A45" s="1626" t="s">
        <v>875</v>
      </c>
      <c r="B45" s="1616" t="s">
        <v>1236</v>
      </c>
    </row>
    <row r="46" spans="1:5" ht="9.75" customHeight="1">
      <c r="A46" s="1629"/>
      <c r="B46" s="1630"/>
    </row>
    <row r="47" spans="1:5">
      <c r="A47" s="1616" t="s">
        <v>1235</v>
      </c>
      <c r="B47" s="1616" t="s">
        <v>4848</v>
      </c>
      <c r="C47" s="1631"/>
    </row>
    <row r="48" spans="1:5" ht="9.75" customHeight="1">
      <c r="A48" s="1630"/>
      <c r="B48" s="1630"/>
      <c r="C48" s="1631"/>
    </row>
    <row r="49" spans="1:2">
      <c r="A49" s="1629" t="s">
        <v>1237</v>
      </c>
      <c r="B49" s="1632" t="s">
        <v>1239</v>
      </c>
    </row>
    <row r="50" spans="1:2">
      <c r="B50" s="1616" t="s">
        <v>4878</v>
      </c>
    </row>
    <row r="51" spans="1:2">
      <c r="A51" s="1633"/>
      <c r="B51" s="1630" t="s">
        <v>4879</v>
      </c>
    </row>
    <row r="52" spans="1:2" ht="4.5" customHeight="1">
      <c r="A52" s="1633"/>
      <c r="B52" s="1633"/>
    </row>
    <row r="53" spans="1:2">
      <c r="A53" s="1633"/>
      <c r="B53" s="1634" t="s">
        <v>4795</v>
      </c>
    </row>
    <row r="54" spans="1:2" ht="8.25" customHeight="1">
      <c r="A54" s="1633"/>
      <c r="B54" s="1635"/>
    </row>
    <row r="55" spans="1:2">
      <c r="A55" s="1633"/>
      <c r="B55" s="1616" t="s">
        <v>1304</v>
      </c>
    </row>
    <row r="56" spans="1:2">
      <c r="A56" s="1630"/>
      <c r="B56" s="1633" t="s">
        <v>1306</v>
      </c>
    </row>
    <row r="57" spans="1:2">
      <c r="A57" s="1636"/>
      <c r="B57" s="1633" t="s">
        <v>1307</v>
      </c>
    </row>
    <row r="58" spans="1:2">
      <c r="A58" s="1637"/>
      <c r="B58" s="1638" t="s">
        <v>4794</v>
      </c>
    </row>
    <row r="59" spans="1:2">
      <c r="A59" s="1639"/>
      <c r="B59" s="1638"/>
    </row>
    <row r="60" spans="1:2" ht="6" customHeight="1">
      <c r="A60" s="1640"/>
      <c r="B60" s="1629"/>
    </row>
    <row r="61" spans="1:2">
      <c r="A61" s="1616" t="s">
        <v>1238</v>
      </c>
      <c r="B61" s="1632" t="s">
        <v>1305</v>
      </c>
    </row>
    <row r="62" spans="1:2">
      <c r="A62" s="1630"/>
      <c r="B62" s="1616" t="s">
        <v>4796</v>
      </c>
    </row>
    <row r="63" spans="1:2">
      <c r="A63" s="1637"/>
      <c r="B63" s="1641" t="s">
        <v>1601</v>
      </c>
    </row>
    <row r="64" spans="1:2">
      <c r="A64" s="1630"/>
      <c r="B64" s="1616" t="s">
        <v>1316</v>
      </c>
    </row>
    <row r="65" spans="1:9">
      <c r="A65" s="1633"/>
      <c r="B65" s="1633" t="s">
        <v>1308</v>
      </c>
    </row>
    <row r="66" spans="1:9" ht="12" customHeight="1">
      <c r="A66" s="1630"/>
      <c r="B66" s="1616" t="s">
        <v>1317</v>
      </c>
    </row>
    <row r="67" spans="1:9">
      <c r="A67" s="1629"/>
      <c r="B67" s="1633" t="s">
        <v>1309</v>
      </c>
    </row>
    <row r="68" spans="1:9">
      <c r="A68" s="1633"/>
      <c r="B68" s="1630" t="s">
        <v>1310</v>
      </c>
    </row>
    <row r="69" spans="1:9" ht="13.5" customHeight="1">
      <c r="A69" s="1633"/>
      <c r="B69" s="1630" t="s">
        <v>1311</v>
      </c>
    </row>
    <row r="70" spans="1:9" ht="12" customHeight="1">
      <c r="A70" s="1633"/>
      <c r="B70" s="1642" t="s">
        <v>1240</v>
      </c>
    </row>
    <row r="71" spans="1:9" ht="9" customHeight="1">
      <c r="A71" s="1633"/>
      <c r="B71" s="1643"/>
    </row>
    <row r="72" spans="1:9">
      <c r="A72" s="1629" t="s">
        <v>1241</v>
      </c>
      <c r="B72" s="1616" t="s">
        <v>1602</v>
      </c>
    </row>
    <row r="73" spans="1:9">
      <c r="A73" s="1629"/>
      <c r="B73" s="1616" t="s">
        <v>1312</v>
      </c>
    </row>
    <row r="74" spans="1:9" ht="8.25" customHeight="1">
      <c r="A74" s="1629"/>
      <c r="B74" s="1629"/>
    </row>
    <row r="75" spans="1:9" ht="12.2" customHeight="1">
      <c r="A75" s="1629" t="s">
        <v>1242</v>
      </c>
      <c r="B75" s="1632" t="s">
        <v>1313</v>
      </c>
    </row>
    <row r="76" spans="1:9" ht="12.2" customHeight="1">
      <c r="A76" s="1633"/>
      <c r="B76" s="1616" t="s">
        <v>4849</v>
      </c>
      <c r="C76" s="1644"/>
      <c r="D76" s="1645"/>
      <c r="E76" s="1646"/>
      <c r="F76" s="1646"/>
      <c r="G76" s="1646"/>
      <c r="H76" s="1646"/>
      <c r="I76" s="1646"/>
    </row>
    <row r="77" spans="1:9" ht="11.25" customHeight="1">
      <c r="A77" s="1633"/>
      <c r="B77" s="1633" t="s">
        <v>1315</v>
      </c>
      <c r="C77" s="1644"/>
      <c r="D77" s="1647"/>
      <c r="E77" s="1647"/>
      <c r="F77" s="1647"/>
      <c r="G77" s="1647"/>
      <c r="H77" s="1647"/>
      <c r="I77" s="1646"/>
    </row>
    <row r="78" spans="1:9" ht="12.2" customHeight="1">
      <c r="A78" s="1633"/>
      <c r="B78" s="1616" t="s">
        <v>1243</v>
      </c>
      <c r="C78" s="1644"/>
      <c r="D78" s="1647"/>
      <c r="E78" s="1647"/>
      <c r="F78" s="1647"/>
      <c r="G78" s="1647"/>
      <c r="H78" s="1647"/>
      <c r="I78" s="1646"/>
    </row>
    <row r="79" spans="1:9" ht="11.25" customHeight="1">
      <c r="A79" s="1629"/>
      <c r="B79" s="1633" t="s">
        <v>1314</v>
      </c>
      <c r="C79" s="1644"/>
      <c r="D79" s="1647"/>
      <c r="E79" s="1647"/>
      <c r="F79" s="1647"/>
      <c r="G79" s="1647"/>
      <c r="H79" s="1647"/>
      <c r="I79" s="1646"/>
    </row>
    <row r="80" spans="1:9" ht="12.2" customHeight="1">
      <c r="A80" s="1618"/>
    </row>
    <row r="81" spans="1:1" ht="12.2" customHeight="1">
      <c r="A81" s="1618"/>
    </row>
    <row r="82" spans="1:1" ht="3.75" customHeight="1">
      <c r="A82" s="1618"/>
    </row>
    <row r="83" spans="1:1" ht="12.2" customHeight="1">
      <c r="A83" s="1616"/>
    </row>
  </sheetData>
  <sheetProtection algorithmName="SHA-512" hashValue="ymcdgafyiktWY/MlzaDvc3+vCIPQ3TsHXk827vzqJVuzVBQNstlg9/k1M0u8rRa3usUM3OygzScWNHipDIYLUA==" saltValue="KTz5JU+b5GJcjo7+1tgpUA==" spinCount="100000" sheet="1" objects="1" scenarios="1"/>
  <mergeCells count="4">
    <mergeCell ref="A39:E39"/>
    <mergeCell ref="A40:E40"/>
    <mergeCell ref="A41:E41"/>
    <mergeCell ref="A34:E34"/>
  </mergeCells>
  <hyperlinks>
    <hyperlink ref="B70" r:id="rId1" display="Federal Single Audit 2 CFR 200.500"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73" fitToHeight="0" orientation="portrait" r:id="rId5"/>
  <customProperties>
    <customPr name="OrphanNamesChecke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499984740745262"/>
  </sheetPr>
  <dimension ref="A2:B65"/>
  <sheetViews>
    <sheetView topLeftCell="A4" workbookViewId="0">
      <selection activeCell="B29" sqref="B29"/>
    </sheetView>
  </sheetViews>
  <sheetFormatPr defaultColWidth="9.140625" defaultRowHeight="12.75"/>
  <cols>
    <col min="1" max="1" width="3" style="35" customWidth="1"/>
    <col min="2" max="2" width="109.140625" style="35" customWidth="1"/>
    <col min="3" max="3" width="3.140625" style="35" customWidth="1"/>
    <col min="4" max="16384" width="9.140625" style="35"/>
  </cols>
  <sheetData>
    <row r="2" spans="1:2">
      <c r="A2" s="82" t="s">
        <v>210</v>
      </c>
      <c r="B2" s="1695"/>
    </row>
    <row r="3" spans="1:2">
      <c r="A3" s="35" t="s">
        <v>211</v>
      </c>
      <c r="B3" s="1695"/>
    </row>
    <row r="5" spans="1:2">
      <c r="A5" s="1690">
        <v>1</v>
      </c>
      <c r="B5" s="1691" t="s">
        <v>8177</v>
      </c>
    </row>
    <row r="6" spans="1:2">
      <c r="A6" s="1690">
        <v>2</v>
      </c>
      <c r="B6" s="1691" t="s">
        <v>8178</v>
      </c>
    </row>
    <row r="7" spans="1:2">
      <c r="A7" s="1690">
        <v>3</v>
      </c>
      <c r="B7" s="1691" t="s">
        <v>8179</v>
      </c>
    </row>
    <row r="8" spans="1:2">
      <c r="A8" s="1690">
        <v>4</v>
      </c>
      <c r="B8" s="1691" t="s">
        <v>8180</v>
      </c>
    </row>
    <row r="9" spans="1:2">
      <c r="A9" s="1692"/>
      <c r="B9" s="1700" t="s">
        <v>8181</v>
      </c>
    </row>
    <row r="10" spans="1:2">
      <c r="A10" s="1692"/>
      <c r="B10" s="1691" t="s">
        <v>8185</v>
      </c>
    </row>
    <row r="11" spans="1:2">
      <c r="A11" s="1692"/>
      <c r="B11" s="1691" t="s">
        <v>8182</v>
      </c>
    </row>
    <row r="12" spans="1:2">
      <c r="A12" s="1692"/>
      <c r="B12" s="1691" t="s">
        <v>8183</v>
      </c>
    </row>
    <row r="13" spans="1:2">
      <c r="A13" s="1692"/>
      <c r="B13" s="1691" t="s">
        <v>8184</v>
      </c>
    </row>
    <row r="14" spans="1:2">
      <c r="A14" s="1692"/>
      <c r="B14" s="1691" t="s">
        <v>8186</v>
      </c>
    </row>
    <row r="15" spans="1:2">
      <c r="A15" s="1692"/>
      <c r="B15" s="1691" t="s">
        <v>8187</v>
      </c>
    </row>
    <row r="16" spans="1:2">
      <c r="A16" s="1692"/>
      <c r="B16" s="1691" t="s">
        <v>8188</v>
      </c>
    </row>
    <row r="17" spans="1:2">
      <c r="A17" s="1692"/>
      <c r="B17" s="1691" t="s">
        <v>8189</v>
      </c>
    </row>
    <row r="18" spans="1:2">
      <c r="A18" s="1692"/>
      <c r="B18" s="1691" t="s">
        <v>8190</v>
      </c>
    </row>
    <row r="19" spans="1:2">
      <c r="A19" s="1692"/>
      <c r="B19" s="1691" t="s">
        <v>8191</v>
      </c>
    </row>
    <row r="20" spans="1:2">
      <c r="A20" s="1692" t="s">
        <v>8164</v>
      </c>
      <c r="B20" s="1691" t="s">
        <v>8192</v>
      </c>
    </row>
    <row r="21" spans="1:2">
      <c r="A21" s="1692" t="s">
        <v>8164</v>
      </c>
      <c r="B21" s="1691" t="s">
        <v>8193</v>
      </c>
    </row>
    <row r="22" spans="1:2">
      <c r="A22" s="1692" t="s">
        <v>8164</v>
      </c>
      <c r="B22" s="1691" t="s">
        <v>8194</v>
      </c>
    </row>
    <row r="23" spans="1:2">
      <c r="A23" s="1692" t="s">
        <v>8164</v>
      </c>
      <c r="B23" s="1691" t="s">
        <v>8195</v>
      </c>
    </row>
    <row r="24" spans="1:2">
      <c r="A24" s="1692" t="s">
        <v>8164</v>
      </c>
      <c r="B24" s="1691" t="s">
        <v>8196</v>
      </c>
    </row>
    <row r="25" spans="1:2">
      <c r="A25" s="1692" t="s">
        <v>8164</v>
      </c>
      <c r="B25" s="1691" t="s">
        <v>8197</v>
      </c>
    </row>
    <row r="26" spans="1:2">
      <c r="A26" s="1692"/>
      <c r="B26" s="1700" t="s">
        <v>8199</v>
      </c>
    </row>
    <row r="27" spans="1:2">
      <c r="A27" s="1692"/>
      <c r="B27" s="1700" t="s">
        <v>8200</v>
      </c>
    </row>
    <row r="28" spans="1:2">
      <c r="A28" s="1692"/>
      <c r="B28" s="1700" t="s">
        <v>8198</v>
      </c>
    </row>
    <row r="29" spans="1:2">
      <c r="A29" s="1692"/>
      <c r="B29" s="1700"/>
    </row>
    <row r="30" spans="1:2">
      <c r="A30" s="1692"/>
      <c r="B30" s="1700"/>
    </row>
    <row r="31" spans="1:2">
      <c r="A31" s="1692"/>
      <c r="B31" s="1700"/>
    </row>
    <row r="32" spans="1:2">
      <c r="A32" s="1692"/>
      <c r="B32" s="1691"/>
    </row>
    <row r="33" spans="1:2">
      <c r="A33" s="1692"/>
      <c r="B33" s="1691"/>
    </row>
    <row r="34" spans="1:2">
      <c r="A34" s="1692"/>
      <c r="B34" s="1691"/>
    </row>
    <row r="35" spans="1:2">
      <c r="A35" s="1692"/>
      <c r="B35" s="1691"/>
    </row>
    <row r="36" spans="1:2">
      <c r="A36" s="1692"/>
      <c r="B36" s="1691"/>
    </row>
    <row r="37" spans="1:2">
      <c r="A37" s="1692"/>
      <c r="B37" s="1691"/>
    </row>
    <row r="38" spans="1:2">
      <c r="A38" s="1692"/>
      <c r="B38" s="1691"/>
    </row>
    <row r="39" spans="1:2">
      <c r="A39" s="1692"/>
      <c r="B39" s="1691"/>
    </row>
    <row r="40" spans="1:2">
      <c r="A40" s="1692"/>
      <c r="B40" s="1691"/>
    </row>
    <row r="41" spans="1:2">
      <c r="A41" s="1692"/>
      <c r="B41" s="1691"/>
    </row>
    <row r="42" spans="1:2">
      <c r="A42" s="1692"/>
      <c r="B42" s="1691"/>
    </row>
    <row r="43" spans="1:2">
      <c r="A43" s="1692"/>
      <c r="B43" s="1691"/>
    </row>
    <row r="44" spans="1:2">
      <c r="A44" s="1692"/>
      <c r="B44" s="1691"/>
    </row>
    <row r="45" spans="1:2">
      <c r="A45" s="1692"/>
      <c r="B45" s="1691"/>
    </row>
    <row r="46" spans="1:2">
      <c r="A46" s="1692"/>
      <c r="B46" s="1691"/>
    </row>
    <row r="47" spans="1:2">
      <c r="A47" s="1692"/>
      <c r="B47" s="1691"/>
    </row>
    <row r="48" spans="1:2">
      <c r="A48" s="1692"/>
      <c r="B48" s="1691"/>
    </row>
    <row r="49" spans="1:2">
      <c r="A49" s="1692"/>
      <c r="B49" s="1691"/>
    </row>
    <row r="50" spans="1:2">
      <c r="A50" s="1692"/>
      <c r="B50" s="1691"/>
    </row>
    <row r="51" spans="1:2">
      <c r="A51" s="1692"/>
      <c r="B51" s="1691"/>
    </row>
    <row r="52" spans="1:2">
      <c r="A52" s="1692"/>
      <c r="B52" s="1691"/>
    </row>
    <row r="53" spans="1:2">
      <c r="A53" s="1692"/>
      <c r="B53" s="1691"/>
    </row>
    <row r="54" spans="1:2">
      <c r="A54" s="1692"/>
      <c r="B54" s="1691"/>
    </row>
    <row r="55" spans="1:2">
      <c r="A55" s="1692"/>
      <c r="B55" s="1691"/>
    </row>
    <row r="56" spans="1:2">
      <c r="A56" s="1692"/>
      <c r="B56" s="1691"/>
    </row>
    <row r="57" spans="1:2">
      <c r="A57" s="1692"/>
      <c r="B57" s="1691"/>
    </row>
    <row r="58" spans="1:2">
      <c r="A58" s="1692"/>
      <c r="B58" s="1691"/>
    </row>
    <row r="59" spans="1:2">
      <c r="A59" s="1692"/>
      <c r="B59" s="1691"/>
    </row>
    <row r="60" spans="1:2">
      <c r="A60" s="1692"/>
      <c r="B60" s="1691"/>
    </row>
    <row r="61" spans="1:2">
      <c r="A61" s="1692"/>
      <c r="B61" s="1691"/>
    </row>
    <row r="62" spans="1:2">
      <c r="A62" s="1692"/>
      <c r="B62" s="1691"/>
    </row>
    <row r="63" spans="1:2">
      <c r="A63" s="1692"/>
      <c r="B63" s="1691"/>
    </row>
    <row r="64" spans="1:2">
      <c r="A64" s="310"/>
      <c r="B64" s="47" t="str">
        <f>COVER!A17</f>
        <v>SD U-46</v>
      </c>
    </row>
    <row r="65" spans="2:2">
      <c r="B65" s="311" t="str">
        <f>COVER!A13</f>
        <v>31045046022</v>
      </c>
    </row>
  </sheetData>
  <phoneticPr fontId="25" type="noConversion"/>
  <pageMargins left="0.2" right="0.2" top="1.17" bottom="0.75" header="0.19" footer="0.16"/>
  <pageSetup scale="80" firstPageNumber="44" orientation="portrait" useFirstPageNumber="1" r:id="rId1"/>
  <headerFooter alignWithMargins="0">
    <oddHeader>&amp;C &amp;R&amp;8Page &amp;P</oddHeader>
  </headerFooter>
  <customProperties>
    <customPr name="OrphanNamesChecke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499984740745262"/>
  </sheetPr>
  <dimension ref="A1:D18"/>
  <sheetViews>
    <sheetView workbookViewId="0"/>
  </sheetViews>
  <sheetFormatPr defaultColWidth="8.85546875" defaultRowHeight="14.25"/>
  <cols>
    <col min="1" max="1" width="1.140625" customWidth="1"/>
    <col min="2" max="2" width="2.7109375" style="10" customWidth="1"/>
    <col min="3" max="3" width="107.42578125" style="2" customWidth="1"/>
    <col min="4" max="4" width="1.28515625" customWidth="1"/>
  </cols>
  <sheetData>
    <row r="1" spans="1:4" ht="13.5">
      <c r="A1" s="13" t="s">
        <v>458</v>
      </c>
      <c r="B1" s="14"/>
      <c r="C1" s="13"/>
    </row>
    <row r="3" spans="1:4">
      <c r="B3" s="11">
        <v>1</v>
      </c>
      <c r="C3" s="12" t="s">
        <v>812</v>
      </c>
    </row>
    <row r="4" spans="1:4" ht="22.5">
      <c r="B4" s="11" t="s">
        <v>22</v>
      </c>
      <c r="C4" s="9" t="s">
        <v>225</v>
      </c>
    </row>
    <row r="5" spans="1:4" ht="13.5" customHeight="1">
      <c r="B5" s="11" t="s">
        <v>835</v>
      </c>
      <c r="C5" s="9" t="s">
        <v>790</v>
      </c>
    </row>
    <row r="6" spans="1:4" ht="13.5" customHeight="1">
      <c r="A6" s="15"/>
      <c r="B6" s="17" t="s">
        <v>836</v>
      </c>
      <c r="C6" s="19" t="s">
        <v>1133</v>
      </c>
      <c r="D6" s="16"/>
    </row>
    <row r="7" spans="1:4" ht="13.5" customHeight="1">
      <c r="A7" s="15"/>
      <c r="B7" s="17"/>
      <c r="C7" s="19" t="s">
        <v>1134</v>
      </c>
      <c r="D7" s="16"/>
    </row>
    <row r="8" spans="1:4" ht="13.5" customHeight="1">
      <c r="A8" s="15"/>
      <c r="B8" s="25" t="s">
        <v>837</v>
      </c>
      <c r="C8" s="19" t="s">
        <v>1120</v>
      </c>
      <c r="D8" s="16"/>
    </row>
    <row r="9" spans="1:4" ht="13.5" customHeight="1">
      <c r="A9" s="7"/>
      <c r="B9" s="24" t="s">
        <v>838</v>
      </c>
      <c r="C9" s="22" t="s">
        <v>1048</v>
      </c>
    </row>
    <row r="10" spans="1:4" ht="13.5" customHeight="1">
      <c r="B10" s="11" t="s">
        <v>839</v>
      </c>
      <c r="C10" s="8" t="s">
        <v>804</v>
      </c>
    </row>
    <row r="11" spans="1:4" ht="12.75" customHeight="1">
      <c r="B11" s="11" t="s">
        <v>840</v>
      </c>
      <c r="C11" s="9" t="s">
        <v>758</v>
      </c>
    </row>
    <row r="12" spans="1:4" ht="21.75" customHeight="1">
      <c r="B12" s="11" t="s">
        <v>841</v>
      </c>
      <c r="C12" s="22" t="s">
        <v>1119</v>
      </c>
    </row>
    <row r="13" spans="1:4" ht="12.75" customHeight="1">
      <c r="B13" s="11" t="s">
        <v>810</v>
      </c>
      <c r="C13" s="9" t="s">
        <v>996</v>
      </c>
    </row>
    <row r="14" spans="1:4" ht="21.75" customHeight="1">
      <c r="B14" s="11" t="s">
        <v>811</v>
      </c>
      <c r="C14" s="9" t="s">
        <v>747</v>
      </c>
    </row>
    <row r="15" spans="1:4" ht="12.75" customHeight="1">
      <c r="B15" s="23" t="s">
        <v>1054</v>
      </c>
      <c r="C15" s="22" t="s">
        <v>1055</v>
      </c>
    </row>
    <row r="16" spans="1:4" ht="12.75" customHeight="1">
      <c r="C16" s="22" t="s">
        <v>1056</v>
      </c>
    </row>
    <row r="17" spans="2:3" ht="12.75" customHeight="1">
      <c r="C17" s="4" t="s">
        <v>1057</v>
      </c>
    </row>
    <row r="18" spans="2:3">
      <c r="B18" s="23" t="s">
        <v>4802</v>
      </c>
      <c r="C18" s="4" t="s">
        <v>4803</v>
      </c>
    </row>
  </sheetData>
  <sheetProtection algorithmName="SHA-512" hashValue="XIHLipqrDAklgcrLR0oHNe5TEehwkity1mY0QWWMjeolWRnNtyKit+I1vAV3bXL6vI2GDJvPV6vW63N1yFwSzA==" saltValue="49Q2AJSi8gbzMqkV3IkgWQ==" spinCount="100000" sheet="1" objects="1" scenarios="1"/>
  <phoneticPr fontId="25" type="noConversion"/>
  <pageMargins left="0.2" right="0.2" top="1" bottom="1" header="0.5" footer="0.5"/>
  <pageSetup scale="80" firstPageNumber="45" orientation="portrait" useFirstPageNumber="1" r:id="rId1"/>
  <headerFooter alignWithMargins="0">
    <oddHeader>&amp;R&amp;8Page &amp;P</oddHeader>
  </headerFooter>
  <customProperties>
    <customPr name="OrphanNamesChecke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F18"/>
  <sheetViews>
    <sheetView workbookViewId="0"/>
  </sheetViews>
  <sheetFormatPr defaultColWidth="9.140625" defaultRowHeight="12.75"/>
  <cols>
    <col min="1" max="1" width="1.85546875" style="35" customWidth="1"/>
    <col min="2" max="2" width="59.7109375" style="35" customWidth="1"/>
    <col min="3" max="16384" width="9.140625" style="35"/>
  </cols>
  <sheetData>
    <row r="1" spans="1:6" ht="13.5" customHeight="1">
      <c r="C1" s="2188"/>
      <c r="D1" s="2188"/>
      <c r="E1" s="2188"/>
      <c r="F1" s="2188"/>
    </row>
    <row r="7" spans="1:6">
      <c r="B7" s="2189" t="s">
        <v>1778</v>
      </c>
      <c r="C7" s="2189"/>
      <c r="D7" s="2189"/>
      <c r="E7" s="2189"/>
    </row>
    <row r="8" spans="1:6" ht="12" customHeight="1"/>
    <row r="11" spans="1:6">
      <c r="B11" s="231"/>
      <c r="C11" s="231"/>
      <c r="D11" s="231"/>
      <c r="E11" s="231"/>
      <c r="F11" s="231"/>
    </row>
    <row r="13" spans="1:6">
      <c r="A13" s="312" t="s">
        <v>1184</v>
      </c>
    </row>
    <row r="15" spans="1:6">
      <c r="A15" s="82" t="s">
        <v>756</v>
      </c>
    </row>
    <row r="16" spans="1:6" s="231" customFormat="1" ht="45" customHeight="1">
      <c r="A16" s="313"/>
      <c r="B16" s="313" t="s">
        <v>1409</v>
      </c>
    </row>
    <row r="17" spans="1:2" ht="6" customHeight="1"/>
    <row r="18" spans="1:2" ht="24.75" customHeight="1">
      <c r="A18" s="2187" t="s">
        <v>1295</v>
      </c>
      <c r="B18" s="2187"/>
    </row>
  </sheetData>
  <sheetProtection selectLockedCells="1"/>
  <mergeCells count="3">
    <mergeCell ref="A18:B18"/>
    <mergeCell ref="C1:F1"/>
    <mergeCell ref="B7:E7"/>
  </mergeCells>
  <phoneticPr fontId="25" type="noConversion"/>
  <pageMargins left="0.75" right="0.75" top="1" bottom="1" header="0.5" footer="0.5"/>
  <pageSetup scale="92" firstPageNumber="46" orientation="portrait" useFirstPageNumber="1" r:id="rId1"/>
  <headerFooter alignWithMargins="0">
    <oddHeader>&amp;RPage 46</oddHeader>
  </headerFooter>
  <customProperties>
    <customPr name="OrphanNamesChecke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499984740745262"/>
    <pageSetUpPr fitToPage="1"/>
  </sheetPr>
  <dimension ref="A1:H48"/>
  <sheetViews>
    <sheetView workbookViewId="0">
      <selection sqref="A1:F1"/>
    </sheetView>
  </sheetViews>
  <sheetFormatPr defaultColWidth="9.140625" defaultRowHeight="12.75"/>
  <cols>
    <col min="1" max="1" width="33.85546875" style="69" customWidth="1"/>
    <col min="2" max="6" width="16.7109375" style="69" customWidth="1"/>
    <col min="7" max="16384" width="9.140625" style="69"/>
  </cols>
  <sheetData>
    <row r="1" spans="1:8" ht="48.75" customHeight="1">
      <c r="A1" s="2190" t="s">
        <v>1298</v>
      </c>
      <c r="B1" s="2191"/>
      <c r="C1" s="2191"/>
      <c r="D1" s="2191"/>
      <c r="E1" s="2191"/>
      <c r="F1" s="2192"/>
    </row>
    <row r="2" spans="1:8" ht="45" customHeight="1">
      <c r="A2" s="22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FY"&amp;'AFR23'!L2+1&amp;"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FY2024 annual budget to be amended to include a Deficit Reduction Plan and narrative.  </v>
      </c>
      <c r="B2" s="2201"/>
      <c r="C2" s="2201"/>
      <c r="D2" s="2201"/>
      <c r="E2" s="2201"/>
      <c r="F2" s="2202"/>
      <c r="G2" s="314"/>
      <c r="H2" s="314"/>
    </row>
    <row r="3" spans="1:8" ht="57" customHeight="1">
      <c r="A3" s="2203" t="s">
        <v>1729</v>
      </c>
      <c r="B3" s="2204"/>
      <c r="C3" s="2204"/>
      <c r="D3" s="2204"/>
      <c r="E3" s="2204"/>
      <c r="F3" s="2205"/>
      <c r="G3" s="314"/>
      <c r="H3" s="314"/>
    </row>
    <row r="4" spans="1:8" ht="14.25" customHeight="1">
      <c r="A4" s="2209" t="str">
        <f>" -  If the FY"&amp;'AFR23'!L2+1&amp;" school district budget already requires a Deficit Reduction Plan, and one was submitted, an updated (amended) budget is not required."</f>
        <v xml:space="preserve"> -  If the FY2024 school district budget already requires a Deficit Reduction Plan, and one was submitted, an updated (amended) budget is not required.</v>
      </c>
      <c r="B4" s="2210"/>
      <c r="C4" s="2210"/>
      <c r="D4" s="2210"/>
      <c r="E4" s="2210"/>
      <c r="F4" s="2211"/>
      <c r="G4" s="314"/>
      <c r="H4" s="314"/>
    </row>
    <row r="5" spans="1:8" ht="14.25" customHeight="1">
      <c r="A5" s="2212" t="str">
        <f>" -  If the Annual Financial Report requires a deficit reducton plan even though the FY"&amp;'AFR23'!L2+1&amp;" budget does not, a completed deficit reduction plan is still required."</f>
        <v xml:space="preserve"> -  If the Annual Financial Report requires a deficit reducton plan even though the FY2024 budget does not, a completed deficit reduction plan is still required.</v>
      </c>
      <c r="B5" s="2213"/>
      <c r="C5" s="2213"/>
      <c r="D5" s="2213"/>
      <c r="E5" s="2213"/>
      <c r="F5" s="2214"/>
      <c r="G5" s="314"/>
      <c r="H5" s="314"/>
    </row>
    <row r="6" spans="1:8" s="67" customFormat="1" ht="41.25" customHeight="1">
      <c r="A6" s="2206" t="s">
        <v>1299</v>
      </c>
      <c r="B6" s="2207"/>
      <c r="C6" s="2207"/>
      <c r="D6" s="2207"/>
      <c r="E6" s="2207"/>
      <c r="F6" s="2208"/>
    </row>
    <row r="7" spans="1:8" ht="42" customHeight="1">
      <c r="A7" s="315" t="s">
        <v>415</v>
      </c>
      <c r="B7" s="316" t="s">
        <v>1187</v>
      </c>
      <c r="C7" s="316" t="s">
        <v>1188</v>
      </c>
      <c r="D7" s="316" t="s">
        <v>1186</v>
      </c>
      <c r="E7" s="316" t="s">
        <v>1189</v>
      </c>
      <c r="F7" s="316" t="s">
        <v>1090</v>
      </c>
    </row>
    <row r="8" spans="1:8" s="318" customFormat="1" ht="14.25" customHeight="1">
      <c r="A8" s="317" t="s">
        <v>1091</v>
      </c>
      <c r="B8" s="714">
        <f>'Acct Summary 7-9'!C8</f>
        <v>558849409</v>
      </c>
      <c r="C8" s="714">
        <f>'Acct Summary 7-9'!D8</f>
        <v>86912361</v>
      </c>
      <c r="D8" s="714">
        <f>'Acct Summary 7-9'!F8</f>
        <v>24612464</v>
      </c>
      <c r="E8" s="714">
        <f>'Acct Summary 7-9'!I8</f>
        <v>15080547</v>
      </c>
      <c r="F8" s="714">
        <f>SUM(B8:E8)</f>
        <v>685454781</v>
      </c>
    </row>
    <row r="9" spans="1:8" s="318" customFormat="1" ht="14.25" customHeight="1" thickBot="1">
      <c r="A9" s="317" t="s">
        <v>1092</v>
      </c>
      <c r="B9" s="715">
        <f>'Acct Summary 7-9'!C17</f>
        <v>479173386</v>
      </c>
      <c r="C9" s="715">
        <f>'Acct Summary 7-9'!D17</f>
        <v>62248728</v>
      </c>
      <c r="D9" s="715">
        <f>'Acct Summary 7-9'!F17</f>
        <v>27432218</v>
      </c>
      <c r="E9" s="714"/>
      <c r="F9" s="714">
        <f>SUM(B9:E9)</f>
        <v>568854332</v>
      </c>
    </row>
    <row r="10" spans="1:8" s="318" customFormat="1" ht="14.25" thickTop="1" thickBot="1">
      <c r="A10" s="319" t="s">
        <v>1093</v>
      </c>
      <c r="B10" s="716">
        <f>(B8-B9)</f>
        <v>79676023</v>
      </c>
      <c r="C10" s="716">
        <f>(C8-C9)</f>
        <v>24663633</v>
      </c>
      <c r="D10" s="716">
        <f>(D8-D9)</f>
        <v>-2819754</v>
      </c>
      <c r="E10" s="715">
        <f>(E8-E9)</f>
        <v>15080547</v>
      </c>
      <c r="F10" s="717">
        <f>SUM(F8-F9)</f>
        <v>116600449</v>
      </c>
    </row>
    <row r="11" spans="1:8" s="318" customFormat="1" ht="14.25" thickTop="1" thickBot="1">
      <c r="A11" s="320" t="str">
        <f>"Fund Balance - June 30, "&amp;'AFR23'!L2&amp;""</f>
        <v>Fund Balance - June 30, 2023</v>
      </c>
      <c r="B11" s="718">
        <f>'Acct Summary 7-9'!C81</f>
        <v>320399485</v>
      </c>
      <c r="C11" s="718">
        <f>'Acct Summary 7-9'!D81</f>
        <v>-99936</v>
      </c>
      <c r="D11" s="718">
        <f>'Acct Summary 7-9'!F81</f>
        <v>26739828</v>
      </c>
      <c r="E11" s="718">
        <f>'Acct Summary 7-9'!I81</f>
        <v>110888201</v>
      </c>
      <c r="F11" s="719">
        <f>SUM(B11:E11)</f>
        <v>457927578</v>
      </c>
    </row>
    <row r="12" spans="1:8" ht="16.5" customHeight="1" thickTop="1">
      <c r="A12" s="321"/>
      <c r="B12" s="322"/>
      <c r="C12" s="2194" t="str">
        <f>IF(AND(F10&lt;0,F11&gt;=0,ABS(F10*3)&gt;ABS(F11)),A16,IF(AND(F10&lt;0,F11&gt;0,ABS(F10*3)&lt;=ABS(F11)),A17,IF(AND(F10&lt;0,F11&lt;0),A16,IF(F11=0,A19,A18))))</f>
        <v>Balanced - no deficit reduction plan is required.</v>
      </c>
      <c r="D12" s="2195"/>
      <c r="E12" s="2195"/>
      <c r="F12" s="2196"/>
    </row>
    <row r="13" spans="1:8" ht="19.5" customHeight="1">
      <c r="A13" s="323"/>
      <c r="B13" s="324"/>
      <c r="C13" s="2194"/>
      <c r="D13" s="2195"/>
      <c r="E13" s="2195"/>
      <c r="F13" s="2196"/>
      <c r="H13" s="314"/>
    </row>
    <row r="14" spans="1:8" ht="19.5" customHeight="1">
      <c r="A14" s="323"/>
      <c r="B14" s="324"/>
      <c r="C14" s="2194"/>
      <c r="D14" s="2195"/>
      <c r="E14" s="2195"/>
      <c r="F14" s="2196"/>
      <c r="H14" s="314"/>
    </row>
    <row r="15" spans="1:8" ht="17.25" customHeight="1">
      <c r="A15" s="323"/>
      <c r="B15" s="324"/>
      <c r="C15" s="2197"/>
      <c r="D15" s="2198"/>
      <c r="E15" s="2198"/>
      <c r="F15" s="2199"/>
      <c r="H15" s="314"/>
    </row>
    <row r="16" spans="1:8" ht="51.75" hidden="1" customHeight="1">
      <c r="A16" s="2193" t="s">
        <v>1730</v>
      </c>
      <c r="B16" s="2193"/>
      <c r="C16" s="2193"/>
      <c r="D16" s="2193"/>
      <c r="E16" s="2193"/>
      <c r="F16" s="69" t="s">
        <v>1094</v>
      </c>
    </row>
    <row r="17" spans="1:6" hidden="1">
      <c r="A17" s="69" t="s">
        <v>1296</v>
      </c>
      <c r="F17" s="325" t="s">
        <v>1095</v>
      </c>
    </row>
    <row r="18" spans="1:6" hidden="1">
      <c r="A18" s="69" t="s">
        <v>1297</v>
      </c>
      <c r="F18" s="69" t="s">
        <v>1130</v>
      </c>
    </row>
    <row r="19" spans="1:6" hidden="1">
      <c r="A19" s="69" t="s">
        <v>1129</v>
      </c>
      <c r="F19" s="69" t="s">
        <v>1097</v>
      </c>
    </row>
    <row r="20" spans="1:6" ht="14.25" customHeight="1"/>
    <row r="48" spans="3:3">
      <c r="C48" s="325"/>
    </row>
  </sheetData>
  <sheetProtection algorithmName="SHA-512" hashValue="U+CPHSxdRtP7wmSZ/tWwHNOult/mulX7I3gZ5F3LEKIm6+vJ5tQcQ4E+02N9JGiDgGzomKuFl3YCLB9RrR50Mw==" saltValue="S/K8pr/jBNQm1njMyqjTSg=="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customProperties>
    <customPr name="OrphanNamesChecke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94"/>
  <sheetViews>
    <sheetView topLeftCell="A63" workbookViewId="0">
      <selection activeCell="C75" sqref="C75"/>
    </sheetView>
  </sheetViews>
  <sheetFormatPr defaultColWidth="9.140625" defaultRowHeight="12"/>
  <cols>
    <col min="1" max="1" width="2.7109375" style="45" customWidth="1"/>
    <col min="2" max="2" width="3.140625" style="45" customWidth="1"/>
    <col min="3" max="3" width="96.140625" style="313" customWidth="1"/>
    <col min="4" max="4" width="42.140625" style="43" customWidth="1"/>
    <col min="5" max="5" width="3.85546875" style="70" customWidth="1"/>
    <col min="6" max="6" width="1" style="28" customWidth="1"/>
    <col min="7" max="16384" width="9.140625" style="28"/>
  </cols>
  <sheetData>
    <row r="1" spans="1:5" ht="4.5" customHeight="1" thickBot="1">
      <c r="A1" s="326"/>
      <c r="B1" s="327"/>
      <c r="C1" s="328"/>
      <c r="D1" s="329"/>
    </row>
    <row r="2" spans="1:5" ht="16.5" customHeight="1" thickTop="1">
      <c r="A2" s="2222" t="str">
        <f>"FY "&amp;'AFR23'!L2&amp;" Audit Checklist"</f>
        <v>FY 2023 Audit Checklist</v>
      </c>
      <c r="B2" s="2223"/>
      <c r="C2" s="2223"/>
      <c r="D2" s="1262" t="str">
        <f>"RCDT: "&amp;COVER!A13&amp;""</f>
        <v>RCDT: 31045046022</v>
      </c>
      <c r="E2" s="1265"/>
    </row>
    <row r="3" spans="1:5" ht="21.75" customHeight="1">
      <c r="A3" s="2224"/>
      <c r="B3" s="2225"/>
      <c r="C3" s="2225"/>
      <c r="D3" s="1263" t="str">
        <f>"School District/Joint Agreement Name: "&amp;COVER!A17&amp;""</f>
        <v>School District/Joint Agreement Name: SD U-46</v>
      </c>
      <c r="E3" s="1265"/>
    </row>
    <row r="4" spans="1:5" ht="15" customHeight="1">
      <c r="A4" s="2224"/>
      <c r="B4" s="2225"/>
      <c r="C4" s="2225"/>
      <c r="D4" s="1264" t="str">
        <f>"Auditor Name:  "&amp;COVER!T15&amp;""</f>
        <v>Auditor Name:  John George</v>
      </c>
      <c r="E4" s="1265"/>
    </row>
    <row r="5" spans="1:5" ht="21.75" customHeight="1">
      <c r="A5" s="2224"/>
      <c r="B5" s="2225"/>
      <c r="C5" s="2225"/>
      <c r="D5" s="1264" t="str">
        <f>"License #: "&amp;COVER!T23&amp;" License Expiration Date (below):"</f>
        <v>License #: 065024892 License Expiration Date (below):</v>
      </c>
      <c r="E5" s="28"/>
    </row>
    <row r="6" spans="1:5" ht="10.5" customHeight="1">
      <c r="A6" s="2224"/>
      <c r="B6" s="2225"/>
      <c r="C6" s="2225"/>
      <c r="D6" s="1396">
        <f>COVER!X23</f>
        <v>45565</v>
      </c>
      <c r="E6" s="1265"/>
    </row>
    <row r="7" spans="1:5" ht="14.25" customHeight="1">
      <c r="A7" s="2224"/>
      <c r="B7" s="2225"/>
      <c r="C7" s="2225"/>
      <c r="D7" s="1397" t="str">
        <f>COVER!A48</f>
        <v>31-045-0460-22_AFR22 SD U-46</v>
      </c>
      <c r="E7" s="1265"/>
    </row>
    <row r="8" spans="1:5" ht="17.25" customHeight="1">
      <c r="A8" s="1258"/>
      <c r="B8" s="1258"/>
      <c r="C8" s="1258"/>
      <c r="D8" s="1258"/>
      <c r="E8" s="1265"/>
    </row>
    <row r="9" spans="1:5">
      <c r="A9" s="2226" t="s">
        <v>1300</v>
      </c>
      <c r="B9" s="2227"/>
      <c r="C9" s="2227"/>
      <c r="D9" s="2228"/>
      <c r="E9" s="1260"/>
    </row>
    <row r="10" spans="1:5">
      <c r="A10" s="765"/>
      <c r="B10" s="770">
        <v>1</v>
      </c>
      <c r="C10" s="28" t="s">
        <v>1443</v>
      </c>
      <c r="D10" s="34"/>
      <c r="E10" s="1255"/>
    </row>
    <row r="11" spans="1:5" ht="14.25" customHeight="1">
      <c r="A11" s="765"/>
      <c r="B11" s="768">
        <f t="shared" ref="B11:B12" si="0">B10+1</f>
        <v>2</v>
      </c>
      <c r="C11" s="772" t="s">
        <v>1509</v>
      </c>
      <c r="D11" s="767"/>
      <c r="E11" s="1259"/>
    </row>
    <row r="12" spans="1:5" ht="12.75">
      <c r="A12" s="765"/>
      <c r="B12" s="771">
        <f t="shared" si="0"/>
        <v>3</v>
      </c>
      <c r="C12" s="2217" t="s">
        <v>1442</v>
      </c>
      <c r="D12" s="1977"/>
      <c r="E12" s="1255"/>
    </row>
    <row r="13" spans="1:5" ht="12.75">
      <c r="A13" s="765"/>
      <c r="B13" s="768"/>
      <c r="C13" s="769" t="s">
        <v>1194</v>
      </c>
      <c r="D13" s="766"/>
      <c r="E13" s="1259"/>
    </row>
    <row r="14" spans="1:5" ht="14.25" customHeight="1">
      <c r="A14" s="765"/>
      <c r="B14" s="768">
        <f>B12+1</f>
        <v>4</v>
      </c>
      <c r="C14" s="772" t="s">
        <v>1444</v>
      </c>
      <c r="D14" s="767"/>
      <c r="E14" s="1259"/>
    </row>
    <row r="15" spans="1:5" ht="14.25" customHeight="1">
      <c r="A15" s="765"/>
      <c r="B15" s="768">
        <v>5</v>
      </c>
      <c r="C15" s="772" t="s">
        <v>689</v>
      </c>
      <c r="D15" s="767"/>
      <c r="E15" s="1259"/>
    </row>
    <row r="16" spans="1:5" ht="14.25" customHeight="1">
      <c r="A16" s="765"/>
      <c r="B16" s="768">
        <v>6</v>
      </c>
      <c r="C16" s="772" t="s">
        <v>934</v>
      </c>
      <c r="D16" s="767"/>
      <c r="E16" s="1259"/>
    </row>
    <row r="17" spans="1:5" ht="14.25" customHeight="1">
      <c r="A17" s="765"/>
      <c r="B17" s="768">
        <v>7</v>
      </c>
      <c r="C17" s="773" t="s">
        <v>4830</v>
      </c>
      <c r="D17" s="767"/>
      <c r="E17" s="1259"/>
    </row>
    <row r="18" spans="1:5" ht="14.25" customHeight="1">
      <c r="A18" s="765"/>
      <c r="B18" s="774">
        <v>8</v>
      </c>
      <c r="C18" s="775" t="s">
        <v>1195</v>
      </c>
      <c r="D18" s="767"/>
      <c r="E18" s="1259"/>
    </row>
    <row r="19" spans="1:5" ht="18" customHeight="1">
      <c r="A19" s="2229" t="s">
        <v>899</v>
      </c>
      <c r="B19" s="2230"/>
      <c r="C19" s="2230"/>
      <c r="D19" s="2231"/>
      <c r="E19" s="1260"/>
    </row>
    <row r="20" spans="1:5" ht="13.5" customHeight="1">
      <c r="A20" s="2232" t="s">
        <v>585</v>
      </c>
      <c r="B20" s="2233"/>
      <c r="C20" s="2233"/>
      <c r="D20" s="2234"/>
      <c r="E20" s="1260"/>
    </row>
    <row r="21" spans="1:5" ht="12.75" customHeight="1">
      <c r="A21" s="370" t="s">
        <v>1301</v>
      </c>
      <c r="B21" s="371"/>
      <c r="C21" s="372"/>
      <c r="D21" s="373"/>
      <c r="E21" s="1260"/>
    </row>
    <row r="22" spans="1:5" ht="12.75" customHeight="1">
      <c r="A22" s="374" t="s">
        <v>1410</v>
      </c>
      <c r="B22" s="86"/>
      <c r="C22" s="38"/>
      <c r="D22" s="375"/>
      <c r="E22" s="1260"/>
    </row>
    <row r="23" spans="1:5" ht="6.75" customHeight="1" thickBot="1">
      <c r="A23" s="376"/>
      <c r="B23" s="377"/>
      <c r="C23" s="378"/>
      <c r="D23" s="379"/>
      <c r="E23" s="1260"/>
    </row>
    <row r="24" spans="1:5" s="30" customFormat="1" ht="12.75" thickTop="1">
      <c r="A24" s="380"/>
      <c r="B24" s="381" t="s">
        <v>1302</v>
      </c>
      <c r="C24" s="382"/>
      <c r="D24" s="383" t="s">
        <v>626</v>
      </c>
      <c r="E24" s="1260"/>
    </row>
    <row r="25" spans="1:5">
      <c r="A25" s="330"/>
      <c r="B25" s="331">
        <v>1</v>
      </c>
      <c r="C25" s="2218" t="s">
        <v>4859</v>
      </c>
      <c r="D25" s="2219"/>
      <c r="E25" s="1260"/>
    </row>
    <row r="26" spans="1:5" ht="12.2" customHeight="1">
      <c r="A26" s="362"/>
      <c r="B26" s="363"/>
      <c r="C26" s="364" t="s">
        <v>848</v>
      </c>
      <c r="D26" s="365" t="str">
        <f>IF(COVER!O11="X","CASH",IF(COVER!O12="X","ACCRUAL ","PLEASE CHECK AN ACCOUNTING BASIS."))</f>
        <v xml:space="preserve">ACCRUAL </v>
      </c>
      <c r="E26" s="1259"/>
    </row>
    <row r="27" spans="1:5" ht="12.2" customHeight="1">
      <c r="A27" s="362"/>
      <c r="B27" s="363"/>
      <c r="C27" s="364" t="s">
        <v>1445</v>
      </c>
      <c r="D27" s="365" t="str">
        <f>IF(COVER!B5="X","SCHOOL DISTRICT",IF(COVER!B6="X","JOINT AGREEMENT","PLEASE CHECK SCHOOL DISTRICT OR JOINT AGREEMENT."))</f>
        <v>SCHOOL DISTRICT</v>
      </c>
      <c r="E27" s="1259"/>
    </row>
    <row r="28" spans="1:5" ht="12.2" customHeight="1">
      <c r="A28" s="362"/>
      <c r="B28" s="363"/>
      <c r="C28" s="364" t="s">
        <v>1061</v>
      </c>
      <c r="D28" s="365" t="str">
        <f>IF(COVER!O11="X","OK",IF(AND('Aud Quest 2'!J90=0,'Aud Quest 2'!I77&lt;DATE(2023,12,31)),"ENTER ACCOUNTING INFO",IF(AND('Aud Quest 2'!I77&gt;DATE(2023,6,30),'Aud Quest 2'!I77&lt;=DATE(2023,12,31)),"OK","ERROR - CHECK DATE")))</f>
        <v>ENTER ACCOUNTING INFO</v>
      </c>
      <c r="E28" s="1259"/>
    </row>
    <row r="29" spans="1:5" ht="12" hidden="1" customHeight="1">
      <c r="A29" s="337"/>
      <c r="B29" s="366"/>
      <c r="C29" s="333" t="s">
        <v>867</v>
      </c>
      <c r="D29" s="336" t="str">
        <f>IF(AND(COVER!J29="X",COVER!J31="X",COVER!L29&lt;&gt;"X"),"OK",IF(AND(COVER!J29="X",COVER!J31&lt;&gt;"X",COVER!L31="X"),"NO FINDINGS WERE ISSUED",IF(AND(COVER!L29="X",COVER!J31&lt;&gt;"X"),"OK","PLEASE CHECK YES or NO.")))</f>
        <v>PLEASE CHECK YES or NO.</v>
      </c>
      <c r="E29" s="1259"/>
    </row>
    <row r="30" spans="1:5" ht="24" hidden="1" customHeight="1">
      <c r="A30" s="337"/>
      <c r="B30" s="366"/>
      <c r="C30" s="333" t="s">
        <v>746</v>
      </c>
      <c r="D30" s="338" t="str">
        <f>IF('Aud Quest 2'!B51="X",IF('Aud Quest 2'!F51&gt;"00/00/00 ","Enter Effective Date","ok"))</f>
        <v>ok</v>
      </c>
      <c r="E30" s="1259"/>
    </row>
    <row r="31" spans="1:5">
      <c r="A31" s="332"/>
      <c r="B31" s="366"/>
      <c r="C31" s="335" t="s">
        <v>1096</v>
      </c>
      <c r="D31" s="336"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259"/>
    </row>
    <row r="32" spans="1:5" ht="12.6" customHeight="1">
      <c r="A32" s="330"/>
      <c r="B32" s="363">
        <f>B25+1</f>
        <v>2</v>
      </c>
      <c r="C32" s="339" t="s">
        <v>4861</v>
      </c>
      <c r="D32" s="340"/>
      <c r="E32" s="1260"/>
    </row>
    <row r="33" spans="1:12" ht="24" customHeight="1">
      <c r="A33" s="330"/>
      <c r="B33" s="363"/>
      <c r="C33" s="1401" t="s">
        <v>4860</v>
      </c>
      <c r="D33" s="342" t="str">
        <f>IF(OR('Aud Quest 2'!I52&lt;0,'Aud Quest 2'!I52=""), "ERROR!  Please enter an amount.","OK")</f>
        <v>OK</v>
      </c>
      <c r="E33" s="1260"/>
    </row>
    <row r="34" spans="1:12" ht="12.6" customHeight="1">
      <c r="A34" s="330"/>
      <c r="B34" s="363">
        <f>B32+1</f>
        <v>3</v>
      </c>
      <c r="C34" s="339" t="s">
        <v>730</v>
      </c>
      <c r="D34" s="340"/>
      <c r="E34" s="1260"/>
    </row>
    <row r="35" spans="1:12">
      <c r="A35" s="332"/>
      <c r="B35" s="341"/>
      <c r="C35" s="335" t="s">
        <v>205</v>
      </c>
      <c r="D35" s="342" t="str">
        <f>IF(SUM('FP Info 3'!J10:L10)&lt;=0.0999999,"OK","CORRECT THE TAX RATES BY MOVING THE DECIMAL TWO PLACES TO THE LEFT.")</f>
        <v>OK</v>
      </c>
      <c r="E35" s="1261"/>
      <c r="F35" s="74"/>
      <c r="G35" s="74"/>
      <c r="H35" s="74"/>
      <c r="I35" s="74"/>
      <c r="J35" s="74"/>
    </row>
    <row r="36" spans="1:12">
      <c r="A36" s="332"/>
      <c r="B36" s="367"/>
      <c r="C36" s="335" t="s">
        <v>1447</v>
      </c>
      <c r="D36" s="342" t="str">
        <f>IF(OR('FP Info 3'!D10="",'FP Info 3'!F10="",'FP Info 3'!H10="",'FP Info 3'!L10=""),"ENTRY IS REQUIRED!  IF NO TAX RATE, ENTER 0 IN CELL.","OK")</f>
        <v>OK</v>
      </c>
      <c r="E36" s="1259"/>
      <c r="F36" s="74"/>
      <c r="G36" s="74"/>
      <c r="H36" s="74"/>
      <c r="I36" s="74"/>
      <c r="J36" s="74"/>
    </row>
    <row r="37" spans="1:12">
      <c r="A37" s="332"/>
      <c r="B37" s="367"/>
      <c r="C37" s="335" t="s">
        <v>870</v>
      </c>
      <c r="D37" s="334" t="str">
        <f>IF(OR(COVER!B6="x",'FP Info 3'!B32="X",'FP Info 3'!B33="X"),"OK","ENTRY IS REQUIRED!")</f>
        <v>OK</v>
      </c>
      <c r="E37" s="1259"/>
    </row>
    <row r="38" spans="1:12">
      <c r="A38" s="337"/>
      <c r="B38" s="367"/>
      <c r="C38" s="335" t="s">
        <v>1446</v>
      </c>
      <c r="D38" s="345" t="str">
        <f>IF(AND('FP Info 3'!B45="",'FP Info 3'!B46="",'FP Info 3'!B47="",'FP Info 3'!B48="",'FP Info 3'!B49="",'FP Info 3'!B50="",'FP Info 3'!B51="",'FP Info 3'!B52=""),"NO","YES")</f>
        <v>NO</v>
      </c>
      <c r="E38" s="1259"/>
    </row>
    <row r="39" spans="1:12" s="346" customFormat="1" ht="12.75" customHeight="1">
      <c r="A39" s="343"/>
      <c r="B39" s="363">
        <f>B34+1</f>
        <v>4</v>
      </c>
      <c r="C39" s="344" t="s">
        <v>690</v>
      </c>
      <c r="D39" s="345"/>
      <c r="E39" s="1259"/>
    </row>
    <row r="40" spans="1:12" s="346" customFormat="1">
      <c r="A40" s="347"/>
      <c r="B40" s="363"/>
      <c r="C40" s="348" t="s">
        <v>731</v>
      </c>
      <c r="D40" s="334" t="str">
        <f>IF('Assets-Liab 5-6'!C4&lt;-0.49, "ERROR!","OK")</f>
        <v>OK</v>
      </c>
      <c r="E40" s="1259"/>
    </row>
    <row r="41" spans="1:12">
      <c r="A41" s="347"/>
      <c r="B41" s="363"/>
      <c r="C41" s="348" t="s">
        <v>247</v>
      </c>
      <c r="D41" s="334" t="str">
        <f>IF('Assets-Liab 5-6'!D4&lt;-0.49, "ERROR!","OK")</f>
        <v>OK</v>
      </c>
      <c r="E41" s="1259"/>
      <c r="L41" s="29"/>
    </row>
    <row r="42" spans="1:12">
      <c r="A42" s="347"/>
      <c r="B42" s="363"/>
      <c r="C42" s="348" t="s">
        <v>691</v>
      </c>
      <c r="D42" s="334" t="str">
        <f>IF('Assets-Liab 5-6'!E4&lt;-0.49, "ERROR!","OK")</f>
        <v>OK</v>
      </c>
      <c r="E42" s="1259"/>
    </row>
    <row r="43" spans="1:12">
      <c r="A43" s="347"/>
      <c r="B43" s="363"/>
      <c r="C43" s="348" t="s">
        <v>248</v>
      </c>
      <c r="D43" s="334" t="str">
        <f>IF('Assets-Liab 5-6'!F4&lt;-0.49, "ERROR!","OK")</f>
        <v>OK</v>
      </c>
      <c r="E43" s="1259"/>
    </row>
    <row r="44" spans="1:12">
      <c r="A44" s="347"/>
      <c r="B44" s="363"/>
      <c r="C44" s="348" t="s">
        <v>249</v>
      </c>
      <c r="D44" s="334" t="str">
        <f>IF('Assets-Liab 5-6'!G4&lt;-0.49, "ERROR!","OK")</f>
        <v>OK</v>
      </c>
      <c r="E44" s="1259"/>
    </row>
    <row r="45" spans="1:12">
      <c r="A45" s="347"/>
      <c r="B45" s="363"/>
      <c r="C45" s="348" t="s">
        <v>692</v>
      </c>
      <c r="D45" s="334" t="str">
        <f>IF('Assets-Liab 5-6'!H4&lt;-0.49, "ERROR!","OK")</f>
        <v>OK</v>
      </c>
      <c r="E45" s="1259"/>
    </row>
    <row r="46" spans="1:12">
      <c r="A46" s="347"/>
      <c r="B46" s="363"/>
      <c r="C46" s="348" t="s">
        <v>250</v>
      </c>
      <c r="D46" s="334" t="str">
        <f>IF('Assets-Liab 5-6'!I4&lt;-0.49, "ERROR!","OK")</f>
        <v>OK</v>
      </c>
      <c r="E46" s="1259"/>
    </row>
    <row r="47" spans="1:12">
      <c r="A47" s="347"/>
      <c r="B47" s="363"/>
      <c r="C47" s="348" t="s">
        <v>693</v>
      </c>
      <c r="D47" s="334" t="str">
        <f>IF('Assets-Liab 5-6'!J4&lt;-0.49, "ERROR!","OK")</f>
        <v>OK</v>
      </c>
      <c r="E47" s="1259"/>
    </row>
    <row r="48" spans="1:12">
      <c r="A48" s="347"/>
      <c r="B48" s="363"/>
      <c r="C48" s="348" t="s">
        <v>251</v>
      </c>
      <c r="D48" s="334" t="str">
        <f>IF('Assets-Liab 5-6'!K4&lt;-0.49, "ERROR!","OK")</f>
        <v>OK</v>
      </c>
      <c r="E48" s="1259"/>
    </row>
    <row r="49" spans="1:5">
      <c r="A49" s="349"/>
      <c r="B49" s="350">
        <f>B39+1</f>
        <v>5</v>
      </c>
      <c r="C49" s="2220" t="s">
        <v>468</v>
      </c>
      <c r="D49" s="2221"/>
      <c r="E49" s="1260"/>
    </row>
    <row r="50" spans="1:5">
      <c r="A50" s="349"/>
      <c r="B50" s="351"/>
      <c r="C50" s="352" t="s">
        <v>1064</v>
      </c>
      <c r="D50" s="353" t="str">
        <f>IF(SUM('Assets-Liab 5-6'!C13)&lt;&gt;SUM('Assets-Liab 5-6'!C41),"ERROR!","OK")</f>
        <v>OK</v>
      </c>
      <c r="E50" s="1259"/>
    </row>
    <row r="51" spans="1:5">
      <c r="A51" s="349"/>
      <c r="B51" s="351"/>
      <c r="C51" s="352" t="s">
        <v>1065</v>
      </c>
      <c r="D51" s="353" t="str">
        <f>IF(SUM('Assets-Liab 5-6'!D13)&lt;&gt;SUM('Assets-Liab 5-6'!D41),"ERROR!","OK")</f>
        <v>OK</v>
      </c>
      <c r="E51" s="1259"/>
    </row>
    <row r="52" spans="1:5">
      <c r="A52" s="349"/>
      <c r="B52" s="351"/>
      <c r="C52" s="352" t="s">
        <v>1066</v>
      </c>
      <c r="D52" s="353" t="str">
        <f>IF(SUM('Assets-Liab 5-6'!E13)&lt;&gt;SUM('Assets-Liab 5-6'!E41),"ERROR!","OK")</f>
        <v>OK</v>
      </c>
      <c r="E52" s="1259"/>
    </row>
    <row r="53" spans="1:5">
      <c r="A53" s="349"/>
      <c r="B53" s="351"/>
      <c r="C53" s="352" t="s">
        <v>1067</v>
      </c>
      <c r="D53" s="353" t="str">
        <f>IF(SUM('Assets-Liab 5-6'!F13)&lt;&gt;SUM('Assets-Liab 5-6'!F41),"ERROR!","OK")</f>
        <v>OK</v>
      </c>
      <c r="E53" s="1259"/>
    </row>
    <row r="54" spans="1:5">
      <c r="A54" s="349"/>
      <c r="B54" s="351"/>
      <c r="C54" s="352" t="s">
        <v>1068</v>
      </c>
      <c r="D54" s="353" t="str">
        <f>IF(SUM('Assets-Liab 5-6'!G13)&lt;&gt;SUM('Assets-Liab 5-6'!G41),"ERROR!","OK")</f>
        <v>OK</v>
      </c>
      <c r="E54" s="1259"/>
    </row>
    <row r="55" spans="1:5">
      <c r="A55" s="349"/>
      <c r="B55" s="351"/>
      <c r="C55" s="352" t="s">
        <v>1069</v>
      </c>
      <c r="D55" s="353" t="str">
        <f>IF(SUM('Assets-Liab 5-6'!H13)&lt;&gt;SUM('Assets-Liab 5-6'!H41),"ERROR!","OK")</f>
        <v>OK</v>
      </c>
      <c r="E55" s="1259"/>
    </row>
    <row r="56" spans="1:5">
      <c r="A56" s="349"/>
      <c r="B56" s="351"/>
      <c r="C56" s="352" t="s">
        <v>1070</v>
      </c>
      <c r="D56" s="353" t="str">
        <f>IF(SUM('Assets-Liab 5-6'!I13)&lt;&gt;SUM('Assets-Liab 5-6'!I41),"ERROR!","OK")</f>
        <v>OK</v>
      </c>
      <c r="E56" s="1259"/>
    </row>
    <row r="57" spans="1:5">
      <c r="A57" s="349"/>
      <c r="B57" s="351"/>
      <c r="C57" s="352" t="s">
        <v>1071</v>
      </c>
      <c r="D57" s="353" t="str">
        <f>IF(SUM('Assets-Liab 5-6'!J13)&lt;&gt;SUM('Assets-Liab 5-6'!J41),"ERROR!","OK")</f>
        <v>OK</v>
      </c>
      <c r="E57" s="1259"/>
    </row>
    <row r="58" spans="1:5">
      <c r="A58" s="349"/>
      <c r="B58" s="351"/>
      <c r="C58" s="352" t="s">
        <v>1072</v>
      </c>
      <c r="D58" s="353" t="str">
        <f>IF(SUM('Assets-Liab 5-6'!K13)&lt;&gt;SUM('Assets-Liab 5-6'!K41),"ERROR!","OK")</f>
        <v>OK</v>
      </c>
      <c r="E58" s="1259"/>
    </row>
    <row r="59" spans="1:5">
      <c r="A59" s="349"/>
      <c r="B59" s="351"/>
      <c r="C59" s="352" t="s">
        <v>1073</v>
      </c>
      <c r="D59" s="353" t="str">
        <f>IF(SUM('Assets-Liab 5-6'!L13)&lt;&gt;('Assets-Liab 5-6'!L41),"ERROR!","OK")</f>
        <v>OK</v>
      </c>
      <c r="E59" s="1259"/>
    </row>
    <row r="60" spans="1:5">
      <c r="A60" s="349"/>
      <c r="B60" s="351"/>
      <c r="C60" s="352" t="s">
        <v>1074</v>
      </c>
      <c r="D60" s="353" t="str">
        <f>IF(SUM('Assets-Liab 5-6'!M23)&lt;&gt;('Assets-Liab 5-6'!M41),"ERROR!","OK")</f>
        <v>OK</v>
      </c>
      <c r="E60" s="1259"/>
    </row>
    <row r="61" spans="1:5">
      <c r="A61" s="349"/>
      <c r="B61" s="351"/>
      <c r="C61" s="352" t="s">
        <v>1075</v>
      </c>
      <c r="D61" s="353" t="str">
        <f>IF(SUM('Assets-Liab 5-6'!N23)&lt;&gt;('Assets-Liab 5-6'!N41),"ERROR!","OK")</f>
        <v>OK</v>
      </c>
      <c r="E61" s="1259"/>
    </row>
    <row r="62" spans="1:5">
      <c r="A62" s="332"/>
      <c r="B62" s="350">
        <f>B49+1</f>
        <v>6</v>
      </c>
      <c r="C62" s="2215" t="s">
        <v>694</v>
      </c>
      <c r="D62" s="2216"/>
      <c r="E62" s="1260"/>
    </row>
    <row r="63" spans="1:5" s="346" customFormat="1">
      <c r="A63" s="332"/>
      <c r="B63" s="341"/>
      <c r="C63" s="348" t="s">
        <v>1076</v>
      </c>
      <c r="D63" s="354" t="str">
        <f>IF('Assets-Liab 5-6'!C38+'Assets-Liab 5-6'!C39='Acct Summary 7-9'!C81,"OK","ERROR!")</f>
        <v>OK</v>
      </c>
      <c r="E63" s="1259"/>
    </row>
    <row r="64" spans="1:5">
      <c r="A64" s="332"/>
      <c r="B64" s="341"/>
      <c r="C64" s="348" t="s">
        <v>1077</v>
      </c>
      <c r="D64" s="354" t="str">
        <f>IF((('Assets-Liab 5-6'!D38+'Assets-Liab 5-6'!D39) ='Acct Summary 7-9'!D81), "OK", "ERROR!" )</f>
        <v>OK</v>
      </c>
      <c r="E64" s="1259"/>
    </row>
    <row r="65" spans="1:5" s="346" customFormat="1">
      <c r="A65" s="332"/>
      <c r="B65" s="341"/>
      <c r="C65" s="348" t="s">
        <v>1078</v>
      </c>
      <c r="D65" s="354" t="str">
        <f>IF((('Assets-Liab 5-6'!E38 + 'Assets-Liab 5-6'!E39) ='Acct Summary 7-9'!E81), "OK", "ERROR!" )</f>
        <v>OK</v>
      </c>
      <c r="E65" s="1259"/>
    </row>
    <row r="66" spans="1:5">
      <c r="A66" s="332"/>
      <c r="B66" s="341"/>
      <c r="C66" s="348" t="s">
        <v>1079</v>
      </c>
      <c r="D66" s="354" t="str">
        <f>IF((('Assets-Liab 5-6'!F38 + 'Assets-Liab 5-6'!F39) ='Acct Summary 7-9'!F81), "OK", "ERROR!" )</f>
        <v>OK</v>
      </c>
      <c r="E66" s="1259"/>
    </row>
    <row r="67" spans="1:5" ht="12.75" customHeight="1">
      <c r="A67" s="332"/>
      <c r="B67" s="341"/>
      <c r="C67" s="348" t="s">
        <v>1087</v>
      </c>
      <c r="D67" s="354" t="str">
        <f>IF((('Assets-Liab 5-6'!G38 + 'Assets-Liab 5-6'!G39) ='Acct Summary 7-9'!G81), "OK", "ERROR!" )</f>
        <v>OK</v>
      </c>
      <c r="E67" s="1259"/>
    </row>
    <row r="68" spans="1:5">
      <c r="A68" s="332"/>
      <c r="B68" s="341"/>
      <c r="C68" s="348" t="s">
        <v>1080</v>
      </c>
      <c r="D68" s="354" t="str">
        <f>IF((('Assets-Liab 5-6'!H38 + 'Assets-Liab 5-6'!H39) ='Acct Summary 7-9'!H81), "OK", "ERROR!" )</f>
        <v>OK</v>
      </c>
      <c r="E68" s="1259"/>
    </row>
    <row r="69" spans="1:5" ht="12.75" customHeight="1">
      <c r="A69" s="332"/>
      <c r="B69" s="341"/>
      <c r="C69" s="348" t="s">
        <v>1081</v>
      </c>
      <c r="D69" s="354" t="str">
        <f>IF((('Assets-Liab 5-6'!I38 + 'Assets-Liab 5-6'!I39) ='Acct Summary 7-9'!I81), "OK", "ERROR!" )</f>
        <v>OK</v>
      </c>
      <c r="E69" s="1259"/>
    </row>
    <row r="70" spans="1:5">
      <c r="A70" s="332"/>
      <c r="B70" s="341"/>
      <c r="C70" s="348" t="s">
        <v>1082</v>
      </c>
      <c r="D70" s="354" t="str">
        <f>IF((('Assets-Liab 5-6'!J38 + 'Assets-Liab 5-6'!J39) ='Acct Summary 7-9'!J81), "OK", "ERROR!" )</f>
        <v>OK</v>
      </c>
      <c r="E70" s="1259"/>
    </row>
    <row r="71" spans="1:5">
      <c r="A71" s="347"/>
      <c r="B71" s="341"/>
      <c r="C71" s="348" t="s">
        <v>1088</v>
      </c>
      <c r="D71" s="354" t="str">
        <f>IF((('Assets-Liab 5-6'!K38 + 'Assets-Liab 5-6'!K39) ='Acct Summary 7-9'!K81), "OK", "ERROR!" )</f>
        <v>OK</v>
      </c>
      <c r="E71" s="1259"/>
    </row>
    <row r="72" spans="1:5">
      <c r="A72" s="330"/>
      <c r="B72" s="363">
        <f>B62+1+1</f>
        <v>8</v>
      </c>
      <c r="C72" s="368" t="s">
        <v>1510</v>
      </c>
      <c r="D72" s="355"/>
      <c r="E72" s="1260"/>
    </row>
    <row r="73" spans="1:5">
      <c r="A73" s="349"/>
      <c r="B73" s="363"/>
      <c r="C73" s="369" t="s">
        <v>901</v>
      </c>
      <c r="D73" s="355"/>
      <c r="E73" s="1260"/>
    </row>
    <row r="74" spans="1:5">
      <c r="A74" s="332"/>
      <c r="B74" s="341"/>
      <c r="C74" s="333" t="s">
        <v>1511</v>
      </c>
      <c r="D74" s="354" t="str">
        <f>IF('Short-Term Long-Term Debt 26'!F64=SUM(,'Acct Summary 7-9'!C33:K33),"OK","ERROR!")</f>
        <v>OK</v>
      </c>
      <c r="E74" s="1259"/>
    </row>
    <row r="75" spans="1:5">
      <c r="A75" s="332"/>
      <c r="B75" s="341"/>
      <c r="C75" s="333" t="s">
        <v>4831</v>
      </c>
      <c r="D75" s="354" t="str">
        <f>IF('Expenditures 16-24'!H174&lt;&gt;'Short-Term Long-Term Debt 26'!H64,"ERROR!","OK")</f>
        <v>OK</v>
      </c>
      <c r="E75" s="1259"/>
    </row>
    <row r="76" spans="1:5">
      <c r="A76" s="330"/>
      <c r="B76" s="350">
        <f>B72+1</f>
        <v>9</v>
      </c>
      <c r="C76" s="2215" t="s">
        <v>1731</v>
      </c>
      <c r="D76" s="2216"/>
      <c r="E76" s="1260"/>
    </row>
    <row r="77" spans="1:5">
      <c r="A77" s="330"/>
      <c r="B77" s="350"/>
      <c r="C77" s="333" t="s">
        <v>1083</v>
      </c>
      <c r="D77" s="356" t="str">
        <f>IF(SUM('Acct Summary 7-9'!C27:K27) =SUM( 'Acct Summary 7-9'!C49:K49),"OK", "ERROR")</f>
        <v>OK</v>
      </c>
      <c r="E77" s="1259"/>
    </row>
    <row r="78" spans="1:5">
      <c r="A78" s="332"/>
      <c r="B78" s="341"/>
      <c r="C78" s="348" t="s">
        <v>1084</v>
      </c>
      <c r="D78" s="354" t="str">
        <f>IF(SUM('Acct Summary 7-9'!C28:K28)=SUM('Acct Summary 7-9'!C50:K50),"OK","ERROR!")</f>
        <v>OK</v>
      </c>
      <c r="E78" s="1259"/>
    </row>
    <row r="79" spans="1:5" ht="24">
      <c r="A79" s="357"/>
      <c r="B79" s="341"/>
      <c r="C79" s="348" t="s">
        <v>1303</v>
      </c>
      <c r="D79" s="356" t="str">
        <f>IF(SUM('Acct Summary 7-9'!C42:K42)&gt;=SUM( 'Acct Summary 7-9'!C74:K74),"OK", "ERROR")</f>
        <v>OK</v>
      </c>
      <c r="E79" s="1259"/>
    </row>
    <row r="80" spans="1:5">
      <c r="A80" s="330"/>
      <c r="B80" s="350">
        <f>B76+1</f>
        <v>10</v>
      </c>
      <c r="C80" s="344" t="s">
        <v>1505</v>
      </c>
      <c r="D80" s="358"/>
      <c r="E80" s="1260"/>
    </row>
    <row r="81" spans="1:5">
      <c r="A81" s="332"/>
      <c r="B81" s="341"/>
      <c r="C81" s="348" t="s">
        <v>1099</v>
      </c>
      <c r="D81" s="354" t="str" cm="1">
        <f t="array" ref="D81">IF(SUM('Assets-Liab 5-6'!C38:H38+'Assets-Liab 5-6'!J38)&gt;=SUM('Rest Tax Levies-Tort Im 27'!G25:K25),"OK","ERROR")</f>
        <v>OK</v>
      </c>
      <c r="E81" s="1259"/>
    </row>
    <row r="82" spans="1:5">
      <c r="A82" s="332"/>
      <c r="B82" s="341"/>
      <c r="C82" s="348" t="s">
        <v>1137</v>
      </c>
      <c r="D82" s="354" t="str">
        <f>IF(SUM('Assets-Liab 5-6'!C39:K39)&gt;0,"OK","ENTRY IS REQUIRED!")</f>
        <v>OK</v>
      </c>
      <c r="E82" s="1259"/>
    </row>
    <row r="83" spans="1:5">
      <c r="A83" s="332"/>
      <c r="B83" s="359">
        <f>B80+1</f>
        <v>11</v>
      </c>
      <c r="C83" s="384" t="s">
        <v>4832</v>
      </c>
      <c r="D83" s="354"/>
      <c r="E83" s="1259"/>
    </row>
    <row r="84" spans="1:5">
      <c r="A84" s="332"/>
      <c r="B84" s="341"/>
      <c r="C84" s="348" t="s">
        <v>1414</v>
      </c>
      <c r="D84" s="354" t="str">
        <f>IF(ISNUMBER('Acct Summary 7-9'!C9),"OK","ENTRY IS REQUIRED!")</f>
        <v>OK</v>
      </c>
      <c r="E84" s="1259"/>
    </row>
    <row r="85" spans="1:5">
      <c r="A85" s="349"/>
      <c r="B85" s="350">
        <f>B80+1+1</f>
        <v>12</v>
      </c>
      <c r="C85" s="360" t="s">
        <v>4804</v>
      </c>
      <c r="D85" s="361" t="str">
        <f>IF(OR(COVER!$B$6="X",'PCTC-OEPP 37-39'!F98&gt;0),"OK","PLEASE ENTER 9 MO ADA.")</f>
        <v>OK</v>
      </c>
      <c r="E85" s="1259"/>
    </row>
    <row r="86" spans="1:5">
      <c r="A86" s="330"/>
      <c r="B86" s="350">
        <v>13</v>
      </c>
      <c r="C86" s="360" t="s">
        <v>4805</v>
      </c>
      <c r="D86" s="361" t="str">
        <f>IF(OR(COVER!$B$6="X",ISNUMBER('PCTC-OEPP 37-39'!F193)),"OK","PLEASE ENTER AMOUNT or 0.")</f>
        <v>OK</v>
      </c>
      <c r="E86" s="1259"/>
    </row>
    <row r="87" spans="1:5">
      <c r="A87" s="330"/>
      <c r="B87" s="350">
        <v>14</v>
      </c>
      <c r="C87" s="360" t="s">
        <v>4806</v>
      </c>
      <c r="D87" s="361" t="str">
        <f>IF(OR(COVER!$B$6="X",ISNUMBER('PCTC-OEPP 37-39'!F194)),"OK","PLEASE ENTER AMOUNT or 0.")</f>
        <v>OK</v>
      </c>
      <c r="E87" s="1259"/>
    </row>
    <row r="88" spans="1:5" ht="24">
      <c r="A88" s="330"/>
      <c r="B88" s="350">
        <v>15</v>
      </c>
      <c r="C88" s="1254" t="s">
        <v>4807</v>
      </c>
      <c r="D88" s="753" t="str">
        <f>IF('Contracts Paid in CY 40'!A20="","PLEASE ENTER CONTRACTS PAID IN CURRENT YEAR.  IF NONE, STATE NO CONTRACTS.","OK")</f>
        <v>OK</v>
      </c>
      <c r="E88" s="1255"/>
    </row>
    <row r="89" spans="1:5">
      <c r="A89" s="330"/>
      <c r="B89" s="350">
        <v>16</v>
      </c>
      <c r="C89" s="360" t="s">
        <v>4808</v>
      </c>
      <c r="D89" s="353" t="str">
        <f>IF('Shared Outsourced Services 42'!B8="X","OK",IF('Shared Outsourced Services 42'!K34&gt;0,"OK","ENTRY REQUIRED!"))</f>
        <v>OK</v>
      </c>
      <c r="E89" s="1259"/>
    </row>
    <row r="90" spans="1:5">
      <c r="A90" s="349"/>
      <c r="B90" s="350">
        <v>17</v>
      </c>
      <c r="C90" s="360" t="s">
        <v>4809</v>
      </c>
      <c r="D90" s="353" t="str">
        <f>IF(COVER!B5="X",IF('AC 43'!L19=0,"ENTER BUDGET DATA!","OK"),"OK")</f>
        <v>OK</v>
      </c>
      <c r="E90" s="1259"/>
    </row>
    <row r="91" spans="1:5">
      <c r="A91" s="349"/>
      <c r="B91" s="350">
        <v>18</v>
      </c>
      <c r="C91" s="360" t="s">
        <v>4833</v>
      </c>
      <c r="D91" s="807" t="str">
        <f>'Rest Tax Levies-Tort Im 27'!G47</f>
        <v>OK</v>
      </c>
      <c r="E91" s="1259"/>
    </row>
    <row r="92" spans="1:5">
      <c r="A92" s="349"/>
      <c r="B92" s="350">
        <v>19</v>
      </c>
      <c r="C92" s="360" t="s">
        <v>1587</v>
      </c>
      <c r="D92" s="807" t="str">
        <f>IF(OR('Assets-Liab 5-6'!C45="",'Assets-Liab 5-6'!C48="",'Assets-Liab 5-6'!C49="",'Acct Summary 7-9'!C85="",'Expenditures 16-24'!H33="",'Revenues 10-15'!C82=""),"ENTRY IS REQUIRED!  IF ZERO, ENTER 0 in cell.","OK")</f>
        <v>OK</v>
      </c>
      <c r="E92" s="1259"/>
    </row>
    <row r="93" spans="1:5">
      <c r="A93" s="349"/>
      <c r="B93" s="350">
        <v>20</v>
      </c>
      <c r="C93" s="360" t="s">
        <v>4810</v>
      </c>
      <c r="D93" s="807" t="str">
        <f>IF(AND('CARES CRRSA ARP 28-35'!C44="OK",'CARES CRRSA ARP 28-35'!D44="OK",'CARES CRRSA ARP 28-35'!F44="OK",'CARES CRRSA ARP 28-35'!G44="OK",'CARES CRRSA ARP 28-35'!H44="OK",'CARES CRRSA ARP 28-35'!K44="OK",'CARES CRRSA ARP 28-35'!L44="OK"),"OK","ERROR")</f>
        <v>OK</v>
      </c>
      <c r="E93" s="1259"/>
    </row>
    <row r="94" spans="1:5">
      <c r="A94" s="349"/>
      <c r="B94" s="350">
        <v>21</v>
      </c>
      <c r="C94" s="360" t="s">
        <v>4811</v>
      </c>
      <c r="D94" s="807" t="str">
        <f>IF(AND(('CARES CRRSA ARP 28-35'!D4=""),('CARES CRRSA ARP 28-35'!G4="")),"ERROR, check yes or no","OK")</f>
        <v>OK</v>
      </c>
      <c r="E94" s="1259"/>
    </row>
  </sheetData>
  <sheetProtection algorithmName="SHA-512" hashValue="PaFtp+Bi4kJqG1b4eENkHzwUc3cJE8l3WCbwEIUJA2g3vCUa0nCpcesN20982nEET6lHC8x82OtHzjr52SfFHg==" saltValue="oFRT+pv9QYhngL3ds1LdgA==" spinCount="100000" sheet="1" objects="1" scenarios="1"/>
  <mergeCells count="9">
    <mergeCell ref="C76:D76"/>
    <mergeCell ref="C12:D12"/>
    <mergeCell ref="C25:D25"/>
    <mergeCell ref="C49:D49"/>
    <mergeCell ref="A2:C7"/>
    <mergeCell ref="A9:D9"/>
    <mergeCell ref="A19:D19"/>
    <mergeCell ref="A20:D20"/>
    <mergeCell ref="C62:D62"/>
  </mergeCells>
  <phoneticPr fontId="25" type="noConversion"/>
  <pageMargins left="0.51" right="0.2" top="0.3" bottom="0.3" header="0.25" footer="0.25"/>
  <pageSetup scale="64" firstPageNumber="32" orientation="portrait" r:id="rId1"/>
  <headerFooter alignWithMargins="0">
    <oddFooter>&amp;L&amp;8School No:  &amp;F</oddFooter>
  </headerFooter>
  <customProperties>
    <customPr name="OrphanNamesChecke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workbookViewId="0"/>
  </sheetViews>
  <sheetFormatPr defaultColWidth="8.85546875" defaultRowHeight="12.75"/>
  <cols>
    <col min="1" max="1" width="65.7109375" bestFit="1" customWidth="1"/>
    <col min="2" max="2" width="38.85546875" style="21" bestFit="1"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0" width="13.28515625" bestFit="1" customWidth="1"/>
    <col min="12" max="12" width="23.42578125" bestFit="1" customWidth="1"/>
    <col min="13" max="13" width="28.42578125" bestFit="1" customWidth="1"/>
    <col min="14" max="14" width="23" bestFit="1" customWidth="1"/>
  </cols>
  <sheetData>
    <row r="1" spans="1:14" ht="15.75">
      <c r="A1" t="s">
        <v>486</v>
      </c>
      <c r="F1" s="1" t="s">
        <v>4915</v>
      </c>
      <c r="G1" s="1511" t="s">
        <v>7969</v>
      </c>
      <c r="H1" s="1505" t="s">
        <v>7970</v>
      </c>
      <c r="I1" s="1510" t="s">
        <v>8059</v>
      </c>
      <c r="J1" s="1508" t="s">
        <v>8060</v>
      </c>
      <c r="K1" s="1"/>
      <c r="L1" s="526" t="s">
        <v>1405</v>
      </c>
      <c r="M1" s="526" t="s">
        <v>1406</v>
      </c>
      <c r="N1" s="752" t="s">
        <v>1411</v>
      </c>
    </row>
    <row r="2" spans="1:14" ht="15.75">
      <c r="A2" t="s">
        <v>213</v>
      </c>
      <c r="B2" s="21" t="str">
        <f>COVER!A13</f>
        <v>31045046022</v>
      </c>
      <c r="G2" s="1" t="b">
        <f ca="1">H2=B2</f>
        <v>1</v>
      </c>
      <c r="H2" s="1505" t="str" cm="1">
        <f t="array" aca="1" ref="H2" ca="1">IF(I2&lt;&gt;"",INDIRECT("'"&amp;I2&amp;"'!"&amp;J2),"")</f>
        <v>31045046022</v>
      </c>
      <c r="I2" s="1510" t="s">
        <v>7971</v>
      </c>
      <c r="J2" t="s">
        <v>7972</v>
      </c>
      <c r="L2" s="525">
        <v>2023</v>
      </c>
      <c r="M2" s="525">
        <v>1</v>
      </c>
      <c r="N2" s="751">
        <v>101000300</v>
      </c>
    </row>
    <row r="3" spans="1:14" ht="15">
      <c r="A3" t="s">
        <v>850</v>
      </c>
      <c r="B3" s="21" t="str">
        <f>COVER!A15</f>
        <v>Kane</v>
      </c>
      <c r="G3" s="1" t="b">
        <f t="shared" ref="G3:G25" ca="1" si="0">H3=B3</f>
        <v>1</v>
      </c>
      <c r="H3" s="1505" t="str" cm="1">
        <f t="array" aca="1" ref="H3" ca="1">IF(I3&lt;&gt;"",INDIRECT("'"&amp;I3&amp;"'!"&amp;J3),"")</f>
        <v>Kane</v>
      </c>
      <c r="I3" s="1510" t="s">
        <v>7971</v>
      </c>
      <c r="J3" t="s">
        <v>7973</v>
      </c>
      <c r="L3" s="720" t="s">
        <v>1408</v>
      </c>
      <c r="M3" s="720" t="s">
        <v>1407</v>
      </c>
      <c r="N3" s="751">
        <v>101000400</v>
      </c>
    </row>
    <row r="4" spans="1:14" ht="15">
      <c r="A4" t="s">
        <v>898</v>
      </c>
      <c r="B4" s="21" t="str">
        <f>COVER!A17</f>
        <v>SD U-46</v>
      </c>
      <c r="G4" s="1" t="b">
        <f t="shared" ca="1" si="0"/>
        <v>1</v>
      </c>
      <c r="H4" s="1505" t="str" cm="1">
        <f t="array" aca="1" ref="H4" ca="1">IF(I4&lt;&gt;"",INDIRECT("'"&amp;I4&amp;"'!"&amp;J4),"")</f>
        <v>SD U-46</v>
      </c>
      <c r="I4" s="1510" t="s">
        <v>7971</v>
      </c>
      <c r="J4" t="s">
        <v>7974</v>
      </c>
      <c r="L4" s="1272">
        <v>45215</v>
      </c>
      <c r="M4" s="1272">
        <v>45245</v>
      </c>
      <c r="N4" s="751">
        <v>101000600</v>
      </c>
    </row>
    <row r="5" spans="1:14" ht="15">
      <c r="A5" t="s">
        <v>620</v>
      </c>
      <c r="B5" s="21" t="str">
        <f>COVER!A38</f>
        <v>Dr. Suzanne Johnson, Superintendent</v>
      </c>
      <c r="G5" s="1" t="b">
        <f t="shared" ca="1" si="0"/>
        <v>1</v>
      </c>
      <c r="H5" s="1505" t="str" cm="1">
        <f t="array" aca="1" ref="H5" ca="1">IF(I5&lt;&gt;"",INDIRECT("'"&amp;I5&amp;"'!"&amp;J5),"")</f>
        <v>Dr. Suzanne Johnson, Superintendent</v>
      </c>
      <c r="I5" s="1510" t="s">
        <v>7971</v>
      </c>
      <c r="J5" t="s">
        <v>7975</v>
      </c>
      <c r="N5" s="751">
        <v>101000800</v>
      </c>
    </row>
    <row r="6" spans="1:14" ht="15">
      <c r="A6" t="s">
        <v>625</v>
      </c>
      <c r="B6" s="21">
        <f>COVER!P35</f>
        <v>0</v>
      </c>
      <c r="G6" s="1" t="b">
        <f t="shared" ca="1" si="0"/>
        <v>1</v>
      </c>
      <c r="H6" s="1505" cm="1">
        <f t="array" aca="1" ref="H6" ca="1">IF(I6&lt;&gt;"",INDIRECT("'"&amp;I6&amp;"'!"&amp;J6),"")</f>
        <v>0</v>
      </c>
      <c r="I6" s="1510" t="s">
        <v>7971</v>
      </c>
      <c r="J6" t="s">
        <v>7976</v>
      </c>
      <c r="N6" s="751">
        <v>801000300</v>
      </c>
    </row>
    <row r="7" spans="1:14" ht="15">
      <c r="A7" t="s">
        <v>621</v>
      </c>
      <c r="B7" s="21">
        <f>COVER!I38</f>
        <v>0</v>
      </c>
      <c r="G7" s="1" t="b">
        <f t="shared" ca="1" si="0"/>
        <v>1</v>
      </c>
      <c r="H7" s="1505" cm="1">
        <f t="array" aca="1" ref="H7" ca="1">IF(I7&lt;&gt;"",INDIRECT("'"&amp;I7&amp;"'!"&amp;J7),"")</f>
        <v>0</v>
      </c>
      <c r="I7" s="1510" t="s">
        <v>7971</v>
      </c>
      <c r="J7" t="s">
        <v>5719</v>
      </c>
      <c r="N7" s="751">
        <v>801000400</v>
      </c>
    </row>
    <row r="8" spans="1:14" ht="15">
      <c r="A8" t="s">
        <v>622</v>
      </c>
      <c r="B8" s="21">
        <f>COVER!T38</f>
        <v>0</v>
      </c>
      <c r="G8" s="1" t="b">
        <f t="shared" ca="1" si="0"/>
        <v>1</v>
      </c>
      <c r="H8" s="1505" cm="1">
        <f t="array" aca="1" ref="H8" ca="1">IF(I8&lt;&gt;"",INDIRECT("'"&amp;I8&amp;"'!"&amp;J8),"")</f>
        <v>0</v>
      </c>
      <c r="I8" s="1510" t="s">
        <v>7971</v>
      </c>
      <c r="J8" t="s">
        <v>7977</v>
      </c>
      <c r="N8" s="751">
        <v>801000600</v>
      </c>
    </row>
    <row r="9" spans="1:14" ht="15">
      <c r="A9" s="3" t="s">
        <v>851</v>
      </c>
      <c r="B9" s="27" t="str">
        <f>AUDITCHECK!D26</f>
        <v xml:space="preserve">ACCRUAL </v>
      </c>
      <c r="G9" s="1" t="b">
        <f t="shared" ca="1" si="0"/>
        <v>1</v>
      </c>
      <c r="H9" s="1505" t="str" cm="1">
        <f t="array" aca="1" ref="H9" ca="1">IF(I9&lt;&gt;"",INDIRECT("'"&amp;I9&amp;"'!"&amp;J9),"")</f>
        <v xml:space="preserve">ACCRUAL </v>
      </c>
      <c r="I9" s="1510" t="s">
        <v>40</v>
      </c>
      <c r="J9" t="s">
        <v>4991</v>
      </c>
      <c r="N9" s="751">
        <v>801000800</v>
      </c>
    </row>
    <row r="10" spans="1:14" ht="15">
      <c r="A10" s="3" t="s">
        <v>1435</v>
      </c>
      <c r="B10" s="1400">
        <f>COVER!J24</f>
        <v>0</v>
      </c>
      <c r="G10" s="1" t="b">
        <f t="shared" ca="1" si="0"/>
        <v>1</v>
      </c>
      <c r="H10" s="1505" cm="1">
        <f t="array" aca="1" ref="H10" ca="1">IF(I10&lt;&gt;"",INDIRECT("'"&amp;I10&amp;"'!"&amp;J10),"")</f>
        <v>0</v>
      </c>
      <c r="I10" s="1510" t="s">
        <v>7971</v>
      </c>
      <c r="J10" t="s">
        <v>6865</v>
      </c>
      <c r="N10" s="751">
        <v>102100300</v>
      </c>
    </row>
    <row r="11" spans="1:14" ht="15">
      <c r="A11" t="s">
        <v>868</v>
      </c>
      <c r="B11" s="21" t="str">
        <f>COVER!B5</f>
        <v>X</v>
      </c>
      <c r="G11" s="1" t="b">
        <f t="shared" ca="1" si="0"/>
        <v>1</v>
      </c>
      <c r="H11" s="1505" t="str" cm="1">
        <f t="array" aca="1" ref="H11" ca="1">IF(I11&lt;&gt;"",INDIRECT("'"&amp;I11&amp;"'!"&amp;J11),"")</f>
        <v>X</v>
      </c>
      <c r="I11" s="1510" t="s">
        <v>7971</v>
      </c>
      <c r="J11" t="s">
        <v>5529</v>
      </c>
      <c r="N11" s="751">
        <v>102100400</v>
      </c>
    </row>
    <row r="12" spans="1:14" ht="15">
      <c r="A12" t="s">
        <v>869</v>
      </c>
      <c r="B12" s="21">
        <f>COVER!B6</f>
        <v>0</v>
      </c>
      <c r="G12" s="1" t="b">
        <f t="shared" ca="1" si="0"/>
        <v>1</v>
      </c>
      <c r="H12" s="1505" cm="1">
        <f t="array" aca="1" ref="H12" ca="1">IF(I12&lt;&gt;"",INDIRECT("'"&amp;I12&amp;"'!"&amp;J12),"")</f>
        <v>0</v>
      </c>
      <c r="I12" s="1510" t="s">
        <v>7971</v>
      </c>
      <c r="J12" t="s">
        <v>5530</v>
      </c>
      <c r="N12" s="751">
        <v>102100600</v>
      </c>
    </row>
    <row r="13" spans="1:14" ht="15">
      <c r="A13" t="s">
        <v>507</v>
      </c>
      <c r="B13" s="21" t="str">
        <f>COVER!T23</f>
        <v>065024892</v>
      </c>
      <c r="G13" s="1" t="b">
        <f t="shared" ca="1" si="0"/>
        <v>1</v>
      </c>
      <c r="H13" s="1505" t="str" cm="1">
        <f t="array" aca="1" ref="H13" ca="1">IF(I13&lt;&gt;"",INDIRECT("'"&amp;I13&amp;"'!"&amp;J13),"")</f>
        <v>065024892</v>
      </c>
      <c r="I13" s="1510" t="s">
        <v>7971</v>
      </c>
      <c r="J13" t="s">
        <v>7978</v>
      </c>
      <c r="N13" s="751">
        <v>102100800</v>
      </c>
    </row>
    <row r="14" spans="1:14" ht="15">
      <c r="A14" t="s">
        <v>360</v>
      </c>
      <c r="B14" s="21" t="str">
        <f>COVER!T13</f>
        <v>RSM US LLP</v>
      </c>
      <c r="G14" s="1" t="b">
        <f t="shared" ca="1" si="0"/>
        <v>1</v>
      </c>
      <c r="H14" s="1505" t="str" cm="1">
        <f t="array" aca="1" ref="H14" ca="1">IF(I14&lt;&gt;"",INDIRECT("'"&amp;I14&amp;"'!"&amp;J14),"")</f>
        <v>RSM US LLP</v>
      </c>
      <c r="I14" s="1510" t="s">
        <v>7971</v>
      </c>
      <c r="J14" t="s">
        <v>7979</v>
      </c>
      <c r="N14" s="751">
        <v>202100300</v>
      </c>
    </row>
    <row r="15" spans="1:14" ht="15">
      <c r="A15" t="s">
        <v>781</v>
      </c>
      <c r="B15" s="21" t="str">
        <f>COVER!T15</f>
        <v>John George</v>
      </c>
      <c r="G15" s="1" t="b">
        <f t="shared" ca="1" si="0"/>
        <v>1</v>
      </c>
      <c r="H15" s="1505" t="str" cm="1">
        <f t="array" aca="1" ref="H15" ca="1">IF(I15&lt;&gt;"",INDIRECT("'"&amp;I15&amp;"'!"&amp;J15),"")</f>
        <v>John George</v>
      </c>
      <c r="I15" s="1510" t="s">
        <v>7971</v>
      </c>
      <c r="J15" t="s">
        <v>7980</v>
      </c>
      <c r="N15" s="751">
        <v>202100400</v>
      </c>
    </row>
    <row r="16" spans="1:14" ht="15">
      <c r="A16" t="s">
        <v>1016</v>
      </c>
      <c r="B16" s="21" t="str">
        <f>COVER!T17</f>
        <v>30 South Wacker Drive</v>
      </c>
      <c r="G16" s="1" t="b">
        <f t="shared" ca="1" si="0"/>
        <v>1</v>
      </c>
      <c r="H16" s="1505" t="str" cm="1">
        <f t="array" aca="1" ref="H16" ca="1">IF(I16&lt;&gt;"",INDIRECT("'"&amp;I16&amp;"'!"&amp;J16),"")</f>
        <v>30 South Wacker Drive</v>
      </c>
      <c r="I16" s="1510" t="s">
        <v>7971</v>
      </c>
      <c r="J16" t="s">
        <v>7981</v>
      </c>
      <c r="N16" s="751">
        <v>202100600</v>
      </c>
    </row>
    <row r="17" spans="1:14" ht="15">
      <c r="A17" t="s">
        <v>782</v>
      </c>
      <c r="B17" s="21" t="str">
        <f>COVER!T25</f>
        <v>john.george@rsmus.com</v>
      </c>
      <c r="G17" s="1" t="b">
        <f t="shared" ca="1" si="0"/>
        <v>1</v>
      </c>
      <c r="H17" s="1505" t="str" cm="1">
        <f t="array" aca="1" ref="H17" ca="1">IF(I17&lt;&gt;"",INDIRECT("'"&amp;I17&amp;"'!"&amp;J17),"")</f>
        <v>john.george@rsmus.com</v>
      </c>
      <c r="I17" s="1510" t="s">
        <v>7971</v>
      </c>
      <c r="J17" t="s">
        <v>7982</v>
      </c>
      <c r="N17" s="751">
        <v>202100800</v>
      </c>
    </row>
    <row r="18" spans="1:14" ht="15">
      <c r="A18" t="s">
        <v>783</v>
      </c>
      <c r="B18" s="21" t="str">
        <f>COVER!T19</f>
        <v>Chicago</v>
      </c>
      <c r="G18" s="1" t="b">
        <f t="shared" ca="1" si="0"/>
        <v>1</v>
      </c>
      <c r="H18" s="1505" t="str" cm="1">
        <f t="array" aca="1" ref="H18" ca="1">IF(I18&lt;&gt;"",INDIRECT("'"&amp;I18&amp;"'!"&amp;J18),"")</f>
        <v>Chicago</v>
      </c>
      <c r="I18" s="1510" t="s">
        <v>7971</v>
      </c>
      <c r="J18" t="s">
        <v>7983</v>
      </c>
      <c r="N18" s="751">
        <v>402100300</v>
      </c>
    </row>
    <row r="19" spans="1:14" ht="15">
      <c r="A19" t="s">
        <v>413</v>
      </c>
      <c r="B19" s="21" t="str">
        <f>COVER!X19</f>
        <v>IL</v>
      </c>
      <c r="G19" s="1" t="b">
        <f t="shared" ca="1" si="0"/>
        <v>1</v>
      </c>
      <c r="H19" s="1505" t="str" cm="1">
        <f t="array" aca="1" ref="H19" ca="1">IF(I19&lt;&gt;"",INDIRECT("'"&amp;I19&amp;"'!"&amp;J19),"")</f>
        <v>IL</v>
      </c>
      <c r="I19" s="1510" t="s">
        <v>7971</v>
      </c>
      <c r="J19" t="s">
        <v>7984</v>
      </c>
      <c r="N19" s="751">
        <v>402100400</v>
      </c>
    </row>
    <row r="20" spans="1:14" ht="15">
      <c r="A20" t="s">
        <v>784</v>
      </c>
      <c r="B20" s="21">
        <f>COVER!Z19</f>
        <v>60606</v>
      </c>
      <c r="G20" s="1" t="b">
        <f t="shared" ca="1" si="0"/>
        <v>1</v>
      </c>
      <c r="H20" s="1505" cm="1">
        <f t="array" aca="1" ref="H20" ca="1">IF(I20&lt;&gt;"",INDIRECT("'"&amp;I20&amp;"'!"&amp;J20),"")</f>
        <v>60606</v>
      </c>
      <c r="I20" s="1510" t="s">
        <v>7971</v>
      </c>
      <c r="J20" t="s">
        <v>7985</v>
      </c>
      <c r="N20" s="751">
        <v>402100600</v>
      </c>
    </row>
    <row r="21" spans="1:14" ht="15">
      <c r="A21" t="s">
        <v>1018</v>
      </c>
      <c r="B21" s="21" t="str">
        <f>COVER!T21</f>
        <v>312-634-4402</v>
      </c>
      <c r="G21" s="1" t="b">
        <f t="shared" ca="1" si="0"/>
        <v>1</v>
      </c>
      <c r="H21" s="1505" t="str" cm="1">
        <f t="array" aca="1" ref="H21" ca="1">IF(I21&lt;&gt;"",INDIRECT("'"&amp;I21&amp;"'!"&amp;J21),"")</f>
        <v>312-634-4402</v>
      </c>
      <c r="I21" s="1510" t="s">
        <v>7971</v>
      </c>
      <c r="J21" t="s">
        <v>7986</v>
      </c>
      <c r="N21" s="751">
        <v>402100800</v>
      </c>
    </row>
    <row r="22" spans="1:14" ht="15">
      <c r="A22" t="s">
        <v>1017</v>
      </c>
      <c r="B22" s="21">
        <f>COVER!Y21</f>
        <v>0</v>
      </c>
      <c r="G22" s="1" t="b">
        <f t="shared" ca="1" si="0"/>
        <v>1</v>
      </c>
      <c r="H22" s="1505" cm="1">
        <f t="array" aca="1" ref="H22" ca="1">IF(I22&lt;&gt;"",INDIRECT("'"&amp;I22&amp;"'!"&amp;J22),"")</f>
        <v>0</v>
      </c>
      <c r="I22" s="1510" t="s">
        <v>7971</v>
      </c>
      <c r="J22" t="s">
        <v>7987</v>
      </c>
      <c r="N22" s="751">
        <v>802100300</v>
      </c>
    </row>
    <row r="23" spans="1:14" ht="15">
      <c r="A23" t="s">
        <v>673</v>
      </c>
      <c r="B23" s="21" t="str">
        <f>COVER!B34</f>
        <v>X</v>
      </c>
      <c r="G23" s="1" t="b">
        <f t="shared" ca="1" si="0"/>
        <v>1</v>
      </c>
      <c r="H23" s="1505" t="str" cm="1">
        <f t="array" aca="1" ref="H23" ca="1">IF(I23&lt;&gt;"",INDIRECT("'"&amp;I23&amp;"'!"&amp;J23),"")</f>
        <v>X</v>
      </c>
      <c r="I23" s="1510" t="s">
        <v>7971</v>
      </c>
      <c r="J23" t="s">
        <v>7988</v>
      </c>
      <c r="N23" s="751">
        <v>802100400</v>
      </c>
    </row>
    <row r="24" spans="1:14" ht="15">
      <c r="A24" t="s">
        <v>1019</v>
      </c>
      <c r="B24" s="21">
        <f>COVER!L34</f>
        <v>0</v>
      </c>
      <c r="G24" s="1" t="b">
        <f t="shared" ca="1" si="0"/>
        <v>1</v>
      </c>
      <c r="H24" s="1505" cm="1">
        <f t="array" aca="1" ref="H24" ca="1">IF(I24&lt;&gt;"",INDIRECT("'"&amp;I24&amp;"'!"&amp;J24),"")</f>
        <v>0</v>
      </c>
      <c r="I24" s="1510" t="s">
        <v>7971</v>
      </c>
      <c r="J24" t="s">
        <v>5723</v>
      </c>
      <c r="N24" s="751">
        <v>802100600</v>
      </c>
    </row>
    <row r="25" spans="1:14" ht="15">
      <c r="A25" t="s">
        <v>218</v>
      </c>
      <c r="B25" s="21">
        <f>COVER!U34</f>
        <v>0</v>
      </c>
      <c r="G25" s="1" t="b">
        <f t="shared" ca="1" si="0"/>
        <v>1</v>
      </c>
      <c r="H25" s="1505" cm="1">
        <f t="array" aca="1" ref="H25" ca="1">IF(I25&lt;&gt;"",INDIRECT("'"&amp;I25&amp;"'!"&amp;J25),"")</f>
        <v>0</v>
      </c>
      <c r="I25" s="1510" t="s">
        <v>7971</v>
      </c>
      <c r="J25" t="s">
        <v>7989</v>
      </c>
      <c r="N25" s="751">
        <v>802100800</v>
      </c>
    </row>
    <row r="26" spans="1:14" ht="15">
      <c r="A26" t="s">
        <v>255</v>
      </c>
      <c r="B26" s="21" t="str">
        <f>IF('Aud Quest 2'!B9="x","Yes",IF('Aud Quest 2'!B9&lt;&gt;"x","0"))</f>
        <v>0</v>
      </c>
      <c r="I26" s="1510" t="s">
        <v>8052</v>
      </c>
      <c r="J26" t="s">
        <v>7990</v>
      </c>
      <c r="K26" t="s">
        <v>7991</v>
      </c>
      <c r="N26" s="751">
        <v>102200300</v>
      </c>
    </row>
    <row r="27" spans="1:14" ht="15">
      <c r="A27" t="s">
        <v>256</v>
      </c>
      <c r="B27" s="21" t="str">
        <f>IF('Aud Quest 2'!B11="x","Yes",IF('Aud Quest 2'!B11&lt;&gt;"x","0"))</f>
        <v>0</v>
      </c>
      <c r="I27" s="1510" t="s">
        <v>8052</v>
      </c>
      <c r="J27" t="s">
        <v>7992</v>
      </c>
      <c r="K27" t="s">
        <v>7993</v>
      </c>
      <c r="N27" s="751">
        <v>102200400</v>
      </c>
    </row>
    <row r="28" spans="1:14" ht="15">
      <c r="A28" t="s">
        <v>257</v>
      </c>
      <c r="B28" s="21" t="str">
        <f>IF('Aud Quest 2'!B13="x","Yes",IF('Aud Quest 2'!B13&lt;&gt;"x","0"))</f>
        <v>0</v>
      </c>
      <c r="I28" s="1510" t="s">
        <v>8052</v>
      </c>
      <c r="J28" t="s">
        <v>7994</v>
      </c>
      <c r="K28" t="s">
        <v>7995</v>
      </c>
      <c r="N28" s="751">
        <v>102200600</v>
      </c>
    </row>
    <row r="29" spans="1:14" ht="15">
      <c r="A29" t="s">
        <v>581</v>
      </c>
      <c r="B29" s="21" t="str">
        <f>IF('Aud Quest 2'!B14="x","Yes",IF('Aud Quest 2'!B14&lt;&gt;"x","0"))</f>
        <v>0</v>
      </c>
      <c r="I29" s="1510" t="s">
        <v>8052</v>
      </c>
      <c r="J29" t="s">
        <v>7996</v>
      </c>
      <c r="K29" t="s">
        <v>7997</v>
      </c>
      <c r="N29" s="751">
        <v>102200800</v>
      </c>
    </row>
    <row r="30" spans="1:14" ht="15">
      <c r="A30" t="s">
        <v>580</v>
      </c>
      <c r="B30" s="21" t="str">
        <f>IF('Aud Quest 2'!B15="x","Yes",IF('Aud Quest 2'!B15&lt;&gt;"x","0"))</f>
        <v>0</v>
      </c>
      <c r="I30" s="1510" t="s">
        <v>8052</v>
      </c>
      <c r="J30" t="s">
        <v>7998</v>
      </c>
      <c r="K30" t="s">
        <v>7999</v>
      </c>
      <c r="N30" s="751">
        <v>802200300</v>
      </c>
    </row>
    <row r="31" spans="1:14" ht="15">
      <c r="A31" t="s">
        <v>582</v>
      </c>
      <c r="B31" s="21" t="str">
        <f>IF('Aud Quest 2'!B16="x","Yes",IF('Aud Quest 2'!B16&lt;&gt;"x","0"))</f>
        <v>0</v>
      </c>
      <c r="I31" s="1510" t="s">
        <v>8052</v>
      </c>
      <c r="J31" t="s">
        <v>8000</v>
      </c>
      <c r="K31" t="s">
        <v>8001</v>
      </c>
      <c r="N31" s="751">
        <v>802200400</v>
      </c>
    </row>
    <row r="32" spans="1:14" ht="15">
      <c r="A32" t="s">
        <v>583</v>
      </c>
      <c r="B32" s="21" t="str">
        <f>IF('Aud Quest 2'!B18="x","Yes",IF('Aud Quest 2'!B18&lt;&gt;"x","0"))</f>
        <v>0</v>
      </c>
      <c r="I32" s="1510" t="s">
        <v>8052</v>
      </c>
      <c r="J32" t="s">
        <v>8002</v>
      </c>
      <c r="K32" t="s">
        <v>8003</v>
      </c>
      <c r="N32" s="751">
        <v>802200600</v>
      </c>
    </row>
    <row r="33" spans="1:14" ht="15">
      <c r="A33" t="s">
        <v>584</v>
      </c>
      <c r="B33" s="21" t="str">
        <f>IF('Aud Quest 2'!B20="x","Yes",IF('Aud Quest 2'!B20&lt;&gt;"x","0"))</f>
        <v>0</v>
      </c>
      <c r="I33" s="1510" t="s">
        <v>8052</v>
      </c>
      <c r="J33" t="s">
        <v>8004</v>
      </c>
      <c r="K33" t="s">
        <v>8005</v>
      </c>
      <c r="N33" s="751">
        <v>802200800</v>
      </c>
    </row>
    <row r="34" spans="1:14" ht="15">
      <c r="A34" t="s">
        <v>578</v>
      </c>
      <c r="B34" s="21" t="str">
        <f>IF('Aud Quest 2'!B22="x","Yes",IF('Aud Quest 2'!B22&lt;&gt;"x","0"))</f>
        <v>0</v>
      </c>
      <c r="I34" s="1510" t="s">
        <v>8052</v>
      </c>
      <c r="J34" t="s">
        <v>8006</v>
      </c>
      <c r="K34" t="s">
        <v>8007</v>
      </c>
      <c r="N34" s="751">
        <v>102300300</v>
      </c>
    </row>
    <row r="35" spans="1:14" ht="15">
      <c r="A35" t="s">
        <v>672</v>
      </c>
      <c r="B35" s="21" t="str">
        <f>IF('Aud Quest 2'!B24="x","Yes",IF('Aud Quest 2'!B24&lt;&gt;"x","0"))</f>
        <v>0</v>
      </c>
      <c r="I35" s="1510" t="s">
        <v>8052</v>
      </c>
      <c r="J35" t="s">
        <v>8008</v>
      </c>
      <c r="K35" t="s">
        <v>8009</v>
      </c>
      <c r="N35" s="751">
        <v>102300400</v>
      </c>
    </row>
    <row r="36" spans="1:14" ht="15">
      <c r="A36" t="s">
        <v>266</v>
      </c>
      <c r="B36" s="21" t="str">
        <f>IF('Aud Quest 2'!B25="x","Yes",IF('Aud Quest 2'!B25&lt;&gt;"x","0"))</f>
        <v>0</v>
      </c>
      <c r="I36" s="1510" t="s">
        <v>8052</v>
      </c>
      <c r="J36" t="s">
        <v>8010</v>
      </c>
      <c r="K36" t="s">
        <v>8011</v>
      </c>
      <c r="N36" s="751">
        <v>102300600</v>
      </c>
    </row>
    <row r="37" spans="1:14" ht="15">
      <c r="A37" t="s">
        <v>267</v>
      </c>
      <c r="B37" s="21" t="str">
        <f>IF('Aud Quest 2'!B27="x","Yes",IF('Aud Quest 2'!B27&lt;&gt;"x","0"))</f>
        <v>0</v>
      </c>
      <c r="I37" s="1510" t="s">
        <v>8052</v>
      </c>
      <c r="J37" t="s">
        <v>8012</v>
      </c>
      <c r="K37" t="s">
        <v>8013</v>
      </c>
      <c r="N37" s="751">
        <v>102300800</v>
      </c>
    </row>
    <row r="38" spans="1:14" ht="15">
      <c r="A38" t="s">
        <v>258</v>
      </c>
      <c r="B38" s="21" t="str">
        <f>IF('Aud Quest 2'!B29="x","Yes",IF('Aud Quest 2'!B29&lt;&gt;"x","0"))</f>
        <v>0</v>
      </c>
      <c r="I38" s="1510" t="s">
        <v>8052</v>
      </c>
      <c r="J38" t="s">
        <v>8014</v>
      </c>
      <c r="K38" t="s">
        <v>8015</v>
      </c>
      <c r="N38" s="751">
        <v>802300300</v>
      </c>
    </row>
    <row r="39" spans="1:14" ht="15">
      <c r="A39" t="s">
        <v>259</v>
      </c>
      <c r="B39" s="21" t="str">
        <f>IF('Aud Quest 2'!B31="x","Yes",IF('Aud Quest 2'!B31&lt;&gt;"x","0"))</f>
        <v>0</v>
      </c>
      <c r="I39" s="1510" t="s">
        <v>8052</v>
      </c>
      <c r="J39" t="s">
        <v>8016</v>
      </c>
      <c r="K39" t="s">
        <v>8017</v>
      </c>
      <c r="N39" s="751">
        <v>802300400</v>
      </c>
    </row>
    <row r="40" spans="1:14" ht="15">
      <c r="A40" t="s">
        <v>260</v>
      </c>
      <c r="B40" s="21" t="str">
        <f>IF('Aud Quest 2'!B37="x","Yes",IF('Aud Quest 2'!B37&lt;&gt;"x","0"))</f>
        <v>0</v>
      </c>
      <c r="I40" s="1510" t="s">
        <v>8052</v>
      </c>
      <c r="J40" t="s">
        <v>8018</v>
      </c>
      <c r="K40" t="s">
        <v>8019</v>
      </c>
      <c r="N40" s="751">
        <v>802300600</v>
      </c>
    </row>
    <row r="41" spans="1:14" ht="15">
      <c r="A41" t="s">
        <v>261</v>
      </c>
      <c r="B41" s="21" t="str">
        <f>IF('Aud Quest 2'!B40="x","Yes",IF('Aud Quest 2'!B40&lt;&gt;"x","0"))</f>
        <v>0</v>
      </c>
      <c r="I41" s="1510" t="s">
        <v>8052</v>
      </c>
      <c r="J41" t="s">
        <v>8020</v>
      </c>
      <c r="K41" t="s">
        <v>8021</v>
      </c>
      <c r="N41" s="751">
        <v>802300800</v>
      </c>
    </row>
    <row r="42" spans="1:14" ht="15">
      <c r="A42" s="1" t="s">
        <v>262</v>
      </c>
      <c r="B42" s="21" t="str">
        <f>IF('Aud Quest 2'!B42="x","Yes",IF('Aud Quest 2'!B42&lt;&gt;"x","0"))</f>
        <v>0</v>
      </c>
      <c r="I42" s="1510" t="s">
        <v>8052</v>
      </c>
      <c r="J42" t="s">
        <v>8022</v>
      </c>
      <c r="K42" t="s">
        <v>8023</v>
      </c>
      <c r="N42" s="751">
        <v>102400300</v>
      </c>
    </row>
    <row r="43" spans="1:14" ht="15">
      <c r="A43" t="s">
        <v>263</v>
      </c>
      <c r="B43" s="21" t="str">
        <f>IF('Aud Quest 2'!B44="x","Yes",IF('Aud Quest 2'!B44&lt;&gt;"x","0"))</f>
        <v>0</v>
      </c>
      <c r="I43" s="1510" t="s">
        <v>8052</v>
      </c>
      <c r="J43" t="s">
        <v>8024</v>
      </c>
      <c r="K43" t="s">
        <v>8025</v>
      </c>
      <c r="N43" s="751">
        <v>102400400</v>
      </c>
    </row>
    <row r="44" spans="1:14" ht="15">
      <c r="A44" t="s">
        <v>264</v>
      </c>
      <c r="B44" s="21" t="str">
        <f>IF('Aud Quest 2'!B49="x","Yes",IF('Aud Quest 2'!B49&lt;&gt;"x","0"))</f>
        <v>0</v>
      </c>
      <c r="I44" s="1510" t="s">
        <v>8052</v>
      </c>
      <c r="J44" t="s">
        <v>8026</v>
      </c>
      <c r="K44" t="s">
        <v>8027</v>
      </c>
      <c r="N44" s="751">
        <v>102400600</v>
      </c>
    </row>
    <row r="45" spans="1:14" ht="15">
      <c r="A45" t="s">
        <v>265</v>
      </c>
      <c r="B45" s="21" t="str">
        <f>IF('Aud Quest 2'!B50="x","Yes",IF('Aud Quest 2'!B50&lt;&gt;"x","0"))</f>
        <v>0</v>
      </c>
      <c r="I45" s="1510" t="s">
        <v>8052</v>
      </c>
      <c r="J45" t="s">
        <v>8028</v>
      </c>
      <c r="K45" t="s">
        <v>8029</v>
      </c>
      <c r="N45" s="751">
        <v>102400800</v>
      </c>
    </row>
    <row r="46" spans="1:14" ht="13.5" customHeight="1">
      <c r="A46" s="5" t="s">
        <v>417</v>
      </c>
      <c r="F46" s="4" t="s">
        <v>4914</v>
      </c>
      <c r="G46" s="1" t="b">
        <f>H46=B46</f>
        <v>1</v>
      </c>
      <c r="I46" s="1510"/>
      <c r="N46" s="751">
        <v>802400300</v>
      </c>
    </row>
    <row r="47" spans="1:14" ht="15">
      <c r="A47" s="1" t="s">
        <v>1173</v>
      </c>
      <c r="B47" s="21" t="str">
        <f>IF('Aud Quest 2'!B51="x","Yes",IF('Aud Quest 2'!B51&lt;&gt;"x","0"))</f>
        <v>Yes</v>
      </c>
      <c r="I47" s="1510" t="s">
        <v>8052</v>
      </c>
      <c r="J47" t="s">
        <v>8030</v>
      </c>
      <c r="K47" t="s">
        <v>8031</v>
      </c>
      <c r="N47" s="751">
        <v>802400400</v>
      </c>
    </row>
    <row r="48" spans="1:14" ht="15">
      <c r="A48" s="1" t="s">
        <v>1172</v>
      </c>
      <c r="B48" s="26">
        <f>'Aud Quest 2'!H51</f>
        <v>33512</v>
      </c>
      <c r="I48" s="1510" t="s">
        <v>8053</v>
      </c>
      <c r="J48" t="s">
        <v>5192</v>
      </c>
      <c r="N48" s="751">
        <v>802400600</v>
      </c>
    </row>
    <row r="49" spans="1:14" ht="15">
      <c r="A49" s="1" t="s">
        <v>1174</v>
      </c>
      <c r="B49" s="21" t="str">
        <f>IF('Aud Quest 2'!B54="x","Yes",IF('Aud Quest 2'!B54&lt;&gt;"x","0"))</f>
        <v>0</v>
      </c>
      <c r="I49" s="1510" t="s">
        <v>8052</v>
      </c>
      <c r="J49" t="s">
        <v>8032</v>
      </c>
      <c r="K49" t="s">
        <v>8033</v>
      </c>
      <c r="N49" s="751">
        <v>802400800</v>
      </c>
    </row>
    <row r="50" spans="1:14" ht="15">
      <c r="A50" t="s">
        <v>268</v>
      </c>
      <c r="B50" s="21">
        <f>('Aud Quest 2'!B57)</f>
        <v>0</v>
      </c>
      <c r="I50" s="1510" t="s">
        <v>8054</v>
      </c>
      <c r="J50" t="s">
        <v>8034</v>
      </c>
      <c r="N50" s="751">
        <v>102510300</v>
      </c>
    </row>
    <row r="51" spans="1:14" ht="15">
      <c r="A51" s="1" t="s">
        <v>269</v>
      </c>
      <c r="B51" s="21">
        <f>IF('FP Info 3'!B45="X","Yes",0)</f>
        <v>0</v>
      </c>
      <c r="I51" s="1510" t="s">
        <v>8055</v>
      </c>
      <c r="J51" t="s">
        <v>8035</v>
      </c>
      <c r="N51" s="751">
        <v>102510400</v>
      </c>
    </row>
    <row r="52" spans="1:14" ht="15">
      <c r="A52" t="s">
        <v>270</v>
      </c>
      <c r="B52" s="21">
        <f>IF('FP Info 3'!B46="X","Yes",0)</f>
        <v>0</v>
      </c>
      <c r="I52" s="1510" t="s">
        <v>8055</v>
      </c>
      <c r="J52" t="s">
        <v>8036</v>
      </c>
      <c r="N52" s="751">
        <v>102510600</v>
      </c>
    </row>
    <row r="53" spans="1:14" ht="15">
      <c r="A53" t="s">
        <v>271</v>
      </c>
      <c r="B53" s="21">
        <f>IF('FP Info 3'!B47="X","Yes",0)</f>
        <v>0</v>
      </c>
      <c r="I53" s="1510" t="s">
        <v>8055</v>
      </c>
      <c r="J53" t="s">
        <v>8037</v>
      </c>
      <c r="N53" s="751">
        <v>102510800</v>
      </c>
    </row>
    <row r="54" spans="1:14" ht="15">
      <c r="A54" t="s">
        <v>272</v>
      </c>
      <c r="B54" s="21">
        <f>IF('FP Info 3'!B48="X","Yes",0)</f>
        <v>0</v>
      </c>
      <c r="I54" s="1510" t="s">
        <v>8055</v>
      </c>
      <c r="J54" t="s">
        <v>8038</v>
      </c>
      <c r="N54" s="751">
        <v>202510300</v>
      </c>
    </row>
    <row r="55" spans="1:14" ht="15">
      <c r="A55" t="s">
        <v>273</v>
      </c>
      <c r="B55" s="21">
        <f>IF('FP Info 3'!B49="X","Yes",0)</f>
        <v>0</v>
      </c>
      <c r="I55" s="1510" t="s">
        <v>8055</v>
      </c>
      <c r="J55" t="s">
        <v>8039</v>
      </c>
      <c r="N55" s="751">
        <v>202510400</v>
      </c>
    </row>
    <row r="56" spans="1:14" ht="15">
      <c r="A56" t="s">
        <v>274</v>
      </c>
      <c r="B56" s="21">
        <f>IF('FP Info 3'!B50="X","Yes",0)</f>
        <v>0</v>
      </c>
      <c r="I56" s="1510" t="s">
        <v>8055</v>
      </c>
      <c r="J56" t="s">
        <v>8040</v>
      </c>
      <c r="N56" s="751">
        <v>202510600</v>
      </c>
    </row>
    <row r="57" spans="1:14" ht="15">
      <c r="A57" t="s">
        <v>275</v>
      </c>
      <c r="B57" s="21">
        <f>IF('FP Info 3'!B51="X","Yes",0)</f>
        <v>0</v>
      </c>
      <c r="I57" s="1510" t="s">
        <v>8055</v>
      </c>
      <c r="J57" t="s">
        <v>8041</v>
      </c>
      <c r="N57" s="751">
        <v>202510800</v>
      </c>
    </row>
    <row r="58" spans="1:14" ht="15">
      <c r="A58" t="s">
        <v>276</v>
      </c>
      <c r="B58" s="21">
        <f>IF('FP Info 3'!B52="X","Yes",0)</f>
        <v>0</v>
      </c>
      <c r="I58" s="1510" t="s">
        <v>8055</v>
      </c>
      <c r="J58" t="s">
        <v>8042</v>
      </c>
      <c r="N58" s="751">
        <v>802510300</v>
      </c>
    </row>
    <row r="59" spans="1:14" ht="15">
      <c r="A59" t="s">
        <v>277</v>
      </c>
      <c r="B59" s="21">
        <f>('FP Info 3'!B55)</f>
        <v>0</v>
      </c>
      <c r="I59" s="1510" t="s">
        <v>8056</v>
      </c>
      <c r="J59" t="s">
        <v>8043</v>
      </c>
      <c r="N59" s="751">
        <v>802510400</v>
      </c>
    </row>
    <row r="60" spans="1:14" ht="15">
      <c r="A60" s="5">
        <v>1</v>
      </c>
      <c r="B60" s="721"/>
      <c r="F60" s="4" t="s">
        <v>4914</v>
      </c>
      <c r="G60" s="1" t="b">
        <f>H60=B60</f>
        <v>1</v>
      </c>
      <c r="H60" s="1505"/>
      <c r="I60" s="1510"/>
      <c r="J60" s="1506"/>
      <c r="K60" s="4"/>
      <c r="N60" s="751">
        <v>802510600</v>
      </c>
    </row>
    <row r="61" spans="1:14" ht="15">
      <c r="A61" s="5">
        <v>2</v>
      </c>
      <c r="B61" s="721"/>
      <c r="F61" s="4" t="s">
        <v>4914</v>
      </c>
      <c r="G61" s="1" t="b">
        <f t="shared" ref="G61:G62" si="1">H61=B61</f>
        <v>1</v>
      </c>
      <c r="H61" s="1505"/>
      <c r="I61" s="1510"/>
      <c r="J61" s="1506"/>
      <c r="K61" s="4"/>
      <c r="N61" s="751">
        <v>802510800</v>
      </c>
    </row>
    <row r="62" spans="1:14" ht="15">
      <c r="A62" s="5">
        <v>3</v>
      </c>
      <c r="B62" s="721"/>
      <c r="F62" s="4" t="s">
        <v>4914</v>
      </c>
      <c r="G62" s="1" t="b">
        <f t="shared" ca="1" si="1"/>
        <v>1</v>
      </c>
      <c r="H62" s="1505" t="str" cm="1">
        <f t="array" aca="1" ref="H62" ca="1">IF(I62&lt;&gt;"",INDIRECT("'"&amp;I62&amp;"'!"&amp;J62),"")</f>
        <v/>
      </c>
      <c r="I62" s="1510"/>
      <c r="J62" s="1506"/>
      <c r="K62" s="4"/>
      <c r="N62" s="751">
        <v>102520300</v>
      </c>
    </row>
    <row r="63" spans="1:14" ht="15">
      <c r="A63">
        <v>4</v>
      </c>
      <c r="B63" s="721">
        <f>'Assets-Liab 5-6'!C6</f>
        <v>119641926</v>
      </c>
      <c r="F63" s="4"/>
      <c r="G63" s="1" t="b">
        <f ca="1">H63=B63</f>
        <v>1</v>
      </c>
      <c r="H63" s="1505" cm="1">
        <f t="array" aca="1" ref="H63" ca="1">IF(I63&lt;&gt;"",INDIRECT("'"&amp;I63&amp;"'!"&amp;J63),"")</f>
        <v>119641926</v>
      </c>
      <c r="I63" s="1510" t="s">
        <v>4916</v>
      </c>
      <c r="J63" s="1506" t="s">
        <v>4917</v>
      </c>
      <c r="K63" s="4"/>
      <c r="N63" s="751">
        <v>102520400</v>
      </c>
    </row>
    <row r="64" spans="1:14" ht="15">
      <c r="A64" s="5">
        <v>5</v>
      </c>
      <c r="B64" s="721"/>
      <c r="F64" s="4" t="s">
        <v>4914</v>
      </c>
      <c r="G64" s="1" t="b">
        <f t="shared" ref="G64:G95" ca="1" si="2">H64=B64</f>
        <v>1</v>
      </c>
      <c r="H64" s="1505" t="str" cm="1">
        <f t="array" aca="1" ref="H64" ca="1">IF(I64&lt;&gt;"",INDIRECT("'"&amp;I64&amp;"'!"&amp;J64),"")</f>
        <v/>
      </c>
      <c r="I64" s="1510"/>
      <c r="J64" s="1506"/>
      <c r="K64" s="4"/>
      <c r="N64" s="751">
        <v>102520600</v>
      </c>
    </row>
    <row r="65" spans="1:14" ht="15">
      <c r="A65" s="5">
        <v>6</v>
      </c>
      <c r="B65" s="721"/>
      <c r="F65" s="4" t="s">
        <v>4914</v>
      </c>
      <c r="G65" s="1" t="b">
        <f t="shared" ca="1" si="2"/>
        <v>1</v>
      </c>
      <c r="H65" s="1505" t="str" cm="1">
        <f t="array" aca="1" ref="H65" ca="1">IF(I65&lt;&gt;"",INDIRECT("'"&amp;I65&amp;"'!"&amp;J65),"")</f>
        <v/>
      </c>
      <c r="I65" s="1510"/>
      <c r="J65" s="1506"/>
      <c r="K65" s="4"/>
      <c r="N65" s="751">
        <v>102520800</v>
      </c>
    </row>
    <row r="66" spans="1:14" ht="15">
      <c r="A66" s="5">
        <v>7</v>
      </c>
      <c r="B66" s="721"/>
      <c r="F66" s="4" t="s">
        <v>4914</v>
      </c>
      <c r="G66" s="1" t="b">
        <f t="shared" ca="1" si="2"/>
        <v>1</v>
      </c>
      <c r="H66" s="1505" t="str" cm="1">
        <f t="array" aca="1" ref="H66" ca="1">IF(I66&lt;&gt;"",INDIRECT("'"&amp;I66&amp;"'!"&amp;J66),"")</f>
        <v/>
      </c>
      <c r="I66" s="1510"/>
      <c r="J66" s="1506"/>
      <c r="K66" s="4"/>
      <c r="N66" s="751">
        <v>802520300</v>
      </c>
    </row>
    <row r="67" spans="1:14" ht="15">
      <c r="A67" s="5">
        <v>8</v>
      </c>
      <c r="B67" s="721"/>
      <c r="F67" s="4" t="s">
        <v>4914</v>
      </c>
      <c r="G67" s="1" t="b">
        <f t="shared" ca="1" si="2"/>
        <v>1</v>
      </c>
      <c r="H67" s="1505" t="str" cm="1">
        <f t="array" aca="1" ref="H67" ca="1">IF(I67&lt;&gt;"",INDIRECT("'"&amp;I67&amp;"'!"&amp;J67),"")</f>
        <v/>
      </c>
      <c r="I67" s="1510"/>
      <c r="J67" s="1506"/>
      <c r="K67" s="4"/>
      <c r="N67" s="751">
        <v>802520400</v>
      </c>
    </row>
    <row r="68" spans="1:14" ht="15">
      <c r="A68" s="5">
        <v>9</v>
      </c>
      <c r="B68" s="721"/>
      <c r="F68" s="4" t="s">
        <v>4914</v>
      </c>
      <c r="G68" s="1" t="b">
        <f t="shared" ca="1" si="2"/>
        <v>1</v>
      </c>
      <c r="H68" s="1505" t="str" cm="1">
        <f t="array" aca="1" ref="H68" ca="1">IF(I68&lt;&gt;"",INDIRECT("'"&amp;I68&amp;"'!"&amp;J68),"")</f>
        <v/>
      </c>
      <c r="I68" s="1510"/>
      <c r="J68" s="1506"/>
      <c r="K68" s="4"/>
      <c r="N68" s="751">
        <v>802520600</v>
      </c>
    </row>
    <row r="69" spans="1:14" ht="15">
      <c r="A69" s="5">
        <v>10</v>
      </c>
      <c r="B69" s="721"/>
      <c r="F69" s="4" t="s">
        <v>4914</v>
      </c>
      <c r="G69" s="1" t="b">
        <f t="shared" ca="1" si="2"/>
        <v>1</v>
      </c>
      <c r="H69" s="1505" t="str" cm="1">
        <f t="array" aca="1" ref="H69" ca="1">IF(I69&lt;&gt;"",INDIRECT("'"&amp;I69&amp;"'!"&amp;J69),"")</f>
        <v/>
      </c>
      <c r="I69" s="1510"/>
      <c r="J69" s="1506"/>
      <c r="K69" s="4"/>
      <c r="N69" s="751">
        <v>802520800</v>
      </c>
    </row>
    <row r="70" spans="1:14" ht="15">
      <c r="A70">
        <v>11</v>
      </c>
      <c r="B70" s="721">
        <f>'Assets-Liab 5-6'!C10</f>
        <v>0</v>
      </c>
      <c r="F70" s="4"/>
      <c r="G70" s="1" t="b">
        <f t="shared" ca="1" si="2"/>
        <v>1</v>
      </c>
      <c r="H70" s="1505" cm="1">
        <f t="array" aca="1" ref="H70" ca="1">IF(I70&lt;&gt;"",INDIRECT("'"&amp;I70&amp;"'!"&amp;J70),"")</f>
        <v>0</v>
      </c>
      <c r="I70" s="1510" t="s">
        <v>4916</v>
      </c>
      <c r="J70" s="1506" t="s">
        <v>4918</v>
      </c>
      <c r="K70" s="4"/>
      <c r="N70" s="751">
        <v>102540300</v>
      </c>
    </row>
    <row r="71" spans="1:14" ht="15">
      <c r="A71">
        <v>12</v>
      </c>
      <c r="B71" s="721">
        <f>'Assets-Liab 5-6'!C5</f>
        <v>0</v>
      </c>
      <c r="F71" s="4"/>
      <c r="G71" s="1" t="b">
        <f t="shared" ca="1" si="2"/>
        <v>1</v>
      </c>
      <c r="H71" s="1505" cm="1">
        <f t="array" aca="1" ref="H71" ca="1">IF(I71&lt;&gt;"",INDIRECT("'"&amp;I71&amp;"'!"&amp;J71),"")</f>
        <v>0</v>
      </c>
      <c r="I71" s="1510" t="s">
        <v>4916</v>
      </c>
      <c r="J71" s="1506" t="s">
        <v>4919</v>
      </c>
      <c r="K71" s="4"/>
      <c r="N71" s="751">
        <v>102540400</v>
      </c>
    </row>
    <row r="72" spans="1:14" ht="15">
      <c r="A72" s="5">
        <v>13</v>
      </c>
      <c r="B72" s="721"/>
      <c r="F72" s="4" t="s">
        <v>4914</v>
      </c>
      <c r="G72" s="1" t="b">
        <f t="shared" ca="1" si="2"/>
        <v>1</v>
      </c>
      <c r="H72" s="1505" t="str" cm="1">
        <f t="array" aca="1" ref="H72" ca="1">IF(I72&lt;&gt;"",INDIRECT("'"&amp;I72&amp;"'!"&amp;J72),"")</f>
        <v/>
      </c>
      <c r="I72" s="1510"/>
      <c r="J72" s="1506"/>
      <c r="K72" s="4"/>
      <c r="N72" s="751">
        <v>102540600</v>
      </c>
    </row>
    <row r="73" spans="1:14" ht="15">
      <c r="A73" s="5">
        <v>14</v>
      </c>
      <c r="B73" s="721"/>
      <c r="F73" s="4" t="s">
        <v>4914</v>
      </c>
      <c r="G73" s="1" t="b">
        <f t="shared" ca="1" si="2"/>
        <v>1</v>
      </c>
      <c r="H73" s="1505" t="str" cm="1">
        <f t="array" aca="1" ref="H73" ca="1">IF(I73&lt;&gt;"",INDIRECT("'"&amp;I73&amp;"'!"&amp;J73),"")</f>
        <v/>
      </c>
      <c r="I73" s="1510"/>
      <c r="J73" s="1506"/>
      <c r="K73" s="4"/>
      <c r="N73" s="751">
        <v>102540800</v>
      </c>
    </row>
    <row r="74" spans="1:14" ht="15">
      <c r="A74">
        <v>15</v>
      </c>
      <c r="B74" s="721">
        <f>'Assets-Liab 5-6'!C12</f>
        <v>0</v>
      </c>
      <c r="F74" s="4"/>
      <c r="G74" s="1" t="b">
        <f t="shared" ca="1" si="2"/>
        <v>1</v>
      </c>
      <c r="H74" s="1505" cm="1">
        <f t="array" aca="1" ref="H74" ca="1">IF(I74&lt;&gt;"",INDIRECT("'"&amp;I74&amp;"'!"&amp;J74),"")</f>
        <v>0</v>
      </c>
      <c r="I74" s="1510" t="s">
        <v>4916</v>
      </c>
      <c r="J74" s="1506" t="s">
        <v>4920</v>
      </c>
      <c r="K74" s="4"/>
      <c r="N74" s="751">
        <v>202540300</v>
      </c>
    </row>
    <row r="75" spans="1:14" ht="15">
      <c r="A75">
        <v>16</v>
      </c>
      <c r="B75" s="721">
        <f>'Assets-Liab 5-6'!C13</f>
        <v>501595941</v>
      </c>
      <c r="F75" s="4"/>
      <c r="G75" s="1" t="b">
        <f t="shared" ca="1" si="2"/>
        <v>1</v>
      </c>
      <c r="H75" s="1505" cm="1">
        <f t="array" aca="1" ref="H75" ca="1">IF(I75&lt;&gt;"",INDIRECT("'"&amp;I75&amp;"'!"&amp;J75),"")</f>
        <v>501595941</v>
      </c>
      <c r="I75" s="1510" t="s">
        <v>4916</v>
      </c>
      <c r="J75" s="1506" t="s">
        <v>4921</v>
      </c>
      <c r="K75" s="4"/>
      <c r="N75" s="751">
        <v>202540400</v>
      </c>
    </row>
    <row r="76" spans="1:14" ht="15">
      <c r="A76" s="5">
        <v>17</v>
      </c>
      <c r="B76" s="721"/>
      <c r="F76" s="4" t="s">
        <v>4914</v>
      </c>
      <c r="G76" s="1" t="b">
        <f t="shared" ca="1" si="2"/>
        <v>1</v>
      </c>
      <c r="H76" s="1505" t="str" cm="1">
        <f t="array" aca="1" ref="H76" ca="1">IF(I76&lt;&gt;"",INDIRECT("'"&amp;I76&amp;"'!"&amp;J76),"")</f>
        <v/>
      </c>
      <c r="I76" s="1510"/>
      <c r="J76" s="1506"/>
      <c r="K76" s="4"/>
      <c r="N76" s="751">
        <v>202540600</v>
      </c>
    </row>
    <row r="77" spans="1:14" ht="15">
      <c r="A77" s="5">
        <v>18</v>
      </c>
      <c r="B77" s="721"/>
      <c r="C77" s="2" t="s">
        <v>504</v>
      </c>
      <c r="F77" s="4" t="s">
        <v>4914</v>
      </c>
      <c r="G77" s="1" t="b">
        <f t="shared" ca="1" si="2"/>
        <v>1</v>
      </c>
      <c r="H77" s="1505" t="str" cm="1">
        <f t="array" aca="1" ref="H77" ca="1">IF(I77&lt;&gt;"",INDIRECT("'"&amp;I77&amp;"'!"&amp;J77),"")</f>
        <v/>
      </c>
      <c r="I77" s="1510"/>
      <c r="J77" s="1506"/>
      <c r="K77" s="4"/>
      <c r="N77" s="751">
        <v>202540800</v>
      </c>
    </row>
    <row r="78" spans="1:14" ht="15">
      <c r="A78" s="5">
        <v>19</v>
      </c>
      <c r="B78" s="721"/>
      <c r="F78" s="4" t="s">
        <v>4914</v>
      </c>
      <c r="G78" s="1" t="b">
        <f t="shared" ca="1" si="2"/>
        <v>1</v>
      </c>
      <c r="H78" s="1505" t="str" cm="1">
        <f t="array" aca="1" ref="H78" ca="1">IF(I78&lt;&gt;"",INDIRECT("'"&amp;I78&amp;"'!"&amp;J78),"")</f>
        <v/>
      </c>
      <c r="I78" s="1510"/>
      <c r="J78" s="1506"/>
      <c r="K78" s="4"/>
      <c r="N78" s="751">
        <v>802540300</v>
      </c>
    </row>
    <row r="79" spans="1:14" ht="15">
      <c r="A79" s="5">
        <v>20</v>
      </c>
      <c r="B79" s="721"/>
      <c r="F79" s="4" t="s">
        <v>4914</v>
      </c>
      <c r="G79" s="1" t="b">
        <f t="shared" ca="1" si="2"/>
        <v>1</v>
      </c>
      <c r="H79" s="1505" t="str" cm="1">
        <f t="array" aca="1" ref="H79" ca="1">IF(I79&lt;&gt;"",INDIRECT("'"&amp;I79&amp;"'!"&amp;J79),"")</f>
        <v/>
      </c>
      <c r="I79" s="1510"/>
      <c r="J79" s="1506"/>
      <c r="K79" s="4"/>
      <c r="N79" s="751">
        <v>802540400</v>
      </c>
    </row>
    <row r="80" spans="1:14" ht="15">
      <c r="A80" s="5">
        <v>21</v>
      </c>
      <c r="B80" s="721"/>
      <c r="F80" s="4" t="s">
        <v>4914</v>
      </c>
      <c r="G80" s="1" t="b">
        <f t="shared" ca="1" si="2"/>
        <v>1</v>
      </c>
      <c r="H80" s="1505" t="str" cm="1">
        <f t="array" aca="1" ref="H80" ca="1">IF(I80&lt;&gt;"",INDIRECT("'"&amp;I80&amp;"'!"&amp;J80),"")</f>
        <v/>
      </c>
      <c r="I80" s="1510"/>
      <c r="J80" s="1506"/>
      <c r="K80" s="4"/>
      <c r="N80" s="751">
        <v>802540600</v>
      </c>
    </row>
    <row r="81" spans="1:14" ht="15">
      <c r="A81" s="5">
        <v>22</v>
      </c>
      <c r="B81" s="721"/>
      <c r="F81" s="4" t="s">
        <v>4914</v>
      </c>
      <c r="G81" s="1" t="b">
        <f t="shared" ca="1" si="2"/>
        <v>1</v>
      </c>
      <c r="H81" s="1505" t="str" cm="1">
        <f t="array" aca="1" ref="H81" ca="1">IF(I81&lt;&gt;"",INDIRECT("'"&amp;I81&amp;"'!"&amp;J81),"")</f>
        <v/>
      </c>
      <c r="I81" s="1510"/>
      <c r="J81" s="1506"/>
      <c r="K81" s="4"/>
      <c r="N81" s="751">
        <v>802540800</v>
      </c>
    </row>
    <row r="82" spans="1:14" ht="15">
      <c r="A82" s="5">
        <v>23</v>
      </c>
      <c r="B82" s="721"/>
      <c r="F82" s="4" t="s">
        <v>4914</v>
      </c>
      <c r="G82" s="1" t="b">
        <f t="shared" ca="1" si="2"/>
        <v>1</v>
      </c>
      <c r="H82" s="1505" t="str" cm="1">
        <f t="array" aca="1" ref="H82" ca="1">IF(I82&lt;&gt;"",INDIRECT("'"&amp;I82&amp;"'!"&amp;J82),"")</f>
        <v/>
      </c>
      <c r="I82" s="1510"/>
      <c r="J82" s="1506"/>
      <c r="K82" s="4"/>
      <c r="N82" s="751">
        <v>902540300</v>
      </c>
    </row>
    <row r="83" spans="1:14" ht="15">
      <c r="A83" s="5">
        <v>24</v>
      </c>
      <c r="B83" s="721"/>
      <c r="F83" s="4" t="s">
        <v>4914</v>
      </c>
      <c r="G83" s="1" t="b">
        <f t="shared" ca="1" si="2"/>
        <v>1</v>
      </c>
      <c r="H83" s="1505" t="str" cm="1">
        <f t="array" aca="1" ref="H83" ca="1">IF(I83&lt;&gt;"",INDIRECT("'"&amp;I83&amp;"'!"&amp;J83),"")</f>
        <v/>
      </c>
      <c r="I83" s="1510"/>
      <c r="J83" s="1506"/>
      <c r="K83" s="4"/>
      <c r="N83" s="751">
        <v>902540400</v>
      </c>
    </row>
    <row r="84" spans="1:14" ht="15">
      <c r="A84" s="1">
        <v>25</v>
      </c>
      <c r="B84" s="721">
        <f>'Assets-Liab 5-6'!C31</f>
        <v>65338</v>
      </c>
      <c r="F84" s="4"/>
      <c r="G84" s="1" t="b">
        <f t="shared" ca="1" si="2"/>
        <v>1</v>
      </c>
      <c r="H84" s="1505" cm="1">
        <f t="array" aca="1" ref="H84" ca="1">IF(I84&lt;&gt;"",INDIRECT("'"&amp;I84&amp;"'!"&amp;J84),"")</f>
        <v>65338</v>
      </c>
      <c r="I84" s="1510" t="s">
        <v>4916</v>
      </c>
      <c r="J84" s="1506" t="s">
        <v>4922</v>
      </c>
      <c r="K84" s="4"/>
      <c r="N84" s="751">
        <v>902540600</v>
      </c>
    </row>
    <row r="85" spans="1:14" ht="15">
      <c r="A85" s="5">
        <v>26</v>
      </c>
      <c r="B85" s="721"/>
      <c r="F85" s="4" t="s">
        <v>4914</v>
      </c>
      <c r="G85" s="1" t="b">
        <f t="shared" ca="1" si="2"/>
        <v>1</v>
      </c>
      <c r="H85" s="1505" t="str" cm="1">
        <f t="array" aca="1" ref="H85" ca="1">IF(I85&lt;&gt;"",INDIRECT("'"&amp;I85&amp;"'!"&amp;J85),"")</f>
        <v/>
      </c>
      <c r="I85" s="1510"/>
      <c r="J85" s="1506"/>
      <c r="K85" s="4"/>
      <c r="N85" s="751">
        <v>902540800</v>
      </c>
    </row>
    <row r="86" spans="1:14" ht="15">
      <c r="A86">
        <v>27</v>
      </c>
      <c r="B86" s="721">
        <f>'Assets-Liab 5-6'!C32</f>
        <v>132035359</v>
      </c>
      <c r="F86" s="4"/>
      <c r="G86" s="1" t="b">
        <f t="shared" ca="1" si="2"/>
        <v>1</v>
      </c>
      <c r="H86" s="1505" cm="1">
        <f t="array" aca="1" ref="H86" ca="1">IF(I86&lt;&gt;"",INDIRECT("'"&amp;I86&amp;"'!"&amp;J86),"")</f>
        <v>132035359</v>
      </c>
      <c r="I86" s="1510" t="s">
        <v>4916</v>
      </c>
      <c r="J86" s="1506" t="s">
        <v>4923</v>
      </c>
      <c r="K86" s="4"/>
      <c r="N86" s="751">
        <v>102550300</v>
      </c>
    </row>
    <row r="87" spans="1:14" ht="15">
      <c r="A87" s="5">
        <v>28</v>
      </c>
      <c r="B87" s="721"/>
      <c r="F87" s="4" t="s">
        <v>4914</v>
      </c>
      <c r="G87" s="1" t="b">
        <f t="shared" ca="1" si="2"/>
        <v>1</v>
      </c>
      <c r="H87" s="1505" t="str" cm="1">
        <f t="array" aca="1" ref="H87" ca="1">IF(I87&lt;&gt;"",INDIRECT("'"&amp;I87&amp;"'!"&amp;J87),"")</f>
        <v/>
      </c>
      <c r="I87" s="1510"/>
      <c r="J87" s="1506"/>
      <c r="K87" s="4"/>
      <c r="N87" s="751">
        <v>102550400</v>
      </c>
    </row>
    <row r="88" spans="1:14" ht="15">
      <c r="A88" s="5">
        <v>29</v>
      </c>
      <c r="B88" s="721"/>
      <c r="F88" s="4" t="s">
        <v>4914</v>
      </c>
      <c r="G88" s="1" t="b">
        <f t="shared" ca="1" si="2"/>
        <v>1</v>
      </c>
      <c r="H88" s="1505" t="str" cm="1">
        <f t="array" aca="1" ref="H88" ca="1">IF(I88&lt;&gt;"",INDIRECT("'"&amp;I88&amp;"'!"&amp;J88),"")</f>
        <v/>
      </c>
      <c r="I88" s="1510"/>
      <c r="J88" s="1506"/>
      <c r="K88" s="4"/>
      <c r="N88" s="751">
        <v>102550600</v>
      </c>
    </row>
    <row r="89" spans="1:14" ht="15">
      <c r="A89">
        <v>30</v>
      </c>
      <c r="B89" s="721">
        <f>'Assets-Liab 5-6'!C34</f>
        <v>181196456</v>
      </c>
      <c r="F89" s="4"/>
      <c r="G89" s="1" t="b">
        <f t="shared" ca="1" si="2"/>
        <v>1</v>
      </c>
      <c r="H89" s="1505" cm="1">
        <f t="array" aca="1" ref="H89" ca="1">IF(I89&lt;&gt;"",INDIRECT("'"&amp;I89&amp;"'!"&amp;J89),"")</f>
        <v>181196456</v>
      </c>
      <c r="I89" s="1510" t="s">
        <v>4916</v>
      </c>
      <c r="J89" s="1506" t="s">
        <v>4924</v>
      </c>
      <c r="K89" s="4"/>
      <c r="N89" s="751">
        <v>102550800</v>
      </c>
    </row>
    <row r="90" spans="1:14" ht="15">
      <c r="A90">
        <v>31</v>
      </c>
      <c r="B90" s="721">
        <f>'Assets-Liab 5-6'!C39</f>
        <v>316743451</v>
      </c>
      <c r="F90" s="4"/>
      <c r="G90" s="1" t="b">
        <f t="shared" ca="1" si="2"/>
        <v>1</v>
      </c>
      <c r="H90" s="1505" cm="1">
        <f t="array" aca="1" ref="H90" ca="1">IF(I90&lt;&gt;"",INDIRECT("'"&amp;I90&amp;"'!"&amp;J90),"")</f>
        <v>316743451</v>
      </c>
      <c r="I90" s="1510" t="s">
        <v>4916</v>
      </c>
      <c r="J90" s="1506" t="s">
        <v>4925</v>
      </c>
      <c r="K90" s="4"/>
      <c r="N90" s="751">
        <v>202550300</v>
      </c>
    </row>
    <row r="91" spans="1:14" ht="15">
      <c r="A91">
        <v>32</v>
      </c>
      <c r="B91" s="721">
        <f>'Assets-Liab 5-6'!C41</f>
        <v>501595941</v>
      </c>
      <c r="C91" s="2" t="s">
        <v>504</v>
      </c>
      <c r="F91" s="4"/>
      <c r="G91" s="1" t="b">
        <f t="shared" ca="1" si="2"/>
        <v>1</v>
      </c>
      <c r="H91" s="1505" cm="1">
        <f t="array" aca="1" ref="H91" ca="1">IF(I91&lt;&gt;"",INDIRECT("'"&amp;I91&amp;"'!"&amp;J91),"")</f>
        <v>501595941</v>
      </c>
      <c r="I91" s="1510" t="s">
        <v>4916</v>
      </c>
      <c r="J91" s="1506" t="s">
        <v>4926</v>
      </c>
      <c r="K91" s="4"/>
      <c r="N91" s="751">
        <v>202550400</v>
      </c>
    </row>
    <row r="92" spans="1:14" ht="15">
      <c r="A92" s="5">
        <v>33</v>
      </c>
      <c r="B92" s="721"/>
      <c r="F92" s="4" t="s">
        <v>4914</v>
      </c>
      <c r="G92" s="1" t="b">
        <f t="shared" ca="1" si="2"/>
        <v>1</v>
      </c>
      <c r="H92" s="1505" t="str" cm="1">
        <f t="array" aca="1" ref="H92" ca="1">IF(I92&lt;&gt;"",INDIRECT("'"&amp;I92&amp;"'!"&amp;J92),"")</f>
        <v/>
      </c>
      <c r="I92" s="1510"/>
      <c r="J92" s="1506"/>
      <c r="K92" s="4"/>
      <c r="N92" s="751">
        <v>202550600</v>
      </c>
    </row>
    <row r="93" spans="1:14" ht="15">
      <c r="A93" s="5">
        <v>34</v>
      </c>
      <c r="B93" s="721"/>
      <c r="C93" s="2" t="s">
        <v>504</v>
      </c>
      <c r="F93" s="4" t="s">
        <v>4914</v>
      </c>
      <c r="G93" s="1" t="b">
        <f t="shared" ca="1" si="2"/>
        <v>1</v>
      </c>
      <c r="H93" s="1505" t="str" cm="1">
        <f t="array" aca="1" ref="H93" ca="1">IF(I93&lt;&gt;"",INDIRECT("'"&amp;I93&amp;"'!"&amp;J93),"")</f>
        <v/>
      </c>
      <c r="I93" s="1510"/>
      <c r="J93" s="1506"/>
      <c r="K93" s="4"/>
      <c r="N93" s="751">
        <v>202550800</v>
      </c>
    </row>
    <row r="94" spans="1:14" ht="15">
      <c r="A94" s="5">
        <v>35</v>
      </c>
      <c r="B94" s="721"/>
      <c r="F94" s="4" t="s">
        <v>4914</v>
      </c>
      <c r="G94" s="1" t="b">
        <f t="shared" ca="1" si="2"/>
        <v>1</v>
      </c>
      <c r="H94" s="1505" t="str" cm="1">
        <f t="array" aca="1" ref="H94" ca="1">IF(I94&lt;&gt;"",INDIRECT("'"&amp;I94&amp;"'!"&amp;J94),"")</f>
        <v/>
      </c>
      <c r="I94" s="1510"/>
      <c r="J94" s="1506"/>
      <c r="K94" s="4"/>
      <c r="N94" s="751">
        <v>402550300</v>
      </c>
    </row>
    <row r="95" spans="1:14" ht="15">
      <c r="A95">
        <v>36</v>
      </c>
      <c r="B95" s="721">
        <f>'Assets-Liab 5-6'!D6</f>
        <v>20149382</v>
      </c>
      <c r="F95" s="4"/>
      <c r="G95" s="1" t="b">
        <f t="shared" ca="1" si="2"/>
        <v>1</v>
      </c>
      <c r="H95" s="1505" cm="1">
        <f t="array" aca="1" ref="H95" ca="1">IF(I95&lt;&gt;"",INDIRECT("'"&amp;I95&amp;"'!"&amp;J95),"")</f>
        <v>20149382</v>
      </c>
      <c r="I95" s="1510" t="s">
        <v>4916</v>
      </c>
      <c r="J95" s="1506" t="s">
        <v>4927</v>
      </c>
      <c r="K95" s="4"/>
      <c r="N95" s="751">
        <v>402550400</v>
      </c>
    </row>
    <row r="96" spans="1:14" ht="15">
      <c r="A96" s="5">
        <v>37</v>
      </c>
      <c r="B96" s="721"/>
      <c r="F96" s="4" t="s">
        <v>4914</v>
      </c>
      <c r="G96" s="1" t="b">
        <f t="shared" ref="G96:G159" ca="1" si="3">H96=B96</f>
        <v>1</v>
      </c>
      <c r="H96" s="1505" t="str" cm="1">
        <f t="array" aca="1" ref="H96" ca="1">IF(I96&lt;&gt;"",INDIRECT("'"&amp;I96&amp;"'!"&amp;J96),"")</f>
        <v/>
      </c>
      <c r="I96" s="1510"/>
      <c r="J96" s="1506"/>
      <c r="K96" s="4"/>
      <c r="N96" s="751">
        <v>402550600</v>
      </c>
    </row>
    <row r="97" spans="1:14" ht="15">
      <c r="A97" s="5">
        <v>38</v>
      </c>
      <c r="B97" s="721"/>
      <c r="F97" s="4" t="s">
        <v>4914</v>
      </c>
      <c r="G97" s="1" t="b">
        <f t="shared" ca="1" si="3"/>
        <v>1</v>
      </c>
      <c r="H97" s="1505" t="str" cm="1">
        <f t="array" aca="1" ref="H97" ca="1">IF(I97&lt;&gt;"",INDIRECT("'"&amp;I97&amp;"'!"&amp;J97),"")</f>
        <v/>
      </c>
      <c r="I97" s="1510"/>
      <c r="J97" s="1506"/>
      <c r="K97" s="4"/>
      <c r="N97" s="751">
        <v>402550800</v>
      </c>
    </row>
    <row r="98" spans="1:14" ht="15">
      <c r="A98" s="5">
        <v>39</v>
      </c>
      <c r="B98" s="721"/>
      <c r="F98" s="4" t="s">
        <v>4914</v>
      </c>
      <c r="G98" s="1" t="b">
        <f t="shared" ca="1" si="3"/>
        <v>1</v>
      </c>
      <c r="H98" s="1505" t="str" cm="1">
        <f t="array" aca="1" ref="H98" ca="1">IF(I98&lt;&gt;"",INDIRECT("'"&amp;I98&amp;"'!"&amp;J98),"")</f>
        <v/>
      </c>
      <c r="I98" s="1510"/>
      <c r="J98" s="1506"/>
      <c r="K98" s="4"/>
      <c r="N98" s="751">
        <v>802550300</v>
      </c>
    </row>
    <row r="99" spans="1:14" ht="15">
      <c r="A99" s="5">
        <v>40</v>
      </c>
      <c r="B99" s="721"/>
      <c r="F99" s="4" t="s">
        <v>4914</v>
      </c>
      <c r="G99" s="1" t="b">
        <f t="shared" ca="1" si="3"/>
        <v>1</v>
      </c>
      <c r="H99" s="1505" t="str" cm="1">
        <f t="array" aca="1" ref="H99" ca="1">IF(I99&lt;&gt;"",INDIRECT("'"&amp;I99&amp;"'!"&amp;J99),"")</f>
        <v/>
      </c>
      <c r="I99" s="1510"/>
      <c r="J99" s="1506"/>
      <c r="K99" s="4"/>
      <c r="N99" s="751">
        <v>802550400</v>
      </c>
    </row>
    <row r="100" spans="1:14" ht="15">
      <c r="A100" s="5">
        <v>41</v>
      </c>
      <c r="B100" s="721"/>
      <c r="F100" s="4" t="s">
        <v>4914</v>
      </c>
      <c r="G100" s="1" t="b">
        <f t="shared" ca="1" si="3"/>
        <v>1</v>
      </c>
      <c r="H100" s="1505" t="str" cm="1">
        <f t="array" aca="1" ref="H100" ca="1">IF(I100&lt;&gt;"",INDIRECT("'"&amp;I100&amp;"'!"&amp;J100),"")</f>
        <v/>
      </c>
      <c r="I100" s="1510"/>
      <c r="J100" s="1506"/>
      <c r="K100" s="4"/>
      <c r="N100" s="751">
        <v>802550600</v>
      </c>
    </row>
    <row r="101" spans="1:14" ht="15">
      <c r="A101" s="5">
        <v>42</v>
      </c>
      <c r="B101" s="721"/>
      <c r="F101" s="4" t="s">
        <v>4914</v>
      </c>
      <c r="G101" s="1" t="b">
        <f t="shared" ca="1" si="3"/>
        <v>1</v>
      </c>
      <c r="H101" s="1505" t="str" cm="1">
        <f t="array" aca="1" ref="H101" ca="1">IF(I101&lt;&gt;"",INDIRECT("'"&amp;I101&amp;"'!"&amp;J101),"")</f>
        <v/>
      </c>
      <c r="I101" s="1510"/>
      <c r="J101" s="1506"/>
      <c r="K101" s="4"/>
      <c r="N101" s="751">
        <v>802550800</v>
      </c>
    </row>
    <row r="102" spans="1:14" ht="15">
      <c r="A102">
        <v>43</v>
      </c>
      <c r="B102" s="721">
        <f>'Assets-Liab 5-6'!D10</f>
        <v>0</v>
      </c>
      <c r="F102" s="4"/>
      <c r="G102" s="1" t="b">
        <f t="shared" ca="1" si="3"/>
        <v>1</v>
      </c>
      <c r="H102" s="1505" cm="1">
        <f t="array" aca="1" ref="H102" ca="1">IF(I102&lt;&gt;"",INDIRECT("'"&amp;I102&amp;"'!"&amp;J102),"")</f>
        <v>0</v>
      </c>
      <c r="I102" s="1510" t="s">
        <v>4916</v>
      </c>
      <c r="J102" s="1506" t="s">
        <v>4928</v>
      </c>
      <c r="K102" s="4"/>
      <c r="N102" s="751">
        <v>102560300</v>
      </c>
    </row>
    <row r="103" spans="1:14" ht="15">
      <c r="A103">
        <v>44</v>
      </c>
      <c r="B103" s="721">
        <f>'Assets-Liab 5-6'!D5</f>
        <v>0</v>
      </c>
      <c r="F103" s="4"/>
      <c r="G103" s="1" t="b">
        <f t="shared" ca="1" si="3"/>
        <v>1</v>
      </c>
      <c r="H103" s="1505" cm="1">
        <f t="array" aca="1" ref="H103" ca="1">IF(I103&lt;&gt;"",INDIRECT("'"&amp;I103&amp;"'!"&amp;J103),"")</f>
        <v>0</v>
      </c>
      <c r="I103" s="1510" t="s">
        <v>4916</v>
      </c>
      <c r="J103" s="1506" t="s">
        <v>4929</v>
      </c>
      <c r="K103" s="4"/>
      <c r="N103" s="751">
        <v>102560400</v>
      </c>
    </row>
    <row r="104" spans="1:14" ht="15">
      <c r="A104" s="5">
        <v>45</v>
      </c>
      <c r="B104" s="721"/>
      <c r="F104" s="4" t="s">
        <v>4914</v>
      </c>
      <c r="G104" s="1" t="b">
        <f t="shared" ca="1" si="3"/>
        <v>1</v>
      </c>
      <c r="H104" s="1505" t="str" cm="1">
        <f t="array" aca="1" ref="H104" ca="1">IF(I104&lt;&gt;"",INDIRECT("'"&amp;I104&amp;"'!"&amp;J104),"")</f>
        <v/>
      </c>
      <c r="I104" s="1510"/>
      <c r="J104" s="1506"/>
      <c r="K104" s="4"/>
      <c r="N104" s="751">
        <v>102560600</v>
      </c>
    </row>
    <row r="105" spans="1:14" ht="15">
      <c r="A105" s="5">
        <v>46</v>
      </c>
      <c r="B105" s="721"/>
      <c r="F105" s="4" t="s">
        <v>4914</v>
      </c>
      <c r="G105" s="1" t="b">
        <f t="shared" ca="1" si="3"/>
        <v>1</v>
      </c>
      <c r="H105" s="1505" t="str" cm="1">
        <f t="array" aca="1" ref="H105" ca="1">IF(I105&lt;&gt;"",INDIRECT("'"&amp;I105&amp;"'!"&amp;J105),"")</f>
        <v/>
      </c>
      <c r="I105" s="1510"/>
      <c r="J105" s="1506"/>
      <c r="K105" s="4"/>
      <c r="N105" s="751">
        <v>102560800</v>
      </c>
    </row>
    <row r="106" spans="1:14" ht="15">
      <c r="A106">
        <v>47</v>
      </c>
      <c r="B106" s="721">
        <f>'Assets-Liab 5-6'!D12</f>
        <v>0</v>
      </c>
      <c r="F106" s="4"/>
      <c r="G106" s="1" t="b">
        <f t="shared" ca="1" si="3"/>
        <v>1</v>
      </c>
      <c r="H106" s="1505" cm="1">
        <f t="array" aca="1" ref="H106" ca="1">IF(I106&lt;&gt;"",INDIRECT("'"&amp;I106&amp;"'!"&amp;J106),"")</f>
        <v>0</v>
      </c>
      <c r="I106" s="1510" t="s">
        <v>4916</v>
      </c>
      <c r="J106" s="1506" t="s">
        <v>4930</v>
      </c>
      <c r="K106" s="4"/>
      <c r="N106" s="751">
        <v>802560300</v>
      </c>
    </row>
    <row r="107" spans="1:14" ht="15">
      <c r="A107">
        <v>48</v>
      </c>
      <c r="B107" s="721">
        <f>'Assets-Liab 5-6'!D13</f>
        <v>36202798</v>
      </c>
      <c r="F107" s="4"/>
      <c r="G107" s="1" t="b">
        <f t="shared" ca="1" si="3"/>
        <v>1</v>
      </c>
      <c r="H107" s="1505" cm="1">
        <f t="array" aca="1" ref="H107" ca="1">IF(I107&lt;&gt;"",INDIRECT("'"&amp;I107&amp;"'!"&amp;J107),"")</f>
        <v>36202798</v>
      </c>
      <c r="I107" s="1510" t="s">
        <v>4916</v>
      </c>
      <c r="J107" s="1506" t="s">
        <v>4931</v>
      </c>
      <c r="K107" s="4"/>
      <c r="N107" s="751">
        <v>802560400</v>
      </c>
    </row>
    <row r="108" spans="1:14" ht="15">
      <c r="A108" s="5">
        <v>49</v>
      </c>
      <c r="B108" s="721"/>
      <c r="F108" s="4" t="s">
        <v>4914</v>
      </c>
      <c r="G108" s="1" t="b">
        <f t="shared" ca="1" si="3"/>
        <v>1</v>
      </c>
      <c r="H108" s="1505" t="str" cm="1">
        <f t="array" aca="1" ref="H108" ca="1">IF(I108&lt;&gt;"",INDIRECT("'"&amp;I108&amp;"'!"&amp;J108),"")</f>
        <v/>
      </c>
      <c r="I108" s="1510"/>
      <c r="J108" s="1506"/>
      <c r="K108" s="4"/>
      <c r="N108" s="751">
        <v>802560600</v>
      </c>
    </row>
    <row r="109" spans="1:14" ht="15">
      <c r="A109" s="5">
        <v>50</v>
      </c>
      <c r="B109" s="721"/>
      <c r="C109" s="2" t="s">
        <v>504</v>
      </c>
      <c r="F109" s="4" t="s">
        <v>4914</v>
      </c>
      <c r="G109" s="1" t="b">
        <f t="shared" ca="1" si="3"/>
        <v>1</v>
      </c>
      <c r="H109" s="1505" t="str" cm="1">
        <f t="array" aca="1" ref="H109" ca="1">IF(I109&lt;&gt;"",INDIRECT("'"&amp;I109&amp;"'!"&amp;J109),"")</f>
        <v/>
      </c>
      <c r="I109" s="1510"/>
      <c r="J109" s="1506"/>
      <c r="K109" s="4"/>
      <c r="N109" s="751">
        <v>802560800</v>
      </c>
    </row>
    <row r="110" spans="1:14" ht="15">
      <c r="A110" s="5">
        <v>51</v>
      </c>
      <c r="B110" s="721"/>
      <c r="F110" s="4" t="s">
        <v>4914</v>
      </c>
      <c r="G110" s="1" t="b">
        <f t="shared" ca="1" si="3"/>
        <v>1</v>
      </c>
      <c r="H110" s="1505" t="str" cm="1">
        <f t="array" aca="1" ref="H110" ca="1">IF(I110&lt;&gt;"",INDIRECT("'"&amp;I110&amp;"'!"&amp;J110),"")</f>
        <v/>
      </c>
      <c r="I110" s="1510"/>
      <c r="J110" s="1506"/>
      <c r="K110" s="4"/>
      <c r="N110" s="751">
        <v>102570300</v>
      </c>
    </row>
    <row r="111" spans="1:14" ht="15">
      <c r="A111" s="5">
        <v>52</v>
      </c>
      <c r="B111" s="721"/>
      <c r="F111" s="4" t="s">
        <v>4914</v>
      </c>
      <c r="G111" s="1" t="b">
        <f t="shared" ca="1" si="3"/>
        <v>1</v>
      </c>
      <c r="H111" s="1505" t="str" cm="1">
        <f t="array" aca="1" ref="H111" ca="1">IF(I111&lt;&gt;"",INDIRECT("'"&amp;I111&amp;"'!"&amp;J111),"")</f>
        <v/>
      </c>
      <c r="I111" s="1510"/>
      <c r="J111" s="1506"/>
      <c r="K111" s="4"/>
      <c r="N111" s="751">
        <v>102570400</v>
      </c>
    </row>
    <row r="112" spans="1:14" ht="15">
      <c r="A112" s="5">
        <v>53</v>
      </c>
      <c r="B112" s="721"/>
      <c r="F112" s="4" t="s">
        <v>4914</v>
      </c>
      <c r="G112" s="1" t="b">
        <f t="shared" ca="1" si="3"/>
        <v>1</v>
      </c>
      <c r="H112" s="1505" t="str" cm="1">
        <f t="array" aca="1" ref="H112" ca="1">IF(I112&lt;&gt;"",INDIRECT("'"&amp;I112&amp;"'!"&amp;J112),"")</f>
        <v/>
      </c>
      <c r="I112" s="1510"/>
      <c r="J112" s="1506"/>
      <c r="K112" s="4"/>
      <c r="N112" s="751">
        <v>102570600</v>
      </c>
    </row>
    <row r="113" spans="1:14" ht="15">
      <c r="A113" s="5">
        <v>54</v>
      </c>
      <c r="B113" s="721"/>
      <c r="F113" s="4" t="s">
        <v>4914</v>
      </c>
      <c r="G113" s="1" t="b">
        <f t="shared" ca="1" si="3"/>
        <v>1</v>
      </c>
      <c r="H113" s="1505" t="str" cm="1">
        <f t="array" aca="1" ref="H113" ca="1">IF(I113&lt;&gt;"",INDIRECT("'"&amp;I113&amp;"'!"&amp;J113),"")</f>
        <v/>
      </c>
      <c r="I113" s="1510"/>
      <c r="J113" s="1506"/>
      <c r="K113" s="4"/>
      <c r="N113" s="751">
        <v>102570800</v>
      </c>
    </row>
    <row r="114" spans="1:14" ht="15">
      <c r="A114" s="5">
        <v>55</v>
      </c>
      <c r="B114" s="721"/>
      <c r="F114" s="4" t="s">
        <v>4914</v>
      </c>
      <c r="G114" s="1" t="b">
        <f t="shared" ca="1" si="3"/>
        <v>1</v>
      </c>
      <c r="H114" s="1505" t="str" cm="1">
        <f t="array" aca="1" ref="H114" ca="1">IF(I114&lt;&gt;"",INDIRECT("'"&amp;I114&amp;"'!"&amp;J114),"")</f>
        <v/>
      </c>
      <c r="I114" s="1510"/>
      <c r="J114" s="1506"/>
      <c r="K114" s="4"/>
      <c r="N114" s="751">
        <v>802570300</v>
      </c>
    </row>
    <row r="115" spans="1:14" ht="15">
      <c r="A115">
        <v>56</v>
      </c>
      <c r="B115" s="721">
        <f>'Assets-Liab 5-6'!D31</f>
        <v>0</v>
      </c>
      <c r="F115" s="4"/>
      <c r="G115" s="1" t="b">
        <f t="shared" ca="1" si="3"/>
        <v>1</v>
      </c>
      <c r="H115" s="1505" cm="1">
        <f t="array" aca="1" ref="H115" ca="1">IF(I115&lt;&gt;"",INDIRECT("'"&amp;I115&amp;"'!"&amp;J115),"")</f>
        <v>0</v>
      </c>
      <c r="I115" s="1510" t="s">
        <v>4916</v>
      </c>
      <c r="J115" s="1506" t="s">
        <v>4932</v>
      </c>
      <c r="K115" s="4"/>
      <c r="N115" s="751">
        <v>802570400</v>
      </c>
    </row>
    <row r="116" spans="1:14" ht="15">
      <c r="A116" s="5">
        <v>57</v>
      </c>
      <c r="B116" s="721"/>
      <c r="F116" s="4" t="s">
        <v>4914</v>
      </c>
      <c r="G116" s="1" t="b">
        <f t="shared" ca="1" si="3"/>
        <v>1</v>
      </c>
      <c r="H116" s="1505" t="str" cm="1">
        <f t="array" aca="1" ref="H116" ca="1">IF(I116&lt;&gt;"",INDIRECT("'"&amp;I116&amp;"'!"&amp;J116),"")</f>
        <v/>
      </c>
      <c r="I116" s="1510"/>
      <c r="J116" s="1506"/>
      <c r="K116" s="4"/>
      <c r="N116" s="751">
        <v>802570600</v>
      </c>
    </row>
    <row r="117" spans="1:14" ht="15">
      <c r="A117">
        <v>58</v>
      </c>
      <c r="B117" s="721">
        <f>'Assets-Liab 5-6'!D32</f>
        <v>20556116</v>
      </c>
      <c r="F117" s="4"/>
      <c r="G117" s="1" t="b">
        <f t="shared" ca="1" si="3"/>
        <v>1</v>
      </c>
      <c r="H117" s="1505" cm="1">
        <f t="array" aca="1" ref="H117" ca="1">IF(I117&lt;&gt;"",INDIRECT("'"&amp;I117&amp;"'!"&amp;J117),"")</f>
        <v>20556116</v>
      </c>
      <c r="I117" s="1510" t="s">
        <v>4916</v>
      </c>
      <c r="J117" s="1506" t="s">
        <v>4933</v>
      </c>
      <c r="K117" s="4"/>
      <c r="N117" s="751">
        <v>802570800</v>
      </c>
    </row>
    <row r="118" spans="1:14" ht="15">
      <c r="A118" s="5">
        <v>59</v>
      </c>
      <c r="B118" s="721"/>
      <c r="F118" s="4" t="s">
        <v>4914</v>
      </c>
      <c r="G118" s="1" t="b">
        <f t="shared" ca="1" si="3"/>
        <v>1</v>
      </c>
      <c r="H118" s="1505" t="str" cm="1">
        <f t="array" aca="1" ref="H118" ca="1">IF(I118&lt;&gt;"",INDIRECT("'"&amp;I118&amp;"'!"&amp;J118),"")</f>
        <v/>
      </c>
      <c r="I118" s="1510"/>
      <c r="J118" s="1506"/>
      <c r="K118" s="4"/>
      <c r="N118" s="751">
        <v>102610300</v>
      </c>
    </row>
    <row r="119" spans="1:14" ht="15">
      <c r="A119" s="5">
        <v>60</v>
      </c>
      <c r="B119" s="721"/>
      <c r="F119" s="4" t="s">
        <v>4914</v>
      </c>
      <c r="G119" s="1" t="b">
        <f t="shared" ca="1" si="3"/>
        <v>1</v>
      </c>
      <c r="H119" s="1505" t="str" cm="1">
        <f t="array" aca="1" ref="H119" ca="1">IF(I119&lt;&gt;"",INDIRECT("'"&amp;I119&amp;"'!"&amp;J119),"")</f>
        <v/>
      </c>
      <c r="I119" s="1510"/>
      <c r="J119" s="1506"/>
      <c r="K119" s="4"/>
      <c r="N119" s="751">
        <v>102610400</v>
      </c>
    </row>
    <row r="120" spans="1:14" ht="15">
      <c r="A120">
        <v>61</v>
      </c>
      <c r="B120" s="721">
        <f>'Assets-Liab 5-6'!D34</f>
        <v>36302734</v>
      </c>
      <c r="F120" s="4"/>
      <c r="G120" s="1" t="b">
        <f t="shared" ca="1" si="3"/>
        <v>1</v>
      </c>
      <c r="H120" s="1505" cm="1">
        <f t="array" aca="1" ref="H120" ca="1">IF(I120&lt;&gt;"",INDIRECT("'"&amp;I120&amp;"'!"&amp;J120),"")</f>
        <v>36302734</v>
      </c>
      <c r="I120" s="1510" t="s">
        <v>4916</v>
      </c>
      <c r="J120" s="1506" t="s">
        <v>4934</v>
      </c>
      <c r="K120" s="4"/>
      <c r="N120" s="751">
        <v>102610600</v>
      </c>
    </row>
    <row r="121" spans="1:14" ht="15">
      <c r="A121">
        <v>62</v>
      </c>
      <c r="B121" s="721">
        <f>'Assets-Liab 5-6'!D39</f>
        <v>-99936</v>
      </c>
      <c r="F121" s="4"/>
      <c r="G121" s="1" t="b">
        <f t="shared" ca="1" si="3"/>
        <v>1</v>
      </c>
      <c r="H121" s="1505" cm="1">
        <f t="array" aca="1" ref="H121" ca="1">IF(I121&lt;&gt;"",INDIRECT("'"&amp;I121&amp;"'!"&amp;J121),"")</f>
        <v>-99936</v>
      </c>
      <c r="I121" s="1510" t="s">
        <v>4916</v>
      </c>
      <c r="J121" s="1506" t="s">
        <v>4935</v>
      </c>
      <c r="K121" s="4"/>
      <c r="N121" s="751">
        <v>102610800</v>
      </c>
    </row>
    <row r="122" spans="1:14" ht="15">
      <c r="A122">
        <v>63</v>
      </c>
      <c r="B122" s="721">
        <f>'Assets-Liab 5-6'!D41</f>
        <v>36202798</v>
      </c>
      <c r="C122" s="2" t="s">
        <v>504</v>
      </c>
      <c r="F122" s="4"/>
      <c r="G122" s="1" t="b">
        <f t="shared" ca="1" si="3"/>
        <v>1</v>
      </c>
      <c r="H122" s="1505" cm="1">
        <f t="array" aca="1" ref="H122" ca="1">IF(I122&lt;&gt;"",INDIRECT("'"&amp;I122&amp;"'!"&amp;J122),"")</f>
        <v>36202798</v>
      </c>
      <c r="I122" s="1510" t="s">
        <v>4916</v>
      </c>
      <c r="J122" s="1506" t="s">
        <v>4936</v>
      </c>
      <c r="K122" s="4"/>
      <c r="N122" s="751">
        <v>802610300</v>
      </c>
    </row>
    <row r="123" spans="1:14" ht="15">
      <c r="A123" s="5">
        <v>64</v>
      </c>
      <c r="B123" s="721"/>
      <c r="F123" s="4" t="s">
        <v>4914</v>
      </c>
      <c r="G123" s="1" t="b">
        <f t="shared" ca="1" si="3"/>
        <v>1</v>
      </c>
      <c r="H123" s="1505" t="str" cm="1">
        <f t="array" aca="1" ref="H123" ca="1">IF(I123&lt;&gt;"",INDIRECT("'"&amp;I123&amp;"'!"&amp;J123),"")</f>
        <v/>
      </c>
      <c r="I123" s="1510"/>
      <c r="J123" s="1506"/>
      <c r="K123" s="4"/>
      <c r="N123" s="751">
        <v>802610400</v>
      </c>
    </row>
    <row r="124" spans="1:14" ht="15">
      <c r="A124">
        <v>65</v>
      </c>
      <c r="B124" s="721">
        <f>'Assets-Liab 5-6'!E6</f>
        <v>16893053</v>
      </c>
      <c r="C124" s="2" t="s">
        <v>504</v>
      </c>
      <c r="F124" s="4"/>
      <c r="G124" s="1" t="b">
        <f t="shared" ca="1" si="3"/>
        <v>1</v>
      </c>
      <c r="H124" s="1505" cm="1">
        <f t="array" aca="1" ref="H124" ca="1">IF(I124&lt;&gt;"",INDIRECT("'"&amp;I124&amp;"'!"&amp;J124),"")</f>
        <v>16893053</v>
      </c>
      <c r="I124" s="1510" t="s">
        <v>4916</v>
      </c>
      <c r="J124" s="1506" t="s">
        <v>4937</v>
      </c>
      <c r="K124" s="4"/>
      <c r="N124" s="751">
        <v>802610600</v>
      </c>
    </row>
    <row r="125" spans="1:14" ht="15">
      <c r="A125" s="5">
        <v>66</v>
      </c>
      <c r="B125" s="721"/>
      <c r="F125" s="4" t="s">
        <v>4914</v>
      </c>
      <c r="G125" s="1" t="b">
        <f t="shared" ca="1" si="3"/>
        <v>1</v>
      </c>
      <c r="H125" s="1505" t="str" cm="1">
        <f t="array" aca="1" ref="H125" ca="1">IF(I125&lt;&gt;"",INDIRECT("'"&amp;I125&amp;"'!"&amp;J125),"")</f>
        <v/>
      </c>
      <c r="I125" s="1510"/>
      <c r="J125" s="1506"/>
      <c r="K125" s="4"/>
      <c r="N125" s="751">
        <v>802610800</v>
      </c>
    </row>
    <row r="126" spans="1:14" ht="15">
      <c r="A126" s="5">
        <v>67</v>
      </c>
      <c r="B126" s="721"/>
      <c r="F126" s="4" t="s">
        <v>4914</v>
      </c>
      <c r="G126" s="1" t="b">
        <f t="shared" ca="1" si="3"/>
        <v>1</v>
      </c>
      <c r="H126" s="1505" t="str" cm="1">
        <f t="array" aca="1" ref="H126" ca="1">IF(I126&lt;&gt;"",INDIRECT("'"&amp;I126&amp;"'!"&amp;J126),"")</f>
        <v/>
      </c>
      <c r="I126" s="1510"/>
      <c r="J126" s="1506"/>
      <c r="K126" s="4"/>
      <c r="N126" s="751">
        <v>102620300</v>
      </c>
    </row>
    <row r="127" spans="1:14" ht="15">
      <c r="A127">
        <v>68</v>
      </c>
      <c r="B127" s="721">
        <f>'Assets-Liab 5-6'!E5</f>
        <v>0</v>
      </c>
      <c r="F127" s="4"/>
      <c r="G127" s="1" t="b">
        <f t="shared" ca="1" si="3"/>
        <v>1</v>
      </c>
      <c r="H127" s="1505" cm="1">
        <f t="array" aca="1" ref="H127" ca="1">IF(I127&lt;&gt;"",INDIRECT("'"&amp;I127&amp;"'!"&amp;J127),"")</f>
        <v>0</v>
      </c>
      <c r="I127" s="1510" t="s">
        <v>4916</v>
      </c>
      <c r="J127" s="1506" t="s">
        <v>4938</v>
      </c>
      <c r="K127" s="4"/>
      <c r="N127" s="751">
        <v>102620400</v>
      </c>
    </row>
    <row r="128" spans="1:14" ht="15">
      <c r="A128">
        <v>69</v>
      </c>
      <c r="B128" s="721">
        <f>'Assets-Liab 5-6'!E12</f>
        <v>0</v>
      </c>
      <c r="F128" s="4"/>
      <c r="G128" s="1" t="b">
        <f t="shared" ca="1" si="3"/>
        <v>1</v>
      </c>
      <c r="H128" s="1505" cm="1">
        <f t="array" aca="1" ref="H128" ca="1">IF(I128&lt;&gt;"",INDIRECT("'"&amp;I128&amp;"'!"&amp;J128),"")</f>
        <v>0</v>
      </c>
      <c r="I128" s="1510" t="s">
        <v>4916</v>
      </c>
      <c r="J128" s="1506" t="s">
        <v>4939</v>
      </c>
      <c r="K128" s="4"/>
      <c r="N128" s="751">
        <v>102620600</v>
      </c>
    </row>
    <row r="129" spans="1:14" ht="15">
      <c r="A129">
        <v>70</v>
      </c>
      <c r="B129" s="721">
        <f>'Assets-Liab 5-6'!E13</f>
        <v>41973425</v>
      </c>
      <c r="F129" s="4"/>
      <c r="G129" s="1" t="b">
        <f t="shared" ca="1" si="3"/>
        <v>1</v>
      </c>
      <c r="H129" s="1505" cm="1">
        <f t="array" aca="1" ref="H129" ca="1">IF(I129&lt;&gt;"",INDIRECT("'"&amp;I129&amp;"'!"&amp;J129),"")</f>
        <v>41973425</v>
      </c>
      <c r="I129" s="1510" t="s">
        <v>4916</v>
      </c>
      <c r="J129" s="1506" t="s">
        <v>4940</v>
      </c>
      <c r="K129" s="4"/>
      <c r="N129" s="751">
        <v>102620800</v>
      </c>
    </row>
    <row r="130" spans="1:14" ht="15">
      <c r="A130" s="5">
        <v>71</v>
      </c>
      <c r="B130" s="721"/>
      <c r="F130" s="4" t="s">
        <v>4914</v>
      </c>
      <c r="G130" s="1" t="b">
        <f t="shared" ca="1" si="3"/>
        <v>1</v>
      </c>
      <c r="H130" s="1505" t="str" cm="1">
        <f t="array" aca="1" ref="H130" ca="1">IF(I130&lt;&gt;"",INDIRECT("'"&amp;I130&amp;"'!"&amp;J130),"")</f>
        <v/>
      </c>
      <c r="I130" s="1510"/>
      <c r="J130" s="1506"/>
      <c r="K130" s="4"/>
      <c r="N130" s="751">
        <v>802620300</v>
      </c>
    </row>
    <row r="131" spans="1:14" ht="15">
      <c r="A131" s="5">
        <v>72</v>
      </c>
      <c r="B131" s="721"/>
      <c r="C131" s="2" t="s">
        <v>504</v>
      </c>
      <c r="F131" s="4" t="s">
        <v>4914</v>
      </c>
      <c r="G131" s="1" t="b">
        <f t="shared" ca="1" si="3"/>
        <v>1</v>
      </c>
      <c r="H131" s="1505" t="str" cm="1">
        <f t="array" aca="1" ref="H131" ca="1">IF(I131&lt;&gt;"",INDIRECT("'"&amp;I131&amp;"'!"&amp;J131),"")</f>
        <v/>
      </c>
      <c r="I131" s="1510"/>
      <c r="J131" s="1506"/>
      <c r="K131" s="4"/>
      <c r="N131" s="751">
        <v>802620400</v>
      </c>
    </row>
    <row r="132" spans="1:14" ht="15">
      <c r="A132">
        <v>73</v>
      </c>
      <c r="B132" s="721">
        <f>'Assets-Liab 5-6'!E32</f>
        <v>17234054</v>
      </c>
      <c r="F132" s="4"/>
      <c r="G132" s="1" t="b">
        <f t="shared" ca="1" si="3"/>
        <v>1</v>
      </c>
      <c r="H132" s="1505" cm="1">
        <f t="array" aca="1" ref="H132" ca="1">IF(I132&lt;&gt;"",INDIRECT("'"&amp;I132&amp;"'!"&amp;J132),"")</f>
        <v>17234054</v>
      </c>
      <c r="I132" s="1510" t="s">
        <v>4916</v>
      </c>
      <c r="J132" s="1506" t="s">
        <v>4941</v>
      </c>
      <c r="K132" s="4"/>
      <c r="N132" s="751">
        <v>802620600</v>
      </c>
    </row>
    <row r="133" spans="1:14" ht="15">
      <c r="A133" s="5">
        <v>74</v>
      </c>
      <c r="B133" s="721"/>
      <c r="F133" s="4" t="s">
        <v>4914</v>
      </c>
      <c r="G133" s="1" t="b">
        <f t="shared" ca="1" si="3"/>
        <v>1</v>
      </c>
      <c r="H133" s="1505" t="str" cm="1">
        <f t="array" aca="1" ref="H133" ca="1">IF(I133&lt;&gt;"",INDIRECT("'"&amp;I133&amp;"'!"&amp;J133),"")</f>
        <v/>
      </c>
      <c r="I133" s="1510"/>
      <c r="J133" s="1506"/>
      <c r="K133" s="4"/>
      <c r="N133" s="751">
        <v>802620800</v>
      </c>
    </row>
    <row r="134" spans="1:14" ht="15">
      <c r="A134" s="5">
        <v>75</v>
      </c>
      <c r="B134" s="721"/>
      <c r="F134" s="4" t="s">
        <v>4914</v>
      </c>
      <c r="G134" s="1" t="b">
        <f t="shared" ca="1" si="3"/>
        <v>1</v>
      </c>
      <c r="H134" s="1505" t="str" cm="1">
        <f t="array" aca="1" ref="H134" ca="1">IF(I134&lt;&gt;"",INDIRECT("'"&amp;I134&amp;"'!"&amp;J134),"")</f>
        <v/>
      </c>
      <c r="I134" s="1510"/>
      <c r="J134" s="1506"/>
      <c r="K134" s="4"/>
      <c r="N134" s="751">
        <v>102630300</v>
      </c>
    </row>
    <row r="135" spans="1:14" ht="15">
      <c r="A135" s="5">
        <v>76</v>
      </c>
      <c r="B135" s="721"/>
      <c r="F135" s="4" t="s">
        <v>4914</v>
      </c>
      <c r="G135" s="1" t="b">
        <f t="shared" ca="1" si="3"/>
        <v>1</v>
      </c>
      <c r="H135" s="1505" t="str" cm="1">
        <f t="array" aca="1" ref="H135" ca="1">IF(I135&lt;&gt;"",INDIRECT("'"&amp;I135&amp;"'!"&amp;J135),"")</f>
        <v/>
      </c>
      <c r="I135" s="1510"/>
      <c r="J135" s="1506"/>
      <c r="K135" s="4"/>
      <c r="N135" s="751">
        <v>102630400</v>
      </c>
    </row>
    <row r="136" spans="1:14" ht="15">
      <c r="A136" s="5">
        <v>77</v>
      </c>
      <c r="B136" s="721"/>
      <c r="F136" s="4" t="s">
        <v>4914</v>
      </c>
      <c r="G136" s="1" t="b">
        <f t="shared" ca="1" si="3"/>
        <v>1</v>
      </c>
      <c r="H136" s="1505" t="str" cm="1">
        <f t="array" aca="1" ref="H136" ca="1">IF(I136&lt;&gt;"",INDIRECT("'"&amp;I136&amp;"'!"&amp;J136),"")</f>
        <v/>
      </c>
      <c r="I136" s="1510"/>
      <c r="J136" s="1506"/>
      <c r="K136" s="4"/>
      <c r="N136" s="751">
        <v>102630600</v>
      </c>
    </row>
    <row r="137" spans="1:14" ht="15">
      <c r="A137">
        <v>78</v>
      </c>
      <c r="B137" s="721">
        <f>'Assets-Liab 5-6'!E34</f>
        <v>17234054</v>
      </c>
      <c r="F137" s="4"/>
      <c r="G137" s="1" t="b">
        <f t="shared" ca="1" si="3"/>
        <v>1</v>
      </c>
      <c r="H137" s="1505" cm="1">
        <f t="array" aca="1" ref="H137" ca="1">IF(I137&lt;&gt;"",INDIRECT("'"&amp;I137&amp;"'!"&amp;J137),"")</f>
        <v>17234054</v>
      </c>
      <c r="I137" s="1510" t="s">
        <v>4916</v>
      </c>
      <c r="J137" s="1506" t="s">
        <v>4942</v>
      </c>
      <c r="K137" s="4"/>
      <c r="N137" s="751">
        <v>102630800</v>
      </c>
    </row>
    <row r="138" spans="1:14" ht="15">
      <c r="A138">
        <v>79</v>
      </c>
      <c r="B138" s="721">
        <f>'Assets-Liab 5-6'!E39</f>
        <v>0</v>
      </c>
      <c r="F138" s="4"/>
      <c r="G138" s="1" t="b">
        <f t="shared" ca="1" si="3"/>
        <v>1</v>
      </c>
      <c r="H138" s="1505" cm="1">
        <f t="array" aca="1" ref="H138" ca="1">IF(I138&lt;&gt;"",INDIRECT("'"&amp;I138&amp;"'!"&amp;J138),"")</f>
        <v>0</v>
      </c>
      <c r="I138" s="1510" t="s">
        <v>4916</v>
      </c>
      <c r="J138" s="1506" t="s">
        <v>4943</v>
      </c>
      <c r="K138" s="4"/>
      <c r="N138" s="751">
        <v>802630300</v>
      </c>
    </row>
    <row r="139" spans="1:14" ht="15">
      <c r="A139">
        <v>80</v>
      </c>
      <c r="B139" s="721">
        <f>'Assets-Liab 5-6'!E41</f>
        <v>41973425</v>
      </c>
      <c r="C139" s="2" t="s">
        <v>504</v>
      </c>
      <c r="F139" s="4"/>
      <c r="G139" s="1" t="b">
        <f t="shared" ca="1" si="3"/>
        <v>1</v>
      </c>
      <c r="H139" s="1505" cm="1">
        <f t="array" aca="1" ref="H139" ca="1">IF(I139&lt;&gt;"",INDIRECT("'"&amp;I139&amp;"'!"&amp;J139),"")</f>
        <v>41973425</v>
      </c>
      <c r="I139" s="1510" t="s">
        <v>4916</v>
      </c>
      <c r="J139" s="1506" t="s">
        <v>4944</v>
      </c>
      <c r="K139" s="4"/>
      <c r="N139" s="751">
        <v>802630400</v>
      </c>
    </row>
    <row r="140" spans="1:14" ht="15">
      <c r="A140" s="5">
        <v>81</v>
      </c>
      <c r="B140" s="721"/>
      <c r="F140" s="4" t="s">
        <v>4914</v>
      </c>
      <c r="G140" s="1" t="b">
        <f t="shared" ca="1" si="3"/>
        <v>1</v>
      </c>
      <c r="H140" s="1505" t="str" cm="1">
        <f t="array" aca="1" ref="H140" ca="1">IF(I140&lt;&gt;"",INDIRECT("'"&amp;I140&amp;"'!"&amp;J140),"")</f>
        <v/>
      </c>
      <c r="I140" s="1510"/>
      <c r="J140" s="1506"/>
      <c r="K140" s="4"/>
      <c r="N140" s="751">
        <v>802630600</v>
      </c>
    </row>
    <row r="141" spans="1:14" ht="15">
      <c r="A141" s="5">
        <v>82</v>
      </c>
      <c r="B141" s="721"/>
      <c r="C141" s="2" t="s">
        <v>504</v>
      </c>
      <c r="F141" s="4" t="s">
        <v>4914</v>
      </c>
      <c r="G141" s="1" t="b">
        <f t="shared" ca="1" si="3"/>
        <v>1</v>
      </c>
      <c r="H141" s="1505" t="str" cm="1">
        <f t="array" aca="1" ref="H141" ca="1">IF(I141&lt;&gt;"",INDIRECT("'"&amp;I141&amp;"'!"&amp;J141),"")</f>
        <v/>
      </c>
      <c r="I141" s="1510"/>
      <c r="J141" s="1506"/>
      <c r="K141" s="4"/>
      <c r="N141" s="751">
        <v>802630800</v>
      </c>
    </row>
    <row r="142" spans="1:14" ht="15">
      <c r="A142" s="5">
        <v>83</v>
      </c>
      <c r="B142" s="721"/>
      <c r="F142" s="4" t="s">
        <v>4914</v>
      </c>
      <c r="G142" s="1" t="b">
        <f t="shared" ca="1" si="3"/>
        <v>1</v>
      </c>
      <c r="H142" s="1505" t="str" cm="1">
        <f t="array" aca="1" ref="H142" ca="1">IF(I142&lt;&gt;"",INDIRECT("'"&amp;I142&amp;"'!"&amp;J142),"")</f>
        <v/>
      </c>
      <c r="I142" s="1510"/>
      <c r="J142" s="1506"/>
      <c r="K142" s="4"/>
      <c r="N142" s="751">
        <v>102640300</v>
      </c>
    </row>
    <row r="143" spans="1:14" ht="15">
      <c r="A143">
        <v>84</v>
      </c>
      <c r="B143" s="721">
        <f>'Assets-Liab 5-6'!F6</f>
        <v>4610202</v>
      </c>
      <c r="F143" s="4"/>
      <c r="G143" s="1" t="b">
        <f t="shared" ca="1" si="3"/>
        <v>1</v>
      </c>
      <c r="H143" s="1505" cm="1">
        <f t="array" aca="1" ref="H143" ca="1">IF(I143&lt;&gt;"",INDIRECT("'"&amp;I143&amp;"'!"&amp;J143),"")</f>
        <v>4610202</v>
      </c>
      <c r="I143" s="1510" t="s">
        <v>4916</v>
      </c>
      <c r="J143" s="1506" t="s">
        <v>4945</v>
      </c>
      <c r="K143" s="4"/>
      <c r="N143" s="751">
        <v>102640400</v>
      </c>
    </row>
    <row r="144" spans="1:14" ht="15">
      <c r="A144" s="5">
        <v>85</v>
      </c>
      <c r="B144" s="721"/>
      <c r="F144" s="4" t="s">
        <v>4914</v>
      </c>
      <c r="G144" s="1" t="b">
        <f t="shared" ca="1" si="3"/>
        <v>1</v>
      </c>
      <c r="H144" s="1505" t="str" cm="1">
        <f t="array" aca="1" ref="H144" ca="1">IF(I144&lt;&gt;"",INDIRECT("'"&amp;I144&amp;"'!"&amp;J144),"")</f>
        <v/>
      </c>
      <c r="I144" s="1510"/>
      <c r="J144" s="1506"/>
      <c r="K144" s="4"/>
      <c r="N144" s="751">
        <v>102640600</v>
      </c>
    </row>
    <row r="145" spans="1:14" ht="15">
      <c r="A145" s="5">
        <v>86</v>
      </c>
      <c r="B145" s="721"/>
      <c r="F145" s="4" t="s">
        <v>4914</v>
      </c>
      <c r="G145" s="1" t="b">
        <f t="shared" ca="1" si="3"/>
        <v>1</v>
      </c>
      <c r="H145" s="1505" t="str" cm="1">
        <f t="array" aca="1" ref="H145" ca="1">IF(I145&lt;&gt;"",INDIRECT("'"&amp;I145&amp;"'!"&amp;J145),"")</f>
        <v/>
      </c>
      <c r="I145" s="1510"/>
      <c r="J145" s="1506"/>
      <c r="K145" s="4"/>
      <c r="N145" s="751">
        <v>102640800</v>
      </c>
    </row>
    <row r="146" spans="1:14" ht="15">
      <c r="A146" s="5">
        <v>87</v>
      </c>
      <c r="B146" s="721"/>
      <c r="F146" s="4" t="s">
        <v>4914</v>
      </c>
      <c r="G146" s="1" t="b">
        <f t="shared" ca="1" si="3"/>
        <v>1</v>
      </c>
      <c r="H146" s="1505" t="str" cm="1">
        <f t="array" aca="1" ref="H146" ca="1">IF(I146&lt;&gt;"",INDIRECT("'"&amp;I146&amp;"'!"&amp;J146),"")</f>
        <v/>
      </c>
      <c r="I146" s="1510"/>
      <c r="J146" s="1506"/>
      <c r="K146" s="4"/>
      <c r="N146" s="751">
        <v>802640300</v>
      </c>
    </row>
    <row r="147" spans="1:14" ht="15">
      <c r="A147" s="5">
        <v>88</v>
      </c>
      <c r="B147" s="721"/>
      <c r="F147" s="4" t="s">
        <v>4914</v>
      </c>
      <c r="G147" s="1" t="b">
        <f t="shared" ca="1" si="3"/>
        <v>1</v>
      </c>
      <c r="H147" s="1505" t="str" cm="1">
        <f t="array" aca="1" ref="H147" ca="1">IF(I147&lt;&gt;"",INDIRECT("'"&amp;I147&amp;"'!"&amp;J147),"")</f>
        <v/>
      </c>
      <c r="I147" s="1510"/>
      <c r="J147" s="1506"/>
      <c r="K147" s="4"/>
      <c r="N147" s="751">
        <v>802640400</v>
      </c>
    </row>
    <row r="148" spans="1:14" ht="15">
      <c r="A148" s="5">
        <v>89</v>
      </c>
      <c r="B148" s="721"/>
      <c r="F148" s="4" t="s">
        <v>4914</v>
      </c>
      <c r="G148" s="1" t="b">
        <f t="shared" ca="1" si="3"/>
        <v>1</v>
      </c>
      <c r="H148" s="1505" t="str" cm="1">
        <f t="array" aca="1" ref="H148" ca="1">IF(I148&lt;&gt;"",INDIRECT("'"&amp;I148&amp;"'!"&amp;J148),"")</f>
        <v/>
      </c>
      <c r="I148" s="1510"/>
      <c r="J148" s="1506"/>
      <c r="K148" s="4"/>
      <c r="N148" s="751">
        <v>802640600</v>
      </c>
    </row>
    <row r="149" spans="1:14" ht="15">
      <c r="A149" s="5">
        <v>90</v>
      </c>
      <c r="B149" s="721"/>
      <c r="F149" s="4" t="s">
        <v>4914</v>
      </c>
      <c r="G149" s="1" t="b">
        <f t="shared" ca="1" si="3"/>
        <v>1</v>
      </c>
      <c r="H149" s="1505" t="str" cm="1">
        <f t="array" aca="1" ref="H149" ca="1">IF(I149&lt;&gt;"",INDIRECT("'"&amp;I149&amp;"'!"&amp;J149),"")</f>
        <v/>
      </c>
      <c r="I149" s="1510"/>
      <c r="J149" s="1506"/>
      <c r="K149" s="4"/>
      <c r="N149" s="751">
        <v>802640800</v>
      </c>
    </row>
    <row r="150" spans="1:14" ht="15">
      <c r="A150">
        <v>91</v>
      </c>
      <c r="B150" s="721">
        <f>'Assets-Liab 5-6'!F10</f>
        <v>0</v>
      </c>
      <c r="F150" s="4"/>
      <c r="G150" s="1" t="b">
        <f t="shared" ca="1" si="3"/>
        <v>1</v>
      </c>
      <c r="H150" s="1505" cm="1">
        <f t="array" aca="1" ref="H150" ca="1">IF(I150&lt;&gt;"",INDIRECT("'"&amp;I150&amp;"'!"&amp;J150),"")</f>
        <v>0</v>
      </c>
      <c r="I150" s="1510" t="s">
        <v>4916</v>
      </c>
      <c r="J150" s="1506" t="s">
        <v>4946</v>
      </c>
      <c r="K150" s="4"/>
      <c r="N150" s="751">
        <v>102660300</v>
      </c>
    </row>
    <row r="151" spans="1:14" ht="15">
      <c r="A151">
        <v>92</v>
      </c>
      <c r="B151" s="721">
        <f>'Assets-Liab 5-6'!F5</f>
        <v>0</v>
      </c>
      <c r="F151" s="4"/>
      <c r="G151" s="1" t="b">
        <f t="shared" ca="1" si="3"/>
        <v>1</v>
      </c>
      <c r="H151" s="1505" cm="1">
        <f t="array" aca="1" ref="H151" ca="1">IF(I151&lt;&gt;"",INDIRECT("'"&amp;I151&amp;"'!"&amp;J151),"")</f>
        <v>0</v>
      </c>
      <c r="I151" s="1510" t="s">
        <v>4916</v>
      </c>
      <c r="J151" s="1506" t="s">
        <v>4947</v>
      </c>
      <c r="K151" s="4"/>
      <c r="N151" s="751">
        <v>102660400</v>
      </c>
    </row>
    <row r="152" spans="1:14" ht="15">
      <c r="A152" s="5">
        <v>93</v>
      </c>
      <c r="B152" s="721"/>
      <c r="F152" s="4" t="s">
        <v>4914</v>
      </c>
      <c r="G152" s="1" t="b">
        <f t="shared" ca="1" si="3"/>
        <v>1</v>
      </c>
      <c r="H152" s="1505" t="str" cm="1">
        <f t="array" aca="1" ref="H152" ca="1">IF(I152&lt;&gt;"",INDIRECT("'"&amp;I152&amp;"'!"&amp;J152),"")</f>
        <v/>
      </c>
      <c r="I152" s="1510"/>
      <c r="J152" s="1506"/>
      <c r="K152" s="4"/>
      <c r="N152" s="751">
        <v>102660600</v>
      </c>
    </row>
    <row r="153" spans="1:14" ht="15">
      <c r="A153" s="5">
        <v>94</v>
      </c>
      <c r="B153" s="721"/>
      <c r="F153" s="4" t="s">
        <v>4914</v>
      </c>
      <c r="G153" s="1" t="b">
        <f t="shared" ca="1" si="3"/>
        <v>1</v>
      </c>
      <c r="H153" s="1505" t="str" cm="1">
        <f t="array" aca="1" ref="H153" ca="1">IF(I153&lt;&gt;"",INDIRECT("'"&amp;I153&amp;"'!"&amp;J153),"")</f>
        <v/>
      </c>
      <c r="I153" s="1510"/>
      <c r="J153" s="1506"/>
      <c r="K153" s="4"/>
      <c r="N153" s="751">
        <v>102660800</v>
      </c>
    </row>
    <row r="154" spans="1:14" ht="15">
      <c r="A154">
        <v>95</v>
      </c>
      <c r="B154" s="721">
        <f>'Assets-Liab 5-6'!F12</f>
        <v>0</v>
      </c>
      <c r="F154" s="4"/>
      <c r="G154" s="1" t="b">
        <f t="shared" ca="1" si="3"/>
        <v>1</v>
      </c>
      <c r="H154" s="1505" cm="1">
        <f t="array" aca="1" ref="H154" ca="1">IF(I154&lt;&gt;"",INDIRECT("'"&amp;I154&amp;"'!"&amp;J154),"")</f>
        <v>0</v>
      </c>
      <c r="I154" s="1510" t="s">
        <v>4916</v>
      </c>
      <c r="J154" s="1506" t="s">
        <v>4948</v>
      </c>
      <c r="K154" s="4"/>
      <c r="N154" s="751">
        <v>802660300</v>
      </c>
    </row>
    <row r="155" spans="1:14" ht="15">
      <c r="A155">
        <v>96</v>
      </c>
      <c r="B155" s="721">
        <f>'Assets-Liab 5-6'!F13</f>
        <v>48538181</v>
      </c>
      <c r="F155" s="4"/>
      <c r="G155" s="1" t="b">
        <f t="shared" ca="1" si="3"/>
        <v>1</v>
      </c>
      <c r="H155" s="1505" cm="1">
        <f t="array" aca="1" ref="H155" ca="1">IF(I155&lt;&gt;"",INDIRECT("'"&amp;I155&amp;"'!"&amp;J155),"")</f>
        <v>48538181</v>
      </c>
      <c r="I155" s="1510" t="s">
        <v>4916</v>
      </c>
      <c r="J155" s="1506" t="s">
        <v>4949</v>
      </c>
      <c r="K155" s="4"/>
      <c r="N155" s="751">
        <v>802660400</v>
      </c>
    </row>
    <row r="156" spans="1:14" ht="15">
      <c r="A156" s="5">
        <v>97</v>
      </c>
      <c r="B156" s="721"/>
      <c r="F156" s="4" t="s">
        <v>4914</v>
      </c>
      <c r="G156" s="1" t="b">
        <f t="shared" ca="1" si="3"/>
        <v>1</v>
      </c>
      <c r="H156" s="1505" t="str" cm="1">
        <f t="array" aca="1" ref="H156" ca="1">IF(I156&lt;&gt;"",INDIRECT("'"&amp;I156&amp;"'!"&amp;J156),"")</f>
        <v/>
      </c>
      <c r="I156" s="1510"/>
      <c r="J156" s="1506"/>
      <c r="K156" s="4"/>
      <c r="N156" s="751">
        <v>802660600</v>
      </c>
    </row>
    <row r="157" spans="1:14" ht="15">
      <c r="A157" s="5">
        <v>98</v>
      </c>
      <c r="B157" s="721"/>
      <c r="C157" s="2" t="s">
        <v>504</v>
      </c>
      <c r="F157" s="4" t="s">
        <v>4914</v>
      </c>
      <c r="G157" s="1" t="b">
        <f t="shared" ca="1" si="3"/>
        <v>1</v>
      </c>
      <c r="H157" s="1505" t="str" cm="1">
        <f t="array" aca="1" ref="H157" ca="1">IF(I157&lt;&gt;"",INDIRECT("'"&amp;I157&amp;"'!"&amp;J157),"")</f>
        <v/>
      </c>
      <c r="I157" s="1510"/>
      <c r="J157" s="1506"/>
      <c r="K157" s="4"/>
      <c r="N157" s="751">
        <v>802660800</v>
      </c>
    </row>
    <row r="158" spans="1:14" ht="15">
      <c r="A158" s="5">
        <v>99</v>
      </c>
      <c r="B158" s="721"/>
      <c r="F158" s="4" t="s">
        <v>4914</v>
      </c>
      <c r="G158" s="1" t="b">
        <f t="shared" ca="1" si="3"/>
        <v>1</v>
      </c>
      <c r="H158" s="1505" t="str" cm="1">
        <f t="array" aca="1" ref="H158" ca="1">IF(I158&lt;&gt;"",INDIRECT("'"&amp;I158&amp;"'!"&amp;J158),"")</f>
        <v/>
      </c>
      <c r="I158" s="1510"/>
      <c r="J158" s="1506"/>
      <c r="K158" s="4"/>
      <c r="N158" s="751">
        <v>102900300</v>
      </c>
    </row>
    <row r="159" spans="1:14" ht="15">
      <c r="A159" s="5">
        <v>100</v>
      </c>
      <c r="B159" s="721"/>
      <c r="F159" s="4" t="s">
        <v>4914</v>
      </c>
      <c r="G159" s="1" t="b">
        <f t="shared" ca="1" si="3"/>
        <v>1</v>
      </c>
      <c r="H159" s="1505" t="str" cm="1">
        <f t="array" aca="1" ref="H159" ca="1">IF(I159&lt;&gt;"",INDIRECT("'"&amp;I159&amp;"'!"&amp;J159),"")</f>
        <v/>
      </c>
      <c r="I159" s="1510"/>
      <c r="J159" s="1506"/>
      <c r="K159" s="4"/>
      <c r="N159" s="751">
        <v>102900400</v>
      </c>
    </row>
    <row r="160" spans="1:14" ht="15">
      <c r="A160" s="5">
        <v>101</v>
      </c>
      <c r="B160" s="721"/>
      <c r="F160" s="4" t="s">
        <v>4914</v>
      </c>
      <c r="G160" s="1" t="b">
        <f t="shared" ref="G160:G223" ca="1" si="4">H160=B160</f>
        <v>1</v>
      </c>
      <c r="H160" s="1505" t="str" cm="1">
        <f t="array" aca="1" ref="H160" ca="1">IF(I160&lt;&gt;"",INDIRECT("'"&amp;I160&amp;"'!"&amp;J160),"")</f>
        <v/>
      </c>
      <c r="I160" s="1510"/>
      <c r="J160" s="1506"/>
      <c r="K160" s="4"/>
      <c r="N160" s="751">
        <v>102900600</v>
      </c>
    </row>
    <row r="161" spans="1:14" ht="15">
      <c r="A161" s="5">
        <v>102</v>
      </c>
      <c r="B161" s="721"/>
      <c r="F161" s="4" t="s">
        <v>4914</v>
      </c>
      <c r="G161" s="1" t="b">
        <f t="shared" ca="1" si="4"/>
        <v>1</v>
      </c>
      <c r="H161" s="1505" t="str" cm="1">
        <f t="array" aca="1" ref="H161" ca="1">IF(I161&lt;&gt;"",INDIRECT("'"&amp;I161&amp;"'!"&amp;J161),"")</f>
        <v/>
      </c>
      <c r="I161" s="1510"/>
      <c r="J161" s="1506"/>
      <c r="K161" s="4"/>
      <c r="N161" s="751">
        <v>102900800</v>
      </c>
    </row>
    <row r="162" spans="1:14" ht="15">
      <c r="A162">
        <v>103</v>
      </c>
      <c r="B162" s="721">
        <f>'Assets-Liab 5-6'!F31</f>
        <v>0</v>
      </c>
      <c r="F162" s="4"/>
      <c r="G162" s="1" t="b">
        <f t="shared" ca="1" si="4"/>
        <v>1</v>
      </c>
      <c r="H162" s="1505" cm="1">
        <f t="array" aca="1" ref="H162" ca="1">IF(I162&lt;&gt;"",INDIRECT("'"&amp;I162&amp;"'!"&amp;J162),"")</f>
        <v>0</v>
      </c>
      <c r="I162" s="1510" t="s">
        <v>4916</v>
      </c>
      <c r="J162" s="1506" t="s">
        <v>4950</v>
      </c>
      <c r="K162" s="4"/>
      <c r="N162" s="751">
        <v>202900300</v>
      </c>
    </row>
    <row r="163" spans="1:14" ht="15">
      <c r="A163" s="5">
        <v>104</v>
      </c>
      <c r="B163" s="721"/>
      <c r="F163" s="4" t="s">
        <v>4914</v>
      </c>
      <c r="G163" s="1" t="b">
        <f t="shared" ca="1" si="4"/>
        <v>1</v>
      </c>
      <c r="H163" s="1505" t="str" cm="1">
        <f t="array" aca="1" ref="H163" ca="1">IF(I163&lt;&gt;"",INDIRECT("'"&amp;I163&amp;"'!"&amp;J163),"")</f>
        <v/>
      </c>
      <c r="I163" s="1510"/>
      <c r="J163" s="1506"/>
      <c r="K163" s="4"/>
      <c r="N163" s="751">
        <v>202900400</v>
      </c>
    </row>
    <row r="164" spans="1:14" ht="15">
      <c r="A164">
        <v>105</v>
      </c>
      <c r="B164" s="721">
        <f>'Assets-Liab 5-6'!F32</f>
        <v>20966760</v>
      </c>
      <c r="F164" s="4"/>
      <c r="G164" s="1" t="b">
        <f t="shared" ca="1" si="4"/>
        <v>1</v>
      </c>
      <c r="H164" s="1505" cm="1">
        <f t="array" aca="1" ref="H164" ca="1">IF(I164&lt;&gt;"",INDIRECT("'"&amp;I164&amp;"'!"&amp;J164),"")</f>
        <v>20966760</v>
      </c>
      <c r="I164" s="1510" t="s">
        <v>4916</v>
      </c>
      <c r="J164" s="1506" t="s">
        <v>4951</v>
      </c>
      <c r="K164" s="4"/>
      <c r="N164" s="751">
        <v>202900600</v>
      </c>
    </row>
    <row r="165" spans="1:14" ht="15">
      <c r="A165" s="5">
        <v>106</v>
      </c>
      <c r="B165" s="721"/>
      <c r="F165" s="4" t="s">
        <v>4914</v>
      </c>
      <c r="G165" s="1" t="b">
        <f t="shared" ca="1" si="4"/>
        <v>1</v>
      </c>
      <c r="H165" s="1505" t="str" cm="1">
        <f t="array" aca="1" ref="H165" ca="1">IF(I165&lt;&gt;"",INDIRECT("'"&amp;I165&amp;"'!"&amp;J165),"")</f>
        <v/>
      </c>
      <c r="I165" s="1510"/>
      <c r="J165" s="1506"/>
      <c r="K165" s="4"/>
      <c r="N165" s="751">
        <v>202900800</v>
      </c>
    </row>
    <row r="166" spans="1:14" ht="15">
      <c r="A166" s="5">
        <v>107</v>
      </c>
      <c r="B166" s="721"/>
      <c r="F166" s="4" t="s">
        <v>4914</v>
      </c>
      <c r="G166" s="1" t="b">
        <f t="shared" ca="1" si="4"/>
        <v>1</v>
      </c>
      <c r="H166" s="1505" t="str" cm="1">
        <f t="array" aca="1" ref="H166" ca="1">IF(I166&lt;&gt;"",INDIRECT("'"&amp;I166&amp;"'!"&amp;J166),"")</f>
        <v/>
      </c>
      <c r="I166" s="1510"/>
      <c r="J166" s="1506"/>
      <c r="K166" s="4"/>
      <c r="N166" s="751">
        <v>402900300</v>
      </c>
    </row>
    <row r="167" spans="1:14" ht="15">
      <c r="A167">
        <v>108</v>
      </c>
      <c r="B167" s="721">
        <f>'Assets-Liab 5-6'!F34</f>
        <v>21798353</v>
      </c>
      <c r="F167" s="4"/>
      <c r="G167" s="1" t="b">
        <f t="shared" ca="1" si="4"/>
        <v>1</v>
      </c>
      <c r="H167" s="1505" cm="1">
        <f t="array" aca="1" ref="H167" ca="1">IF(I167&lt;&gt;"",INDIRECT("'"&amp;I167&amp;"'!"&amp;J167),"")</f>
        <v>21798353</v>
      </c>
      <c r="I167" s="1510" t="s">
        <v>4916</v>
      </c>
      <c r="J167" s="1506" t="s">
        <v>4952</v>
      </c>
      <c r="K167" s="4"/>
      <c r="N167" s="751">
        <v>402900400</v>
      </c>
    </row>
    <row r="168" spans="1:14" ht="15">
      <c r="A168">
        <v>109</v>
      </c>
      <c r="B168" s="721">
        <f>'Assets-Liab 5-6'!F39</f>
        <v>0</v>
      </c>
      <c r="F168" s="4"/>
      <c r="G168" s="1" t="b">
        <f t="shared" ca="1" si="4"/>
        <v>1</v>
      </c>
      <c r="H168" s="1505" cm="1">
        <f t="array" aca="1" ref="H168" ca="1">IF(I168&lt;&gt;"",INDIRECT("'"&amp;I168&amp;"'!"&amp;J168),"")</f>
        <v>0</v>
      </c>
      <c r="I168" s="1510" t="s">
        <v>4916</v>
      </c>
      <c r="J168" s="1506" t="s">
        <v>4953</v>
      </c>
      <c r="K168" s="4"/>
      <c r="N168" s="751">
        <v>402900600</v>
      </c>
    </row>
    <row r="169" spans="1:14" ht="15">
      <c r="A169">
        <v>110</v>
      </c>
      <c r="B169" s="721">
        <f>'Assets-Liab 5-6'!F41</f>
        <v>48538181</v>
      </c>
      <c r="C169" s="2" t="s">
        <v>504</v>
      </c>
      <c r="F169" s="4"/>
      <c r="G169" s="1" t="b">
        <f t="shared" ca="1" si="4"/>
        <v>1</v>
      </c>
      <c r="H169" s="1505" cm="1">
        <f t="array" aca="1" ref="H169" ca="1">IF(I169&lt;&gt;"",INDIRECT("'"&amp;I169&amp;"'!"&amp;J169),"")</f>
        <v>48538181</v>
      </c>
      <c r="I169" s="1510" t="s">
        <v>4916</v>
      </c>
      <c r="J169" s="1506" t="s">
        <v>4954</v>
      </c>
      <c r="K169" s="4"/>
      <c r="N169" s="751">
        <v>402900800</v>
      </c>
    </row>
    <row r="170" spans="1:14" ht="15">
      <c r="A170" s="5">
        <v>111</v>
      </c>
      <c r="B170" s="721"/>
      <c r="F170" s="4" t="s">
        <v>4914</v>
      </c>
      <c r="G170" s="1" t="b">
        <f t="shared" ca="1" si="4"/>
        <v>1</v>
      </c>
      <c r="H170" s="1505" t="str" cm="1">
        <f t="array" aca="1" ref="H170" ca="1">IF(I170&lt;&gt;"",INDIRECT("'"&amp;I170&amp;"'!"&amp;J170),"")</f>
        <v/>
      </c>
      <c r="I170" s="1510"/>
      <c r="J170" s="1506"/>
      <c r="K170" s="4"/>
      <c r="N170" s="751">
        <v>602900300</v>
      </c>
    </row>
    <row r="171" spans="1:14" ht="15">
      <c r="A171">
        <v>112</v>
      </c>
      <c r="B171" s="721">
        <f>'Assets-Liab 5-6'!G6</f>
        <v>2906925</v>
      </c>
      <c r="C171" s="2" t="s">
        <v>504</v>
      </c>
      <c r="F171" s="4"/>
      <c r="G171" s="1" t="b">
        <f t="shared" ca="1" si="4"/>
        <v>1</v>
      </c>
      <c r="H171" s="1505" cm="1">
        <f t="array" aca="1" ref="H171" ca="1">IF(I171&lt;&gt;"",INDIRECT("'"&amp;I171&amp;"'!"&amp;J171),"")</f>
        <v>2906925</v>
      </c>
      <c r="I171" s="1510" t="s">
        <v>4916</v>
      </c>
      <c r="J171" s="1506" t="s">
        <v>4955</v>
      </c>
      <c r="K171" s="4"/>
      <c r="N171" s="751">
        <v>602900400</v>
      </c>
    </row>
    <row r="172" spans="1:14" ht="15">
      <c r="A172" s="5">
        <v>113</v>
      </c>
      <c r="B172" s="721"/>
      <c r="F172" s="4" t="s">
        <v>4914</v>
      </c>
      <c r="G172" s="1" t="b">
        <f t="shared" ca="1" si="4"/>
        <v>1</v>
      </c>
      <c r="H172" s="1505" t="str" cm="1">
        <f t="array" aca="1" ref="H172" ca="1">IF(I172&lt;&gt;"",INDIRECT("'"&amp;I172&amp;"'!"&amp;J172),"")</f>
        <v/>
      </c>
      <c r="I172" s="1510"/>
      <c r="J172" s="1506"/>
      <c r="K172" s="4"/>
      <c r="N172" s="751">
        <v>602900600</v>
      </c>
    </row>
    <row r="173" spans="1:14" ht="15">
      <c r="A173">
        <v>114</v>
      </c>
      <c r="B173" s="721"/>
      <c r="F173" s="1504"/>
      <c r="G173" s="1" t="b">
        <f t="shared" ca="1" si="4"/>
        <v>1</v>
      </c>
      <c r="H173" s="1505" t="str" cm="1">
        <f t="array" aca="1" ref="H173" ca="1">IF(I173&lt;&gt;"",INDIRECT("'"&amp;I173&amp;"'!"&amp;J173),"")</f>
        <v/>
      </c>
      <c r="I173" s="1510"/>
      <c r="J173" s="1506"/>
      <c r="K173" s="1504"/>
      <c r="N173" s="751">
        <v>602900800</v>
      </c>
    </row>
    <row r="174" spans="1:14" ht="15">
      <c r="A174">
        <v>115</v>
      </c>
      <c r="B174" s="721"/>
      <c r="F174" s="1504"/>
      <c r="G174" s="1" t="b">
        <f t="shared" ca="1" si="4"/>
        <v>1</v>
      </c>
      <c r="H174" s="1505" t="str" cm="1">
        <f t="array" aca="1" ref="H174" ca="1">IF(I174&lt;&gt;"",INDIRECT("'"&amp;I174&amp;"'!"&amp;J174),"")</f>
        <v/>
      </c>
      <c r="I174" s="1510"/>
      <c r="J174" s="1506"/>
      <c r="K174" s="1504"/>
      <c r="N174" s="751">
        <v>802900300</v>
      </c>
    </row>
    <row r="175" spans="1:14" ht="15">
      <c r="A175">
        <v>116</v>
      </c>
      <c r="B175" s="721">
        <f>'Assets-Liab 5-6'!G5</f>
        <v>0</v>
      </c>
      <c r="F175" s="4"/>
      <c r="G175" s="1" t="b">
        <f t="shared" ca="1" si="4"/>
        <v>1</v>
      </c>
      <c r="H175" s="1505" cm="1">
        <f t="array" aca="1" ref="H175" ca="1">IF(I175&lt;&gt;"",INDIRECT("'"&amp;I175&amp;"'!"&amp;J175),"")</f>
        <v>0</v>
      </c>
      <c r="I175" s="1510" t="s">
        <v>4916</v>
      </c>
      <c r="J175" s="1506" t="s">
        <v>4956</v>
      </c>
      <c r="K175" s="4"/>
      <c r="N175" s="751">
        <v>802900400</v>
      </c>
    </row>
    <row r="176" spans="1:14" ht="15">
      <c r="A176" s="5">
        <v>117</v>
      </c>
      <c r="B176" s="721"/>
      <c r="F176" s="4" t="s">
        <v>4914</v>
      </c>
      <c r="G176" s="1" t="b">
        <f t="shared" ca="1" si="4"/>
        <v>1</v>
      </c>
      <c r="H176" s="1505" t="str" cm="1">
        <f t="array" aca="1" ref="H176" ca="1">IF(I176&lt;&gt;"",INDIRECT("'"&amp;I176&amp;"'!"&amp;J176),"")</f>
        <v/>
      </c>
      <c r="I176" s="1510"/>
      <c r="J176" s="1506"/>
      <c r="K176" s="4"/>
      <c r="N176" s="751">
        <v>802900600</v>
      </c>
    </row>
    <row r="177" spans="1:14" ht="15">
      <c r="A177">
        <v>118</v>
      </c>
      <c r="B177" s="721">
        <f>'Assets-Liab 5-6'!G12</f>
        <v>0</v>
      </c>
      <c r="F177" s="4"/>
      <c r="G177" s="1" t="b">
        <f t="shared" ca="1" si="4"/>
        <v>1</v>
      </c>
      <c r="H177" s="1505" cm="1">
        <f t="array" aca="1" ref="H177" ca="1">IF(I177&lt;&gt;"",INDIRECT("'"&amp;I177&amp;"'!"&amp;J177),"")</f>
        <v>0</v>
      </c>
      <c r="I177" s="1510" t="s">
        <v>4916</v>
      </c>
      <c r="J177" s="1506" t="s">
        <v>4957</v>
      </c>
      <c r="K177" s="4"/>
      <c r="N177" s="751">
        <v>802900800</v>
      </c>
    </row>
    <row r="178" spans="1:14" ht="15">
      <c r="A178">
        <v>119</v>
      </c>
      <c r="B178" s="721">
        <f>'Assets-Liab 5-6'!G13</f>
        <v>21195734</v>
      </c>
      <c r="F178" s="4"/>
      <c r="G178" s="1" t="b">
        <f t="shared" ca="1" si="4"/>
        <v>1</v>
      </c>
      <c r="H178" s="1505" cm="1">
        <f t="array" aca="1" ref="H178" ca="1">IF(I178&lt;&gt;"",INDIRECT("'"&amp;I178&amp;"'!"&amp;J178),"")</f>
        <v>21195734</v>
      </c>
      <c r="I178" s="1510" t="s">
        <v>4916</v>
      </c>
      <c r="J178" s="1506" t="s">
        <v>4958</v>
      </c>
      <c r="K178" s="4"/>
      <c r="N178" s="751">
        <v>902900300</v>
      </c>
    </row>
    <row r="179" spans="1:14" ht="15">
      <c r="A179" s="5">
        <v>120</v>
      </c>
      <c r="B179" s="721"/>
      <c r="F179" s="4" t="s">
        <v>4914</v>
      </c>
      <c r="G179" s="1" t="b">
        <f t="shared" ca="1" si="4"/>
        <v>1</v>
      </c>
      <c r="H179" s="1505" t="str" cm="1">
        <f t="array" aca="1" ref="H179" ca="1">IF(I179&lt;&gt;"",INDIRECT("'"&amp;I179&amp;"'!"&amp;J179),"")</f>
        <v/>
      </c>
      <c r="I179" s="1510"/>
      <c r="J179" s="1506"/>
      <c r="K179" s="4"/>
      <c r="N179" s="751">
        <v>902900400</v>
      </c>
    </row>
    <row r="180" spans="1:14" ht="15">
      <c r="A180" s="5">
        <v>121</v>
      </c>
      <c r="B180" s="721"/>
      <c r="C180" s="2" t="s">
        <v>504</v>
      </c>
      <c r="F180" s="4" t="s">
        <v>4914</v>
      </c>
      <c r="G180" s="1" t="b">
        <f t="shared" ca="1" si="4"/>
        <v>1</v>
      </c>
      <c r="H180" s="1505" t="str" cm="1">
        <f t="array" aca="1" ref="H180" ca="1">IF(I180&lt;&gt;"",INDIRECT("'"&amp;I180&amp;"'!"&amp;J180),"")</f>
        <v/>
      </c>
      <c r="I180" s="1510"/>
      <c r="J180" s="1506"/>
      <c r="K180" s="4"/>
      <c r="N180" s="751">
        <v>902900600</v>
      </c>
    </row>
    <row r="181" spans="1:14" ht="15">
      <c r="A181" s="5">
        <v>122</v>
      </c>
      <c r="B181" s="721"/>
      <c r="F181" s="4" t="s">
        <v>4914</v>
      </c>
      <c r="G181" s="1" t="b">
        <f t="shared" ca="1" si="4"/>
        <v>1</v>
      </c>
      <c r="H181" s="1505" t="str" cm="1">
        <f t="array" aca="1" ref="H181" ca="1">IF(I181&lt;&gt;"",INDIRECT("'"&amp;I181&amp;"'!"&amp;J181),"")</f>
        <v/>
      </c>
      <c r="I181" s="1510"/>
      <c r="J181" s="1506"/>
      <c r="K181" s="4"/>
      <c r="N181" s="751">
        <v>902900800</v>
      </c>
    </row>
    <row r="182" spans="1:14" ht="15">
      <c r="A182">
        <v>123</v>
      </c>
      <c r="B182" s="721">
        <f>'Assets-Liab 5-6'!G31</f>
        <v>620736</v>
      </c>
      <c r="F182" s="4"/>
      <c r="G182" s="1" t="b">
        <f t="shared" ca="1" si="4"/>
        <v>1</v>
      </c>
      <c r="H182" s="1505" cm="1">
        <f t="array" aca="1" ref="H182" ca="1">IF(I182&lt;&gt;"",INDIRECT("'"&amp;I182&amp;"'!"&amp;J182),"")</f>
        <v>620736</v>
      </c>
      <c r="I182" s="1510" t="s">
        <v>4916</v>
      </c>
      <c r="J182" s="1506" t="s">
        <v>4959</v>
      </c>
      <c r="K182" s="4"/>
      <c r="N182" s="751">
        <v>103000300</v>
      </c>
    </row>
    <row r="183" spans="1:14" ht="15">
      <c r="A183">
        <v>124</v>
      </c>
      <c r="B183" s="721">
        <f>'Assets-Liab 5-6'!G32</f>
        <v>2965603</v>
      </c>
      <c r="F183" s="4"/>
      <c r="G183" s="1" t="b">
        <f t="shared" ca="1" si="4"/>
        <v>1</v>
      </c>
      <c r="H183" s="1505" cm="1">
        <f t="array" aca="1" ref="H183" ca="1">IF(I183&lt;&gt;"",INDIRECT("'"&amp;I183&amp;"'!"&amp;J183),"")</f>
        <v>2965603</v>
      </c>
      <c r="I183" s="1510" t="s">
        <v>4916</v>
      </c>
      <c r="J183" s="1506" t="s">
        <v>4960</v>
      </c>
      <c r="K183" s="4"/>
      <c r="N183" s="751">
        <v>103000400</v>
      </c>
    </row>
    <row r="184" spans="1:14" ht="15">
      <c r="A184" s="5">
        <v>125</v>
      </c>
      <c r="B184" s="721"/>
      <c r="F184" s="4" t="s">
        <v>4914</v>
      </c>
      <c r="G184" s="1" t="b">
        <f t="shared" ca="1" si="4"/>
        <v>1</v>
      </c>
      <c r="H184" s="1505" t="str" cm="1">
        <f t="array" aca="1" ref="H184" ca="1">IF(I184&lt;&gt;"",INDIRECT("'"&amp;I184&amp;"'!"&amp;J184),"")</f>
        <v/>
      </c>
      <c r="I184" s="1510"/>
      <c r="J184" s="1506"/>
      <c r="K184" s="4"/>
      <c r="N184" s="751">
        <v>103000600</v>
      </c>
    </row>
    <row r="185" spans="1:14" ht="15">
      <c r="A185" s="5">
        <v>126</v>
      </c>
      <c r="B185" s="721"/>
      <c r="F185" s="4" t="s">
        <v>4914</v>
      </c>
      <c r="G185" s="1" t="b">
        <f t="shared" ca="1" si="4"/>
        <v>1</v>
      </c>
      <c r="H185" s="1505" t="str" cm="1">
        <f t="array" aca="1" ref="H185" ca="1">IF(I185&lt;&gt;"",INDIRECT("'"&amp;I185&amp;"'!"&amp;J185),"")</f>
        <v/>
      </c>
      <c r="I185" s="1510"/>
      <c r="J185" s="1506"/>
      <c r="K185" s="4"/>
      <c r="N185" s="751">
        <v>103000800</v>
      </c>
    </row>
    <row r="186" spans="1:14" ht="15">
      <c r="A186">
        <v>127</v>
      </c>
      <c r="B186" s="721">
        <f>'Assets-Liab 5-6'!G34</f>
        <v>4204973</v>
      </c>
      <c r="F186" s="4"/>
      <c r="G186" s="1" t="b">
        <f t="shared" ca="1" si="4"/>
        <v>1</v>
      </c>
      <c r="H186" s="1505" cm="1">
        <f t="array" aca="1" ref="H186" ca="1">IF(I186&lt;&gt;"",INDIRECT("'"&amp;I186&amp;"'!"&amp;J186),"")</f>
        <v>4204973</v>
      </c>
      <c r="I186" s="1510" t="s">
        <v>4916</v>
      </c>
      <c r="J186" s="1506" t="s">
        <v>4961</v>
      </c>
      <c r="K186" s="4"/>
      <c r="N186" s="751">
        <v>203000300</v>
      </c>
    </row>
    <row r="187" spans="1:14" ht="15">
      <c r="A187">
        <v>128</v>
      </c>
      <c r="B187" s="721">
        <f>'Assets-Liab 5-6'!G39</f>
        <v>0</v>
      </c>
      <c r="F187" s="4"/>
      <c r="G187" s="1" t="b">
        <f t="shared" ca="1" si="4"/>
        <v>1</v>
      </c>
      <c r="H187" s="1505" cm="1">
        <f t="array" aca="1" ref="H187" ca="1">IF(I187&lt;&gt;"",INDIRECT("'"&amp;I187&amp;"'!"&amp;J187),"")</f>
        <v>0</v>
      </c>
      <c r="I187" s="1510" t="s">
        <v>4916</v>
      </c>
      <c r="J187" s="1506" t="s">
        <v>4962</v>
      </c>
      <c r="K187" s="4"/>
      <c r="N187" s="751">
        <v>203000400</v>
      </c>
    </row>
    <row r="188" spans="1:14" ht="15">
      <c r="A188">
        <v>129</v>
      </c>
      <c r="B188" s="721">
        <f>'Assets-Liab 5-6'!G41</f>
        <v>21195734</v>
      </c>
      <c r="C188" s="2" t="s">
        <v>504</v>
      </c>
      <c r="F188" s="4"/>
      <c r="G188" s="1" t="b">
        <f t="shared" ca="1" si="4"/>
        <v>1</v>
      </c>
      <c r="H188" s="1505" cm="1">
        <f t="array" aca="1" ref="H188" ca="1">IF(I188&lt;&gt;"",INDIRECT("'"&amp;I188&amp;"'!"&amp;J188),"")</f>
        <v>21195734</v>
      </c>
      <c r="I188" s="1510" t="s">
        <v>4916</v>
      </c>
      <c r="J188" s="1506" t="s">
        <v>4963</v>
      </c>
      <c r="K188" s="4"/>
      <c r="N188" s="751">
        <v>203000600</v>
      </c>
    </row>
    <row r="189" spans="1:14" ht="15">
      <c r="A189" s="5">
        <v>130</v>
      </c>
      <c r="B189" s="721"/>
      <c r="F189" s="4" t="s">
        <v>4914</v>
      </c>
      <c r="G189" s="1" t="b">
        <f t="shared" ca="1" si="4"/>
        <v>1</v>
      </c>
      <c r="H189" s="1505" t="str" cm="1">
        <f t="array" aca="1" ref="H189" ca="1">IF(I189&lt;&gt;"",INDIRECT("'"&amp;I189&amp;"'!"&amp;J189),"")</f>
        <v/>
      </c>
      <c r="I189" s="1510"/>
      <c r="J189" s="1506"/>
      <c r="K189" s="4"/>
      <c r="N189" s="751">
        <v>203000800</v>
      </c>
    </row>
    <row r="190" spans="1:14" ht="15">
      <c r="A190" s="5">
        <v>131</v>
      </c>
      <c r="B190" s="721"/>
      <c r="C190" s="2" t="s">
        <v>504</v>
      </c>
      <c r="F190" s="4" t="s">
        <v>4914</v>
      </c>
      <c r="G190" s="1" t="b">
        <f t="shared" ca="1" si="4"/>
        <v>1</v>
      </c>
      <c r="H190" s="1505" t="str" cm="1">
        <f t="array" aca="1" ref="H190" ca="1">IF(I190&lt;&gt;"",INDIRECT("'"&amp;I190&amp;"'!"&amp;J190),"")</f>
        <v/>
      </c>
      <c r="I190" s="1510"/>
      <c r="J190" s="1506"/>
      <c r="K190" s="4"/>
      <c r="N190" s="751">
        <v>403000300</v>
      </c>
    </row>
    <row r="191" spans="1:14" ht="15">
      <c r="A191" s="5">
        <v>132</v>
      </c>
      <c r="B191" s="721"/>
      <c r="F191" s="4" t="s">
        <v>4914</v>
      </c>
      <c r="G191" s="1" t="b">
        <f t="shared" ca="1" si="4"/>
        <v>1</v>
      </c>
      <c r="H191" s="1505" t="str" cm="1">
        <f t="array" aca="1" ref="H191" ca="1">IF(I191&lt;&gt;"",INDIRECT("'"&amp;I191&amp;"'!"&amp;J191),"")</f>
        <v/>
      </c>
      <c r="I191" s="1510"/>
      <c r="J191" s="1506"/>
      <c r="K191" s="4"/>
      <c r="N191" s="751">
        <v>403000400</v>
      </c>
    </row>
    <row r="192" spans="1:14" ht="15">
      <c r="A192" s="5">
        <v>133</v>
      </c>
      <c r="B192" s="721"/>
      <c r="F192" s="4" t="s">
        <v>4914</v>
      </c>
      <c r="G192" s="1" t="b">
        <f t="shared" ca="1" si="4"/>
        <v>1</v>
      </c>
      <c r="H192" s="1505" t="str" cm="1">
        <f t="array" aca="1" ref="H192" ca="1">IF(I192&lt;&gt;"",INDIRECT("'"&amp;I192&amp;"'!"&amp;J192),"")</f>
        <v/>
      </c>
      <c r="I192" s="1510"/>
      <c r="J192" s="1506"/>
      <c r="K192" s="4"/>
      <c r="N192" s="751">
        <v>403000600</v>
      </c>
    </row>
    <row r="193" spans="1:14" ht="15">
      <c r="A193" s="5">
        <v>134</v>
      </c>
      <c r="B193" s="721"/>
      <c r="F193" s="4" t="s">
        <v>4914</v>
      </c>
      <c r="G193" s="1" t="b">
        <f t="shared" ca="1" si="4"/>
        <v>1</v>
      </c>
      <c r="H193" s="1505" t="str" cm="1">
        <f t="array" aca="1" ref="H193" ca="1">IF(I193&lt;&gt;"",INDIRECT("'"&amp;I193&amp;"'!"&amp;J193),"")</f>
        <v/>
      </c>
      <c r="I193" s="1510"/>
      <c r="J193" s="1506"/>
      <c r="K193" s="4"/>
      <c r="N193" s="751">
        <v>403000800</v>
      </c>
    </row>
    <row r="194" spans="1:14" ht="15">
      <c r="A194" s="5">
        <v>135</v>
      </c>
      <c r="B194" s="721"/>
      <c r="F194" s="4" t="s">
        <v>4914</v>
      </c>
      <c r="G194" s="1" t="b">
        <f t="shared" ca="1" si="4"/>
        <v>1</v>
      </c>
      <c r="H194" s="1505" t="str" cm="1">
        <f t="array" aca="1" ref="H194" ca="1">IF(I194&lt;&gt;"",INDIRECT("'"&amp;I194&amp;"'!"&amp;J194),"")</f>
        <v/>
      </c>
      <c r="I194" s="1510"/>
      <c r="J194" s="1506"/>
      <c r="K194" s="4"/>
      <c r="N194" s="751">
        <v>803000300</v>
      </c>
    </row>
    <row r="195" spans="1:14" ht="15">
      <c r="A195" s="5">
        <v>136</v>
      </c>
      <c r="B195" s="721"/>
      <c r="F195" s="4" t="s">
        <v>4914</v>
      </c>
      <c r="G195" s="1" t="b">
        <f t="shared" ca="1" si="4"/>
        <v>1</v>
      </c>
      <c r="H195" s="1505" t="str" cm="1">
        <f t="array" aca="1" ref="H195" ca="1">IF(I195&lt;&gt;"",INDIRECT("'"&amp;I195&amp;"'!"&amp;J195),"")</f>
        <v/>
      </c>
      <c r="I195" s="1510"/>
      <c r="J195" s="1506"/>
      <c r="K195" s="4"/>
      <c r="N195" s="751">
        <v>803000400</v>
      </c>
    </row>
    <row r="196" spans="1:14" ht="15">
      <c r="A196">
        <v>137</v>
      </c>
      <c r="B196" s="721">
        <f>'Assets-Liab 5-6'!H10</f>
        <v>0</v>
      </c>
      <c r="F196" s="4"/>
      <c r="G196" s="1" t="b">
        <f t="shared" ca="1" si="4"/>
        <v>1</v>
      </c>
      <c r="H196" s="1505" cm="1">
        <f t="array" aca="1" ref="H196" ca="1">IF(I196&lt;&gt;"",INDIRECT("'"&amp;I196&amp;"'!"&amp;J196),"")</f>
        <v>0</v>
      </c>
      <c r="I196" s="1510" t="s">
        <v>4916</v>
      </c>
      <c r="J196" s="1506" t="s">
        <v>4964</v>
      </c>
      <c r="K196" s="4"/>
      <c r="N196" s="751">
        <v>803000600</v>
      </c>
    </row>
    <row r="197" spans="1:14" ht="15">
      <c r="A197">
        <v>138</v>
      </c>
      <c r="B197" s="721">
        <f>'Assets-Liab 5-6'!H5</f>
        <v>0</v>
      </c>
      <c r="F197" s="4"/>
      <c r="G197" s="1" t="b">
        <f t="shared" ca="1" si="4"/>
        <v>1</v>
      </c>
      <c r="H197" s="1505" cm="1">
        <f t="array" aca="1" ref="H197" ca="1">IF(I197&lt;&gt;"",INDIRECT("'"&amp;I197&amp;"'!"&amp;J197),"")</f>
        <v>0</v>
      </c>
      <c r="I197" s="1510" t="s">
        <v>4916</v>
      </c>
      <c r="J197" s="1506" t="s">
        <v>4965</v>
      </c>
      <c r="K197" s="4"/>
      <c r="N197" s="751">
        <v>803000800</v>
      </c>
    </row>
    <row r="198" spans="1:14" ht="15">
      <c r="A198" s="5">
        <v>139</v>
      </c>
      <c r="B198" s="721"/>
      <c r="F198" s="4" t="s">
        <v>4914</v>
      </c>
      <c r="G198" s="1" t="b">
        <f t="shared" ca="1" si="4"/>
        <v>1</v>
      </c>
      <c r="H198" s="1505" t="str" cm="1">
        <f t="array" aca="1" ref="H198" ca="1">IF(I198&lt;&gt;"",INDIRECT("'"&amp;I198&amp;"'!"&amp;J198),"")</f>
        <v/>
      </c>
      <c r="I198" s="1510"/>
      <c r="J198" s="1506"/>
      <c r="K198" s="4"/>
    </row>
    <row r="199" spans="1:14" ht="15">
      <c r="A199" s="5">
        <v>140</v>
      </c>
      <c r="B199" s="721"/>
      <c r="F199" s="4" t="s">
        <v>4914</v>
      </c>
      <c r="G199" s="1" t="b">
        <f t="shared" ca="1" si="4"/>
        <v>1</v>
      </c>
      <c r="H199" s="1505" t="str" cm="1">
        <f t="array" aca="1" ref="H199" ca="1">IF(I199&lt;&gt;"",INDIRECT("'"&amp;I199&amp;"'!"&amp;J199),"")</f>
        <v/>
      </c>
      <c r="I199" s="1510"/>
      <c r="J199" s="1506"/>
      <c r="K199" s="4"/>
    </row>
    <row r="200" spans="1:14" ht="15">
      <c r="A200">
        <v>141</v>
      </c>
      <c r="B200" s="721">
        <f>'Assets-Liab 5-6'!H12</f>
        <v>0</v>
      </c>
      <c r="F200" s="4"/>
      <c r="G200" s="1" t="b">
        <f t="shared" ca="1" si="4"/>
        <v>1</v>
      </c>
      <c r="H200" s="1505" cm="1">
        <f t="array" aca="1" ref="H200" ca="1">IF(I200&lt;&gt;"",INDIRECT("'"&amp;I200&amp;"'!"&amp;J200),"")</f>
        <v>0</v>
      </c>
      <c r="I200" s="1510" t="s">
        <v>4916</v>
      </c>
      <c r="J200" s="1506" t="s">
        <v>4966</v>
      </c>
      <c r="K200" s="4"/>
    </row>
    <row r="201" spans="1:14" ht="15">
      <c r="A201">
        <v>142</v>
      </c>
      <c r="B201" s="721">
        <f>'Assets-Liab 5-6'!H13</f>
        <v>49149390</v>
      </c>
      <c r="F201" s="4"/>
      <c r="G201" s="1" t="b">
        <f t="shared" ca="1" si="4"/>
        <v>1</v>
      </c>
      <c r="H201" s="1505" cm="1">
        <f t="array" aca="1" ref="H201" ca="1">IF(I201&lt;&gt;"",INDIRECT("'"&amp;I201&amp;"'!"&amp;J201),"")</f>
        <v>49149390</v>
      </c>
      <c r="I201" s="1510" t="s">
        <v>4916</v>
      </c>
      <c r="J201" s="1506" t="s">
        <v>4967</v>
      </c>
      <c r="K201" s="4"/>
    </row>
    <row r="202" spans="1:14" ht="15">
      <c r="A202" s="5">
        <v>143</v>
      </c>
      <c r="B202" s="721"/>
      <c r="F202" s="4" t="s">
        <v>4914</v>
      </c>
      <c r="G202" s="1" t="b">
        <f t="shared" ca="1" si="4"/>
        <v>1</v>
      </c>
      <c r="H202" s="1505" t="str" cm="1">
        <f t="array" aca="1" ref="H202" ca="1">IF(I202&lt;&gt;"",INDIRECT("'"&amp;I202&amp;"'!"&amp;J202),"")</f>
        <v/>
      </c>
      <c r="I202" s="1510"/>
      <c r="J202" s="1506"/>
      <c r="K202" s="4"/>
    </row>
    <row r="203" spans="1:14" ht="15">
      <c r="A203" s="5">
        <v>144</v>
      </c>
      <c r="B203" s="721"/>
      <c r="C203" s="2" t="s">
        <v>504</v>
      </c>
      <c r="F203" s="4" t="s">
        <v>4914</v>
      </c>
      <c r="G203" s="1" t="b">
        <f t="shared" ca="1" si="4"/>
        <v>1</v>
      </c>
      <c r="H203" s="1505" t="str" cm="1">
        <f t="array" aca="1" ref="H203" ca="1">IF(I203&lt;&gt;"",INDIRECT("'"&amp;I203&amp;"'!"&amp;J203),"")</f>
        <v/>
      </c>
      <c r="I203" s="1510"/>
      <c r="J203" s="1506"/>
      <c r="K203" s="4"/>
    </row>
    <row r="204" spans="1:14" ht="15">
      <c r="A204">
        <v>145</v>
      </c>
      <c r="B204" s="721">
        <f>'Assets-Liab 5-6'!H31</f>
        <v>0</v>
      </c>
      <c r="F204" s="4"/>
      <c r="G204" s="1" t="b">
        <f t="shared" ca="1" si="4"/>
        <v>1</v>
      </c>
      <c r="H204" s="1505" cm="1">
        <f t="array" aca="1" ref="H204" ca="1">IF(I204&lt;&gt;"",INDIRECT("'"&amp;I204&amp;"'!"&amp;J204),"")</f>
        <v>0</v>
      </c>
      <c r="I204" s="1510" t="s">
        <v>4916</v>
      </c>
      <c r="J204" s="1506" t="s">
        <v>4968</v>
      </c>
      <c r="K204" s="4"/>
    </row>
    <row r="205" spans="1:14" ht="15">
      <c r="A205" s="5">
        <v>146</v>
      </c>
      <c r="B205" s="721"/>
      <c r="F205" s="4" t="s">
        <v>4914</v>
      </c>
      <c r="G205" s="1" t="b">
        <f t="shared" ca="1" si="4"/>
        <v>1</v>
      </c>
      <c r="H205" s="1505" t="str" cm="1">
        <f t="array" aca="1" ref="H205" ca="1">IF(I205&lt;&gt;"",INDIRECT("'"&amp;I205&amp;"'!"&amp;J205),"")</f>
        <v/>
      </c>
      <c r="I205" s="1510"/>
      <c r="J205" s="1506"/>
      <c r="K205" s="4"/>
    </row>
    <row r="206" spans="1:14" ht="15">
      <c r="A206">
        <v>147</v>
      </c>
      <c r="B206" s="721">
        <f>'Assets-Liab 5-6'!H32</f>
        <v>0</v>
      </c>
      <c r="F206" s="4"/>
      <c r="G206" s="1" t="b">
        <f t="shared" ca="1" si="4"/>
        <v>1</v>
      </c>
      <c r="H206" s="1505" cm="1">
        <f t="array" aca="1" ref="H206" ca="1">IF(I206&lt;&gt;"",INDIRECT("'"&amp;I206&amp;"'!"&amp;J206),"")</f>
        <v>0</v>
      </c>
      <c r="I206" s="1510" t="s">
        <v>4916</v>
      </c>
      <c r="J206" s="1506" t="s">
        <v>4969</v>
      </c>
      <c r="K206" s="4"/>
    </row>
    <row r="207" spans="1:14" ht="15">
      <c r="A207" s="5">
        <v>148</v>
      </c>
      <c r="B207" s="721"/>
      <c r="F207" s="4" t="s">
        <v>4914</v>
      </c>
      <c r="G207" s="1" t="b">
        <f t="shared" ca="1" si="4"/>
        <v>1</v>
      </c>
      <c r="H207" s="1505" t="str" cm="1">
        <f t="array" aca="1" ref="H207" ca="1">IF(I207&lt;&gt;"",INDIRECT("'"&amp;I207&amp;"'!"&amp;J207),"")</f>
        <v/>
      </c>
      <c r="I207" s="1510"/>
      <c r="J207" s="1506"/>
      <c r="K207" s="4"/>
    </row>
    <row r="208" spans="1:14" ht="15">
      <c r="A208" s="5">
        <v>149</v>
      </c>
      <c r="B208" s="721"/>
      <c r="F208" s="4" t="s">
        <v>4914</v>
      </c>
      <c r="G208" s="1" t="b">
        <f t="shared" ca="1" si="4"/>
        <v>1</v>
      </c>
      <c r="H208" s="1505" t="str" cm="1">
        <f t="array" aca="1" ref="H208" ca="1">IF(I208&lt;&gt;"",INDIRECT("'"&amp;I208&amp;"'!"&amp;J208),"")</f>
        <v/>
      </c>
      <c r="I208" s="1510"/>
      <c r="J208" s="1506"/>
      <c r="K208" s="4"/>
    </row>
    <row r="209" spans="1:11" ht="15">
      <c r="A209">
        <v>150</v>
      </c>
      <c r="B209" s="721">
        <f>'Assets-Liab 5-6'!H34</f>
        <v>90754</v>
      </c>
      <c r="F209" s="4"/>
      <c r="G209" s="1" t="b">
        <f t="shared" ca="1" si="4"/>
        <v>1</v>
      </c>
      <c r="H209" s="1505" cm="1">
        <f t="array" aca="1" ref="H209" ca="1">IF(I209&lt;&gt;"",INDIRECT("'"&amp;I209&amp;"'!"&amp;J209),"")</f>
        <v>90754</v>
      </c>
      <c r="I209" s="1510" t="s">
        <v>4916</v>
      </c>
      <c r="J209" s="1506" t="s">
        <v>4970</v>
      </c>
      <c r="K209" s="4"/>
    </row>
    <row r="210" spans="1:11" ht="15">
      <c r="A210">
        <v>151</v>
      </c>
      <c r="B210" s="721">
        <f>'Assets-Liab 5-6'!H39</f>
        <v>0</v>
      </c>
      <c r="F210" s="4"/>
      <c r="G210" s="1" t="b">
        <f t="shared" ca="1" si="4"/>
        <v>1</v>
      </c>
      <c r="H210" s="1505" cm="1">
        <f t="array" aca="1" ref="H210" ca="1">IF(I210&lt;&gt;"",INDIRECT("'"&amp;I210&amp;"'!"&amp;J210),"")</f>
        <v>0</v>
      </c>
      <c r="I210" s="1510" t="s">
        <v>4916</v>
      </c>
      <c r="J210" s="1506" t="s">
        <v>4971</v>
      </c>
      <c r="K210" s="4"/>
    </row>
    <row r="211" spans="1:11" ht="15">
      <c r="A211" s="1">
        <v>152</v>
      </c>
      <c r="B211" s="721">
        <f>'Assets-Liab 5-6'!H41</f>
        <v>49149390</v>
      </c>
      <c r="C211" s="2" t="s">
        <v>504</v>
      </c>
      <c r="F211" s="4"/>
      <c r="G211" s="1" t="b">
        <f t="shared" ca="1" si="4"/>
        <v>1</v>
      </c>
      <c r="H211" s="1505" cm="1">
        <f t="array" aca="1" ref="H211" ca="1">IF(I211&lt;&gt;"",INDIRECT("'"&amp;I211&amp;"'!"&amp;J211),"")</f>
        <v>49149390</v>
      </c>
      <c r="I211" s="1510" t="s">
        <v>4916</v>
      </c>
      <c r="J211" s="1506" t="s">
        <v>4972</v>
      </c>
      <c r="K211" s="4"/>
    </row>
    <row r="212" spans="1:11" ht="15">
      <c r="A212" s="5">
        <v>153</v>
      </c>
      <c r="B212" s="721"/>
      <c r="F212" s="4" t="s">
        <v>4914</v>
      </c>
      <c r="G212" s="1" t="b">
        <f t="shared" ca="1" si="4"/>
        <v>1</v>
      </c>
      <c r="H212" s="1505" t="str" cm="1">
        <f t="array" aca="1" ref="H212" ca="1">IF(I212&lt;&gt;"",INDIRECT("'"&amp;I212&amp;"'!"&amp;J212),"")</f>
        <v/>
      </c>
      <c r="I212" s="1510"/>
      <c r="J212" s="1506"/>
      <c r="K212" s="4"/>
    </row>
    <row r="213" spans="1:11" ht="15">
      <c r="A213" s="5">
        <v>154</v>
      </c>
      <c r="B213" s="721"/>
      <c r="C213" s="2" t="s">
        <v>504</v>
      </c>
      <c r="F213" s="4" t="s">
        <v>4914</v>
      </c>
      <c r="G213" s="1" t="b">
        <f t="shared" ca="1" si="4"/>
        <v>1</v>
      </c>
      <c r="H213" s="1505" t="str" cm="1">
        <f t="array" aca="1" ref="H213" ca="1">IF(I213&lt;&gt;"",INDIRECT("'"&amp;I213&amp;"'!"&amp;J213),"")</f>
        <v/>
      </c>
      <c r="I213" s="1510"/>
      <c r="J213" s="1506"/>
      <c r="K213" s="4"/>
    </row>
    <row r="214" spans="1:11" ht="15">
      <c r="A214" s="5">
        <v>155</v>
      </c>
      <c r="B214" s="721"/>
      <c r="F214" s="4" t="s">
        <v>4914</v>
      </c>
      <c r="G214" s="1" t="b">
        <f t="shared" ca="1" si="4"/>
        <v>1</v>
      </c>
      <c r="H214" s="1505" t="str" cm="1">
        <f t="array" aca="1" ref="H214" ca="1">IF(I214&lt;&gt;"",INDIRECT("'"&amp;I214&amp;"'!"&amp;J214),"")</f>
        <v/>
      </c>
      <c r="I214" s="1510"/>
      <c r="J214" s="1506"/>
      <c r="K214" s="4"/>
    </row>
    <row r="215" spans="1:11" ht="15">
      <c r="A215" s="5">
        <v>156</v>
      </c>
      <c r="B215" s="721"/>
      <c r="F215" s="4" t="s">
        <v>4914</v>
      </c>
      <c r="G215" s="1" t="b">
        <f t="shared" ca="1" si="4"/>
        <v>1</v>
      </c>
      <c r="H215" s="1505" t="str" cm="1">
        <f t="array" aca="1" ref="H215" ca="1">IF(I215&lt;&gt;"",INDIRECT("'"&amp;I215&amp;"'!"&amp;J215),"")</f>
        <v/>
      </c>
      <c r="I215" s="1510"/>
      <c r="J215" s="1506"/>
      <c r="K215" s="4"/>
    </row>
    <row r="216" spans="1:11" ht="15">
      <c r="A216" s="5">
        <v>157</v>
      </c>
      <c r="B216" s="721"/>
      <c r="F216" s="4" t="s">
        <v>4914</v>
      </c>
      <c r="G216" s="1" t="b">
        <f t="shared" ca="1" si="4"/>
        <v>1</v>
      </c>
      <c r="H216" s="1505" t="str" cm="1">
        <f t="array" aca="1" ref="H216" ca="1">IF(I216&lt;&gt;"",INDIRECT("'"&amp;I216&amp;"'!"&amp;J216),"")</f>
        <v/>
      </c>
      <c r="I216" s="1510"/>
      <c r="J216" s="1506"/>
      <c r="K216" s="4"/>
    </row>
    <row r="217" spans="1:11" ht="15">
      <c r="A217" s="5">
        <v>158</v>
      </c>
      <c r="B217" s="721"/>
      <c r="F217" s="4" t="s">
        <v>4914</v>
      </c>
      <c r="G217" s="1" t="b">
        <f t="shared" ca="1" si="4"/>
        <v>1</v>
      </c>
      <c r="H217" s="1505" t="str" cm="1">
        <f t="array" aca="1" ref="H217" ca="1">IF(I217&lt;&gt;"",INDIRECT("'"&amp;I217&amp;"'!"&amp;J217),"")</f>
        <v/>
      </c>
      <c r="I217" s="1510"/>
      <c r="J217" s="1506"/>
      <c r="K217" s="4"/>
    </row>
    <row r="218" spans="1:11" ht="15">
      <c r="A218" s="5">
        <v>159</v>
      </c>
      <c r="B218" s="721"/>
      <c r="F218" s="4" t="s">
        <v>4914</v>
      </c>
      <c r="G218" s="1" t="b">
        <f t="shared" ca="1" si="4"/>
        <v>1</v>
      </c>
      <c r="H218" s="1505" t="str" cm="1">
        <f t="array" aca="1" ref="H218" ca="1">IF(I218&lt;&gt;"",INDIRECT("'"&amp;I218&amp;"'!"&amp;J218),"")</f>
        <v/>
      </c>
      <c r="I218" s="1510"/>
      <c r="J218" s="1506"/>
      <c r="K218" s="4"/>
    </row>
    <row r="219" spans="1:11" ht="15">
      <c r="A219" s="5">
        <v>160</v>
      </c>
      <c r="B219" s="721"/>
      <c r="F219" s="4" t="s">
        <v>4914</v>
      </c>
      <c r="G219" s="1" t="b">
        <f t="shared" ca="1" si="4"/>
        <v>1</v>
      </c>
      <c r="H219" s="1505" t="str" cm="1">
        <f t="array" aca="1" ref="H219" ca="1">IF(I219&lt;&gt;"",INDIRECT("'"&amp;I219&amp;"'!"&amp;J219),"")</f>
        <v/>
      </c>
      <c r="I219" s="1510"/>
      <c r="J219" s="1506"/>
      <c r="K219" s="4"/>
    </row>
    <row r="220" spans="1:11" ht="15">
      <c r="A220" s="5">
        <v>161</v>
      </c>
      <c r="B220" s="721"/>
      <c r="F220" s="4" t="s">
        <v>4914</v>
      </c>
      <c r="G220" s="1" t="b">
        <f t="shared" ca="1" si="4"/>
        <v>1</v>
      </c>
      <c r="H220" s="1505" t="str" cm="1">
        <f t="array" aca="1" ref="H220" ca="1">IF(I220&lt;&gt;"",INDIRECT("'"&amp;I220&amp;"'!"&amp;J220),"")</f>
        <v/>
      </c>
      <c r="I220" s="1510"/>
      <c r="J220" s="1506"/>
      <c r="K220" s="4"/>
    </row>
    <row r="221" spans="1:11" ht="15">
      <c r="A221" s="5">
        <v>162</v>
      </c>
      <c r="B221" s="721"/>
      <c r="F221" s="4" t="s">
        <v>4914</v>
      </c>
      <c r="G221" s="1" t="b">
        <f t="shared" ca="1" si="4"/>
        <v>1</v>
      </c>
      <c r="H221" s="1505" t="str" cm="1">
        <f t="array" aca="1" ref="H221" ca="1">IF(I221&lt;&gt;"",INDIRECT("'"&amp;I221&amp;"'!"&amp;J221),"")</f>
        <v/>
      </c>
      <c r="I221" s="1510"/>
      <c r="J221" s="1506"/>
      <c r="K221" s="4"/>
    </row>
    <row r="222" spans="1:11" ht="15">
      <c r="A222" s="5">
        <v>163</v>
      </c>
      <c r="B222" s="721"/>
      <c r="F222" s="4" t="s">
        <v>4914</v>
      </c>
      <c r="G222" s="1" t="b">
        <f t="shared" ca="1" si="4"/>
        <v>1</v>
      </c>
      <c r="H222" s="1505" t="str" cm="1">
        <f t="array" aca="1" ref="H222" ca="1">IF(I222&lt;&gt;"",INDIRECT("'"&amp;I222&amp;"'!"&amp;J222),"")</f>
        <v/>
      </c>
      <c r="I222" s="1510"/>
      <c r="J222" s="1506"/>
      <c r="K222" s="4"/>
    </row>
    <row r="223" spans="1:11" ht="15">
      <c r="A223" s="5">
        <v>164</v>
      </c>
      <c r="B223" s="721"/>
      <c r="F223" s="4" t="s">
        <v>4914</v>
      </c>
      <c r="G223" s="1" t="b">
        <f t="shared" ca="1" si="4"/>
        <v>1</v>
      </c>
      <c r="H223" s="1505" t="str" cm="1">
        <f t="array" aca="1" ref="H223" ca="1">IF(I223&lt;&gt;"",INDIRECT("'"&amp;I223&amp;"'!"&amp;J223),"")</f>
        <v/>
      </c>
      <c r="I223" s="1510"/>
      <c r="J223" s="1506"/>
      <c r="K223" s="4"/>
    </row>
    <row r="224" spans="1:11" ht="15">
      <c r="A224" s="5">
        <v>165</v>
      </c>
      <c r="B224" s="721"/>
      <c r="F224" s="4" t="s">
        <v>4914</v>
      </c>
      <c r="G224" s="1" t="b">
        <f t="shared" ref="G224:G287" ca="1" si="5">H224=B224</f>
        <v>1</v>
      </c>
      <c r="H224" s="1505" t="str" cm="1">
        <f t="array" aca="1" ref="H224" ca="1">IF(I224&lt;&gt;"",INDIRECT("'"&amp;I224&amp;"'!"&amp;J224),"")</f>
        <v/>
      </c>
      <c r="I224" s="1510"/>
      <c r="J224" s="1506"/>
      <c r="K224" s="4"/>
    </row>
    <row r="225" spans="1:11" ht="15">
      <c r="A225" s="5">
        <v>166</v>
      </c>
      <c r="B225" s="721"/>
      <c r="F225" s="4" t="s">
        <v>4914</v>
      </c>
      <c r="G225" s="1" t="b">
        <f t="shared" ca="1" si="5"/>
        <v>1</v>
      </c>
      <c r="H225" s="1505" t="str" cm="1">
        <f t="array" aca="1" ref="H225" ca="1">IF(I225&lt;&gt;"",INDIRECT("'"&amp;I225&amp;"'!"&amp;J225),"")</f>
        <v/>
      </c>
      <c r="I225" s="1510"/>
      <c r="J225" s="1506"/>
      <c r="K225" s="4"/>
    </row>
    <row r="226" spans="1:11" ht="15">
      <c r="A226" s="5">
        <v>167</v>
      </c>
      <c r="B226" s="721"/>
      <c r="F226" s="4" t="s">
        <v>4914</v>
      </c>
      <c r="G226" s="1" t="b">
        <f t="shared" ca="1" si="5"/>
        <v>1</v>
      </c>
      <c r="H226" s="1505" t="str" cm="1">
        <f t="array" aca="1" ref="H226" ca="1">IF(I226&lt;&gt;"",INDIRECT("'"&amp;I226&amp;"'!"&amp;J226),"")</f>
        <v/>
      </c>
      <c r="I226" s="1510"/>
      <c r="J226" s="1506"/>
      <c r="K226" s="4"/>
    </row>
    <row r="227" spans="1:11" ht="15">
      <c r="A227" s="5">
        <v>168</v>
      </c>
      <c r="B227" s="721"/>
      <c r="F227" s="4" t="s">
        <v>4914</v>
      </c>
      <c r="G227" s="1" t="b">
        <f t="shared" ca="1" si="5"/>
        <v>1</v>
      </c>
      <c r="H227" s="1505" t="str" cm="1">
        <f t="array" aca="1" ref="H227" ca="1">IF(I227&lt;&gt;"",INDIRECT("'"&amp;I227&amp;"'!"&amp;J227),"")</f>
        <v/>
      </c>
      <c r="I227" s="1510"/>
      <c r="J227" s="1506"/>
      <c r="K227" s="4"/>
    </row>
    <row r="228" spans="1:11" ht="15">
      <c r="A228" s="5">
        <v>169</v>
      </c>
      <c r="B228" s="721"/>
      <c r="F228" s="4" t="s">
        <v>4914</v>
      </c>
      <c r="G228" s="1" t="b">
        <f t="shared" ca="1" si="5"/>
        <v>1</v>
      </c>
      <c r="H228" s="1505" t="str" cm="1">
        <f t="array" aca="1" ref="H228" ca="1">IF(I228&lt;&gt;"",INDIRECT("'"&amp;I228&amp;"'!"&amp;J228),"")</f>
        <v/>
      </c>
      <c r="I228" s="1510"/>
      <c r="J228" s="1506"/>
      <c r="K228" s="4"/>
    </row>
    <row r="229" spans="1:11" ht="15">
      <c r="A229" s="5">
        <v>170</v>
      </c>
      <c r="B229" s="721"/>
      <c r="F229" s="4" t="s">
        <v>4914</v>
      </c>
      <c r="G229" s="1" t="b">
        <f t="shared" ca="1" si="5"/>
        <v>1</v>
      </c>
      <c r="H229" s="1505" t="str" cm="1">
        <f t="array" aca="1" ref="H229" ca="1">IF(I229&lt;&gt;"",INDIRECT("'"&amp;I229&amp;"'!"&amp;J229),"")</f>
        <v/>
      </c>
      <c r="I229" s="1510"/>
      <c r="J229" s="1506"/>
      <c r="K229" s="4"/>
    </row>
    <row r="230" spans="1:11" ht="15">
      <c r="A230" s="5">
        <v>171</v>
      </c>
      <c r="B230" s="721"/>
      <c r="F230" s="4" t="s">
        <v>4914</v>
      </c>
      <c r="G230" s="1" t="b">
        <f t="shared" ca="1" si="5"/>
        <v>1</v>
      </c>
      <c r="H230" s="1505" t="str" cm="1">
        <f t="array" aca="1" ref="H230" ca="1">IF(I230&lt;&gt;"",INDIRECT("'"&amp;I230&amp;"'!"&amp;J230),"")</f>
        <v/>
      </c>
      <c r="I230" s="1510"/>
      <c r="J230" s="1506"/>
      <c r="K230" s="4"/>
    </row>
    <row r="231" spans="1:11" ht="15">
      <c r="A231" s="5">
        <v>172</v>
      </c>
      <c r="B231" s="721"/>
      <c r="F231" s="4" t="s">
        <v>4914</v>
      </c>
      <c r="G231" s="1" t="b">
        <f t="shared" ca="1" si="5"/>
        <v>1</v>
      </c>
      <c r="H231" s="1505" t="str" cm="1">
        <f t="array" aca="1" ref="H231" ca="1">IF(I231&lt;&gt;"",INDIRECT("'"&amp;I231&amp;"'!"&amp;J231),"")</f>
        <v/>
      </c>
      <c r="I231" s="1510"/>
      <c r="J231" s="1506"/>
      <c r="K231" s="4"/>
    </row>
    <row r="232" spans="1:11" ht="15">
      <c r="A232" s="5">
        <v>173</v>
      </c>
      <c r="B232" s="721"/>
      <c r="F232" s="4" t="s">
        <v>4914</v>
      </c>
      <c r="G232" s="1" t="b">
        <f t="shared" ca="1" si="5"/>
        <v>1</v>
      </c>
      <c r="H232" s="1505" t="str" cm="1">
        <f t="array" aca="1" ref="H232" ca="1">IF(I232&lt;&gt;"",INDIRECT("'"&amp;I232&amp;"'!"&amp;J232),"")</f>
        <v/>
      </c>
      <c r="I232" s="1510"/>
      <c r="J232" s="1506"/>
      <c r="K232" s="4"/>
    </row>
    <row r="233" spans="1:11" ht="15">
      <c r="A233" s="5">
        <v>174</v>
      </c>
      <c r="B233" s="721"/>
      <c r="F233" s="4" t="s">
        <v>4914</v>
      </c>
      <c r="G233" s="1" t="b">
        <f t="shared" ca="1" si="5"/>
        <v>1</v>
      </c>
      <c r="H233" s="1505" t="str" cm="1">
        <f t="array" aca="1" ref="H233" ca="1">IF(I233&lt;&gt;"",INDIRECT("'"&amp;I233&amp;"'!"&amp;J233),"")</f>
        <v/>
      </c>
      <c r="I233" s="1510"/>
      <c r="J233" s="1506"/>
      <c r="K233" s="4"/>
    </row>
    <row r="234" spans="1:11" ht="15">
      <c r="A234" s="5">
        <v>175</v>
      </c>
      <c r="B234" s="721"/>
      <c r="F234" s="4" t="s">
        <v>4914</v>
      </c>
      <c r="G234" s="1" t="b">
        <f t="shared" ca="1" si="5"/>
        <v>1</v>
      </c>
      <c r="H234" s="1505" t="str" cm="1">
        <f t="array" aca="1" ref="H234" ca="1">IF(I234&lt;&gt;"",INDIRECT("'"&amp;I234&amp;"'!"&amp;J234),"")</f>
        <v/>
      </c>
      <c r="I234" s="1510"/>
      <c r="J234" s="1506"/>
      <c r="K234" s="4"/>
    </row>
    <row r="235" spans="1:11" ht="15">
      <c r="A235" s="5">
        <v>176</v>
      </c>
      <c r="B235" s="721"/>
      <c r="F235" s="4" t="s">
        <v>4914</v>
      </c>
      <c r="G235" s="1" t="b">
        <f t="shared" ca="1" si="5"/>
        <v>1</v>
      </c>
      <c r="H235" s="1505" t="str" cm="1">
        <f t="array" aca="1" ref="H235" ca="1">IF(I235&lt;&gt;"",INDIRECT("'"&amp;I235&amp;"'!"&amp;J235),"")</f>
        <v/>
      </c>
      <c r="I235" s="1510"/>
      <c r="J235" s="1506"/>
      <c r="K235" s="4"/>
    </row>
    <row r="236" spans="1:11" ht="15">
      <c r="A236" s="5">
        <v>177</v>
      </c>
      <c r="B236" s="721"/>
      <c r="F236" s="4" t="s">
        <v>4914</v>
      </c>
      <c r="G236" s="1" t="b">
        <f t="shared" ca="1" si="5"/>
        <v>1</v>
      </c>
      <c r="H236" s="1505" t="str" cm="1">
        <f t="array" aca="1" ref="H236" ca="1">IF(I236&lt;&gt;"",INDIRECT("'"&amp;I236&amp;"'!"&amp;J236),"")</f>
        <v/>
      </c>
      <c r="I236" s="1510"/>
      <c r="J236" s="1506"/>
      <c r="K236" s="4"/>
    </row>
    <row r="237" spans="1:11" ht="15">
      <c r="A237" s="5">
        <v>178</v>
      </c>
      <c r="B237" s="721"/>
      <c r="F237" s="4" t="s">
        <v>4914</v>
      </c>
      <c r="G237" s="1" t="b">
        <f t="shared" ca="1" si="5"/>
        <v>1</v>
      </c>
      <c r="H237" s="1505" t="str" cm="1">
        <f t="array" aca="1" ref="H237" ca="1">IF(I237&lt;&gt;"",INDIRECT("'"&amp;I237&amp;"'!"&amp;J237),"")</f>
        <v/>
      </c>
      <c r="I237" s="1510"/>
      <c r="J237" s="1506"/>
      <c r="K237" s="4"/>
    </row>
    <row r="238" spans="1:11" ht="15">
      <c r="A238" s="5">
        <v>179</v>
      </c>
      <c r="B238" s="721"/>
      <c r="F238" s="4" t="s">
        <v>4914</v>
      </c>
      <c r="G238" s="1" t="b">
        <f t="shared" ca="1" si="5"/>
        <v>1</v>
      </c>
      <c r="H238" s="1505" t="str" cm="1">
        <f t="array" aca="1" ref="H238" ca="1">IF(I238&lt;&gt;"",INDIRECT("'"&amp;I238&amp;"'!"&amp;J238),"")</f>
        <v/>
      </c>
      <c r="I238" s="1510"/>
      <c r="J238" s="1506"/>
      <c r="K238" s="4"/>
    </row>
    <row r="239" spans="1:11" ht="15">
      <c r="A239" s="5">
        <v>180</v>
      </c>
      <c r="B239" s="721"/>
      <c r="F239" s="4" t="s">
        <v>4914</v>
      </c>
      <c r="G239" s="1" t="b">
        <f t="shared" ca="1" si="5"/>
        <v>1</v>
      </c>
      <c r="H239" s="1505" t="str" cm="1">
        <f t="array" aca="1" ref="H239" ca="1">IF(I239&lt;&gt;"",INDIRECT("'"&amp;I239&amp;"'!"&amp;J239),"")</f>
        <v/>
      </c>
      <c r="I239" s="1510"/>
      <c r="J239" s="1506"/>
      <c r="K239" s="4"/>
    </row>
    <row r="240" spans="1:11" ht="15">
      <c r="A240" s="5">
        <v>181</v>
      </c>
      <c r="B240" s="721"/>
      <c r="F240" s="4" t="s">
        <v>4914</v>
      </c>
      <c r="G240" s="1" t="b">
        <f t="shared" ca="1" si="5"/>
        <v>1</v>
      </c>
      <c r="H240" s="1505" t="str" cm="1">
        <f t="array" aca="1" ref="H240" ca="1">IF(I240&lt;&gt;"",INDIRECT("'"&amp;I240&amp;"'!"&amp;J240),"")</f>
        <v/>
      </c>
      <c r="I240" s="1510"/>
      <c r="J240" s="1506"/>
      <c r="K240" s="4"/>
    </row>
    <row r="241" spans="1:11" ht="15">
      <c r="A241" s="5">
        <v>182</v>
      </c>
      <c r="B241" s="721"/>
      <c r="C241" s="2" t="s">
        <v>504</v>
      </c>
      <c r="F241" s="4" t="s">
        <v>4914</v>
      </c>
      <c r="G241" s="1" t="b">
        <f t="shared" ca="1" si="5"/>
        <v>1</v>
      </c>
      <c r="H241" s="1505" t="str" cm="1">
        <f t="array" aca="1" ref="H241" ca="1">IF(I241&lt;&gt;"",INDIRECT("'"&amp;I241&amp;"'!"&amp;J241),"")</f>
        <v/>
      </c>
      <c r="I241" s="1510"/>
      <c r="J241" s="1506"/>
      <c r="K241" s="4"/>
    </row>
    <row r="242" spans="1:11" ht="15">
      <c r="A242" s="5">
        <v>183</v>
      </c>
      <c r="B242" s="721"/>
      <c r="F242" s="4" t="s">
        <v>4914</v>
      </c>
      <c r="G242" s="1" t="b">
        <f t="shared" ca="1" si="5"/>
        <v>1</v>
      </c>
      <c r="H242" s="1505" t="str" cm="1">
        <f t="array" aca="1" ref="H242" ca="1">IF(I242&lt;&gt;"",INDIRECT("'"&amp;I242&amp;"'!"&amp;J242),"")</f>
        <v/>
      </c>
      <c r="I242" s="1510"/>
      <c r="J242" s="1506"/>
      <c r="K242" s="4"/>
    </row>
    <row r="243" spans="1:11" ht="15">
      <c r="A243" s="5">
        <v>184</v>
      </c>
      <c r="B243" s="721"/>
      <c r="F243" s="4" t="s">
        <v>4914</v>
      </c>
      <c r="G243" s="1" t="b">
        <f t="shared" ca="1" si="5"/>
        <v>1</v>
      </c>
      <c r="H243" s="1505" t="str" cm="1">
        <f t="array" aca="1" ref="H243" ca="1">IF(I243&lt;&gt;"",INDIRECT("'"&amp;I243&amp;"'!"&amp;J243),"")</f>
        <v/>
      </c>
      <c r="I243" s="1510"/>
      <c r="J243" s="1506"/>
      <c r="K243" s="4"/>
    </row>
    <row r="244" spans="1:11" ht="15">
      <c r="A244" s="5">
        <v>185</v>
      </c>
      <c r="B244" s="721"/>
      <c r="F244" s="4" t="s">
        <v>4914</v>
      </c>
      <c r="G244" s="1" t="b">
        <f t="shared" ca="1" si="5"/>
        <v>1</v>
      </c>
      <c r="H244" s="1505" t="str" cm="1">
        <f t="array" aca="1" ref="H244" ca="1">IF(I244&lt;&gt;"",INDIRECT("'"&amp;I244&amp;"'!"&amp;J244),"")</f>
        <v/>
      </c>
      <c r="I244" s="1510"/>
      <c r="J244" s="1506"/>
      <c r="K244" s="4"/>
    </row>
    <row r="245" spans="1:11" ht="15">
      <c r="A245" s="5">
        <v>186</v>
      </c>
      <c r="B245" s="721"/>
      <c r="F245" s="4" t="s">
        <v>4914</v>
      </c>
      <c r="G245" s="1" t="b">
        <f t="shared" ca="1" si="5"/>
        <v>1</v>
      </c>
      <c r="H245" s="1505" t="str" cm="1">
        <f t="array" aca="1" ref="H245" ca="1">IF(I245&lt;&gt;"",INDIRECT("'"&amp;I245&amp;"'!"&amp;J245),"")</f>
        <v/>
      </c>
      <c r="I245" s="1510"/>
      <c r="J245" s="1506"/>
      <c r="K245" s="4"/>
    </row>
    <row r="246" spans="1:11" ht="15">
      <c r="A246" s="5">
        <v>187</v>
      </c>
      <c r="B246" s="721"/>
      <c r="F246" s="4" t="s">
        <v>4914</v>
      </c>
      <c r="G246" s="1" t="b">
        <f t="shared" ca="1" si="5"/>
        <v>1</v>
      </c>
      <c r="H246" s="1505" t="str" cm="1">
        <f t="array" aca="1" ref="H246" ca="1">IF(I246&lt;&gt;"",INDIRECT("'"&amp;I246&amp;"'!"&amp;J246),"")</f>
        <v/>
      </c>
      <c r="I246" s="1510"/>
      <c r="J246" s="1506"/>
      <c r="K246" s="4"/>
    </row>
    <row r="247" spans="1:11" ht="15">
      <c r="A247" s="5">
        <v>188</v>
      </c>
      <c r="B247" s="721"/>
      <c r="C247" s="2" t="s">
        <v>504</v>
      </c>
      <c r="F247" s="4" t="s">
        <v>4914</v>
      </c>
      <c r="G247" s="1" t="b">
        <f t="shared" ca="1" si="5"/>
        <v>1</v>
      </c>
      <c r="H247" s="1505" t="str" cm="1">
        <f t="array" aca="1" ref="H247" ca="1">IF(I247&lt;&gt;"",INDIRECT("'"&amp;I247&amp;"'!"&amp;J247),"")</f>
        <v/>
      </c>
      <c r="I247" s="1510"/>
      <c r="J247" s="1506"/>
      <c r="K247" s="4"/>
    </row>
    <row r="248" spans="1:11" ht="15">
      <c r="A248" s="5">
        <v>189</v>
      </c>
      <c r="B248" s="721"/>
      <c r="F248" s="4" t="s">
        <v>4914</v>
      </c>
      <c r="G248" s="1" t="b">
        <f t="shared" ca="1" si="5"/>
        <v>1</v>
      </c>
      <c r="H248" s="1505" t="str" cm="1">
        <f t="array" aca="1" ref="H248" ca="1">IF(I248&lt;&gt;"",INDIRECT("'"&amp;I248&amp;"'!"&amp;J248),"")</f>
        <v/>
      </c>
      <c r="I248" s="1510"/>
      <c r="J248" s="1506"/>
      <c r="K248" s="4"/>
    </row>
    <row r="249" spans="1:11" ht="15">
      <c r="A249" s="5">
        <v>190</v>
      </c>
      <c r="B249" s="721"/>
      <c r="C249" s="2" t="s">
        <v>504</v>
      </c>
      <c r="F249" s="4" t="s">
        <v>4914</v>
      </c>
      <c r="G249" s="1" t="b">
        <f t="shared" ca="1" si="5"/>
        <v>1</v>
      </c>
      <c r="H249" s="1505" t="str" cm="1">
        <f t="array" aca="1" ref="H249" ca="1">IF(I249&lt;&gt;"",INDIRECT("'"&amp;I249&amp;"'!"&amp;J249),"")</f>
        <v/>
      </c>
      <c r="I249" s="1510"/>
      <c r="J249" s="1506"/>
      <c r="K249" s="4"/>
    </row>
    <row r="250" spans="1:11" ht="15">
      <c r="A250" s="5">
        <v>191</v>
      </c>
      <c r="B250" s="721"/>
      <c r="F250" s="4" t="s">
        <v>4914</v>
      </c>
      <c r="G250" s="1" t="b">
        <f t="shared" ca="1" si="5"/>
        <v>1</v>
      </c>
      <c r="H250" s="1505" t="str" cm="1">
        <f t="array" aca="1" ref="H250" ca="1">IF(I250&lt;&gt;"",INDIRECT("'"&amp;I250&amp;"'!"&amp;J250),"")</f>
        <v/>
      </c>
      <c r="I250" s="1510"/>
      <c r="J250" s="1506"/>
      <c r="K250" s="4"/>
    </row>
    <row r="251" spans="1:11" ht="15">
      <c r="A251" s="5">
        <v>192</v>
      </c>
      <c r="B251" s="721"/>
      <c r="F251" s="4" t="s">
        <v>4914</v>
      </c>
      <c r="G251" s="1" t="b">
        <f t="shared" ca="1" si="5"/>
        <v>1</v>
      </c>
      <c r="H251" s="1505" t="str" cm="1">
        <f t="array" aca="1" ref="H251" ca="1">IF(I251&lt;&gt;"",INDIRECT("'"&amp;I251&amp;"'!"&amp;J251),"")</f>
        <v/>
      </c>
      <c r="I251" s="1510"/>
      <c r="J251" s="1506"/>
      <c r="K251" s="4"/>
    </row>
    <row r="252" spans="1:11" ht="15">
      <c r="A252" s="5">
        <v>193</v>
      </c>
      <c r="B252" s="721"/>
      <c r="F252" s="4" t="s">
        <v>4914</v>
      </c>
      <c r="G252" s="1" t="b">
        <f t="shared" ca="1" si="5"/>
        <v>1</v>
      </c>
      <c r="H252" s="1505" t="str" cm="1">
        <f t="array" aca="1" ref="H252" ca="1">IF(I252&lt;&gt;"",INDIRECT("'"&amp;I252&amp;"'!"&amp;J252),"")</f>
        <v/>
      </c>
      <c r="I252" s="1510"/>
      <c r="J252" s="1506"/>
      <c r="K252" s="4"/>
    </row>
    <row r="253" spans="1:11" ht="15">
      <c r="A253" s="5">
        <v>194</v>
      </c>
      <c r="B253" s="721"/>
      <c r="F253" s="4" t="s">
        <v>4914</v>
      </c>
      <c r="G253" s="1" t="b">
        <f t="shared" ca="1" si="5"/>
        <v>1</v>
      </c>
      <c r="H253" s="1505" t="str" cm="1">
        <f t="array" aca="1" ref="H253" ca="1">IF(I253&lt;&gt;"",INDIRECT("'"&amp;I253&amp;"'!"&amp;J253),"")</f>
        <v/>
      </c>
      <c r="I253" s="1510"/>
      <c r="J253" s="1506"/>
      <c r="K253" s="4"/>
    </row>
    <row r="254" spans="1:11" ht="15">
      <c r="A254" s="5">
        <v>195</v>
      </c>
      <c r="B254" s="721"/>
      <c r="F254" s="4" t="s">
        <v>4914</v>
      </c>
      <c r="G254" s="1" t="b">
        <f t="shared" ca="1" si="5"/>
        <v>1</v>
      </c>
      <c r="H254" s="1505" t="str" cm="1">
        <f t="array" aca="1" ref="H254" ca="1">IF(I254&lt;&gt;"",INDIRECT("'"&amp;I254&amp;"'!"&amp;J254),"")</f>
        <v/>
      </c>
      <c r="I254" s="1510"/>
      <c r="J254" s="1506"/>
      <c r="K254" s="4"/>
    </row>
    <row r="255" spans="1:11" ht="15">
      <c r="A255" s="5">
        <v>196</v>
      </c>
      <c r="B255" s="721"/>
      <c r="F255" s="4" t="s">
        <v>4914</v>
      </c>
      <c r="G255" s="1" t="b">
        <f t="shared" ca="1" si="5"/>
        <v>1</v>
      </c>
      <c r="H255" s="1505" t="str" cm="1">
        <f t="array" aca="1" ref="H255" ca="1">IF(I255&lt;&gt;"",INDIRECT("'"&amp;I255&amp;"'!"&amp;J255),"")</f>
        <v/>
      </c>
      <c r="I255" s="1510"/>
      <c r="J255" s="1506"/>
      <c r="K255" s="4"/>
    </row>
    <row r="256" spans="1:11" ht="15">
      <c r="A256" s="5">
        <v>197</v>
      </c>
      <c r="B256" s="721"/>
      <c r="F256" s="4" t="s">
        <v>4914</v>
      </c>
      <c r="G256" s="1" t="b">
        <f t="shared" ca="1" si="5"/>
        <v>1</v>
      </c>
      <c r="H256" s="1505" t="str" cm="1">
        <f t="array" aca="1" ref="H256" ca="1">IF(I256&lt;&gt;"",INDIRECT("'"&amp;I256&amp;"'!"&amp;J256),"")</f>
        <v/>
      </c>
      <c r="I256" s="1510"/>
      <c r="J256" s="1506"/>
      <c r="K256" s="4"/>
    </row>
    <row r="257" spans="1:11" ht="15">
      <c r="A257" s="5">
        <v>198</v>
      </c>
      <c r="B257" s="721"/>
      <c r="F257" s="4" t="s">
        <v>4914</v>
      </c>
      <c r="G257" s="1" t="b">
        <f t="shared" ca="1" si="5"/>
        <v>1</v>
      </c>
      <c r="H257" s="1505" t="str" cm="1">
        <f t="array" aca="1" ref="H257" ca="1">IF(I257&lt;&gt;"",INDIRECT("'"&amp;I257&amp;"'!"&amp;J257),"")</f>
        <v/>
      </c>
      <c r="I257" s="1510"/>
      <c r="J257" s="1506"/>
      <c r="K257" s="4"/>
    </row>
    <row r="258" spans="1:11" ht="15">
      <c r="A258" s="5">
        <v>199</v>
      </c>
      <c r="B258" s="721"/>
      <c r="F258" s="4" t="s">
        <v>4914</v>
      </c>
      <c r="G258" s="1" t="b">
        <f t="shared" ca="1" si="5"/>
        <v>1</v>
      </c>
      <c r="H258" s="1505" t="str" cm="1">
        <f t="array" aca="1" ref="H258" ca="1">IF(I258&lt;&gt;"",INDIRECT("'"&amp;I258&amp;"'!"&amp;J258),"")</f>
        <v/>
      </c>
      <c r="I258" s="1510"/>
      <c r="J258" s="1506"/>
      <c r="K258" s="4"/>
    </row>
    <row r="259" spans="1:11" ht="15">
      <c r="A259" s="5">
        <v>200</v>
      </c>
      <c r="B259" s="721"/>
      <c r="F259" s="4" t="s">
        <v>4914</v>
      </c>
      <c r="G259" s="1" t="b">
        <f t="shared" ca="1" si="5"/>
        <v>1</v>
      </c>
      <c r="H259" s="1505" t="str" cm="1">
        <f t="array" aca="1" ref="H259" ca="1">IF(I259&lt;&gt;"",INDIRECT("'"&amp;I259&amp;"'!"&amp;J259),"")</f>
        <v/>
      </c>
      <c r="I259" s="1510"/>
      <c r="J259" s="1506"/>
      <c r="K259" s="4"/>
    </row>
    <row r="260" spans="1:11" ht="15">
      <c r="A260" s="5">
        <v>201</v>
      </c>
      <c r="B260" s="721"/>
      <c r="F260" s="4" t="s">
        <v>4914</v>
      </c>
      <c r="G260" s="1" t="b">
        <f t="shared" ca="1" si="5"/>
        <v>1</v>
      </c>
      <c r="H260" s="1505" t="str" cm="1">
        <f t="array" aca="1" ref="H260" ca="1">IF(I260&lt;&gt;"",INDIRECT("'"&amp;I260&amp;"'!"&amp;J260),"")</f>
        <v/>
      </c>
      <c r="I260" s="1510"/>
      <c r="J260" s="1506"/>
      <c r="K260" s="4"/>
    </row>
    <row r="261" spans="1:11" ht="15">
      <c r="A261" s="5">
        <v>202</v>
      </c>
      <c r="B261" s="721"/>
      <c r="F261" s="4" t="s">
        <v>4914</v>
      </c>
      <c r="G261" s="1" t="b">
        <f t="shared" ca="1" si="5"/>
        <v>1</v>
      </c>
      <c r="H261" s="1505" t="str" cm="1">
        <f t="array" aca="1" ref="H261" ca="1">IF(I261&lt;&gt;"",INDIRECT("'"&amp;I261&amp;"'!"&amp;J261),"")</f>
        <v/>
      </c>
      <c r="I261" s="1510"/>
      <c r="J261" s="1506"/>
      <c r="K261" s="4"/>
    </row>
    <row r="262" spans="1:11" ht="15">
      <c r="A262" s="5">
        <v>203</v>
      </c>
      <c r="B262" s="721"/>
      <c r="F262" s="4" t="s">
        <v>4914</v>
      </c>
      <c r="G262" s="1" t="b">
        <f t="shared" ca="1" si="5"/>
        <v>1</v>
      </c>
      <c r="H262" s="1505" t="str" cm="1">
        <f t="array" aca="1" ref="H262" ca="1">IF(I262&lt;&gt;"",INDIRECT("'"&amp;I262&amp;"'!"&amp;J262),"")</f>
        <v/>
      </c>
      <c r="I262" s="1510"/>
      <c r="J262" s="1506"/>
      <c r="K262" s="4"/>
    </row>
    <row r="263" spans="1:11" ht="15">
      <c r="A263" s="5">
        <v>204</v>
      </c>
      <c r="B263" s="721"/>
      <c r="F263" s="4" t="s">
        <v>4914</v>
      </c>
      <c r="G263" s="1" t="b">
        <f t="shared" ca="1" si="5"/>
        <v>1</v>
      </c>
      <c r="H263" s="1505" t="str" cm="1">
        <f t="array" aca="1" ref="H263" ca="1">IF(I263&lt;&gt;"",INDIRECT("'"&amp;I263&amp;"'!"&amp;J263),"")</f>
        <v/>
      </c>
      <c r="I263" s="1510"/>
      <c r="J263" s="1506"/>
      <c r="K263" s="4"/>
    </row>
    <row r="264" spans="1:11" ht="15">
      <c r="A264" s="5">
        <v>205</v>
      </c>
      <c r="B264" s="721"/>
      <c r="F264" s="4" t="s">
        <v>4914</v>
      </c>
      <c r="G264" s="1" t="b">
        <f t="shared" ca="1" si="5"/>
        <v>1</v>
      </c>
      <c r="H264" s="1505" t="str" cm="1">
        <f t="array" aca="1" ref="H264" ca="1">IF(I264&lt;&gt;"",INDIRECT("'"&amp;I264&amp;"'!"&amp;J264),"")</f>
        <v/>
      </c>
      <c r="I264" s="1510"/>
      <c r="J264" s="1506"/>
      <c r="K264" s="4"/>
    </row>
    <row r="265" spans="1:11" ht="15">
      <c r="A265" s="5">
        <v>206</v>
      </c>
      <c r="B265" s="721"/>
      <c r="F265" s="4" t="s">
        <v>4914</v>
      </c>
      <c r="G265" s="1" t="b">
        <f t="shared" ca="1" si="5"/>
        <v>1</v>
      </c>
      <c r="H265" s="1505" t="str" cm="1">
        <f t="array" aca="1" ref="H265" ca="1">IF(I265&lt;&gt;"",INDIRECT("'"&amp;I265&amp;"'!"&amp;J265),"")</f>
        <v/>
      </c>
      <c r="I265" s="1510"/>
      <c r="J265" s="1506"/>
      <c r="K265" s="4"/>
    </row>
    <row r="266" spans="1:11" ht="15">
      <c r="A266" s="5">
        <v>207</v>
      </c>
      <c r="B266" s="721"/>
      <c r="F266" s="4" t="s">
        <v>4914</v>
      </c>
      <c r="G266" s="1" t="b">
        <f t="shared" ca="1" si="5"/>
        <v>1</v>
      </c>
      <c r="H266" s="1505" t="str" cm="1">
        <f t="array" aca="1" ref="H266" ca="1">IF(I266&lt;&gt;"",INDIRECT("'"&amp;I266&amp;"'!"&amp;J266),"")</f>
        <v/>
      </c>
      <c r="I266" s="1510"/>
      <c r="J266" s="1506"/>
      <c r="K266" s="4"/>
    </row>
    <row r="267" spans="1:11" ht="15">
      <c r="A267" s="5">
        <v>208</v>
      </c>
      <c r="B267" s="721"/>
      <c r="F267" s="4" t="s">
        <v>4914</v>
      </c>
      <c r="G267" s="1" t="b">
        <f t="shared" ca="1" si="5"/>
        <v>1</v>
      </c>
      <c r="H267" s="1505" t="str" cm="1">
        <f t="array" aca="1" ref="H267" ca="1">IF(I267&lt;&gt;"",INDIRECT("'"&amp;I267&amp;"'!"&amp;J267),"")</f>
        <v/>
      </c>
      <c r="I267" s="1510"/>
      <c r="J267" s="1506"/>
      <c r="K267" s="4"/>
    </row>
    <row r="268" spans="1:11" ht="15">
      <c r="A268" s="5">
        <v>209</v>
      </c>
      <c r="B268" s="721"/>
      <c r="F268" s="4" t="s">
        <v>4914</v>
      </c>
      <c r="G268" s="1" t="b">
        <f t="shared" ca="1" si="5"/>
        <v>1</v>
      </c>
      <c r="H268" s="1505" t="str" cm="1">
        <f t="array" aca="1" ref="H268" ca="1">IF(I268&lt;&gt;"",INDIRECT("'"&amp;I268&amp;"'!"&amp;J268),"")</f>
        <v/>
      </c>
      <c r="I268" s="1510"/>
      <c r="J268" s="1506"/>
      <c r="K268" s="4"/>
    </row>
    <row r="269" spans="1:11" ht="15">
      <c r="A269" s="5">
        <v>210</v>
      </c>
      <c r="B269" s="721"/>
      <c r="F269" s="4" t="s">
        <v>4914</v>
      </c>
      <c r="G269" s="1" t="b">
        <f t="shared" ca="1" si="5"/>
        <v>1</v>
      </c>
      <c r="H269" s="1505" t="str" cm="1">
        <f t="array" aca="1" ref="H269" ca="1">IF(I269&lt;&gt;"",INDIRECT("'"&amp;I269&amp;"'!"&amp;J269),"")</f>
        <v/>
      </c>
      <c r="I269" s="1510"/>
      <c r="J269" s="1506"/>
      <c r="K269" s="4"/>
    </row>
    <row r="270" spans="1:11" ht="15">
      <c r="A270" s="5">
        <v>211</v>
      </c>
      <c r="B270" s="721"/>
      <c r="F270" s="4" t="s">
        <v>4914</v>
      </c>
      <c r="G270" s="1" t="b">
        <f t="shared" ca="1" si="5"/>
        <v>1</v>
      </c>
      <c r="H270" s="1505" t="str" cm="1">
        <f t="array" aca="1" ref="H270" ca="1">IF(I270&lt;&gt;"",INDIRECT("'"&amp;I270&amp;"'!"&amp;J270),"")</f>
        <v/>
      </c>
      <c r="I270" s="1510"/>
      <c r="J270" s="1506"/>
      <c r="K270" s="4"/>
    </row>
    <row r="271" spans="1:11" ht="15">
      <c r="A271">
        <v>212</v>
      </c>
      <c r="B271" s="721">
        <f>'Assets-Liab 5-6'!M16</f>
        <v>28394912</v>
      </c>
      <c r="F271" s="4"/>
      <c r="G271" s="1" t="b">
        <f t="shared" ca="1" si="5"/>
        <v>1</v>
      </c>
      <c r="H271" s="1505" cm="1">
        <f t="array" aca="1" ref="H271" ca="1">IF(I271&lt;&gt;"",INDIRECT("'"&amp;I271&amp;"'!"&amp;J271),"")</f>
        <v>28394912</v>
      </c>
      <c r="I271" s="1510" t="s">
        <v>4916</v>
      </c>
      <c r="J271" s="1506" t="s">
        <v>4973</v>
      </c>
      <c r="K271" s="4"/>
    </row>
    <row r="272" spans="1:11" ht="15">
      <c r="A272">
        <v>213</v>
      </c>
      <c r="B272" s="721">
        <f>'Assets-Liab 5-6'!M17</f>
        <v>393387074</v>
      </c>
      <c r="F272" s="4"/>
      <c r="G272" s="1" t="b">
        <f t="shared" ca="1" si="5"/>
        <v>1</v>
      </c>
      <c r="H272" s="1505" cm="1">
        <f t="array" aca="1" ref="H272" ca="1">IF(I272&lt;&gt;"",INDIRECT("'"&amp;I272&amp;"'!"&amp;J272),"")</f>
        <v>393387074</v>
      </c>
      <c r="I272" s="1510" t="s">
        <v>4916</v>
      </c>
      <c r="J272" s="1506" t="s">
        <v>4974</v>
      </c>
      <c r="K272" s="4"/>
    </row>
    <row r="273" spans="1:11" ht="15">
      <c r="A273">
        <v>214</v>
      </c>
      <c r="B273" s="721">
        <f>'Assets-Liab 5-6'!M18</f>
        <v>0</v>
      </c>
      <c r="F273" s="4"/>
      <c r="G273" s="1" t="b">
        <f t="shared" ca="1" si="5"/>
        <v>1</v>
      </c>
      <c r="H273" s="1505" cm="1">
        <f t="array" aca="1" ref="H273" ca="1">IF(I273&lt;&gt;"",INDIRECT("'"&amp;I273&amp;"'!"&amp;J273),"")</f>
        <v>0</v>
      </c>
      <c r="I273" s="1510" t="s">
        <v>4916</v>
      </c>
      <c r="J273" s="1506" t="s">
        <v>4975</v>
      </c>
      <c r="K273" s="4"/>
    </row>
    <row r="274" spans="1:11" ht="15">
      <c r="A274">
        <v>215</v>
      </c>
      <c r="B274" s="721">
        <f>'Assets-Liab 5-6'!M19</f>
        <v>6270808</v>
      </c>
      <c r="F274" s="4"/>
      <c r="G274" s="1" t="b">
        <f t="shared" ca="1" si="5"/>
        <v>1</v>
      </c>
      <c r="H274" s="1505" cm="1">
        <f t="array" aca="1" ref="H274" ca="1">IF(I274&lt;&gt;"",INDIRECT("'"&amp;I274&amp;"'!"&amp;J274),"")</f>
        <v>6270808</v>
      </c>
      <c r="I274" s="1510" t="s">
        <v>4916</v>
      </c>
      <c r="J274" s="1506" t="s">
        <v>4976</v>
      </c>
      <c r="K274" s="4"/>
    </row>
    <row r="275" spans="1:11" ht="15">
      <c r="A275" s="5">
        <v>216</v>
      </c>
      <c r="B275" s="721"/>
      <c r="F275" s="4" t="s">
        <v>4914</v>
      </c>
      <c r="G275" s="1" t="b">
        <f t="shared" ca="1" si="5"/>
        <v>1</v>
      </c>
      <c r="H275" s="1505" t="str" cm="1">
        <f t="array" aca="1" ref="H275" ca="1">IF(I275&lt;&gt;"",INDIRECT("'"&amp;I275&amp;"'!"&amp;J275),"")</f>
        <v/>
      </c>
      <c r="I275" s="1510"/>
      <c r="J275" s="1506"/>
      <c r="K275" s="4"/>
    </row>
    <row r="276" spans="1:11" ht="15">
      <c r="A276" s="5">
        <v>217</v>
      </c>
      <c r="B276" s="721"/>
      <c r="F276" s="4" t="s">
        <v>4914</v>
      </c>
      <c r="G276" s="1" t="b">
        <f t="shared" ca="1" si="5"/>
        <v>1</v>
      </c>
      <c r="H276" s="1505" t="str" cm="1">
        <f t="array" aca="1" ref="H276" ca="1">IF(I276&lt;&gt;"",INDIRECT("'"&amp;I276&amp;"'!"&amp;J276),"")</f>
        <v/>
      </c>
      <c r="I276" s="1510"/>
      <c r="J276" s="1506"/>
      <c r="K276" s="4"/>
    </row>
    <row r="277" spans="1:11" ht="15">
      <c r="A277">
        <v>218</v>
      </c>
      <c r="B277" s="721">
        <f>'Assets-Liab 5-6'!M23</f>
        <v>448557810</v>
      </c>
      <c r="F277" s="4"/>
      <c r="G277" s="1" t="b">
        <f t="shared" ca="1" si="5"/>
        <v>1</v>
      </c>
      <c r="H277" s="1505" cm="1">
        <f t="array" aca="1" ref="H277" ca="1">IF(I277&lt;&gt;"",INDIRECT("'"&amp;I277&amp;"'!"&amp;J277),"")</f>
        <v>448557810</v>
      </c>
      <c r="I277" s="1510" t="s">
        <v>4916</v>
      </c>
      <c r="J277" s="1506" t="s">
        <v>4977</v>
      </c>
      <c r="K277" s="4"/>
    </row>
    <row r="278" spans="1:11" ht="15">
      <c r="A278">
        <v>219</v>
      </c>
      <c r="B278" s="721">
        <f>'Assets-Liab 5-6'!M40</f>
        <v>448557810</v>
      </c>
      <c r="F278" s="4"/>
      <c r="G278" s="1" t="b">
        <f t="shared" ca="1" si="5"/>
        <v>1</v>
      </c>
      <c r="H278" s="1505" cm="1">
        <f t="array" aca="1" ref="H278" ca="1">IF(I278&lt;&gt;"",INDIRECT("'"&amp;I278&amp;"'!"&amp;J278),"")</f>
        <v>448557810</v>
      </c>
      <c r="I278" s="1510" t="s">
        <v>4916</v>
      </c>
      <c r="J278" s="1506" t="s">
        <v>4978</v>
      </c>
      <c r="K278" s="4"/>
    </row>
    <row r="279" spans="1:11" ht="15">
      <c r="A279">
        <v>220</v>
      </c>
      <c r="B279" s="721">
        <f>'Assets-Liab 5-6'!M41</f>
        <v>448557810</v>
      </c>
      <c r="C279" s="2" t="s">
        <v>504</v>
      </c>
      <c r="F279" s="4"/>
      <c r="G279" s="1" t="b">
        <f t="shared" ca="1" si="5"/>
        <v>1</v>
      </c>
      <c r="H279" s="1505" cm="1">
        <f t="array" aca="1" ref="H279" ca="1">IF(I279&lt;&gt;"",INDIRECT("'"&amp;I279&amp;"'!"&amp;J279),"")</f>
        <v>448557810</v>
      </c>
      <c r="I279" s="1510" t="s">
        <v>4916</v>
      </c>
      <c r="J279" s="1506" t="s">
        <v>4979</v>
      </c>
      <c r="K279" s="4"/>
    </row>
    <row r="280" spans="1:11" ht="15">
      <c r="A280">
        <v>221</v>
      </c>
      <c r="B280" s="721">
        <f>'Assets-Liab 5-6'!N21</f>
        <v>24739371</v>
      </c>
      <c r="F280" s="4"/>
      <c r="G280" s="1" t="b">
        <f t="shared" ca="1" si="5"/>
        <v>1</v>
      </c>
      <c r="H280" s="1505" cm="1">
        <f t="array" aca="1" ref="H280" ca="1">IF(I280&lt;&gt;"",INDIRECT("'"&amp;I280&amp;"'!"&amp;J280),"")</f>
        <v>24739371</v>
      </c>
      <c r="I280" s="1510" t="s">
        <v>4916</v>
      </c>
      <c r="J280" s="1506" t="s">
        <v>4980</v>
      </c>
      <c r="K280" s="4"/>
    </row>
    <row r="281" spans="1:11" ht="15">
      <c r="A281">
        <v>222</v>
      </c>
      <c r="B281" s="721">
        <f>'Assets-Liab 5-6'!N22</f>
        <v>145875629</v>
      </c>
      <c r="C281" s="2" t="s">
        <v>504</v>
      </c>
      <c r="F281" s="4"/>
      <c r="G281" s="1" t="b">
        <f t="shared" ca="1" si="5"/>
        <v>1</v>
      </c>
      <c r="H281" s="1505" cm="1">
        <f t="array" aca="1" ref="H281" ca="1">IF(I281&lt;&gt;"",INDIRECT("'"&amp;I281&amp;"'!"&amp;J281),"")</f>
        <v>145875629</v>
      </c>
      <c r="I281" s="1510" t="s">
        <v>4916</v>
      </c>
      <c r="J281" s="1506" t="s">
        <v>4981</v>
      </c>
      <c r="K281" s="4"/>
    </row>
    <row r="282" spans="1:11" ht="15">
      <c r="A282">
        <v>223</v>
      </c>
      <c r="B282" s="721">
        <f>'Assets-Liab 5-6'!N23</f>
        <v>170615000</v>
      </c>
      <c r="F282" s="4"/>
      <c r="G282" s="1" t="b">
        <f t="shared" ca="1" si="5"/>
        <v>1</v>
      </c>
      <c r="H282" s="1505" cm="1">
        <f t="array" aca="1" ref="H282" ca="1">IF(I282&lt;&gt;"",INDIRECT("'"&amp;I282&amp;"'!"&amp;J282),"")</f>
        <v>170615000</v>
      </c>
      <c r="I282" s="1510" t="s">
        <v>4916</v>
      </c>
      <c r="J282" s="1506" t="s">
        <v>4982</v>
      </c>
      <c r="K282" s="4"/>
    </row>
    <row r="283" spans="1:11" ht="15">
      <c r="A283">
        <v>224</v>
      </c>
      <c r="B283" s="721">
        <f>'Assets-Liab 5-6'!N36</f>
        <v>170615000</v>
      </c>
      <c r="F283" s="4"/>
      <c r="G283" s="1" t="b">
        <f t="shared" ca="1" si="5"/>
        <v>1</v>
      </c>
      <c r="H283" s="1505" cm="1">
        <f t="array" aca="1" ref="H283" ca="1">IF(I283&lt;&gt;"",INDIRECT("'"&amp;I283&amp;"'!"&amp;J283),"")</f>
        <v>170615000</v>
      </c>
      <c r="I283" s="1510" t="s">
        <v>4916</v>
      </c>
      <c r="J283" s="1506" t="s">
        <v>4983</v>
      </c>
      <c r="K283" s="4"/>
    </row>
    <row r="284" spans="1:11" ht="15">
      <c r="A284" s="5">
        <v>225</v>
      </c>
      <c r="B284" s="721"/>
      <c r="C284" s="2" t="s">
        <v>504</v>
      </c>
      <c r="F284" s="4" t="s">
        <v>4914</v>
      </c>
      <c r="G284" s="1" t="b">
        <f t="shared" ca="1" si="5"/>
        <v>1</v>
      </c>
      <c r="H284" s="1505" t="str" cm="1">
        <f t="array" aca="1" ref="H284" ca="1">IF(I284&lt;&gt;"",INDIRECT("'"&amp;I284&amp;"'!"&amp;J284),"")</f>
        <v/>
      </c>
      <c r="I284" s="1510"/>
      <c r="J284" s="1506"/>
      <c r="K284" s="4"/>
    </row>
    <row r="285" spans="1:11" ht="15">
      <c r="A285">
        <v>226</v>
      </c>
      <c r="B285" s="721">
        <f>'Assets-Liab 5-6'!N37</f>
        <v>170615000</v>
      </c>
      <c r="F285" s="4"/>
      <c r="G285" s="1" t="b">
        <f t="shared" ca="1" si="5"/>
        <v>1</v>
      </c>
      <c r="H285" s="1505" cm="1">
        <f t="array" aca="1" ref="H285" ca="1">IF(I285&lt;&gt;"",INDIRECT("'"&amp;I285&amp;"'!"&amp;J285),"")</f>
        <v>170615000</v>
      </c>
      <c r="I285" s="1510" t="s">
        <v>4916</v>
      </c>
      <c r="J285" s="1506" t="s">
        <v>4984</v>
      </c>
      <c r="K285" s="4"/>
    </row>
    <row r="286" spans="1:11" ht="15">
      <c r="A286">
        <v>227</v>
      </c>
      <c r="B286" s="721">
        <f>'Assets-Liab 5-6'!N41</f>
        <v>170615000</v>
      </c>
      <c r="F286" s="4"/>
      <c r="G286" s="1" t="b">
        <f t="shared" ca="1" si="5"/>
        <v>1</v>
      </c>
      <c r="H286" s="1505" cm="1">
        <f t="array" aca="1" ref="H286" ca="1">IF(I286&lt;&gt;"",INDIRECT("'"&amp;I286&amp;"'!"&amp;J286),"")</f>
        <v>170615000</v>
      </c>
      <c r="I286" s="1510" t="s">
        <v>4916</v>
      </c>
      <c r="J286" s="1506" t="s">
        <v>4985</v>
      </c>
      <c r="K286" s="4"/>
    </row>
    <row r="287" spans="1:11" ht="15">
      <c r="A287" s="5">
        <v>228</v>
      </c>
      <c r="B287" s="721"/>
      <c r="C287" s="2" t="s">
        <v>504</v>
      </c>
      <c r="F287" s="4" t="s">
        <v>4914</v>
      </c>
      <c r="G287" s="1" t="b">
        <f t="shared" ca="1" si="5"/>
        <v>1</v>
      </c>
      <c r="H287" s="1505" t="str" cm="1">
        <f t="array" aca="1" ref="H287" ca="1">IF(I287&lt;&gt;"",INDIRECT("'"&amp;I287&amp;"'!"&amp;J287),"")</f>
        <v/>
      </c>
      <c r="I287" s="1510"/>
      <c r="J287" s="1506"/>
      <c r="K287" s="4"/>
    </row>
    <row r="288" spans="1:11" ht="15">
      <c r="A288" s="5">
        <v>229</v>
      </c>
      <c r="B288" s="721"/>
      <c r="C288" s="2" t="s">
        <v>504</v>
      </c>
      <c r="F288" s="4" t="s">
        <v>4914</v>
      </c>
      <c r="G288" s="1" t="b">
        <f t="shared" ref="G288:G351" ca="1" si="6">H288=B288</f>
        <v>1</v>
      </c>
      <c r="H288" s="1505" t="str" cm="1">
        <f t="array" aca="1" ref="H288" ca="1">IF(I288&lt;&gt;"",INDIRECT("'"&amp;I288&amp;"'!"&amp;J288),"")</f>
        <v/>
      </c>
      <c r="I288" s="1510"/>
      <c r="J288" s="1506"/>
      <c r="K288" s="4"/>
    </row>
    <row r="289" spans="1:11" ht="15">
      <c r="A289" s="5">
        <v>230</v>
      </c>
      <c r="B289" s="721"/>
      <c r="F289" s="4" t="s">
        <v>4914</v>
      </c>
      <c r="G289" s="1" t="b">
        <f t="shared" ca="1" si="6"/>
        <v>1</v>
      </c>
      <c r="H289" s="1505" t="str" cm="1">
        <f t="array" aca="1" ref="H289" ca="1">IF(I289&lt;&gt;"",INDIRECT("'"&amp;I289&amp;"'!"&amp;J289),"")</f>
        <v/>
      </c>
      <c r="I289" s="1510"/>
      <c r="J289" s="1506"/>
      <c r="K289" s="4"/>
    </row>
    <row r="290" spans="1:11" ht="15">
      <c r="A290" s="5">
        <v>231</v>
      </c>
      <c r="B290" s="721"/>
      <c r="F290" s="4" t="s">
        <v>4914</v>
      </c>
      <c r="G290" s="1" t="b">
        <f t="shared" ca="1" si="6"/>
        <v>1</v>
      </c>
      <c r="H290" s="1505" t="str" cm="1">
        <f t="array" aca="1" ref="H290" ca="1">IF(I290&lt;&gt;"",INDIRECT("'"&amp;I290&amp;"'!"&amp;J290),"")</f>
        <v/>
      </c>
      <c r="I290" s="1510"/>
      <c r="J290" s="1506"/>
      <c r="K290" s="4"/>
    </row>
    <row r="291" spans="1:11" ht="15">
      <c r="A291" s="5">
        <v>232</v>
      </c>
      <c r="B291" s="721"/>
      <c r="F291" s="4" t="s">
        <v>4914</v>
      </c>
      <c r="G291" s="1" t="b">
        <f t="shared" ca="1" si="6"/>
        <v>1</v>
      </c>
      <c r="H291" s="1505" t="str" cm="1">
        <f t="array" aca="1" ref="H291" ca="1">IF(I291&lt;&gt;"",INDIRECT("'"&amp;I291&amp;"'!"&amp;J291),"")</f>
        <v/>
      </c>
      <c r="I291" s="1510"/>
      <c r="J291" s="1506"/>
      <c r="K291" s="4"/>
    </row>
    <row r="292" spans="1:11" ht="15">
      <c r="A292" s="5">
        <v>233</v>
      </c>
      <c r="B292" s="721"/>
      <c r="F292" s="4" t="s">
        <v>4914</v>
      </c>
      <c r="G292" s="1" t="b">
        <f t="shared" ca="1" si="6"/>
        <v>1</v>
      </c>
      <c r="H292" s="1505" t="str" cm="1">
        <f t="array" aca="1" ref="H292" ca="1">IF(I292&lt;&gt;"",INDIRECT("'"&amp;I292&amp;"'!"&amp;J292),"")</f>
        <v/>
      </c>
      <c r="I292" s="1510"/>
      <c r="J292" s="1506"/>
      <c r="K292" s="4"/>
    </row>
    <row r="293" spans="1:11" ht="15">
      <c r="A293" s="5">
        <v>234</v>
      </c>
      <c r="B293" s="721"/>
      <c r="F293" s="4" t="s">
        <v>4914</v>
      </c>
      <c r="G293" s="1" t="b">
        <f t="shared" ca="1" si="6"/>
        <v>1</v>
      </c>
      <c r="H293" s="1505" t="str" cm="1">
        <f t="array" aca="1" ref="H293" ca="1">IF(I293&lt;&gt;"",INDIRECT("'"&amp;I293&amp;"'!"&amp;J293),"")</f>
        <v/>
      </c>
      <c r="I293" s="1510"/>
      <c r="J293" s="1506"/>
      <c r="K293" s="4"/>
    </row>
    <row r="294" spans="1:11" ht="15">
      <c r="A294" s="5">
        <v>235</v>
      </c>
      <c r="B294" s="721"/>
      <c r="F294" s="4" t="s">
        <v>4914</v>
      </c>
      <c r="G294" s="1" t="b">
        <f t="shared" ca="1" si="6"/>
        <v>1</v>
      </c>
      <c r="H294" s="1505" t="str" cm="1">
        <f t="array" aca="1" ref="H294" ca="1">IF(I294&lt;&gt;"",INDIRECT("'"&amp;I294&amp;"'!"&amp;J294),"")</f>
        <v/>
      </c>
      <c r="I294" s="1510"/>
      <c r="J294" s="1506"/>
      <c r="K294" s="4"/>
    </row>
    <row r="295" spans="1:11" ht="15">
      <c r="A295" s="5">
        <v>236</v>
      </c>
      <c r="B295" s="721"/>
      <c r="F295" s="4" t="s">
        <v>4914</v>
      </c>
      <c r="G295" s="1" t="b">
        <f t="shared" ca="1" si="6"/>
        <v>1</v>
      </c>
      <c r="H295" s="1505" t="str" cm="1">
        <f t="array" aca="1" ref="H295" ca="1">IF(I295&lt;&gt;"",INDIRECT("'"&amp;I295&amp;"'!"&amp;J295),"")</f>
        <v/>
      </c>
      <c r="I295" s="1510"/>
      <c r="J295" s="1506"/>
      <c r="K295" s="4"/>
    </row>
    <row r="296" spans="1:11" ht="15">
      <c r="A296" s="5">
        <v>237</v>
      </c>
      <c r="B296" s="721"/>
      <c r="F296" s="4" t="s">
        <v>4914</v>
      </c>
      <c r="G296" s="1" t="b">
        <f t="shared" ca="1" si="6"/>
        <v>1</v>
      </c>
      <c r="H296" s="1505" t="str" cm="1">
        <f t="array" aca="1" ref="H296" ca="1">IF(I296&lt;&gt;"",INDIRECT("'"&amp;I296&amp;"'!"&amp;J296),"")</f>
        <v/>
      </c>
      <c r="I296" s="1510"/>
      <c r="J296" s="1506"/>
      <c r="K296" s="4"/>
    </row>
    <row r="297" spans="1:11" ht="15">
      <c r="A297" s="5">
        <v>238</v>
      </c>
      <c r="B297" s="721"/>
      <c r="F297" s="4" t="s">
        <v>4914</v>
      </c>
      <c r="G297" s="1" t="b">
        <f t="shared" ca="1" si="6"/>
        <v>1</v>
      </c>
      <c r="H297" s="1505" t="str" cm="1">
        <f t="array" aca="1" ref="H297" ca="1">IF(I297&lt;&gt;"",INDIRECT("'"&amp;I297&amp;"'!"&amp;J297),"")</f>
        <v/>
      </c>
      <c r="I297" s="1510"/>
      <c r="J297" s="1506"/>
      <c r="K297" s="4"/>
    </row>
    <row r="298" spans="1:11" ht="15">
      <c r="A298" s="5">
        <v>239</v>
      </c>
      <c r="B298" s="721"/>
      <c r="F298" s="4" t="s">
        <v>4914</v>
      </c>
      <c r="G298" s="1" t="b">
        <f t="shared" ca="1" si="6"/>
        <v>1</v>
      </c>
      <c r="H298" s="1505" t="str" cm="1">
        <f t="array" aca="1" ref="H298" ca="1">IF(I298&lt;&gt;"",INDIRECT("'"&amp;I298&amp;"'!"&amp;J298),"")</f>
        <v/>
      </c>
      <c r="I298" s="1510"/>
      <c r="J298" s="1506"/>
      <c r="K298" s="4"/>
    </row>
    <row r="299" spans="1:11" ht="15">
      <c r="A299" s="5">
        <v>240</v>
      </c>
      <c r="B299" s="721"/>
      <c r="F299" s="4" t="s">
        <v>4914</v>
      </c>
      <c r="G299" s="1" t="b">
        <f t="shared" ca="1" si="6"/>
        <v>1</v>
      </c>
      <c r="H299" s="1505" t="str" cm="1">
        <f t="array" aca="1" ref="H299" ca="1">IF(I299&lt;&gt;"",INDIRECT("'"&amp;I299&amp;"'!"&amp;J299),"")</f>
        <v/>
      </c>
      <c r="I299" s="1510"/>
      <c r="J299" s="1506"/>
      <c r="K299" s="4"/>
    </row>
    <row r="300" spans="1:11" ht="15">
      <c r="A300" s="5">
        <v>241</v>
      </c>
      <c r="B300" s="721"/>
      <c r="F300" s="4" t="s">
        <v>4914</v>
      </c>
      <c r="G300" s="1" t="b">
        <f t="shared" ca="1" si="6"/>
        <v>1</v>
      </c>
      <c r="H300" s="1505" t="str" cm="1">
        <f t="array" aca="1" ref="H300" ca="1">IF(I300&lt;&gt;"",INDIRECT("'"&amp;I300&amp;"'!"&amp;J300),"")</f>
        <v/>
      </c>
      <c r="I300" s="1510"/>
      <c r="J300" s="1506"/>
      <c r="K300" s="4"/>
    </row>
    <row r="301" spans="1:11" ht="15">
      <c r="A301" s="5">
        <v>242</v>
      </c>
      <c r="B301" s="721"/>
      <c r="F301" s="4" t="s">
        <v>4914</v>
      </c>
      <c r="G301" s="1" t="b">
        <f t="shared" ca="1" si="6"/>
        <v>1</v>
      </c>
      <c r="H301" s="1505" t="str" cm="1">
        <f t="array" aca="1" ref="H301" ca="1">IF(I301&lt;&gt;"",INDIRECT("'"&amp;I301&amp;"'!"&amp;J301),"")</f>
        <v/>
      </c>
      <c r="I301" s="1510"/>
      <c r="J301" s="1506"/>
      <c r="K301" s="4"/>
    </row>
    <row r="302" spans="1:11" ht="15">
      <c r="A302" s="5">
        <v>243</v>
      </c>
      <c r="B302" s="721"/>
      <c r="F302" s="4" t="s">
        <v>4914</v>
      </c>
      <c r="G302" s="1" t="b">
        <f t="shared" ca="1" si="6"/>
        <v>1</v>
      </c>
      <c r="H302" s="1505" t="str" cm="1">
        <f t="array" aca="1" ref="H302" ca="1">IF(I302&lt;&gt;"",INDIRECT("'"&amp;I302&amp;"'!"&amp;J302),"")</f>
        <v/>
      </c>
      <c r="I302" s="1510"/>
      <c r="J302" s="1506"/>
      <c r="K302" s="4"/>
    </row>
    <row r="303" spans="1:11" ht="15">
      <c r="A303" s="5">
        <v>244</v>
      </c>
      <c r="B303" s="721"/>
      <c r="F303" s="4" t="s">
        <v>4914</v>
      </c>
      <c r="G303" s="1" t="b">
        <f t="shared" ca="1" si="6"/>
        <v>1</v>
      </c>
      <c r="H303" s="1505" t="str" cm="1">
        <f t="array" aca="1" ref="H303" ca="1">IF(I303&lt;&gt;"",INDIRECT("'"&amp;I303&amp;"'!"&amp;J303),"")</f>
        <v/>
      </c>
      <c r="I303" s="1510"/>
      <c r="J303" s="1506"/>
      <c r="K303" s="4"/>
    </row>
    <row r="304" spans="1:11" ht="15">
      <c r="A304" s="5">
        <v>245</v>
      </c>
      <c r="B304" s="721"/>
      <c r="F304" s="4" t="s">
        <v>4914</v>
      </c>
      <c r="G304" s="1" t="b">
        <f t="shared" ca="1" si="6"/>
        <v>1</v>
      </c>
      <c r="H304" s="1505" t="str" cm="1">
        <f t="array" aca="1" ref="H304" ca="1">IF(I304&lt;&gt;"",INDIRECT("'"&amp;I304&amp;"'!"&amp;J304),"")</f>
        <v/>
      </c>
      <c r="I304" s="1510"/>
      <c r="J304" s="1506"/>
      <c r="K304" s="4"/>
    </row>
    <row r="305" spans="1:11" ht="15">
      <c r="A305" s="5">
        <v>246</v>
      </c>
      <c r="B305" s="721"/>
      <c r="F305" s="4" t="s">
        <v>4914</v>
      </c>
      <c r="G305" s="1" t="b">
        <f t="shared" ca="1" si="6"/>
        <v>1</v>
      </c>
      <c r="H305" s="1505" t="str" cm="1">
        <f t="array" aca="1" ref="H305" ca="1">IF(I305&lt;&gt;"",INDIRECT("'"&amp;I305&amp;"'!"&amp;J305),"")</f>
        <v/>
      </c>
      <c r="I305" s="1510"/>
      <c r="J305" s="1506"/>
      <c r="K305" s="4"/>
    </row>
    <row r="306" spans="1:11" ht="15">
      <c r="A306" s="5">
        <v>247</v>
      </c>
      <c r="B306" s="721"/>
      <c r="F306" s="4" t="s">
        <v>4914</v>
      </c>
      <c r="G306" s="1" t="b">
        <f t="shared" ca="1" si="6"/>
        <v>1</v>
      </c>
      <c r="H306" s="1505" t="str" cm="1">
        <f t="array" aca="1" ref="H306" ca="1">IF(I306&lt;&gt;"",INDIRECT("'"&amp;I306&amp;"'!"&amp;J306),"")</f>
        <v/>
      </c>
      <c r="I306" s="1510"/>
      <c r="J306" s="1506"/>
      <c r="K306" s="4"/>
    </row>
    <row r="307" spans="1:11" ht="15">
      <c r="A307" s="5">
        <v>248</v>
      </c>
      <c r="B307" s="721"/>
      <c r="F307" s="4" t="s">
        <v>4914</v>
      </c>
      <c r="G307" s="1" t="b">
        <f t="shared" ca="1" si="6"/>
        <v>1</v>
      </c>
      <c r="H307" s="1505" t="str" cm="1">
        <f t="array" aca="1" ref="H307" ca="1">IF(I307&lt;&gt;"",INDIRECT("'"&amp;I307&amp;"'!"&amp;J307),"")</f>
        <v/>
      </c>
      <c r="I307" s="1510"/>
      <c r="J307" s="1506"/>
      <c r="K307" s="4"/>
    </row>
    <row r="308" spans="1:11" ht="15">
      <c r="A308" s="5">
        <v>249</v>
      </c>
      <c r="B308" s="721"/>
      <c r="F308" s="4" t="s">
        <v>4914</v>
      </c>
      <c r="G308" s="1" t="b">
        <f t="shared" ca="1" si="6"/>
        <v>1</v>
      </c>
      <c r="H308" s="1505" t="str" cm="1">
        <f t="array" aca="1" ref="H308" ca="1">IF(I308&lt;&gt;"",INDIRECT("'"&amp;I308&amp;"'!"&amp;J308),"")</f>
        <v/>
      </c>
      <c r="I308" s="1510"/>
      <c r="J308" s="1506"/>
      <c r="K308" s="4"/>
    </row>
    <row r="309" spans="1:11" ht="15">
      <c r="A309" s="5">
        <v>250</v>
      </c>
      <c r="B309" s="721"/>
      <c r="F309" s="4" t="s">
        <v>4914</v>
      </c>
      <c r="G309" s="1" t="b">
        <f t="shared" ca="1" si="6"/>
        <v>1</v>
      </c>
      <c r="H309" s="1505" t="str" cm="1">
        <f t="array" aca="1" ref="H309" ca="1">IF(I309&lt;&gt;"",INDIRECT("'"&amp;I309&amp;"'!"&amp;J309),"")</f>
        <v/>
      </c>
      <c r="I309" s="1510"/>
      <c r="J309" s="1506"/>
      <c r="K309" s="4"/>
    </row>
    <row r="310" spans="1:11" ht="15">
      <c r="A310" s="5">
        <v>251</v>
      </c>
      <c r="B310" s="721"/>
      <c r="F310" s="4" t="s">
        <v>4914</v>
      </c>
      <c r="G310" s="1" t="b">
        <f t="shared" ca="1" si="6"/>
        <v>1</v>
      </c>
      <c r="H310" s="1505" t="str" cm="1">
        <f t="array" aca="1" ref="H310" ca="1">IF(I310&lt;&gt;"",INDIRECT("'"&amp;I310&amp;"'!"&amp;J310),"")</f>
        <v/>
      </c>
      <c r="I310" s="1510"/>
      <c r="J310" s="1506"/>
      <c r="K310" s="4"/>
    </row>
    <row r="311" spans="1:11" ht="15">
      <c r="A311" s="5">
        <v>252</v>
      </c>
      <c r="B311" s="721"/>
      <c r="F311" s="4" t="s">
        <v>4914</v>
      </c>
      <c r="G311" s="1" t="b">
        <f t="shared" ca="1" si="6"/>
        <v>1</v>
      </c>
      <c r="H311" s="1505" t="str" cm="1">
        <f t="array" aca="1" ref="H311" ca="1">IF(I311&lt;&gt;"",INDIRECT("'"&amp;I311&amp;"'!"&amp;J311),"")</f>
        <v/>
      </c>
      <c r="I311" s="1510"/>
      <c r="J311" s="1506"/>
      <c r="K311" s="4"/>
    </row>
    <row r="312" spans="1:11" ht="15">
      <c r="A312" s="5">
        <v>253</v>
      </c>
      <c r="B312" s="721"/>
      <c r="F312" s="4" t="s">
        <v>4914</v>
      </c>
      <c r="G312" s="1" t="b">
        <f t="shared" ca="1" si="6"/>
        <v>1</v>
      </c>
      <c r="H312" s="1505" t="str" cm="1">
        <f t="array" aca="1" ref="H312" ca="1">IF(I312&lt;&gt;"",INDIRECT("'"&amp;I312&amp;"'!"&amp;J312),"")</f>
        <v/>
      </c>
      <c r="I312" s="1510"/>
      <c r="J312" s="1506"/>
      <c r="K312" s="4"/>
    </row>
    <row r="313" spans="1:11" ht="15">
      <c r="A313" s="5">
        <v>254</v>
      </c>
      <c r="B313" s="721"/>
      <c r="F313" s="4" t="s">
        <v>4914</v>
      </c>
      <c r="G313" s="1" t="b">
        <f t="shared" ca="1" si="6"/>
        <v>1</v>
      </c>
      <c r="H313" s="1505" t="str" cm="1">
        <f t="array" aca="1" ref="H313" ca="1">IF(I313&lt;&gt;"",INDIRECT("'"&amp;I313&amp;"'!"&amp;J313),"")</f>
        <v/>
      </c>
      <c r="I313" s="1510"/>
      <c r="J313" s="1506"/>
      <c r="K313" s="4"/>
    </row>
    <row r="314" spans="1:11" ht="15">
      <c r="A314" s="5">
        <v>255</v>
      </c>
      <c r="B314" s="721"/>
      <c r="F314" s="4" t="s">
        <v>4914</v>
      </c>
      <c r="G314" s="1" t="b">
        <f t="shared" ca="1" si="6"/>
        <v>1</v>
      </c>
      <c r="H314" s="1505" t="str" cm="1">
        <f t="array" aca="1" ref="H314" ca="1">IF(I314&lt;&gt;"",INDIRECT("'"&amp;I314&amp;"'!"&amp;J314),"")</f>
        <v/>
      </c>
      <c r="I314" s="1510"/>
      <c r="J314" s="1506"/>
      <c r="K314" s="4"/>
    </row>
    <row r="315" spans="1:11" ht="15">
      <c r="A315" s="5">
        <v>256</v>
      </c>
      <c r="B315" s="721"/>
      <c r="F315" s="4" t="s">
        <v>4914</v>
      </c>
      <c r="G315" s="1" t="b">
        <f t="shared" ca="1" si="6"/>
        <v>1</v>
      </c>
      <c r="H315" s="1505" t="str" cm="1">
        <f t="array" aca="1" ref="H315" ca="1">IF(I315&lt;&gt;"",INDIRECT("'"&amp;I315&amp;"'!"&amp;J315),"")</f>
        <v/>
      </c>
      <c r="I315" s="1510"/>
      <c r="J315" s="1506"/>
      <c r="K315" s="4"/>
    </row>
    <row r="316" spans="1:11" ht="15">
      <c r="A316" s="5">
        <v>257</v>
      </c>
      <c r="B316" s="721"/>
      <c r="F316" s="4" t="s">
        <v>4914</v>
      </c>
      <c r="G316" s="1" t="b">
        <f t="shared" ca="1" si="6"/>
        <v>1</v>
      </c>
      <c r="H316" s="1505" t="str" cm="1">
        <f t="array" aca="1" ref="H316" ca="1">IF(I316&lt;&gt;"",INDIRECT("'"&amp;I316&amp;"'!"&amp;J316),"")</f>
        <v/>
      </c>
      <c r="I316" s="1510"/>
      <c r="J316" s="1506"/>
      <c r="K316" s="4"/>
    </row>
    <row r="317" spans="1:11" ht="15">
      <c r="A317" s="5">
        <v>258</v>
      </c>
      <c r="B317" s="721"/>
      <c r="F317" s="4" t="s">
        <v>4914</v>
      </c>
      <c r="G317" s="1" t="b">
        <f t="shared" ca="1" si="6"/>
        <v>1</v>
      </c>
      <c r="H317" s="1505" t="str" cm="1">
        <f t="array" aca="1" ref="H317" ca="1">IF(I317&lt;&gt;"",INDIRECT("'"&amp;I317&amp;"'!"&amp;J317),"")</f>
        <v/>
      </c>
      <c r="I317" s="1510"/>
      <c r="J317" s="1506"/>
      <c r="K317" s="4"/>
    </row>
    <row r="318" spans="1:11" ht="15">
      <c r="A318">
        <v>259</v>
      </c>
      <c r="B318" s="721">
        <f>'Acct Summary 7-9'!C24</f>
        <v>0</v>
      </c>
      <c r="F318" s="4"/>
      <c r="G318" s="1" t="b">
        <f t="shared" ca="1" si="6"/>
        <v>1</v>
      </c>
      <c r="H318" s="1505" cm="1">
        <f t="array" aca="1" ref="H318" ca="1">IF(I318&lt;&gt;"",INDIRECT("'"&amp;I318&amp;"'!"&amp;J318),"")</f>
        <v>0</v>
      </c>
      <c r="I318" s="1510" t="s">
        <v>4986</v>
      </c>
      <c r="J318" s="1506" t="s">
        <v>4987</v>
      </c>
      <c r="K318" s="4"/>
    </row>
    <row r="319" spans="1:11" ht="15">
      <c r="A319">
        <v>260</v>
      </c>
      <c r="B319" s="721">
        <f>'Acct Summary 7-9'!C26</f>
        <v>0</v>
      </c>
      <c r="F319" s="4"/>
      <c r="G319" s="1" t="b">
        <f t="shared" ca="1" si="6"/>
        <v>1</v>
      </c>
      <c r="H319" s="1505" cm="1">
        <f t="array" aca="1" ref="H319" ca="1">IF(I319&lt;&gt;"",INDIRECT("'"&amp;I319&amp;"'!"&amp;J319),"")</f>
        <v>0</v>
      </c>
      <c r="I319" s="1510" t="s">
        <v>4986</v>
      </c>
      <c r="J319" s="1506" t="s">
        <v>4988</v>
      </c>
      <c r="K319" s="4"/>
    </row>
    <row r="320" spans="1:11" ht="15">
      <c r="A320" s="5">
        <v>261</v>
      </c>
      <c r="B320" s="721"/>
      <c r="F320" s="4" t="s">
        <v>4914</v>
      </c>
      <c r="G320" s="1" t="b">
        <f t="shared" ca="1" si="6"/>
        <v>1</v>
      </c>
      <c r="H320" s="1505" t="str" cm="1">
        <f t="array" aca="1" ref="H320" ca="1">IF(I320&lt;&gt;"",INDIRECT("'"&amp;I320&amp;"'!"&amp;J320),"")</f>
        <v/>
      </c>
      <c r="I320" s="1510"/>
      <c r="J320" s="1506"/>
      <c r="K320" s="4"/>
    </row>
    <row r="321" spans="1:11" ht="15">
      <c r="A321">
        <v>262</v>
      </c>
      <c r="B321" s="721">
        <f>'Acct Summary 7-9'!C33</f>
        <v>0</v>
      </c>
      <c r="F321" s="4"/>
      <c r="G321" s="1" t="b">
        <f t="shared" ca="1" si="6"/>
        <v>1</v>
      </c>
      <c r="H321" s="1505" cm="1">
        <f t="array" aca="1" ref="H321" ca="1">IF(I321&lt;&gt;"",INDIRECT("'"&amp;I321&amp;"'!"&amp;J321),"")</f>
        <v>0</v>
      </c>
      <c r="I321" s="1510" t="s">
        <v>4986</v>
      </c>
      <c r="J321" s="1506" t="s">
        <v>4989</v>
      </c>
      <c r="K321" s="4"/>
    </row>
    <row r="322" spans="1:11" ht="15">
      <c r="A322">
        <v>263</v>
      </c>
      <c r="B322" s="721">
        <f>'Acct Summary 7-9'!C34</f>
        <v>0</v>
      </c>
      <c r="F322" s="4"/>
      <c r="G322" s="1" t="b">
        <f t="shared" ca="1" si="6"/>
        <v>1</v>
      </c>
      <c r="H322" s="1505" cm="1">
        <f t="array" aca="1" ref="H322" ca="1">IF(I322&lt;&gt;"",INDIRECT("'"&amp;I322&amp;"'!"&amp;J322),"")</f>
        <v>0</v>
      </c>
      <c r="I322" s="1510" t="s">
        <v>4986</v>
      </c>
      <c r="J322" s="1506" t="s">
        <v>4924</v>
      </c>
      <c r="K322" s="4"/>
    </row>
    <row r="323" spans="1:11" ht="15">
      <c r="A323">
        <v>264</v>
      </c>
      <c r="B323" s="721">
        <f>'Acct Summary 7-9'!C35</f>
        <v>0</v>
      </c>
      <c r="F323" s="4"/>
      <c r="G323" s="1" t="b">
        <f t="shared" ca="1" si="6"/>
        <v>1</v>
      </c>
      <c r="H323" s="1505" cm="1">
        <f t="array" aca="1" ref="H323" ca="1">IF(I323&lt;&gt;"",INDIRECT("'"&amp;I323&amp;"'!"&amp;J323),"")</f>
        <v>0</v>
      </c>
      <c r="I323" s="1510" t="s">
        <v>4986</v>
      </c>
      <c r="J323" s="1506" t="s">
        <v>4990</v>
      </c>
      <c r="K323" s="4"/>
    </row>
    <row r="324" spans="1:11" ht="15">
      <c r="A324" s="5">
        <v>265</v>
      </c>
      <c r="B324" s="721"/>
      <c r="F324" s="4" t="s">
        <v>4914</v>
      </c>
      <c r="G324" s="1" t="b">
        <f t="shared" ca="1" si="6"/>
        <v>1</v>
      </c>
      <c r="H324" s="1505" t="str" cm="1">
        <f t="array" aca="1" ref="H324" ca="1">IF(I324&lt;&gt;"",INDIRECT("'"&amp;I324&amp;"'!"&amp;J324),"")</f>
        <v/>
      </c>
      <c r="I324" s="1510"/>
      <c r="J324" s="1506"/>
      <c r="K324" s="4"/>
    </row>
    <row r="325" spans="1:11" ht="15">
      <c r="A325" s="5">
        <v>266</v>
      </c>
      <c r="B325" s="721"/>
      <c r="F325" s="4" t="s">
        <v>4914</v>
      </c>
      <c r="G325" s="1" t="b">
        <f t="shared" ca="1" si="6"/>
        <v>1</v>
      </c>
      <c r="H325" s="1505" t="str" cm="1">
        <f t="array" aca="1" ref="H325" ca="1">IF(I325&lt;&gt;"",INDIRECT("'"&amp;I325&amp;"'!"&amp;J325),"")</f>
        <v/>
      </c>
      <c r="I325" s="1510"/>
      <c r="J325" s="1506"/>
      <c r="K325" s="4"/>
    </row>
    <row r="326" spans="1:11" ht="15">
      <c r="A326" s="5">
        <v>267</v>
      </c>
      <c r="B326" s="721"/>
      <c r="F326" s="4" t="s">
        <v>4914</v>
      </c>
      <c r="G326" s="1" t="b">
        <f t="shared" ca="1" si="6"/>
        <v>1</v>
      </c>
      <c r="H326" s="1505" t="str" cm="1">
        <f t="array" aca="1" ref="H326" ca="1">IF(I326&lt;&gt;"",INDIRECT("'"&amp;I326&amp;"'!"&amp;J326),"")</f>
        <v/>
      </c>
      <c r="I326" s="1510"/>
      <c r="J326" s="1506"/>
      <c r="K326" s="4"/>
    </row>
    <row r="327" spans="1:11" ht="15">
      <c r="A327" s="5">
        <v>268</v>
      </c>
      <c r="B327" s="721"/>
      <c r="F327" s="4" t="s">
        <v>4914</v>
      </c>
      <c r="G327" s="1" t="b">
        <f t="shared" ca="1" si="6"/>
        <v>1</v>
      </c>
      <c r="H327" s="1505" t="str" cm="1">
        <f t="array" aca="1" ref="H327" ca="1">IF(I327&lt;&gt;"",INDIRECT("'"&amp;I327&amp;"'!"&amp;J327),"")</f>
        <v/>
      </c>
      <c r="I327" s="1510"/>
      <c r="J327" s="1506"/>
      <c r="K327" s="4"/>
    </row>
    <row r="328" spans="1:11" ht="15">
      <c r="A328" s="5">
        <v>269</v>
      </c>
      <c r="B328" s="721"/>
      <c r="F328" s="4" t="s">
        <v>4914</v>
      </c>
      <c r="G328" s="1" t="b">
        <f t="shared" ca="1" si="6"/>
        <v>1</v>
      </c>
      <c r="H328" s="1505" t="str" cm="1">
        <f t="array" aca="1" ref="H328" ca="1">IF(I328&lt;&gt;"",INDIRECT("'"&amp;I328&amp;"'!"&amp;J328),"")</f>
        <v/>
      </c>
      <c r="I328" s="1510"/>
      <c r="J328" s="1506"/>
      <c r="K328" s="4"/>
    </row>
    <row r="329" spans="1:11" ht="15">
      <c r="A329" s="5">
        <v>270</v>
      </c>
      <c r="B329" s="721"/>
      <c r="F329" s="4" t="s">
        <v>4914</v>
      </c>
      <c r="G329" s="1" t="b">
        <f t="shared" ca="1" si="6"/>
        <v>1</v>
      </c>
      <c r="H329" s="1505" t="str" cm="1">
        <f t="array" aca="1" ref="H329" ca="1">IF(I329&lt;&gt;"",INDIRECT("'"&amp;I329&amp;"'!"&amp;J329),"")</f>
        <v/>
      </c>
      <c r="I329" s="1510"/>
      <c r="J329" s="1506"/>
      <c r="K329" s="4"/>
    </row>
    <row r="330" spans="1:11" ht="15">
      <c r="A330" s="5">
        <v>271</v>
      </c>
      <c r="B330" s="721"/>
      <c r="F330" s="4" t="s">
        <v>4914</v>
      </c>
      <c r="G330" s="1" t="b">
        <f t="shared" ca="1" si="6"/>
        <v>1</v>
      </c>
      <c r="H330" s="1505" t="str" cm="1">
        <f t="array" aca="1" ref="H330" ca="1">IF(I330&lt;&gt;"",INDIRECT("'"&amp;I330&amp;"'!"&amp;J330),"")</f>
        <v/>
      </c>
      <c r="I330" s="1510"/>
      <c r="J330" s="1506"/>
      <c r="K330" s="4"/>
    </row>
    <row r="331" spans="1:11" ht="15">
      <c r="A331" s="5">
        <v>272</v>
      </c>
      <c r="B331" s="721"/>
      <c r="F331" s="4" t="s">
        <v>4914</v>
      </c>
      <c r="G331" s="1" t="b">
        <f t="shared" ca="1" si="6"/>
        <v>1</v>
      </c>
      <c r="H331" s="1505" t="str" cm="1">
        <f t="array" aca="1" ref="H331" ca="1">IF(I331&lt;&gt;"",INDIRECT("'"&amp;I331&amp;"'!"&amp;J331),"")</f>
        <v/>
      </c>
      <c r="I331" s="1510"/>
      <c r="J331" s="1506"/>
      <c r="K331" s="4"/>
    </row>
    <row r="332" spans="1:11" ht="15">
      <c r="A332" s="5">
        <v>273</v>
      </c>
      <c r="B332" s="721"/>
      <c r="F332" s="4" t="s">
        <v>4914</v>
      </c>
      <c r="G332" s="1" t="b">
        <f t="shared" ca="1" si="6"/>
        <v>1</v>
      </c>
      <c r="H332" s="1505" t="str" cm="1">
        <f t="array" aca="1" ref="H332" ca="1">IF(I332&lt;&gt;"",INDIRECT("'"&amp;I332&amp;"'!"&amp;J332),"")</f>
        <v/>
      </c>
      <c r="I332" s="1510"/>
      <c r="J332" s="1506"/>
      <c r="K332" s="4"/>
    </row>
    <row r="333" spans="1:11" ht="15">
      <c r="A333" s="5">
        <v>274</v>
      </c>
      <c r="B333" s="721"/>
      <c r="F333" s="4" t="s">
        <v>4914</v>
      </c>
      <c r="G333" s="1" t="b">
        <f t="shared" ca="1" si="6"/>
        <v>1</v>
      </c>
      <c r="H333" s="1505" t="str" cm="1">
        <f t="array" aca="1" ref="H333" ca="1">IF(I333&lt;&gt;"",INDIRECT("'"&amp;I333&amp;"'!"&amp;J333),"")</f>
        <v/>
      </c>
      <c r="I333" s="1510"/>
      <c r="J333" s="1506"/>
      <c r="K333" s="4"/>
    </row>
    <row r="334" spans="1:11" ht="15">
      <c r="A334" s="5">
        <v>275</v>
      </c>
      <c r="B334" s="721"/>
      <c r="F334" s="4" t="s">
        <v>4914</v>
      </c>
      <c r="G334" s="1" t="b">
        <f t="shared" ca="1" si="6"/>
        <v>1</v>
      </c>
      <c r="H334" s="1505" t="str" cm="1">
        <f t="array" aca="1" ref="H334" ca="1">IF(I334&lt;&gt;"",INDIRECT("'"&amp;I334&amp;"'!"&amp;J334),"")</f>
        <v/>
      </c>
      <c r="I334" s="1510"/>
      <c r="J334" s="1506"/>
      <c r="K334" s="4"/>
    </row>
    <row r="335" spans="1:11" ht="15">
      <c r="A335" s="5">
        <v>276</v>
      </c>
      <c r="B335" s="721"/>
      <c r="F335" s="4" t="s">
        <v>4914</v>
      </c>
      <c r="G335" s="1" t="b">
        <f t="shared" ca="1" si="6"/>
        <v>1</v>
      </c>
      <c r="H335" s="1505" t="str" cm="1">
        <f t="array" aca="1" ref="H335" ca="1">IF(I335&lt;&gt;"",INDIRECT("'"&amp;I335&amp;"'!"&amp;J335),"")</f>
        <v/>
      </c>
      <c r="I335" s="1510"/>
      <c r="J335" s="1506"/>
      <c r="K335" s="4"/>
    </row>
    <row r="336" spans="1:11" ht="15">
      <c r="A336" s="5">
        <v>277</v>
      </c>
      <c r="B336" s="721"/>
      <c r="F336" s="4" t="s">
        <v>4914</v>
      </c>
      <c r="G336" s="1" t="b">
        <f t="shared" ca="1" si="6"/>
        <v>1</v>
      </c>
      <c r="H336" s="1505" t="str" cm="1">
        <f t="array" aca="1" ref="H336" ca="1">IF(I336&lt;&gt;"",INDIRECT("'"&amp;I336&amp;"'!"&amp;J336),"")</f>
        <v/>
      </c>
      <c r="I336" s="1510"/>
      <c r="J336" s="1506"/>
      <c r="K336" s="4"/>
    </row>
    <row r="337" spans="1:11" ht="15">
      <c r="A337" s="5">
        <v>278</v>
      </c>
      <c r="B337" s="721"/>
      <c r="F337" s="4" t="s">
        <v>4914</v>
      </c>
      <c r="G337" s="1" t="b">
        <f t="shared" ca="1" si="6"/>
        <v>1</v>
      </c>
      <c r="H337" s="1505" t="str" cm="1">
        <f t="array" aca="1" ref="H337" ca="1">IF(I337&lt;&gt;"",INDIRECT("'"&amp;I337&amp;"'!"&amp;J337),"")</f>
        <v/>
      </c>
      <c r="I337" s="1510"/>
      <c r="J337" s="1506"/>
      <c r="K337" s="4"/>
    </row>
    <row r="338" spans="1:11" ht="15">
      <c r="A338" s="5">
        <v>279</v>
      </c>
      <c r="B338" s="721"/>
      <c r="F338" s="4" t="s">
        <v>4914</v>
      </c>
      <c r="G338" s="1" t="b">
        <f t="shared" ca="1" si="6"/>
        <v>1</v>
      </c>
      <c r="H338" s="1505" t="str" cm="1">
        <f t="array" aca="1" ref="H338" ca="1">IF(I338&lt;&gt;"",INDIRECT("'"&amp;I338&amp;"'!"&amp;J338),"")</f>
        <v/>
      </c>
      <c r="I338" s="1510"/>
      <c r="J338" s="1506"/>
      <c r="K338" s="4"/>
    </row>
    <row r="339" spans="1:11" ht="15">
      <c r="A339" s="5">
        <v>280</v>
      </c>
      <c r="B339" s="721"/>
      <c r="F339" s="4" t="s">
        <v>4914</v>
      </c>
      <c r="G339" s="1" t="b">
        <f t="shared" ca="1" si="6"/>
        <v>1</v>
      </c>
      <c r="H339" s="1505" t="str" cm="1">
        <f t="array" aca="1" ref="H339" ca="1">IF(I339&lt;&gt;"",INDIRECT("'"&amp;I339&amp;"'!"&amp;J339),"")</f>
        <v/>
      </c>
      <c r="I339" s="1510"/>
      <c r="J339" s="1506"/>
      <c r="K339" s="4"/>
    </row>
    <row r="340" spans="1:11" ht="15">
      <c r="A340" s="5">
        <v>281</v>
      </c>
      <c r="B340" s="721"/>
      <c r="F340" s="4" t="s">
        <v>4914</v>
      </c>
      <c r="G340" s="1" t="b">
        <f t="shared" ca="1" si="6"/>
        <v>1</v>
      </c>
      <c r="H340" s="1505" t="str" cm="1">
        <f t="array" aca="1" ref="H340" ca="1">IF(I340&lt;&gt;"",INDIRECT("'"&amp;I340&amp;"'!"&amp;J340),"")</f>
        <v/>
      </c>
      <c r="I340" s="1510"/>
      <c r="J340" s="1506"/>
      <c r="K340" s="4"/>
    </row>
    <row r="341" spans="1:11" ht="15">
      <c r="A341" s="5">
        <v>282</v>
      </c>
      <c r="B341" s="721"/>
      <c r="F341" s="4" t="s">
        <v>4914</v>
      </c>
      <c r="G341" s="1" t="b">
        <f t="shared" ca="1" si="6"/>
        <v>1</v>
      </c>
      <c r="H341" s="1505" t="str" cm="1">
        <f t="array" aca="1" ref="H341" ca="1">IF(I341&lt;&gt;"",INDIRECT("'"&amp;I341&amp;"'!"&amp;J341),"")</f>
        <v/>
      </c>
      <c r="I341" s="1510"/>
      <c r="J341" s="1506"/>
      <c r="K341" s="4"/>
    </row>
    <row r="342" spans="1:11" ht="15">
      <c r="A342" s="5">
        <v>283</v>
      </c>
      <c r="B342" s="721"/>
      <c r="F342" s="4" t="s">
        <v>4914</v>
      </c>
      <c r="G342" s="1" t="b">
        <f t="shared" ca="1" si="6"/>
        <v>1</v>
      </c>
      <c r="H342" s="1505" t="str" cm="1">
        <f t="array" aca="1" ref="H342" ca="1">IF(I342&lt;&gt;"",INDIRECT("'"&amp;I342&amp;"'!"&amp;J342),"")</f>
        <v/>
      </c>
      <c r="I342" s="1510"/>
      <c r="J342" s="1506"/>
      <c r="K342" s="4"/>
    </row>
    <row r="343" spans="1:11" ht="15">
      <c r="A343" s="5">
        <v>284</v>
      </c>
      <c r="B343" s="721"/>
      <c r="F343" s="4" t="s">
        <v>4914</v>
      </c>
      <c r="G343" s="1" t="b">
        <f t="shared" ca="1" si="6"/>
        <v>1</v>
      </c>
      <c r="H343" s="1505" t="str" cm="1">
        <f t="array" aca="1" ref="H343" ca="1">IF(I343&lt;&gt;"",INDIRECT("'"&amp;I343&amp;"'!"&amp;J343),"")</f>
        <v/>
      </c>
      <c r="I343" s="1510"/>
      <c r="J343" s="1506"/>
      <c r="K343" s="4"/>
    </row>
    <row r="344" spans="1:11" ht="15">
      <c r="A344" s="5">
        <v>285</v>
      </c>
      <c r="B344" s="721"/>
      <c r="F344" s="4" t="s">
        <v>4914</v>
      </c>
      <c r="G344" s="1" t="b">
        <f t="shared" ca="1" si="6"/>
        <v>1</v>
      </c>
      <c r="H344" s="1505" t="str" cm="1">
        <f t="array" aca="1" ref="H344" ca="1">IF(I344&lt;&gt;"",INDIRECT("'"&amp;I344&amp;"'!"&amp;J344),"")</f>
        <v/>
      </c>
      <c r="I344" s="1510"/>
      <c r="J344" s="1506"/>
      <c r="K344" s="4"/>
    </row>
    <row r="345" spans="1:11" ht="15">
      <c r="A345" s="5">
        <v>286</v>
      </c>
      <c r="B345" s="721"/>
      <c r="F345" s="4" t="s">
        <v>4914</v>
      </c>
      <c r="G345" s="1" t="b">
        <f t="shared" ca="1" si="6"/>
        <v>1</v>
      </c>
      <c r="H345" s="1505" t="str" cm="1">
        <f t="array" aca="1" ref="H345" ca="1">IF(I345&lt;&gt;"",INDIRECT("'"&amp;I345&amp;"'!"&amp;J345),"")</f>
        <v/>
      </c>
      <c r="I345" s="1510"/>
      <c r="J345" s="1506"/>
      <c r="K345" s="4"/>
    </row>
    <row r="346" spans="1:11" ht="15">
      <c r="A346" s="5">
        <v>287</v>
      </c>
      <c r="B346" s="721"/>
      <c r="F346" s="4" t="s">
        <v>4914</v>
      </c>
      <c r="G346" s="1" t="b">
        <f t="shared" ca="1" si="6"/>
        <v>1</v>
      </c>
      <c r="H346" s="1505" t="str" cm="1">
        <f t="array" aca="1" ref="H346" ca="1">IF(I346&lt;&gt;"",INDIRECT("'"&amp;I346&amp;"'!"&amp;J346),"")</f>
        <v/>
      </c>
      <c r="I346" s="1510"/>
      <c r="J346" s="1506"/>
      <c r="K346" s="4"/>
    </row>
    <row r="347" spans="1:11" ht="15">
      <c r="A347" s="5">
        <v>288</v>
      </c>
      <c r="B347" s="721"/>
      <c r="F347" s="4" t="s">
        <v>4914</v>
      </c>
      <c r="G347" s="1" t="b">
        <f t="shared" ca="1" si="6"/>
        <v>1</v>
      </c>
      <c r="H347" s="1505" t="str" cm="1">
        <f t="array" aca="1" ref="H347" ca="1">IF(I347&lt;&gt;"",INDIRECT("'"&amp;I347&amp;"'!"&amp;J347),"")</f>
        <v/>
      </c>
      <c r="I347" s="1510"/>
      <c r="J347" s="1506"/>
      <c r="K347" s="4"/>
    </row>
    <row r="348" spans="1:11" ht="15">
      <c r="A348" s="5">
        <v>289</v>
      </c>
      <c r="B348" s="721"/>
      <c r="F348" s="4" t="s">
        <v>4914</v>
      </c>
      <c r="G348" s="1" t="b">
        <f t="shared" ca="1" si="6"/>
        <v>1</v>
      </c>
      <c r="H348" s="1505" t="str" cm="1">
        <f t="array" aca="1" ref="H348" ca="1">IF(I348&lt;&gt;"",INDIRECT("'"&amp;I348&amp;"'!"&amp;J348),"")</f>
        <v/>
      </c>
      <c r="I348" s="1510"/>
      <c r="J348" s="1506"/>
      <c r="K348" s="4"/>
    </row>
    <row r="349" spans="1:11" ht="15">
      <c r="A349" s="5">
        <v>290</v>
      </c>
      <c r="B349" s="721"/>
      <c r="F349" s="4" t="s">
        <v>4914</v>
      </c>
      <c r="G349" s="1" t="b">
        <f t="shared" ca="1" si="6"/>
        <v>1</v>
      </c>
      <c r="H349" s="1505" t="str" cm="1">
        <f t="array" aca="1" ref="H349" ca="1">IF(I349&lt;&gt;"",INDIRECT("'"&amp;I349&amp;"'!"&amp;J349),"")</f>
        <v/>
      </c>
      <c r="I349" s="1510"/>
      <c r="J349" s="1506"/>
      <c r="K349" s="4"/>
    </row>
    <row r="350" spans="1:11" ht="15">
      <c r="A350" s="5">
        <v>291</v>
      </c>
      <c r="B350" s="721"/>
      <c r="F350" s="4" t="s">
        <v>4914</v>
      </c>
      <c r="G350" s="1" t="b">
        <f t="shared" ca="1" si="6"/>
        <v>1</v>
      </c>
      <c r="H350" s="1505" t="str" cm="1">
        <f t="array" aca="1" ref="H350" ca="1">IF(I350&lt;&gt;"",INDIRECT("'"&amp;I350&amp;"'!"&amp;J350),"")</f>
        <v/>
      </c>
      <c r="I350" s="1510"/>
      <c r="J350" s="1506"/>
      <c r="K350" s="4"/>
    </row>
    <row r="351" spans="1:11" ht="15">
      <c r="A351" s="5">
        <v>292</v>
      </c>
      <c r="B351" s="721"/>
      <c r="F351" s="4" t="s">
        <v>4914</v>
      </c>
      <c r="G351" s="1" t="b">
        <f t="shared" ca="1" si="6"/>
        <v>1</v>
      </c>
      <c r="H351" s="1505" t="str" cm="1">
        <f t="array" aca="1" ref="H351" ca="1">IF(I351&lt;&gt;"",INDIRECT("'"&amp;I351&amp;"'!"&amp;J351),"")</f>
        <v/>
      </c>
      <c r="I351" s="1510"/>
      <c r="J351" s="1506"/>
      <c r="K351" s="4"/>
    </row>
    <row r="352" spans="1:11" ht="15">
      <c r="A352" s="5">
        <v>293</v>
      </c>
      <c r="B352" s="721"/>
      <c r="F352" s="4" t="s">
        <v>4914</v>
      </c>
      <c r="G352" s="1" t="b">
        <f t="shared" ref="G352:G415" ca="1" si="7">H352=B352</f>
        <v>1</v>
      </c>
      <c r="H352" s="1505" t="str" cm="1">
        <f t="array" aca="1" ref="H352" ca="1">IF(I352&lt;&gt;"",INDIRECT("'"&amp;I352&amp;"'!"&amp;J352),"")</f>
        <v/>
      </c>
      <c r="I352" s="1510"/>
      <c r="J352" s="1506"/>
      <c r="K352" s="4"/>
    </row>
    <row r="353" spans="1:11" ht="15">
      <c r="A353" s="5">
        <v>294</v>
      </c>
      <c r="B353" s="721"/>
      <c r="F353" s="4" t="s">
        <v>4914</v>
      </c>
      <c r="G353" s="1" t="b">
        <f t="shared" ca="1" si="7"/>
        <v>1</v>
      </c>
      <c r="H353" s="1505" t="str" cm="1">
        <f t="array" aca="1" ref="H353" ca="1">IF(I353&lt;&gt;"",INDIRECT("'"&amp;I353&amp;"'!"&amp;J353),"")</f>
        <v/>
      </c>
      <c r="I353" s="1510"/>
      <c r="J353" s="1506"/>
      <c r="K353" s="4"/>
    </row>
    <row r="354" spans="1:11" ht="15">
      <c r="A354" s="5">
        <v>295</v>
      </c>
      <c r="B354" s="721"/>
      <c r="F354" s="4" t="s">
        <v>4914</v>
      </c>
      <c r="G354" s="1" t="b">
        <f t="shared" ca="1" si="7"/>
        <v>1</v>
      </c>
      <c r="H354" s="1505" t="str" cm="1">
        <f t="array" aca="1" ref="H354" ca="1">IF(I354&lt;&gt;"",INDIRECT("'"&amp;I354&amp;"'!"&amp;J354),"")</f>
        <v/>
      </c>
      <c r="I354" s="1510"/>
      <c r="J354" s="1506"/>
      <c r="K354" s="4"/>
    </row>
    <row r="355" spans="1:11" ht="15">
      <c r="A355" s="5">
        <v>296</v>
      </c>
      <c r="B355" s="721"/>
      <c r="F355" s="4" t="s">
        <v>4914</v>
      </c>
      <c r="G355" s="1" t="b">
        <f t="shared" ca="1" si="7"/>
        <v>1</v>
      </c>
      <c r="H355" s="1505" t="str" cm="1">
        <f t="array" aca="1" ref="H355" ca="1">IF(I355&lt;&gt;"",INDIRECT("'"&amp;I355&amp;"'!"&amp;J355),"")</f>
        <v/>
      </c>
      <c r="I355" s="1510"/>
      <c r="J355" s="1506"/>
      <c r="K355" s="4"/>
    </row>
    <row r="356" spans="1:11" ht="15">
      <c r="A356" s="5">
        <v>297</v>
      </c>
      <c r="B356" s="721"/>
      <c r="F356" s="4" t="s">
        <v>4914</v>
      </c>
      <c r="G356" s="1" t="b">
        <f t="shared" ca="1" si="7"/>
        <v>1</v>
      </c>
      <c r="H356" s="1505" t="str" cm="1">
        <f t="array" aca="1" ref="H356" ca="1">IF(I356&lt;&gt;"",INDIRECT("'"&amp;I356&amp;"'!"&amp;J356),"")</f>
        <v/>
      </c>
      <c r="I356" s="1510"/>
      <c r="J356" s="1506"/>
      <c r="K356" s="4"/>
    </row>
    <row r="357" spans="1:11" ht="15">
      <c r="A357" s="5">
        <v>298</v>
      </c>
      <c r="B357" s="721"/>
      <c r="F357" s="4" t="s">
        <v>4914</v>
      </c>
      <c r="G357" s="1" t="b">
        <f t="shared" ca="1" si="7"/>
        <v>1</v>
      </c>
      <c r="H357" s="1505" t="str" cm="1">
        <f t="array" aca="1" ref="H357" ca="1">IF(I357&lt;&gt;"",INDIRECT("'"&amp;I357&amp;"'!"&amp;J357),"")</f>
        <v/>
      </c>
      <c r="I357" s="1510"/>
      <c r="J357" s="1506"/>
      <c r="K357" s="4"/>
    </row>
    <row r="358" spans="1:11" ht="15">
      <c r="A358" s="5">
        <v>299</v>
      </c>
      <c r="B358" s="721"/>
      <c r="F358" s="4" t="s">
        <v>4914</v>
      </c>
      <c r="G358" s="1" t="b">
        <f t="shared" ca="1" si="7"/>
        <v>1</v>
      </c>
      <c r="H358" s="1505" t="str" cm="1">
        <f t="array" aca="1" ref="H358" ca="1">IF(I358&lt;&gt;"",INDIRECT("'"&amp;I358&amp;"'!"&amp;J358),"")</f>
        <v/>
      </c>
      <c r="I358" s="1510"/>
      <c r="J358" s="1506"/>
      <c r="K358" s="4"/>
    </row>
    <row r="359" spans="1:11" ht="15">
      <c r="A359" s="5">
        <v>300</v>
      </c>
      <c r="B359" s="721"/>
      <c r="F359" s="4" t="s">
        <v>4914</v>
      </c>
      <c r="G359" s="1" t="b">
        <f t="shared" ca="1" si="7"/>
        <v>1</v>
      </c>
      <c r="H359" s="1505" t="str" cm="1">
        <f t="array" aca="1" ref="H359" ca="1">IF(I359&lt;&gt;"",INDIRECT("'"&amp;I359&amp;"'!"&amp;J359),"")</f>
        <v/>
      </c>
      <c r="I359" s="1510"/>
      <c r="J359" s="1506"/>
      <c r="K359" s="4"/>
    </row>
    <row r="360" spans="1:11" ht="15">
      <c r="A360" s="5">
        <v>301</v>
      </c>
      <c r="B360" s="721"/>
      <c r="F360" s="4" t="s">
        <v>4914</v>
      </c>
      <c r="G360" s="1" t="b">
        <f t="shared" ca="1" si="7"/>
        <v>1</v>
      </c>
      <c r="H360" s="1505" t="str" cm="1">
        <f t="array" aca="1" ref="H360" ca="1">IF(I360&lt;&gt;"",INDIRECT("'"&amp;I360&amp;"'!"&amp;J360),"")</f>
        <v/>
      </c>
      <c r="I360" s="1510"/>
      <c r="J360" s="1506"/>
      <c r="K360" s="4"/>
    </row>
    <row r="361" spans="1:11" ht="15">
      <c r="A361" s="5">
        <v>302</v>
      </c>
      <c r="B361" s="721"/>
      <c r="F361" s="4" t="s">
        <v>4914</v>
      </c>
      <c r="G361" s="1" t="b">
        <f t="shared" ca="1" si="7"/>
        <v>1</v>
      </c>
      <c r="H361" s="1505" t="str" cm="1">
        <f t="array" aca="1" ref="H361" ca="1">IF(I361&lt;&gt;"",INDIRECT("'"&amp;I361&amp;"'!"&amp;J361),"")</f>
        <v/>
      </c>
      <c r="I361" s="1510"/>
      <c r="J361" s="1506"/>
      <c r="K361" s="4"/>
    </row>
    <row r="362" spans="1:11" ht="15">
      <c r="A362" s="5">
        <v>303</v>
      </c>
      <c r="B362" s="721"/>
      <c r="F362" s="4" t="s">
        <v>4914</v>
      </c>
      <c r="G362" s="1" t="b">
        <f t="shared" ca="1" si="7"/>
        <v>1</v>
      </c>
      <c r="H362" s="1505" t="str" cm="1">
        <f t="array" aca="1" ref="H362" ca="1">IF(I362&lt;&gt;"",INDIRECT("'"&amp;I362&amp;"'!"&amp;J362),"")</f>
        <v/>
      </c>
      <c r="I362" s="1510"/>
      <c r="J362" s="1506"/>
      <c r="K362" s="4"/>
    </row>
    <row r="363" spans="1:11" ht="15">
      <c r="A363" s="5">
        <v>304</v>
      </c>
      <c r="B363" s="721"/>
      <c r="F363" s="4" t="s">
        <v>4914</v>
      </c>
      <c r="G363" s="1" t="b">
        <f t="shared" ca="1" si="7"/>
        <v>1</v>
      </c>
      <c r="H363" s="1505" t="str" cm="1">
        <f t="array" aca="1" ref="H363" ca="1">IF(I363&lt;&gt;"",INDIRECT("'"&amp;I363&amp;"'!"&amp;J363),"")</f>
        <v/>
      </c>
      <c r="I363" s="1510"/>
      <c r="J363" s="1506"/>
      <c r="K363" s="4"/>
    </row>
    <row r="364" spans="1:11" ht="15">
      <c r="A364" s="5">
        <v>305</v>
      </c>
      <c r="B364" s="721"/>
      <c r="F364" s="4" t="s">
        <v>4914</v>
      </c>
      <c r="G364" s="1" t="b">
        <f t="shared" ca="1" si="7"/>
        <v>1</v>
      </c>
      <c r="H364" s="1505" t="str" cm="1">
        <f t="array" aca="1" ref="H364" ca="1">IF(I364&lt;&gt;"",INDIRECT("'"&amp;I364&amp;"'!"&amp;J364),"")</f>
        <v/>
      </c>
      <c r="I364" s="1510"/>
      <c r="J364" s="1506"/>
      <c r="K364" s="4"/>
    </row>
    <row r="365" spans="1:11" ht="15">
      <c r="A365" s="5">
        <v>306</v>
      </c>
      <c r="B365" s="721"/>
      <c r="F365" s="4" t="s">
        <v>4914</v>
      </c>
      <c r="G365" s="1" t="b">
        <f t="shared" ca="1" si="7"/>
        <v>1</v>
      </c>
      <c r="H365" s="1505" t="str" cm="1">
        <f t="array" aca="1" ref="H365" ca="1">IF(I365&lt;&gt;"",INDIRECT("'"&amp;I365&amp;"'!"&amp;J365),"")</f>
        <v/>
      </c>
      <c r="I365" s="1510"/>
      <c r="J365" s="1506"/>
      <c r="K365" s="4"/>
    </row>
    <row r="366" spans="1:11" ht="15">
      <c r="A366" s="5">
        <v>307</v>
      </c>
      <c r="B366" s="721"/>
      <c r="F366" s="4" t="s">
        <v>4914</v>
      </c>
      <c r="G366" s="1" t="b">
        <f t="shared" ca="1" si="7"/>
        <v>1</v>
      </c>
      <c r="H366" s="1505" t="str" cm="1">
        <f t="array" aca="1" ref="H366" ca="1">IF(I366&lt;&gt;"",INDIRECT("'"&amp;I366&amp;"'!"&amp;J366),"")</f>
        <v/>
      </c>
      <c r="I366" s="1510"/>
      <c r="J366" s="1506"/>
      <c r="K366" s="4"/>
    </row>
    <row r="367" spans="1:11" ht="15">
      <c r="A367" s="5">
        <v>308</v>
      </c>
      <c r="B367" s="721"/>
      <c r="F367" s="4" t="s">
        <v>4914</v>
      </c>
      <c r="G367" s="1" t="b">
        <f t="shared" ca="1" si="7"/>
        <v>1</v>
      </c>
      <c r="H367" s="1505" t="str" cm="1">
        <f t="array" aca="1" ref="H367" ca="1">IF(I367&lt;&gt;"",INDIRECT("'"&amp;I367&amp;"'!"&amp;J367),"")</f>
        <v/>
      </c>
      <c r="I367" s="1510"/>
      <c r="J367" s="1506"/>
      <c r="K367" s="4"/>
    </row>
    <row r="368" spans="1:11" ht="15">
      <c r="A368" s="5">
        <v>309</v>
      </c>
      <c r="B368" s="721"/>
      <c r="F368" s="4" t="s">
        <v>4914</v>
      </c>
      <c r="G368" s="1" t="b">
        <f t="shared" ca="1" si="7"/>
        <v>1</v>
      </c>
      <c r="H368" s="1505" t="str" cm="1">
        <f t="array" aca="1" ref="H368" ca="1">IF(I368&lt;&gt;"",INDIRECT("'"&amp;I368&amp;"'!"&amp;J368),"")</f>
        <v/>
      </c>
      <c r="I368" s="1510"/>
      <c r="J368" s="1506"/>
      <c r="K368" s="4"/>
    </row>
    <row r="369" spans="1:11" ht="15">
      <c r="A369" s="5">
        <v>310</v>
      </c>
      <c r="B369" s="721"/>
      <c r="F369" s="4" t="s">
        <v>4914</v>
      </c>
      <c r="G369" s="1" t="b">
        <f t="shared" ca="1" si="7"/>
        <v>1</v>
      </c>
      <c r="H369" s="1505" t="str" cm="1">
        <f t="array" aca="1" ref="H369" ca="1">IF(I369&lt;&gt;"",INDIRECT("'"&amp;I369&amp;"'!"&amp;J369),"")</f>
        <v/>
      </c>
      <c r="I369" s="1510"/>
      <c r="J369" s="1506"/>
      <c r="K369" s="4"/>
    </row>
    <row r="370" spans="1:11" ht="15">
      <c r="A370" s="5">
        <v>311</v>
      </c>
      <c r="B370" s="721"/>
      <c r="F370" s="4" t="s">
        <v>4914</v>
      </c>
      <c r="G370" s="1" t="b">
        <f t="shared" ca="1" si="7"/>
        <v>1</v>
      </c>
      <c r="H370" s="1505" t="str" cm="1">
        <f t="array" aca="1" ref="H370" ca="1">IF(I370&lt;&gt;"",INDIRECT("'"&amp;I370&amp;"'!"&amp;J370),"")</f>
        <v/>
      </c>
      <c r="I370" s="1510"/>
      <c r="J370" s="1506"/>
      <c r="K370" s="4"/>
    </row>
    <row r="371" spans="1:11" ht="15">
      <c r="A371" s="5">
        <v>312</v>
      </c>
      <c r="B371" s="721"/>
      <c r="F371" s="4" t="s">
        <v>4914</v>
      </c>
      <c r="G371" s="1" t="b">
        <f t="shared" ca="1" si="7"/>
        <v>1</v>
      </c>
      <c r="H371" s="1505" t="str" cm="1">
        <f t="array" aca="1" ref="H371" ca="1">IF(I371&lt;&gt;"",INDIRECT("'"&amp;I371&amp;"'!"&amp;J371),"")</f>
        <v/>
      </c>
      <c r="I371" s="1510"/>
      <c r="J371" s="1506"/>
      <c r="K371" s="4"/>
    </row>
    <row r="372" spans="1:11" ht="15">
      <c r="A372" s="5">
        <v>313</v>
      </c>
      <c r="B372" s="721"/>
      <c r="F372" s="4" t="s">
        <v>4914</v>
      </c>
      <c r="G372" s="1" t="b">
        <f t="shared" ca="1" si="7"/>
        <v>1</v>
      </c>
      <c r="H372" s="1505" t="str" cm="1">
        <f t="array" aca="1" ref="H372" ca="1">IF(I372&lt;&gt;"",INDIRECT("'"&amp;I372&amp;"'!"&amp;J372),"")</f>
        <v/>
      </c>
      <c r="I372" s="1510"/>
      <c r="J372" s="1506"/>
      <c r="K372" s="4"/>
    </row>
    <row r="373" spans="1:11" ht="15">
      <c r="A373" s="5">
        <v>314</v>
      </c>
      <c r="B373" s="721"/>
      <c r="F373" s="4" t="s">
        <v>4914</v>
      </c>
      <c r="G373" s="1" t="b">
        <f t="shared" ca="1" si="7"/>
        <v>1</v>
      </c>
      <c r="H373" s="1505" t="str" cm="1">
        <f t="array" aca="1" ref="H373" ca="1">IF(I373&lt;&gt;"",INDIRECT("'"&amp;I373&amp;"'!"&amp;J373),"")</f>
        <v/>
      </c>
      <c r="I373" s="1510"/>
      <c r="J373" s="1506"/>
      <c r="K373" s="4"/>
    </row>
    <row r="374" spans="1:11" ht="15">
      <c r="A374" s="5">
        <v>315</v>
      </c>
      <c r="B374" s="721"/>
      <c r="F374" s="4" t="s">
        <v>4914</v>
      </c>
      <c r="G374" s="1" t="b">
        <f t="shared" ca="1" si="7"/>
        <v>1</v>
      </c>
      <c r="H374" s="1505" t="str" cm="1">
        <f t="array" aca="1" ref="H374" ca="1">IF(I374&lt;&gt;"",INDIRECT("'"&amp;I374&amp;"'!"&amp;J374),"")</f>
        <v/>
      </c>
      <c r="I374" s="1510"/>
      <c r="J374" s="1506"/>
      <c r="K374" s="4"/>
    </row>
    <row r="375" spans="1:11" ht="15">
      <c r="A375" s="5">
        <v>316</v>
      </c>
      <c r="B375" s="721"/>
      <c r="F375" s="4" t="s">
        <v>4914</v>
      </c>
      <c r="G375" s="1" t="b">
        <f t="shared" ca="1" si="7"/>
        <v>1</v>
      </c>
      <c r="H375" s="1505" t="str" cm="1">
        <f t="array" aca="1" ref="H375" ca="1">IF(I375&lt;&gt;"",INDIRECT("'"&amp;I375&amp;"'!"&amp;J375),"")</f>
        <v/>
      </c>
      <c r="I375" s="1510"/>
      <c r="J375" s="1506"/>
      <c r="K375" s="4"/>
    </row>
    <row r="376" spans="1:11" ht="15">
      <c r="A376" s="5">
        <v>317</v>
      </c>
      <c r="B376" s="721"/>
      <c r="F376" s="4" t="s">
        <v>4914</v>
      </c>
      <c r="G376" s="1" t="b">
        <f t="shared" ca="1" si="7"/>
        <v>1</v>
      </c>
      <c r="H376" s="1505" t="str" cm="1">
        <f t="array" aca="1" ref="H376" ca="1">IF(I376&lt;&gt;"",INDIRECT("'"&amp;I376&amp;"'!"&amp;J376),"")</f>
        <v/>
      </c>
      <c r="I376" s="1510"/>
      <c r="J376" s="1506"/>
      <c r="K376" s="4"/>
    </row>
    <row r="377" spans="1:11" ht="15">
      <c r="A377" s="5">
        <v>318</v>
      </c>
      <c r="B377" s="721"/>
      <c r="F377" s="4" t="s">
        <v>4914</v>
      </c>
      <c r="G377" s="1" t="b">
        <f t="shared" ca="1" si="7"/>
        <v>1</v>
      </c>
      <c r="H377" s="1505" t="str" cm="1">
        <f t="array" aca="1" ref="H377" ca="1">IF(I377&lt;&gt;"",INDIRECT("'"&amp;I377&amp;"'!"&amp;J377),"")</f>
        <v/>
      </c>
      <c r="I377" s="1510"/>
      <c r="J377" s="1506"/>
      <c r="K377" s="4"/>
    </row>
    <row r="378" spans="1:11" ht="15">
      <c r="A378" s="5">
        <v>319</v>
      </c>
      <c r="B378" s="721"/>
      <c r="F378" s="4" t="s">
        <v>4914</v>
      </c>
      <c r="G378" s="1" t="b">
        <f t="shared" ca="1" si="7"/>
        <v>1</v>
      </c>
      <c r="H378" s="1505" t="str" cm="1">
        <f t="array" aca="1" ref="H378" ca="1">IF(I378&lt;&gt;"",INDIRECT("'"&amp;I378&amp;"'!"&amp;J378),"")</f>
        <v/>
      </c>
      <c r="I378" s="1510"/>
      <c r="J378" s="1506"/>
      <c r="K378" s="4"/>
    </row>
    <row r="379" spans="1:11" ht="15">
      <c r="A379" s="5">
        <v>320</v>
      </c>
      <c r="B379" s="721"/>
      <c r="F379" s="4" t="s">
        <v>4914</v>
      </c>
      <c r="G379" s="1" t="b">
        <f t="shared" ca="1" si="7"/>
        <v>1</v>
      </c>
      <c r="H379" s="1505" t="str" cm="1">
        <f t="array" aca="1" ref="H379" ca="1">IF(I379&lt;&gt;"",INDIRECT("'"&amp;I379&amp;"'!"&amp;J379),"")</f>
        <v/>
      </c>
      <c r="I379" s="1510"/>
      <c r="J379" s="1506"/>
      <c r="K379" s="4"/>
    </row>
    <row r="380" spans="1:11" ht="15">
      <c r="A380" s="5">
        <v>321</v>
      </c>
      <c r="B380" s="721"/>
      <c r="F380" s="4" t="s">
        <v>4914</v>
      </c>
      <c r="G380" s="1" t="b">
        <f t="shared" ca="1" si="7"/>
        <v>1</v>
      </c>
      <c r="H380" s="1505" t="str" cm="1">
        <f t="array" aca="1" ref="H380" ca="1">IF(I380&lt;&gt;"",INDIRECT("'"&amp;I380&amp;"'!"&amp;J380),"")</f>
        <v/>
      </c>
      <c r="I380" s="1510"/>
      <c r="J380" s="1506"/>
      <c r="K380" s="4"/>
    </row>
    <row r="381" spans="1:11" ht="15">
      <c r="A381" s="5">
        <v>322</v>
      </c>
      <c r="B381" s="721"/>
      <c r="F381" s="4" t="s">
        <v>4914</v>
      </c>
      <c r="G381" s="1" t="b">
        <f t="shared" ca="1" si="7"/>
        <v>1</v>
      </c>
      <c r="H381" s="1505" t="str" cm="1">
        <f t="array" aca="1" ref="H381" ca="1">IF(I381&lt;&gt;"",INDIRECT("'"&amp;I381&amp;"'!"&amp;J381),"")</f>
        <v/>
      </c>
      <c r="I381" s="1510"/>
      <c r="J381" s="1506"/>
      <c r="K381" s="4"/>
    </row>
    <row r="382" spans="1:11" ht="15">
      <c r="A382" s="5">
        <v>323</v>
      </c>
      <c r="B382" s="721"/>
      <c r="F382" s="4" t="s">
        <v>4914</v>
      </c>
      <c r="G382" s="1" t="b">
        <f t="shared" ca="1" si="7"/>
        <v>1</v>
      </c>
      <c r="H382" s="1505" t="str" cm="1">
        <f t="array" aca="1" ref="H382" ca="1">IF(I382&lt;&gt;"",INDIRECT("'"&amp;I382&amp;"'!"&amp;J382),"")</f>
        <v/>
      </c>
      <c r="I382" s="1510"/>
      <c r="J382" s="1506"/>
      <c r="K382" s="4"/>
    </row>
    <row r="383" spans="1:11" ht="15">
      <c r="A383" s="5">
        <v>324</v>
      </c>
      <c r="B383" s="721"/>
      <c r="F383" s="4" t="s">
        <v>4914</v>
      </c>
      <c r="G383" s="1" t="b">
        <f t="shared" ca="1" si="7"/>
        <v>1</v>
      </c>
      <c r="H383" s="1505" t="str" cm="1">
        <f t="array" aca="1" ref="H383" ca="1">IF(I383&lt;&gt;"",INDIRECT("'"&amp;I383&amp;"'!"&amp;J383),"")</f>
        <v/>
      </c>
      <c r="I383" s="1510"/>
      <c r="J383" s="1506"/>
      <c r="K383" s="4"/>
    </row>
    <row r="384" spans="1:11" ht="15">
      <c r="A384" s="5">
        <v>325</v>
      </c>
      <c r="B384" s="721"/>
      <c r="F384" s="4" t="s">
        <v>4914</v>
      </c>
      <c r="G384" s="1" t="b">
        <f t="shared" ca="1" si="7"/>
        <v>1</v>
      </c>
      <c r="H384" s="1505" t="str" cm="1">
        <f t="array" aca="1" ref="H384" ca="1">IF(I384&lt;&gt;"",INDIRECT("'"&amp;I384&amp;"'!"&amp;J384),"")</f>
        <v/>
      </c>
      <c r="I384" s="1510"/>
      <c r="J384" s="1506"/>
      <c r="K384" s="4"/>
    </row>
    <row r="385" spans="1:11" ht="15">
      <c r="A385" s="5">
        <v>326</v>
      </c>
      <c r="B385" s="721"/>
      <c r="F385" s="4" t="s">
        <v>4914</v>
      </c>
      <c r="G385" s="1" t="b">
        <f t="shared" ca="1" si="7"/>
        <v>1</v>
      </c>
      <c r="H385" s="1505" t="str" cm="1">
        <f t="array" aca="1" ref="H385" ca="1">IF(I385&lt;&gt;"",INDIRECT("'"&amp;I385&amp;"'!"&amp;J385),"")</f>
        <v/>
      </c>
      <c r="I385" s="1510"/>
      <c r="J385" s="1506"/>
      <c r="K385" s="4"/>
    </row>
    <row r="386" spans="1:11" ht="15">
      <c r="A386" s="5">
        <v>327</v>
      </c>
      <c r="B386" s="721"/>
      <c r="F386" s="4" t="s">
        <v>4914</v>
      </c>
      <c r="G386" s="1" t="b">
        <f t="shared" ca="1" si="7"/>
        <v>1</v>
      </c>
      <c r="H386" s="1505" t="str" cm="1">
        <f t="array" aca="1" ref="H386" ca="1">IF(I386&lt;&gt;"",INDIRECT("'"&amp;I386&amp;"'!"&amp;J386),"")</f>
        <v/>
      </c>
      <c r="I386" s="1510"/>
      <c r="J386" s="1506"/>
      <c r="K386" s="4"/>
    </row>
    <row r="387" spans="1:11" ht="15">
      <c r="A387" s="5">
        <v>328</v>
      </c>
      <c r="B387" s="721"/>
      <c r="F387" s="4" t="s">
        <v>4914</v>
      </c>
      <c r="G387" s="1" t="b">
        <f t="shared" ca="1" si="7"/>
        <v>1</v>
      </c>
      <c r="H387" s="1505" t="str" cm="1">
        <f t="array" aca="1" ref="H387" ca="1">IF(I387&lt;&gt;"",INDIRECT("'"&amp;I387&amp;"'!"&amp;J387),"")</f>
        <v/>
      </c>
      <c r="I387" s="1510"/>
      <c r="J387" s="1506"/>
      <c r="K387" s="4"/>
    </row>
    <row r="388" spans="1:11" ht="15">
      <c r="A388" s="5">
        <v>329</v>
      </c>
      <c r="B388" s="721"/>
      <c r="F388" s="4" t="s">
        <v>4914</v>
      </c>
      <c r="G388" s="1" t="b">
        <f t="shared" ca="1" si="7"/>
        <v>1</v>
      </c>
      <c r="H388" s="1505" t="str" cm="1">
        <f t="array" aca="1" ref="H388" ca="1">IF(I388&lt;&gt;"",INDIRECT("'"&amp;I388&amp;"'!"&amp;J388),"")</f>
        <v/>
      </c>
      <c r="I388" s="1510"/>
      <c r="J388" s="1506"/>
      <c r="K388" s="4"/>
    </row>
    <row r="389" spans="1:11" ht="15">
      <c r="A389" s="5">
        <v>330</v>
      </c>
      <c r="B389" s="721"/>
      <c r="F389" s="4" t="s">
        <v>4914</v>
      </c>
      <c r="G389" s="1" t="b">
        <f t="shared" ca="1" si="7"/>
        <v>1</v>
      </c>
      <c r="H389" s="1505" t="str" cm="1">
        <f t="array" aca="1" ref="H389" ca="1">IF(I389&lt;&gt;"",INDIRECT("'"&amp;I389&amp;"'!"&amp;J389),"")</f>
        <v/>
      </c>
      <c r="I389" s="1510"/>
      <c r="J389" s="1506"/>
      <c r="K389" s="4"/>
    </row>
    <row r="390" spans="1:11" ht="15">
      <c r="A390" s="5">
        <v>331</v>
      </c>
      <c r="B390" s="721"/>
      <c r="F390" s="4" t="s">
        <v>4914</v>
      </c>
      <c r="G390" s="1" t="b">
        <f t="shared" ca="1" si="7"/>
        <v>1</v>
      </c>
      <c r="H390" s="1505" t="str" cm="1">
        <f t="array" aca="1" ref="H390" ca="1">IF(I390&lt;&gt;"",INDIRECT("'"&amp;I390&amp;"'!"&amp;J390),"")</f>
        <v/>
      </c>
      <c r="I390" s="1510"/>
      <c r="J390" s="1506"/>
      <c r="K390" s="4"/>
    </row>
    <row r="391" spans="1:11" ht="15">
      <c r="A391" s="5">
        <v>332</v>
      </c>
      <c r="B391" s="721"/>
      <c r="F391" s="4" t="s">
        <v>4914</v>
      </c>
      <c r="G391" s="1" t="b">
        <f t="shared" ca="1" si="7"/>
        <v>1</v>
      </c>
      <c r="H391" s="1505" t="str" cm="1">
        <f t="array" aca="1" ref="H391" ca="1">IF(I391&lt;&gt;"",INDIRECT("'"&amp;I391&amp;"'!"&amp;J391),"")</f>
        <v/>
      </c>
      <c r="I391" s="1510"/>
      <c r="J391" s="1506"/>
      <c r="K391" s="4"/>
    </row>
    <row r="392" spans="1:11" ht="15">
      <c r="A392" s="5">
        <v>333</v>
      </c>
      <c r="B392" s="721"/>
      <c r="F392" s="4" t="s">
        <v>4914</v>
      </c>
      <c r="G392" s="1" t="b">
        <f t="shared" ca="1" si="7"/>
        <v>1</v>
      </c>
      <c r="H392" s="1505" t="str" cm="1">
        <f t="array" aca="1" ref="H392" ca="1">IF(I392&lt;&gt;"",INDIRECT("'"&amp;I392&amp;"'!"&amp;J392),"")</f>
        <v/>
      </c>
      <c r="I392" s="1510"/>
      <c r="J392" s="1506"/>
      <c r="K392" s="4"/>
    </row>
    <row r="393" spans="1:11" ht="15">
      <c r="A393" s="5">
        <v>334</v>
      </c>
      <c r="B393" s="721"/>
      <c r="F393" s="4" t="s">
        <v>4914</v>
      </c>
      <c r="G393" s="1" t="b">
        <f t="shared" ca="1" si="7"/>
        <v>1</v>
      </c>
      <c r="H393" s="1505" t="str" cm="1">
        <f t="array" aca="1" ref="H393" ca="1">IF(I393&lt;&gt;"",INDIRECT("'"&amp;I393&amp;"'!"&amp;J393),"")</f>
        <v/>
      </c>
      <c r="I393" s="1510"/>
      <c r="J393" s="1506"/>
      <c r="K393" s="4"/>
    </row>
    <row r="394" spans="1:11" ht="15">
      <c r="A394" s="5">
        <v>335</v>
      </c>
      <c r="B394" s="721"/>
      <c r="F394" s="4" t="s">
        <v>4914</v>
      </c>
      <c r="G394" s="1" t="b">
        <f t="shared" ca="1" si="7"/>
        <v>1</v>
      </c>
      <c r="H394" s="1505" t="str" cm="1">
        <f t="array" aca="1" ref="H394" ca="1">IF(I394&lt;&gt;"",INDIRECT("'"&amp;I394&amp;"'!"&amp;J394),"")</f>
        <v/>
      </c>
      <c r="I394" s="1510"/>
      <c r="J394" s="1506"/>
      <c r="K394" s="4"/>
    </row>
    <row r="395" spans="1:11" ht="15">
      <c r="A395" s="5">
        <v>336</v>
      </c>
      <c r="B395" s="721"/>
      <c r="F395" s="4" t="s">
        <v>4914</v>
      </c>
      <c r="G395" s="1" t="b">
        <f t="shared" ca="1" si="7"/>
        <v>1</v>
      </c>
      <c r="H395" s="1505" t="str" cm="1">
        <f t="array" aca="1" ref="H395" ca="1">IF(I395&lt;&gt;"",INDIRECT("'"&amp;I395&amp;"'!"&amp;J395),"")</f>
        <v/>
      </c>
      <c r="I395" s="1510"/>
      <c r="J395" s="1506"/>
      <c r="K395" s="4"/>
    </row>
    <row r="396" spans="1:11" ht="15">
      <c r="A396" s="5">
        <v>337</v>
      </c>
      <c r="B396" s="721"/>
      <c r="F396" s="4" t="s">
        <v>4914</v>
      </c>
      <c r="G396" s="1" t="b">
        <f t="shared" ca="1" si="7"/>
        <v>1</v>
      </c>
      <c r="H396" s="1505" t="str" cm="1">
        <f t="array" aca="1" ref="H396" ca="1">IF(I396&lt;&gt;"",INDIRECT("'"&amp;I396&amp;"'!"&amp;J396),"")</f>
        <v/>
      </c>
      <c r="I396" s="1510"/>
      <c r="J396" s="1506"/>
      <c r="K396" s="4"/>
    </row>
    <row r="397" spans="1:11" ht="15">
      <c r="A397" s="5">
        <v>338</v>
      </c>
      <c r="B397" s="721"/>
      <c r="F397" s="4" t="s">
        <v>4914</v>
      </c>
      <c r="G397" s="1" t="b">
        <f t="shared" ca="1" si="7"/>
        <v>1</v>
      </c>
      <c r="H397" s="1505" t="str" cm="1">
        <f t="array" aca="1" ref="H397" ca="1">IF(I397&lt;&gt;"",INDIRECT("'"&amp;I397&amp;"'!"&amp;J397),"")</f>
        <v/>
      </c>
      <c r="I397" s="1510"/>
      <c r="J397" s="1506"/>
      <c r="K397" s="4"/>
    </row>
    <row r="398" spans="1:11" ht="15">
      <c r="A398" s="5">
        <v>339</v>
      </c>
      <c r="B398" s="721"/>
      <c r="F398" s="4" t="s">
        <v>4914</v>
      </c>
      <c r="G398" s="1" t="b">
        <f t="shared" ca="1" si="7"/>
        <v>1</v>
      </c>
      <c r="H398" s="1505" t="str" cm="1">
        <f t="array" aca="1" ref="H398" ca="1">IF(I398&lt;&gt;"",INDIRECT("'"&amp;I398&amp;"'!"&amp;J398),"")</f>
        <v/>
      </c>
      <c r="I398" s="1510"/>
      <c r="J398" s="1506"/>
      <c r="K398" s="4"/>
    </row>
    <row r="399" spans="1:11" ht="15">
      <c r="A399" s="5">
        <v>340</v>
      </c>
      <c r="B399" s="721"/>
      <c r="F399" s="4" t="s">
        <v>4914</v>
      </c>
      <c r="G399" s="1" t="b">
        <f t="shared" ca="1" si="7"/>
        <v>1</v>
      </c>
      <c r="H399" s="1505" t="str" cm="1">
        <f t="array" aca="1" ref="H399" ca="1">IF(I399&lt;&gt;"",INDIRECT("'"&amp;I399&amp;"'!"&amp;J399),"")</f>
        <v/>
      </c>
      <c r="I399" s="1510"/>
      <c r="J399" s="1506"/>
      <c r="K399" s="4"/>
    </row>
    <row r="400" spans="1:11" ht="15">
      <c r="A400" s="5">
        <v>341</v>
      </c>
      <c r="B400" s="721"/>
      <c r="F400" s="4" t="s">
        <v>4914</v>
      </c>
      <c r="G400" s="1" t="b">
        <f t="shared" ca="1" si="7"/>
        <v>1</v>
      </c>
      <c r="H400" s="1505" t="str" cm="1">
        <f t="array" aca="1" ref="H400" ca="1">IF(I400&lt;&gt;"",INDIRECT("'"&amp;I400&amp;"'!"&amp;J400),"")</f>
        <v/>
      </c>
      <c r="I400" s="1510"/>
      <c r="J400" s="1506"/>
      <c r="K400" s="4"/>
    </row>
    <row r="401" spans="1:11" ht="15">
      <c r="A401" s="5">
        <v>342</v>
      </c>
      <c r="B401" s="721"/>
      <c r="F401" s="4" t="s">
        <v>4914</v>
      </c>
      <c r="G401" s="1" t="b">
        <f t="shared" ca="1" si="7"/>
        <v>1</v>
      </c>
      <c r="H401" s="1505" t="str" cm="1">
        <f t="array" aca="1" ref="H401" ca="1">IF(I401&lt;&gt;"",INDIRECT("'"&amp;I401&amp;"'!"&amp;J401),"")</f>
        <v/>
      </c>
      <c r="I401" s="1510"/>
      <c r="J401" s="1506"/>
      <c r="K401" s="4"/>
    </row>
    <row r="402" spans="1:11" ht="15">
      <c r="A402" s="5">
        <v>343</v>
      </c>
      <c r="B402" s="721"/>
      <c r="F402" s="4" t="s">
        <v>4914</v>
      </c>
      <c r="G402" s="1" t="b">
        <f t="shared" ca="1" si="7"/>
        <v>1</v>
      </c>
      <c r="H402" s="1505" t="str" cm="1">
        <f t="array" aca="1" ref="H402" ca="1">IF(I402&lt;&gt;"",INDIRECT("'"&amp;I402&amp;"'!"&amp;J402),"")</f>
        <v/>
      </c>
      <c r="I402" s="1510"/>
      <c r="J402" s="1506"/>
      <c r="K402" s="4"/>
    </row>
    <row r="403" spans="1:11" ht="15">
      <c r="A403" s="5">
        <v>344</v>
      </c>
      <c r="B403" s="721"/>
      <c r="F403" s="4" t="s">
        <v>4914</v>
      </c>
      <c r="G403" s="1" t="b">
        <f t="shared" ca="1" si="7"/>
        <v>1</v>
      </c>
      <c r="H403" s="1505" t="str" cm="1">
        <f t="array" aca="1" ref="H403" ca="1">IF(I403&lt;&gt;"",INDIRECT("'"&amp;I403&amp;"'!"&amp;J403),"")</f>
        <v/>
      </c>
      <c r="I403" s="1510"/>
      <c r="J403" s="1506"/>
      <c r="K403" s="4"/>
    </row>
    <row r="404" spans="1:11" ht="15">
      <c r="A404" s="5">
        <v>345</v>
      </c>
      <c r="B404" s="721"/>
      <c r="F404" s="4" t="s">
        <v>4914</v>
      </c>
      <c r="G404" s="1" t="b">
        <f t="shared" ca="1" si="7"/>
        <v>1</v>
      </c>
      <c r="H404" s="1505" t="str" cm="1">
        <f t="array" aca="1" ref="H404" ca="1">IF(I404&lt;&gt;"",INDIRECT("'"&amp;I404&amp;"'!"&amp;J404),"")</f>
        <v/>
      </c>
      <c r="I404" s="1510"/>
      <c r="J404" s="1506"/>
      <c r="K404" s="4"/>
    </row>
    <row r="405" spans="1:11" ht="15">
      <c r="A405" s="5">
        <v>346</v>
      </c>
      <c r="B405" s="721"/>
      <c r="F405" s="4" t="s">
        <v>4914</v>
      </c>
      <c r="G405" s="1" t="b">
        <f t="shared" ca="1" si="7"/>
        <v>1</v>
      </c>
      <c r="H405" s="1505" t="str" cm="1">
        <f t="array" aca="1" ref="H405" ca="1">IF(I405&lt;&gt;"",INDIRECT("'"&amp;I405&amp;"'!"&amp;J405),"")</f>
        <v/>
      </c>
      <c r="I405" s="1510"/>
      <c r="J405" s="1506"/>
      <c r="K405" s="4"/>
    </row>
    <row r="406" spans="1:11" ht="15">
      <c r="A406" s="5">
        <v>347</v>
      </c>
      <c r="B406" s="721"/>
      <c r="F406" s="4" t="s">
        <v>4914</v>
      </c>
      <c r="G406" s="1" t="b">
        <f t="shared" ca="1" si="7"/>
        <v>1</v>
      </c>
      <c r="H406" s="1505" t="str" cm="1">
        <f t="array" aca="1" ref="H406" ca="1">IF(I406&lt;&gt;"",INDIRECT("'"&amp;I406&amp;"'!"&amp;J406),"")</f>
        <v/>
      </c>
      <c r="I406" s="1510"/>
      <c r="J406" s="1506"/>
      <c r="K406" s="4"/>
    </row>
    <row r="407" spans="1:11" ht="15">
      <c r="A407" s="5">
        <v>348</v>
      </c>
      <c r="B407" s="721"/>
      <c r="F407" s="4" t="s">
        <v>4914</v>
      </c>
      <c r="G407" s="1" t="b">
        <f t="shared" ca="1" si="7"/>
        <v>1</v>
      </c>
      <c r="H407" s="1505" t="str" cm="1">
        <f t="array" aca="1" ref="H407" ca="1">IF(I407&lt;&gt;"",INDIRECT("'"&amp;I407&amp;"'!"&amp;J407),"")</f>
        <v/>
      </c>
      <c r="I407" s="1510"/>
      <c r="J407" s="1506"/>
      <c r="K407" s="4"/>
    </row>
    <row r="408" spans="1:11" ht="15">
      <c r="A408" s="5">
        <v>349</v>
      </c>
      <c r="B408" s="721"/>
      <c r="F408" s="4" t="s">
        <v>4914</v>
      </c>
      <c r="G408" s="1" t="b">
        <f t="shared" ca="1" si="7"/>
        <v>1</v>
      </c>
      <c r="H408" s="1505" t="str" cm="1">
        <f t="array" aca="1" ref="H408" ca="1">IF(I408&lt;&gt;"",INDIRECT("'"&amp;I408&amp;"'!"&amp;J408),"")</f>
        <v/>
      </c>
      <c r="I408" s="1510"/>
      <c r="J408" s="1506"/>
      <c r="K408" s="4"/>
    </row>
    <row r="409" spans="1:11" ht="15">
      <c r="A409" s="5">
        <v>350</v>
      </c>
      <c r="B409" s="721"/>
      <c r="F409" s="4" t="s">
        <v>4914</v>
      </c>
      <c r="G409" s="1" t="b">
        <f t="shared" ca="1" si="7"/>
        <v>1</v>
      </c>
      <c r="H409" s="1505" t="str" cm="1">
        <f t="array" aca="1" ref="H409" ca="1">IF(I409&lt;&gt;"",INDIRECT("'"&amp;I409&amp;"'!"&amp;J409),"")</f>
        <v/>
      </c>
      <c r="I409" s="1510"/>
      <c r="J409" s="1506"/>
      <c r="K409" s="4"/>
    </row>
    <row r="410" spans="1:11" ht="15">
      <c r="A410" s="5">
        <v>351</v>
      </c>
      <c r="B410" s="721"/>
      <c r="F410" s="4" t="s">
        <v>4914</v>
      </c>
      <c r="G410" s="1" t="b">
        <f t="shared" ca="1" si="7"/>
        <v>1</v>
      </c>
      <c r="H410" s="1505" t="str" cm="1">
        <f t="array" aca="1" ref="H410" ca="1">IF(I410&lt;&gt;"",INDIRECT("'"&amp;I410&amp;"'!"&amp;J410),"")</f>
        <v/>
      </c>
      <c r="I410" s="1510"/>
      <c r="J410" s="1506"/>
      <c r="K410" s="4"/>
    </row>
    <row r="411" spans="1:11" ht="15">
      <c r="A411" s="5">
        <v>352</v>
      </c>
      <c r="B411" s="721"/>
      <c r="F411" s="4" t="s">
        <v>4914</v>
      </c>
      <c r="G411" s="1" t="b">
        <f t="shared" ca="1" si="7"/>
        <v>1</v>
      </c>
      <c r="H411" s="1505" t="str" cm="1">
        <f t="array" aca="1" ref="H411" ca="1">IF(I411&lt;&gt;"",INDIRECT("'"&amp;I411&amp;"'!"&amp;J411),"")</f>
        <v/>
      </c>
      <c r="I411" s="1510"/>
      <c r="J411" s="1506"/>
      <c r="K411" s="4"/>
    </row>
    <row r="412" spans="1:11" ht="15">
      <c r="A412" s="5">
        <v>353</v>
      </c>
      <c r="B412" s="721"/>
      <c r="F412" s="4" t="s">
        <v>4914</v>
      </c>
      <c r="G412" s="1" t="b">
        <f t="shared" ca="1" si="7"/>
        <v>1</v>
      </c>
      <c r="H412" s="1505" t="str" cm="1">
        <f t="array" aca="1" ref="H412" ca="1">IF(I412&lt;&gt;"",INDIRECT("'"&amp;I412&amp;"'!"&amp;J412),"")</f>
        <v/>
      </c>
      <c r="I412" s="1510"/>
      <c r="J412" s="1506"/>
      <c r="K412" s="4"/>
    </row>
    <row r="413" spans="1:11" ht="15">
      <c r="A413" s="5">
        <v>354</v>
      </c>
      <c r="B413" s="721"/>
      <c r="F413" s="4" t="s">
        <v>4914</v>
      </c>
      <c r="G413" s="1" t="b">
        <f t="shared" ca="1" si="7"/>
        <v>1</v>
      </c>
      <c r="H413" s="1505" t="str" cm="1">
        <f t="array" aca="1" ref="H413" ca="1">IF(I413&lt;&gt;"",INDIRECT("'"&amp;I413&amp;"'!"&amp;J413),"")</f>
        <v/>
      </c>
      <c r="I413" s="1510"/>
      <c r="J413" s="1506"/>
      <c r="K413" s="4"/>
    </row>
    <row r="414" spans="1:11" ht="15">
      <c r="A414" s="5">
        <v>355</v>
      </c>
      <c r="B414" s="721"/>
      <c r="F414" s="4" t="s">
        <v>4914</v>
      </c>
      <c r="G414" s="1" t="b">
        <f t="shared" ca="1" si="7"/>
        <v>1</v>
      </c>
      <c r="H414" s="1505" t="str" cm="1">
        <f t="array" aca="1" ref="H414" ca="1">IF(I414&lt;&gt;"",INDIRECT("'"&amp;I414&amp;"'!"&amp;J414),"")</f>
        <v/>
      </c>
      <c r="I414" s="1510"/>
      <c r="J414" s="1506"/>
      <c r="K414" s="4"/>
    </row>
    <row r="415" spans="1:11" ht="15">
      <c r="A415" s="5">
        <v>356</v>
      </c>
      <c r="B415" s="721"/>
      <c r="F415" s="4" t="s">
        <v>4914</v>
      </c>
      <c r="G415" s="1" t="b">
        <f t="shared" ca="1" si="7"/>
        <v>1</v>
      </c>
      <c r="H415" s="1505" t="str" cm="1">
        <f t="array" aca="1" ref="H415" ca="1">IF(I415&lt;&gt;"",INDIRECT("'"&amp;I415&amp;"'!"&amp;J415),"")</f>
        <v/>
      </c>
      <c r="I415" s="1510"/>
      <c r="J415" s="1506"/>
      <c r="K415" s="4"/>
    </row>
    <row r="416" spans="1:11" ht="15">
      <c r="A416" s="5">
        <v>357</v>
      </c>
      <c r="B416" s="721"/>
      <c r="F416" s="4" t="s">
        <v>4914</v>
      </c>
      <c r="G416" s="1" t="b">
        <f t="shared" ref="G416:G479" ca="1" si="8">H416=B416</f>
        <v>1</v>
      </c>
      <c r="H416" s="1505" t="str" cm="1">
        <f t="array" aca="1" ref="H416" ca="1">IF(I416&lt;&gt;"",INDIRECT("'"&amp;I416&amp;"'!"&amp;J416),"")</f>
        <v/>
      </c>
      <c r="I416" s="1510"/>
      <c r="J416" s="1506"/>
      <c r="K416" s="4"/>
    </row>
    <row r="417" spans="1:11" ht="15">
      <c r="A417" s="5">
        <v>358</v>
      </c>
      <c r="B417" s="721"/>
      <c r="F417" s="4" t="s">
        <v>4914</v>
      </c>
      <c r="G417" s="1" t="b">
        <f t="shared" ca="1" si="8"/>
        <v>1</v>
      </c>
      <c r="H417" s="1505" t="str" cm="1">
        <f t="array" aca="1" ref="H417" ca="1">IF(I417&lt;&gt;"",INDIRECT("'"&amp;I417&amp;"'!"&amp;J417),"")</f>
        <v/>
      </c>
      <c r="I417" s="1510"/>
      <c r="J417" s="1506"/>
      <c r="K417" s="4"/>
    </row>
    <row r="418" spans="1:11" ht="15">
      <c r="A418" s="5">
        <v>359</v>
      </c>
      <c r="B418" s="721"/>
      <c r="F418" s="4" t="s">
        <v>4914</v>
      </c>
      <c r="G418" s="1" t="b">
        <f t="shared" ca="1" si="8"/>
        <v>1</v>
      </c>
      <c r="H418" s="1505" t="str" cm="1">
        <f t="array" aca="1" ref="H418" ca="1">IF(I418&lt;&gt;"",INDIRECT("'"&amp;I418&amp;"'!"&amp;J418),"")</f>
        <v/>
      </c>
      <c r="I418" s="1510"/>
      <c r="J418" s="1506"/>
      <c r="K418" s="4"/>
    </row>
    <row r="419" spans="1:11" ht="15">
      <c r="A419" s="5">
        <v>360</v>
      </c>
      <c r="B419" s="721"/>
      <c r="F419" s="4" t="s">
        <v>4914</v>
      </c>
      <c r="G419" s="1" t="b">
        <f t="shared" ca="1" si="8"/>
        <v>1</v>
      </c>
      <c r="H419" s="1505" t="str" cm="1">
        <f t="array" aca="1" ref="H419" ca="1">IF(I419&lt;&gt;"",INDIRECT("'"&amp;I419&amp;"'!"&amp;J419),"")</f>
        <v/>
      </c>
      <c r="I419" s="1510"/>
      <c r="J419" s="1506"/>
      <c r="K419" s="4"/>
    </row>
    <row r="420" spans="1:11" ht="15">
      <c r="A420" s="5">
        <v>361</v>
      </c>
      <c r="B420" s="721"/>
      <c r="F420" s="4" t="s">
        <v>4914</v>
      </c>
      <c r="G420" s="1" t="b">
        <f t="shared" ca="1" si="8"/>
        <v>1</v>
      </c>
      <c r="H420" s="1505" t="str" cm="1">
        <f t="array" aca="1" ref="H420" ca="1">IF(I420&lt;&gt;"",INDIRECT("'"&amp;I420&amp;"'!"&amp;J420),"")</f>
        <v/>
      </c>
      <c r="I420" s="1510"/>
      <c r="J420" s="1506"/>
      <c r="K420" s="4"/>
    </row>
    <row r="421" spans="1:11" ht="15">
      <c r="A421" s="5">
        <v>362</v>
      </c>
      <c r="B421" s="721"/>
      <c r="F421" s="4" t="s">
        <v>4914</v>
      </c>
      <c r="G421" s="1" t="b">
        <f t="shared" ca="1" si="8"/>
        <v>1</v>
      </c>
      <c r="H421" s="1505" t="str" cm="1">
        <f t="array" aca="1" ref="H421" ca="1">IF(I421&lt;&gt;"",INDIRECT("'"&amp;I421&amp;"'!"&amp;J421),"")</f>
        <v/>
      </c>
      <c r="I421" s="1510"/>
      <c r="J421" s="1506"/>
      <c r="K421" s="4"/>
    </row>
    <row r="422" spans="1:11" ht="15">
      <c r="A422" s="5">
        <v>363</v>
      </c>
      <c r="B422" s="721"/>
      <c r="F422" s="4" t="s">
        <v>4914</v>
      </c>
      <c r="G422" s="1" t="b">
        <f t="shared" ca="1" si="8"/>
        <v>1</v>
      </c>
      <c r="H422" s="1505" t="str" cm="1">
        <f t="array" aca="1" ref="H422" ca="1">IF(I422&lt;&gt;"",INDIRECT("'"&amp;I422&amp;"'!"&amp;J422),"")</f>
        <v/>
      </c>
      <c r="I422" s="1510"/>
      <c r="J422" s="1506"/>
      <c r="K422" s="4"/>
    </row>
    <row r="423" spans="1:11" ht="15">
      <c r="A423" s="5">
        <v>364</v>
      </c>
      <c r="B423" s="721"/>
      <c r="F423" s="4" t="s">
        <v>4914</v>
      </c>
      <c r="G423" s="1" t="b">
        <f t="shared" ca="1" si="8"/>
        <v>1</v>
      </c>
      <c r="H423" s="1505" t="str" cm="1">
        <f t="array" aca="1" ref="H423" ca="1">IF(I423&lt;&gt;"",INDIRECT("'"&amp;I423&amp;"'!"&amp;J423),"")</f>
        <v/>
      </c>
      <c r="I423" s="1510"/>
      <c r="J423" s="1506"/>
      <c r="K423" s="4"/>
    </row>
    <row r="424" spans="1:11" ht="15">
      <c r="A424" s="5">
        <v>365</v>
      </c>
      <c r="B424" s="721"/>
      <c r="F424" s="4" t="s">
        <v>4914</v>
      </c>
      <c r="G424" s="1" t="b">
        <f t="shared" ca="1" si="8"/>
        <v>1</v>
      </c>
      <c r="H424" s="1505" t="str" cm="1">
        <f t="array" aca="1" ref="H424" ca="1">IF(I424&lt;&gt;"",INDIRECT("'"&amp;I424&amp;"'!"&amp;J424),"")</f>
        <v/>
      </c>
      <c r="I424" s="1510"/>
      <c r="J424" s="1506"/>
      <c r="K424" s="4"/>
    </row>
    <row r="425" spans="1:11" ht="15">
      <c r="A425" s="5">
        <v>366</v>
      </c>
      <c r="B425" s="721"/>
      <c r="F425" s="4" t="s">
        <v>4914</v>
      </c>
      <c r="G425" s="1" t="b">
        <f t="shared" ca="1" si="8"/>
        <v>1</v>
      </c>
      <c r="H425" s="1505" t="str" cm="1">
        <f t="array" aca="1" ref="H425" ca="1">IF(I425&lt;&gt;"",INDIRECT("'"&amp;I425&amp;"'!"&amp;J425),"")</f>
        <v/>
      </c>
      <c r="I425" s="1510"/>
      <c r="J425" s="1506"/>
      <c r="K425" s="4"/>
    </row>
    <row r="426" spans="1:11" ht="15">
      <c r="A426" s="5">
        <v>367</v>
      </c>
      <c r="B426" s="721"/>
      <c r="F426" s="4" t="s">
        <v>4914</v>
      </c>
      <c r="G426" s="1" t="b">
        <f t="shared" ca="1" si="8"/>
        <v>1</v>
      </c>
      <c r="H426" s="1505" t="str" cm="1">
        <f t="array" aca="1" ref="H426" ca="1">IF(I426&lt;&gt;"",INDIRECT("'"&amp;I426&amp;"'!"&amp;J426),"")</f>
        <v/>
      </c>
      <c r="I426" s="1510"/>
      <c r="J426" s="1506"/>
      <c r="K426" s="4"/>
    </row>
    <row r="427" spans="1:11" ht="15">
      <c r="A427" s="5">
        <v>368</v>
      </c>
      <c r="B427" s="721"/>
      <c r="F427" s="4" t="s">
        <v>4914</v>
      </c>
      <c r="G427" s="1" t="b">
        <f t="shared" ca="1" si="8"/>
        <v>1</v>
      </c>
      <c r="H427" s="1505" t="str" cm="1">
        <f t="array" aca="1" ref="H427" ca="1">IF(I427&lt;&gt;"",INDIRECT("'"&amp;I427&amp;"'!"&amp;J427),"")</f>
        <v/>
      </c>
      <c r="I427" s="1510"/>
      <c r="J427" s="1506"/>
      <c r="K427" s="4"/>
    </row>
    <row r="428" spans="1:11" ht="15">
      <c r="A428" s="5">
        <v>369</v>
      </c>
      <c r="B428" s="721"/>
      <c r="F428" s="4" t="s">
        <v>4914</v>
      </c>
      <c r="G428" s="1" t="b">
        <f t="shared" ca="1" si="8"/>
        <v>1</v>
      </c>
      <c r="H428" s="1505" t="str" cm="1">
        <f t="array" aca="1" ref="H428" ca="1">IF(I428&lt;&gt;"",INDIRECT("'"&amp;I428&amp;"'!"&amp;J428),"")</f>
        <v/>
      </c>
      <c r="I428" s="1510"/>
      <c r="J428" s="1506"/>
      <c r="K428" s="4"/>
    </row>
    <row r="429" spans="1:11" ht="15">
      <c r="A429" s="5">
        <v>370</v>
      </c>
      <c r="B429" s="721"/>
      <c r="F429" s="4" t="s">
        <v>4914</v>
      </c>
      <c r="G429" s="1" t="b">
        <f t="shared" ca="1" si="8"/>
        <v>1</v>
      </c>
      <c r="H429" s="1505" t="str" cm="1">
        <f t="array" aca="1" ref="H429" ca="1">IF(I429&lt;&gt;"",INDIRECT("'"&amp;I429&amp;"'!"&amp;J429),"")</f>
        <v/>
      </c>
      <c r="I429" s="1510"/>
      <c r="J429" s="1506"/>
      <c r="K429" s="4"/>
    </row>
    <row r="430" spans="1:11" ht="15">
      <c r="A430">
        <v>371</v>
      </c>
      <c r="B430" s="721">
        <f>'Acct Summary 7-9'!D26</f>
        <v>15080547</v>
      </c>
      <c r="F430" s="4"/>
      <c r="G430" s="1" t="b">
        <f t="shared" ca="1" si="8"/>
        <v>1</v>
      </c>
      <c r="H430" s="1505" cm="1">
        <f t="array" aca="1" ref="H430" ca="1">IF(I430&lt;&gt;"",INDIRECT("'"&amp;I430&amp;"'!"&amp;J430),"")</f>
        <v>15080547</v>
      </c>
      <c r="I430" s="1510" t="s">
        <v>4986</v>
      </c>
      <c r="J430" s="1506" t="s">
        <v>4991</v>
      </c>
      <c r="K430" s="4"/>
    </row>
    <row r="431" spans="1:11" ht="15">
      <c r="A431" s="5">
        <v>372</v>
      </c>
      <c r="B431" s="721"/>
      <c r="F431" s="4" t="s">
        <v>4914</v>
      </c>
      <c r="G431" s="1" t="b">
        <f t="shared" ca="1" si="8"/>
        <v>1</v>
      </c>
      <c r="H431" s="1505" t="str" cm="1">
        <f t="array" aca="1" ref="H431" ca="1">IF(I431&lt;&gt;"",INDIRECT("'"&amp;I431&amp;"'!"&amp;J431),"")</f>
        <v/>
      </c>
      <c r="I431" s="1510"/>
      <c r="J431" s="1506"/>
      <c r="K431" s="4"/>
    </row>
    <row r="432" spans="1:11" ht="15">
      <c r="A432" s="5">
        <v>373</v>
      </c>
      <c r="B432" s="721"/>
      <c r="F432" s="4" t="s">
        <v>4914</v>
      </c>
      <c r="G432" s="1" t="b">
        <f t="shared" ca="1" si="8"/>
        <v>1</v>
      </c>
      <c r="H432" s="1505" t="str" cm="1">
        <f t="array" aca="1" ref="H432" ca="1">IF(I432&lt;&gt;"",INDIRECT("'"&amp;I432&amp;"'!"&amp;J432),"")</f>
        <v/>
      </c>
      <c r="I432" s="1510"/>
      <c r="J432" s="1506"/>
      <c r="K432" s="4"/>
    </row>
    <row r="433" spans="1:11" ht="15">
      <c r="A433" s="5">
        <v>374</v>
      </c>
      <c r="B433" s="721"/>
      <c r="F433" s="4" t="s">
        <v>4914</v>
      </c>
      <c r="G433" s="1" t="b">
        <f t="shared" ca="1" si="8"/>
        <v>1</v>
      </c>
      <c r="H433" s="1505" t="str" cm="1">
        <f t="array" aca="1" ref="H433" ca="1">IF(I433&lt;&gt;"",INDIRECT("'"&amp;I433&amp;"'!"&amp;J433),"")</f>
        <v/>
      </c>
      <c r="I433" s="1510"/>
      <c r="J433" s="1506"/>
      <c r="K433" s="4"/>
    </row>
    <row r="434" spans="1:11" ht="15">
      <c r="A434" s="5">
        <v>375</v>
      </c>
      <c r="B434" s="721"/>
      <c r="F434" s="4" t="s">
        <v>4914</v>
      </c>
      <c r="G434" s="1" t="b">
        <f t="shared" ca="1" si="8"/>
        <v>1</v>
      </c>
      <c r="H434" s="1505" t="str" cm="1">
        <f t="array" aca="1" ref="H434" ca="1">IF(I434&lt;&gt;"",INDIRECT("'"&amp;I434&amp;"'!"&amp;J434),"")</f>
        <v/>
      </c>
      <c r="I434" s="1510"/>
      <c r="J434" s="1506"/>
      <c r="K434" s="4"/>
    </row>
    <row r="435" spans="1:11" ht="15">
      <c r="A435" s="5">
        <v>376</v>
      </c>
      <c r="B435" s="721"/>
      <c r="F435" s="4" t="s">
        <v>4914</v>
      </c>
      <c r="G435" s="1" t="b">
        <f t="shared" ca="1" si="8"/>
        <v>1</v>
      </c>
      <c r="H435" s="1505" t="str" cm="1">
        <f t="array" aca="1" ref="H435" ca="1">IF(I435&lt;&gt;"",INDIRECT("'"&amp;I435&amp;"'!"&amp;J435),"")</f>
        <v/>
      </c>
      <c r="I435" s="1510"/>
      <c r="J435" s="1506"/>
      <c r="K435" s="4"/>
    </row>
    <row r="436" spans="1:11" ht="15">
      <c r="A436" s="5">
        <v>377</v>
      </c>
      <c r="B436" s="721"/>
      <c r="F436" s="4" t="s">
        <v>4914</v>
      </c>
      <c r="G436" s="1" t="b">
        <f t="shared" ca="1" si="8"/>
        <v>1</v>
      </c>
      <c r="H436" s="1505" t="str" cm="1">
        <f t="array" aca="1" ref="H436" ca="1">IF(I436&lt;&gt;"",INDIRECT("'"&amp;I436&amp;"'!"&amp;J436),"")</f>
        <v/>
      </c>
      <c r="I436" s="1510"/>
      <c r="J436" s="1506"/>
      <c r="K436" s="4"/>
    </row>
    <row r="437" spans="1:11" ht="15">
      <c r="A437" s="5">
        <v>378</v>
      </c>
      <c r="B437" s="721"/>
      <c r="F437" s="4" t="s">
        <v>4914</v>
      </c>
      <c r="G437" s="1" t="b">
        <f t="shared" ca="1" si="8"/>
        <v>1</v>
      </c>
      <c r="H437" s="1505" t="str" cm="1">
        <f t="array" aca="1" ref="H437" ca="1">IF(I437&lt;&gt;"",INDIRECT("'"&amp;I437&amp;"'!"&amp;J437),"")</f>
        <v/>
      </c>
      <c r="I437" s="1510"/>
      <c r="J437" s="1506"/>
      <c r="K437" s="4"/>
    </row>
    <row r="438" spans="1:11" ht="15">
      <c r="A438" s="5">
        <v>379</v>
      </c>
      <c r="B438" s="721"/>
      <c r="F438" s="4" t="s">
        <v>4914</v>
      </c>
      <c r="G438" s="1" t="b">
        <f t="shared" ca="1" si="8"/>
        <v>1</v>
      </c>
      <c r="H438" s="1505" t="str" cm="1">
        <f t="array" aca="1" ref="H438" ca="1">IF(I438&lt;&gt;"",INDIRECT("'"&amp;I438&amp;"'!"&amp;J438),"")</f>
        <v/>
      </c>
      <c r="I438" s="1510"/>
      <c r="J438" s="1506"/>
      <c r="K438" s="4"/>
    </row>
    <row r="439" spans="1:11" ht="15">
      <c r="A439" s="5">
        <v>380</v>
      </c>
      <c r="B439" s="721"/>
      <c r="F439" s="4" t="s">
        <v>4914</v>
      </c>
      <c r="G439" s="1" t="b">
        <f t="shared" ca="1" si="8"/>
        <v>1</v>
      </c>
      <c r="H439" s="1505" t="str" cm="1">
        <f t="array" aca="1" ref="H439" ca="1">IF(I439&lt;&gt;"",INDIRECT("'"&amp;I439&amp;"'!"&amp;J439),"")</f>
        <v/>
      </c>
      <c r="I439" s="1510"/>
      <c r="J439" s="1506"/>
      <c r="K439" s="4"/>
    </row>
    <row r="440" spans="1:11" ht="15">
      <c r="A440" s="5">
        <v>381</v>
      </c>
      <c r="B440" s="721"/>
      <c r="F440" s="4" t="s">
        <v>4914</v>
      </c>
      <c r="G440" s="1" t="b">
        <f t="shared" ca="1" si="8"/>
        <v>1</v>
      </c>
      <c r="H440" s="1505" t="str" cm="1">
        <f t="array" aca="1" ref="H440" ca="1">IF(I440&lt;&gt;"",INDIRECT("'"&amp;I440&amp;"'!"&amp;J440),"")</f>
        <v/>
      </c>
      <c r="I440" s="1510"/>
      <c r="J440" s="1506"/>
      <c r="K440" s="4"/>
    </row>
    <row r="441" spans="1:11" ht="15">
      <c r="A441" s="5">
        <v>382</v>
      </c>
      <c r="B441" s="721"/>
      <c r="F441" s="4" t="s">
        <v>4914</v>
      </c>
      <c r="G441" s="1" t="b">
        <f t="shared" ca="1" si="8"/>
        <v>1</v>
      </c>
      <c r="H441" s="1505" t="str" cm="1">
        <f t="array" aca="1" ref="H441" ca="1">IF(I441&lt;&gt;"",INDIRECT("'"&amp;I441&amp;"'!"&amp;J441),"")</f>
        <v/>
      </c>
      <c r="I441" s="1510"/>
      <c r="J441" s="1506"/>
      <c r="K441" s="4"/>
    </row>
    <row r="442" spans="1:11" ht="15">
      <c r="A442" s="5">
        <v>383</v>
      </c>
      <c r="B442" s="721"/>
      <c r="F442" s="4" t="s">
        <v>4914</v>
      </c>
      <c r="G442" s="1" t="b">
        <f t="shared" ca="1" si="8"/>
        <v>1</v>
      </c>
      <c r="H442" s="1505" t="str" cm="1">
        <f t="array" aca="1" ref="H442" ca="1">IF(I442&lt;&gt;"",INDIRECT("'"&amp;I442&amp;"'!"&amp;J442),"")</f>
        <v/>
      </c>
      <c r="I442" s="1510"/>
      <c r="J442" s="1506"/>
      <c r="K442" s="4"/>
    </row>
    <row r="443" spans="1:11" ht="15">
      <c r="A443" s="5">
        <v>384</v>
      </c>
      <c r="B443" s="721"/>
      <c r="F443" s="4" t="s">
        <v>4914</v>
      </c>
      <c r="G443" s="1" t="b">
        <f t="shared" ca="1" si="8"/>
        <v>1</v>
      </c>
      <c r="H443" s="1505" t="str" cm="1">
        <f t="array" aca="1" ref="H443" ca="1">IF(I443&lt;&gt;"",INDIRECT("'"&amp;I443&amp;"'!"&amp;J443),"")</f>
        <v/>
      </c>
      <c r="I443" s="1510"/>
      <c r="J443" s="1506"/>
      <c r="K443" s="4"/>
    </row>
    <row r="444" spans="1:11" ht="15">
      <c r="A444" s="5">
        <v>385</v>
      </c>
      <c r="B444" s="721"/>
      <c r="F444" s="4" t="s">
        <v>4914</v>
      </c>
      <c r="G444" s="1" t="b">
        <f t="shared" ca="1" si="8"/>
        <v>1</v>
      </c>
      <c r="H444" s="1505" t="str" cm="1">
        <f t="array" aca="1" ref="H444" ca="1">IF(I444&lt;&gt;"",INDIRECT("'"&amp;I444&amp;"'!"&amp;J444),"")</f>
        <v/>
      </c>
      <c r="I444" s="1510"/>
      <c r="J444" s="1506"/>
      <c r="K444" s="4"/>
    </row>
    <row r="445" spans="1:11" ht="15">
      <c r="A445" s="5">
        <v>386</v>
      </c>
      <c r="B445" s="721"/>
      <c r="F445" s="4" t="s">
        <v>4914</v>
      </c>
      <c r="G445" s="1" t="b">
        <f t="shared" ca="1" si="8"/>
        <v>1</v>
      </c>
      <c r="H445" s="1505" t="str" cm="1">
        <f t="array" aca="1" ref="H445" ca="1">IF(I445&lt;&gt;"",INDIRECT("'"&amp;I445&amp;"'!"&amp;J445),"")</f>
        <v/>
      </c>
      <c r="I445" s="1510"/>
      <c r="J445" s="1506"/>
      <c r="K445" s="4"/>
    </row>
    <row r="446" spans="1:11" ht="15">
      <c r="A446" s="5">
        <v>387</v>
      </c>
      <c r="B446" s="721"/>
      <c r="F446" s="4" t="s">
        <v>4914</v>
      </c>
      <c r="G446" s="1" t="b">
        <f t="shared" ca="1" si="8"/>
        <v>1</v>
      </c>
      <c r="H446" s="1505" t="str" cm="1">
        <f t="array" aca="1" ref="H446" ca="1">IF(I446&lt;&gt;"",INDIRECT("'"&amp;I446&amp;"'!"&amp;J446),"")</f>
        <v/>
      </c>
      <c r="I446" s="1510"/>
      <c r="J446" s="1506"/>
      <c r="K446" s="4"/>
    </row>
    <row r="447" spans="1:11" ht="15">
      <c r="A447" s="5">
        <v>388</v>
      </c>
      <c r="B447" s="721"/>
      <c r="F447" s="4" t="s">
        <v>4914</v>
      </c>
      <c r="G447" s="1" t="b">
        <f t="shared" ca="1" si="8"/>
        <v>1</v>
      </c>
      <c r="H447" s="1505" t="str" cm="1">
        <f t="array" aca="1" ref="H447" ca="1">IF(I447&lt;&gt;"",INDIRECT("'"&amp;I447&amp;"'!"&amp;J447),"")</f>
        <v/>
      </c>
      <c r="I447" s="1510"/>
      <c r="J447" s="1506"/>
      <c r="K447" s="4"/>
    </row>
    <row r="448" spans="1:11" ht="15">
      <c r="A448" s="5">
        <v>389</v>
      </c>
      <c r="B448" s="721"/>
      <c r="F448" s="4" t="s">
        <v>4914</v>
      </c>
      <c r="G448" s="1" t="b">
        <f t="shared" ca="1" si="8"/>
        <v>1</v>
      </c>
      <c r="H448" s="1505" t="str" cm="1">
        <f t="array" aca="1" ref="H448" ca="1">IF(I448&lt;&gt;"",INDIRECT("'"&amp;I448&amp;"'!"&amp;J448),"")</f>
        <v/>
      </c>
      <c r="I448" s="1510"/>
      <c r="J448" s="1506"/>
      <c r="K448" s="4"/>
    </row>
    <row r="449" spans="1:11" ht="15">
      <c r="A449" s="5">
        <v>390</v>
      </c>
      <c r="B449" s="721"/>
      <c r="F449" s="4" t="s">
        <v>4914</v>
      </c>
      <c r="G449" s="1" t="b">
        <f t="shared" ca="1" si="8"/>
        <v>1</v>
      </c>
      <c r="H449" s="1505" t="str" cm="1">
        <f t="array" aca="1" ref="H449" ca="1">IF(I449&lt;&gt;"",INDIRECT("'"&amp;I449&amp;"'!"&amp;J449),"")</f>
        <v/>
      </c>
      <c r="I449" s="1510"/>
      <c r="J449" s="1506"/>
      <c r="K449" s="4"/>
    </row>
    <row r="450" spans="1:11" ht="15">
      <c r="A450" s="5">
        <v>391</v>
      </c>
      <c r="B450" s="721"/>
      <c r="F450" s="4" t="s">
        <v>4914</v>
      </c>
      <c r="G450" s="1" t="b">
        <f t="shared" ca="1" si="8"/>
        <v>1</v>
      </c>
      <c r="H450" s="1505" t="str" cm="1">
        <f t="array" aca="1" ref="H450" ca="1">IF(I450&lt;&gt;"",INDIRECT("'"&amp;I450&amp;"'!"&amp;J450),"")</f>
        <v/>
      </c>
      <c r="I450" s="1510"/>
      <c r="J450" s="1506"/>
      <c r="K450" s="4"/>
    </row>
    <row r="451" spans="1:11" ht="15">
      <c r="A451" s="5">
        <v>392</v>
      </c>
      <c r="B451" s="721"/>
      <c r="F451" s="4" t="s">
        <v>4914</v>
      </c>
      <c r="G451" s="1" t="b">
        <f t="shared" ca="1" si="8"/>
        <v>1</v>
      </c>
      <c r="H451" s="1505" t="str" cm="1">
        <f t="array" aca="1" ref="H451" ca="1">IF(I451&lt;&gt;"",INDIRECT("'"&amp;I451&amp;"'!"&amp;J451),"")</f>
        <v/>
      </c>
      <c r="I451" s="1510"/>
      <c r="J451" s="1506"/>
      <c r="K451" s="4"/>
    </row>
    <row r="452" spans="1:11" ht="15">
      <c r="A452" s="5">
        <v>393</v>
      </c>
      <c r="B452" s="721"/>
      <c r="F452" s="4" t="s">
        <v>4914</v>
      </c>
      <c r="G452" s="1" t="b">
        <f t="shared" ca="1" si="8"/>
        <v>1</v>
      </c>
      <c r="H452" s="1505" t="str" cm="1">
        <f t="array" aca="1" ref="H452" ca="1">IF(I452&lt;&gt;"",INDIRECT("'"&amp;I452&amp;"'!"&amp;J452),"")</f>
        <v/>
      </c>
      <c r="I452" s="1510"/>
      <c r="J452" s="1506"/>
      <c r="K452" s="4"/>
    </row>
    <row r="453" spans="1:11" ht="15">
      <c r="A453" s="5">
        <v>394</v>
      </c>
      <c r="B453" s="721"/>
      <c r="F453" s="4" t="s">
        <v>4914</v>
      </c>
      <c r="G453" s="1" t="b">
        <f t="shared" ca="1" si="8"/>
        <v>1</v>
      </c>
      <c r="H453" s="1505" t="str" cm="1">
        <f t="array" aca="1" ref="H453" ca="1">IF(I453&lt;&gt;"",INDIRECT("'"&amp;I453&amp;"'!"&amp;J453),"")</f>
        <v/>
      </c>
      <c r="I453" s="1510"/>
      <c r="J453" s="1506"/>
      <c r="K453" s="4"/>
    </row>
    <row r="454" spans="1:11" ht="15">
      <c r="A454" s="5">
        <v>395</v>
      </c>
      <c r="B454" s="721"/>
      <c r="F454" s="4" t="s">
        <v>4914</v>
      </c>
      <c r="G454" s="1" t="b">
        <f t="shared" ca="1" si="8"/>
        <v>1</v>
      </c>
      <c r="H454" s="1505" t="str" cm="1">
        <f t="array" aca="1" ref="H454" ca="1">IF(I454&lt;&gt;"",INDIRECT("'"&amp;I454&amp;"'!"&amp;J454),"")</f>
        <v/>
      </c>
      <c r="I454" s="1510"/>
      <c r="J454" s="1506"/>
      <c r="K454" s="4"/>
    </row>
    <row r="455" spans="1:11" ht="15">
      <c r="A455" s="5">
        <v>396</v>
      </c>
      <c r="B455" s="721"/>
      <c r="F455" s="4" t="s">
        <v>4914</v>
      </c>
      <c r="G455" s="1" t="b">
        <f t="shared" ca="1" si="8"/>
        <v>1</v>
      </c>
      <c r="H455" s="1505" t="str" cm="1">
        <f t="array" aca="1" ref="H455" ca="1">IF(I455&lt;&gt;"",INDIRECT("'"&amp;I455&amp;"'!"&amp;J455),"")</f>
        <v/>
      </c>
      <c r="I455" s="1510"/>
      <c r="J455" s="1506"/>
      <c r="K455" s="4"/>
    </row>
    <row r="456" spans="1:11" ht="15">
      <c r="A456" s="5">
        <v>397</v>
      </c>
      <c r="B456" s="721"/>
      <c r="F456" s="4" t="s">
        <v>4914</v>
      </c>
      <c r="G456" s="1" t="b">
        <f t="shared" ca="1" si="8"/>
        <v>1</v>
      </c>
      <c r="H456" s="1505" t="str" cm="1">
        <f t="array" aca="1" ref="H456" ca="1">IF(I456&lt;&gt;"",INDIRECT("'"&amp;I456&amp;"'!"&amp;J456),"")</f>
        <v/>
      </c>
      <c r="I456" s="1510"/>
      <c r="J456" s="1506"/>
      <c r="K456" s="4"/>
    </row>
    <row r="457" spans="1:11" ht="15">
      <c r="A457" s="5">
        <v>398</v>
      </c>
      <c r="B457" s="721"/>
      <c r="F457" s="4" t="s">
        <v>4914</v>
      </c>
      <c r="G457" s="1" t="b">
        <f t="shared" ca="1" si="8"/>
        <v>1</v>
      </c>
      <c r="H457" s="1505" t="str" cm="1">
        <f t="array" aca="1" ref="H457" ca="1">IF(I457&lt;&gt;"",INDIRECT("'"&amp;I457&amp;"'!"&amp;J457),"")</f>
        <v/>
      </c>
      <c r="I457" s="1510"/>
      <c r="J457" s="1506"/>
      <c r="K457" s="4"/>
    </row>
    <row r="458" spans="1:11" ht="15">
      <c r="A458" s="5">
        <v>399</v>
      </c>
      <c r="B458" s="721"/>
      <c r="F458" s="4" t="s">
        <v>4914</v>
      </c>
      <c r="G458" s="1" t="b">
        <f t="shared" ca="1" si="8"/>
        <v>1</v>
      </c>
      <c r="H458" s="1505" t="str" cm="1">
        <f t="array" aca="1" ref="H458" ca="1">IF(I458&lt;&gt;"",INDIRECT("'"&amp;I458&amp;"'!"&amp;J458),"")</f>
        <v/>
      </c>
      <c r="I458" s="1510"/>
      <c r="J458" s="1506"/>
      <c r="K458" s="4"/>
    </row>
    <row r="459" spans="1:11" ht="15">
      <c r="A459" s="5">
        <v>400</v>
      </c>
      <c r="B459" s="721"/>
      <c r="F459" s="4" t="s">
        <v>4914</v>
      </c>
      <c r="G459" s="1" t="b">
        <f t="shared" ca="1" si="8"/>
        <v>1</v>
      </c>
      <c r="H459" s="1505" t="str" cm="1">
        <f t="array" aca="1" ref="H459" ca="1">IF(I459&lt;&gt;"",INDIRECT("'"&amp;I459&amp;"'!"&amp;J459),"")</f>
        <v/>
      </c>
      <c r="I459" s="1510"/>
      <c r="J459" s="1506"/>
      <c r="K459" s="4"/>
    </row>
    <row r="460" spans="1:11" ht="15">
      <c r="A460" s="5">
        <v>401</v>
      </c>
      <c r="B460" s="721"/>
      <c r="F460" s="4" t="s">
        <v>4914</v>
      </c>
      <c r="G460" s="1" t="b">
        <f t="shared" ca="1" si="8"/>
        <v>1</v>
      </c>
      <c r="H460" s="1505" t="str" cm="1">
        <f t="array" aca="1" ref="H460" ca="1">IF(I460&lt;&gt;"",INDIRECT("'"&amp;I460&amp;"'!"&amp;J460),"")</f>
        <v/>
      </c>
      <c r="I460" s="1510"/>
      <c r="J460" s="1506"/>
      <c r="K460" s="4"/>
    </row>
    <row r="461" spans="1:11" ht="15">
      <c r="A461" s="5">
        <v>402</v>
      </c>
      <c r="B461" s="721"/>
      <c r="F461" s="4" t="s">
        <v>4914</v>
      </c>
      <c r="G461" s="1" t="b">
        <f t="shared" ca="1" si="8"/>
        <v>1</v>
      </c>
      <c r="H461" s="1505" t="str" cm="1">
        <f t="array" aca="1" ref="H461" ca="1">IF(I461&lt;&gt;"",INDIRECT("'"&amp;I461&amp;"'!"&amp;J461),"")</f>
        <v/>
      </c>
      <c r="I461" s="1510"/>
      <c r="J461" s="1506"/>
      <c r="K461" s="4"/>
    </row>
    <row r="462" spans="1:11" ht="15">
      <c r="A462" s="5">
        <v>403</v>
      </c>
      <c r="B462" s="721"/>
      <c r="F462" s="4" t="s">
        <v>4914</v>
      </c>
      <c r="G462" s="1" t="b">
        <f t="shared" ca="1" si="8"/>
        <v>1</v>
      </c>
      <c r="H462" s="1505" t="str" cm="1">
        <f t="array" aca="1" ref="H462" ca="1">IF(I462&lt;&gt;"",INDIRECT("'"&amp;I462&amp;"'!"&amp;J462),"")</f>
        <v/>
      </c>
      <c r="I462" s="1510"/>
      <c r="J462" s="1506"/>
      <c r="K462" s="4"/>
    </row>
    <row r="463" spans="1:11" ht="15">
      <c r="A463" s="5">
        <v>404</v>
      </c>
      <c r="B463" s="721"/>
      <c r="F463" s="4" t="s">
        <v>4914</v>
      </c>
      <c r="G463" s="1" t="b">
        <f t="shared" ca="1" si="8"/>
        <v>1</v>
      </c>
      <c r="H463" s="1505" t="str" cm="1">
        <f t="array" aca="1" ref="H463" ca="1">IF(I463&lt;&gt;"",INDIRECT("'"&amp;I463&amp;"'!"&amp;J463),"")</f>
        <v/>
      </c>
      <c r="I463" s="1510"/>
      <c r="J463" s="1506"/>
      <c r="K463" s="4"/>
    </row>
    <row r="464" spans="1:11" ht="15">
      <c r="A464" s="5">
        <v>405</v>
      </c>
      <c r="B464" s="721"/>
      <c r="F464" s="4" t="s">
        <v>4914</v>
      </c>
      <c r="G464" s="1" t="b">
        <f t="shared" ca="1" si="8"/>
        <v>1</v>
      </c>
      <c r="H464" s="1505" t="str" cm="1">
        <f t="array" aca="1" ref="H464" ca="1">IF(I464&lt;&gt;"",INDIRECT("'"&amp;I464&amp;"'!"&amp;J464),"")</f>
        <v/>
      </c>
      <c r="I464" s="1510"/>
      <c r="J464" s="1506"/>
      <c r="K464" s="4"/>
    </row>
    <row r="465" spans="1:11" ht="15">
      <c r="A465" s="5">
        <v>406</v>
      </c>
      <c r="B465" s="721"/>
      <c r="F465" s="4" t="s">
        <v>4914</v>
      </c>
      <c r="G465" s="1" t="b">
        <f t="shared" ca="1" si="8"/>
        <v>1</v>
      </c>
      <c r="H465" s="1505" t="str" cm="1">
        <f t="array" aca="1" ref="H465" ca="1">IF(I465&lt;&gt;"",INDIRECT("'"&amp;I465&amp;"'!"&amp;J465),"")</f>
        <v/>
      </c>
      <c r="I465" s="1510"/>
      <c r="J465" s="1506"/>
      <c r="K465" s="4"/>
    </row>
    <row r="466" spans="1:11" ht="15">
      <c r="A466" s="5">
        <v>407</v>
      </c>
      <c r="B466" s="721"/>
      <c r="F466" s="4" t="s">
        <v>4914</v>
      </c>
      <c r="G466" s="1" t="b">
        <f t="shared" ca="1" si="8"/>
        <v>1</v>
      </c>
      <c r="H466" s="1505" t="str" cm="1">
        <f t="array" aca="1" ref="H466" ca="1">IF(I466&lt;&gt;"",INDIRECT("'"&amp;I466&amp;"'!"&amp;J466),"")</f>
        <v/>
      </c>
      <c r="I466" s="1510"/>
      <c r="J466" s="1506"/>
      <c r="K466" s="4"/>
    </row>
    <row r="467" spans="1:11" ht="15">
      <c r="A467" s="5">
        <v>408</v>
      </c>
      <c r="B467" s="721"/>
      <c r="F467" s="4" t="s">
        <v>4914</v>
      </c>
      <c r="G467" s="1" t="b">
        <f t="shared" ca="1" si="8"/>
        <v>1</v>
      </c>
      <c r="H467" s="1505" t="str" cm="1">
        <f t="array" aca="1" ref="H467" ca="1">IF(I467&lt;&gt;"",INDIRECT("'"&amp;I467&amp;"'!"&amp;J467),"")</f>
        <v/>
      </c>
      <c r="I467" s="1510"/>
      <c r="J467" s="1506"/>
      <c r="K467" s="4"/>
    </row>
    <row r="468" spans="1:11" ht="15">
      <c r="A468" s="5">
        <v>409</v>
      </c>
      <c r="B468" s="721"/>
      <c r="F468" s="4" t="s">
        <v>4914</v>
      </c>
      <c r="G468" s="1" t="b">
        <f t="shared" ca="1" si="8"/>
        <v>1</v>
      </c>
      <c r="H468" s="1505" t="str" cm="1">
        <f t="array" aca="1" ref="H468" ca="1">IF(I468&lt;&gt;"",INDIRECT("'"&amp;I468&amp;"'!"&amp;J468),"")</f>
        <v/>
      </c>
      <c r="I468" s="1510"/>
      <c r="J468" s="1506"/>
      <c r="K468" s="4"/>
    </row>
    <row r="469" spans="1:11" ht="15">
      <c r="A469" s="5">
        <v>410</v>
      </c>
      <c r="B469" s="721"/>
      <c r="F469" s="4" t="s">
        <v>4914</v>
      </c>
      <c r="G469" s="1" t="b">
        <f t="shared" ca="1" si="8"/>
        <v>1</v>
      </c>
      <c r="H469" s="1505" t="str" cm="1">
        <f t="array" aca="1" ref="H469" ca="1">IF(I469&lt;&gt;"",INDIRECT("'"&amp;I469&amp;"'!"&amp;J469),"")</f>
        <v/>
      </c>
      <c r="I469" s="1510"/>
      <c r="J469" s="1506"/>
      <c r="K469" s="4"/>
    </row>
    <row r="470" spans="1:11" ht="15">
      <c r="A470" s="5">
        <v>411</v>
      </c>
      <c r="B470" s="721"/>
      <c r="F470" s="4" t="s">
        <v>4914</v>
      </c>
      <c r="G470" s="1" t="b">
        <f t="shared" ca="1" si="8"/>
        <v>1</v>
      </c>
      <c r="H470" s="1505" t="str" cm="1">
        <f t="array" aca="1" ref="H470" ca="1">IF(I470&lt;&gt;"",INDIRECT("'"&amp;I470&amp;"'!"&amp;J470),"")</f>
        <v/>
      </c>
      <c r="I470" s="1510"/>
      <c r="J470" s="1506"/>
      <c r="K470" s="4"/>
    </row>
    <row r="471" spans="1:11" ht="15">
      <c r="A471" s="5">
        <v>412</v>
      </c>
      <c r="B471" s="721"/>
      <c r="F471" s="4" t="s">
        <v>4914</v>
      </c>
      <c r="G471" s="1" t="b">
        <f t="shared" ca="1" si="8"/>
        <v>1</v>
      </c>
      <c r="H471" s="1505" t="str" cm="1">
        <f t="array" aca="1" ref="H471" ca="1">IF(I471&lt;&gt;"",INDIRECT("'"&amp;I471&amp;"'!"&amp;J471),"")</f>
        <v/>
      </c>
      <c r="I471" s="1510"/>
      <c r="J471" s="1506"/>
      <c r="K471" s="4"/>
    </row>
    <row r="472" spans="1:11" ht="15">
      <c r="A472" s="5">
        <v>413</v>
      </c>
      <c r="B472" s="721"/>
      <c r="F472" s="4" t="s">
        <v>4914</v>
      </c>
      <c r="G472" s="1" t="b">
        <f t="shared" ca="1" si="8"/>
        <v>1</v>
      </c>
      <c r="H472" s="1505" t="str" cm="1">
        <f t="array" aca="1" ref="H472" ca="1">IF(I472&lt;&gt;"",INDIRECT("'"&amp;I472&amp;"'!"&amp;J472),"")</f>
        <v/>
      </c>
      <c r="I472" s="1510"/>
      <c r="J472" s="1506"/>
      <c r="K472" s="4"/>
    </row>
    <row r="473" spans="1:11" ht="15">
      <c r="A473" s="5">
        <v>414</v>
      </c>
      <c r="B473" s="721"/>
      <c r="F473" s="4" t="s">
        <v>4914</v>
      </c>
      <c r="G473" s="1" t="b">
        <f t="shared" ca="1" si="8"/>
        <v>1</v>
      </c>
      <c r="H473" s="1505" t="str" cm="1">
        <f t="array" aca="1" ref="H473" ca="1">IF(I473&lt;&gt;"",INDIRECT("'"&amp;I473&amp;"'!"&amp;J473),"")</f>
        <v/>
      </c>
      <c r="I473" s="1510"/>
      <c r="J473" s="1506"/>
      <c r="K473" s="4"/>
    </row>
    <row r="474" spans="1:11" ht="15">
      <c r="A474" s="5">
        <v>415</v>
      </c>
      <c r="B474" s="721"/>
      <c r="F474" s="4" t="s">
        <v>4914</v>
      </c>
      <c r="G474" s="1" t="b">
        <f t="shared" ca="1" si="8"/>
        <v>1</v>
      </c>
      <c r="H474" s="1505" t="str" cm="1">
        <f t="array" aca="1" ref="H474" ca="1">IF(I474&lt;&gt;"",INDIRECT("'"&amp;I474&amp;"'!"&amp;J474),"")</f>
        <v/>
      </c>
      <c r="I474" s="1510"/>
      <c r="J474" s="1506"/>
      <c r="K474" s="4"/>
    </row>
    <row r="475" spans="1:11" ht="15">
      <c r="A475" s="5">
        <v>416</v>
      </c>
      <c r="B475" s="721"/>
      <c r="F475" s="4" t="s">
        <v>4914</v>
      </c>
      <c r="G475" s="1" t="b">
        <f t="shared" ca="1" si="8"/>
        <v>1</v>
      </c>
      <c r="H475" s="1505" t="str" cm="1">
        <f t="array" aca="1" ref="H475" ca="1">IF(I475&lt;&gt;"",INDIRECT("'"&amp;I475&amp;"'!"&amp;J475),"")</f>
        <v/>
      </c>
      <c r="I475" s="1510"/>
      <c r="J475" s="1506"/>
      <c r="K475" s="4"/>
    </row>
    <row r="476" spans="1:11" ht="15">
      <c r="A476" s="5">
        <v>417</v>
      </c>
      <c r="B476" s="721"/>
      <c r="F476" s="4" t="s">
        <v>4914</v>
      </c>
      <c r="G476" s="1" t="b">
        <f t="shared" ca="1" si="8"/>
        <v>1</v>
      </c>
      <c r="H476" s="1505" t="str" cm="1">
        <f t="array" aca="1" ref="H476" ca="1">IF(I476&lt;&gt;"",INDIRECT("'"&amp;I476&amp;"'!"&amp;J476),"")</f>
        <v/>
      </c>
      <c r="I476" s="1510"/>
      <c r="J476" s="1506"/>
      <c r="K476" s="4"/>
    </row>
    <row r="477" spans="1:11" ht="15">
      <c r="A477" s="5">
        <v>418</v>
      </c>
      <c r="B477" s="721"/>
      <c r="F477" s="4" t="s">
        <v>4914</v>
      </c>
      <c r="G477" s="1" t="b">
        <f t="shared" ca="1" si="8"/>
        <v>1</v>
      </c>
      <c r="H477" s="1505" t="str" cm="1">
        <f t="array" aca="1" ref="H477" ca="1">IF(I477&lt;&gt;"",INDIRECT("'"&amp;I477&amp;"'!"&amp;J477),"")</f>
        <v/>
      </c>
      <c r="I477" s="1510"/>
      <c r="J477" s="1506"/>
      <c r="K477" s="4"/>
    </row>
    <row r="478" spans="1:11" ht="15">
      <c r="A478" s="5">
        <v>419</v>
      </c>
      <c r="B478" s="721"/>
      <c r="F478" s="4" t="s">
        <v>4914</v>
      </c>
      <c r="G478" s="1" t="b">
        <f t="shared" ca="1" si="8"/>
        <v>1</v>
      </c>
      <c r="H478" s="1505" t="str" cm="1">
        <f t="array" aca="1" ref="H478" ca="1">IF(I478&lt;&gt;"",INDIRECT("'"&amp;I478&amp;"'!"&amp;J478),"")</f>
        <v/>
      </c>
      <c r="I478" s="1510"/>
      <c r="J478" s="1506"/>
      <c r="K478" s="4"/>
    </row>
    <row r="479" spans="1:11" ht="15">
      <c r="A479" s="5">
        <v>420</v>
      </c>
      <c r="B479" s="721"/>
      <c r="F479" s="4" t="s">
        <v>4914</v>
      </c>
      <c r="G479" s="1" t="b">
        <f t="shared" ca="1" si="8"/>
        <v>1</v>
      </c>
      <c r="H479" s="1505" t="str" cm="1">
        <f t="array" aca="1" ref="H479" ca="1">IF(I479&lt;&gt;"",INDIRECT("'"&amp;I479&amp;"'!"&amp;J479),"")</f>
        <v/>
      </c>
      <c r="I479" s="1510"/>
      <c r="J479" s="1506"/>
      <c r="K479" s="4"/>
    </row>
    <row r="480" spans="1:11" ht="15">
      <c r="A480" s="5">
        <v>421</v>
      </c>
      <c r="B480" s="721"/>
      <c r="F480" s="4" t="s">
        <v>4914</v>
      </c>
      <c r="G480" s="1" t="b">
        <f t="shared" ref="G480:G543" ca="1" si="9">H480=B480</f>
        <v>1</v>
      </c>
      <c r="H480" s="1505" t="str" cm="1">
        <f t="array" aca="1" ref="H480" ca="1">IF(I480&lt;&gt;"",INDIRECT("'"&amp;I480&amp;"'!"&amp;J480),"")</f>
        <v/>
      </c>
      <c r="I480" s="1510"/>
      <c r="J480" s="1506"/>
      <c r="K480" s="4"/>
    </row>
    <row r="481" spans="1:11" ht="15">
      <c r="A481" s="5">
        <v>422</v>
      </c>
      <c r="B481" s="721"/>
      <c r="F481" s="4" t="s">
        <v>4914</v>
      </c>
      <c r="G481" s="1" t="b">
        <f t="shared" ca="1" si="9"/>
        <v>1</v>
      </c>
      <c r="H481" s="1505" t="str" cm="1">
        <f t="array" aca="1" ref="H481" ca="1">IF(I481&lt;&gt;"",INDIRECT("'"&amp;I481&amp;"'!"&amp;J481),"")</f>
        <v/>
      </c>
      <c r="I481" s="1510"/>
      <c r="J481" s="1506"/>
      <c r="K481" s="4"/>
    </row>
    <row r="482" spans="1:11" ht="15">
      <c r="A482" s="5">
        <v>423</v>
      </c>
      <c r="B482" s="721"/>
      <c r="F482" s="4" t="s">
        <v>4914</v>
      </c>
      <c r="G482" s="1" t="b">
        <f t="shared" ca="1" si="9"/>
        <v>1</v>
      </c>
      <c r="H482" s="1505" t="str" cm="1">
        <f t="array" aca="1" ref="H482" ca="1">IF(I482&lt;&gt;"",INDIRECT("'"&amp;I482&amp;"'!"&amp;J482),"")</f>
        <v/>
      </c>
      <c r="I482" s="1510"/>
      <c r="J482" s="1506"/>
      <c r="K482" s="4"/>
    </row>
    <row r="483" spans="1:11" ht="15">
      <c r="A483" s="5">
        <v>424</v>
      </c>
      <c r="B483" s="721"/>
      <c r="F483" s="4" t="s">
        <v>4914</v>
      </c>
      <c r="G483" s="1" t="b">
        <f t="shared" ca="1" si="9"/>
        <v>1</v>
      </c>
      <c r="H483" s="1505" t="str" cm="1">
        <f t="array" aca="1" ref="H483" ca="1">IF(I483&lt;&gt;"",INDIRECT("'"&amp;I483&amp;"'!"&amp;J483),"")</f>
        <v/>
      </c>
      <c r="I483" s="1510"/>
      <c r="J483" s="1506"/>
      <c r="K483" s="4"/>
    </row>
    <row r="484" spans="1:11" ht="15">
      <c r="A484" s="5">
        <v>425</v>
      </c>
      <c r="B484" s="721"/>
      <c r="F484" s="4" t="s">
        <v>4914</v>
      </c>
      <c r="G484" s="1" t="b">
        <f t="shared" ca="1" si="9"/>
        <v>1</v>
      </c>
      <c r="H484" s="1505" t="str" cm="1">
        <f t="array" aca="1" ref="H484" ca="1">IF(I484&lt;&gt;"",INDIRECT("'"&amp;I484&amp;"'!"&amp;J484),"")</f>
        <v/>
      </c>
      <c r="I484" s="1510"/>
      <c r="J484" s="1506"/>
      <c r="K484" s="4"/>
    </row>
    <row r="485" spans="1:11" ht="15">
      <c r="A485" s="5">
        <v>426</v>
      </c>
      <c r="B485" s="721"/>
      <c r="F485" s="4" t="s">
        <v>4914</v>
      </c>
      <c r="G485" s="1" t="b">
        <f t="shared" ca="1" si="9"/>
        <v>1</v>
      </c>
      <c r="H485" s="1505" t="str" cm="1">
        <f t="array" aca="1" ref="H485" ca="1">IF(I485&lt;&gt;"",INDIRECT("'"&amp;I485&amp;"'!"&amp;J485),"")</f>
        <v/>
      </c>
      <c r="I485" s="1510"/>
      <c r="J485" s="1506"/>
      <c r="K485" s="4"/>
    </row>
    <row r="486" spans="1:11" ht="15">
      <c r="A486" s="5">
        <v>427</v>
      </c>
      <c r="B486" s="721"/>
      <c r="F486" s="4" t="s">
        <v>4914</v>
      </c>
      <c r="G486" s="1" t="b">
        <f t="shared" ca="1" si="9"/>
        <v>1</v>
      </c>
      <c r="H486" s="1505" t="str" cm="1">
        <f t="array" aca="1" ref="H486" ca="1">IF(I486&lt;&gt;"",INDIRECT("'"&amp;I486&amp;"'!"&amp;J486),"")</f>
        <v/>
      </c>
      <c r="I486" s="1510"/>
      <c r="J486" s="1506"/>
      <c r="K486" s="4"/>
    </row>
    <row r="487" spans="1:11" ht="15">
      <c r="A487" s="5">
        <v>428</v>
      </c>
      <c r="B487" s="721"/>
      <c r="F487" s="4" t="s">
        <v>4914</v>
      </c>
      <c r="G487" s="1" t="b">
        <f t="shared" ca="1" si="9"/>
        <v>1</v>
      </c>
      <c r="H487" s="1505" t="str" cm="1">
        <f t="array" aca="1" ref="H487" ca="1">IF(I487&lt;&gt;"",INDIRECT("'"&amp;I487&amp;"'!"&amp;J487),"")</f>
        <v/>
      </c>
      <c r="I487" s="1510"/>
      <c r="J487" s="1506"/>
      <c r="K487" s="4"/>
    </row>
    <row r="488" spans="1:11" ht="15">
      <c r="A488" s="5">
        <v>429</v>
      </c>
      <c r="B488" s="721"/>
      <c r="F488" s="4" t="s">
        <v>4914</v>
      </c>
      <c r="G488" s="1" t="b">
        <f t="shared" ca="1" si="9"/>
        <v>1</v>
      </c>
      <c r="H488" s="1505" t="str" cm="1">
        <f t="array" aca="1" ref="H488" ca="1">IF(I488&lt;&gt;"",INDIRECT("'"&amp;I488&amp;"'!"&amp;J488),"")</f>
        <v/>
      </c>
      <c r="I488" s="1510"/>
      <c r="J488" s="1506"/>
      <c r="K488" s="4"/>
    </row>
    <row r="489" spans="1:11" ht="15">
      <c r="A489" s="5">
        <v>430</v>
      </c>
      <c r="B489" s="721"/>
      <c r="F489" s="4" t="s">
        <v>4914</v>
      </c>
      <c r="G489" s="1" t="b">
        <f t="shared" ca="1" si="9"/>
        <v>1</v>
      </c>
      <c r="H489" s="1505" t="str" cm="1">
        <f t="array" aca="1" ref="H489" ca="1">IF(I489&lt;&gt;"",INDIRECT("'"&amp;I489&amp;"'!"&amp;J489),"")</f>
        <v/>
      </c>
      <c r="I489" s="1510"/>
      <c r="J489" s="1506"/>
      <c r="K489" s="4"/>
    </row>
    <row r="490" spans="1:11" ht="15">
      <c r="A490" s="5">
        <v>431</v>
      </c>
      <c r="B490" s="721"/>
      <c r="F490" s="4" t="s">
        <v>4914</v>
      </c>
      <c r="G490" s="1" t="b">
        <f t="shared" ca="1" si="9"/>
        <v>1</v>
      </c>
      <c r="H490" s="1505" t="str" cm="1">
        <f t="array" aca="1" ref="H490" ca="1">IF(I490&lt;&gt;"",INDIRECT("'"&amp;I490&amp;"'!"&amp;J490),"")</f>
        <v/>
      </c>
      <c r="I490" s="1510"/>
      <c r="J490" s="1506"/>
      <c r="K490" s="4"/>
    </row>
    <row r="491" spans="1:11" ht="15">
      <c r="A491" s="5">
        <v>432</v>
      </c>
      <c r="B491" s="721"/>
      <c r="F491" s="4" t="s">
        <v>4914</v>
      </c>
      <c r="G491" s="1" t="b">
        <f t="shared" ca="1" si="9"/>
        <v>1</v>
      </c>
      <c r="H491" s="1505" t="str" cm="1">
        <f t="array" aca="1" ref="H491" ca="1">IF(I491&lt;&gt;"",INDIRECT("'"&amp;I491&amp;"'!"&amp;J491),"")</f>
        <v/>
      </c>
      <c r="I491" s="1510"/>
      <c r="J491" s="1506"/>
      <c r="K491" s="4"/>
    </row>
    <row r="492" spans="1:11" ht="15">
      <c r="A492" s="5">
        <v>433</v>
      </c>
      <c r="B492" s="721"/>
      <c r="F492" s="4" t="s">
        <v>4914</v>
      </c>
      <c r="G492" s="1" t="b">
        <f t="shared" ca="1" si="9"/>
        <v>1</v>
      </c>
      <c r="H492" s="1505" t="str" cm="1">
        <f t="array" aca="1" ref="H492" ca="1">IF(I492&lt;&gt;"",INDIRECT("'"&amp;I492&amp;"'!"&amp;J492),"")</f>
        <v/>
      </c>
      <c r="I492" s="1510"/>
      <c r="J492" s="1506"/>
      <c r="K492" s="4"/>
    </row>
    <row r="493" spans="1:11" ht="15">
      <c r="A493" s="5">
        <v>434</v>
      </c>
      <c r="B493" s="721"/>
      <c r="F493" s="4" t="s">
        <v>4914</v>
      </c>
      <c r="G493" s="1" t="b">
        <f t="shared" ca="1" si="9"/>
        <v>1</v>
      </c>
      <c r="H493" s="1505" t="str" cm="1">
        <f t="array" aca="1" ref="H493" ca="1">IF(I493&lt;&gt;"",INDIRECT("'"&amp;I493&amp;"'!"&amp;J493),"")</f>
        <v/>
      </c>
      <c r="I493" s="1510"/>
      <c r="J493" s="1506"/>
      <c r="K493" s="4"/>
    </row>
    <row r="494" spans="1:11" ht="15">
      <c r="A494" s="5">
        <v>435</v>
      </c>
      <c r="B494" s="721"/>
      <c r="F494" s="4" t="s">
        <v>4914</v>
      </c>
      <c r="G494" s="1" t="b">
        <f t="shared" ca="1" si="9"/>
        <v>1</v>
      </c>
      <c r="H494" s="1505" t="str" cm="1">
        <f t="array" aca="1" ref="H494" ca="1">IF(I494&lt;&gt;"",INDIRECT("'"&amp;I494&amp;"'!"&amp;J494),"")</f>
        <v/>
      </c>
      <c r="I494" s="1510"/>
      <c r="J494" s="1506"/>
      <c r="K494" s="4"/>
    </row>
    <row r="495" spans="1:11" ht="15">
      <c r="A495" s="5">
        <v>436</v>
      </c>
      <c r="B495" s="721"/>
      <c r="F495" s="4" t="s">
        <v>4914</v>
      </c>
      <c r="G495" s="1" t="b">
        <f t="shared" ca="1" si="9"/>
        <v>1</v>
      </c>
      <c r="H495" s="1505" t="str" cm="1">
        <f t="array" aca="1" ref="H495" ca="1">IF(I495&lt;&gt;"",INDIRECT("'"&amp;I495&amp;"'!"&amp;J495),"")</f>
        <v/>
      </c>
      <c r="I495" s="1510"/>
      <c r="J495" s="1506"/>
      <c r="K495" s="4"/>
    </row>
    <row r="496" spans="1:11" ht="15">
      <c r="A496" s="5">
        <v>437</v>
      </c>
      <c r="B496" s="721"/>
      <c r="F496" s="4" t="s">
        <v>4914</v>
      </c>
      <c r="G496" s="1" t="b">
        <f t="shared" ca="1" si="9"/>
        <v>1</v>
      </c>
      <c r="H496" s="1505" t="str" cm="1">
        <f t="array" aca="1" ref="H496" ca="1">IF(I496&lt;&gt;"",INDIRECT("'"&amp;I496&amp;"'!"&amp;J496),"")</f>
        <v/>
      </c>
      <c r="I496" s="1510"/>
      <c r="J496" s="1506"/>
      <c r="K496" s="4"/>
    </row>
    <row r="497" spans="1:11" ht="15">
      <c r="A497" s="5">
        <v>438</v>
      </c>
      <c r="B497" s="721"/>
      <c r="F497" s="4" t="s">
        <v>4914</v>
      </c>
      <c r="G497" s="1" t="b">
        <f t="shared" ca="1" si="9"/>
        <v>1</v>
      </c>
      <c r="H497" s="1505" t="str" cm="1">
        <f t="array" aca="1" ref="H497" ca="1">IF(I497&lt;&gt;"",INDIRECT("'"&amp;I497&amp;"'!"&amp;J497),"")</f>
        <v/>
      </c>
      <c r="I497" s="1510"/>
      <c r="J497" s="1506"/>
      <c r="K497" s="4"/>
    </row>
    <row r="498" spans="1:11" ht="15">
      <c r="A498">
        <v>439</v>
      </c>
      <c r="B498" s="721">
        <f>'Acct Summary 7-9'!E34</f>
        <v>0</v>
      </c>
      <c r="F498" s="4"/>
      <c r="G498" s="1" t="b">
        <f t="shared" ca="1" si="9"/>
        <v>1</v>
      </c>
      <c r="H498" s="1505" cm="1">
        <f t="array" aca="1" ref="H498" ca="1">IF(I498&lt;&gt;"",INDIRECT("'"&amp;I498&amp;"'!"&amp;J498),"")</f>
        <v>0</v>
      </c>
      <c r="I498" s="1510" t="s">
        <v>4986</v>
      </c>
      <c r="J498" s="1506" t="s">
        <v>4942</v>
      </c>
      <c r="K498" s="4"/>
    </row>
    <row r="499" spans="1:11" ht="15">
      <c r="A499">
        <v>440</v>
      </c>
      <c r="B499" s="721">
        <f>'Acct Summary 7-9'!E35</f>
        <v>0</v>
      </c>
      <c r="F499" s="4"/>
      <c r="G499" s="1" t="b">
        <f t="shared" ca="1" si="9"/>
        <v>1</v>
      </c>
      <c r="H499" s="1505" cm="1">
        <f t="array" aca="1" ref="H499" ca="1">IF(I499&lt;&gt;"",INDIRECT("'"&amp;I499&amp;"'!"&amp;J499),"")</f>
        <v>0</v>
      </c>
      <c r="I499" s="1510" t="s">
        <v>4986</v>
      </c>
      <c r="J499" s="1506" t="s">
        <v>4992</v>
      </c>
      <c r="K499" s="4"/>
    </row>
    <row r="500" spans="1:11" ht="15">
      <c r="A500" s="5">
        <v>441</v>
      </c>
      <c r="B500" s="721"/>
      <c r="F500" s="4" t="s">
        <v>4914</v>
      </c>
      <c r="G500" s="1" t="b">
        <f t="shared" ca="1" si="9"/>
        <v>1</v>
      </c>
      <c r="H500" s="1505" t="str" cm="1">
        <f t="array" aca="1" ref="H500" ca="1">IF(I500&lt;&gt;"",INDIRECT("'"&amp;I500&amp;"'!"&amp;J500),"")</f>
        <v/>
      </c>
      <c r="I500" s="1510"/>
      <c r="J500" s="1506"/>
      <c r="K500" s="4"/>
    </row>
    <row r="501" spans="1:11" ht="15">
      <c r="A501" s="5">
        <v>442</v>
      </c>
      <c r="B501" s="721"/>
      <c r="F501" s="4" t="s">
        <v>4914</v>
      </c>
      <c r="G501" s="1" t="b">
        <f t="shared" ca="1" si="9"/>
        <v>1</v>
      </c>
      <c r="H501" s="1505" t="str" cm="1">
        <f t="array" aca="1" ref="H501" ca="1">IF(I501&lt;&gt;"",INDIRECT("'"&amp;I501&amp;"'!"&amp;J501),"")</f>
        <v/>
      </c>
      <c r="I501" s="1510"/>
      <c r="J501" s="1506"/>
      <c r="K501" s="4"/>
    </row>
    <row r="502" spans="1:11" ht="15">
      <c r="A502" s="5">
        <v>443</v>
      </c>
      <c r="B502" s="721"/>
      <c r="F502" s="4" t="s">
        <v>4914</v>
      </c>
      <c r="G502" s="1" t="b">
        <f t="shared" ca="1" si="9"/>
        <v>1</v>
      </c>
      <c r="H502" s="1505" t="str" cm="1">
        <f t="array" aca="1" ref="H502" ca="1">IF(I502&lt;&gt;"",INDIRECT("'"&amp;I502&amp;"'!"&amp;J502),"")</f>
        <v/>
      </c>
      <c r="I502" s="1510"/>
      <c r="J502" s="1506"/>
      <c r="K502" s="4"/>
    </row>
    <row r="503" spans="1:11" ht="15">
      <c r="A503" s="5">
        <v>444</v>
      </c>
      <c r="B503" s="721"/>
      <c r="F503" s="4" t="s">
        <v>4914</v>
      </c>
      <c r="G503" s="1" t="b">
        <f t="shared" ca="1" si="9"/>
        <v>1</v>
      </c>
      <c r="H503" s="1505" t="str" cm="1">
        <f t="array" aca="1" ref="H503" ca="1">IF(I503&lt;&gt;"",INDIRECT("'"&amp;I503&amp;"'!"&amp;J503),"")</f>
        <v/>
      </c>
      <c r="I503" s="1510"/>
      <c r="J503" s="1506"/>
      <c r="K503" s="4"/>
    </row>
    <row r="504" spans="1:11" ht="15">
      <c r="A504" s="5">
        <v>445</v>
      </c>
      <c r="B504" s="721"/>
      <c r="F504" s="4" t="s">
        <v>4914</v>
      </c>
      <c r="G504" s="1" t="b">
        <f t="shared" ca="1" si="9"/>
        <v>1</v>
      </c>
      <c r="H504" s="1505" t="str" cm="1">
        <f t="array" aca="1" ref="H504" ca="1">IF(I504&lt;&gt;"",INDIRECT("'"&amp;I504&amp;"'!"&amp;J504),"")</f>
        <v/>
      </c>
      <c r="I504" s="1510"/>
      <c r="J504" s="1506"/>
      <c r="K504" s="4"/>
    </row>
    <row r="505" spans="1:11" ht="15">
      <c r="A505" s="5">
        <v>446</v>
      </c>
      <c r="B505" s="721"/>
      <c r="F505" s="4" t="s">
        <v>4914</v>
      </c>
      <c r="G505" s="1" t="b">
        <f t="shared" ca="1" si="9"/>
        <v>1</v>
      </c>
      <c r="H505" s="1505" t="str" cm="1">
        <f t="array" aca="1" ref="H505" ca="1">IF(I505&lt;&gt;"",INDIRECT("'"&amp;I505&amp;"'!"&amp;J505),"")</f>
        <v/>
      </c>
      <c r="I505" s="1510"/>
      <c r="J505" s="1506"/>
      <c r="K505" s="4"/>
    </row>
    <row r="506" spans="1:11" ht="15">
      <c r="A506" s="5">
        <v>447</v>
      </c>
      <c r="B506" s="721"/>
      <c r="F506" s="4" t="s">
        <v>4914</v>
      </c>
      <c r="G506" s="1" t="b">
        <f t="shared" ca="1" si="9"/>
        <v>1</v>
      </c>
      <c r="H506" s="1505" t="str" cm="1">
        <f t="array" aca="1" ref="H506" ca="1">IF(I506&lt;&gt;"",INDIRECT("'"&amp;I506&amp;"'!"&amp;J506),"")</f>
        <v/>
      </c>
      <c r="I506" s="1510"/>
      <c r="J506" s="1506"/>
      <c r="K506" s="4"/>
    </row>
    <row r="507" spans="1:11" ht="15">
      <c r="A507" s="5">
        <v>448</v>
      </c>
      <c r="B507" s="721"/>
      <c r="F507" s="4" t="s">
        <v>4914</v>
      </c>
      <c r="G507" s="1" t="b">
        <f t="shared" ca="1" si="9"/>
        <v>1</v>
      </c>
      <c r="H507" s="1505" t="str" cm="1">
        <f t="array" aca="1" ref="H507" ca="1">IF(I507&lt;&gt;"",INDIRECT("'"&amp;I507&amp;"'!"&amp;J507),"")</f>
        <v/>
      </c>
      <c r="I507" s="1510"/>
      <c r="J507" s="1506"/>
      <c r="K507" s="4"/>
    </row>
    <row r="508" spans="1:11" ht="15">
      <c r="A508" s="5">
        <v>449</v>
      </c>
      <c r="B508" s="721"/>
      <c r="F508" s="4" t="s">
        <v>4914</v>
      </c>
      <c r="G508" s="1" t="b">
        <f t="shared" ca="1" si="9"/>
        <v>1</v>
      </c>
      <c r="H508" s="1505" t="str" cm="1">
        <f t="array" aca="1" ref="H508" ca="1">IF(I508&lt;&gt;"",INDIRECT("'"&amp;I508&amp;"'!"&amp;J508),"")</f>
        <v/>
      </c>
      <c r="I508" s="1510"/>
      <c r="J508" s="1506"/>
      <c r="K508" s="4"/>
    </row>
    <row r="509" spans="1:11" ht="15">
      <c r="A509" s="5">
        <v>450</v>
      </c>
      <c r="B509" s="721"/>
      <c r="F509" s="4" t="s">
        <v>4914</v>
      </c>
      <c r="G509" s="1" t="b">
        <f t="shared" ca="1" si="9"/>
        <v>1</v>
      </c>
      <c r="H509" s="1505" t="str" cm="1">
        <f t="array" aca="1" ref="H509" ca="1">IF(I509&lt;&gt;"",INDIRECT("'"&amp;I509&amp;"'!"&amp;J509),"")</f>
        <v/>
      </c>
      <c r="I509" s="1510"/>
      <c r="J509" s="1506"/>
      <c r="K509" s="4"/>
    </row>
    <row r="510" spans="1:11" ht="15">
      <c r="A510" s="5">
        <v>451</v>
      </c>
      <c r="B510" s="721"/>
      <c r="F510" s="4" t="s">
        <v>4914</v>
      </c>
      <c r="G510" s="1" t="b">
        <f t="shared" ca="1" si="9"/>
        <v>1</v>
      </c>
      <c r="H510" s="1505" t="str" cm="1">
        <f t="array" aca="1" ref="H510" ca="1">IF(I510&lt;&gt;"",INDIRECT("'"&amp;I510&amp;"'!"&amp;J510),"")</f>
        <v/>
      </c>
      <c r="I510" s="1510"/>
      <c r="J510" s="1506"/>
      <c r="K510" s="4"/>
    </row>
    <row r="511" spans="1:11" ht="15">
      <c r="A511" s="5">
        <v>452</v>
      </c>
      <c r="B511" s="721"/>
      <c r="F511" s="4" t="s">
        <v>4914</v>
      </c>
      <c r="G511" s="1" t="b">
        <f t="shared" ca="1" si="9"/>
        <v>1</v>
      </c>
      <c r="H511" s="1505" t="str" cm="1">
        <f t="array" aca="1" ref="H511" ca="1">IF(I511&lt;&gt;"",INDIRECT("'"&amp;I511&amp;"'!"&amp;J511),"")</f>
        <v/>
      </c>
      <c r="I511" s="1510"/>
      <c r="J511" s="1506"/>
      <c r="K511" s="4"/>
    </row>
    <row r="512" spans="1:11" ht="15">
      <c r="A512" s="5">
        <v>453</v>
      </c>
      <c r="B512" s="721"/>
      <c r="F512" s="4" t="s">
        <v>4914</v>
      </c>
      <c r="G512" s="1" t="b">
        <f t="shared" ca="1" si="9"/>
        <v>1</v>
      </c>
      <c r="H512" s="1505" t="str" cm="1">
        <f t="array" aca="1" ref="H512" ca="1">IF(I512&lt;&gt;"",INDIRECT("'"&amp;I512&amp;"'!"&amp;J512),"")</f>
        <v/>
      </c>
      <c r="I512" s="1510"/>
      <c r="J512" s="1506"/>
      <c r="K512" s="4"/>
    </row>
    <row r="513" spans="1:11" ht="15">
      <c r="A513" s="5">
        <v>454</v>
      </c>
      <c r="B513" s="721"/>
      <c r="F513" s="4" t="s">
        <v>4914</v>
      </c>
      <c r="G513" s="1" t="b">
        <f t="shared" ca="1" si="9"/>
        <v>1</v>
      </c>
      <c r="H513" s="1505" t="str" cm="1">
        <f t="array" aca="1" ref="H513" ca="1">IF(I513&lt;&gt;"",INDIRECT("'"&amp;I513&amp;"'!"&amp;J513),"")</f>
        <v/>
      </c>
      <c r="I513" s="1510"/>
      <c r="J513" s="1506"/>
      <c r="K513" s="4"/>
    </row>
    <row r="514" spans="1:11" ht="15">
      <c r="A514" s="5">
        <v>455</v>
      </c>
      <c r="B514" s="721"/>
      <c r="F514" s="4" t="s">
        <v>4914</v>
      </c>
      <c r="G514" s="1" t="b">
        <f t="shared" ca="1" si="9"/>
        <v>1</v>
      </c>
      <c r="H514" s="1505" t="str" cm="1">
        <f t="array" aca="1" ref="H514" ca="1">IF(I514&lt;&gt;"",INDIRECT("'"&amp;I514&amp;"'!"&amp;J514),"")</f>
        <v/>
      </c>
      <c r="I514" s="1510"/>
      <c r="J514" s="1506"/>
      <c r="K514" s="4"/>
    </row>
    <row r="515" spans="1:11" ht="15">
      <c r="A515" s="5">
        <v>456</v>
      </c>
      <c r="B515" s="721"/>
      <c r="F515" s="4" t="s">
        <v>4914</v>
      </c>
      <c r="G515" s="1" t="b">
        <f t="shared" ca="1" si="9"/>
        <v>1</v>
      </c>
      <c r="H515" s="1505" t="str" cm="1">
        <f t="array" aca="1" ref="H515" ca="1">IF(I515&lt;&gt;"",INDIRECT("'"&amp;I515&amp;"'!"&amp;J515),"")</f>
        <v/>
      </c>
      <c r="I515" s="1510"/>
      <c r="J515" s="1506"/>
      <c r="K515" s="4"/>
    </row>
    <row r="516" spans="1:11" ht="15">
      <c r="A516" s="5">
        <v>457</v>
      </c>
      <c r="B516" s="721"/>
      <c r="F516" s="4" t="s">
        <v>4914</v>
      </c>
      <c r="G516" s="1" t="b">
        <f t="shared" ca="1" si="9"/>
        <v>1</v>
      </c>
      <c r="H516" s="1505" t="str" cm="1">
        <f t="array" aca="1" ref="H516" ca="1">IF(I516&lt;&gt;"",INDIRECT("'"&amp;I516&amp;"'!"&amp;J516),"")</f>
        <v/>
      </c>
      <c r="I516" s="1510"/>
      <c r="J516" s="1506"/>
      <c r="K516" s="4"/>
    </row>
    <row r="517" spans="1:11" ht="15">
      <c r="A517" s="5">
        <v>458</v>
      </c>
      <c r="B517" s="721"/>
      <c r="F517" s="4" t="s">
        <v>4914</v>
      </c>
      <c r="G517" s="1" t="b">
        <f t="shared" ca="1" si="9"/>
        <v>1</v>
      </c>
      <c r="H517" s="1505" t="str" cm="1">
        <f t="array" aca="1" ref="H517" ca="1">IF(I517&lt;&gt;"",INDIRECT("'"&amp;I517&amp;"'!"&amp;J517),"")</f>
        <v/>
      </c>
      <c r="I517" s="1510"/>
      <c r="J517" s="1506"/>
      <c r="K517" s="4"/>
    </row>
    <row r="518" spans="1:11" ht="15">
      <c r="A518" s="5">
        <v>459</v>
      </c>
      <c r="B518" s="721"/>
      <c r="F518" s="4" t="s">
        <v>4914</v>
      </c>
      <c r="G518" s="1" t="b">
        <f t="shared" ca="1" si="9"/>
        <v>1</v>
      </c>
      <c r="H518" s="1505" t="str" cm="1">
        <f t="array" aca="1" ref="H518" ca="1">IF(I518&lt;&gt;"",INDIRECT("'"&amp;I518&amp;"'!"&amp;J518),"")</f>
        <v/>
      </c>
      <c r="I518" s="1510"/>
      <c r="J518" s="1506"/>
      <c r="K518" s="4"/>
    </row>
    <row r="519" spans="1:11" ht="15">
      <c r="A519" s="5">
        <v>460</v>
      </c>
      <c r="B519" s="721"/>
      <c r="F519" s="4" t="s">
        <v>4914</v>
      </c>
      <c r="G519" s="1" t="b">
        <f t="shared" ca="1" si="9"/>
        <v>1</v>
      </c>
      <c r="H519" s="1505" t="str" cm="1">
        <f t="array" aca="1" ref="H519" ca="1">IF(I519&lt;&gt;"",INDIRECT("'"&amp;I519&amp;"'!"&amp;J519),"")</f>
        <v/>
      </c>
      <c r="I519" s="1510"/>
      <c r="J519" s="1506"/>
      <c r="K519" s="4"/>
    </row>
    <row r="520" spans="1:11" ht="15">
      <c r="A520" s="5">
        <v>461</v>
      </c>
      <c r="B520" s="721"/>
      <c r="F520" s="4" t="s">
        <v>4914</v>
      </c>
      <c r="G520" s="1" t="b">
        <f t="shared" ca="1" si="9"/>
        <v>1</v>
      </c>
      <c r="H520" s="1505" t="str" cm="1">
        <f t="array" aca="1" ref="H520" ca="1">IF(I520&lt;&gt;"",INDIRECT("'"&amp;I520&amp;"'!"&amp;J520),"")</f>
        <v/>
      </c>
      <c r="I520" s="1510"/>
      <c r="J520" s="1506"/>
      <c r="K520" s="4"/>
    </row>
    <row r="521" spans="1:11" ht="15">
      <c r="A521" s="5">
        <v>462</v>
      </c>
      <c r="B521" s="721"/>
      <c r="F521" s="4" t="s">
        <v>4914</v>
      </c>
      <c r="G521" s="1" t="b">
        <f t="shared" ca="1" si="9"/>
        <v>1</v>
      </c>
      <c r="H521" s="1505" t="str" cm="1">
        <f t="array" aca="1" ref="H521" ca="1">IF(I521&lt;&gt;"",INDIRECT("'"&amp;I521&amp;"'!"&amp;J521),"")</f>
        <v/>
      </c>
      <c r="I521" s="1510"/>
      <c r="J521" s="1506"/>
      <c r="K521" s="4"/>
    </row>
    <row r="522" spans="1:11" ht="15">
      <c r="A522" s="5">
        <v>463</v>
      </c>
      <c r="B522" s="721"/>
      <c r="F522" s="4" t="s">
        <v>4914</v>
      </c>
      <c r="G522" s="1" t="b">
        <f t="shared" ca="1" si="9"/>
        <v>1</v>
      </c>
      <c r="H522" s="1505" t="str" cm="1">
        <f t="array" aca="1" ref="H522" ca="1">IF(I522&lt;&gt;"",INDIRECT("'"&amp;I522&amp;"'!"&amp;J522),"")</f>
        <v/>
      </c>
      <c r="I522" s="1510"/>
      <c r="J522" s="1506"/>
      <c r="K522" s="4"/>
    </row>
    <row r="523" spans="1:11" ht="15">
      <c r="A523" s="5">
        <v>464</v>
      </c>
      <c r="B523" s="721"/>
      <c r="F523" s="4" t="s">
        <v>4914</v>
      </c>
      <c r="G523" s="1" t="b">
        <f t="shared" ca="1" si="9"/>
        <v>1</v>
      </c>
      <c r="H523" s="1505" t="str" cm="1">
        <f t="array" aca="1" ref="H523" ca="1">IF(I523&lt;&gt;"",INDIRECT("'"&amp;I523&amp;"'!"&amp;J523),"")</f>
        <v/>
      </c>
      <c r="I523" s="1510"/>
      <c r="J523" s="1506"/>
      <c r="K523" s="4"/>
    </row>
    <row r="524" spans="1:11" ht="15">
      <c r="A524" s="5">
        <v>465</v>
      </c>
      <c r="B524" s="721"/>
      <c r="F524" s="4" t="s">
        <v>4914</v>
      </c>
      <c r="G524" s="1" t="b">
        <f t="shared" ca="1" si="9"/>
        <v>1</v>
      </c>
      <c r="H524" s="1505" t="str" cm="1">
        <f t="array" aca="1" ref="H524" ca="1">IF(I524&lt;&gt;"",INDIRECT("'"&amp;I524&amp;"'!"&amp;J524),"")</f>
        <v/>
      </c>
      <c r="I524" s="1510"/>
      <c r="J524" s="1506"/>
      <c r="K524" s="4"/>
    </row>
    <row r="525" spans="1:11" ht="15">
      <c r="A525" s="5">
        <v>466</v>
      </c>
      <c r="B525" s="721"/>
      <c r="F525" s="4" t="s">
        <v>4914</v>
      </c>
      <c r="G525" s="1" t="b">
        <f t="shared" ca="1" si="9"/>
        <v>1</v>
      </c>
      <c r="H525" s="1505" t="str" cm="1">
        <f t="array" aca="1" ref="H525" ca="1">IF(I525&lt;&gt;"",INDIRECT("'"&amp;I525&amp;"'!"&amp;J525),"")</f>
        <v/>
      </c>
      <c r="I525" s="1510"/>
      <c r="J525" s="1506"/>
      <c r="K525" s="4"/>
    </row>
    <row r="526" spans="1:11" ht="15">
      <c r="A526" s="5">
        <v>467</v>
      </c>
      <c r="B526" s="721"/>
      <c r="F526" s="4" t="s">
        <v>4914</v>
      </c>
      <c r="G526" s="1" t="b">
        <f t="shared" ca="1" si="9"/>
        <v>1</v>
      </c>
      <c r="H526" s="1505" t="str" cm="1">
        <f t="array" aca="1" ref="H526" ca="1">IF(I526&lt;&gt;"",INDIRECT("'"&amp;I526&amp;"'!"&amp;J526),"")</f>
        <v/>
      </c>
      <c r="I526" s="1510"/>
      <c r="J526" s="1506"/>
      <c r="K526" s="4"/>
    </row>
    <row r="527" spans="1:11" ht="15">
      <c r="A527" s="5">
        <v>468</v>
      </c>
      <c r="B527" s="721"/>
      <c r="F527" s="4" t="s">
        <v>4914</v>
      </c>
      <c r="G527" s="1" t="b">
        <f t="shared" ca="1" si="9"/>
        <v>1</v>
      </c>
      <c r="H527" s="1505" t="str" cm="1">
        <f t="array" aca="1" ref="H527" ca="1">IF(I527&lt;&gt;"",INDIRECT("'"&amp;I527&amp;"'!"&amp;J527),"")</f>
        <v/>
      </c>
      <c r="I527" s="1510"/>
      <c r="J527" s="1506"/>
      <c r="K527" s="4"/>
    </row>
    <row r="528" spans="1:11" ht="15">
      <c r="A528" s="5">
        <v>469</v>
      </c>
      <c r="B528" s="721"/>
      <c r="F528" s="4" t="s">
        <v>4914</v>
      </c>
      <c r="G528" s="1" t="b">
        <f t="shared" ca="1" si="9"/>
        <v>1</v>
      </c>
      <c r="H528" s="1505" t="str" cm="1">
        <f t="array" aca="1" ref="H528" ca="1">IF(I528&lt;&gt;"",INDIRECT("'"&amp;I528&amp;"'!"&amp;J528),"")</f>
        <v/>
      </c>
      <c r="I528" s="1510"/>
      <c r="J528" s="1506"/>
      <c r="K528" s="4"/>
    </row>
    <row r="529" spans="1:11" ht="15">
      <c r="A529" s="5">
        <v>470</v>
      </c>
      <c r="B529" s="721"/>
      <c r="F529" s="4" t="s">
        <v>4914</v>
      </c>
      <c r="G529" s="1" t="b">
        <f t="shared" ca="1" si="9"/>
        <v>1</v>
      </c>
      <c r="H529" s="1505" t="str" cm="1">
        <f t="array" aca="1" ref="H529" ca="1">IF(I529&lt;&gt;"",INDIRECT("'"&amp;I529&amp;"'!"&amp;J529),"")</f>
        <v/>
      </c>
      <c r="I529" s="1510"/>
      <c r="J529" s="1506"/>
      <c r="K529" s="4"/>
    </row>
    <row r="530" spans="1:11" ht="15">
      <c r="A530" s="5">
        <v>471</v>
      </c>
      <c r="B530" s="721"/>
      <c r="F530" s="4" t="s">
        <v>4914</v>
      </c>
      <c r="G530" s="1" t="b">
        <f t="shared" ca="1" si="9"/>
        <v>1</v>
      </c>
      <c r="H530" s="1505" t="str" cm="1">
        <f t="array" aca="1" ref="H530" ca="1">IF(I530&lt;&gt;"",INDIRECT("'"&amp;I530&amp;"'!"&amp;J530),"")</f>
        <v/>
      </c>
      <c r="I530" s="1510"/>
      <c r="J530" s="1506"/>
      <c r="K530" s="4"/>
    </row>
    <row r="531" spans="1:11" ht="15">
      <c r="A531" s="5">
        <v>472</v>
      </c>
      <c r="B531" s="721"/>
      <c r="F531" s="4" t="s">
        <v>4914</v>
      </c>
      <c r="G531" s="1" t="b">
        <f t="shared" ca="1" si="9"/>
        <v>1</v>
      </c>
      <c r="H531" s="1505" t="str" cm="1">
        <f t="array" aca="1" ref="H531" ca="1">IF(I531&lt;&gt;"",INDIRECT("'"&amp;I531&amp;"'!"&amp;J531),"")</f>
        <v/>
      </c>
      <c r="I531" s="1510"/>
      <c r="J531" s="1506"/>
      <c r="K531" s="4"/>
    </row>
    <row r="532" spans="1:11" ht="15">
      <c r="A532" s="5">
        <v>473</v>
      </c>
      <c r="B532" s="721"/>
      <c r="F532" s="4" t="s">
        <v>4914</v>
      </c>
      <c r="G532" s="1" t="b">
        <f t="shared" ca="1" si="9"/>
        <v>1</v>
      </c>
      <c r="H532" s="1505" t="str" cm="1">
        <f t="array" aca="1" ref="H532" ca="1">IF(I532&lt;&gt;"",INDIRECT("'"&amp;I532&amp;"'!"&amp;J532),"")</f>
        <v/>
      </c>
      <c r="I532" s="1510"/>
      <c r="J532" s="1506"/>
      <c r="K532" s="4"/>
    </row>
    <row r="533" spans="1:11" ht="15">
      <c r="A533" s="5">
        <v>474</v>
      </c>
      <c r="B533" s="721"/>
      <c r="F533" s="4" t="s">
        <v>4914</v>
      </c>
      <c r="G533" s="1" t="b">
        <f t="shared" ca="1" si="9"/>
        <v>1</v>
      </c>
      <c r="H533" s="1505" t="str" cm="1">
        <f t="array" aca="1" ref="H533" ca="1">IF(I533&lt;&gt;"",INDIRECT("'"&amp;I533&amp;"'!"&amp;J533),"")</f>
        <v/>
      </c>
      <c r="I533" s="1510"/>
      <c r="J533" s="1506"/>
      <c r="K533" s="4"/>
    </row>
    <row r="534" spans="1:11" ht="15">
      <c r="A534" s="5">
        <v>475</v>
      </c>
      <c r="B534" s="721"/>
      <c r="F534" s="4" t="s">
        <v>4914</v>
      </c>
      <c r="G534" s="1" t="b">
        <f t="shared" ca="1" si="9"/>
        <v>1</v>
      </c>
      <c r="H534" s="1505" t="str" cm="1">
        <f t="array" aca="1" ref="H534" ca="1">IF(I534&lt;&gt;"",INDIRECT("'"&amp;I534&amp;"'!"&amp;J534),"")</f>
        <v/>
      </c>
      <c r="I534" s="1510"/>
      <c r="J534" s="1506"/>
      <c r="K534" s="4"/>
    </row>
    <row r="535" spans="1:11" ht="15">
      <c r="A535" s="5">
        <v>476</v>
      </c>
      <c r="B535" s="721"/>
      <c r="F535" s="4" t="s">
        <v>4914</v>
      </c>
      <c r="G535" s="1" t="b">
        <f t="shared" ca="1" si="9"/>
        <v>1</v>
      </c>
      <c r="H535" s="1505" t="str" cm="1">
        <f t="array" aca="1" ref="H535" ca="1">IF(I535&lt;&gt;"",INDIRECT("'"&amp;I535&amp;"'!"&amp;J535),"")</f>
        <v/>
      </c>
      <c r="I535" s="1510"/>
      <c r="J535" s="1506"/>
      <c r="K535" s="4"/>
    </row>
    <row r="536" spans="1:11" ht="15">
      <c r="A536" s="5">
        <v>477</v>
      </c>
      <c r="B536" s="721"/>
      <c r="F536" s="4" t="s">
        <v>4914</v>
      </c>
      <c r="G536" s="1" t="b">
        <f t="shared" ca="1" si="9"/>
        <v>1</v>
      </c>
      <c r="H536" s="1505" t="str" cm="1">
        <f t="array" aca="1" ref="H536" ca="1">IF(I536&lt;&gt;"",INDIRECT("'"&amp;I536&amp;"'!"&amp;J536),"")</f>
        <v/>
      </c>
      <c r="I536" s="1510"/>
      <c r="J536" s="1506"/>
      <c r="K536" s="4"/>
    </row>
    <row r="537" spans="1:11" ht="15">
      <c r="A537" s="5">
        <v>478</v>
      </c>
      <c r="B537" s="721"/>
      <c r="F537" s="4" t="s">
        <v>4914</v>
      </c>
      <c r="G537" s="1" t="b">
        <f t="shared" ca="1" si="9"/>
        <v>1</v>
      </c>
      <c r="H537" s="1505" t="str" cm="1">
        <f t="array" aca="1" ref="H537" ca="1">IF(I537&lt;&gt;"",INDIRECT("'"&amp;I537&amp;"'!"&amp;J537),"")</f>
        <v/>
      </c>
      <c r="I537" s="1510"/>
      <c r="J537" s="1506"/>
      <c r="K537" s="4"/>
    </row>
    <row r="538" spans="1:11" ht="15">
      <c r="A538" s="5">
        <v>479</v>
      </c>
      <c r="B538" s="721"/>
      <c r="F538" s="4" t="s">
        <v>4914</v>
      </c>
      <c r="G538" s="1" t="b">
        <f t="shared" ca="1" si="9"/>
        <v>1</v>
      </c>
      <c r="H538" s="1505" t="str" cm="1">
        <f t="array" aca="1" ref="H538" ca="1">IF(I538&lt;&gt;"",INDIRECT("'"&amp;I538&amp;"'!"&amp;J538),"")</f>
        <v/>
      </c>
      <c r="I538" s="1510"/>
      <c r="J538" s="1506"/>
      <c r="K538" s="4"/>
    </row>
    <row r="539" spans="1:11" ht="15">
      <c r="A539" s="5">
        <v>480</v>
      </c>
      <c r="B539" s="721"/>
      <c r="F539" s="4" t="s">
        <v>4914</v>
      </c>
      <c r="G539" s="1" t="b">
        <f t="shared" ca="1" si="9"/>
        <v>1</v>
      </c>
      <c r="H539" s="1505" t="str" cm="1">
        <f t="array" aca="1" ref="H539" ca="1">IF(I539&lt;&gt;"",INDIRECT("'"&amp;I539&amp;"'!"&amp;J539),"")</f>
        <v/>
      </c>
      <c r="I539" s="1510"/>
      <c r="J539" s="1506"/>
      <c r="K539" s="4"/>
    </row>
    <row r="540" spans="1:11" ht="15">
      <c r="A540" s="5">
        <v>481</v>
      </c>
      <c r="B540" s="721"/>
      <c r="F540" s="4" t="s">
        <v>4914</v>
      </c>
      <c r="G540" s="1" t="b">
        <f t="shared" ca="1" si="9"/>
        <v>1</v>
      </c>
      <c r="H540" s="1505" t="str" cm="1">
        <f t="array" aca="1" ref="H540" ca="1">IF(I540&lt;&gt;"",INDIRECT("'"&amp;I540&amp;"'!"&amp;J540),"")</f>
        <v/>
      </c>
      <c r="I540" s="1510"/>
      <c r="J540" s="1506"/>
      <c r="K540" s="4"/>
    </row>
    <row r="541" spans="1:11" ht="15">
      <c r="A541" s="5">
        <v>482</v>
      </c>
      <c r="B541" s="721"/>
      <c r="F541" s="4" t="s">
        <v>4914</v>
      </c>
      <c r="G541" s="1" t="b">
        <f t="shared" ca="1" si="9"/>
        <v>1</v>
      </c>
      <c r="H541" s="1505" t="str" cm="1">
        <f t="array" aca="1" ref="H541" ca="1">IF(I541&lt;&gt;"",INDIRECT("'"&amp;I541&amp;"'!"&amp;J541),"")</f>
        <v/>
      </c>
      <c r="I541" s="1510"/>
      <c r="J541" s="1506"/>
      <c r="K541" s="4"/>
    </row>
    <row r="542" spans="1:11" ht="15">
      <c r="A542" s="5">
        <v>483</v>
      </c>
      <c r="B542" s="721"/>
      <c r="F542" s="4" t="s">
        <v>4914</v>
      </c>
      <c r="G542" s="1" t="b">
        <f t="shared" ca="1" si="9"/>
        <v>1</v>
      </c>
      <c r="H542" s="1505" t="str" cm="1">
        <f t="array" aca="1" ref="H542" ca="1">IF(I542&lt;&gt;"",INDIRECT("'"&amp;I542&amp;"'!"&amp;J542),"")</f>
        <v/>
      </c>
      <c r="I542" s="1510"/>
      <c r="J542" s="1506"/>
      <c r="K542" s="4"/>
    </row>
    <row r="543" spans="1:11" ht="15">
      <c r="A543" s="5">
        <v>484</v>
      </c>
      <c r="B543" s="721"/>
      <c r="F543" s="4" t="s">
        <v>4914</v>
      </c>
      <c r="G543" s="1" t="b">
        <f t="shared" ca="1" si="9"/>
        <v>1</v>
      </c>
      <c r="H543" s="1505" t="str" cm="1">
        <f t="array" aca="1" ref="H543" ca="1">IF(I543&lt;&gt;"",INDIRECT("'"&amp;I543&amp;"'!"&amp;J543),"")</f>
        <v/>
      </c>
      <c r="I543" s="1510"/>
      <c r="J543" s="1506"/>
      <c r="K543" s="4"/>
    </row>
    <row r="544" spans="1:11" ht="15">
      <c r="A544" s="5">
        <v>485</v>
      </c>
      <c r="B544" s="721"/>
      <c r="F544" s="4" t="s">
        <v>4914</v>
      </c>
      <c r="G544" s="1" t="b">
        <f t="shared" ref="G544:G607" ca="1" si="10">H544=B544</f>
        <v>1</v>
      </c>
      <c r="H544" s="1505" t="str" cm="1">
        <f t="array" aca="1" ref="H544" ca="1">IF(I544&lt;&gt;"",INDIRECT("'"&amp;I544&amp;"'!"&amp;J544),"")</f>
        <v/>
      </c>
      <c r="I544" s="1510"/>
      <c r="J544" s="1506"/>
      <c r="K544" s="4"/>
    </row>
    <row r="545" spans="1:11" ht="15">
      <c r="A545" s="5">
        <v>486</v>
      </c>
      <c r="B545" s="721"/>
      <c r="F545" s="4" t="s">
        <v>4914</v>
      </c>
      <c r="G545" s="1" t="b">
        <f t="shared" ca="1" si="10"/>
        <v>1</v>
      </c>
      <c r="H545" s="1505" t="str" cm="1">
        <f t="array" aca="1" ref="H545" ca="1">IF(I545&lt;&gt;"",INDIRECT("'"&amp;I545&amp;"'!"&amp;J545),"")</f>
        <v/>
      </c>
      <c r="I545" s="1510"/>
      <c r="J545" s="1506"/>
      <c r="K545" s="4"/>
    </row>
    <row r="546" spans="1:11" ht="15">
      <c r="A546" s="5">
        <v>487</v>
      </c>
      <c r="B546" s="721"/>
      <c r="F546" s="4" t="s">
        <v>4914</v>
      </c>
      <c r="G546" s="1" t="b">
        <f t="shared" ca="1" si="10"/>
        <v>1</v>
      </c>
      <c r="H546" s="1505" t="str" cm="1">
        <f t="array" aca="1" ref="H546" ca="1">IF(I546&lt;&gt;"",INDIRECT("'"&amp;I546&amp;"'!"&amp;J546),"")</f>
        <v/>
      </c>
      <c r="I546" s="1510"/>
      <c r="J546" s="1506"/>
      <c r="K546" s="4"/>
    </row>
    <row r="547" spans="1:11" ht="15">
      <c r="A547" s="5">
        <v>488</v>
      </c>
      <c r="B547" s="721"/>
      <c r="F547" s="4" t="s">
        <v>4914</v>
      </c>
      <c r="G547" s="1" t="b">
        <f t="shared" ca="1" si="10"/>
        <v>1</v>
      </c>
      <c r="H547" s="1505" t="str" cm="1">
        <f t="array" aca="1" ref="H547" ca="1">IF(I547&lt;&gt;"",INDIRECT("'"&amp;I547&amp;"'!"&amp;J547),"")</f>
        <v/>
      </c>
      <c r="I547" s="1510"/>
      <c r="J547" s="1506"/>
      <c r="K547" s="4"/>
    </row>
    <row r="548" spans="1:11" ht="15">
      <c r="A548" s="5">
        <v>489</v>
      </c>
      <c r="B548" s="721"/>
      <c r="F548" s="4" t="s">
        <v>4914</v>
      </c>
      <c r="G548" s="1" t="b">
        <f t="shared" ca="1" si="10"/>
        <v>1</v>
      </c>
      <c r="H548" s="1505" t="str" cm="1">
        <f t="array" aca="1" ref="H548" ca="1">IF(I548&lt;&gt;"",INDIRECT("'"&amp;I548&amp;"'!"&amp;J548),"")</f>
        <v/>
      </c>
      <c r="I548" s="1510"/>
      <c r="J548" s="1506"/>
      <c r="K548" s="4"/>
    </row>
    <row r="549" spans="1:11" ht="15">
      <c r="A549" s="5">
        <v>490</v>
      </c>
      <c r="B549" s="721"/>
      <c r="F549" s="4" t="s">
        <v>4914</v>
      </c>
      <c r="G549" s="1" t="b">
        <f t="shared" ca="1" si="10"/>
        <v>1</v>
      </c>
      <c r="H549" s="1505" t="str" cm="1">
        <f t="array" aca="1" ref="H549" ca="1">IF(I549&lt;&gt;"",INDIRECT("'"&amp;I549&amp;"'!"&amp;J549),"")</f>
        <v/>
      </c>
      <c r="I549" s="1510"/>
      <c r="J549" s="1506"/>
      <c r="K549" s="4"/>
    </row>
    <row r="550" spans="1:11" ht="15">
      <c r="A550" s="5">
        <v>491</v>
      </c>
      <c r="B550" s="721"/>
      <c r="F550" s="4" t="s">
        <v>4914</v>
      </c>
      <c r="G550" s="1" t="b">
        <f t="shared" ca="1" si="10"/>
        <v>1</v>
      </c>
      <c r="H550" s="1505" t="str" cm="1">
        <f t="array" aca="1" ref="H550" ca="1">IF(I550&lt;&gt;"",INDIRECT("'"&amp;I550&amp;"'!"&amp;J550),"")</f>
        <v/>
      </c>
      <c r="I550" s="1510"/>
      <c r="J550" s="1506"/>
      <c r="K550" s="4"/>
    </row>
    <row r="551" spans="1:11" ht="15">
      <c r="A551" s="5">
        <v>492</v>
      </c>
      <c r="B551" s="721"/>
      <c r="F551" s="4" t="s">
        <v>4914</v>
      </c>
      <c r="G551" s="1" t="b">
        <f t="shared" ca="1" si="10"/>
        <v>1</v>
      </c>
      <c r="H551" s="1505" t="str" cm="1">
        <f t="array" aca="1" ref="H551" ca="1">IF(I551&lt;&gt;"",INDIRECT("'"&amp;I551&amp;"'!"&amp;J551),"")</f>
        <v/>
      </c>
      <c r="I551" s="1510"/>
      <c r="J551" s="1506"/>
      <c r="K551" s="4"/>
    </row>
    <row r="552" spans="1:11" ht="15">
      <c r="A552" s="5">
        <v>493</v>
      </c>
      <c r="B552" s="721"/>
      <c r="F552" s="4" t="s">
        <v>4914</v>
      </c>
      <c r="G552" s="1" t="b">
        <f t="shared" ca="1" si="10"/>
        <v>1</v>
      </c>
      <c r="H552" s="1505" t="str" cm="1">
        <f t="array" aca="1" ref="H552" ca="1">IF(I552&lt;&gt;"",INDIRECT("'"&amp;I552&amp;"'!"&amp;J552),"")</f>
        <v/>
      </c>
      <c r="I552" s="1510"/>
      <c r="J552" s="1506"/>
      <c r="K552" s="4"/>
    </row>
    <row r="553" spans="1:11" ht="15">
      <c r="A553" s="5">
        <v>494</v>
      </c>
      <c r="B553" s="721"/>
      <c r="F553" s="4" t="s">
        <v>4914</v>
      </c>
      <c r="G553" s="1" t="b">
        <f t="shared" ca="1" si="10"/>
        <v>1</v>
      </c>
      <c r="H553" s="1505" t="str" cm="1">
        <f t="array" aca="1" ref="H553" ca="1">IF(I553&lt;&gt;"",INDIRECT("'"&amp;I553&amp;"'!"&amp;J553),"")</f>
        <v/>
      </c>
      <c r="I553" s="1510"/>
      <c r="J553" s="1506"/>
      <c r="K553" s="4"/>
    </row>
    <row r="554" spans="1:11" ht="15">
      <c r="A554" s="5">
        <v>495</v>
      </c>
      <c r="B554" s="721"/>
      <c r="F554" s="4" t="s">
        <v>4914</v>
      </c>
      <c r="G554" s="1" t="b">
        <f t="shared" ca="1" si="10"/>
        <v>1</v>
      </c>
      <c r="H554" s="1505" t="str" cm="1">
        <f t="array" aca="1" ref="H554" ca="1">IF(I554&lt;&gt;"",INDIRECT("'"&amp;I554&amp;"'!"&amp;J554),"")</f>
        <v/>
      </c>
      <c r="I554" s="1510"/>
      <c r="J554" s="1506"/>
      <c r="K554" s="4"/>
    </row>
    <row r="555" spans="1:11" ht="15">
      <c r="A555" s="5">
        <v>496</v>
      </c>
      <c r="B555" s="721"/>
      <c r="F555" s="4" t="s">
        <v>4914</v>
      </c>
      <c r="G555" s="1" t="b">
        <f t="shared" ca="1" si="10"/>
        <v>1</v>
      </c>
      <c r="H555" s="1505" t="str" cm="1">
        <f t="array" aca="1" ref="H555" ca="1">IF(I555&lt;&gt;"",INDIRECT("'"&amp;I555&amp;"'!"&amp;J555),"")</f>
        <v/>
      </c>
      <c r="I555" s="1510"/>
      <c r="J555" s="1506"/>
      <c r="K555" s="4"/>
    </row>
    <row r="556" spans="1:11" ht="15">
      <c r="A556" s="5">
        <v>497</v>
      </c>
      <c r="B556" s="721"/>
      <c r="F556" s="4" t="s">
        <v>4914</v>
      </c>
      <c r="G556" s="1" t="b">
        <f t="shared" ca="1" si="10"/>
        <v>1</v>
      </c>
      <c r="H556" s="1505" t="str" cm="1">
        <f t="array" aca="1" ref="H556" ca="1">IF(I556&lt;&gt;"",INDIRECT("'"&amp;I556&amp;"'!"&amp;J556),"")</f>
        <v/>
      </c>
      <c r="I556" s="1510"/>
      <c r="J556" s="1506"/>
      <c r="K556" s="4"/>
    </row>
    <row r="557" spans="1:11" ht="15">
      <c r="A557" s="5">
        <v>498</v>
      </c>
      <c r="B557" s="721"/>
      <c r="F557" s="4" t="s">
        <v>4914</v>
      </c>
      <c r="G557" s="1" t="b">
        <f t="shared" ca="1" si="10"/>
        <v>1</v>
      </c>
      <c r="H557" s="1505" t="str" cm="1">
        <f t="array" aca="1" ref="H557" ca="1">IF(I557&lt;&gt;"",INDIRECT("'"&amp;I557&amp;"'!"&amp;J557),"")</f>
        <v/>
      </c>
      <c r="I557" s="1510"/>
      <c r="J557" s="1506"/>
      <c r="K557" s="4"/>
    </row>
    <row r="558" spans="1:11" ht="15">
      <c r="A558" s="5">
        <v>499</v>
      </c>
      <c r="B558" s="721"/>
      <c r="F558" s="4" t="s">
        <v>4914</v>
      </c>
      <c r="G558" s="1" t="b">
        <f t="shared" ca="1" si="10"/>
        <v>1</v>
      </c>
      <c r="H558" s="1505" t="str" cm="1">
        <f t="array" aca="1" ref="H558" ca="1">IF(I558&lt;&gt;"",INDIRECT("'"&amp;I558&amp;"'!"&amp;J558),"")</f>
        <v/>
      </c>
      <c r="I558" s="1510"/>
      <c r="J558" s="1506"/>
      <c r="K558" s="4"/>
    </row>
    <row r="559" spans="1:11" ht="15">
      <c r="A559" s="5">
        <v>500</v>
      </c>
      <c r="B559" s="721"/>
      <c r="F559" s="4" t="s">
        <v>4914</v>
      </c>
      <c r="G559" s="1" t="b">
        <f t="shared" ca="1" si="10"/>
        <v>1</v>
      </c>
      <c r="H559" s="1505" t="str" cm="1">
        <f t="array" aca="1" ref="H559" ca="1">IF(I559&lt;&gt;"",INDIRECT("'"&amp;I559&amp;"'!"&amp;J559),"")</f>
        <v/>
      </c>
      <c r="I559" s="1510"/>
      <c r="J559" s="1506"/>
      <c r="K559" s="4"/>
    </row>
    <row r="560" spans="1:11" ht="15">
      <c r="A560" s="5">
        <v>501</v>
      </c>
      <c r="B560" s="721"/>
      <c r="F560" s="4" t="s">
        <v>4914</v>
      </c>
      <c r="G560" s="1" t="b">
        <f t="shared" ca="1" si="10"/>
        <v>1</v>
      </c>
      <c r="H560" s="1505" t="str" cm="1">
        <f t="array" aca="1" ref="H560" ca="1">IF(I560&lt;&gt;"",INDIRECT("'"&amp;I560&amp;"'!"&amp;J560),"")</f>
        <v/>
      </c>
      <c r="I560" s="1510"/>
      <c r="J560" s="1506"/>
      <c r="K560" s="4"/>
    </row>
    <row r="561" spans="1:11" ht="15">
      <c r="A561" s="5">
        <v>502</v>
      </c>
      <c r="B561" s="721"/>
      <c r="F561" s="4" t="s">
        <v>4914</v>
      </c>
      <c r="G561" s="1" t="b">
        <f t="shared" ca="1" si="10"/>
        <v>1</v>
      </c>
      <c r="H561" s="1505" t="str" cm="1">
        <f t="array" aca="1" ref="H561" ca="1">IF(I561&lt;&gt;"",INDIRECT("'"&amp;I561&amp;"'!"&amp;J561),"")</f>
        <v/>
      </c>
      <c r="I561" s="1510"/>
      <c r="J561" s="1506"/>
      <c r="K561" s="4"/>
    </row>
    <row r="562" spans="1:11" ht="15">
      <c r="A562" s="5">
        <v>503</v>
      </c>
      <c r="B562" s="721"/>
      <c r="F562" s="4" t="s">
        <v>4914</v>
      </c>
      <c r="G562" s="1" t="b">
        <f t="shared" ca="1" si="10"/>
        <v>1</v>
      </c>
      <c r="H562" s="1505" t="str" cm="1">
        <f t="array" aca="1" ref="H562" ca="1">IF(I562&lt;&gt;"",INDIRECT("'"&amp;I562&amp;"'!"&amp;J562),"")</f>
        <v/>
      </c>
      <c r="I562" s="1510"/>
      <c r="J562" s="1506"/>
      <c r="K562" s="4"/>
    </row>
    <row r="563" spans="1:11" ht="15">
      <c r="A563" s="5">
        <v>504</v>
      </c>
      <c r="B563" s="721"/>
      <c r="F563" s="4" t="s">
        <v>4914</v>
      </c>
      <c r="G563" s="1" t="b">
        <f t="shared" ca="1" si="10"/>
        <v>1</v>
      </c>
      <c r="H563" s="1505" t="str" cm="1">
        <f t="array" aca="1" ref="H563" ca="1">IF(I563&lt;&gt;"",INDIRECT("'"&amp;I563&amp;"'!"&amp;J563),"")</f>
        <v/>
      </c>
      <c r="I563" s="1510"/>
      <c r="J563" s="1506"/>
      <c r="K563" s="4"/>
    </row>
    <row r="564" spans="1:11" ht="15">
      <c r="A564" s="5">
        <v>505</v>
      </c>
      <c r="B564" s="721"/>
      <c r="F564" s="4" t="s">
        <v>4914</v>
      </c>
      <c r="G564" s="1" t="b">
        <f t="shared" ca="1" si="10"/>
        <v>1</v>
      </c>
      <c r="H564" s="1505" t="str" cm="1">
        <f t="array" aca="1" ref="H564" ca="1">IF(I564&lt;&gt;"",INDIRECT("'"&amp;I564&amp;"'!"&amp;J564),"")</f>
        <v/>
      </c>
      <c r="I564" s="1510"/>
      <c r="J564" s="1506"/>
      <c r="K564" s="4"/>
    </row>
    <row r="565" spans="1:11" ht="15">
      <c r="A565" s="5">
        <v>506</v>
      </c>
      <c r="B565" s="721"/>
      <c r="F565" s="4" t="s">
        <v>4914</v>
      </c>
      <c r="G565" s="1" t="b">
        <f t="shared" ca="1" si="10"/>
        <v>1</v>
      </c>
      <c r="H565" s="1505" t="str" cm="1">
        <f t="array" aca="1" ref="H565" ca="1">IF(I565&lt;&gt;"",INDIRECT("'"&amp;I565&amp;"'!"&amp;J565),"")</f>
        <v/>
      </c>
      <c r="I565" s="1510"/>
      <c r="J565" s="1506"/>
      <c r="K565" s="4"/>
    </row>
    <row r="566" spans="1:11" ht="15">
      <c r="A566" s="5">
        <v>507</v>
      </c>
      <c r="B566" s="721"/>
      <c r="F566" s="4" t="s">
        <v>4914</v>
      </c>
      <c r="G566" s="1" t="b">
        <f t="shared" ca="1" si="10"/>
        <v>1</v>
      </c>
      <c r="H566" s="1505" t="str" cm="1">
        <f t="array" aca="1" ref="H566" ca="1">IF(I566&lt;&gt;"",INDIRECT("'"&amp;I566&amp;"'!"&amp;J566),"")</f>
        <v/>
      </c>
      <c r="I566" s="1510"/>
      <c r="J566" s="1506"/>
      <c r="K566" s="4"/>
    </row>
    <row r="567" spans="1:11" ht="15">
      <c r="A567" s="5">
        <v>508</v>
      </c>
      <c r="B567" s="721"/>
      <c r="F567" s="4" t="s">
        <v>4914</v>
      </c>
      <c r="G567" s="1" t="b">
        <f t="shared" ca="1" si="10"/>
        <v>1</v>
      </c>
      <c r="H567" s="1505" t="str" cm="1">
        <f t="array" aca="1" ref="H567" ca="1">IF(I567&lt;&gt;"",INDIRECT("'"&amp;I567&amp;"'!"&amp;J567),"")</f>
        <v/>
      </c>
      <c r="I567" s="1510"/>
      <c r="J567" s="1506"/>
      <c r="K567" s="4"/>
    </row>
    <row r="568" spans="1:11" ht="15">
      <c r="A568" s="5">
        <v>509</v>
      </c>
      <c r="B568" s="721"/>
      <c r="F568" s="4" t="s">
        <v>4914</v>
      </c>
      <c r="G568" s="1" t="b">
        <f t="shared" ca="1" si="10"/>
        <v>1</v>
      </c>
      <c r="H568" s="1505" t="str" cm="1">
        <f t="array" aca="1" ref="H568" ca="1">IF(I568&lt;&gt;"",INDIRECT("'"&amp;I568&amp;"'!"&amp;J568),"")</f>
        <v/>
      </c>
      <c r="I568" s="1510"/>
      <c r="J568" s="1506"/>
      <c r="K568" s="4"/>
    </row>
    <row r="569" spans="1:11" ht="15">
      <c r="A569" s="5">
        <v>510</v>
      </c>
      <c r="B569" s="721"/>
      <c r="F569" s="4" t="s">
        <v>4914</v>
      </c>
      <c r="G569" s="1" t="b">
        <f t="shared" ca="1" si="10"/>
        <v>1</v>
      </c>
      <c r="H569" s="1505" t="str" cm="1">
        <f t="array" aca="1" ref="H569" ca="1">IF(I569&lt;&gt;"",INDIRECT("'"&amp;I569&amp;"'!"&amp;J569),"")</f>
        <v/>
      </c>
      <c r="I569" s="1510"/>
      <c r="J569" s="1506"/>
      <c r="K569" s="4"/>
    </row>
    <row r="570" spans="1:11" ht="15">
      <c r="A570" s="5">
        <v>511</v>
      </c>
      <c r="B570" s="721"/>
      <c r="F570" s="4" t="s">
        <v>4914</v>
      </c>
      <c r="G570" s="1" t="b">
        <f t="shared" ca="1" si="10"/>
        <v>1</v>
      </c>
      <c r="H570" s="1505" t="str" cm="1">
        <f t="array" aca="1" ref="H570" ca="1">IF(I570&lt;&gt;"",INDIRECT("'"&amp;I570&amp;"'!"&amp;J570),"")</f>
        <v/>
      </c>
      <c r="I570" s="1510"/>
      <c r="J570" s="1506"/>
      <c r="K570" s="4"/>
    </row>
    <row r="571" spans="1:11" ht="15">
      <c r="A571" s="5">
        <v>512</v>
      </c>
      <c r="B571" s="721"/>
      <c r="F571" s="4" t="s">
        <v>4914</v>
      </c>
      <c r="G571" s="1" t="b">
        <f t="shared" ca="1" si="10"/>
        <v>1</v>
      </c>
      <c r="H571" s="1505" t="str" cm="1">
        <f t="array" aca="1" ref="H571" ca="1">IF(I571&lt;&gt;"",INDIRECT("'"&amp;I571&amp;"'!"&amp;J571),"")</f>
        <v/>
      </c>
      <c r="I571" s="1510"/>
      <c r="J571" s="1506"/>
      <c r="K571" s="4"/>
    </row>
    <row r="572" spans="1:11" ht="15">
      <c r="A572" s="5">
        <v>513</v>
      </c>
      <c r="B572" s="721"/>
      <c r="F572" s="4" t="s">
        <v>4914</v>
      </c>
      <c r="G572" s="1" t="b">
        <f t="shared" ca="1" si="10"/>
        <v>1</v>
      </c>
      <c r="H572" s="1505" t="str" cm="1">
        <f t="array" aca="1" ref="H572" ca="1">IF(I572&lt;&gt;"",INDIRECT("'"&amp;I572&amp;"'!"&amp;J572),"")</f>
        <v/>
      </c>
      <c r="I572" s="1510"/>
      <c r="J572" s="1506"/>
      <c r="K572" s="4"/>
    </row>
    <row r="573" spans="1:11" ht="15">
      <c r="A573" s="5">
        <v>514</v>
      </c>
      <c r="B573" s="721"/>
      <c r="F573" s="4" t="s">
        <v>4914</v>
      </c>
      <c r="G573" s="1" t="b">
        <f t="shared" ca="1" si="10"/>
        <v>1</v>
      </c>
      <c r="H573" s="1505" t="str" cm="1">
        <f t="array" aca="1" ref="H573" ca="1">IF(I573&lt;&gt;"",INDIRECT("'"&amp;I573&amp;"'!"&amp;J573),"")</f>
        <v/>
      </c>
      <c r="I573" s="1510"/>
      <c r="J573" s="1506"/>
      <c r="K573" s="4"/>
    </row>
    <row r="574" spans="1:11" ht="15">
      <c r="A574" s="5">
        <v>515</v>
      </c>
      <c r="B574" s="721"/>
      <c r="F574" s="4" t="s">
        <v>4914</v>
      </c>
      <c r="G574" s="1" t="b">
        <f t="shared" ca="1" si="10"/>
        <v>1</v>
      </c>
      <c r="H574" s="1505" t="str" cm="1">
        <f t="array" aca="1" ref="H574" ca="1">IF(I574&lt;&gt;"",INDIRECT("'"&amp;I574&amp;"'!"&amp;J574),"")</f>
        <v/>
      </c>
      <c r="I574" s="1510"/>
      <c r="J574" s="1506"/>
      <c r="K574" s="4"/>
    </row>
    <row r="575" spans="1:11" ht="15">
      <c r="A575" s="5">
        <v>516</v>
      </c>
      <c r="B575" s="721"/>
      <c r="F575" s="4" t="s">
        <v>4914</v>
      </c>
      <c r="G575" s="1" t="b">
        <f t="shared" ca="1" si="10"/>
        <v>1</v>
      </c>
      <c r="H575" s="1505" t="str" cm="1">
        <f t="array" aca="1" ref="H575" ca="1">IF(I575&lt;&gt;"",INDIRECT("'"&amp;I575&amp;"'!"&amp;J575),"")</f>
        <v/>
      </c>
      <c r="I575" s="1510"/>
      <c r="J575" s="1506"/>
      <c r="K575" s="4"/>
    </row>
    <row r="576" spans="1:11" ht="15">
      <c r="A576" s="5">
        <v>517</v>
      </c>
      <c r="B576" s="721"/>
      <c r="F576" s="4" t="s">
        <v>4914</v>
      </c>
      <c r="G576" s="1" t="b">
        <f t="shared" ca="1" si="10"/>
        <v>1</v>
      </c>
      <c r="H576" s="1505" t="str" cm="1">
        <f t="array" aca="1" ref="H576" ca="1">IF(I576&lt;&gt;"",INDIRECT("'"&amp;I576&amp;"'!"&amp;J576),"")</f>
        <v/>
      </c>
      <c r="I576" s="1510"/>
      <c r="J576" s="1506"/>
      <c r="K576" s="4"/>
    </row>
    <row r="577" spans="1:11" ht="15">
      <c r="A577" s="5">
        <v>518</v>
      </c>
      <c r="B577" s="721"/>
      <c r="F577" s="4" t="s">
        <v>4914</v>
      </c>
      <c r="G577" s="1" t="b">
        <f t="shared" ca="1" si="10"/>
        <v>1</v>
      </c>
      <c r="H577" s="1505" t="str" cm="1">
        <f t="array" aca="1" ref="H577" ca="1">IF(I577&lt;&gt;"",INDIRECT("'"&amp;I577&amp;"'!"&amp;J577),"")</f>
        <v/>
      </c>
      <c r="I577" s="1510"/>
      <c r="J577" s="1506"/>
      <c r="K577" s="4"/>
    </row>
    <row r="578" spans="1:11" ht="15">
      <c r="A578" s="5">
        <v>519</v>
      </c>
      <c r="B578" s="721"/>
      <c r="F578" s="4" t="s">
        <v>4914</v>
      </c>
      <c r="G578" s="1" t="b">
        <f t="shared" ca="1" si="10"/>
        <v>1</v>
      </c>
      <c r="H578" s="1505" t="str" cm="1">
        <f t="array" aca="1" ref="H578" ca="1">IF(I578&lt;&gt;"",INDIRECT("'"&amp;I578&amp;"'!"&amp;J578),"")</f>
        <v/>
      </c>
      <c r="I578" s="1510"/>
      <c r="J578" s="1506"/>
      <c r="K578" s="4"/>
    </row>
    <row r="579" spans="1:11" ht="15">
      <c r="A579" s="5">
        <v>520</v>
      </c>
      <c r="B579" s="721"/>
      <c r="F579" s="4" t="s">
        <v>4914</v>
      </c>
      <c r="G579" s="1" t="b">
        <f t="shared" ca="1" si="10"/>
        <v>1</v>
      </c>
      <c r="H579" s="1505" t="str" cm="1">
        <f t="array" aca="1" ref="H579" ca="1">IF(I579&lt;&gt;"",INDIRECT("'"&amp;I579&amp;"'!"&amp;J579),"")</f>
        <v/>
      </c>
      <c r="I579" s="1510"/>
      <c r="J579" s="1506"/>
      <c r="K579" s="4"/>
    </row>
    <row r="580" spans="1:11" ht="15">
      <c r="A580" s="5">
        <v>521</v>
      </c>
      <c r="B580" s="721"/>
      <c r="F580" s="4" t="s">
        <v>4914</v>
      </c>
      <c r="G580" s="1" t="b">
        <f t="shared" ca="1" si="10"/>
        <v>1</v>
      </c>
      <c r="H580" s="1505" t="str" cm="1">
        <f t="array" aca="1" ref="H580" ca="1">IF(I580&lt;&gt;"",INDIRECT("'"&amp;I580&amp;"'!"&amp;J580),"")</f>
        <v/>
      </c>
      <c r="I580" s="1510"/>
      <c r="J580" s="1506"/>
      <c r="K580" s="4"/>
    </row>
    <row r="581" spans="1:11" ht="15">
      <c r="A581" s="5">
        <v>522</v>
      </c>
      <c r="B581" s="721"/>
      <c r="F581" s="4" t="s">
        <v>4914</v>
      </c>
      <c r="G581" s="1" t="b">
        <f t="shared" ca="1" si="10"/>
        <v>1</v>
      </c>
      <c r="H581" s="1505" t="str" cm="1">
        <f t="array" aca="1" ref="H581" ca="1">IF(I581&lt;&gt;"",INDIRECT("'"&amp;I581&amp;"'!"&amp;J581),"")</f>
        <v/>
      </c>
      <c r="I581" s="1510"/>
      <c r="J581" s="1506"/>
      <c r="K581" s="4"/>
    </row>
    <row r="582" spans="1:11" ht="15">
      <c r="A582" s="5">
        <v>523</v>
      </c>
      <c r="B582" s="721"/>
      <c r="F582" s="4" t="s">
        <v>4914</v>
      </c>
      <c r="G582" s="1" t="b">
        <f t="shared" ca="1" si="10"/>
        <v>1</v>
      </c>
      <c r="H582" s="1505" t="str" cm="1">
        <f t="array" aca="1" ref="H582" ca="1">IF(I582&lt;&gt;"",INDIRECT("'"&amp;I582&amp;"'!"&amp;J582),"")</f>
        <v/>
      </c>
      <c r="I582" s="1510"/>
      <c r="J582" s="1506"/>
      <c r="K582" s="4"/>
    </row>
    <row r="583" spans="1:11" ht="15">
      <c r="A583" s="5">
        <v>524</v>
      </c>
      <c r="B583" s="721"/>
      <c r="F583" s="4" t="s">
        <v>4914</v>
      </c>
      <c r="G583" s="1" t="b">
        <f t="shared" ca="1" si="10"/>
        <v>1</v>
      </c>
      <c r="H583" s="1505" t="str" cm="1">
        <f t="array" aca="1" ref="H583" ca="1">IF(I583&lt;&gt;"",INDIRECT("'"&amp;I583&amp;"'!"&amp;J583),"")</f>
        <v/>
      </c>
      <c r="I583" s="1510"/>
      <c r="J583" s="1506"/>
      <c r="K583" s="4"/>
    </row>
    <row r="584" spans="1:11" ht="15">
      <c r="A584" s="5">
        <v>525</v>
      </c>
      <c r="B584" s="721"/>
      <c r="F584" s="4" t="s">
        <v>4914</v>
      </c>
      <c r="G584" s="1" t="b">
        <f t="shared" ca="1" si="10"/>
        <v>1</v>
      </c>
      <c r="H584" s="1505" t="str" cm="1">
        <f t="array" aca="1" ref="H584" ca="1">IF(I584&lt;&gt;"",INDIRECT("'"&amp;I584&amp;"'!"&amp;J584),"")</f>
        <v/>
      </c>
      <c r="I584" s="1510"/>
      <c r="J584" s="1506"/>
      <c r="K584" s="4"/>
    </row>
    <row r="585" spans="1:11" ht="15">
      <c r="A585" s="5">
        <v>526</v>
      </c>
      <c r="B585" s="721"/>
      <c r="F585" s="4" t="s">
        <v>4914</v>
      </c>
      <c r="G585" s="1" t="b">
        <f t="shared" ca="1" si="10"/>
        <v>1</v>
      </c>
      <c r="H585" s="1505" t="str" cm="1">
        <f t="array" aca="1" ref="H585" ca="1">IF(I585&lt;&gt;"",INDIRECT("'"&amp;I585&amp;"'!"&amp;J585),"")</f>
        <v/>
      </c>
      <c r="I585" s="1510"/>
      <c r="J585" s="1506"/>
      <c r="K585" s="4"/>
    </row>
    <row r="586" spans="1:11" ht="15">
      <c r="A586" s="5">
        <v>527</v>
      </c>
      <c r="B586" s="721"/>
      <c r="F586" s="4" t="s">
        <v>4914</v>
      </c>
      <c r="G586" s="1" t="b">
        <f t="shared" ca="1" si="10"/>
        <v>1</v>
      </c>
      <c r="H586" s="1505" t="str" cm="1">
        <f t="array" aca="1" ref="H586" ca="1">IF(I586&lt;&gt;"",INDIRECT("'"&amp;I586&amp;"'!"&amp;J586),"")</f>
        <v/>
      </c>
      <c r="I586" s="1510"/>
      <c r="J586" s="1506"/>
      <c r="K586" s="4"/>
    </row>
    <row r="587" spans="1:11" ht="15">
      <c r="A587" s="5">
        <v>528</v>
      </c>
      <c r="B587" s="721"/>
      <c r="F587" s="4" t="s">
        <v>4914</v>
      </c>
      <c r="G587" s="1" t="b">
        <f t="shared" ca="1" si="10"/>
        <v>1</v>
      </c>
      <c r="H587" s="1505" t="str" cm="1">
        <f t="array" aca="1" ref="H587" ca="1">IF(I587&lt;&gt;"",INDIRECT("'"&amp;I587&amp;"'!"&amp;J587),"")</f>
        <v/>
      </c>
      <c r="I587" s="1510"/>
      <c r="J587" s="1506"/>
      <c r="K587" s="4"/>
    </row>
    <row r="588" spans="1:11" ht="15">
      <c r="A588" s="5">
        <v>529</v>
      </c>
      <c r="B588" s="721"/>
      <c r="F588" s="4" t="s">
        <v>4914</v>
      </c>
      <c r="G588" s="1" t="b">
        <f t="shared" ca="1" si="10"/>
        <v>1</v>
      </c>
      <c r="H588" s="1505" t="str" cm="1">
        <f t="array" aca="1" ref="H588" ca="1">IF(I588&lt;&gt;"",INDIRECT("'"&amp;I588&amp;"'!"&amp;J588),"")</f>
        <v/>
      </c>
      <c r="I588" s="1510"/>
      <c r="J588" s="1506"/>
      <c r="K588" s="4"/>
    </row>
    <row r="589" spans="1:11" ht="15">
      <c r="A589" s="5">
        <v>530</v>
      </c>
      <c r="B589" s="721"/>
      <c r="F589" s="4" t="s">
        <v>4914</v>
      </c>
      <c r="G589" s="1" t="b">
        <f t="shared" ca="1" si="10"/>
        <v>1</v>
      </c>
      <c r="H589" s="1505" t="str" cm="1">
        <f t="array" aca="1" ref="H589" ca="1">IF(I589&lt;&gt;"",INDIRECT("'"&amp;I589&amp;"'!"&amp;J589),"")</f>
        <v/>
      </c>
      <c r="I589" s="1510"/>
      <c r="J589" s="1506"/>
      <c r="K589" s="4"/>
    </row>
    <row r="590" spans="1:11" ht="15">
      <c r="A590" s="5">
        <v>531</v>
      </c>
      <c r="B590" s="721"/>
      <c r="F590" s="4" t="s">
        <v>4914</v>
      </c>
      <c r="G590" s="1" t="b">
        <f t="shared" ca="1" si="10"/>
        <v>1</v>
      </c>
      <c r="H590" s="1505" t="str" cm="1">
        <f t="array" aca="1" ref="H590" ca="1">IF(I590&lt;&gt;"",INDIRECT("'"&amp;I590&amp;"'!"&amp;J590),"")</f>
        <v/>
      </c>
      <c r="I590" s="1510"/>
      <c r="J590" s="1506"/>
      <c r="K590" s="4"/>
    </row>
    <row r="591" spans="1:11" ht="15">
      <c r="A591" s="5">
        <v>532</v>
      </c>
      <c r="B591" s="721"/>
      <c r="F591" s="4" t="s">
        <v>4914</v>
      </c>
      <c r="G591" s="1" t="b">
        <f t="shared" ca="1" si="10"/>
        <v>1</v>
      </c>
      <c r="H591" s="1505" t="str" cm="1">
        <f t="array" aca="1" ref="H591" ca="1">IF(I591&lt;&gt;"",INDIRECT("'"&amp;I591&amp;"'!"&amp;J591),"")</f>
        <v/>
      </c>
      <c r="I591" s="1510"/>
      <c r="J591" s="1506"/>
      <c r="K591" s="4"/>
    </row>
    <row r="592" spans="1:11" ht="15">
      <c r="A592" s="5">
        <v>533</v>
      </c>
      <c r="B592" s="721"/>
      <c r="F592" s="4" t="s">
        <v>4914</v>
      </c>
      <c r="G592" s="1" t="b">
        <f t="shared" ca="1" si="10"/>
        <v>1</v>
      </c>
      <c r="H592" s="1505" t="str" cm="1">
        <f t="array" aca="1" ref="H592" ca="1">IF(I592&lt;&gt;"",INDIRECT("'"&amp;I592&amp;"'!"&amp;J592),"")</f>
        <v/>
      </c>
      <c r="I592" s="1510"/>
      <c r="J592" s="1506"/>
      <c r="K592" s="4"/>
    </row>
    <row r="593" spans="1:11" ht="15">
      <c r="A593" s="5">
        <v>534</v>
      </c>
      <c r="B593" s="721"/>
      <c r="F593" s="4" t="s">
        <v>4914</v>
      </c>
      <c r="G593" s="1" t="b">
        <f t="shared" ca="1" si="10"/>
        <v>1</v>
      </c>
      <c r="H593" s="1505" t="str" cm="1">
        <f t="array" aca="1" ref="H593" ca="1">IF(I593&lt;&gt;"",INDIRECT("'"&amp;I593&amp;"'!"&amp;J593),"")</f>
        <v/>
      </c>
      <c r="I593" s="1510"/>
      <c r="J593" s="1506"/>
      <c r="K593" s="4"/>
    </row>
    <row r="594" spans="1:11" ht="15">
      <c r="A594" s="5">
        <v>535</v>
      </c>
      <c r="B594" s="721"/>
      <c r="F594" s="4" t="s">
        <v>4914</v>
      </c>
      <c r="G594" s="1" t="b">
        <f t="shared" ca="1" si="10"/>
        <v>1</v>
      </c>
      <c r="H594" s="1505" t="str" cm="1">
        <f t="array" aca="1" ref="H594" ca="1">IF(I594&lt;&gt;"",INDIRECT("'"&amp;I594&amp;"'!"&amp;J594),"")</f>
        <v/>
      </c>
      <c r="I594" s="1510"/>
      <c r="J594" s="1506"/>
      <c r="K594" s="4"/>
    </row>
    <row r="595" spans="1:11" ht="15">
      <c r="A595" s="5">
        <v>536</v>
      </c>
      <c r="B595" s="721"/>
      <c r="F595" s="4" t="s">
        <v>4914</v>
      </c>
      <c r="G595" s="1" t="b">
        <f t="shared" ca="1" si="10"/>
        <v>1</v>
      </c>
      <c r="H595" s="1505" t="str" cm="1">
        <f t="array" aca="1" ref="H595" ca="1">IF(I595&lt;&gt;"",INDIRECT("'"&amp;I595&amp;"'!"&amp;J595),"")</f>
        <v/>
      </c>
      <c r="I595" s="1510"/>
      <c r="J595" s="1506"/>
      <c r="K595" s="4"/>
    </row>
    <row r="596" spans="1:11" ht="15">
      <c r="A596" s="5">
        <v>537</v>
      </c>
      <c r="B596" s="721"/>
      <c r="F596" s="4" t="s">
        <v>4914</v>
      </c>
      <c r="G596" s="1" t="b">
        <f t="shared" ca="1" si="10"/>
        <v>1</v>
      </c>
      <c r="H596" s="1505" t="str" cm="1">
        <f t="array" aca="1" ref="H596" ca="1">IF(I596&lt;&gt;"",INDIRECT("'"&amp;I596&amp;"'!"&amp;J596),"")</f>
        <v/>
      </c>
      <c r="I596" s="1510"/>
      <c r="J596" s="1506"/>
      <c r="K596" s="4"/>
    </row>
    <row r="597" spans="1:11" ht="15">
      <c r="A597" s="5">
        <v>538</v>
      </c>
      <c r="B597" s="721"/>
      <c r="F597" s="4" t="s">
        <v>4914</v>
      </c>
      <c r="G597" s="1" t="b">
        <f t="shared" ca="1" si="10"/>
        <v>1</v>
      </c>
      <c r="H597" s="1505" t="str" cm="1">
        <f t="array" aca="1" ref="H597" ca="1">IF(I597&lt;&gt;"",INDIRECT("'"&amp;I597&amp;"'!"&amp;J597),"")</f>
        <v/>
      </c>
      <c r="I597" s="1510"/>
      <c r="J597" s="1506"/>
      <c r="K597" s="4"/>
    </row>
    <row r="598" spans="1:11" ht="15">
      <c r="A598" s="5">
        <v>539</v>
      </c>
      <c r="B598" s="721"/>
      <c r="F598" s="4" t="s">
        <v>4914</v>
      </c>
      <c r="G598" s="1" t="b">
        <f t="shared" ca="1" si="10"/>
        <v>1</v>
      </c>
      <c r="H598" s="1505" t="str" cm="1">
        <f t="array" aca="1" ref="H598" ca="1">IF(I598&lt;&gt;"",INDIRECT("'"&amp;I598&amp;"'!"&amp;J598),"")</f>
        <v/>
      </c>
      <c r="I598" s="1510"/>
      <c r="J598" s="1506"/>
      <c r="K598" s="4"/>
    </row>
    <row r="599" spans="1:11" ht="15">
      <c r="A599" s="5">
        <v>540</v>
      </c>
      <c r="B599" s="721"/>
      <c r="F599" s="4" t="s">
        <v>4914</v>
      </c>
      <c r="G599" s="1" t="b">
        <f t="shared" ca="1" si="10"/>
        <v>1</v>
      </c>
      <c r="H599" s="1505" t="str" cm="1">
        <f t="array" aca="1" ref="H599" ca="1">IF(I599&lt;&gt;"",INDIRECT("'"&amp;I599&amp;"'!"&amp;J599),"")</f>
        <v/>
      </c>
      <c r="I599" s="1510"/>
      <c r="J599" s="1506"/>
      <c r="K599" s="4"/>
    </row>
    <row r="600" spans="1:11" ht="15">
      <c r="A600" s="5">
        <v>541</v>
      </c>
      <c r="B600" s="721"/>
      <c r="F600" s="4" t="s">
        <v>4914</v>
      </c>
      <c r="G600" s="1" t="b">
        <f t="shared" ca="1" si="10"/>
        <v>1</v>
      </c>
      <c r="H600" s="1505" t="str" cm="1">
        <f t="array" aca="1" ref="H600" ca="1">IF(I600&lt;&gt;"",INDIRECT("'"&amp;I600&amp;"'!"&amp;J600),"")</f>
        <v/>
      </c>
      <c r="I600" s="1510"/>
      <c r="J600" s="1506"/>
      <c r="K600" s="4"/>
    </row>
    <row r="601" spans="1:11" ht="15">
      <c r="A601" s="5">
        <v>542</v>
      </c>
      <c r="B601" s="721"/>
      <c r="F601" s="4" t="s">
        <v>4914</v>
      </c>
      <c r="G601" s="1" t="b">
        <f t="shared" ca="1" si="10"/>
        <v>1</v>
      </c>
      <c r="H601" s="1505" t="str" cm="1">
        <f t="array" aca="1" ref="H601" ca="1">IF(I601&lt;&gt;"",INDIRECT("'"&amp;I601&amp;"'!"&amp;J601),"")</f>
        <v/>
      </c>
      <c r="I601" s="1510"/>
      <c r="J601" s="1506"/>
      <c r="K601" s="4"/>
    </row>
    <row r="602" spans="1:11" ht="15">
      <c r="A602" s="5">
        <v>543</v>
      </c>
      <c r="B602" s="721"/>
      <c r="F602" s="4" t="s">
        <v>4914</v>
      </c>
      <c r="G602" s="1" t="b">
        <f t="shared" ca="1" si="10"/>
        <v>1</v>
      </c>
      <c r="H602" s="1505" t="str" cm="1">
        <f t="array" aca="1" ref="H602" ca="1">IF(I602&lt;&gt;"",INDIRECT("'"&amp;I602&amp;"'!"&amp;J602),"")</f>
        <v/>
      </c>
      <c r="I602" s="1510"/>
      <c r="J602" s="1506"/>
      <c r="K602" s="4"/>
    </row>
    <row r="603" spans="1:11" ht="15">
      <c r="A603" s="5">
        <v>544</v>
      </c>
      <c r="B603" s="721"/>
      <c r="F603" s="4" t="s">
        <v>4914</v>
      </c>
      <c r="G603" s="1" t="b">
        <f t="shared" ca="1" si="10"/>
        <v>1</v>
      </c>
      <c r="H603" s="1505" t="str" cm="1">
        <f t="array" aca="1" ref="H603" ca="1">IF(I603&lt;&gt;"",INDIRECT("'"&amp;I603&amp;"'!"&amp;J603),"")</f>
        <v/>
      </c>
      <c r="I603" s="1510"/>
      <c r="J603" s="1506"/>
      <c r="K603" s="4"/>
    </row>
    <row r="604" spans="1:11" ht="15">
      <c r="A604" s="5">
        <v>545</v>
      </c>
      <c r="B604" s="721"/>
      <c r="F604" s="4" t="s">
        <v>4914</v>
      </c>
      <c r="G604" s="1" t="b">
        <f t="shared" ca="1" si="10"/>
        <v>1</v>
      </c>
      <c r="H604" s="1505" t="str" cm="1">
        <f t="array" aca="1" ref="H604" ca="1">IF(I604&lt;&gt;"",INDIRECT("'"&amp;I604&amp;"'!"&amp;J604),"")</f>
        <v/>
      </c>
      <c r="I604" s="1510"/>
      <c r="J604" s="1506"/>
      <c r="K604" s="4"/>
    </row>
    <row r="605" spans="1:11" ht="15">
      <c r="A605" s="5">
        <v>546</v>
      </c>
      <c r="B605" s="721"/>
      <c r="F605" s="4" t="s">
        <v>4914</v>
      </c>
      <c r="G605" s="1" t="b">
        <f t="shared" ca="1" si="10"/>
        <v>1</v>
      </c>
      <c r="H605" s="1505" t="str" cm="1">
        <f t="array" aca="1" ref="H605" ca="1">IF(I605&lt;&gt;"",INDIRECT("'"&amp;I605&amp;"'!"&amp;J605),"")</f>
        <v/>
      </c>
      <c r="I605" s="1510"/>
      <c r="J605" s="1506"/>
      <c r="K605" s="4"/>
    </row>
    <row r="606" spans="1:11" ht="15">
      <c r="A606" s="5">
        <v>547</v>
      </c>
      <c r="B606" s="721"/>
      <c r="F606" s="4" t="s">
        <v>4914</v>
      </c>
      <c r="G606" s="1" t="b">
        <f t="shared" ca="1" si="10"/>
        <v>1</v>
      </c>
      <c r="H606" s="1505" t="str" cm="1">
        <f t="array" aca="1" ref="H606" ca="1">IF(I606&lt;&gt;"",INDIRECT("'"&amp;I606&amp;"'!"&amp;J606),"")</f>
        <v/>
      </c>
      <c r="I606" s="1510"/>
      <c r="J606" s="1506"/>
      <c r="K606" s="4"/>
    </row>
    <row r="607" spans="1:11" ht="15">
      <c r="A607" s="5">
        <v>548</v>
      </c>
      <c r="B607" s="721"/>
      <c r="F607" s="4" t="s">
        <v>4914</v>
      </c>
      <c r="G607" s="1" t="b">
        <f t="shared" ca="1" si="10"/>
        <v>1</v>
      </c>
      <c r="H607" s="1505" t="str" cm="1">
        <f t="array" aca="1" ref="H607" ca="1">IF(I607&lt;&gt;"",INDIRECT("'"&amp;I607&amp;"'!"&amp;J607),"")</f>
        <v/>
      </c>
      <c r="I607" s="1510"/>
      <c r="J607" s="1506"/>
      <c r="K607" s="4"/>
    </row>
    <row r="608" spans="1:11" ht="15">
      <c r="A608" s="5">
        <v>549</v>
      </c>
      <c r="B608" s="721"/>
      <c r="F608" s="4" t="s">
        <v>4914</v>
      </c>
      <c r="G608" s="1" t="b">
        <f t="shared" ref="G608:G671" ca="1" si="11">H608=B608</f>
        <v>1</v>
      </c>
      <c r="H608" s="1505" t="str" cm="1">
        <f t="array" aca="1" ref="H608" ca="1">IF(I608&lt;&gt;"",INDIRECT("'"&amp;I608&amp;"'!"&amp;J608),"")</f>
        <v/>
      </c>
      <c r="I608" s="1510"/>
      <c r="J608" s="1506"/>
      <c r="K608" s="4"/>
    </row>
    <row r="609" spans="1:11" ht="15">
      <c r="A609" s="5">
        <v>550</v>
      </c>
      <c r="B609" s="721"/>
      <c r="F609" s="4" t="s">
        <v>4914</v>
      </c>
      <c r="G609" s="1" t="b">
        <f t="shared" ca="1" si="11"/>
        <v>1</v>
      </c>
      <c r="H609" s="1505" t="str" cm="1">
        <f t="array" aca="1" ref="H609" ca="1">IF(I609&lt;&gt;"",INDIRECT("'"&amp;I609&amp;"'!"&amp;J609),"")</f>
        <v/>
      </c>
      <c r="I609" s="1510"/>
      <c r="J609" s="1506"/>
      <c r="K609" s="4"/>
    </row>
    <row r="610" spans="1:11" ht="15">
      <c r="A610" s="5">
        <v>551</v>
      </c>
      <c r="B610" s="721"/>
      <c r="F610" s="4" t="s">
        <v>4914</v>
      </c>
      <c r="G610" s="1" t="b">
        <f t="shared" ca="1" si="11"/>
        <v>1</v>
      </c>
      <c r="H610" s="1505" t="str" cm="1">
        <f t="array" aca="1" ref="H610" ca="1">IF(I610&lt;&gt;"",INDIRECT("'"&amp;I610&amp;"'!"&amp;J610),"")</f>
        <v/>
      </c>
      <c r="I610" s="1510"/>
      <c r="J610" s="1506"/>
      <c r="K610" s="4"/>
    </row>
    <row r="611" spans="1:11" ht="15">
      <c r="A611" s="5">
        <v>552</v>
      </c>
      <c r="B611" s="721"/>
      <c r="F611" s="4" t="s">
        <v>4914</v>
      </c>
      <c r="G611" s="1" t="b">
        <f t="shared" ca="1" si="11"/>
        <v>1</v>
      </c>
      <c r="H611" s="1505" t="str" cm="1">
        <f t="array" aca="1" ref="H611" ca="1">IF(I611&lt;&gt;"",INDIRECT("'"&amp;I611&amp;"'!"&amp;J611),"")</f>
        <v/>
      </c>
      <c r="I611" s="1510"/>
      <c r="J611" s="1506"/>
      <c r="K611" s="4"/>
    </row>
    <row r="612" spans="1:11" ht="15">
      <c r="A612" s="5">
        <v>553</v>
      </c>
      <c r="B612" s="721"/>
      <c r="F612" s="4" t="s">
        <v>4914</v>
      </c>
      <c r="G612" s="1" t="b">
        <f t="shared" ca="1" si="11"/>
        <v>1</v>
      </c>
      <c r="H612" s="1505" t="str" cm="1">
        <f t="array" aca="1" ref="H612" ca="1">IF(I612&lt;&gt;"",INDIRECT("'"&amp;I612&amp;"'!"&amp;J612),"")</f>
        <v/>
      </c>
      <c r="I612" s="1510"/>
      <c r="J612" s="1506"/>
      <c r="K612" s="4"/>
    </row>
    <row r="613" spans="1:11" ht="15">
      <c r="A613" s="5">
        <v>554</v>
      </c>
      <c r="B613" s="721"/>
      <c r="F613" s="4" t="s">
        <v>4914</v>
      </c>
      <c r="G613" s="1" t="b">
        <f t="shared" ca="1" si="11"/>
        <v>1</v>
      </c>
      <c r="H613" s="1505" t="str" cm="1">
        <f t="array" aca="1" ref="H613" ca="1">IF(I613&lt;&gt;"",INDIRECT("'"&amp;I613&amp;"'!"&amp;J613),"")</f>
        <v/>
      </c>
      <c r="I613" s="1510"/>
      <c r="J613" s="1506"/>
      <c r="K613" s="4"/>
    </row>
    <row r="614" spans="1:11" ht="15">
      <c r="A614" s="5">
        <v>555</v>
      </c>
      <c r="B614" s="721"/>
      <c r="F614" s="4" t="s">
        <v>4914</v>
      </c>
      <c r="G614" s="1" t="b">
        <f t="shared" ca="1" si="11"/>
        <v>1</v>
      </c>
      <c r="H614" s="1505" t="str" cm="1">
        <f t="array" aca="1" ref="H614" ca="1">IF(I614&lt;&gt;"",INDIRECT("'"&amp;I614&amp;"'!"&amp;J614),"")</f>
        <v/>
      </c>
      <c r="I614" s="1510"/>
      <c r="J614" s="1506"/>
      <c r="K614" s="4"/>
    </row>
    <row r="615" spans="1:11" ht="15">
      <c r="A615" s="5">
        <v>556</v>
      </c>
      <c r="B615" s="721"/>
      <c r="F615" s="4" t="s">
        <v>4914</v>
      </c>
      <c r="G615" s="1" t="b">
        <f t="shared" ca="1" si="11"/>
        <v>1</v>
      </c>
      <c r="H615" s="1505" t="str" cm="1">
        <f t="array" aca="1" ref="H615" ca="1">IF(I615&lt;&gt;"",INDIRECT("'"&amp;I615&amp;"'!"&amp;J615),"")</f>
        <v/>
      </c>
      <c r="I615" s="1510"/>
      <c r="J615" s="1506"/>
      <c r="K615" s="4"/>
    </row>
    <row r="616" spans="1:11" ht="15">
      <c r="A616">
        <v>557</v>
      </c>
      <c r="B616" s="721">
        <f>'Acct Summary 7-9'!H33</f>
        <v>0</v>
      </c>
      <c r="F616" s="4"/>
      <c r="G616" s="1" t="b">
        <f t="shared" ca="1" si="11"/>
        <v>1</v>
      </c>
      <c r="H616" s="1505" cm="1">
        <f t="array" aca="1" ref="H616" ca="1">IF(I616&lt;&gt;"",INDIRECT("'"&amp;I616&amp;"'!"&amp;J616),"")</f>
        <v>0</v>
      </c>
      <c r="I616" s="1510" t="s">
        <v>4986</v>
      </c>
      <c r="J616" s="1506" t="s">
        <v>4993</v>
      </c>
      <c r="K616" s="4"/>
    </row>
    <row r="617" spans="1:11" ht="15">
      <c r="A617">
        <v>558</v>
      </c>
      <c r="B617" s="721">
        <f>'Acct Summary 7-9'!H34</f>
        <v>0</v>
      </c>
      <c r="F617" s="4"/>
      <c r="G617" s="1" t="b">
        <f t="shared" ca="1" si="11"/>
        <v>1</v>
      </c>
      <c r="H617" s="1505" cm="1">
        <f t="array" aca="1" ref="H617" ca="1">IF(I617&lt;&gt;"",INDIRECT("'"&amp;I617&amp;"'!"&amp;J617),"")</f>
        <v>0</v>
      </c>
      <c r="I617" s="1510" t="s">
        <v>4986</v>
      </c>
      <c r="J617" s="1506" t="s">
        <v>4970</v>
      </c>
      <c r="K617" s="4"/>
    </row>
    <row r="618" spans="1:11" ht="15">
      <c r="A618">
        <v>559</v>
      </c>
      <c r="B618" s="721">
        <f>'Acct Summary 7-9'!H35</f>
        <v>0</v>
      </c>
      <c r="F618" s="4"/>
      <c r="G618" s="1" t="b">
        <f t="shared" ca="1" si="11"/>
        <v>1</v>
      </c>
      <c r="H618" s="1505" cm="1">
        <f t="array" aca="1" ref="H618" ca="1">IF(I618&lt;&gt;"",INDIRECT("'"&amp;I618&amp;"'!"&amp;J618),"")</f>
        <v>0</v>
      </c>
      <c r="I618" s="1510" t="s">
        <v>4986</v>
      </c>
      <c r="J618" s="1506" t="s">
        <v>4994</v>
      </c>
      <c r="K618" s="4"/>
    </row>
    <row r="619" spans="1:11" ht="15">
      <c r="A619" s="5">
        <v>560</v>
      </c>
      <c r="B619" s="721"/>
      <c r="F619" s="4" t="s">
        <v>4914</v>
      </c>
      <c r="G619" s="1" t="b">
        <f t="shared" ca="1" si="11"/>
        <v>1</v>
      </c>
      <c r="H619" s="1505" t="str" cm="1">
        <f t="array" aca="1" ref="H619" ca="1">IF(I619&lt;&gt;"",INDIRECT("'"&amp;I619&amp;"'!"&amp;J619),"")</f>
        <v/>
      </c>
      <c r="I619" s="1510"/>
      <c r="J619" s="1506"/>
      <c r="K619" s="4"/>
    </row>
    <row r="620" spans="1:11" ht="15">
      <c r="A620" s="5">
        <v>561</v>
      </c>
      <c r="B620" s="721"/>
      <c r="F620" s="4" t="s">
        <v>4914</v>
      </c>
      <c r="G620" s="1" t="b">
        <f t="shared" ca="1" si="11"/>
        <v>1</v>
      </c>
      <c r="H620" s="1505" t="str" cm="1">
        <f t="array" aca="1" ref="H620" ca="1">IF(I620&lt;&gt;"",INDIRECT("'"&amp;I620&amp;"'!"&amp;J620),"")</f>
        <v/>
      </c>
      <c r="I620" s="1510"/>
      <c r="J620" s="1506"/>
      <c r="K620" s="4"/>
    </row>
    <row r="621" spans="1:11" ht="15">
      <c r="A621" s="5">
        <v>562</v>
      </c>
      <c r="B621" s="721"/>
      <c r="F621" s="4" t="s">
        <v>4914</v>
      </c>
      <c r="G621" s="1" t="b">
        <f t="shared" ca="1" si="11"/>
        <v>1</v>
      </c>
      <c r="H621" s="1505" t="str" cm="1">
        <f t="array" aca="1" ref="H621" ca="1">IF(I621&lt;&gt;"",INDIRECT("'"&amp;I621&amp;"'!"&amp;J621),"")</f>
        <v/>
      </c>
      <c r="I621" s="1510"/>
      <c r="J621" s="1506"/>
      <c r="K621" s="4"/>
    </row>
    <row r="622" spans="1:11" ht="15">
      <c r="A622" s="5">
        <v>563</v>
      </c>
      <c r="B622" s="721"/>
      <c r="F622" s="4" t="s">
        <v>4914</v>
      </c>
      <c r="G622" s="1" t="b">
        <f t="shared" ca="1" si="11"/>
        <v>1</v>
      </c>
      <c r="H622" s="1505" t="str" cm="1">
        <f t="array" aca="1" ref="H622" ca="1">IF(I622&lt;&gt;"",INDIRECT("'"&amp;I622&amp;"'!"&amp;J622),"")</f>
        <v/>
      </c>
      <c r="I622" s="1510"/>
      <c r="J622" s="1506"/>
      <c r="K622" s="4"/>
    </row>
    <row r="623" spans="1:11" ht="15">
      <c r="A623" s="5">
        <v>564</v>
      </c>
      <c r="B623" s="721"/>
      <c r="F623" s="4" t="s">
        <v>4914</v>
      </c>
      <c r="G623" s="1" t="b">
        <f t="shared" ca="1" si="11"/>
        <v>1</v>
      </c>
      <c r="H623" s="1505" t="str" cm="1">
        <f t="array" aca="1" ref="H623" ca="1">IF(I623&lt;&gt;"",INDIRECT("'"&amp;I623&amp;"'!"&amp;J623),"")</f>
        <v/>
      </c>
      <c r="I623" s="1510"/>
      <c r="J623" s="1506"/>
      <c r="K623" s="4"/>
    </row>
    <row r="624" spans="1:11" ht="15">
      <c r="A624" s="5">
        <v>565</v>
      </c>
      <c r="B624" s="721"/>
      <c r="F624" s="4" t="s">
        <v>4914</v>
      </c>
      <c r="G624" s="1" t="b">
        <f t="shared" ca="1" si="11"/>
        <v>1</v>
      </c>
      <c r="H624" s="1505" t="str" cm="1">
        <f t="array" aca="1" ref="H624" ca="1">IF(I624&lt;&gt;"",INDIRECT("'"&amp;I624&amp;"'!"&amp;J624),"")</f>
        <v/>
      </c>
      <c r="I624" s="1510"/>
      <c r="J624" s="1506"/>
      <c r="K624" s="4"/>
    </row>
    <row r="625" spans="1:11" ht="15">
      <c r="A625" s="5">
        <v>566</v>
      </c>
      <c r="B625" s="721"/>
      <c r="F625" s="4" t="s">
        <v>4914</v>
      </c>
      <c r="G625" s="1" t="b">
        <f t="shared" ca="1" si="11"/>
        <v>1</v>
      </c>
      <c r="H625" s="1505" t="str" cm="1">
        <f t="array" aca="1" ref="H625" ca="1">IF(I625&lt;&gt;"",INDIRECT("'"&amp;I625&amp;"'!"&amp;J625),"")</f>
        <v/>
      </c>
      <c r="I625" s="1510"/>
      <c r="J625" s="1506"/>
      <c r="K625" s="4"/>
    </row>
    <row r="626" spans="1:11" ht="15">
      <c r="A626" s="5">
        <v>567</v>
      </c>
      <c r="B626" s="721"/>
      <c r="F626" s="4" t="s">
        <v>4914</v>
      </c>
      <c r="G626" s="1" t="b">
        <f t="shared" ca="1" si="11"/>
        <v>1</v>
      </c>
      <c r="H626" s="1505" t="str" cm="1">
        <f t="array" aca="1" ref="H626" ca="1">IF(I626&lt;&gt;"",INDIRECT("'"&amp;I626&amp;"'!"&amp;J626),"")</f>
        <v/>
      </c>
      <c r="I626" s="1510"/>
      <c r="J626" s="1506"/>
      <c r="K626" s="4"/>
    </row>
    <row r="627" spans="1:11" ht="15">
      <c r="A627" s="5">
        <v>568</v>
      </c>
      <c r="B627" s="721"/>
      <c r="F627" s="4" t="s">
        <v>4914</v>
      </c>
      <c r="G627" s="1" t="b">
        <f t="shared" ca="1" si="11"/>
        <v>1</v>
      </c>
      <c r="H627" s="1505" t="str" cm="1">
        <f t="array" aca="1" ref="H627" ca="1">IF(I627&lt;&gt;"",INDIRECT("'"&amp;I627&amp;"'!"&amp;J627),"")</f>
        <v/>
      </c>
      <c r="I627" s="1510"/>
      <c r="J627" s="1506"/>
      <c r="K627" s="4"/>
    </row>
    <row r="628" spans="1:11" ht="15">
      <c r="A628" s="5">
        <v>569</v>
      </c>
      <c r="B628" s="721"/>
      <c r="F628" s="4" t="s">
        <v>4914</v>
      </c>
      <c r="G628" s="1" t="b">
        <f t="shared" ca="1" si="11"/>
        <v>1</v>
      </c>
      <c r="H628" s="1505" t="str" cm="1">
        <f t="array" aca="1" ref="H628" ca="1">IF(I628&lt;&gt;"",INDIRECT("'"&amp;I628&amp;"'!"&amp;J628),"")</f>
        <v/>
      </c>
      <c r="I628" s="1510"/>
      <c r="J628" s="1506"/>
      <c r="K628" s="4"/>
    </row>
    <row r="629" spans="1:11" ht="15">
      <c r="A629" s="5">
        <v>570</v>
      </c>
      <c r="B629" s="721"/>
      <c r="F629" s="4" t="s">
        <v>4914</v>
      </c>
      <c r="G629" s="1" t="b">
        <f t="shared" ca="1" si="11"/>
        <v>1</v>
      </c>
      <c r="H629" s="1505" t="str" cm="1">
        <f t="array" aca="1" ref="H629" ca="1">IF(I629&lt;&gt;"",INDIRECT("'"&amp;I629&amp;"'!"&amp;J629),"")</f>
        <v/>
      </c>
      <c r="I629" s="1510"/>
      <c r="J629" s="1506"/>
      <c r="K629" s="4"/>
    </row>
    <row r="630" spans="1:11" ht="15">
      <c r="A630" s="5">
        <v>571</v>
      </c>
      <c r="B630" s="721"/>
      <c r="F630" s="4" t="s">
        <v>4914</v>
      </c>
      <c r="G630" s="1" t="b">
        <f t="shared" ca="1" si="11"/>
        <v>1</v>
      </c>
      <c r="H630" s="1505" t="str" cm="1">
        <f t="array" aca="1" ref="H630" ca="1">IF(I630&lt;&gt;"",INDIRECT("'"&amp;I630&amp;"'!"&amp;J630),"")</f>
        <v/>
      </c>
      <c r="I630" s="1510"/>
      <c r="J630" s="1506"/>
      <c r="K630" s="4"/>
    </row>
    <row r="631" spans="1:11" ht="15">
      <c r="A631" s="5">
        <v>572</v>
      </c>
      <c r="B631" s="721"/>
      <c r="F631" s="4" t="s">
        <v>4914</v>
      </c>
      <c r="G631" s="1" t="b">
        <f t="shared" ca="1" si="11"/>
        <v>1</v>
      </c>
      <c r="H631" s="1505" t="str" cm="1">
        <f t="array" aca="1" ref="H631" ca="1">IF(I631&lt;&gt;"",INDIRECT("'"&amp;I631&amp;"'!"&amp;J631),"")</f>
        <v/>
      </c>
      <c r="I631" s="1510"/>
      <c r="J631" s="1506"/>
      <c r="K631" s="4"/>
    </row>
    <row r="632" spans="1:11" ht="15">
      <c r="A632" s="5">
        <v>573</v>
      </c>
      <c r="B632" s="721"/>
      <c r="F632" s="4" t="s">
        <v>4914</v>
      </c>
      <c r="G632" s="1" t="b">
        <f t="shared" ca="1" si="11"/>
        <v>1</v>
      </c>
      <c r="H632" s="1505" t="str" cm="1">
        <f t="array" aca="1" ref="H632" ca="1">IF(I632&lt;&gt;"",INDIRECT("'"&amp;I632&amp;"'!"&amp;J632),"")</f>
        <v/>
      </c>
      <c r="I632" s="1510"/>
      <c r="J632" s="1506"/>
      <c r="K632" s="4"/>
    </row>
    <row r="633" spans="1:11" ht="15">
      <c r="A633" s="5">
        <v>574</v>
      </c>
      <c r="B633" s="721"/>
      <c r="F633" s="4" t="s">
        <v>4914</v>
      </c>
      <c r="G633" s="1" t="b">
        <f t="shared" ca="1" si="11"/>
        <v>1</v>
      </c>
      <c r="H633" s="1505" t="str" cm="1">
        <f t="array" aca="1" ref="H633" ca="1">IF(I633&lt;&gt;"",INDIRECT("'"&amp;I633&amp;"'!"&amp;J633),"")</f>
        <v/>
      </c>
      <c r="I633" s="1510"/>
      <c r="J633" s="1506"/>
      <c r="K633" s="4"/>
    </row>
    <row r="634" spans="1:11" ht="15">
      <c r="A634" s="5">
        <v>575</v>
      </c>
      <c r="B634" s="721"/>
      <c r="F634" s="4" t="s">
        <v>4914</v>
      </c>
      <c r="G634" s="1" t="b">
        <f t="shared" ca="1" si="11"/>
        <v>1</v>
      </c>
      <c r="H634" s="1505" t="str" cm="1">
        <f t="array" aca="1" ref="H634" ca="1">IF(I634&lt;&gt;"",INDIRECT("'"&amp;I634&amp;"'!"&amp;J634),"")</f>
        <v/>
      </c>
      <c r="I634" s="1510"/>
      <c r="J634" s="1506"/>
      <c r="K634" s="4"/>
    </row>
    <row r="635" spans="1:11" ht="15">
      <c r="A635" s="5">
        <v>576</v>
      </c>
      <c r="B635" s="721"/>
      <c r="F635" s="4" t="s">
        <v>4914</v>
      </c>
      <c r="G635" s="1" t="b">
        <f t="shared" ca="1" si="11"/>
        <v>1</v>
      </c>
      <c r="H635" s="1505" t="str" cm="1">
        <f t="array" aca="1" ref="H635" ca="1">IF(I635&lt;&gt;"",INDIRECT("'"&amp;I635&amp;"'!"&amp;J635),"")</f>
        <v/>
      </c>
      <c r="I635" s="1510"/>
      <c r="J635" s="1506"/>
      <c r="K635" s="4"/>
    </row>
    <row r="636" spans="1:11" ht="15">
      <c r="A636" s="5">
        <v>577</v>
      </c>
      <c r="B636" s="721"/>
      <c r="F636" s="4" t="s">
        <v>4914</v>
      </c>
      <c r="G636" s="1" t="b">
        <f t="shared" ca="1" si="11"/>
        <v>1</v>
      </c>
      <c r="H636" s="1505" t="str" cm="1">
        <f t="array" aca="1" ref="H636" ca="1">IF(I636&lt;&gt;"",INDIRECT("'"&amp;I636&amp;"'!"&amp;J636),"")</f>
        <v/>
      </c>
      <c r="I636" s="1510"/>
      <c r="J636" s="1506"/>
      <c r="K636" s="4"/>
    </row>
    <row r="637" spans="1:11" ht="15">
      <c r="A637" s="5">
        <v>578</v>
      </c>
      <c r="B637" s="721"/>
      <c r="F637" s="4" t="s">
        <v>4914</v>
      </c>
      <c r="G637" s="1" t="b">
        <f t="shared" ca="1" si="11"/>
        <v>1</v>
      </c>
      <c r="H637" s="1505" t="str" cm="1">
        <f t="array" aca="1" ref="H637" ca="1">IF(I637&lt;&gt;"",INDIRECT("'"&amp;I637&amp;"'!"&amp;J637),"")</f>
        <v/>
      </c>
      <c r="I637" s="1510"/>
      <c r="J637" s="1506"/>
      <c r="K637" s="4"/>
    </row>
    <row r="638" spans="1:11" ht="15">
      <c r="A638" s="5">
        <v>579</v>
      </c>
      <c r="B638" s="721"/>
      <c r="F638" s="4" t="s">
        <v>4914</v>
      </c>
      <c r="G638" s="1" t="b">
        <f t="shared" ca="1" si="11"/>
        <v>1</v>
      </c>
      <c r="H638" s="1505" t="str" cm="1">
        <f t="array" aca="1" ref="H638" ca="1">IF(I638&lt;&gt;"",INDIRECT("'"&amp;I638&amp;"'!"&amp;J638),"")</f>
        <v/>
      </c>
      <c r="I638" s="1510"/>
      <c r="J638" s="1506"/>
      <c r="K638" s="4"/>
    </row>
    <row r="639" spans="1:11" ht="15">
      <c r="A639" s="5">
        <v>580</v>
      </c>
      <c r="B639" s="721"/>
      <c r="F639" s="4" t="s">
        <v>4914</v>
      </c>
      <c r="G639" s="1" t="b">
        <f t="shared" ca="1" si="11"/>
        <v>1</v>
      </c>
      <c r="H639" s="1505" t="str" cm="1">
        <f t="array" aca="1" ref="H639" ca="1">IF(I639&lt;&gt;"",INDIRECT("'"&amp;I639&amp;"'!"&amp;J639),"")</f>
        <v/>
      </c>
      <c r="I639" s="1510"/>
      <c r="J639" s="1506"/>
      <c r="K639" s="4"/>
    </row>
    <row r="640" spans="1:11" ht="15">
      <c r="A640" s="5">
        <v>581</v>
      </c>
      <c r="B640" s="721"/>
      <c r="F640" s="4" t="s">
        <v>4914</v>
      </c>
      <c r="G640" s="1" t="b">
        <f t="shared" ca="1" si="11"/>
        <v>1</v>
      </c>
      <c r="H640" s="1505" t="str" cm="1">
        <f t="array" aca="1" ref="H640" ca="1">IF(I640&lt;&gt;"",INDIRECT("'"&amp;I640&amp;"'!"&amp;J640),"")</f>
        <v/>
      </c>
      <c r="I640" s="1510"/>
      <c r="J640" s="1506"/>
      <c r="K640" s="4"/>
    </row>
    <row r="641" spans="1:11" ht="15">
      <c r="A641" s="5">
        <v>582</v>
      </c>
      <c r="B641" s="721"/>
      <c r="F641" s="4" t="s">
        <v>4914</v>
      </c>
      <c r="G641" s="1" t="b">
        <f t="shared" ca="1" si="11"/>
        <v>1</v>
      </c>
      <c r="H641" s="1505" t="str" cm="1">
        <f t="array" aca="1" ref="H641" ca="1">IF(I641&lt;&gt;"",INDIRECT("'"&amp;I641&amp;"'!"&amp;J641),"")</f>
        <v/>
      </c>
      <c r="I641" s="1510"/>
      <c r="J641" s="1506"/>
      <c r="K641" s="4"/>
    </row>
    <row r="642" spans="1:11" ht="15">
      <c r="A642" s="5">
        <v>583</v>
      </c>
      <c r="B642" s="721"/>
      <c r="F642" s="4" t="s">
        <v>4914</v>
      </c>
      <c r="G642" s="1" t="b">
        <f t="shared" ca="1" si="11"/>
        <v>1</v>
      </c>
      <c r="H642" s="1505" t="str" cm="1">
        <f t="array" aca="1" ref="H642" ca="1">IF(I642&lt;&gt;"",INDIRECT("'"&amp;I642&amp;"'!"&amp;J642),"")</f>
        <v/>
      </c>
      <c r="I642" s="1510"/>
      <c r="J642" s="1506"/>
      <c r="K642" s="4"/>
    </row>
    <row r="643" spans="1:11" ht="15">
      <c r="A643" s="5">
        <v>584</v>
      </c>
      <c r="B643" s="721"/>
      <c r="F643" s="4" t="s">
        <v>4914</v>
      </c>
      <c r="G643" s="1" t="b">
        <f t="shared" ca="1" si="11"/>
        <v>1</v>
      </c>
      <c r="H643" s="1505" t="str" cm="1">
        <f t="array" aca="1" ref="H643" ca="1">IF(I643&lt;&gt;"",INDIRECT("'"&amp;I643&amp;"'!"&amp;J643),"")</f>
        <v/>
      </c>
      <c r="I643" s="1510"/>
      <c r="J643" s="1506"/>
      <c r="K643" s="4"/>
    </row>
    <row r="644" spans="1:11" ht="15">
      <c r="A644" s="5">
        <v>585</v>
      </c>
      <c r="B644" s="721"/>
      <c r="F644" s="4" t="s">
        <v>4914</v>
      </c>
      <c r="G644" s="1" t="b">
        <f t="shared" ca="1" si="11"/>
        <v>1</v>
      </c>
      <c r="H644" s="1505" t="str" cm="1">
        <f t="array" aca="1" ref="H644" ca="1">IF(I644&lt;&gt;"",INDIRECT("'"&amp;I644&amp;"'!"&amp;J644),"")</f>
        <v/>
      </c>
      <c r="I644" s="1510"/>
      <c r="J644" s="1506"/>
      <c r="K644" s="4"/>
    </row>
    <row r="645" spans="1:11" ht="15">
      <c r="A645" s="5">
        <v>586</v>
      </c>
      <c r="B645" s="721"/>
      <c r="F645" s="4" t="s">
        <v>4914</v>
      </c>
      <c r="G645" s="1" t="b">
        <f t="shared" ca="1" si="11"/>
        <v>1</v>
      </c>
      <c r="H645" s="1505" t="str" cm="1">
        <f t="array" aca="1" ref="H645" ca="1">IF(I645&lt;&gt;"",INDIRECT("'"&amp;I645&amp;"'!"&amp;J645),"")</f>
        <v/>
      </c>
      <c r="I645" s="1510"/>
      <c r="J645" s="1506"/>
      <c r="K645" s="4"/>
    </row>
    <row r="646" spans="1:11" ht="15">
      <c r="A646" s="5">
        <v>587</v>
      </c>
      <c r="B646" s="721"/>
      <c r="F646" s="4" t="s">
        <v>4914</v>
      </c>
      <c r="G646" s="1" t="b">
        <f t="shared" ca="1" si="11"/>
        <v>1</v>
      </c>
      <c r="H646" s="1505" t="str" cm="1">
        <f t="array" aca="1" ref="H646" ca="1">IF(I646&lt;&gt;"",INDIRECT("'"&amp;I646&amp;"'!"&amp;J646),"")</f>
        <v/>
      </c>
      <c r="I646" s="1510"/>
      <c r="J646" s="1506"/>
      <c r="K646" s="4"/>
    </row>
    <row r="647" spans="1:11" ht="15">
      <c r="A647" s="5">
        <v>588</v>
      </c>
      <c r="B647" s="721"/>
      <c r="F647" s="4" t="s">
        <v>4914</v>
      </c>
      <c r="G647" s="1" t="b">
        <f t="shared" ca="1" si="11"/>
        <v>1</v>
      </c>
      <c r="H647" s="1505" t="str" cm="1">
        <f t="array" aca="1" ref="H647" ca="1">IF(I647&lt;&gt;"",INDIRECT("'"&amp;I647&amp;"'!"&amp;J647),"")</f>
        <v/>
      </c>
      <c r="I647" s="1510"/>
      <c r="J647" s="1506"/>
      <c r="K647" s="4"/>
    </row>
    <row r="648" spans="1:11" ht="15">
      <c r="A648" s="5">
        <v>589</v>
      </c>
      <c r="B648" s="721"/>
      <c r="F648" s="4" t="s">
        <v>4914</v>
      </c>
      <c r="G648" s="1" t="b">
        <f t="shared" ca="1" si="11"/>
        <v>1</v>
      </c>
      <c r="H648" s="1505" t="str" cm="1">
        <f t="array" aca="1" ref="H648" ca="1">IF(I648&lt;&gt;"",INDIRECT("'"&amp;I648&amp;"'!"&amp;J648),"")</f>
        <v/>
      </c>
      <c r="I648" s="1510"/>
      <c r="J648" s="1506"/>
      <c r="K648" s="4"/>
    </row>
    <row r="649" spans="1:11" ht="15">
      <c r="A649">
        <v>590</v>
      </c>
      <c r="B649" s="721">
        <f>'Acct Summary 7-9'!I33</f>
        <v>0</v>
      </c>
      <c r="F649" s="4"/>
      <c r="G649" s="1" t="b">
        <f t="shared" ca="1" si="11"/>
        <v>1</v>
      </c>
      <c r="H649" s="1505" cm="1">
        <f t="array" aca="1" ref="H649" ca="1">IF(I649&lt;&gt;"",INDIRECT("'"&amp;I649&amp;"'!"&amp;J649),"")</f>
        <v>0</v>
      </c>
      <c r="I649" s="1510" t="s">
        <v>4986</v>
      </c>
      <c r="J649" s="1506" t="s">
        <v>4995</v>
      </c>
      <c r="K649" s="4"/>
    </row>
    <row r="650" spans="1:11" ht="15">
      <c r="A650">
        <v>591</v>
      </c>
      <c r="B650" s="721">
        <f>'Acct Summary 7-9'!I34</f>
        <v>0</v>
      </c>
      <c r="F650" s="4"/>
      <c r="G650" s="1" t="b">
        <f t="shared" ca="1" si="11"/>
        <v>1</v>
      </c>
      <c r="H650" s="1505" cm="1">
        <f t="array" aca="1" ref="H650" ca="1">IF(I650&lt;&gt;"",INDIRECT("'"&amp;I650&amp;"'!"&amp;J650),"")</f>
        <v>0</v>
      </c>
      <c r="I650" s="1510" t="s">
        <v>4986</v>
      </c>
      <c r="J650" s="1506" t="s">
        <v>4996</v>
      </c>
      <c r="K650" s="4"/>
    </row>
    <row r="651" spans="1:11" ht="15">
      <c r="A651">
        <v>592</v>
      </c>
      <c r="B651" s="721">
        <f>'Acct Summary 7-9'!I35</f>
        <v>0</v>
      </c>
      <c r="F651" s="4"/>
      <c r="G651" s="1" t="b">
        <f t="shared" ca="1" si="11"/>
        <v>1</v>
      </c>
      <c r="H651" s="1505" cm="1">
        <f t="array" aca="1" ref="H651" ca="1">IF(I651&lt;&gt;"",INDIRECT("'"&amp;I651&amp;"'!"&amp;J651),"")</f>
        <v>0</v>
      </c>
      <c r="I651" s="1510" t="s">
        <v>4986</v>
      </c>
      <c r="J651" s="1506" t="s">
        <v>4997</v>
      </c>
      <c r="K651" s="4"/>
    </row>
    <row r="652" spans="1:11" ht="15">
      <c r="A652" s="5">
        <v>593</v>
      </c>
      <c r="B652" s="721"/>
      <c r="F652" s="4" t="s">
        <v>4914</v>
      </c>
      <c r="G652" s="1" t="b">
        <f t="shared" ca="1" si="11"/>
        <v>1</v>
      </c>
      <c r="H652" s="1505" t="str" cm="1">
        <f t="array" aca="1" ref="H652" ca="1">IF(I652&lt;&gt;"",INDIRECT("'"&amp;I652&amp;"'!"&amp;J652),"")</f>
        <v/>
      </c>
      <c r="I652" s="1510"/>
      <c r="J652" s="1506"/>
      <c r="K652" s="4"/>
    </row>
    <row r="653" spans="1:11" ht="15">
      <c r="A653" s="5">
        <v>594</v>
      </c>
      <c r="B653" s="721"/>
      <c r="F653" s="4" t="s">
        <v>4914</v>
      </c>
      <c r="G653" s="1" t="b">
        <f t="shared" ca="1" si="11"/>
        <v>1</v>
      </c>
      <c r="H653" s="1505" t="str" cm="1">
        <f t="array" aca="1" ref="H653" ca="1">IF(I653&lt;&gt;"",INDIRECT("'"&amp;I653&amp;"'!"&amp;J653),"")</f>
        <v/>
      </c>
      <c r="I653" s="1510"/>
      <c r="J653" s="1506"/>
      <c r="K653" s="4"/>
    </row>
    <row r="654" spans="1:11" ht="15">
      <c r="A654" s="5">
        <v>595</v>
      </c>
      <c r="B654" s="721"/>
      <c r="F654" s="4" t="s">
        <v>4914</v>
      </c>
      <c r="G654" s="1" t="b">
        <f t="shared" ca="1" si="11"/>
        <v>1</v>
      </c>
      <c r="H654" s="1505" t="str" cm="1">
        <f t="array" aca="1" ref="H654" ca="1">IF(I654&lt;&gt;"",INDIRECT("'"&amp;I654&amp;"'!"&amp;J654),"")</f>
        <v/>
      </c>
      <c r="I654" s="1510"/>
      <c r="J654" s="1506"/>
      <c r="K654" s="4"/>
    </row>
    <row r="655" spans="1:11" ht="15">
      <c r="A655" s="5">
        <v>596</v>
      </c>
      <c r="B655" s="721"/>
      <c r="F655" s="4" t="s">
        <v>4914</v>
      </c>
      <c r="G655" s="1" t="b">
        <f t="shared" ca="1" si="11"/>
        <v>1</v>
      </c>
      <c r="H655" s="1505" t="str" cm="1">
        <f t="array" aca="1" ref="H655" ca="1">IF(I655&lt;&gt;"",INDIRECT("'"&amp;I655&amp;"'!"&amp;J655),"")</f>
        <v/>
      </c>
      <c r="I655" s="1510"/>
      <c r="J655" s="1506"/>
      <c r="K655" s="4"/>
    </row>
    <row r="656" spans="1:11" ht="15">
      <c r="A656" s="5">
        <v>597</v>
      </c>
      <c r="B656" s="721"/>
      <c r="F656" s="4" t="s">
        <v>4914</v>
      </c>
      <c r="G656" s="1" t="b">
        <f t="shared" ca="1" si="11"/>
        <v>1</v>
      </c>
      <c r="H656" s="1505" t="str" cm="1">
        <f t="array" aca="1" ref="H656" ca="1">IF(I656&lt;&gt;"",INDIRECT("'"&amp;I656&amp;"'!"&amp;J656),"")</f>
        <v/>
      </c>
      <c r="I656" s="1510"/>
      <c r="J656" s="1506"/>
      <c r="K656" s="4"/>
    </row>
    <row r="657" spans="1:11" ht="15">
      <c r="A657" s="5">
        <v>598</v>
      </c>
      <c r="B657" s="721"/>
      <c r="F657" s="4" t="s">
        <v>4914</v>
      </c>
      <c r="G657" s="1" t="b">
        <f t="shared" ca="1" si="11"/>
        <v>1</v>
      </c>
      <c r="H657" s="1505" t="str" cm="1">
        <f t="array" aca="1" ref="H657" ca="1">IF(I657&lt;&gt;"",INDIRECT("'"&amp;I657&amp;"'!"&amp;J657),"")</f>
        <v/>
      </c>
      <c r="I657" s="1510"/>
      <c r="J657" s="1506"/>
      <c r="K657" s="4"/>
    </row>
    <row r="658" spans="1:11" ht="15">
      <c r="A658" s="5">
        <v>599</v>
      </c>
      <c r="B658" s="721"/>
      <c r="F658" s="4" t="s">
        <v>4914</v>
      </c>
      <c r="G658" s="1" t="b">
        <f t="shared" ca="1" si="11"/>
        <v>1</v>
      </c>
      <c r="H658" s="1505" t="str" cm="1">
        <f t="array" aca="1" ref="H658" ca="1">IF(I658&lt;&gt;"",INDIRECT("'"&amp;I658&amp;"'!"&amp;J658),"")</f>
        <v/>
      </c>
      <c r="I658" s="1510"/>
      <c r="J658" s="1506"/>
      <c r="K658" s="4"/>
    </row>
    <row r="659" spans="1:11" ht="15">
      <c r="A659" s="5">
        <v>600</v>
      </c>
      <c r="B659" s="721"/>
      <c r="F659" s="4" t="s">
        <v>4914</v>
      </c>
      <c r="G659" s="1" t="b">
        <f t="shared" ca="1" si="11"/>
        <v>1</v>
      </c>
      <c r="H659" s="1505" t="str" cm="1">
        <f t="array" aca="1" ref="H659" ca="1">IF(I659&lt;&gt;"",INDIRECT("'"&amp;I659&amp;"'!"&amp;J659),"")</f>
        <v/>
      </c>
      <c r="I659" s="1510"/>
      <c r="J659" s="1506"/>
      <c r="K659" s="4"/>
    </row>
    <row r="660" spans="1:11" ht="15">
      <c r="A660" s="5">
        <v>601</v>
      </c>
      <c r="B660" s="721"/>
      <c r="F660" s="4" t="s">
        <v>4914</v>
      </c>
      <c r="G660" s="1" t="b">
        <f t="shared" ca="1" si="11"/>
        <v>1</v>
      </c>
      <c r="H660" s="1505" t="str" cm="1">
        <f t="array" aca="1" ref="H660" ca="1">IF(I660&lt;&gt;"",INDIRECT("'"&amp;I660&amp;"'!"&amp;J660),"")</f>
        <v/>
      </c>
      <c r="I660" s="1510"/>
      <c r="J660" s="1506"/>
      <c r="K660" s="4"/>
    </row>
    <row r="661" spans="1:11" ht="15">
      <c r="A661" s="5">
        <v>602</v>
      </c>
      <c r="B661" s="721"/>
      <c r="F661" s="4" t="s">
        <v>4914</v>
      </c>
      <c r="G661" s="1" t="b">
        <f t="shared" ca="1" si="11"/>
        <v>1</v>
      </c>
      <c r="H661" s="1505" t="str" cm="1">
        <f t="array" aca="1" ref="H661" ca="1">IF(I661&lt;&gt;"",INDIRECT("'"&amp;I661&amp;"'!"&amp;J661),"")</f>
        <v/>
      </c>
      <c r="I661" s="1510"/>
      <c r="J661" s="1506"/>
      <c r="K661" s="4"/>
    </row>
    <row r="662" spans="1:11" ht="15">
      <c r="A662" s="5">
        <v>603</v>
      </c>
      <c r="B662" s="721"/>
      <c r="F662" s="4" t="s">
        <v>4914</v>
      </c>
      <c r="G662" s="1" t="b">
        <f t="shared" ca="1" si="11"/>
        <v>1</v>
      </c>
      <c r="H662" s="1505" t="str" cm="1">
        <f t="array" aca="1" ref="H662" ca="1">IF(I662&lt;&gt;"",INDIRECT("'"&amp;I662&amp;"'!"&amp;J662),"")</f>
        <v/>
      </c>
      <c r="I662" s="1510"/>
      <c r="J662" s="1506"/>
      <c r="K662" s="4"/>
    </row>
    <row r="663" spans="1:11" ht="15">
      <c r="A663" s="5">
        <v>604</v>
      </c>
      <c r="B663" s="721"/>
      <c r="F663" s="4" t="s">
        <v>4914</v>
      </c>
      <c r="G663" s="1" t="b">
        <f t="shared" ca="1" si="11"/>
        <v>1</v>
      </c>
      <c r="H663" s="1505" t="str" cm="1">
        <f t="array" aca="1" ref="H663" ca="1">IF(I663&lt;&gt;"",INDIRECT("'"&amp;I663&amp;"'!"&amp;J663),"")</f>
        <v/>
      </c>
      <c r="I663" s="1510"/>
      <c r="J663" s="1506"/>
      <c r="K663" s="4"/>
    </row>
    <row r="664" spans="1:11" ht="15">
      <c r="A664" s="5">
        <v>605</v>
      </c>
      <c r="B664" s="721"/>
      <c r="F664" s="4" t="s">
        <v>4914</v>
      </c>
      <c r="G664" s="1" t="b">
        <f t="shared" ca="1" si="11"/>
        <v>1</v>
      </c>
      <c r="H664" s="1505" t="str" cm="1">
        <f t="array" aca="1" ref="H664" ca="1">IF(I664&lt;&gt;"",INDIRECT("'"&amp;I664&amp;"'!"&amp;J664),"")</f>
        <v/>
      </c>
      <c r="I664" s="1510"/>
      <c r="J664" s="1506"/>
      <c r="K664" s="4"/>
    </row>
    <row r="665" spans="1:11" ht="15">
      <c r="A665" s="5">
        <v>606</v>
      </c>
      <c r="B665" s="721"/>
      <c r="F665" s="4" t="s">
        <v>4914</v>
      </c>
      <c r="G665" s="1" t="b">
        <f t="shared" ca="1" si="11"/>
        <v>1</v>
      </c>
      <c r="H665" s="1505" t="str" cm="1">
        <f t="array" aca="1" ref="H665" ca="1">IF(I665&lt;&gt;"",INDIRECT("'"&amp;I665&amp;"'!"&amp;J665),"")</f>
        <v/>
      </c>
      <c r="I665" s="1510"/>
      <c r="J665" s="1506"/>
      <c r="K665" s="4"/>
    </row>
    <row r="666" spans="1:11" ht="15">
      <c r="A666" s="5">
        <v>607</v>
      </c>
      <c r="B666" s="721"/>
      <c r="F666" s="4" t="s">
        <v>4914</v>
      </c>
      <c r="G666" s="1" t="b">
        <f t="shared" ca="1" si="11"/>
        <v>1</v>
      </c>
      <c r="H666" s="1505" t="str" cm="1">
        <f t="array" aca="1" ref="H666" ca="1">IF(I666&lt;&gt;"",INDIRECT("'"&amp;I666&amp;"'!"&amp;J666),"")</f>
        <v/>
      </c>
      <c r="I666" s="1510"/>
      <c r="J666" s="1506"/>
      <c r="K666" s="4"/>
    </row>
    <row r="667" spans="1:11" ht="15">
      <c r="A667" s="5">
        <v>608</v>
      </c>
      <c r="B667" s="721"/>
      <c r="F667" s="4" t="s">
        <v>4914</v>
      </c>
      <c r="G667" s="1" t="b">
        <f t="shared" ca="1" si="11"/>
        <v>1</v>
      </c>
      <c r="H667" s="1505" t="str" cm="1">
        <f t="array" aca="1" ref="H667" ca="1">IF(I667&lt;&gt;"",INDIRECT("'"&amp;I667&amp;"'!"&amp;J667),"")</f>
        <v/>
      </c>
      <c r="I667" s="1510"/>
      <c r="J667" s="1506"/>
      <c r="K667" s="4"/>
    </row>
    <row r="668" spans="1:11" ht="15">
      <c r="A668" s="5">
        <v>609</v>
      </c>
      <c r="B668" s="721"/>
      <c r="F668" s="4" t="s">
        <v>4914</v>
      </c>
      <c r="G668" s="1" t="b">
        <f t="shared" ca="1" si="11"/>
        <v>1</v>
      </c>
      <c r="H668" s="1505" t="str" cm="1">
        <f t="array" aca="1" ref="H668" ca="1">IF(I668&lt;&gt;"",INDIRECT("'"&amp;I668&amp;"'!"&amp;J668),"")</f>
        <v/>
      </c>
      <c r="I668" s="1510"/>
      <c r="J668" s="1506"/>
      <c r="K668" s="4"/>
    </row>
    <row r="669" spans="1:11" ht="15">
      <c r="A669" s="5">
        <v>610</v>
      </c>
      <c r="B669" s="721"/>
      <c r="F669" s="4" t="s">
        <v>4914</v>
      </c>
      <c r="G669" s="1" t="b">
        <f t="shared" ca="1" si="11"/>
        <v>1</v>
      </c>
      <c r="H669" s="1505" t="str" cm="1">
        <f t="array" aca="1" ref="H669" ca="1">IF(I669&lt;&gt;"",INDIRECT("'"&amp;I669&amp;"'!"&amp;J669),"")</f>
        <v/>
      </c>
      <c r="I669" s="1510"/>
      <c r="J669" s="1506"/>
      <c r="K669" s="4"/>
    </row>
    <row r="670" spans="1:11" ht="15">
      <c r="A670" s="5">
        <v>611</v>
      </c>
      <c r="B670" s="721"/>
      <c r="F670" s="4" t="s">
        <v>4914</v>
      </c>
      <c r="G670" s="1" t="b">
        <f t="shared" ca="1" si="11"/>
        <v>1</v>
      </c>
      <c r="H670" s="1505" t="str" cm="1">
        <f t="array" aca="1" ref="H670" ca="1">IF(I670&lt;&gt;"",INDIRECT("'"&amp;I670&amp;"'!"&amp;J670),"")</f>
        <v/>
      </c>
      <c r="I670" s="1510"/>
      <c r="J670" s="1506"/>
      <c r="K670" s="4"/>
    </row>
    <row r="671" spans="1:11" ht="15">
      <c r="A671" s="5">
        <v>612</v>
      </c>
      <c r="B671" s="721"/>
      <c r="F671" s="4" t="s">
        <v>4914</v>
      </c>
      <c r="G671" s="1" t="b">
        <f t="shared" ca="1" si="11"/>
        <v>1</v>
      </c>
      <c r="H671" s="1505" t="str" cm="1">
        <f t="array" aca="1" ref="H671" ca="1">IF(I671&lt;&gt;"",INDIRECT("'"&amp;I671&amp;"'!"&amp;J671),"")</f>
        <v/>
      </c>
      <c r="I671" s="1510"/>
      <c r="J671" s="1506"/>
      <c r="K671" s="4"/>
    </row>
    <row r="672" spans="1:11" ht="15">
      <c r="A672" s="5">
        <v>613</v>
      </c>
      <c r="B672" s="721"/>
      <c r="F672" s="4" t="s">
        <v>4914</v>
      </c>
      <c r="G672" s="1" t="b">
        <f t="shared" ref="G672:G735" ca="1" si="12">H672=B672</f>
        <v>1</v>
      </c>
      <c r="H672" s="1505" t="str" cm="1">
        <f t="array" aca="1" ref="H672" ca="1">IF(I672&lt;&gt;"",INDIRECT("'"&amp;I672&amp;"'!"&amp;J672),"")</f>
        <v/>
      </c>
      <c r="I672" s="1510"/>
      <c r="J672" s="1506"/>
      <c r="K672" s="4"/>
    </row>
    <row r="673" spans="1:11" ht="15">
      <c r="A673" s="5">
        <v>614</v>
      </c>
      <c r="B673" s="721"/>
      <c r="F673" s="4" t="s">
        <v>4914</v>
      </c>
      <c r="G673" s="1" t="b">
        <f t="shared" ca="1" si="12"/>
        <v>1</v>
      </c>
      <c r="H673" s="1505" t="str" cm="1">
        <f t="array" aca="1" ref="H673" ca="1">IF(I673&lt;&gt;"",INDIRECT("'"&amp;I673&amp;"'!"&amp;J673),"")</f>
        <v/>
      </c>
      <c r="I673" s="1510"/>
      <c r="J673" s="1506"/>
      <c r="K673" s="4"/>
    </row>
    <row r="674" spans="1:11" ht="15">
      <c r="A674" s="5">
        <v>615</v>
      </c>
      <c r="B674" s="721"/>
      <c r="F674" s="4" t="s">
        <v>4914</v>
      </c>
      <c r="G674" s="1" t="b">
        <f t="shared" ca="1" si="12"/>
        <v>1</v>
      </c>
      <c r="H674" s="1505" t="str" cm="1">
        <f t="array" aca="1" ref="H674" ca="1">IF(I674&lt;&gt;"",INDIRECT("'"&amp;I674&amp;"'!"&amp;J674),"")</f>
        <v/>
      </c>
      <c r="I674" s="1510"/>
      <c r="J674" s="1506"/>
      <c r="K674" s="4"/>
    </row>
    <row r="675" spans="1:11" ht="15">
      <c r="A675" s="5">
        <v>616</v>
      </c>
      <c r="B675" s="721"/>
      <c r="F675" s="4" t="s">
        <v>4914</v>
      </c>
      <c r="G675" s="1" t="b">
        <f t="shared" ca="1" si="12"/>
        <v>1</v>
      </c>
      <c r="H675" s="1505" t="str" cm="1">
        <f t="array" aca="1" ref="H675" ca="1">IF(I675&lt;&gt;"",INDIRECT("'"&amp;I675&amp;"'!"&amp;J675),"")</f>
        <v/>
      </c>
      <c r="I675" s="1510"/>
      <c r="J675" s="1506"/>
      <c r="K675" s="4"/>
    </row>
    <row r="676" spans="1:11" ht="15">
      <c r="A676" s="5">
        <v>617</v>
      </c>
      <c r="B676" s="721"/>
      <c r="F676" s="4" t="s">
        <v>4914</v>
      </c>
      <c r="G676" s="1" t="b">
        <f t="shared" ca="1" si="12"/>
        <v>1</v>
      </c>
      <c r="H676" s="1505" t="str" cm="1">
        <f t="array" aca="1" ref="H676" ca="1">IF(I676&lt;&gt;"",INDIRECT("'"&amp;I676&amp;"'!"&amp;J676),"")</f>
        <v/>
      </c>
      <c r="I676" s="1510"/>
      <c r="J676" s="1506"/>
      <c r="K676" s="4"/>
    </row>
    <row r="677" spans="1:11" ht="15">
      <c r="A677" s="5">
        <v>618</v>
      </c>
      <c r="B677" s="721"/>
      <c r="F677" s="4" t="s">
        <v>4914</v>
      </c>
      <c r="G677" s="1" t="b">
        <f t="shared" ca="1" si="12"/>
        <v>1</v>
      </c>
      <c r="H677" s="1505" t="str" cm="1">
        <f t="array" aca="1" ref="H677" ca="1">IF(I677&lt;&gt;"",INDIRECT("'"&amp;I677&amp;"'!"&amp;J677),"")</f>
        <v/>
      </c>
      <c r="I677" s="1510"/>
      <c r="J677" s="1506"/>
      <c r="K677" s="4"/>
    </row>
    <row r="678" spans="1:11" ht="15">
      <c r="A678" s="5">
        <v>619</v>
      </c>
      <c r="B678" s="721"/>
      <c r="F678" s="4" t="s">
        <v>4914</v>
      </c>
      <c r="G678" s="1" t="b">
        <f t="shared" ca="1" si="12"/>
        <v>1</v>
      </c>
      <c r="H678" s="1505" t="str" cm="1">
        <f t="array" aca="1" ref="H678" ca="1">IF(I678&lt;&gt;"",INDIRECT("'"&amp;I678&amp;"'!"&amp;J678),"")</f>
        <v/>
      </c>
      <c r="I678" s="1510"/>
      <c r="J678" s="1506"/>
      <c r="K678" s="4"/>
    </row>
    <row r="679" spans="1:11" ht="15">
      <c r="A679" s="5">
        <v>620</v>
      </c>
      <c r="B679" s="721"/>
      <c r="F679" s="4" t="s">
        <v>4914</v>
      </c>
      <c r="G679" s="1" t="b">
        <f t="shared" ca="1" si="12"/>
        <v>1</v>
      </c>
      <c r="H679" s="1505" t="str" cm="1">
        <f t="array" aca="1" ref="H679" ca="1">IF(I679&lt;&gt;"",INDIRECT("'"&amp;I679&amp;"'!"&amp;J679),"")</f>
        <v/>
      </c>
      <c r="I679" s="1510"/>
      <c r="J679" s="1506"/>
      <c r="K679" s="4"/>
    </row>
    <row r="680" spans="1:11" ht="15">
      <c r="A680" s="5">
        <v>621</v>
      </c>
      <c r="B680" s="721"/>
      <c r="F680" s="4" t="s">
        <v>4914</v>
      </c>
      <c r="G680" s="1" t="b">
        <f t="shared" ca="1" si="12"/>
        <v>1</v>
      </c>
      <c r="H680" s="1505" t="str" cm="1">
        <f t="array" aca="1" ref="H680" ca="1">IF(I680&lt;&gt;"",INDIRECT("'"&amp;I680&amp;"'!"&amp;J680),"")</f>
        <v/>
      </c>
      <c r="I680" s="1510"/>
      <c r="J680" s="1506"/>
      <c r="K680" s="4"/>
    </row>
    <row r="681" spans="1:11" ht="15">
      <c r="A681" s="5">
        <v>622</v>
      </c>
      <c r="B681" s="721"/>
      <c r="F681" s="4" t="s">
        <v>4914</v>
      </c>
      <c r="G681" s="1" t="b">
        <f t="shared" ca="1" si="12"/>
        <v>1</v>
      </c>
      <c r="H681" s="1505" t="str" cm="1">
        <f t="array" aca="1" ref="H681" ca="1">IF(I681&lt;&gt;"",INDIRECT("'"&amp;I681&amp;"'!"&amp;J681),"")</f>
        <v/>
      </c>
      <c r="I681" s="1510"/>
      <c r="J681" s="1506"/>
      <c r="K681" s="4"/>
    </row>
    <row r="682" spans="1:11" ht="15">
      <c r="A682" s="5">
        <v>623</v>
      </c>
      <c r="B682" s="721"/>
      <c r="F682" s="4" t="s">
        <v>4914</v>
      </c>
      <c r="G682" s="1" t="b">
        <f t="shared" ca="1" si="12"/>
        <v>1</v>
      </c>
      <c r="H682" s="1505" t="str" cm="1">
        <f t="array" aca="1" ref="H682" ca="1">IF(I682&lt;&gt;"",INDIRECT("'"&amp;I682&amp;"'!"&amp;J682),"")</f>
        <v/>
      </c>
      <c r="I682" s="1510"/>
      <c r="J682" s="1506"/>
      <c r="K682" s="4"/>
    </row>
    <row r="683" spans="1:11" ht="15">
      <c r="A683" s="5">
        <v>624</v>
      </c>
      <c r="B683" s="721"/>
      <c r="F683" s="4" t="s">
        <v>4914</v>
      </c>
      <c r="G683" s="1" t="b">
        <f t="shared" ca="1" si="12"/>
        <v>1</v>
      </c>
      <c r="H683" s="1505" t="str" cm="1">
        <f t="array" aca="1" ref="H683" ca="1">IF(I683&lt;&gt;"",INDIRECT("'"&amp;I683&amp;"'!"&amp;J683),"")</f>
        <v/>
      </c>
      <c r="I683" s="1510"/>
      <c r="J683" s="1506"/>
      <c r="K683" s="4"/>
    </row>
    <row r="684" spans="1:11" ht="15">
      <c r="A684" s="5">
        <v>625</v>
      </c>
      <c r="B684" s="721"/>
      <c r="F684" s="4" t="s">
        <v>4914</v>
      </c>
      <c r="G684" s="1" t="b">
        <f t="shared" ca="1" si="12"/>
        <v>1</v>
      </c>
      <c r="H684" s="1505" t="str" cm="1">
        <f t="array" aca="1" ref="H684" ca="1">IF(I684&lt;&gt;"",INDIRECT("'"&amp;I684&amp;"'!"&amp;J684),"")</f>
        <v/>
      </c>
      <c r="I684" s="1510"/>
      <c r="J684" s="1506"/>
      <c r="K684" s="4"/>
    </row>
    <row r="685" spans="1:11" ht="15">
      <c r="A685" s="5">
        <v>626</v>
      </c>
      <c r="B685" s="721"/>
      <c r="F685" s="4" t="s">
        <v>4914</v>
      </c>
      <c r="G685" s="1" t="b">
        <f t="shared" ca="1" si="12"/>
        <v>1</v>
      </c>
      <c r="H685" s="1505" t="str" cm="1">
        <f t="array" aca="1" ref="H685" ca="1">IF(I685&lt;&gt;"",INDIRECT("'"&amp;I685&amp;"'!"&amp;J685),"")</f>
        <v/>
      </c>
      <c r="I685" s="1510"/>
      <c r="J685" s="1506"/>
      <c r="K685" s="4"/>
    </row>
    <row r="686" spans="1:11" ht="15">
      <c r="A686" s="5">
        <v>627</v>
      </c>
      <c r="B686" s="721"/>
      <c r="F686" s="4" t="s">
        <v>4914</v>
      </c>
      <c r="G686" s="1" t="b">
        <f t="shared" ca="1" si="12"/>
        <v>1</v>
      </c>
      <c r="H686" s="1505" t="str" cm="1">
        <f t="array" aca="1" ref="H686" ca="1">IF(I686&lt;&gt;"",INDIRECT("'"&amp;I686&amp;"'!"&amp;J686),"")</f>
        <v/>
      </c>
      <c r="I686" s="1510"/>
      <c r="J686" s="1506"/>
      <c r="K686" s="4"/>
    </row>
    <row r="687" spans="1:11" ht="15">
      <c r="A687" s="5">
        <v>628</v>
      </c>
      <c r="B687" s="721"/>
      <c r="F687" s="4" t="s">
        <v>4914</v>
      </c>
      <c r="G687" s="1" t="b">
        <f t="shared" ca="1" si="12"/>
        <v>1</v>
      </c>
      <c r="H687" s="1505" t="str" cm="1">
        <f t="array" aca="1" ref="H687" ca="1">IF(I687&lt;&gt;"",INDIRECT("'"&amp;I687&amp;"'!"&amp;J687),"")</f>
        <v/>
      </c>
      <c r="I687" s="1510"/>
      <c r="J687" s="1506"/>
      <c r="K687" s="4"/>
    </row>
    <row r="688" spans="1:11" ht="15">
      <c r="A688" s="5">
        <v>629</v>
      </c>
      <c r="B688" s="721"/>
      <c r="F688" s="4" t="s">
        <v>4914</v>
      </c>
      <c r="G688" s="1" t="b">
        <f t="shared" ca="1" si="12"/>
        <v>1</v>
      </c>
      <c r="H688" s="1505" t="str" cm="1">
        <f t="array" aca="1" ref="H688" ca="1">IF(I688&lt;&gt;"",INDIRECT("'"&amp;I688&amp;"'!"&amp;J688),"")</f>
        <v/>
      </c>
      <c r="I688" s="1510"/>
      <c r="J688" s="1506"/>
      <c r="K688" s="4"/>
    </row>
    <row r="689" spans="1:11" ht="15">
      <c r="A689" s="5">
        <v>630</v>
      </c>
      <c r="B689" s="721"/>
      <c r="F689" s="4" t="s">
        <v>4914</v>
      </c>
      <c r="G689" s="1" t="b">
        <f t="shared" ca="1" si="12"/>
        <v>1</v>
      </c>
      <c r="H689" s="1505" t="str" cm="1">
        <f t="array" aca="1" ref="H689" ca="1">IF(I689&lt;&gt;"",INDIRECT("'"&amp;I689&amp;"'!"&amp;J689),"")</f>
        <v/>
      </c>
      <c r="I689" s="1510"/>
      <c r="J689" s="1506"/>
      <c r="K689" s="4"/>
    </row>
    <row r="690" spans="1:11" ht="15">
      <c r="A690" s="5">
        <v>631</v>
      </c>
      <c r="B690" s="721"/>
      <c r="F690" s="4" t="s">
        <v>4914</v>
      </c>
      <c r="G690" s="1" t="b">
        <f t="shared" ca="1" si="12"/>
        <v>1</v>
      </c>
      <c r="H690" s="1505" t="str" cm="1">
        <f t="array" aca="1" ref="H690" ca="1">IF(I690&lt;&gt;"",INDIRECT("'"&amp;I690&amp;"'!"&amp;J690),"")</f>
        <v/>
      </c>
      <c r="I690" s="1510"/>
      <c r="J690" s="1506"/>
      <c r="K690" s="4"/>
    </row>
    <row r="691" spans="1:11" ht="15">
      <c r="A691" s="5">
        <v>632</v>
      </c>
      <c r="B691" s="721"/>
      <c r="F691" s="4" t="s">
        <v>4914</v>
      </c>
      <c r="G691" s="1" t="b">
        <f t="shared" ca="1" si="12"/>
        <v>1</v>
      </c>
      <c r="H691" s="1505" t="str" cm="1">
        <f t="array" aca="1" ref="H691" ca="1">IF(I691&lt;&gt;"",INDIRECT("'"&amp;I691&amp;"'!"&amp;J691),"")</f>
        <v/>
      </c>
      <c r="I691" s="1510"/>
      <c r="J691" s="1506"/>
      <c r="K691" s="4"/>
    </row>
    <row r="692" spans="1:11" ht="15">
      <c r="A692" s="5">
        <v>633</v>
      </c>
      <c r="B692" s="721"/>
      <c r="F692" s="4" t="s">
        <v>4914</v>
      </c>
      <c r="G692" s="1" t="b">
        <f t="shared" ca="1" si="12"/>
        <v>1</v>
      </c>
      <c r="H692" s="1505" t="str" cm="1">
        <f t="array" aca="1" ref="H692" ca="1">IF(I692&lt;&gt;"",INDIRECT("'"&amp;I692&amp;"'!"&amp;J692),"")</f>
        <v/>
      </c>
      <c r="I692" s="1510"/>
      <c r="J692" s="1506"/>
      <c r="K692" s="4"/>
    </row>
    <row r="693" spans="1:11" ht="15">
      <c r="A693" s="5">
        <v>634</v>
      </c>
      <c r="B693" s="721"/>
      <c r="F693" s="4" t="s">
        <v>4914</v>
      </c>
      <c r="G693" s="1" t="b">
        <f t="shared" ca="1" si="12"/>
        <v>1</v>
      </c>
      <c r="H693" s="1505" t="str" cm="1">
        <f t="array" aca="1" ref="H693" ca="1">IF(I693&lt;&gt;"",INDIRECT("'"&amp;I693&amp;"'!"&amp;J693),"")</f>
        <v/>
      </c>
      <c r="I693" s="1510"/>
      <c r="J693" s="1506"/>
      <c r="K693" s="4"/>
    </row>
    <row r="694" spans="1:11" ht="15">
      <c r="A694" s="5">
        <v>635</v>
      </c>
      <c r="B694" s="721"/>
      <c r="F694" s="4" t="s">
        <v>4914</v>
      </c>
      <c r="G694" s="1" t="b">
        <f t="shared" ca="1" si="12"/>
        <v>1</v>
      </c>
      <c r="H694" s="1505" t="str" cm="1">
        <f t="array" aca="1" ref="H694" ca="1">IF(I694&lt;&gt;"",INDIRECT("'"&amp;I694&amp;"'!"&amp;J694),"")</f>
        <v/>
      </c>
      <c r="I694" s="1510"/>
      <c r="J694" s="1506"/>
      <c r="K694" s="4"/>
    </row>
    <row r="695" spans="1:11" ht="15">
      <c r="A695" s="5">
        <v>636</v>
      </c>
      <c r="B695" s="721"/>
      <c r="F695" s="4" t="s">
        <v>4914</v>
      </c>
      <c r="G695" s="1" t="b">
        <f t="shared" ca="1" si="12"/>
        <v>1</v>
      </c>
      <c r="H695" s="1505" t="str" cm="1">
        <f t="array" aca="1" ref="H695" ca="1">IF(I695&lt;&gt;"",INDIRECT("'"&amp;I695&amp;"'!"&amp;J695),"")</f>
        <v/>
      </c>
      <c r="I695" s="1510"/>
      <c r="J695" s="1506"/>
      <c r="K695" s="4"/>
    </row>
    <row r="696" spans="1:11" ht="15">
      <c r="A696" s="5">
        <v>637</v>
      </c>
      <c r="B696" s="721"/>
      <c r="F696" s="4" t="s">
        <v>4914</v>
      </c>
      <c r="G696" s="1" t="b">
        <f t="shared" ca="1" si="12"/>
        <v>1</v>
      </c>
      <c r="H696" s="1505" t="str" cm="1">
        <f t="array" aca="1" ref="H696" ca="1">IF(I696&lt;&gt;"",INDIRECT("'"&amp;I696&amp;"'!"&amp;J696),"")</f>
        <v/>
      </c>
      <c r="I696" s="1510"/>
      <c r="J696" s="1506"/>
      <c r="K696" s="4"/>
    </row>
    <row r="697" spans="1:11" ht="15">
      <c r="A697" s="5">
        <v>638</v>
      </c>
      <c r="B697" s="721"/>
      <c r="F697" s="4" t="s">
        <v>4914</v>
      </c>
      <c r="G697" s="1" t="b">
        <f t="shared" ca="1" si="12"/>
        <v>1</v>
      </c>
      <c r="H697" s="1505" t="str" cm="1">
        <f t="array" aca="1" ref="H697" ca="1">IF(I697&lt;&gt;"",INDIRECT("'"&amp;I697&amp;"'!"&amp;J697),"")</f>
        <v/>
      </c>
      <c r="I697" s="1510"/>
      <c r="J697" s="1506"/>
      <c r="K697" s="4"/>
    </row>
    <row r="698" spans="1:11" ht="15">
      <c r="A698" s="5">
        <v>639</v>
      </c>
      <c r="B698" s="721"/>
      <c r="F698" s="4" t="s">
        <v>4914</v>
      </c>
      <c r="G698" s="1" t="b">
        <f t="shared" ca="1" si="12"/>
        <v>1</v>
      </c>
      <c r="H698" s="1505" t="str" cm="1">
        <f t="array" aca="1" ref="H698" ca="1">IF(I698&lt;&gt;"",INDIRECT("'"&amp;I698&amp;"'!"&amp;J698),"")</f>
        <v/>
      </c>
      <c r="I698" s="1510"/>
      <c r="J698" s="1506"/>
      <c r="K698" s="4"/>
    </row>
    <row r="699" spans="1:11" ht="15">
      <c r="A699" s="5">
        <v>640</v>
      </c>
      <c r="B699" s="721"/>
      <c r="F699" s="4" t="s">
        <v>4914</v>
      </c>
      <c r="G699" s="1" t="b">
        <f t="shared" ca="1" si="12"/>
        <v>1</v>
      </c>
      <c r="H699" s="1505" t="str" cm="1">
        <f t="array" aca="1" ref="H699" ca="1">IF(I699&lt;&gt;"",INDIRECT("'"&amp;I699&amp;"'!"&amp;J699),"")</f>
        <v/>
      </c>
      <c r="I699" s="1510"/>
      <c r="J699" s="1506"/>
      <c r="K699" s="4"/>
    </row>
    <row r="700" spans="1:11" ht="15">
      <c r="A700" s="5">
        <v>641</v>
      </c>
      <c r="B700" s="721"/>
      <c r="F700" s="4" t="s">
        <v>4914</v>
      </c>
      <c r="G700" s="1" t="b">
        <f t="shared" ca="1" si="12"/>
        <v>1</v>
      </c>
      <c r="H700" s="1505" t="str" cm="1">
        <f t="array" aca="1" ref="H700" ca="1">IF(I700&lt;&gt;"",INDIRECT("'"&amp;I700&amp;"'!"&amp;J700),"")</f>
        <v/>
      </c>
      <c r="I700" s="1510"/>
      <c r="J700" s="1506"/>
      <c r="K700" s="4"/>
    </row>
    <row r="701" spans="1:11" ht="15">
      <c r="A701" s="5">
        <v>642</v>
      </c>
      <c r="B701" s="721"/>
      <c r="F701" s="4" t="s">
        <v>4914</v>
      </c>
      <c r="G701" s="1" t="b">
        <f t="shared" ca="1" si="12"/>
        <v>1</v>
      </c>
      <c r="H701" s="1505" t="str" cm="1">
        <f t="array" aca="1" ref="H701" ca="1">IF(I701&lt;&gt;"",INDIRECT("'"&amp;I701&amp;"'!"&amp;J701),"")</f>
        <v/>
      </c>
      <c r="I701" s="1510"/>
      <c r="J701" s="1506"/>
      <c r="K701" s="4"/>
    </row>
    <row r="702" spans="1:11" ht="15">
      <c r="A702" s="5">
        <v>643</v>
      </c>
      <c r="B702" s="721"/>
      <c r="F702" s="4" t="s">
        <v>4914</v>
      </c>
      <c r="G702" s="1" t="b">
        <f t="shared" ca="1" si="12"/>
        <v>1</v>
      </c>
      <c r="H702" s="1505" t="str" cm="1">
        <f t="array" aca="1" ref="H702" ca="1">IF(I702&lt;&gt;"",INDIRECT("'"&amp;I702&amp;"'!"&amp;J702),"")</f>
        <v/>
      </c>
      <c r="I702" s="1510"/>
      <c r="J702" s="1506"/>
      <c r="K702" s="4"/>
    </row>
    <row r="703" spans="1:11" ht="15">
      <c r="A703">
        <v>644</v>
      </c>
      <c r="B703" s="721">
        <f>'Expenditures 16-24'!C5</f>
        <v>112627963</v>
      </c>
      <c r="F703" s="4"/>
      <c r="G703" s="1" t="b">
        <f t="shared" ca="1" si="12"/>
        <v>1</v>
      </c>
      <c r="H703" s="1505" cm="1">
        <f t="array" aca="1" ref="H703" ca="1">IF(I703&lt;&gt;"",INDIRECT("'"&amp;I703&amp;"'!"&amp;J703),"")</f>
        <v>112627963</v>
      </c>
      <c r="I703" s="1510" t="s">
        <v>4998</v>
      </c>
      <c r="J703" s="1506" t="s">
        <v>4919</v>
      </c>
      <c r="K703" s="4"/>
    </row>
    <row r="704" spans="1:11" ht="15">
      <c r="A704">
        <v>645</v>
      </c>
      <c r="B704" s="721">
        <f>'Expenditures 16-24'!C16</f>
        <v>4234668</v>
      </c>
      <c r="F704" s="4"/>
      <c r="G704" s="1" t="b">
        <f t="shared" ca="1" si="12"/>
        <v>1</v>
      </c>
      <c r="H704" s="1505" cm="1">
        <f t="array" aca="1" ref="H704" ca="1">IF(I704&lt;&gt;"",INDIRECT("'"&amp;I704&amp;"'!"&amp;J704),"")</f>
        <v>4234668</v>
      </c>
      <c r="I704" s="1510" t="s">
        <v>4998</v>
      </c>
      <c r="J704" s="1506" t="s">
        <v>4999</v>
      </c>
      <c r="K704" s="4"/>
    </row>
    <row r="705" spans="1:11" ht="15">
      <c r="A705" s="5">
        <v>646</v>
      </c>
      <c r="B705" s="721"/>
      <c r="F705" s="4" t="s">
        <v>4914</v>
      </c>
      <c r="G705" s="1" t="b">
        <f t="shared" ca="1" si="12"/>
        <v>1</v>
      </c>
      <c r="H705" s="1505" t="str" cm="1">
        <f t="array" aca="1" ref="H705" ca="1">IF(I705&lt;&gt;"",INDIRECT("'"&amp;I705&amp;"'!"&amp;J705),"")</f>
        <v/>
      </c>
      <c r="I705" s="1510"/>
      <c r="J705" s="1506"/>
      <c r="K705" s="4"/>
    </row>
    <row r="706" spans="1:11" ht="15">
      <c r="A706" s="5">
        <v>647</v>
      </c>
      <c r="B706" s="721"/>
      <c r="F706" s="4" t="s">
        <v>4914</v>
      </c>
      <c r="G706" s="1" t="b">
        <f t="shared" ca="1" si="12"/>
        <v>1</v>
      </c>
      <c r="H706" s="1505" t="str" cm="1">
        <f t="array" aca="1" ref="H706" ca="1">IF(I706&lt;&gt;"",INDIRECT("'"&amp;I706&amp;"'!"&amp;J706),"")</f>
        <v/>
      </c>
      <c r="I706" s="1510"/>
      <c r="J706" s="1506"/>
      <c r="K706" s="4"/>
    </row>
    <row r="707" spans="1:11" ht="15">
      <c r="A707" s="5">
        <v>648</v>
      </c>
      <c r="B707" s="721"/>
      <c r="F707" s="4" t="s">
        <v>4914</v>
      </c>
      <c r="G707" s="1" t="b">
        <f t="shared" ca="1" si="12"/>
        <v>1</v>
      </c>
      <c r="H707" s="1505" t="str" cm="1">
        <f t="array" aca="1" ref="H707" ca="1">IF(I707&lt;&gt;"",INDIRECT("'"&amp;I707&amp;"'!"&amp;J707),"")</f>
        <v/>
      </c>
      <c r="I707" s="1510"/>
      <c r="J707" s="1506"/>
      <c r="K707" s="4"/>
    </row>
    <row r="708" spans="1:11" ht="15">
      <c r="A708" s="5">
        <v>649</v>
      </c>
      <c r="B708" s="721"/>
      <c r="F708" s="4" t="s">
        <v>4914</v>
      </c>
      <c r="G708" s="1" t="b">
        <f t="shared" ca="1" si="12"/>
        <v>1</v>
      </c>
      <c r="H708" s="1505" t="str" cm="1">
        <f t="array" aca="1" ref="H708" ca="1">IF(I708&lt;&gt;"",INDIRECT("'"&amp;I708&amp;"'!"&amp;J708),"")</f>
        <v/>
      </c>
      <c r="I708" s="1510"/>
      <c r="J708" s="1506"/>
      <c r="K708" s="4"/>
    </row>
    <row r="709" spans="1:11" ht="15">
      <c r="A709" s="5">
        <v>650</v>
      </c>
      <c r="B709" s="721"/>
      <c r="F709" s="4" t="s">
        <v>4914</v>
      </c>
      <c r="G709" s="1" t="b">
        <f t="shared" ca="1" si="12"/>
        <v>1</v>
      </c>
      <c r="H709" s="1505" t="str" cm="1">
        <f t="array" aca="1" ref="H709" ca="1">IF(I709&lt;&gt;"",INDIRECT("'"&amp;I709&amp;"'!"&amp;J709),"")</f>
        <v/>
      </c>
      <c r="I709" s="1510"/>
      <c r="J709" s="1506"/>
      <c r="K709" s="4"/>
    </row>
    <row r="710" spans="1:11" ht="15">
      <c r="A710">
        <v>651</v>
      </c>
      <c r="B710" s="721">
        <f>'Expenditures 16-24'!C18</f>
        <v>37209663</v>
      </c>
      <c r="F710" s="4"/>
      <c r="G710" s="1" t="b">
        <f t="shared" ca="1" si="12"/>
        <v>1</v>
      </c>
      <c r="H710" s="1505" cm="1">
        <f t="array" aca="1" ref="H710" ca="1">IF(I710&lt;&gt;"",INDIRECT("'"&amp;I710&amp;"'!"&amp;J710),"")</f>
        <v>37209663</v>
      </c>
      <c r="I710" s="1510" t="s">
        <v>4998</v>
      </c>
      <c r="J710" s="1506" t="s">
        <v>5000</v>
      </c>
      <c r="K710" s="4"/>
    </row>
    <row r="711" spans="1:11" ht="15">
      <c r="A711" s="5">
        <v>652</v>
      </c>
      <c r="B711" s="721"/>
      <c r="F711" s="4" t="s">
        <v>4914</v>
      </c>
      <c r="G711" s="1" t="b">
        <f t="shared" ca="1" si="12"/>
        <v>1</v>
      </c>
      <c r="H711" s="1505" t="str" cm="1">
        <f t="array" aca="1" ref="H711" ca="1">IF(I711&lt;&gt;"",INDIRECT("'"&amp;I711&amp;"'!"&amp;J711),"")</f>
        <v/>
      </c>
      <c r="I711" s="1510"/>
      <c r="J711" s="1506"/>
      <c r="K711" s="4"/>
    </row>
    <row r="712" spans="1:11" ht="15">
      <c r="A712" s="5">
        <v>653</v>
      </c>
      <c r="B712" s="721"/>
      <c r="F712" s="4" t="s">
        <v>4914</v>
      </c>
      <c r="G712" s="1" t="b">
        <f t="shared" ca="1" si="12"/>
        <v>1</v>
      </c>
      <c r="H712" s="1505" t="str" cm="1">
        <f t="array" aca="1" ref="H712" ca="1">IF(I712&lt;&gt;"",INDIRECT("'"&amp;I712&amp;"'!"&amp;J712),"")</f>
        <v/>
      </c>
      <c r="I712" s="1510"/>
      <c r="J712" s="1506"/>
      <c r="K712" s="4"/>
    </row>
    <row r="713" spans="1:11" ht="15">
      <c r="A713" s="5">
        <v>654</v>
      </c>
      <c r="B713" s="721"/>
      <c r="F713" s="4" t="s">
        <v>4914</v>
      </c>
      <c r="G713" s="1" t="b">
        <f t="shared" ca="1" si="12"/>
        <v>1</v>
      </c>
      <c r="H713" s="1505" t="str" cm="1">
        <f t="array" aca="1" ref="H713" ca="1">IF(I713&lt;&gt;"",INDIRECT("'"&amp;I713&amp;"'!"&amp;J713),"")</f>
        <v/>
      </c>
      <c r="I713" s="1510"/>
      <c r="J713" s="1506"/>
      <c r="K713" s="4"/>
    </row>
    <row r="714" spans="1:11" ht="15">
      <c r="A714" s="1">
        <v>655</v>
      </c>
      <c r="B714" s="721">
        <f>'Expenditures 16-24'!C12</f>
        <v>0</v>
      </c>
      <c r="F714" s="4"/>
      <c r="G714" s="1" t="b">
        <f t="shared" ca="1" si="12"/>
        <v>1</v>
      </c>
      <c r="H714" s="1505" cm="1">
        <f t="array" aca="1" ref="H714" ca="1">IF(I714&lt;&gt;"",INDIRECT("'"&amp;I714&amp;"'!"&amp;J714),"")</f>
        <v>0</v>
      </c>
      <c r="I714" s="1510" t="s">
        <v>4998</v>
      </c>
      <c r="J714" s="1506" t="s">
        <v>4920</v>
      </c>
      <c r="K714" s="4"/>
    </row>
    <row r="715" spans="1:11" ht="15">
      <c r="A715">
        <v>656</v>
      </c>
      <c r="B715" s="721">
        <f>'Expenditures 16-24'!C13</f>
        <v>3322546</v>
      </c>
      <c r="F715" s="4"/>
      <c r="G715" s="1" t="b">
        <f t="shared" ca="1" si="12"/>
        <v>1</v>
      </c>
      <c r="H715" s="1505" cm="1">
        <f t="array" aca="1" ref="H715" ca="1">IF(I715&lt;&gt;"",INDIRECT("'"&amp;I715&amp;"'!"&amp;J715),"")</f>
        <v>3322546</v>
      </c>
      <c r="I715" s="1510" t="s">
        <v>4998</v>
      </c>
      <c r="J715" s="1506" t="s">
        <v>4921</v>
      </c>
      <c r="K715" s="4"/>
    </row>
    <row r="716" spans="1:11" ht="15">
      <c r="A716">
        <v>657</v>
      </c>
      <c r="B716" s="721">
        <f>'Expenditures 16-24'!C14</f>
        <v>3421186</v>
      </c>
      <c r="F716" s="4"/>
      <c r="G716" s="1" t="b">
        <f t="shared" ca="1" si="12"/>
        <v>1</v>
      </c>
      <c r="H716" s="1505" cm="1">
        <f t="array" aca="1" ref="H716" ca="1">IF(I716&lt;&gt;"",INDIRECT("'"&amp;I716&amp;"'!"&amp;J716),"")</f>
        <v>3421186</v>
      </c>
      <c r="I716" s="1510" t="s">
        <v>4998</v>
      </c>
      <c r="J716" s="1506" t="s">
        <v>5001</v>
      </c>
      <c r="K716" s="4"/>
    </row>
    <row r="717" spans="1:11" ht="15">
      <c r="A717">
        <v>658</v>
      </c>
      <c r="B717" s="721">
        <f>'Expenditures 16-24'!C15</f>
        <v>1473145</v>
      </c>
      <c r="F717" s="4"/>
      <c r="G717" s="1" t="b">
        <f t="shared" ca="1" si="12"/>
        <v>1</v>
      </c>
      <c r="H717" s="1505" cm="1">
        <f t="array" aca="1" ref="H717" ca="1">IF(I717&lt;&gt;"",INDIRECT("'"&amp;I717&amp;"'!"&amp;J717),"")</f>
        <v>1473145</v>
      </c>
      <c r="I717" s="1510" t="s">
        <v>4998</v>
      </c>
      <c r="J717" s="1506" t="s">
        <v>5002</v>
      </c>
      <c r="K717" s="4"/>
    </row>
    <row r="718" spans="1:11" ht="15">
      <c r="A718">
        <v>659</v>
      </c>
      <c r="B718" s="721">
        <f>'Expenditures 16-24'!C34</f>
        <v>219862923</v>
      </c>
      <c r="F718" s="4"/>
      <c r="G718" s="1" t="b">
        <f t="shared" ca="1" si="12"/>
        <v>1</v>
      </c>
      <c r="H718" s="1505" cm="1">
        <f t="array" aca="1" ref="H718" ca="1">IF(I718&lt;&gt;"",INDIRECT("'"&amp;I718&amp;"'!"&amp;J718),"")</f>
        <v>219862923</v>
      </c>
      <c r="I718" s="1510" t="s">
        <v>4998</v>
      </c>
      <c r="J718" s="1506" t="s">
        <v>4924</v>
      </c>
      <c r="K718" s="4"/>
    </row>
    <row r="719" spans="1:11" ht="15">
      <c r="A719">
        <v>660</v>
      </c>
      <c r="B719" s="721">
        <f>'Expenditures 16-24'!C38</f>
        <v>10034477</v>
      </c>
      <c r="F719" s="4"/>
      <c r="G719" s="1" t="b">
        <f t="shared" ca="1" si="12"/>
        <v>1</v>
      </c>
      <c r="H719" s="1505" cm="1">
        <f t="array" aca="1" ref="H719" ca="1">IF(I719&lt;&gt;"",INDIRECT("'"&amp;I719&amp;"'!"&amp;J719),"")</f>
        <v>10034477</v>
      </c>
      <c r="I719" s="1510" t="s">
        <v>4998</v>
      </c>
      <c r="J719" s="1506" t="s">
        <v>5003</v>
      </c>
      <c r="K719" s="4"/>
    </row>
    <row r="720" spans="1:11" ht="15">
      <c r="A720">
        <v>661</v>
      </c>
      <c r="B720" s="721">
        <f>'Expenditures 16-24'!C39</f>
        <v>5023207</v>
      </c>
      <c r="C720" s="2" t="s">
        <v>504</v>
      </c>
      <c r="F720" s="4"/>
      <c r="G720" s="1" t="b">
        <f t="shared" ca="1" si="12"/>
        <v>1</v>
      </c>
      <c r="H720" s="1505" cm="1">
        <f t="array" aca="1" ref="H720" ca="1">IF(I720&lt;&gt;"",INDIRECT("'"&amp;I720&amp;"'!"&amp;J720),"")</f>
        <v>5023207</v>
      </c>
      <c r="I720" s="1510" t="s">
        <v>4998</v>
      </c>
      <c r="J720" s="1506" t="s">
        <v>4925</v>
      </c>
      <c r="K720" s="4"/>
    </row>
    <row r="721" spans="1:11" ht="15">
      <c r="A721">
        <v>662</v>
      </c>
      <c r="B721" s="721">
        <f>'Expenditures 16-24'!C40</f>
        <v>5847045</v>
      </c>
      <c r="F721" s="4"/>
      <c r="G721" s="1" t="b">
        <f t="shared" ca="1" si="12"/>
        <v>1</v>
      </c>
      <c r="H721" s="1505" cm="1">
        <f t="array" aca="1" ref="H721" ca="1">IF(I721&lt;&gt;"",INDIRECT("'"&amp;I721&amp;"'!"&amp;J721),"")</f>
        <v>5847045</v>
      </c>
      <c r="I721" s="1510" t="s">
        <v>4998</v>
      </c>
      <c r="J721" s="1506" t="s">
        <v>5004</v>
      </c>
      <c r="K721" s="4"/>
    </row>
    <row r="722" spans="1:11" ht="15">
      <c r="A722">
        <v>663</v>
      </c>
      <c r="B722" s="721">
        <f>'Expenditures 16-24'!C41</f>
        <v>1638594</v>
      </c>
      <c r="F722" s="4"/>
      <c r="G722" s="1" t="b">
        <f t="shared" ca="1" si="12"/>
        <v>1</v>
      </c>
      <c r="H722" s="1505" cm="1">
        <f t="array" aca="1" ref="H722" ca="1">IF(I722&lt;&gt;"",INDIRECT("'"&amp;I722&amp;"'!"&amp;J722),"")</f>
        <v>1638594</v>
      </c>
      <c r="I722" s="1510" t="s">
        <v>4998</v>
      </c>
      <c r="J722" s="1506" t="s">
        <v>4926</v>
      </c>
      <c r="K722" s="4"/>
    </row>
    <row r="723" spans="1:11" ht="15">
      <c r="A723">
        <v>664</v>
      </c>
      <c r="B723" s="721">
        <f>'Expenditures 16-24'!C42</f>
        <v>5832951</v>
      </c>
      <c r="F723" s="4"/>
      <c r="G723" s="1" t="b">
        <f t="shared" ca="1" si="12"/>
        <v>1</v>
      </c>
      <c r="H723" s="1505" cm="1">
        <f t="array" aca="1" ref="H723" ca="1">IF(I723&lt;&gt;"",INDIRECT("'"&amp;I723&amp;"'!"&amp;J723),"")</f>
        <v>5832951</v>
      </c>
      <c r="I723" s="1510" t="s">
        <v>4998</v>
      </c>
      <c r="J723" s="1506" t="s">
        <v>5005</v>
      </c>
      <c r="K723" s="4"/>
    </row>
    <row r="724" spans="1:11" ht="15">
      <c r="A724">
        <v>665</v>
      </c>
      <c r="B724" s="721">
        <f>'Expenditures 16-24'!C43</f>
        <v>2309158</v>
      </c>
      <c r="F724" s="4"/>
      <c r="G724" s="1" t="b">
        <f t="shared" ca="1" si="12"/>
        <v>1</v>
      </c>
      <c r="H724" s="1505" cm="1">
        <f t="array" aca="1" ref="H724" ca="1">IF(I724&lt;&gt;"",INDIRECT("'"&amp;I724&amp;"'!"&amp;J724),"")</f>
        <v>2309158</v>
      </c>
      <c r="I724" s="1510" t="s">
        <v>4998</v>
      </c>
      <c r="J724" s="1506" t="s">
        <v>5006</v>
      </c>
      <c r="K724" s="4"/>
    </row>
    <row r="725" spans="1:11" ht="15">
      <c r="A725">
        <v>666</v>
      </c>
      <c r="B725" s="721">
        <f>'Expenditures 16-24'!C44</f>
        <v>30685432</v>
      </c>
      <c r="F725" s="4"/>
      <c r="G725" s="1" t="b">
        <f t="shared" ca="1" si="12"/>
        <v>1</v>
      </c>
      <c r="H725" s="1505" cm="1">
        <f t="array" aca="1" ref="H725" ca="1">IF(I725&lt;&gt;"",INDIRECT("'"&amp;I725&amp;"'!"&amp;J725),"")</f>
        <v>30685432</v>
      </c>
      <c r="I725" s="1510" t="s">
        <v>4998</v>
      </c>
      <c r="J725" s="1506" t="s">
        <v>5007</v>
      </c>
      <c r="K725" s="4"/>
    </row>
    <row r="726" spans="1:11" ht="15">
      <c r="A726">
        <v>667</v>
      </c>
      <c r="B726" s="721">
        <f>'Expenditures 16-24'!C46</f>
        <v>5644967</v>
      </c>
      <c r="F726" s="4"/>
      <c r="G726" s="1" t="b">
        <f t="shared" ca="1" si="12"/>
        <v>1</v>
      </c>
      <c r="H726" s="1505" cm="1">
        <f t="array" aca="1" ref="H726" ca="1">IF(I726&lt;&gt;"",INDIRECT("'"&amp;I726&amp;"'!"&amp;J726),"")</f>
        <v>5644967</v>
      </c>
      <c r="I726" s="1510" t="s">
        <v>4998</v>
      </c>
      <c r="J726" s="1506" t="s">
        <v>5008</v>
      </c>
      <c r="K726" s="4"/>
    </row>
    <row r="727" spans="1:11" ht="15">
      <c r="A727">
        <v>668</v>
      </c>
      <c r="B727" s="721">
        <f>'Expenditures 16-24'!C47</f>
        <v>2329281</v>
      </c>
      <c r="C727" s="2" t="s">
        <v>504</v>
      </c>
      <c r="F727" s="4"/>
      <c r="G727" s="1" t="b">
        <f t="shared" ca="1" si="12"/>
        <v>1</v>
      </c>
      <c r="H727" s="1505" cm="1">
        <f t="array" aca="1" ref="H727" ca="1">IF(I727&lt;&gt;"",INDIRECT("'"&amp;I727&amp;"'!"&amp;J727),"")</f>
        <v>2329281</v>
      </c>
      <c r="I727" s="1510" t="s">
        <v>4998</v>
      </c>
      <c r="J727" s="1506" t="s">
        <v>5009</v>
      </c>
      <c r="K727" s="4"/>
    </row>
    <row r="728" spans="1:11" ht="15">
      <c r="A728">
        <v>669</v>
      </c>
      <c r="B728" s="721">
        <f>'Expenditures 16-24'!C48</f>
        <v>1103683</v>
      </c>
      <c r="F728" s="4"/>
      <c r="G728" s="1" t="b">
        <f t="shared" ca="1" si="12"/>
        <v>1</v>
      </c>
      <c r="H728" s="1505" cm="1">
        <f t="array" aca="1" ref="H728" ca="1">IF(I728&lt;&gt;"",INDIRECT("'"&amp;I728&amp;"'!"&amp;J728),"")</f>
        <v>1103683</v>
      </c>
      <c r="I728" s="1510" t="s">
        <v>4998</v>
      </c>
      <c r="J728" s="1506" t="s">
        <v>5010</v>
      </c>
      <c r="K728" s="4"/>
    </row>
    <row r="729" spans="1:11" ht="15">
      <c r="A729">
        <v>670</v>
      </c>
      <c r="B729" s="721">
        <f>'Expenditures 16-24'!C49</f>
        <v>9077931</v>
      </c>
      <c r="F729" s="4"/>
      <c r="G729" s="1" t="b">
        <f t="shared" ca="1" si="12"/>
        <v>1</v>
      </c>
      <c r="H729" s="1505" cm="1">
        <f t="array" aca="1" ref="H729" ca="1">IF(I729&lt;&gt;"",INDIRECT("'"&amp;I729&amp;"'!"&amp;J729),"")</f>
        <v>9077931</v>
      </c>
      <c r="I729" s="1510" t="s">
        <v>4998</v>
      </c>
      <c r="J729" s="1506" t="s">
        <v>5011</v>
      </c>
      <c r="K729" s="4"/>
    </row>
    <row r="730" spans="1:11" ht="15">
      <c r="A730">
        <v>671</v>
      </c>
      <c r="B730" s="721">
        <f>'Expenditures 16-24'!C51</f>
        <v>0</v>
      </c>
      <c r="F730" s="4"/>
      <c r="G730" s="1" t="b">
        <f t="shared" ca="1" si="12"/>
        <v>1</v>
      </c>
      <c r="H730" s="1505" cm="1">
        <f t="array" aca="1" ref="H730" ca="1">IF(I730&lt;&gt;"",INDIRECT("'"&amp;I730&amp;"'!"&amp;J730),"")</f>
        <v>0</v>
      </c>
      <c r="I730" s="1510" t="s">
        <v>4998</v>
      </c>
      <c r="J730" s="1506" t="s">
        <v>5012</v>
      </c>
      <c r="K730" s="4"/>
    </row>
    <row r="731" spans="1:11" ht="15">
      <c r="A731">
        <v>672</v>
      </c>
      <c r="B731" s="721">
        <f>'Expenditures 16-24'!C52</f>
        <v>3852632</v>
      </c>
      <c r="C731" s="2" t="s">
        <v>504</v>
      </c>
      <c r="F731" s="4"/>
      <c r="G731" s="1" t="b">
        <f t="shared" ca="1" si="12"/>
        <v>1</v>
      </c>
      <c r="H731" s="1505" cm="1">
        <f t="array" aca="1" ref="H731" ca="1">IF(I731&lt;&gt;"",INDIRECT("'"&amp;I731&amp;"'!"&amp;J731),"")</f>
        <v>3852632</v>
      </c>
      <c r="I731" s="1510" t="s">
        <v>4998</v>
      </c>
      <c r="J731" s="1506" t="s">
        <v>5013</v>
      </c>
      <c r="K731" s="4"/>
    </row>
    <row r="732" spans="1:11" ht="15">
      <c r="A732">
        <v>673</v>
      </c>
      <c r="B732" s="721">
        <f>'Expenditures 16-24'!C55</f>
        <v>8083213</v>
      </c>
      <c r="F732" s="4"/>
      <c r="G732" s="1" t="b">
        <f t="shared" ca="1" si="12"/>
        <v>1</v>
      </c>
      <c r="H732" s="1505" cm="1">
        <f t="array" aca="1" ref="H732" ca="1">IF(I732&lt;&gt;"",INDIRECT("'"&amp;I732&amp;"'!"&amp;J732),"")</f>
        <v>8083213</v>
      </c>
      <c r="I732" s="1510" t="s">
        <v>4998</v>
      </c>
      <c r="J732" s="1506" t="s">
        <v>5014</v>
      </c>
      <c r="K732" s="4"/>
    </row>
    <row r="733" spans="1:11" ht="15">
      <c r="A733">
        <v>674</v>
      </c>
      <c r="B733" s="721">
        <f>'Expenditures 16-24'!C57</f>
        <v>22396434</v>
      </c>
      <c r="F733" s="4"/>
      <c r="G733" s="1" t="b">
        <f t="shared" ca="1" si="12"/>
        <v>1</v>
      </c>
      <c r="H733" s="1505" cm="1">
        <f t="array" aca="1" ref="H733" ca="1">IF(I733&lt;&gt;"",INDIRECT("'"&amp;I733&amp;"'!"&amp;J733),"")</f>
        <v>22396434</v>
      </c>
      <c r="I733" s="1510" t="s">
        <v>4998</v>
      </c>
      <c r="J733" s="1506" t="s">
        <v>5015</v>
      </c>
      <c r="K733" s="4"/>
    </row>
    <row r="734" spans="1:11" ht="15">
      <c r="A734">
        <v>675</v>
      </c>
      <c r="B734" s="721">
        <f>'Expenditures 16-24'!C58</f>
        <v>3854621</v>
      </c>
      <c r="C734" s="2" t="s">
        <v>504</v>
      </c>
      <c r="F734" s="4"/>
      <c r="G734" s="1" t="b">
        <f t="shared" ca="1" si="12"/>
        <v>1</v>
      </c>
      <c r="H734" s="1505" cm="1">
        <f t="array" aca="1" ref="H734" ca="1">IF(I734&lt;&gt;"",INDIRECT("'"&amp;I734&amp;"'!"&amp;J734),"")</f>
        <v>3854621</v>
      </c>
      <c r="I734" s="1510" t="s">
        <v>4998</v>
      </c>
      <c r="J734" s="1506" t="s">
        <v>5016</v>
      </c>
      <c r="K734" s="4"/>
    </row>
    <row r="735" spans="1:11" ht="15">
      <c r="A735">
        <v>676</v>
      </c>
      <c r="B735" s="721">
        <f>'Expenditures 16-24'!C59</f>
        <v>26251055</v>
      </c>
      <c r="F735" s="4"/>
      <c r="G735" s="1" t="b">
        <f t="shared" ca="1" si="12"/>
        <v>1</v>
      </c>
      <c r="H735" s="1505" cm="1">
        <f t="array" aca="1" ref="H735" ca="1">IF(I735&lt;&gt;"",INDIRECT("'"&amp;I735&amp;"'!"&amp;J735),"")</f>
        <v>26251055</v>
      </c>
      <c r="I735" s="1510" t="s">
        <v>4998</v>
      </c>
      <c r="J735" s="1506" t="s">
        <v>5017</v>
      </c>
      <c r="K735" s="4"/>
    </row>
    <row r="736" spans="1:11" ht="15">
      <c r="A736">
        <v>677</v>
      </c>
      <c r="B736" s="721">
        <f>'Expenditures 16-24'!C61</f>
        <v>208008</v>
      </c>
      <c r="F736" s="4"/>
      <c r="G736" s="1" t="b">
        <f t="shared" ref="G736:G799" ca="1" si="13">H736=B736</f>
        <v>1</v>
      </c>
      <c r="H736" s="1505" cm="1">
        <f t="array" aca="1" ref="H736" ca="1">IF(I736&lt;&gt;"",INDIRECT("'"&amp;I736&amp;"'!"&amp;J736),"")</f>
        <v>208008</v>
      </c>
      <c r="I736" s="1510" t="s">
        <v>4998</v>
      </c>
      <c r="J736" s="1506" t="s">
        <v>5018</v>
      </c>
      <c r="K736" s="4"/>
    </row>
    <row r="737" spans="1:11" ht="15">
      <c r="A737">
        <v>678</v>
      </c>
      <c r="B737" s="721">
        <f>'Expenditures 16-24'!C62</f>
        <v>1532283</v>
      </c>
      <c r="C737" s="2" t="s">
        <v>504</v>
      </c>
      <c r="F737" s="4"/>
      <c r="G737" s="1" t="b">
        <f t="shared" ca="1" si="13"/>
        <v>1</v>
      </c>
      <c r="H737" s="1505" cm="1">
        <f t="array" aca="1" ref="H737" ca="1">IF(I737&lt;&gt;"",INDIRECT("'"&amp;I737&amp;"'!"&amp;J737),"")</f>
        <v>1532283</v>
      </c>
      <c r="I737" s="1510" t="s">
        <v>4998</v>
      </c>
      <c r="J737" s="1506" t="s">
        <v>5019</v>
      </c>
      <c r="K737" s="4"/>
    </row>
    <row r="738" spans="1:11" ht="15">
      <c r="A738">
        <v>679</v>
      </c>
      <c r="B738" s="721">
        <f>'Expenditures 16-24'!C63</f>
        <v>221426</v>
      </c>
      <c r="F738" s="4"/>
      <c r="G738" s="1" t="b">
        <f t="shared" ca="1" si="13"/>
        <v>1</v>
      </c>
      <c r="H738" s="1505" cm="1">
        <f t="array" aca="1" ref="H738" ca="1">IF(I738&lt;&gt;"",INDIRECT("'"&amp;I738&amp;"'!"&amp;J738),"")</f>
        <v>221426</v>
      </c>
      <c r="I738" s="1510" t="s">
        <v>4998</v>
      </c>
      <c r="J738" s="1506" t="s">
        <v>5020</v>
      </c>
      <c r="K738" s="4"/>
    </row>
    <row r="739" spans="1:11" ht="15">
      <c r="A739">
        <v>680</v>
      </c>
      <c r="B739" s="721">
        <f>'Expenditures 16-24'!C64</f>
        <v>0</v>
      </c>
      <c r="F739" s="4"/>
      <c r="G739" s="1" t="b">
        <f t="shared" ca="1" si="13"/>
        <v>1</v>
      </c>
      <c r="H739" s="1505" cm="1">
        <f t="array" aca="1" ref="H739" ca="1">IF(I739&lt;&gt;"",INDIRECT("'"&amp;I739&amp;"'!"&amp;J739),"")</f>
        <v>0</v>
      </c>
      <c r="I739" s="1510" t="s">
        <v>4998</v>
      </c>
      <c r="J739" s="1506" t="s">
        <v>5021</v>
      </c>
      <c r="K739" s="4"/>
    </row>
    <row r="740" spans="1:11" ht="15">
      <c r="A740">
        <v>681</v>
      </c>
      <c r="B740" s="721">
        <f>'Expenditures 16-24'!C65</f>
        <v>4629636</v>
      </c>
      <c r="F740" s="4"/>
      <c r="G740" s="1" t="b">
        <f t="shared" ca="1" si="13"/>
        <v>1</v>
      </c>
      <c r="H740" s="1505" cm="1">
        <f t="array" aca="1" ref="H740" ca="1">IF(I740&lt;&gt;"",INDIRECT("'"&amp;I740&amp;"'!"&amp;J740),"")</f>
        <v>4629636</v>
      </c>
      <c r="I740" s="1510" t="s">
        <v>4998</v>
      </c>
      <c r="J740" s="1506" t="s">
        <v>5022</v>
      </c>
      <c r="K740" s="4"/>
    </row>
    <row r="741" spans="1:11" ht="15">
      <c r="A741">
        <v>682</v>
      </c>
      <c r="B741" s="721">
        <f>'Expenditures 16-24'!C66</f>
        <v>1217152</v>
      </c>
      <c r="F741" s="4"/>
      <c r="G741" s="1" t="b">
        <f t="shared" ca="1" si="13"/>
        <v>1</v>
      </c>
      <c r="H741" s="1505" cm="1">
        <f t="array" aca="1" ref="H741" ca="1">IF(I741&lt;&gt;"",INDIRECT("'"&amp;I741&amp;"'!"&amp;J741),"")</f>
        <v>1217152</v>
      </c>
      <c r="I741" s="1510" t="s">
        <v>4998</v>
      </c>
      <c r="J741" s="1506" t="s">
        <v>5023</v>
      </c>
      <c r="K741" s="4"/>
    </row>
    <row r="742" spans="1:11" ht="15">
      <c r="A742" s="5">
        <v>683</v>
      </c>
      <c r="B742" s="721"/>
      <c r="F742" s="4" t="s">
        <v>4914</v>
      </c>
      <c r="G742" s="1" t="b">
        <f t="shared" ca="1" si="13"/>
        <v>1</v>
      </c>
      <c r="H742" s="1505" t="str" cm="1">
        <f t="array" aca="1" ref="H742" ca="1">IF(I742&lt;&gt;"",INDIRECT("'"&amp;I742&amp;"'!"&amp;J742),"")</f>
        <v/>
      </c>
      <c r="I742" s="1510"/>
      <c r="J742" s="1506"/>
      <c r="K742" s="4"/>
    </row>
    <row r="743" spans="1:11" ht="15">
      <c r="A743">
        <v>684</v>
      </c>
      <c r="B743" s="721">
        <f>'Expenditures 16-24'!C67</f>
        <v>7808505</v>
      </c>
      <c r="F743" s="4"/>
      <c r="G743" s="1" t="b">
        <f t="shared" ca="1" si="13"/>
        <v>1</v>
      </c>
      <c r="H743" s="1505" cm="1">
        <f t="array" aca="1" ref="H743" ca="1">IF(I743&lt;&gt;"",INDIRECT("'"&amp;I743&amp;"'!"&amp;J743),"")</f>
        <v>7808505</v>
      </c>
      <c r="I743" s="1510" t="s">
        <v>4998</v>
      </c>
      <c r="J743" s="1506" t="s">
        <v>5024</v>
      </c>
      <c r="K743" s="4"/>
    </row>
    <row r="744" spans="1:11" ht="15">
      <c r="A744">
        <v>685</v>
      </c>
      <c r="B744" s="721">
        <f>'Expenditures 16-24'!C69</f>
        <v>0</v>
      </c>
      <c r="F744" s="4"/>
      <c r="G744" s="1" t="b">
        <f t="shared" ca="1" si="13"/>
        <v>1</v>
      </c>
      <c r="H744" s="1505" cm="1">
        <f t="array" aca="1" ref="H744" ca="1">IF(I744&lt;&gt;"",INDIRECT("'"&amp;I744&amp;"'!"&amp;J744),"")</f>
        <v>0</v>
      </c>
      <c r="I744" s="1510" t="s">
        <v>4998</v>
      </c>
      <c r="J744" s="1506" t="s">
        <v>5025</v>
      </c>
      <c r="K744" s="4"/>
    </row>
    <row r="745" spans="1:11" ht="15">
      <c r="A745">
        <v>686</v>
      </c>
      <c r="B745" s="721">
        <f>'Expenditures 16-24'!C70</f>
        <v>0</v>
      </c>
      <c r="C745" s="2" t="s">
        <v>504</v>
      </c>
      <c r="F745" s="4"/>
      <c r="G745" s="1" t="b">
        <f t="shared" ca="1" si="13"/>
        <v>1</v>
      </c>
      <c r="H745" s="1505" cm="1">
        <f t="array" aca="1" ref="H745" ca="1">IF(I745&lt;&gt;"",INDIRECT("'"&amp;I745&amp;"'!"&amp;J745),"")</f>
        <v>0</v>
      </c>
      <c r="I745" s="1510" t="s">
        <v>4998</v>
      </c>
      <c r="J745" s="1506" t="s">
        <v>5026</v>
      </c>
      <c r="K745" s="4"/>
    </row>
    <row r="746" spans="1:11" ht="15">
      <c r="A746">
        <v>687</v>
      </c>
      <c r="B746" s="721">
        <f>'Expenditures 16-24'!C71</f>
        <v>396334</v>
      </c>
      <c r="F746" s="4"/>
      <c r="G746" s="1" t="b">
        <f t="shared" ca="1" si="13"/>
        <v>1</v>
      </c>
      <c r="H746" s="1505" cm="1">
        <f t="array" aca="1" ref="H746" ca="1">IF(I746&lt;&gt;"",INDIRECT("'"&amp;I746&amp;"'!"&amp;J746),"")</f>
        <v>396334</v>
      </c>
      <c r="I746" s="1510" t="s">
        <v>4998</v>
      </c>
      <c r="J746" s="1506" t="s">
        <v>5027</v>
      </c>
      <c r="K746" s="4"/>
    </row>
    <row r="747" spans="1:11" ht="15">
      <c r="A747">
        <v>688</v>
      </c>
      <c r="B747" s="721">
        <f>'Expenditures 16-24'!C72</f>
        <v>1901332</v>
      </c>
      <c r="F747" s="4"/>
      <c r="G747" s="1" t="b">
        <f t="shared" ca="1" si="13"/>
        <v>1</v>
      </c>
      <c r="H747" s="1505" cm="1">
        <f t="array" aca="1" ref="H747" ca="1">IF(I747&lt;&gt;"",INDIRECT("'"&amp;I747&amp;"'!"&amp;J747),"")</f>
        <v>1901332</v>
      </c>
      <c r="I747" s="1510" t="s">
        <v>4998</v>
      </c>
      <c r="J747" s="1506" t="s">
        <v>5028</v>
      </c>
      <c r="K747" s="4"/>
    </row>
    <row r="748" spans="1:11" ht="15">
      <c r="A748" s="5">
        <v>689</v>
      </c>
      <c r="B748" s="721"/>
      <c r="F748" s="4" t="s">
        <v>4914</v>
      </c>
      <c r="G748" s="1" t="b">
        <f t="shared" ca="1" si="13"/>
        <v>1</v>
      </c>
      <c r="H748" s="1505" t="str" cm="1">
        <f t="array" aca="1" ref="H748" ca="1">IF(I748&lt;&gt;"",INDIRECT("'"&amp;I748&amp;"'!"&amp;J748),"")</f>
        <v/>
      </c>
      <c r="I748" s="1510"/>
      <c r="J748" s="1506"/>
      <c r="K748" s="4"/>
    </row>
    <row r="749" spans="1:11" ht="15">
      <c r="A749">
        <v>690</v>
      </c>
      <c r="B749" s="721">
        <f>'Expenditures 16-24'!C73</f>
        <v>3160253</v>
      </c>
      <c r="F749" s="4"/>
      <c r="G749" s="1" t="b">
        <f t="shared" ca="1" si="13"/>
        <v>1</v>
      </c>
      <c r="H749" s="1505" cm="1">
        <f t="array" aca="1" ref="H749" ca="1">IF(I749&lt;&gt;"",INDIRECT("'"&amp;I749&amp;"'!"&amp;J749),"")</f>
        <v>3160253</v>
      </c>
      <c r="I749" s="1510" t="s">
        <v>4998</v>
      </c>
      <c r="J749" s="1506" t="s">
        <v>5029</v>
      </c>
      <c r="K749" s="4"/>
    </row>
    <row r="750" spans="1:11" ht="15">
      <c r="A750" s="5">
        <v>691</v>
      </c>
      <c r="B750" s="721"/>
      <c r="F750" s="4" t="s">
        <v>4914</v>
      </c>
      <c r="G750" s="1" t="b">
        <f t="shared" ca="1" si="13"/>
        <v>1</v>
      </c>
      <c r="H750" s="1505" t="str" cm="1">
        <f t="array" aca="1" ref="H750" ca="1">IF(I750&lt;&gt;"",INDIRECT("'"&amp;I750&amp;"'!"&amp;J750),"")</f>
        <v/>
      </c>
      <c r="I750" s="1510"/>
      <c r="J750" s="1506"/>
      <c r="K750" s="4"/>
    </row>
    <row r="751" spans="1:11" ht="15">
      <c r="A751">
        <v>692</v>
      </c>
      <c r="B751" s="721">
        <f>'Expenditures 16-24'!C74</f>
        <v>5457919</v>
      </c>
      <c r="F751" s="4"/>
      <c r="G751" s="1" t="b">
        <f t="shared" ca="1" si="13"/>
        <v>1</v>
      </c>
      <c r="H751" s="1505" cm="1">
        <f t="array" aca="1" ref="H751" ca="1">IF(I751&lt;&gt;"",INDIRECT("'"&amp;I751&amp;"'!"&amp;J751),"")</f>
        <v>5457919</v>
      </c>
      <c r="I751" s="1510" t="s">
        <v>4998</v>
      </c>
      <c r="J751" s="1506" t="s">
        <v>5030</v>
      </c>
      <c r="K751" s="4"/>
    </row>
    <row r="752" spans="1:11" ht="15">
      <c r="A752">
        <v>693</v>
      </c>
      <c r="B752" s="721">
        <f>'Expenditures 16-24'!C75</f>
        <v>398881</v>
      </c>
      <c r="F752" s="4"/>
      <c r="G752" s="1" t="b">
        <f t="shared" ca="1" si="13"/>
        <v>1</v>
      </c>
      <c r="H752" s="1505" cm="1">
        <f t="array" aca="1" ref="H752" ca="1">IF(I752&lt;&gt;"",INDIRECT("'"&amp;I752&amp;"'!"&amp;J752),"")</f>
        <v>398881</v>
      </c>
      <c r="I752" s="1510" t="s">
        <v>4998</v>
      </c>
      <c r="J752" s="1506" t="s">
        <v>5031</v>
      </c>
      <c r="K752" s="4"/>
    </row>
    <row r="753" spans="1:11" ht="15">
      <c r="A753">
        <v>694</v>
      </c>
      <c r="B753" s="721">
        <f>'Expenditures 16-24'!C76</f>
        <v>87762936</v>
      </c>
      <c r="C753" s="2" t="s">
        <v>504</v>
      </c>
      <c r="F753" s="4"/>
      <c r="G753" s="1" t="b">
        <f t="shared" ca="1" si="13"/>
        <v>1</v>
      </c>
      <c r="H753" s="1505" cm="1">
        <f t="array" aca="1" ref="H753" ca="1">IF(I753&lt;&gt;"",INDIRECT("'"&amp;I753&amp;"'!"&amp;J753),"")</f>
        <v>87762936</v>
      </c>
      <c r="I753" s="1510" t="s">
        <v>4998</v>
      </c>
      <c r="J753" s="1506" t="s">
        <v>5032</v>
      </c>
      <c r="K753" s="4"/>
    </row>
    <row r="754" spans="1:11" ht="15">
      <c r="A754">
        <v>695</v>
      </c>
      <c r="B754" s="721">
        <f>'Expenditures 16-24'!C77</f>
        <v>1040693</v>
      </c>
      <c r="F754" s="4"/>
      <c r="G754" s="1" t="b">
        <f t="shared" ca="1" si="13"/>
        <v>1</v>
      </c>
      <c r="H754" s="1505" cm="1">
        <f t="array" aca="1" ref="H754" ca="1">IF(I754&lt;&gt;"",INDIRECT("'"&amp;I754&amp;"'!"&amp;J754),"")</f>
        <v>1040693</v>
      </c>
      <c r="I754" s="1510" t="s">
        <v>4998</v>
      </c>
      <c r="J754" s="1506" t="s">
        <v>5033</v>
      </c>
      <c r="K754" s="4"/>
    </row>
    <row r="755" spans="1:11" ht="15">
      <c r="A755">
        <v>696</v>
      </c>
      <c r="B755" s="721">
        <f>'Expenditures 16-24'!C116</f>
        <v>308666552</v>
      </c>
      <c r="C755" s="2" t="s">
        <v>504</v>
      </c>
      <c r="F755" s="4"/>
      <c r="G755" s="1" t="b">
        <f t="shared" ca="1" si="13"/>
        <v>1</v>
      </c>
      <c r="H755" s="1505" cm="1">
        <f t="array" aca="1" ref="H755" ca="1">IF(I755&lt;&gt;"",INDIRECT("'"&amp;I755&amp;"'!"&amp;J755),"")</f>
        <v>308666552</v>
      </c>
      <c r="I755" s="1510" t="s">
        <v>4998</v>
      </c>
      <c r="J755" s="1506" t="s">
        <v>5034</v>
      </c>
      <c r="K755" s="4"/>
    </row>
    <row r="756" spans="1:11" ht="15">
      <c r="A756" s="5">
        <v>697</v>
      </c>
      <c r="B756" s="721"/>
      <c r="F756" s="4" t="s">
        <v>4914</v>
      </c>
      <c r="G756" s="1" t="b">
        <f t="shared" ca="1" si="13"/>
        <v>1</v>
      </c>
      <c r="H756" s="1505" t="str" cm="1">
        <f t="array" aca="1" ref="H756" ca="1">IF(I756&lt;&gt;"",INDIRECT("'"&amp;I756&amp;"'!"&amp;J756),"")</f>
        <v/>
      </c>
      <c r="I756" s="1510"/>
      <c r="J756" s="1506"/>
      <c r="K756" s="4"/>
    </row>
    <row r="757" spans="1:11" ht="15">
      <c r="A757" s="5">
        <v>698</v>
      </c>
      <c r="B757" s="721"/>
      <c r="C757" s="2" t="s">
        <v>504</v>
      </c>
      <c r="F757" s="4" t="s">
        <v>4914</v>
      </c>
      <c r="G757" s="1" t="b">
        <f t="shared" ca="1" si="13"/>
        <v>1</v>
      </c>
      <c r="H757" s="1505" t="str" cm="1">
        <f t="array" aca="1" ref="H757" ca="1">IF(I757&lt;&gt;"",INDIRECT("'"&amp;I757&amp;"'!"&amp;J757),"")</f>
        <v/>
      </c>
      <c r="I757" s="1510"/>
      <c r="J757" s="1506"/>
      <c r="K757" s="4"/>
    </row>
    <row r="758" spans="1:11" ht="15">
      <c r="A758" s="5">
        <v>699</v>
      </c>
      <c r="B758" s="721"/>
      <c r="F758" s="4" t="s">
        <v>4914</v>
      </c>
      <c r="G758" s="1" t="b">
        <f t="shared" ca="1" si="13"/>
        <v>1</v>
      </c>
      <c r="H758" s="1505" t="str" cm="1">
        <f t="array" aca="1" ref="H758" ca="1">IF(I758&lt;&gt;"",INDIRECT("'"&amp;I758&amp;"'!"&amp;J758),"")</f>
        <v/>
      </c>
      <c r="I758" s="1510"/>
      <c r="J758" s="1506"/>
      <c r="K758" s="4"/>
    </row>
    <row r="759" spans="1:11" ht="15">
      <c r="A759" s="5">
        <v>700</v>
      </c>
      <c r="B759" s="721"/>
      <c r="F759" s="4" t="s">
        <v>4914</v>
      </c>
      <c r="G759" s="1" t="b">
        <f t="shared" ca="1" si="13"/>
        <v>1</v>
      </c>
      <c r="H759" s="1505" t="str" cm="1">
        <f t="array" aca="1" ref="H759" ca="1">IF(I759&lt;&gt;"",INDIRECT("'"&amp;I759&amp;"'!"&amp;J759),"")</f>
        <v/>
      </c>
      <c r="I759" s="1510"/>
      <c r="J759" s="1506"/>
      <c r="K759" s="4"/>
    </row>
    <row r="760" spans="1:11" ht="15">
      <c r="A760" s="5">
        <v>701</v>
      </c>
      <c r="B760" s="721"/>
      <c r="F760" s="4" t="s">
        <v>4914</v>
      </c>
      <c r="G760" s="1" t="b">
        <f t="shared" ca="1" si="13"/>
        <v>1</v>
      </c>
      <c r="H760" s="1505" t="str" cm="1">
        <f t="array" aca="1" ref="H760" ca="1">IF(I760&lt;&gt;"",INDIRECT("'"&amp;I760&amp;"'!"&amp;J760),"")</f>
        <v/>
      </c>
      <c r="I760" s="1510"/>
      <c r="J760" s="1506"/>
      <c r="K760" s="4"/>
    </row>
    <row r="761" spans="1:11" ht="15">
      <c r="A761">
        <v>702</v>
      </c>
      <c r="B761" s="721">
        <f>'Expenditures 16-24'!D5</f>
        <v>27252433</v>
      </c>
      <c r="F761" s="4"/>
      <c r="G761" s="1" t="b">
        <f t="shared" ca="1" si="13"/>
        <v>1</v>
      </c>
      <c r="H761" s="1505" cm="1">
        <f t="array" aca="1" ref="H761" ca="1">IF(I761&lt;&gt;"",INDIRECT("'"&amp;I761&amp;"'!"&amp;J761),"")</f>
        <v>27252433</v>
      </c>
      <c r="I761" s="1510" t="s">
        <v>4998</v>
      </c>
      <c r="J761" s="1506" t="s">
        <v>4929</v>
      </c>
      <c r="K761" s="4"/>
    </row>
    <row r="762" spans="1:11" ht="15">
      <c r="A762">
        <v>703</v>
      </c>
      <c r="B762" s="721">
        <f>'Expenditures 16-24'!D16</f>
        <v>1212101</v>
      </c>
      <c r="F762" s="4"/>
      <c r="G762" s="1" t="b">
        <f t="shared" ca="1" si="13"/>
        <v>1</v>
      </c>
      <c r="H762" s="1505" cm="1">
        <f t="array" aca="1" ref="H762" ca="1">IF(I762&lt;&gt;"",INDIRECT("'"&amp;I762&amp;"'!"&amp;J762),"")</f>
        <v>1212101</v>
      </c>
      <c r="I762" s="1510" t="s">
        <v>4998</v>
      </c>
      <c r="J762" s="1506" t="s">
        <v>5035</v>
      </c>
      <c r="K762" s="4"/>
    </row>
    <row r="763" spans="1:11" ht="15">
      <c r="A763" s="5">
        <v>704</v>
      </c>
      <c r="B763" s="721"/>
      <c r="F763" s="4" t="s">
        <v>4914</v>
      </c>
      <c r="G763" s="1" t="b">
        <f t="shared" ca="1" si="13"/>
        <v>1</v>
      </c>
      <c r="H763" s="1505" t="str" cm="1">
        <f t="array" aca="1" ref="H763" ca="1">IF(I763&lt;&gt;"",INDIRECT("'"&amp;I763&amp;"'!"&amp;J763),"")</f>
        <v/>
      </c>
      <c r="I763" s="1510"/>
      <c r="J763" s="1506"/>
      <c r="K763" s="4"/>
    </row>
    <row r="764" spans="1:11" ht="15">
      <c r="A764" s="5">
        <v>705</v>
      </c>
      <c r="B764" s="721"/>
      <c r="F764" s="4" t="s">
        <v>4914</v>
      </c>
      <c r="G764" s="1" t="b">
        <f t="shared" ca="1" si="13"/>
        <v>1</v>
      </c>
      <c r="H764" s="1505" t="str" cm="1">
        <f t="array" aca="1" ref="H764" ca="1">IF(I764&lt;&gt;"",INDIRECT("'"&amp;I764&amp;"'!"&amp;J764),"")</f>
        <v/>
      </c>
      <c r="I764" s="1510"/>
      <c r="J764" s="1506"/>
      <c r="K764" s="4"/>
    </row>
    <row r="765" spans="1:11" ht="15">
      <c r="A765" s="5">
        <v>706</v>
      </c>
      <c r="B765" s="721"/>
      <c r="F765" s="4" t="s">
        <v>4914</v>
      </c>
      <c r="G765" s="1" t="b">
        <f t="shared" ca="1" si="13"/>
        <v>1</v>
      </c>
      <c r="H765" s="1505" t="str" cm="1">
        <f t="array" aca="1" ref="H765" ca="1">IF(I765&lt;&gt;"",INDIRECT("'"&amp;I765&amp;"'!"&amp;J765),"")</f>
        <v/>
      </c>
      <c r="I765" s="1510"/>
      <c r="J765" s="1506"/>
      <c r="K765" s="4"/>
    </row>
    <row r="766" spans="1:11" ht="15">
      <c r="A766" s="5">
        <v>707</v>
      </c>
      <c r="B766" s="721"/>
      <c r="F766" s="4" t="s">
        <v>4914</v>
      </c>
      <c r="G766" s="1" t="b">
        <f t="shared" ca="1" si="13"/>
        <v>1</v>
      </c>
      <c r="H766" s="1505" t="str" cm="1">
        <f t="array" aca="1" ref="H766" ca="1">IF(I766&lt;&gt;"",INDIRECT("'"&amp;I766&amp;"'!"&amp;J766),"")</f>
        <v/>
      </c>
      <c r="I766" s="1510"/>
      <c r="J766" s="1506"/>
      <c r="K766" s="4"/>
    </row>
    <row r="767" spans="1:11" ht="15">
      <c r="A767" s="5">
        <v>708</v>
      </c>
      <c r="B767" s="721"/>
      <c r="F767" s="4" t="s">
        <v>4914</v>
      </c>
      <c r="G767" s="1" t="b">
        <f t="shared" ca="1" si="13"/>
        <v>1</v>
      </c>
      <c r="H767" s="1505" t="str" cm="1">
        <f t="array" aca="1" ref="H767" ca="1">IF(I767&lt;&gt;"",INDIRECT("'"&amp;I767&amp;"'!"&amp;J767),"")</f>
        <v/>
      </c>
      <c r="I767" s="1510"/>
      <c r="J767" s="1506"/>
      <c r="K767" s="4"/>
    </row>
    <row r="768" spans="1:11" ht="15">
      <c r="A768">
        <v>709</v>
      </c>
      <c r="B768" s="721">
        <f>'Expenditures 16-24'!D18</f>
        <v>11118026</v>
      </c>
      <c r="F768" s="4"/>
      <c r="G768" s="1" t="b">
        <f t="shared" ca="1" si="13"/>
        <v>1</v>
      </c>
      <c r="H768" s="1505" cm="1">
        <f t="array" aca="1" ref="H768" ca="1">IF(I768&lt;&gt;"",INDIRECT("'"&amp;I768&amp;"'!"&amp;J768),"")</f>
        <v>11118026</v>
      </c>
      <c r="I768" s="1510" t="s">
        <v>4998</v>
      </c>
      <c r="J768" s="1506" t="s">
        <v>5036</v>
      </c>
      <c r="K768" s="4"/>
    </row>
    <row r="769" spans="1:11" ht="15">
      <c r="A769" s="5">
        <v>710</v>
      </c>
      <c r="B769" s="721"/>
      <c r="F769" s="4" t="s">
        <v>4914</v>
      </c>
      <c r="G769" s="1" t="b">
        <f t="shared" ca="1" si="13"/>
        <v>1</v>
      </c>
      <c r="H769" s="1505" t="str" cm="1">
        <f t="array" aca="1" ref="H769" ca="1">IF(I769&lt;&gt;"",INDIRECT("'"&amp;I769&amp;"'!"&amp;J769),"")</f>
        <v/>
      </c>
      <c r="I769" s="1510"/>
      <c r="J769" s="1506"/>
      <c r="K769" s="4"/>
    </row>
    <row r="770" spans="1:11" ht="15">
      <c r="A770" s="5">
        <v>711</v>
      </c>
      <c r="B770" s="721"/>
      <c r="F770" s="4" t="s">
        <v>4914</v>
      </c>
      <c r="G770" s="1" t="b">
        <f t="shared" ca="1" si="13"/>
        <v>1</v>
      </c>
      <c r="H770" s="1505" t="str" cm="1">
        <f t="array" aca="1" ref="H770" ca="1">IF(I770&lt;&gt;"",INDIRECT("'"&amp;I770&amp;"'!"&amp;J770),"")</f>
        <v/>
      </c>
      <c r="I770" s="1510"/>
      <c r="J770" s="1506"/>
      <c r="K770" s="4"/>
    </row>
    <row r="771" spans="1:11" ht="15">
      <c r="A771" s="5">
        <v>712</v>
      </c>
      <c r="B771" s="721"/>
      <c r="F771" s="4" t="s">
        <v>4914</v>
      </c>
      <c r="G771" s="1" t="b">
        <f t="shared" ca="1" si="13"/>
        <v>1</v>
      </c>
      <c r="H771" s="1505" t="str" cm="1">
        <f t="array" aca="1" ref="H771" ca="1">IF(I771&lt;&gt;"",INDIRECT("'"&amp;I771&amp;"'!"&amp;J771),"")</f>
        <v/>
      </c>
      <c r="I771" s="1510"/>
      <c r="J771" s="1506"/>
      <c r="K771" s="4"/>
    </row>
    <row r="772" spans="1:11" ht="15">
      <c r="A772">
        <v>713</v>
      </c>
      <c r="B772" s="721">
        <f>'Expenditures 16-24'!D12</f>
        <v>0</v>
      </c>
      <c r="F772" s="4"/>
      <c r="G772" s="1" t="b">
        <f t="shared" ca="1" si="13"/>
        <v>1</v>
      </c>
      <c r="H772" s="1505" cm="1">
        <f t="array" aca="1" ref="H772" ca="1">IF(I772&lt;&gt;"",INDIRECT("'"&amp;I772&amp;"'!"&amp;J772),"")</f>
        <v>0</v>
      </c>
      <c r="I772" s="1510" t="s">
        <v>4998</v>
      </c>
      <c r="J772" s="1506" t="s">
        <v>4930</v>
      </c>
      <c r="K772" s="4"/>
    </row>
    <row r="773" spans="1:11" ht="15">
      <c r="A773">
        <v>714</v>
      </c>
      <c r="B773" s="721">
        <f>'Expenditures 16-24'!D13</f>
        <v>917095</v>
      </c>
      <c r="F773" s="4"/>
      <c r="G773" s="1" t="b">
        <f t="shared" ca="1" si="13"/>
        <v>1</v>
      </c>
      <c r="H773" s="1505" cm="1">
        <f t="array" aca="1" ref="H773" ca="1">IF(I773&lt;&gt;"",INDIRECT("'"&amp;I773&amp;"'!"&amp;J773),"")</f>
        <v>917095</v>
      </c>
      <c r="I773" s="1510" t="s">
        <v>4998</v>
      </c>
      <c r="J773" s="1506" t="s">
        <v>4931</v>
      </c>
      <c r="K773" s="4"/>
    </row>
    <row r="774" spans="1:11" ht="15">
      <c r="A774">
        <v>715</v>
      </c>
      <c r="B774" s="721">
        <f>'Expenditures 16-24'!D14</f>
        <v>351995</v>
      </c>
      <c r="F774" s="4"/>
      <c r="G774" s="1" t="b">
        <f t="shared" ca="1" si="13"/>
        <v>1</v>
      </c>
      <c r="H774" s="1505" cm="1">
        <f t="array" aca="1" ref="H774" ca="1">IF(I774&lt;&gt;"",INDIRECT("'"&amp;I774&amp;"'!"&amp;J774),"")</f>
        <v>351995</v>
      </c>
      <c r="I774" s="1510" t="s">
        <v>4998</v>
      </c>
      <c r="J774" s="1506" t="s">
        <v>5037</v>
      </c>
      <c r="K774" s="4"/>
    </row>
    <row r="775" spans="1:11" ht="15">
      <c r="A775">
        <v>716</v>
      </c>
      <c r="B775" s="721">
        <f>'Expenditures 16-24'!D15</f>
        <v>109151</v>
      </c>
      <c r="F775" s="4"/>
      <c r="G775" s="1" t="b">
        <f t="shared" ca="1" si="13"/>
        <v>1</v>
      </c>
      <c r="H775" s="1505" cm="1">
        <f t="array" aca="1" ref="H775" ca="1">IF(I775&lt;&gt;"",INDIRECT("'"&amp;I775&amp;"'!"&amp;J775),"")</f>
        <v>109151</v>
      </c>
      <c r="I775" s="1510" t="s">
        <v>4998</v>
      </c>
      <c r="J775" s="1506" t="s">
        <v>5038</v>
      </c>
      <c r="K775" s="4"/>
    </row>
    <row r="776" spans="1:11" ht="15">
      <c r="A776">
        <v>717</v>
      </c>
      <c r="B776" s="721">
        <f>'Expenditures 16-24'!D34</f>
        <v>57779999</v>
      </c>
      <c r="F776" s="4"/>
      <c r="G776" s="1" t="b">
        <f t="shared" ca="1" si="13"/>
        <v>1</v>
      </c>
      <c r="H776" s="1505" cm="1">
        <f t="array" aca="1" ref="H776" ca="1">IF(I776&lt;&gt;"",INDIRECT("'"&amp;I776&amp;"'!"&amp;J776),"")</f>
        <v>57779999</v>
      </c>
      <c r="I776" s="1510" t="s">
        <v>4998</v>
      </c>
      <c r="J776" s="1506" t="s">
        <v>4934</v>
      </c>
      <c r="K776" s="4"/>
    </row>
    <row r="777" spans="1:11" ht="15">
      <c r="A777">
        <v>718</v>
      </c>
      <c r="B777" s="721">
        <f>'Expenditures 16-24'!D38</f>
        <v>2878118</v>
      </c>
      <c r="F777" s="4"/>
      <c r="G777" s="1" t="b">
        <f t="shared" ca="1" si="13"/>
        <v>1</v>
      </c>
      <c r="H777" s="1505" cm="1">
        <f t="array" aca="1" ref="H777" ca="1">IF(I777&lt;&gt;"",INDIRECT("'"&amp;I777&amp;"'!"&amp;J777),"")</f>
        <v>2878118</v>
      </c>
      <c r="I777" s="1510" t="s">
        <v>4998</v>
      </c>
      <c r="J777" s="1506" t="s">
        <v>5039</v>
      </c>
      <c r="K777" s="4"/>
    </row>
    <row r="778" spans="1:11" ht="15">
      <c r="A778">
        <v>719</v>
      </c>
      <c r="B778" s="721">
        <f>'Expenditures 16-24'!D39</f>
        <v>1266344</v>
      </c>
      <c r="C778" s="2" t="s">
        <v>504</v>
      </c>
      <c r="F778" s="4"/>
      <c r="G778" s="1" t="b">
        <f t="shared" ca="1" si="13"/>
        <v>1</v>
      </c>
      <c r="H778" s="1505" cm="1">
        <f t="array" aca="1" ref="H778" ca="1">IF(I778&lt;&gt;"",INDIRECT("'"&amp;I778&amp;"'!"&amp;J778),"")</f>
        <v>1266344</v>
      </c>
      <c r="I778" s="1510" t="s">
        <v>4998</v>
      </c>
      <c r="J778" s="1506" t="s">
        <v>4935</v>
      </c>
      <c r="K778" s="4"/>
    </row>
    <row r="779" spans="1:11" ht="15">
      <c r="A779">
        <v>720</v>
      </c>
      <c r="B779" s="721">
        <f>'Expenditures 16-24'!D40</f>
        <v>1609939</v>
      </c>
      <c r="F779" s="4"/>
      <c r="G779" s="1" t="b">
        <f t="shared" ca="1" si="13"/>
        <v>1</v>
      </c>
      <c r="H779" s="1505" cm="1">
        <f t="array" aca="1" ref="H779" ca="1">IF(I779&lt;&gt;"",INDIRECT("'"&amp;I779&amp;"'!"&amp;J779),"")</f>
        <v>1609939</v>
      </c>
      <c r="I779" s="1510" t="s">
        <v>4998</v>
      </c>
      <c r="J779" s="1506" t="s">
        <v>5040</v>
      </c>
      <c r="K779" s="4"/>
    </row>
    <row r="780" spans="1:11" ht="15">
      <c r="A780">
        <v>721</v>
      </c>
      <c r="B780" s="721">
        <f>'Expenditures 16-24'!D41</f>
        <v>424272</v>
      </c>
      <c r="F780" s="4"/>
      <c r="G780" s="1" t="b">
        <f t="shared" ca="1" si="13"/>
        <v>1</v>
      </c>
      <c r="H780" s="1505" cm="1">
        <f t="array" aca="1" ref="H780" ca="1">IF(I780&lt;&gt;"",INDIRECT("'"&amp;I780&amp;"'!"&amp;J780),"")</f>
        <v>424272</v>
      </c>
      <c r="I780" s="1510" t="s">
        <v>4998</v>
      </c>
      <c r="J780" s="1506" t="s">
        <v>4936</v>
      </c>
      <c r="K780" s="4"/>
    </row>
    <row r="781" spans="1:11" ht="15">
      <c r="A781">
        <v>722</v>
      </c>
      <c r="B781" s="721">
        <f>'Expenditures 16-24'!D42</f>
        <v>1605403</v>
      </c>
      <c r="F781" s="4"/>
      <c r="G781" s="1" t="b">
        <f t="shared" ca="1" si="13"/>
        <v>1</v>
      </c>
      <c r="H781" s="1505" cm="1">
        <f t="array" aca="1" ref="H781" ca="1">IF(I781&lt;&gt;"",INDIRECT("'"&amp;I781&amp;"'!"&amp;J781),"")</f>
        <v>1605403</v>
      </c>
      <c r="I781" s="1510" t="s">
        <v>4998</v>
      </c>
      <c r="J781" s="1506" t="s">
        <v>5041</v>
      </c>
      <c r="K781" s="4"/>
    </row>
    <row r="782" spans="1:11" ht="15">
      <c r="A782">
        <v>723</v>
      </c>
      <c r="B782" s="721">
        <f>'Expenditures 16-24'!D43</f>
        <v>2884</v>
      </c>
      <c r="F782" s="4"/>
      <c r="G782" s="1" t="b">
        <f t="shared" ca="1" si="13"/>
        <v>1</v>
      </c>
      <c r="H782" s="1505" cm="1">
        <f t="array" aca="1" ref="H782" ca="1">IF(I782&lt;&gt;"",INDIRECT("'"&amp;I782&amp;"'!"&amp;J782),"")</f>
        <v>2884</v>
      </c>
      <c r="I782" s="1510" t="s">
        <v>4998</v>
      </c>
      <c r="J782" s="1506" t="s">
        <v>5042</v>
      </c>
      <c r="K782" s="4"/>
    </row>
    <row r="783" spans="1:11" ht="15">
      <c r="A783">
        <v>724</v>
      </c>
      <c r="B783" s="721">
        <f>'Expenditures 16-24'!D44</f>
        <v>7786960</v>
      </c>
      <c r="F783" s="4"/>
      <c r="G783" s="1" t="b">
        <f t="shared" ca="1" si="13"/>
        <v>1</v>
      </c>
      <c r="H783" s="1505" cm="1">
        <f t="array" aca="1" ref="H783" ca="1">IF(I783&lt;&gt;"",INDIRECT("'"&amp;I783&amp;"'!"&amp;J783),"")</f>
        <v>7786960</v>
      </c>
      <c r="I783" s="1510" t="s">
        <v>4998</v>
      </c>
      <c r="J783" s="1506" t="s">
        <v>5043</v>
      </c>
      <c r="K783" s="4"/>
    </row>
    <row r="784" spans="1:11" ht="15">
      <c r="A784">
        <v>725</v>
      </c>
      <c r="B784" s="721">
        <f>'Expenditures 16-24'!D46</f>
        <v>1484521</v>
      </c>
      <c r="F784" s="4"/>
      <c r="G784" s="1" t="b">
        <f t="shared" ca="1" si="13"/>
        <v>1</v>
      </c>
      <c r="H784" s="1505" cm="1">
        <f t="array" aca="1" ref="H784" ca="1">IF(I784&lt;&gt;"",INDIRECT("'"&amp;I784&amp;"'!"&amp;J784),"")</f>
        <v>1484521</v>
      </c>
      <c r="I784" s="1510" t="s">
        <v>4998</v>
      </c>
      <c r="J784" s="1506" t="s">
        <v>5044</v>
      </c>
      <c r="K784" s="4"/>
    </row>
    <row r="785" spans="1:11" ht="15">
      <c r="A785">
        <v>726</v>
      </c>
      <c r="B785" s="721">
        <f>'Expenditures 16-24'!D47</f>
        <v>819768</v>
      </c>
      <c r="C785" s="2" t="s">
        <v>504</v>
      </c>
      <c r="F785" s="4"/>
      <c r="G785" s="1" t="b">
        <f t="shared" ca="1" si="13"/>
        <v>1</v>
      </c>
      <c r="H785" s="1505" cm="1">
        <f t="array" aca="1" ref="H785" ca="1">IF(I785&lt;&gt;"",INDIRECT("'"&amp;I785&amp;"'!"&amp;J785),"")</f>
        <v>819768</v>
      </c>
      <c r="I785" s="1510" t="s">
        <v>4998</v>
      </c>
      <c r="J785" s="1506" t="s">
        <v>5045</v>
      </c>
      <c r="K785" s="4"/>
    </row>
    <row r="786" spans="1:11" ht="15">
      <c r="A786">
        <v>727</v>
      </c>
      <c r="B786" s="721">
        <f>'Expenditures 16-24'!D48</f>
        <v>242317</v>
      </c>
      <c r="F786" s="4"/>
      <c r="G786" s="1" t="b">
        <f t="shared" ca="1" si="13"/>
        <v>1</v>
      </c>
      <c r="H786" s="1505" cm="1">
        <f t="array" aca="1" ref="H786" ca="1">IF(I786&lt;&gt;"",INDIRECT("'"&amp;I786&amp;"'!"&amp;J786),"")</f>
        <v>242317</v>
      </c>
      <c r="I786" s="1510" t="s">
        <v>4998</v>
      </c>
      <c r="J786" s="1506" t="s">
        <v>5046</v>
      </c>
      <c r="K786" s="4"/>
    </row>
    <row r="787" spans="1:11" ht="15">
      <c r="A787">
        <v>728</v>
      </c>
      <c r="B787" s="721">
        <f>'Expenditures 16-24'!D49</f>
        <v>2546606</v>
      </c>
      <c r="F787" s="4"/>
      <c r="G787" s="1" t="b">
        <f t="shared" ca="1" si="13"/>
        <v>1</v>
      </c>
      <c r="H787" s="1505" cm="1">
        <f t="array" aca="1" ref="H787" ca="1">IF(I787&lt;&gt;"",INDIRECT("'"&amp;I787&amp;"'!"&amp;J787),"")</f>
        <v>2546606</v>
      </c>
      <c r="I787" s="1510" t="s">
        <v>4998</v>
      </c>
      <c r="J787" s="1506" t="s">
        <v>5047</v>
      </c>
      <c r="K787" s="4"/>
    </row>
    <row r="788" spans="1:11" ht="15">
      <c r="A788">
        <v>729</v>
      </c>
      <c r="B788" s="721">
        <f>'Expenditures 16-24'!D51</f>
        <v>0</v>
      </c>
      <c r="F788" s="4"/>
      <c r="G788" s="1" t="b">
        <f t="shared" ca="1" si="13"/>
        <v>1</v>
      </c>
      <c r="H788" s="1505" cm="1">
        <f t="array" aca="1" ref="H788" ca="1">IF(I788&lt;&gt;"",INDIRECT("'"&amp;I788&amp;"'!"&amp;J788),"")</f>
        <v>0</v>
      </c>
      <c r="I788" s="1510" t="s">
        <v>4998</v>
      </c>
      <c r="J788" s="1506" t="s">
        <v>5048</v>
      </c>
      <c r="K788" s="4"/>
    </row>
    <row r="789" spans="1:11" ht="15">
      <c r="A789">
        <v>730</v>
      </c>
      <c r="B789" s="721">
        <f>'Expenditures 16-24'!D52</f>
        <v>813820</v>
      </c>
      <c r="C789" s="2" t="s">
        <v>504</v>
      </c>
      <c r="F789" s="4"/>
      <c r="G789" s="1" t="b">
        <f t="shared" ca="1" si="13"/>
        <v>1</v>
      </c>
      <c r="H789" s="1505" cm="1">
        <f t="array" aca="1" ref="H789" ca="1">IF(I789&lt;&gt;"",INDIRECT("'"&amp;I789&amp;"'!"&amp;J789),"")</f>
        <v>813820</v>
      </c>
      <c r="I789" s="1510" t="s">
        <v>4998</v>
      </c>
      <c r="J789" s="1506" t="s">
        <v>5049</v>
      </c>
      <c r="K789" s="4"/>
    </row>
    <row r="790" spans="1:11" ht="15">
      <c r="A790">
        <v>731</v>
      </c>
      <c r="B790" s="721">
        <f>'Expenditures 16-24'!D55</f>
        <v>1811262</v>
      </c>
      <c r="F790" s="4"/>
      <c r="G790" s="1" t="b">
        <f t="shared" ca="1" si="13"/>
        <v>1</v>
      </c>
      <c r="H790" s="1505" cm="1">
        <f t="array" aca="1" ref="H790" ca="1">IF(I790&lt;&gt;"",INDIRECT("'"&amp;I790&amp;"'!"&amp;J790),"")</f>
        <v>1811262</v>
      </c>
      <c r="I790" s="1510" t="s">
        <v>4998</v>
      </c>
      <c r="J790" s="1506" t="s">
        <v>5050</v>
      </c>
      <c r="K790" s="4"/>
    </row>
    <row r="791" spans="1:11" ht="15">
      <c r="A791">
        <v>732</v>
      </c>
      <c r="B791" s="721">
        <f>'Expenditures 16-24'!D57</f>
        <v>6228635</v>
      </c>
      <c r="F791" s="4"/>
      <c r="G791" s="1" t="b">
        <f t="shared" ca="1" si="13"/>
        <v>1</v>
      </c>
      <c r="H791" s="1505" cm="1">
        <f t="array" aca="1" ref="H791" ca="1">IF(I791&lt;&gt;"",INDIRECT("'"&amp;I791&amp;"'!"&amp;J791),"")</f>
        <v>6228635</v>
      </c>
      <c r="I791" s="1510" t="s">
        <v>4998</v>
      </c>
      <c r="J791" s="1506" t="s">
        <v>5051</v>
      </c>
      <c r="K791" s="4"/>
    </row>
    <row r="792" spans="1:11" ht="15">
      <c r="A792">
        <v>733</v>
      </c>
      <c r="B792" s="721">
        <f>'Expenditures 16-24'!D58</f>
        <v>1077208</v>
      </c>
      <c r="C792" s="2" t="s">
        <v>504</v>
      </c>
      <c r="F792" s="4"/>
      <c r="G792" s="1" t="b">
        <f t="shared" ca="1" si="13"/>
        <v>1</v>
      </c>
      <c r="H792" s="1505" cm="1">
        <f t="array" aca="1" ref="H792" ca="1">IF(I792&lt;&gt;"",INDIRECT("'"&amp;I792&amp;"'!"&amp;J792),"")</f>
        <v>1077208</v>
      </c>
      <c r="I792" s="1510" t="s">
        <v>4998</v>
      </c>
      <c r="J792" s="1506" t="s">
        <v>5052</v>
      </c>
      <c r="K792" s="4"/>
    </row>
    <row r="793" spans="1:11" ht="15">
      <c r="A793">
        <v>734</v>
      </c>
      <c r="B793" s="721">
        <f>'Expenditures 16-24'!D59</f>
        <v>7305843</v>
      </c>
      <c r="F793" s="4"/>
      <c r="G793" s="1" t="b">
        <f t="shared" ca="1" si="13"/>
        <v>1</v>
      </c>
      <c r="H793" s="1505" cm="1">
        <f t="array" aca="1" ref="H793" ca="1">IF(I793&lt;&gt;"",INDIRECT("'"&amp;I793&amp;"'!"&amp;J793),"")</f>
        <v>7305843</v>
      </c>
      <c r="I793" s="1510" t="s">
        <v>4998</v>
      </c>
      <c r="J793" s="1506" t="s">
        <v>5053</v>
      </c>
      <c r="K793" s="4"/>
    </row>
    <row r="794" spans="1:11" ht="15">
      <c r="A794">
        <v>735</v>
      </c>
      <c r="B794" s="721">
        <f>'Expenditures 16-24'!D61</f>
        <v>32976</v>
      </c>
      <c r="F794" s="4"/>
      <c r="G794" s="1" t="b">
        <f t="shared" ca="1" si="13"/>
        <v>1</v>
      </c>
      <c r="H794" s="1505" cm="1">
        <f t="array" aca="1" ref="H794" ca="1">IF(I794&lt;&gt;"",INDIRECT("'"&amp;I794&amp;"'!"&amp;J794),"")</f>
        <v>32976</v>
      </c>
      <c r="I794" s="1510" t="s">
        <v>4998</v>
      </c>
      <c r="J794" s="1506" t="s">
        <v>5054</v>
      </c>
      <c r="K794" s="4"/>
    </row>
    <row r="795" spans="1:11" ht="15">
      <c r="A795">
        <v>736</v>
      </c>
      <c r="B795" s="721">
        <f>'Expenditures 16-24'!D62</f>
        <v>232553</v>
      </c>
      <c r="C795" s="2" t="s">
        <v>504</v>
      </c>
      <c r="F795" s="4"/>
      <c r="G795" s="1" t="b">
        <f t="shared" ca="1" si="13"/>
        <v>1</v>
      </c>
      <c r="H795" s="1505" cm="1">
        <f t="array" aca="1" ref="H795" ca="1">IF(I795&lt;&gt;"",INDIRECT("'"&amp;I795&amp;"'!"&amp;J795),"")</f>
        <v>232553</v>
      </c>
      <c r="I795" s="1510" t="s">
        <v>4998</v>
      </c>
      <c r="J795" s="1506" t="s">
        <v>5055</v>
      </c>
      <c r="K795" s="4"/>
    </row>
    <row r="796" spans="1:11" ht="15">
      <c r="A796">
        <v>737</v>
      </c>
      <c r="B796" s="721">
        <f>'Expenditures 16-24'!D63</f>
        <v>40615</v>
      </c>
      <c r="F796" s="4"/>
      <c r="G796" s="1" t="b">
        <f t="shared" ca="1" si="13"/>
        <v>1</v>
      </c>
      <c r="H796" s="1505" cm="1">
        <f t="array" aca="1" ref="H796" ca="1">IF(I796&lt;&gt;"",INDIRECT("'"&amp;I796&amp;"'!"&amp;J796),"")</f>
        <v>40615</v>
      </c>
      <c r="I796" s="1510" t="s">
        <v>4998</v>
      </c>
      <c r="J796" s="1506" t="s">
        <v>5056</v>
      </c>
      <c r="K796" s="4"/>
    </row>
    <row r="797" spans="1:11" ht="15">
      <c r="A797">
        <v>738</v>
      </c>
      <c r="B797" s="721">
        <f>'Expenditures 16-24'!D64</f>
        <v>0</v>
      </c>
      <c r="F797" s="4"/>
      <c r="G797" s="1" t="b">
        <f t="shared" ca="1" si="13"/>
        <v>1</v>
      </c>
      <c r="H797" s="1505" cm="1">
        <f t="array" aca="1" ref="H797" ca="1">IF(I797&lt;&gt;"",INDIRECT("'"&amp;I797&amp;"'!"&amp;J797),"")</f>
        <v>0</v>
      </c>
      <c r="I797" s="1510" t="s">
        <v>4998</v>
      </c>
      <c r="J797" s="1506" t="s">
        <v>5057</v>
      </c>
      <c r="K797" s="4"/>
    </row>
    <row r="798" spans="1:11" ht="15">
      <c r="A798">
        <v>739</v>
      </c>
      <c r="B798" s="721">
        <f>'Expenditures 16-24'!D65</f>
        <v>1868874</v>
      </c>
      <c r="F798" s="4"/>
      <c r="G798" s="1" t="b">
        <f t="shared" ca="1" si="13"/>
        <v>1</v>
      </c>
      <c r="H798" s="1505" cm="1">
        <f t="array" aca="1" ref="H798" ca="1">IF(I798&lt;&gt;"",INDIRECT("'"&amp;I798&amp;"'!"&amp;J798),"")</f>
        <v>1868874</v>
      </c>
      <c r="I798" s="1510" t="s">
        <v>4998</v>
      </c>
      <c r="J798" s="1506" t="s">
        <v>5058</v>
      </c>
      <c r="K798" s="4"/>
    </row>
    <row r="799" spans="1:11" ht="15">
      <c r="A799">
        <v>740</v>
      </c>
      <c r="B799" s="721">
        <f>'Expenditures 16-24'!D66</f>
        <v>285556</v>
      </c>
      <c r="F799" s="4"/>
      <c r="G799" s="1" t="b">
        <f t="shared" ca="1" si="13"/>
        <v>1</v>
      </c>
      <c r="H799" s="1505" cm="1">
        <f t="array" aca="1" ref="H799" ca="1">IF(I799&lt;&gt;"",INDIRECT("'"&amp;I799&amp;"'!"&amp;J799),"")</f>
        <v>285556</v>
      </c>
      <c r="I799" s="1510" t="s">
        <v>4998</v>
      </c>
      <c r="J799" s="1506" t="s">
        <v>5059</v>
      </c>
      <c r="K799" s="4"/>
    </row>
    <row r="800" spans="1:11" ht="15">
      <c r="A800" s="5">
        <v>741</v>
      </c>
      <c r="B800" s="721"/>
      <c r="F800" s="4" t="s">
        <v>4914</v>
      </c>
      <c r="G800" s="1" t="b">
        <f t="shared" ref="G800:G863" ca="1" si="14">H800=B800</f>
        <v>1</v>
      </c>
      <c r="H800" s="1505" t="str" cm="1">
        <f t="array" aca="1" ref="H800" ca="1">IF(I800&lt;&gt;"",INDIRECT("'"&amp;I800&amp;"'!"&amp;J800),"")</f>
        <v/>
      </c>
      <c r="I800" s="1510"/>
      <c r="J800" s="1506"/>
      <c r="K800" s="4"/>
    </row>
    <row r="801" spans="1:11" ht="15">
      <c r="A801">
        <v>742</v>
      </c>
      <c r="B801" s="721">
        <f>'Expenditures 16-24'!D67</f>
        <v>2460574</v>
      </c>
      <c r="F801" s="4"/>
      <c r="G801" s="1" t="b">
        <f t="shared" ca="1" si="14"/>
        <v>1</v>
      </c>
      <c r="H801" s="1505" cm="1">
        <f t="array" aca="1" ref="H801" ca="1">IF(I801&lt;&gt;"",INDIRECT("'"&amp;I801&amp;"'!"&amp;J801),"")</f>
        <v>2460574</v>
      </c>
      <c r="I801" s="1510" t="s">
        <v>4998</v>
      </c>
      <c r="J801" s="1506" t="s">
        <v>5060</v>
      </c>
      <c r="K801" s="4"/>
    </row>
    <row r="802" spans="1:11" ht="15">
      <c r="A802">
        <v>743</v>
      </c>
      <c r="B802" s="721">
        <f>'Expenditures 16-24'!D69</f>
        <v>0</v>
      </c>
      <c r="F802" s="4"/>
      <c r="G802" s="1" t="b">
        <f t="shared" ca="1" si="14"/>
        <v>1</v>
      </c>
      <c r="H802" s="1505" cm="1">
        <f t="array" aca="1" ref="H802" ca="1">IF(I802&lt;&gt;"",INDIRECT("'"&amp;I802&amp;"'!"&amp;J802),"")</f>
        <v>0</v>
      </c>
      <c r="I802" s="1510" t="s">
        <v>4998</v>
      </c>
      <c r="J802" s="1506" t="s">
        <v>5061</v>
      </c>
      <c r="K802" s="4"/>
    </row>
    <row r="803" spans="1:11" ht="15">
      <c r="A803">
        <v>744</v>
      </c>
      <c r="B803" s="721">
        <f>'Expenditures 16-24'!D70</f>
        <v>0</v>
      </c>
      <c r="C803" s="2" t="s">
        <v>504</v>
      </c>
      <c r="F803" s="4"/>
      <c r="G803" s="1" t="b">
        <f t="shared" ca="1" si="14"/>
        <v>1</v>
      </c>
      <c r="H803" s="1505" cm="1">
        <f t="array" aca="1" ref="H803" ca="1">IF(I803&lt;&gt;"",INDIRECT("'"&amp;I803&amp;"'!"&amp;J803),"")</f>
        <v>0</v>
      </c>
      <c r="I803" s="1510" t="s">
        <v>4998</v>
      </c>
      <c r="J803" s="1506" t="s">
        <v>5062</v>
      </c>
      <c r="K803" s="4"/>
    </row>
    <row r="804" spans="1:11" ht="15">
      <c r="A804">
        <v>745</v>
      </c>
      <c r="B804" s="721">
        <f>'Expenditures 16-24'!D71</f>
        <v>89228</v>
      </c>
      <c r="F804" s="4"/>
      <c r="G804" s="1" t="b">
        <f t="shared" ca="1" si="14"/>
        <v>1</v>
      </c>
      <c r="H804" s="1505" cm="1">
        <f t="array" aca="1" ref="H804" ca="1">IF(I804&lt;&gt;"",INDIRECT("'"&amp;I804&amp;"'!"&amp;J804),"")</f>
        <v>89228</v>
      </c>
      <c r="I804" s="1510" t="s">
        <v>4998</v>
      </c>
      <c r="J804" s="1506" t="s">
        <v>5063</v>
      </c>
      <c r="K804" s="4"/>
    </row>
    <row r="805" spans="1:11" ht="15">
      <c r="A805">
        <v>746</v>
      </c>
      <c r="B805" s="721">
        <f>'Expenditures 16-24'!D72</f>
        <v>359429</v>
      </c>
      <c r="F805" s="4"/>
      <c r="G805" s="1" t="b">
        <f t="shared" ca="1" si="14"/>
        <v>1</v>
      </c>
      <c r="H805" s="1505" cm="1">
        <f t="array" aca="1" ref="H805" ca="1">IF(I805&lt;&gt;"",INDIRECT("'"&amp;I805&amp;"'!"&amp;J805),"")</f>
        <v>359429</v>
      </c>
      <c r="I805" s="1510" t="s">
        <v>4998</v>
      </c>
      <c r="J805" s="1506" t="s">
        <v>5064</v>
      </c>
      <c r="K805" s="4"/>
    </row>
    <row r="806" spans="1:11" ht="15">
      <c r="A806" s="5">
        <v>747</v>
      </c>
      <c r="B806" s="721"/>
      <c r="F806" s="4" t="s">
        <v>4914</v>
      </c>
      <c r="G806" s="1" t="b">
        <f t="shared" ca="1" si="14"/>
        <v>1</v>
      </c>
      <c r="H806" s="1505" t="str" cm="1">
        <f t="array" aca="1" ref="H806" ca="1">IF(I806&lt;&gt;"",INDIRECT("'"&amp;I806&amp;"'!"&amp;J806),"")</f>
        <v/>
      </c>
      <c r="I806" s="1510"/>
      <c r="J806" s="1506"/>
      <c r="K806" s="4"/>
    </row>
    <row r="807" spans="1:11" ht="15">
      <c r="A807">
        <v>748</v>
      </c>
      <c r="B807" s="721">
        <f>'Expenditures 16-24'!D73</f>
        <v>455876</v>
      </c>
      <c r="F807" s="4"/>
      <c r="G807" s="1" t="b">
        <f t="shared" ca="1" si="14"/>
        <v>1</v>
      </c>
      <c r="H807" s="1505" cm="1">
        <f t="array" aca="1" ref="H807" ca="1">IF(I807&lt;&gt;"",INDIRECT("'"&amp;I807&amp;"'!"&amp;J807),"")</f>
        <v>455876</v>
      </c>
      <c r="I807" s="1510" t="s">
        <v>4998</v>
      </c>
      <c r="J807" s="1506" t="s">
        <v>5065</v>
      </c>
      <c r="K807" s="4"/>
    </row>
    <row r="808" spans="1:11" ht="15">
      <c r="A808" s="5">
        <v>749</v>
      </c>
      <c r="B808" s="721"/>
      <c r="F808" s="4" t="s">
        <v>4914</v>
      </c>
      <c r="G808" s="1" t="b">
        <f t="shared" ca="1" si="14"/>
        <v>1</v>
      </c>
      <c r="H808" s="1505" t="str" cm="1">
        <f t="array" aca="1" ref="H808" ca="1">IF(I808&lt;&gt;"",INDIRECT("'"&amp;I808&amp;"'!"&amp;J808),"")</f>
        <v/>
      </c>
      <c r="I808" s="1510"/>
      <c r="J808" s="1506"/>
      <c r="K808" s="4"/>
    </row>
    <row r="809" spans="1:11" ht="15">
      <c r="A809">
        <v>750</v>
      </c>
      <c r="B809" s="721">
        <f>'Expenditures 16-24'!D74</f>
        <v>904533</v>
      </c>
      <c r="F809" s="4"/>
      <c r="G809" s="1" t="b">
        <f t="shared" ca="1" si="14"/>
        <v>1</v>
      </c>
      <c r="H809" s="1505" cm="1">
        <f t="array" aca="1" ref="H809" ca="1">IF(I809&lt;&gt;"",INDIRECT("'"&amp;I809&amp;"'!"&amp;J809),"")</f>
        <v>904533</v>
      </c>
      <c r="I809" s="1510" t="s">
        <v>4998</v>
      </c>
      <c r="J809" s="1506" t="s">
        <v>5066</v>
      </c>
      <c r="K809" s="4"/>
    </row>
    <row r="810" spans="1:11" ht="15">
      <c r="A810">
        <v>751</v>
      </c>
      <c r="B810" s="721">
        <f>'Expenditures 16-24'!D75</f>
        <v>335475</v>
      </c>
      <c r="F810" s="4"/>
      <c r="G810" s="1" t="b">
        <f t="shared" ca="1" si="14"/>
        <v>1</v>
      </c>
      <c r="H810" s="1505" cm="1">
        <f t="array" aca="1" ref="H810" ca="1">IF(I810&lt;&gt;"",INDIRECT("'"&amp;I810&amp;"'!"&amp;J810),"")</f>
        <v>335475</v>
      </c>
      <c r="I810" s="1510" t="s">
        <v>4998</v>
      </c>
      <c r="J810" s="1506" t="s">
        <v>5067</v>
      </c>
      <c r="K810" s="4"/>
    </row>
    <row r="811" spans="1:11" ht="15">
      <c r="A811">
        <v>752</v>
      </c>
      <c r="B811" s="721">
        <f>'Expenditures 16-24'!D76</f>
        <v>23151253</v>
      </c>
      <c r="C811" s="2" t="s">
        <v>504</v>
      </c>
      <c r="F811" s="4"/>
      <c r="G811" s="1" t="b">
        <f t="shared" ca="1" si="14"/>
        <v>1</v>
      </c>
      <c r="H811" s="1505" cm="1">
        <f t="array" aca="1" ref="H811" ca="1">IF(I811&lt;&gt;"",INDIRECT("'"&amp;I811&amp;"'!"&amp;J811),"")</f>
        <v>23151253</v>
      </c>
      <c r="I811" s="1510" t="s">
        <v>4998</v>
      </c>
      <c r="J811" s="1506" t="s">
        <v>5068</v>
      </c>
      <c r="K811" s="4"/>
    </row>
    <row r="812" spans="1:11" ht="15">
      <c r="A812">
        <v>753</v>
      </c>
      <c r="B812" s="721">
        <f>'Expenditures 16-24'!D77</f>
        <v>214126</v>
      </c>
      <c r="F812" s="4"/>
      <c r="G812" s="1" t="b">
        <f t="shared" ca="1" si="14"/>
        <v>1</v>
      </c>
      <c r="H812" s="1505" cm="1">
        <f t="array" aca="1" ref="H812" ca="1">IF(I812&lt;&gt;"",INDIRECT("'"&amp;I812&amp;"'!"&amp;J812),"")</f>
        <v>214126</v>
      </c>
      <c r="I812" s="1510" t="s">
        <v>4998</v>
      </c>
      <c r="J812" s="1506" t="s">
        <v>5069</v>
      </c>
      <c r="K812" s="4"/>
    </row>
    <row r="813" spans="1:11" ht="15">
      <c r="A813">
        <v>754</v>
      </c>
      <c r="B813" s="721">
        <f>'Expenditures 16-24'!D116</f>
        <v>81145378</v>
      </c>
      <c r="C813" s="2" t="s">
        <v>504</v>
      </c>
      <c r="F813" s="4"/>
      <c r="G813" s="1" t="b">
        <f t="shared" ca="1" si="14"/>
        <v>1</v>
      </c>
      <c r="H813" s="1505" cm="1">
        <f t="array" aca="1" ref="H813" ca="1">IF(I813&lt;&gt;"",INDIRECT("'"&amp;I813&amp;"'!"&amp;J813),"")</f>
        <v>81145378</v>
      </c>
      <c r="I813" s="1510" t="s">
        <v>4998</v>
      </c>
      <c r="J813" s="1506" t="s">
        <v>5070</v>
      </c>
      <c r="K813" s="4"/>
    </row>
    <row r="814" spans="1:11" ht="15">
      <c r="A814" s="5">
        <v>755</v>
      </c>
      <c r="B814" s="721"/>
      <c r="F814" s="4" t="s">
        <v>4914</v>
      </c>
      <c r="G814" s="1" t="b">
        <f t="shared" ca="1" si="14"/>
        <v>1</v>
      </c>
      <c r="H814" s="1505" t="str" cm="1">
        <f t="array" aca="1" ref="H814" ca="1">IF(I814&lt;&gt;"",INDIRECT("'"&amp;I814&amp;"'!"&amp;J814),"")</f>
        <v/>
      </c>
      <c r="I814" s="1510"/>
      <c r="J814" s="1506"/>
      <c r="K814" s="4"/>
    </row>
    <row r="815" spans="1:11" ht="15">
      <c r="A815" s="5">
        <v>756</v>
      </c>
      <c r="B815" s="721"/>
      <c r="C815" s="2" t="s">
        <v>504</v>
      </c>
      <c r="F815" s="4" t="s">
        <v>4914</v>
      </c>
      <c r="G815" s="1" t="b">
        <f t="shared" ca="1" si="14"/>
        <v>1</v>
      </c>
      <c r="H815" s="1505" t="str" cm="1">
        <f t="array" aca="1" ref="H815" ca="1">IF(I815&lt;&gt;"",INDIRECT("'"&amp;I815&amp;"'!"&amp;J815),"")</f>
        <v/>
      </c>
      <c r="I815" s="1510"/>
      <c r="J815" s="1506"/>
      <c r="K815" s="4"/>
    </row>
    <row r="816" spans="1:11" ht="15">
      <c r="A816" s="5">
        <v>757</v>
      </c>
      <c r="B816" s="721"/>
      <c r="F816" s="4" t="s">
        <v>4914</v>
      </c>
      <c r="G816" s="1" t="b">
        <f t="shared" ca="1" si="14"/>
        <v>1</v>
      </c>
      <c r="H816" s="1505" t="str" cm="1">
        <f t="array" aca="1" ref="H816" ca="1">IF(I816&lt;&gt;"",INDIRECT("'"&amp;I816&amp;"'!"&amp;J816),"")</f>
        <v/>
      </c>
      <c r="I816" s="1510"/>
      <c r="J816" s="1506"/>
      <c r="K816" s="4"/>
    </row>
    <row r="817" spans="1:11" ht="15">
      <c r="A817" s="5">
        <v>758</v>
      </c>
      <c r="B817" s="721"/>
      <c r="F817" s="4" t="s">
        <v>4914</v>
      </c>
      <c r="G817" s="1" t="b">
        <f t="shared" ca="1" si="14"/>
        <v>1</v>
      </c>
      <c r="H817" s="1505" t="str" cm="1">
        <f t="array" aca="1" ref="H817" ca="1">IF(I817&lt;&gt;"",INDIRECT("'"&amp;I817&amp;"'!"&amp;J817),"")</f>
        <v/>
      </c>
      <c r="I817" s="1510"/>
      <c r="J817" s="1506"/>
      <c r="K817" s="4"/>
    </row>
    <row r="818" spans="1:11" ht="15">
      <c r="A818" s="5">
        <v>759</v>
      </c>
      <c r="B818" s="721"/>
      <c r="F818" s="4" t="s">
        <v>4914</v>
      </c>
      <c r="G818" s="1" t="b">
        <f t="shared" ca="1" si="14"/>
        <v>1</v>
      </c>
      <c r="H818" s="1505" t="str" cm="1">
        <f t="array" aca="1" ref="H818" ca="1">IF(I818&lt;&gt;"",INDIRECT("'"&amp;I818&amp;"'!"&amp;J818),"")</f>
        <v/>
      </c>
      <c r="I818" s="1510"/>
      <c r="J818" s="1506"/>
      <c r="K818" s="4"/>
    </row>
    <row r="819" spans="1:11" ht="15">
      <c r="A819">
        <v>760</v>
      </c>
      <c r="B819" s="721">
        <f>'Expenditures 16-24'!E5</f>
        <v>12986665</v>
      </c>
      <c r="F819" s="4"/>
      <c r="G819" s="1" t="b">
        <f t="shared" ca="1" si="14"/>
        <v>1</v>
      </c>
      <c r="H819" s="1505" cm="1">
        <f t="array" aca="1" ref="H819" ca="1">IF(I819&lt;&gt;"",INDIRECT("'"&amp;I819&amp;"'!"&amp;J819),"")</f>
        <v>12986665</v>
      </c>
      <c r="I819" s="1510" t="s">
        <v>4998</v>
      </c>
      <c r="J819" s="1506" t="s">
        <v>4938</v>
      </c>
      <c r="K819" s="4"/>
    </row>
    <row r="820" spans="1:11" ht="15">
      <c r="A820">
        <v>761</v>
      </c>
      <c r="B820" s="721">
        <f>'Expenditures 16-24'!E16</f>
        <v>49015</v>
      </c>
      <c r="F820" s="4"/>
      <c r="G820" s="1" t="b">
        <f t="shared" ca="1" si="14"/>
        <v>1</v>
      </c>
      <c r="H820" s="1505" cm="1">
        <f t="array" aca="1" ref="H820" ca="1">IF(I820&lt;&gt;"",INDIRECT("'"&amp;I820&amp;"'!"&amp;J820),"")</f>
        <v>49015</v>
      </c>
      <c r="I820" s="1510" t="s">
        <v>4998</v>
      </c>
      <c r="J820" s="1506" t="s">
        <v>5071</v>
      </c>
      <c r="K820" s="4"/>
    </row>
    <row r="821" spans="1:11" ht="15">
      <c r="A821" s="5">
        <v>762</v>
      </c>
      <c r="B821" s="721"/>
      <c r="F821" s="4" t="s">
        <v>4914</v>
      </c>
      <c r="G821" s="1" t="b">
        <f t="shared" ca="1" si="14"/>
        <v>1</v>
      </c>
      <c r="H821" s="1505" t="str" cm="1">
        <f t="array" aca="1" ref="H821" ca="1">IF(I821&lt;&gt;"",INDIRECT("'"&amp;I821&amp;"'!"&amp;J821),"")</f>
        <v/>
      </c>
      <c r="I821" s="1510"/>
      <c r="J821" s="1506"/>
      <c r="K821" s="4"/>
    </row>
    <row r="822" spans="1:11" ht="15">
      <c r="A822" s="5">
        <v>763</v>
      </c>
      <c r="B822" s="721"/>
      <c r="F822" s="4" t="s">
        <v>4914</v>
      </c>
      <c r="G822" s="1" t="b">
        <f t="shared" ca="1" si="14"/>
        <v>1</v>
      </c>
      <c r="H822" s="1505" t="str" cm="1">
        <f t="array" aca="1" ref="H822" ca="1">IF(I822&lt;&gt;"",INDIRECT("'"&amp;I822&amp;"'!"&amp;J822),"")</f>
        <v/>
      </c>
      <c r="I822" s="1510"/>
      <c r="J822" s="1506"/>
      <c r="K822" s="4"/>
    </row>
    <row r="823" spans="1:11" ht="15">
      <c r="A823" s="5">
        <v>764</v>
      </c>
      <c r="B823" s="721"/>
      <c r="F823" s="4" t="s">
        <v>4914</v>
      </c>
      <c r="G823" s="1" t="b">
        <f t="shared" ca="1" si="14"/>
        <v>1</v>
      </c>
      <c r="H823" s="1505" t="str" cm="1">
        <f t="array" aca="1" ref="H823" ca="1">IF(I823&lt;&gt;"",INDIRECT("'"&amp;I823&amp;"'!"&amp;J823),"")</f>
        <v/>
      </c>
      <c r="I823" s="1510"/>
      <c r="J823" s="1506"/>
      <c r="K823" s="4"/>
    </row>
    <row r="824" spans="1:11" ht="15">
      <c r="A824" s="5">
        <v>765</v>
      </c>
      <c r="B824" s="721"/>
      <c r="F824" s="4" t="s">
        <v>4914</v>
      </c>
      <c r="G824" s="1" t="b">
        <f t="shared" ca="1" si="14"/>
        <v>1</v>
      </c>
      <c r="H824" s="1505" t="str" cm="1">
        <f t="array" aca="1" ref="H824" ca="1">IF(I824&lt;&gt;"",INDIRECT("'"&amp;I824&amp;"'!"&amp;J824),"")</f>
        <v/>
      </c>
      <c r="I824" s="1510"/>
      <c r="J824" s="1506"/>
      <c r="K824" s="4"/>
    </row>
    <row r="825" spans="1:11" ht="15">
      <c r="A825" s="5">
        <v>766</v>
      </c>
      <c r="B825" s="721"/>
      <c r="F825" s="4" t="s">
        <v>4914</v>
      </c>
      <c r="G825" s="1" t="b">
        <f t="shared" ca="1" si="14"/>
        <v>1</v>
      </c>
      <c r="H825" s="1505" t="str" cm="1">
        <f t="array" aca="1" ref="H825" ca="1">IF(I825&lt;&gt;"",INDIRECT("'"&amp;I825&amp;"'!"&amp;J825),"")</f>
        <v/>
      </c>
      <c r="I825" s="1510"/>
      <c r="J825" s="1506"/>
      <c r="K825" s="4"/>
    </row>
    <row r="826" spans="1:11" ht="15">
      <c r="A826">
        <v>767</v>
      </c>
      <c r="B826" s="721">
        <f>'Expenditures 16-24'!E18</f>
        <v>35010</v>
      </c>
      <c r="F826" s="4"/>
      <c r="G826" s="1" t="b">
        <f t="shared" ca="1" si="14"/>
        <v>1</v>
      </c>
      <c r="H826" s="1505" cm="1">
        <f t="array" aca="1" ref="H826" ca="1">IF(I826&lt;&gt;"",INDIRECT("'"&amp;I826&amp;"'!"&amp;J826),"")</f>
        <v>35010</v>
      </c>
      <c r="I826" s="1510" t="s">
        <v>4998</v>
      </c>
      <c r="J826" s="1506" t="s">
        <v>5072</v>
      </c>
      <c r="K826" s="4"/>
    </row>
    <row r="827" spans="1:11" ht="15">
      <c r="A827" s="5">
        <v>768</v>
      </c>
      <c r="B827" s="721"/>
      <c r="F827" s="4" t="s">
        <v>4914</v>
      </c>
      <c r="G827" s="1" t="b">
        <f t="shared" ca="1" si="14"/>
        <v>1</v>
      </c>
      <c r="H827" s="1505" t="str" cm="1">
        <f t="array" aca="1" ref="H827" ca="1">IF(I827&lt;&gt;"",INDIRECT("'"&amp;I827&amp;"'!"&amp;J827),"")</f>
        <v/>
      </c>
      <c r="I827" s="1510"/>
      <c r="J827" s="1506"/>
      <c r="K827" s="4"/>
    </row>
    <row r="828" spans="1:11" ht="15">
      <c r="A828" s="5">
        <v>769</v>
      </c>
      <c r="B828" s="721"/>
      <c r="F828" s="4" t="s">
        <v>4914</v>
      </c>
      <c r="G828" s="1" t="b">
        <f t="shared" ca="1" si="14"/>
        <v>1</v>
      </c>
      <c r="H828" s="1505" t="str" cm="1">
        <f t="array" aca="1" ref="H828" ca="1">IF(I828&lt;&gt;"",INDIRECT("'"&amp;I828&amp;"'!"&amp;J828),"")</f>
        <v/>
      </c>
      <c r="I828" s="1510"/>
      <c r="J828" s="1506"/>
      <c r="K828" s="4"/>
    </row>
    <row r="829" spans="1:11" ht="15">
      <c r="A829" s="5">
        <v>770</v>
      </c>
      <c r="B829" s="721"/>
      <c r="F829" s="4" t="s">
        <v>4914</v>
      </c>
      <c r="G829" s="1" t="b">
        <f t="shared" ca="1" si="14"/>
        <v>1</v>
      </c>
      <c r="H829" s="1505" t="str" cm="1">
        <f t="array" aca="1" ref="H829" ca="1">IF(I829&lt;&gt;"",INDIRECT("'"&amp;I829&amp;"'!"&amp;J829),"")</f>
        <v/>
      </c>
      <c r="I829" s="1510"/>
      <c r="J829" s="1506"/>
      <c r="K829" s="4"/>
    </row>
    <row r="830" spans="1:11" ht="15">
      <c r="A830">
        <v>771</v>
      </c>
      <c r="B830" s="721">
        <f>'Expenditures 16-24'!E12</f>
        <v>0</v>
      </c>
      <c r="F830" s="4"/>
      <c r="G830" s="1" t="b">
        <f t="shared" ca="1" si="14"/>
        <v>1</v>
      </c>
      <c r="H830" s="1505" cm="1">
        <f t="array" aca="1" ref="H830" ca="1">IF(I830&lt;&gt;"",INDIRECT("'"&amp;I830&amp;"'!"&amp;J830),"")</f>
        <v>0</v>
      </c>
      <c r="I830" s="1510" t="s">
        <v>4998</v>
      </c>
      <c r="J830" s="1506" t="s">
        <v>4939</v>
      </c>
      <c r="K830" s="4"/>
    </row>
    <row r="831" spans="1:11" ht="15">
      <c r="A831">
        <v>772</v>
      </c>
      <c r="B831" s="721">
        <f>'Expenditures 16-24'!E13</f>
        <v>522450</v>
      </c>
      <c r="F831" s="4"/>
      <c r="G831" s="1" t="b">
        <f t="shared" ca="1" si="14"/>
        <v>1</v>
      </c>
      <c r="H831" s="1505" cm="1">
        <f t="array" aca="1" ref="H831" ca="1">IF(I831&lt;&gt;"",INDIRECT("'"&amp;I831&amp;"'!"&amp;J831),"")</f>
        <v>522450</v>
      </c>
      <c r="I831" s="1510" t="s">
        <v>4998</v>
      </c>
      <c r="J831" s="1506" t="s">
        <v>4940</v>
      </c>
      <c r="K831" s="4"/>
    </row>
    <row r="832" spans="1:11" ht="15">
      <c r="A832">
        <v>773</v>
      </c>
      <c r="B832" s="721">
        <f>'Expenditures 16-24'!E14</f>
        <v>725448</v>
      </c>
      <c r="F832" s="4"/>
      <c r="G832" s="1" t="b">
        <f t="shared" ca="1" si="14"/>
        <v>1</v>
      </c>
      <c r="H832" s="1505" cm="1">
        <f t="array" aca="1" ref="H832" ca="1">IF(I832&lt;&gt;"",INDIRECT("'"&amp;I832&amp;"'!"&amp;J832),"")</f>
        <v>725448</v>
      </c>
      <c r="I832" s="1510" t="s">
        <v>4998</v>
      </c>
      <c r="J832" s="1506" t="s">
        <v>5073</v>
      </c>
      <c r="K832" s="4"/>
    </row>
    <row r="833" spans="1:11" ht="15">
      <c r="A833">
        <v>774</v>
      </c>
      <c r="B833" s="721">
        <f>'Expenditures 16-24'!E15</f>
        <v>5096460</v>
      </c>
      <c r="F833" s="4"/>
      <c r="G833" s="1" t="b">
        <f t="shared" ca="1" si="14"/>
        <v>1</v>
      </c>
      <c r="H833" s="1505" cm="1">
        <f t="array" aca="1" ref="H833" ca="1">IF(I833&lt;&gt;"",INDIRECT("'"&amp;I833&amp;"'!"&amp;J833),"")</f>
        <v>5096460</v>
      </c>
      <c r="I833" s="1510" t="s">
        <v>4998</v>
      </c>
      <c r="J833" s="1506" t="s">
        <v>5074</v>
      </c>
      <c r="K833" s="4"/>
    </row>
    <row r="834" spans="1:11" ht="15">
      <c r="A834">
        <v>775</v>
      </c>
      <c r="B834" s="721">
        <f>'Expenditures 16-24'!E34</f>
        <v>20510935</v>
      </c>
      <c r="F834" s="4"/>
      <c r="G834" s="1" t="b">
        <f t="shared" ca="1" si="14"/>
        <v>1</v>
      </c>
      <c r="H834" s="1505" cm="1">
        <f t="array" aca="1" ref="H834" ca="1">IF(I834&lt;&gt;"",INDIRECT("'"&amp;I834&amp;"'!"&amp;J834),"")</f>
        <v>20510935</v>
      </c>
      <c r="I834" s="1510" t="s">
        <v>4998</v>
      </c>
      <c r="J834" s="1506" t="s">
        <v>4942</v>
      </c>
      <c r="K834" s="4"/>
    </row>
    <row r="835" spans="1:11" ht="15">
      <c r="A835">
        <v>776</v>
      </c>
      <c r="B835" s="721">
        <f>'Expenditures 16-24'!E38</f>
        <v>37940</v>
      </c>
      <c r="F835" s="4"/>
      <c r="G835" s="1" t="b">
        <f t="shared" ca="1" si="14"/>
        <v>1</v>
      </c>
      <c r="H835" s="1505" cm="1">
        <f t="array" aca="1" ref="H835" ca="1">IF(I835&lt;&gt;"",INDIRECT("'"&amp;I835&amp;"'!"&amp;J835),"")</f>
        <v>37940</v>
      </c>
      <c r="I835" s="1510" t="s">
        <v>4998</v>
      </c>
      <c r="J835" s="1506" t="s">
        <v>5075</v>
      </c>
      <c r="K835" s="4"/>
    </row>
    <row r="836" spans="1:11" ht="15">
      <c r="A836">
        <v>777</v>
      </c>
      <c r="B836" s="721">
        <f>'Expenditures 16-24'!E39</f>
        <v>584613</v>
      </c>
      <c r="C836" s="2" t="s">
        <v>504</v>
      </c>
      <c r="F836" s="4"/>
      <c r="G836" s="1" t="b">
        <f t="shared" ca="1" si="14"/>
        <v>1</v>
      </c>
      <c r="H836" s="1505" cm="1">
        <f t="array" aca="1" ref="H836" ca="1">IF(I836&lt;&gt;"",INDIRECT("'"&amp;I836&amp;"'!"&amp;J836),"")</f>
        <v>584613</v>
      </c>
      <c r="I836" s="1510" t="s">
        <v>4998</v>
      </c>
      <c r="J836" s="1506" t="s">
        <v>4943</v>
      </c>
      <c r="K836" s="4"/>
    </row>
    <row r="837" spans="1:11" ht="15">
      <c r="A837">
        <v>778</v>
      </c>
      <c r="B837" s="721">
        <f>'Expenditures 16-24'!E40</f>
        <v>997905</v>
      </c>
      <c r="F837" s="4"/>
      <c r="G837" s="1" t="b">
        <f t="shared" ca="1" si="14"/>
        <v>1</v>
      </c>
      <c r="H837" s="1505" cm="1">
        <f t="array" aca="1" ref="H837" ca="1">IF(I837&lt;&gt;"",INDIRECT("'"&amp;I837&amp;"'!"&amp;J837),"")</f>
        <v>997905</v>
      </c>
      <c r="I837" s="1510" t="s">
        <v>4998</v>
      </c>
      <c r="J837" s="1506" t="s">
        <v>5076</v>
      </c>
      <c r="K837" s="4"/>
    </row>
    <row r="838" spans="1:11" ht="15">
      <c r="A838">
        <v>779</v>
      </c>
      <c r="B838" s="721">
        <f>'Expenditures 16-24'!E41</f>
        <v>453232</v>
      </c>
      <c r="F838" s="4"/>
      <c r="G838" s="1" t="b">
        <f t="shared" ca="1" si="14"/>
        <v>1</v>
      </c>
      <c r="H838" s="1505" cm="1">
        <f t="array" aca="1" ref="H838" ca="1">IF(I838&lt;&gt;"",INDIRECT("'"&amp;I838&amp;"'!"&amp;J838),"")</f>
        <v>453232</v>
      </c>
      <c r="I838" s="1510" t="s">
        <v>4998</v>
      </c>
      <c r="J838" s="1506" t="s">
        <v>4944</v>
      </c>
      <c r="K838" s="4"/>
    </row>
    <row r="839" spans="1:11" ht="15">
      <c r="A839">
        <v>780</v>
      </c>
      <c r="B839" s="721">
        <f>'Expenditures 16-24'!E42</f>
        <v>1395910</v>
      </c>
      <c r="F839" s="4"/>
      <c r="G839" s="1" t="b">
        <f t="shared" ca="1" si="14"/>
        <v>1</v>
      </c>
      <c r="H839" s="1505" cm="1">
        <f t="array" aca="1" ref="H839" ca="1">IF(I839&lt;&gt;"",INDIRECT("'"&amp;I839&amp;"'!"&amp;J839),"")</f>
        <v>1395910</v>
      </c>
      <c r="I839" s="1510" t="s">
        <v>4998</v>
      </c>
      <c r="J839" s="1506" t="s">
        <v>5077</v>
      </c>
      <c r="K839" s="4"/>
    </row>
    <row r="840" spans="1:11" ht="15">
      <c r="A840">
        <v>781</v>
      </c>
      <c r="B840" s="721">
        <f>'Expenditures 16-24'!E43</f>
        <v>120935</v>
      </c>
      <c r="F840" s="4"/>
      <c r="G840" s="1" t="b">
        <f t="shared" ca="1" si="14"/>
        <v>1</v>
      </c>
      <c r="H840" s="1505" cm="1">
        <f t="array" aca="1" ref="H840" ca="1">IF(I840&lt;&gt;"",INDIRECT("'"&amp;I840&amp;"'!"&amp;J840),"")</f>
        <v>120935</v>
      </c>
      <c r="I840" s="1510" t="s">
        <v>4998</v>
      </c>
      <c r="J840" s="1506" t="s">
        <v>5078</v>
      </c>
      <c r="K840" s="4"/>
    </row>
    <row r="841" spans="1:11" ht="15">
      <c r="A841">
        <v>782</v>
      </c>
      <c r="B841" s="721">
        <f>'Expenditures 16-24'!E44</f>
        <v>3590535</v>
      </c>
      <c r="F841" s="4"/>
      <c r="G841" s="1" t="b">
        <f t="shared" ca="1" si="14"/>
        <v>1</v>
      </c>
      <c r="H841" s="1505" cm="1">
        <f t="array" aca="1" ref="H841" ca="1">IF(I841&lt;&gt;"",INDIRECT("'"&amp;I841&amp;"'!"&amp;J841),"")</f>
        <v>3590535</v>
      </c>
      <c r="I841" s="1510" t="s">
        <v>4998</v>
      </c>
      <c r="J841" s="1506" t="s">
        <v>5079</v>
      </c>
      <c r="K841" s="4"/>
    </row>
    <row r="842" spans="1:11" ht="15">
      <c r="A842">
        <v>783</v>
      </c>
      <c r="B842" s="721">
        <f>'Expenditures 16-24'!E46</f>
        <v>1908388</v>
      </c>
      <c r="F842" s="4"/>
      <c r="G842" s="1" t="b">
        <f t="shared" ca="1" si="14"/>
        <v>1</v>
      </c>
      <c r="H842" s="1505" cm="1">
        <f t="array" aca="1" ref="H842" ca="1">IF(I842&lt;&gt;"",INDIRECT("'"&amp;I842&amp;"'!"&amp;J842),"")</f>
        <v>1908388</v>
      </c>
      <c r="I842" s="1510" t="s">
        <v>4998</v>
      </c>
      <c r="J842" s="1506" t="s">
        <v>5080</v>
      </c>
      <c r="K842" s="4"/>
    </row>
    <row r="843" spans="1:11" ht="15">
      <c r="A843">
        <v>784</v>
      </c>
      <c r="B843" s="721">
        <f>'Expenditures 16-24'!E47</f>
        <v>4830</v>
      </c>
      <c r="C843" s="2" t="s">
        <v>504</v>
      </c>
      <c r="F843" s="4"/>
      <c r="G843" s="1" t="b">
        <f t="shared" ca="1" si="14"/>
        <v>1</v>
      </c>
      <c r="H843" s="1505" cm="1">
        <f t="array" aca="1" ref="H843" ca="1">IF(I843&lt;&gt;"",INDIRECT("'"&amp;I843&amp;"'!"&amp;J843),"")</f>
        <v>4830</v>
      </c>
      <c r="I843" s="1510" t="s">
        <v>4998</v>
      </c>
      <c r="J843" s="1506" t="s">
        <v>5081</v>
      </c>
      <c r="K843" s="4"/>
    </row>
    <row r="844" spans="1:11" ht="15">
      <c r="A844">
        <v>785</v>
      </c>
      <c r="B844" s="721">
        <f>'Expenditures 16-24'!E48</f>
        <v>898364</v>
      </c>
      <c r="F844" s="4"/>
      <c r="G844" s="1" t="b">
        <f t="shared" ca="1" si="14"/>
        <v>1</v>
      </c>
      <c r="H844" s="1505" cm="1">
        <f t="array" aca="1" ref="H844" ca="1">IF(I844&lt;&gt;"",INDIRECT("'"&amp;I844&amp;"'!"&amp;J844),"")</f>
        <v>898364</v>
      </c>
      <c r="I844" s="1510" t="s">
        <v>4998</v>
      </c>
      <c r="J844" s="1506" t="s">
        <v>5082</v>
      </c>
      <c r="K844" s="4"/>
    </row>
    <row r="845" spans="1:11" ht="15">
      <c r="A845">
        <v>786</v>
      </c>
      <c r="B845" s="721">
        <f>'Expenditures 16-24'!E49</f>
        <v>2811582</v>
      </c>
      <c r="F845" s="4"/>
      <c r="G845" s="1" t="b">
        <f t="shared" ca="1" si="14"/>
        <v>1</v>
      </c>
      <c r="H845" s="1505" cm="1">
        <f t="array" aca="1" ref="H845" ca="1">IF(I845&lt;&gt;"",INDIRECT("'"&amp;I845&amp;"'!"&amp;J845),"")</f>
        <v>2811582</v>
      </c>
      <c r="I845" s="1510" t="s">
        <v>4998</v>
      </c>
      <c r="J845" s="1506" t="s">
        <v>5083</v>
      </c>
      <c r="K845" s="4"/>
    </row>
    <row r="846" spans="1:11" ht="15">
      <c r="A846">
        <v>787</v>
      </c>
      <c r="B846" s="721">
        <f>'Expenditures 16-24'!E51</f>
        <v>34798</v>
      </c>
      <c r="F846" s="4"/>
      <c r="G846" s="1" t="b">
        <f t="shared" ca="1" si="14"/>
        <v>1</v>
      </c>
      <c r="H846" s="1505" cm="1">
        <f t="array" aca="1" ref="H846" ca="1">IF(I846&lt;&gt;"",INDIRECT("'"&amp;I846&amp;"'!"&amp;J846),"")</f>
        <v>34798</v>
      </c>
      <c r="I846" s="1510" t="s">
        <v>4998</v>
      </c>
      <c r="J846" s="1506" t="s">
        <v>5084</v>
      </c>
      <c r="K846" s="4"/>
    </row>
    <row r="847" spans="1:11" ht="15">
      <c r="A847">
        <v>788</v>
      </c>
      <c r="B847" s="721">
        <f>'Expenditures 16-24'!E52</f>
        <v>803642</v>
      </c>
      <c r="C847" s="2" t="s">
        <v>504</v>
      </c>
      <c r="F847" s="4"/>
      <c r="G847" s="1" t="b">
        <f t="shared" ca="1" si="14"/>
        <v>1</v>
      </c>
      <c r="H847" s="1505" cm="1">
        <f t="array" aca="1" ref="H847" ca="1">IF(I847&lt;&gt;"",INDIRECT("'"&amp;I847&amp;"'!"&amp;J847),"")</f>
        <v>803642</v>
      </c>
      <c r="I847" s="1510" t="s">
        <v>4998</v>
      </c>
      <c r="J847" s="1506" t="s">
        <v>5085</v>
      </c>
      <c r="K847" s="4"/>
    </row>
    <row r="848" spans="1:11" ht="15">
      <c r="A848">
        <v>789</v>
      </c>
      <c r="B848" s="721">
        <f>'Expenditures 16-24'!E55</f>
        <v>2012571</v>
      </c>
      <c r="F848" s="4"/>
      <c r="G848" s="1" t="b">
        <f t="shared" ca="1" si="14"/>
        <v>1</v>
      </c>
      <c r="H848" s="1505" cm="1">
        <f t="array" aca="1" ref="H848" ca="1">IF(I848&lt;&gt;"",INDIRECT("'"&amp;I848&amp;"'!"&amp;J848),"")</f>
        <v>2012571</v>
      </c>
      <c r="I848" s="1510" t="s">
        <v>4998</v>
      </c>
      <c r="J848" s="1506" t="s">
        <v>5086</v>
      </c>
      <c r="K848" s="4"/>
    </row>
    <row r="849" spans="1:11" ht="15">
      <c r="A849">
        <v>790</v>
      </c>
      <c r="B849" s="721">
        <f>'Expenditures 16-24'!E57</f>
        <v>181642</v>
      </c>
      <c r="F849" s="4"/>
      <c r="G849" s="1" t="b">
        <f t="shared" ca="1" si="14"/>
        <v>1</v>
      </c>
      <c r="H849" s="1505" cm="1">
        <f t="array" aca="1" ref="H849" ca="1">IF(I849&lt;&gt;"",INDIRECT("'"&amp;I849&amp;"'!"&amp;J849),"")</f>
        <v>181642</v>
      </c>
      <c r="I849" s="1510" t="s">
        <v>4998</v>
      </c>
      <c r="J849" s="1506" t="s">
        <v>5087</v>
      </c>
      <c r="K849" s="4"/>
    </row>
    <row r="850" spans="1:11" ht="15">
      <c r="A850">
        <v>791</v>
      </c>
      <c r="B850" s="721">
        <f>'Expenditures 16-24'!E58</f>
        <v>5376</v>
      </c>
      <c r="C850" s="2" t="s">
        <v>504</v>
      </c>
      <c r="F850" s="4"/>
      <c r="G850" s="1" t="b">
        <f t="shared" ca="1" si="14"/>
        <v>1</v>
      </c>
      <c r="H850" s="1505" cm="1">
        <f t="array" aca="1" ref="H850" ca="1">IF(I850&lt;&gt;"",INDIRECT("'"&amp;I850&amp;"'!"&amp;J850),"")</f>
        <v>5376</v>
      </c>
      <c r="I850" s="1510" t="s">
        <v>4998</v>
      </c>
      <c r="J850" s="1506" t="s">
        <v>5088</v>
      </c>
      <c r="K850" s="4"/>
    </row>
    <row r="851" spans="1:11" ht="15">
      <c r="A851">
        <v>792</v>
      </c>
      <c r="B851" s="721">
        <f>'Expenditures 16-24'!E59</f>
        <v>187018</v>
      </c>
      <c r="F851" s="4"/>
      <c r="G851" s="1" t="b">
        <f t="shared" ca="1" si="14"/>
        <v>1</v>
      </c>
      <c r="H851" s="1505" cm="1">
        <f t="array" aca="1" ref="H851" ca="1">IF(I851&lt;&gt;"",INDIRECT("'"&amp;I851&amp;"'!"&amp;J851),"")</f>
        <v>187018</v>
      </c>
      <c r="I851" s="1510" t="s">
        <v>4998</v>
      </c>
      <c r="J851" s="1506" t="s">
        <v>5089</v>
      </c>
      <c r="K851" s="4"/>
    </row>
    <row r="852" spans="1:11" ht="15">
      <c r="A852">
        <v>793</v>
      </c>
      <c r="B852" s="721">
        <f>'Expenditures 16-24'!E61</f>
        <v>151437</v>
      </c>
      <c r="F852" s="4"/>
      <c r="G852" s="1" t="b">
        <f t="shared" ca="1" si="14"/>
        <v>1</v>
      </c>
      <c r="H852" s="1505" cm="1">
        <f t="array" aca="1" ref="H852" ca="1">IF(I852&lt;&gt;"",INDIRECT("'"&amp;I852&amp;"'!"&amp;J852),"")</f>
        <v>151437</v>
      </c>
      <c r="I852" s="1510" t="s">
        <v>4998</v>
      </c>
      <c r="J852" s="1506" t="s">
        <v>5090</v>
      </c>
      <c r="K852" s="4"/>
    </row>
    <row r="853" spans="1:11" ht="15">
      <c r="A853">
        <v>794</v>
      </c>
      <c r="B853" s="721">
        <f>'Expenditures 16-24'!E62</f>
        <v>485956</v>
      </c>
      <c r="C853" s="2" t="s">
        <v>504</v>
      </c>
      <c r="F853" s="4"/>
      <c r="G853" s="1" t="b">
        <f t="shared" ca="1" si="14"/>
        <v>1</v>
      </c>
      <c r="H853" s="1505" cm="1">
        <f t="array" aca="1" ref="H853" ca="1">IF(I853&lt;&gt;"",INDIRECT("'"&amp;I853&amp;"'!"&amp;J853),"")</f>
        <v>485956</v>
      </c>
      <c r="I853" s="1510" t="s">
        <v>4998</v>
      </c>
      <c r="J853" s="1506" t="s">
        <v>5091</v>
      </c>
      <c r="K853" s="4"/>
    </row>
    <row r="854" spans="1:11" ht="15">
      <c r="A854">
        <v>795</v>
      </c>
      <c r="B854" s="721">
        <f>'Expenditures 16-24'!E63</f>
        <v>145192</v>
      </c>
      <c r="F854" s="4"/>
      <c r="G854" s="1" t="b">
        <f t="shared" ca="1" si="14"/>
        <v>1</v>
      </c>
      <c r="H854" s="1505" cm="1">
        <f t="array" aca="1" ref="H854" ca="1">IF(I854&lt;&gt;"",INDIRECT("'"&amp;I854&amp;"'!"&amp;J854),"")</f>
        <v>145192</v>
      </c>
      <c r="I854" s="1510" t="s">
        <v>4998</v>
      </c>
      <c r="J854" s="1506" t="s">
        <v>5092</v>
      </c>
      <c r="K854" s="4"/>
    </row>
    <row r="855" spans="1:11" ht="15">
      <c r="A855">
        <v>796</v>
      </c>
      <c r="B855" s="721">
        <f>'Expenditures 16-24'!E64</f>
        <v>442097</v>
      </c>
      <c r="F855" s="4"/>
      <c r="G855" s="1" t="b">
        <f t="shared" ca="1" si="14"/>
        <v>1</v>
      </c>
      <c r="H855" s="1505" cm="1">
        <f t="array" aca="1" ref="H855" ca="1">IF(I855&lt;&gt;"",INDIRECT("'"&amp;I855&amp;"'!"&amp;J855),"")</f>
        <v>442097</v>
      </c>
      <c r="I855" s="1510" t="s">
        <v>4998</v>
      </c>
      <c r="J855" s="1506" t="s">
        <v>5093</v>
      </c>
      <c r="K855" s="4"/>
    </row>
    <row r="856" spans="1:11" ht="15">
      <c r="A856">
        <v>797</v>
      </c>
      <c r="B856" s="721">
        <f>'Expenditures 16-24'!E65</f>
        <v>738620</v>
      </c>
      <c r="F856" s="4"/>
      <c r="G856" s="1" t="b">
        <f t="shared" ca="1" si="14"/>
        <v>1</v>
      </c>
      <c r="H856" s="1505" cm="1">
        <f t="array" aca="1" ref="H856" ca="1">IF(I856&lt;&gt;"",INDIRECT("'"&amp;I856&amp;"'!"&amp;J856),"")</f>
        <v>738620</v>
      </c>
      <c r="I856" s="1510" t="s">
        <v>4998</v>
      </c>
      <c r="J856" s="1506" t="s">
        <v>5094</v>
      </c>
      <c r="K856" s="4"/>
    </row>
    <row r="857" spans="1:11" ht="15">
      <c r="A857">
        <v>798</v>
      </c>
      <c r="B857" s="721">
        <f>'Expenditures 16-24'!E66</f>
        <v>467683</v>
      </c>
      <c r="F857" s="4"/>
      <c r="G857" s="1" t="b">
        <f t="shared" ca="1" si="14"/>
        <v>1</v>
      </c>
      <c r="H857" s="1505" cm="1">
        <f t="array" aca="1" ref="H857" ca="1">IF(I857&lt;&gt;"",INDIRECT("'"&amp;I857&amp;"'!"&amp;J857),"")</f>
        <v>467683</v>
      </c>
      <c r="I857" s="1510" t="s">
        <v>4998</v>
      </c>
      <c r="J857" s="1506" t="s">
        <v>5095</v>
      </c>
      <c r="K857" s="4"/>
    </row>
    <row r="858" spans="1:11" ht="15">
      <c r="A858" s="5">
        <v>799</v>
      </c>
      <c r="B858" s="721"/>
      <c r="F858" s="4" t="s">
        <v>4914</v>
      </c>
      <c r="G858" s="1" t="b">
        <f t="shared" ca="1" si="14"/>
        <v>1</v>
      </c>
      <c r="H858" s="1505" t="str" cm="1">
        <f t="array" aca="1" ref="H858" ca="1">IF(I858&lt;&gt;"",INDIRECT("'"&amp;I858&amp;"'!"&amp;J858),"")</f>
        <v/>
      </c>
      <c r="I858" s="1510"/>
      <c r="J858" s="1506"/>
      <c r="K858" s="4"/>
    </row>
    <row r="859" spans="1:11" ht="15">
      <c r="A859">
        <v>800</v>
      </c>
      <c r="B859" s="721">
        <f>'Expenditures 16-24'!E67</f>
        <v>2430985</v>
      </c>
      <c r="F859" s="4"/>
      <c r="G859" s="1" t="b">
        <f t="shared" ca="1" si="14"/>
        <v>1</v>
      </c>
      <c r="H859" s="1505" cm="1">
        <f t="array" aca="1" ref="H859" ca="1">IF(I859&lt;&gt;"",INDIRECT("'"&amp;I859&amp;"'!"&amp;J859),"")</f>
        <v>2430985</v>
      </c>
      <c r="I859" s="1510" t="s">
        <v>4998</v>
      </c>
      <c r="J859" s="1506" t="s">
        <v>5096</v>
      </c>
      <c r="K859" s="4"/>
    </row>
    <row r="860" spans="1:11" ht="15">
      <c r="A860">
        <v>801</v>
      </c>
      <c r="B860" s="721">
        <f>'Expenditures 16-24'!E69</f>
        <v>0</v>
      </c>
      <c r="F860" s="4"/>
      <c r="G860" s="1" t="b">
        <f t="shared" ca="1" si="14"/>
        <v>1</v>
      </c>
      <c r="H860" s="1505" cm="1">
        <f t="array" aca="1" ref="H860" ca="1">IF(I860&lt;&gt;"",INDIRECT("'"&amp;I860&amp;"'!"&amp;J860),"")</f>
        <v>0</v>
      </c>
      <c r="I860" s="1510" t="s">
        <v>4998</v>
      </c>
      <c r="J860" s="1506" t="s">
        <v>5097</v>
      </c>
      <c r="K860" s="4"/>
    </row>
    <row r="861" spans="1:11" ht="15">
      <c r="A861">
        <v>802</v>
      </c>
      <c r="B861" s="721">
        <f>'Expenditures 16-24'!E70</f>
        <v>52650</v>
      </c>
      <c r="C861" s="2" t="s">
        <v>504</v>
      </c>
      <c r="F861" s="4"/>
      <c r="G861" s="1" t="b">
        <f t="shared" ca="1" si="14"/>
        <v>1</v>
      </c>
      <c r="H861" s="1505" cm="1">
        <f t="array" aca="1" ref="H861" ca="1">IF(I861&lt;&gt;"",INDIRECT("'"&amp;I861&amp;"'!"&amp;J861),"")</f>
        <v>52650</v>
      </c>
      <c r="I861" s="1510" t="s">
        <v>4998</v>
      </c>
      <c r="J861" s="1506" t="s">
        <v>5098</v>
      </c>
      <c r="K861" s="4"/>
    </row>
    <row r="862" spans="1:11" ht="15">
      <c r="A862">
        <v>803</v>
      </c>
      <c r="B862" s="721">
        <f>'Expenditures 16-24'!E71</f>
        <v>365896</v>
      </c>
      <c r="F862" s="4"/>
      <c r="G862" s="1" t="b">
        <f t="shared" ca="1" si="14"/>
        <v>1</v>
      </c>
      <c r="H862" s="1505" cm="1">
        <f t="array" aca="1" ref="H862" ca="1">IF(I862&lt;&gt;"",INDIRECT("'"&amp;I862&amp;"'!"&amp;J862),"")</f>
        <v>365896</v>
      </c>
      <c r="I862" s="1510" t="s">
        <v>4998</v>
      </c>
      <c r="J862" s="1506" t="s">
        <v>5099</v>
      </c>
      <c r="K862" s="4"/>
    </row>
    <row r="863" spans="1:11" ht="15">
      <c r="A863">
        <v>804</v>
      </c>
      <c r="B863" s="721">
        <f>'Expenditures 16-24'!E72</f>
        <v>1173147</v>
      </c>
      <c r="F863" s="4"/>
      <c r="G863" s="1" t="b">
        <f t="shared" ca="1" si="14"/>
        <v>1</v>
      </c>
      <c r="H863" s="1505" cm="1">
        <f t="array" aca="1" ref="H863" ca="1">IF(I863&lt;&gt;"",INDIRECT("'"&amp;I863&amp;"'!"&amp;J863),"")</f>
        <v>1173147</v>
      </c>
      <c r="I863" s="1510" t="s">
        <v>4998</v>
      </c>
      <c r="J863" s="1506" t="s">
        <v>5100</v>
      </c>
      <c r="K863" s="4"/>
    </row>
    <row r="864" spans="1:11" ht="15">
      <c r="A864" s="5">
        <v>805</v>
      </c>
      <c r="B864" s="721"/>
      <c r="F864" s="4" t="s">
        <v>4914</v>
      </c>
      <c r="G864" s="1" t="b">
        <f t="shared" ref="G864:G927" ca="1" si="15">H864=B864</f>
        <v>1</v>
      </c>
      <c r="H864" s="1505" t="str" cm="1">
        <f t="array" aca="1" ref="H864" ca="1">IF(I864&lt;&gt;"",INDIRECT("'"&amp;I864&amp;"'!"&amp;J864),"")</f>
        <v/>
      </c>
      <c r="I864" s="1510"/>
      <c r="J864" s="1506"/>
      <c r="K864" s="4"/>
    </row>
    <row r="865" spans="1:11" ht="15">
      <c r="A865">
        <v>806</v>
      </c>
      <c r="B865" s="721">
        <f>'Expenditures 16-24'!E73</f>
        <v>3988977</v>
      </c>
      <c r="F865" s="4"/>
      <c r="G865" s="1" t="b">
        <f t="shared" ca="1" si="15"/>
        <v>1</v>
      </c>
      <c r="H865" s="1505" cm="1">
        <f t="array" aca="1" ref="H865" ca="1">IF(I865&lt;&gt;"",INDIRECT("'"&amp;I865&amp;"'!"&amp;J865),"")</f>
        <v>3988977</v>
      </c>
      <c r="I865" s="1510" t="s">
        <v>4998</v>
      </c>
      <c r="J865" s="1506" t="s">
        <v>5101</v>
      </c>
      <c r="K865" s="4"/>
    </row>
    <row r="866" spans="1:11" ht="15">
      <c r="A866" s="5">
        <v>807</v>
      </c>
      <c r="B866" s="721"/>
      <c r="F866" s="4" t="s">
        <v>4914</v>
      </c>
      <c r="G866" s="1" t="b">
        <f t="shared" ca="1" si="15"/>
        <v>1</v>
      </c>
      <c r="H866" s="1505" t="str" cm="1">
        <f t="array" aca="1" ref="H866" ca="1">IF(I866&lt;&gt;"",INDIRECT("'"&amp;I866&amp;"'!"&amp;J866),"")</f>
        <v/>
      </c>
      <c r="I866" s="1510"/>
      <c r="J866" s="1506"/>
      <c r="K866" s="4"/>
    </row>
    <row r="867" spans="1:11" ht="15">
      <c r="A867">
        <v>808</v>
      </c>
      <c r="B867" s="721">
        <f>'Expenditures 16-24'!E74</f>
        <v>5580670</v>
      </c>
      <c r="F867" s="4"/>
      <c r="G867" s="1" t="b">
        <f t="shared" ca="1" si="15"/>
        <v>1</v>
      </c>
      <c r="H867" s="1505" cm="1">
        <f t="array" aca="1" ref="H867" ca="1">IF(I867&lt;&gt;"",INDIRECT("'"&amp;I867&amp;"'!"&amp;J867),"")</f>
        <v>5580670</v>
      </c>
      <c r="I867" s="1510" t="s">
        <v>4998</v>
      </c>
      <c r="J867" s="1506" t="s">
        <v>5102</v>
      </c>
      <c r="K867" s="4"/>
    </row>
    <row r="868" spans="1:11" ht="15">
      <c r="A868">
        <v>809</v>
      </c>
      <c r="B868" s="721">
        <f>'Expenditures 16-24'!E75</f>
        <v>153474</v>
      </c>
      <c r="F868" s="4"/>
      <c r="G868" s="1" t="b">
        <f t="shared" ca="1" si="15"/>
        <v>1</v>
      </c>
      <c r="H868" s="1505" cm="1">
        <f t="array" aca="1" ref="H868" ca="1">IF(I868&lt;&gt;"",INDIRECT("'"&amp;I868&amp;"'!"&amp;J868),"")</f>
        <v>153474</v>
      </c>
      <c r="I868" s="1510" t="s">
        <v>4998</v>
      </c>
      <c r="J868" s="1506" t="s">
        <v>5103</v>
      </c>
      <c r="K868" s="4"/>
    </row>
    <row r="869" spans="1:11" ht="15">
      <c r="A869">
        <v>810</v>
      </c>
      <c r="B869" s="721">
        <f>'Expenditures 16-24'!E76</f>
        <v>16766835</v>
      </c>
      <c r="C869" s="2" t="s">
        <v>504</v>
      </c>
      <c r="F869" s="4"/>
      <c r="G869" s="1" t="b">
        <f t="shared" ca="1" si="15"/>
        <v>1</v>
      </c>
      <c r="H869" s="1505" cm="1">
        <f t="array" aca="1" ref="H869" ca="1">IF(I869&lt;&gt;"",INDIRECT("'"&amp;I869&amp;"'!"&amp;J869),"")</f>
        <v>16766835</v>
      </c>
      <c r="I869" s="1510" t="s">
        <v>4998</v>
      </c>
      <c r="J869" s="1506" t="s">
        <v>5104</v>
      </c>
      <c r="K869" s="4"/>
    </row>
    <row r="870" spans="1:11" ht="15">
      <c r="A870">
        <v>811</v>
      </c>
      <c r="B870" s="721">
        <f>'Expenditures 16-24'!E77</f>
        <v>458687</v>
      </c>
      <c r="F870" s="4"/>
      <c r="G870" s="1" t="b">
        <f t="shared" ca="1" si="15"/>
        <v>1</v>
      </c>
      <c r="H870" s="1505" cm="1">
        <f t="array" aca="1" ref="H870" ca="1">IF(I870&lt;&gt;"",INDIRECT("'"&amp;I870&amp;"'!"&amp;J870),"")</f>
        <v>458687</v>
      </c>
      <c r="I870" s="1510" t="s">
        <v>4998</v>
      </c>
      <c r="J870" s="1506" t="s">
        <v>5105</v>
      </c>
      <c r="K870" s="4"/>
    </row>
    <row r="871" spans="1:11" ht="15">
      <c r="A871">
        <v>812</v>
      </c>
      <c r="B871" s="721">
        <f>'Expenditures 16-24'!E116</f>
        <v>38018598</v>
      </c>
      <c r="C871" s="2" t="s">
        <v>504</v>
      </c>
      <c r="F871" s="4"/>
      <c r="G871" s="1" t="b">
        <f t="shared" ca="1" si="15"/>
        <v>1</v>
      </c>
      <c r="H871" s="1505" cm="1">
        <f t="array" aca="1" ref="H871" ca="1">IF(I871&lt;&gt;"",INDIRECT("'"&amp;I871&amp;"'!"&amp;J871),"")</f>
        <v>38018598</v>
      </c>
      <c r="I871" s="1510" t="s">
        <v>4998</v>
      </c>
      <c r="J871" s="1506" t="s">
        <v>5106</v>
      </c>
      <c r="K871" s="4"/>
    </row>
    <row r="872" spans="1:11" ht="15">
      <c r="A872" s="5">
        <v>813</v>
      </c>
      <c r="B872" s="721"/>
      <c r="F872" s="4" t="s">
        <v>4914</v>
      </c>
      <c r="G872" s="1" t="b">
        <f t="shared" ca="1" si="15"/>
        <v>1</v>
      </c>
      <c r="H872" s="1505" t="str" cm="1">
        <f t="array" aca="1" ref="H872" ca="1">IF(I872&lt;&gt;"",INDIRECT("'"&amp;I872&amp;"'!"&amp;J872),"")</f>
        <v/>
      </c>
      <c r="I872" s="1510"/>
      <c r="J872" s="1506"/>
      <c r="K872" s="4"/>
    </row>
    <row r="873" spans="1:11" ht="15">
      <c r="A873" s="5">
        <v>814</v>
      </c>
      <c r="B873" s="721"/>
      <c r="C873" s="2" t="s">
        <v>504</v>
      </c>
      <c r="F873" s="4" t="s">
        <v>4914</v>
      </c>
      <c r="G873" s="1" t="b">
        <f t="shared" ca="1" si="15"/>
        <v>1</v>
      </c>
      <c r="H873" s="1505" t="str" cm="1">
        <f t="array" aca="1" ref="H873" ca="1">IF(I873&lt;&gt;"",INDIRECT("'"&amp;I873&amp;"'!"&amp;J873),"")</f>
        <v/>
      </c>
      <c r="I873" s="1510"/>
      <c r="J873" s="1506"/>
      <c r="K873" s="4"/>
    </row>
    <row r="874" spans="1:11" ht="15">
      <c r="A874" s="5">
        <v>815</v>
      </c>
      <c r="B874" s="721"/>
      <c r="F874" s="4" t="s">
        <v>4914</v>
      </c>
      <c r="G874" s="1" t="b">
        <f t="shared" ca="1" si="15"/>
        <v>1</v>
      </c>
      <c r="H874" s="1505" t="str" cm="1">
        <f t="array" aca="1" ref="H874" ca="1">IF(I874&lt;&gt;"",INDIRECT("'"&amp;I874&amp;"'!"&amp;J874),"")</f>
        <v/>
      </c>
      <c r="I874" s="1510"/>
      <c r="J874" s="1506"/>
      <c r="K874" s="4"/>
    </row>
    <row r="875" spans="1:11" ht="15">
      <c r="A875" s="5">
        <v>816</v>
      </c>
      <c r="B875" s="721"/>
      <c r="F875" s="4" t="s">
        <v>4914</v>
      </c>
      <c r="G875" s="1" t="b">
        <f t="shared" ca="1" si="15"/>
        <v>1</v>
      </c>
      <c r="H875" s="1505" t="str" cm="1">
        <f t="array" aca="1" ref="H875" ca="1">IF(I875&lt;&gt;"",INDIRECT("'"&amp;I875&amp;"'!"&amp;J875),"")</f>
        <v/>
      </c>
      <c r="I875" s="1510"/>
      <c r="J875" s="1506"/>
      <c r="K875" s="4"/>
    </row>
    <row r="876" spans="1:11" ht="15">
      <c r="A876" s="5">
        <v>817</v>
      </c>
      <c r="B876" s="721"/>
      <c r="F876" s="4" t="s">
        <v>4914</v>
      </c>
      <c r="G876" s="1" t="b">
        <f t="shared" ca="1" si="15"/>
        <v>1</v>
      </c>
      <c r="H876" s="1505" t="str" cm="1">
        <f t="array" aca="1" ref="H876" ca="1">IF(I876&lt;&gt;"",INDIRECT("'"&amp;I876&amp;"'!"&amp;J876),"")</f>
        <v/>
      </c>
      <c r="I876" s="1510"/>
      <c r="J876" s="1506"/>
      <c r="K876" s="4"/>
    </row>
    <row r="877" spans="1:11" ht="15">
      <c r="A877">
        <v>818</v>
      </c>
      <c r="B877" s="721">
        <f>'Expenditures 16-24'!F5</f>
        <v>11135992</v>
      </c>
      <c r="F877" s="4"/>
      <c r="G877" s="1" t="b">
        <f t="shared" ca="1" si="15"/>
        <v>1</v>
      </c>
      <c r="H877" s="1505" cm="1">
        <f t="array" aca="1" ref="H877" ca="1">IF(I877&lt;&gt;"",INDIRECT("'"&amp;I877&amp;"'!"&amp;J877),"")</f>
        <v>11135992</v>
      </c>
      <c r="I877" s="1510" t="s">
        <v>4998</v>
      </c>
      <c r="J877" s="1506" t="s">
        <v>4947</v>
      </c>
      <c r="K877" s="4"/>
    </row>
    <row r="878" spans="1:11" ht="15">
      <c r="A878">
        <v>819</v>
      </c>
      <c r="B878" s="721">
        <f>'Expenditures 16-24'!F16</f>
        <v>21591</v>
      </c>
      <c r="F878" s="4"/>
      <c r="G878" s="1" t="b">
        <f t="shared" ca="1" si="15"/>
        <v>1</v>
      </c>
      <c r="H878" s="1505" cm="1">
        <f t="array" aca="1" ref="H878" ca="1">IF(I878&lt;&gt;"",INDIRECT("'"&amp;I878&amp;"'!"&amp;J878),"")</f>
        <v>21591</v>
      </c>
      <c r="I878" s="1510" t="s">
        <v>4998</v>
      </c>
      <c r="J878" s="1506" t="s">
        <v>5107</v>
      </c>
      <c r="K878" s="4"/>
    </row>
    <row r="879" spans="1:11" ht="15">
      <c r="A879" s="5">
        <v>820</v>
      </c>
      <c r="B879" s="721"/>
      <c r="F879" s="4" t="s">
        <v>4914</v>
      </c>
      <c r="G879" s="1" t="b">
        <f t="shared" ca="1" si="15"/>
        <v>1</v>
      </c>
      <c r="H879" s="1505" t="str" cm="1">
        <f t="array" aca="1" ref="H879" ca="1">IF(I879&lt;&gt;"",INDIRECT("'"&amp;I879&amp;"'!"&amp;J879),"")</f>
        <v/>
      </c>
      <c r="I879" s="1510"/>
      <c r="J879" s="1506"/>
      <c r="K879" s="4"/>
    </row>
    <row r="880" spans="1:11" ht="15">
      <c r="A880" s="5">
        <v>821</v>
      </c>
      <c r="B880" s="721"/>
      <c r="F880" s="4" t="s">
        <v>4914</v>
      </c>
      <c r="G880" s="1" t="b">
        <f t="shared" ca="1" si="15"/>
        <v>1</v>
      </c>
      <c r="H880" s="1505" t="str" cm="1">
        <f t="array" aca="1" ref="H880" ca="1">IF(I880&lt;&gt;"",INDIRECT("'"&amp;I880&amp;"'!"&amp;J880),"")</f>
        <v/>
      </c>
      <c r="I880" s="1510"/>
      <c r="J880" s="1506"/>
      <c r="K880" s="4"/>
    </row>
    <row r="881" spans="1:11" ht="15">
      <c r="A881" s="5">
        <v>822</v>
      </c>
      <c r="B881" s="721"/>
      <c r="F881" s="4" t="s">
        <v>4914</v>
      </c>
      <c r="G881" s="1" t="b">
        <f t="shared" ca="1" si="15"/>
        <v>1</v>
      </c>
      <c r="H881" s="1505" t="str" cm="1">
        <f t="array" aca="1" ref="H881" ca="1">IF(I881&lt;&gt;"",INDIRECT("'"&amp;I881&amp;"'!"&amp;J881),"")</f>
        <v/>
      </c>
      <c r="I881" s="1510"/>
      <c r="J881" s="1506"/>
      <c r="K881" s="4"/>
    </row>
    <row r="882" spans="1:11" ht="15">
      <c r="A882" s="5">
        <v>823</v>
      </c>
      <c r="B882" s="721"/>
      <c r="F882" s="4" t="s">
        <v>4914</v>
      </c>
      <c r="G882" s="1" t="b">
        <f t="shared" ca="1" si="15"/>
        <v>1</v>
      </c>
      <c r="H882" s="1505" t="str" cm="1">
        <f t="array" aca="1" ref="H882" ca="1">IF(I882&lt;&gt;"",INDIRECT("'"&amp;I882&amp;"'!"&amp;J882),"")</f>
        <v/>
      </c>
      <c r="I882" s="1510"/>
      <c r="J882" s="1506"/>
      <c r="K882" s="4"/>
    </row>
    <row r="883" spans="1:11" ht="15">
      <c r="A883" s="5">
        <v>824</v>
      </c>
      <c r="B883" s="721"/>
      <c r="F883" s="4" t="s">
        <v>4914</v>
      </c>
      <c r="G883" s="1" t="b">
        <f t="shared" ca="1" si="15"/>
        <v>1</v>
      </c>
      <c r="H883" s="1505" t="str" cm="1">
        <f t="array" aca="1" ref="H883" ca="1">IF(I883&lt;&gt;"",INDIRECT("'"&amp;I883&amp;"'!"&amp;J883),"")</f>
        <v/>
      </c>
      <c r="I883" s="1510"/>
      <c r="J883" s="1506"/>
      <c r="K883" s="4"/>
    </row>
    <row r="884" spans="1:11" ht="15">
      <c r="A884">
        <v>825</v>
      </c>
      <c r="B884" s="721">
        <f>'Expenditures 16-24'!F18</f>
        <v>194343</v>
      </c>
      <c r="F884" s="4"/>
      <c r="G884" s="1" t="b">
        <f t="shared" ca="1" si="15"/>
        <v>1</v>
      </c>
      <c r="H884" s="1505" cm="1">
        <f t="array" aca="1" ref="H884" ca="1">IF(I884&lt;&gt;"",INDIRECT("'"&amp;I884&amp;"'!"&amp;J884),"")</f>
        <v>194343</v>
      </c>
      <c r="I884" s="1510" t="s">
        <v>4998</v>
      </c>
      <c r="J884" s="1506" t="s">
        <v>5108</v>
      </c>
      <c r="K884" s="4"/>
    </row>
    <row r="885" spans="1:11" ht="15">
      <c r="A885" s="5">
        <v>826</v>
      </c>
      <c r="B885" s="721"/>
      <c r="F885" s="4" t="s">
        <v>4914</v>
      </c>
      <c r="G885" s="1" t="b">
        <f t="shared" ca="1" si="15"/>
        <v>1</v>
      </c>
      <c r="H885" s="1505" t="str" cm="1">
        <f t="array" aca="1" ref="H885" ca="1">IF(I885&lt;&gt;"",INDIRECT("'"&amp;I885&amp;"'!"&amp;J885),"")</f>
        <v/>
      </c>
      <c r="I885" s="1510"/>
      <c r="J885" s="1506"/>
      <c r="K885" s="4"/>
    </row>
    <row r="886" spans="1:11" ht="15">
      <c r="A886" s="5">
        <v>827</v>
      </c>
      <c r="B886" s="721"/>
      <c r="F886" s="4" t="s">
        <v>4914</v>
      </c>
      <c r="G886" s="1" t="b">
        <f t="shared" ca="1" si="15"/>
        <v>1</v>
      </c>
      <c r="H886" s="1505" t="str" cm="1">
        <f t="array" aca="1" ref="H886" ca="1">IF(I886&lt;&gt;"",INDIRECT("'"&amp;I886&amp;"'!"&amp;J886),"")</f>
        <v/>
      </c>
      <c r="I886" s="1510"/>
      <c r="J886" s="1506"/>
      <c r="K886" s="4"/>
    </row>
    <row r="887" spans="1:11" ht="15">
      <c r="A887" s="5">
        <v>828</v>
      </c>
      <c r="B887" s="721"/>
      <c r="F887" s="4" t="s">
        <v>4914</v>
      </c>
      <c r="G887" s="1" t="b">
        <f t="shared" ca="1" si="15"/>
        <v>1</v>
      </c>
      <c r="H887" s="1505" t="str" cm="1">
        <f t="array" aca="1" ref="H887" ca="1">IF(I887&lt;&gt;"",INDIRECT("'"&amp;I887&amp;"'!"&amp;J887),"")</f>
        <v/>
      </c>
      <c r="I887" s="1510"/>
      <c r="J887" s="1506"/>
      <c r="K887" s="4"/>
    </row>
    <row r="888" spans="1:11" ht="15">
      <c r="A888">
        <v>829</v>
      </c>
      <c r="B888" s="721">
        <f>'Expenditures 16-24'!F12</f>
        <v>0</v>
      </c>
      <c r="F888" s="4"/>
      <c r="G888" s="1" t="b">
        <f t="shared" ca="1" si="15"/>
        <v>1</v>
      </c>
      <c r="H888" s="1505" cm="1">
        <f t="array" aca="1" ref="H888" ca="1">IF(I888&lt;&gt;"",INDIRECT("'"&amp;I888&amp;"'!"&amp;J888),"")</f>
        <v>0</v>
      </c>
      <c r="I888" s="1510" t="s">
        <v>4998</v>
      </c>
      <c r="J888" s="1506" t="s">
        <v>4948</v>
      </c>
      <c r="K888" s="4"/>
    </row>
    <row r="889" spans="1:11" ht="15">
      <c r="A889">
        <v>830</v>
      </c>
      <c r="B889" s="721">
        <f>'Expenditures 16-24'!F13</f>
        <v>460124</v>
      </c>
      <c r="F889" s="4"/>
      <c r="G889" s="1" t="b">
        <f t="shared" ca="1" si="15"/>
        <v>1</v>
      </c>
      <c r="H889" s="1505" cm="1">
        <f t="array" aca="1" ref="H889" ca="1">IF(I889&lt;&gt;"",INDIRECT("'"&amp;I889&amp;"'!"&amp;J889),"")</f>
        <v>460124</v>
      </c>
      <c r="I889" s="1510" t="s">
        <v>4998</v>
      </c>
      <c r="J889" s="1506" t="s">
        <v>4949</v>
      </c>
      <c r="K889" s="4"/>
    </row>
    <row r="890" spans="1:11" ht="15">
      <c r="A890">
        <v>831</v>
      </c>
      <c r="B890" s="721">
        <f>'Expenditures 16-24'!F14</f>
        <v>557020</v>
      </c>
      <c r="F890" s="4"/>
      <c r="G890" s="1" t="b">
        <f t="shared" ca="1" si="15"/>
        <v>1</v>
      </c>
      <c r="H890" s="1505" cm="1">
        <f t="array" aca="1" ref="H890" ca="1">IF(I890&lt;&gt;"",INDIRECT("'"&amp;I890&amp;"'!"&amp;J890),"")</f>
        <v>557020</v>
      </c>
      <c r="I890" s="1510" t="s">
        <v>4998</v>
      </c>
      <c r="J890" s="1506" t="s">
        <v>5109</v>
      </c>
      <c r="K890" s="4"/>
    </row>
    <row r="891" spans="1:11" ht="15">
      <c r="A891">
        <v>832</v>
      </c>
      <c r="B891" s="721">
        <f>'Expenditures 16-24'!F15</f>
        <v>395084</v>
      </c>
      <c r="F891" s="4"/>
      <c r="G891" s="1" t="b">
        <f t="shared" ca="1" si="15"/>
        <v>1</v>
      </c>
      <c r="H891" s="1505" cm="1">
        <f t="array" aca="1" ref="H891" ca="1">IF(I891&lt;&gt;"",INDIRECT("'"&amp;I891&amp;"'!"&amp;J891),"")</f>
        <v>395084</v>
      </c>
      <c r="I891" s="1510" t="s">
        <v>4998</v>
      </c>
      <c r="J891" s="1506" t="s">
        <v>5110</v>
      </c>
      <c r="K891" s="4"/>
    </row>
    <row r="892" spans="1:11" ht="15">
      <c r="A892">
        <v>833</v>
      </c>
      <c r="B892" s="721">
        <f>'Expenditures 16-24'!F34</f>
        <v>13857564</v>
      </c>
      <c r="F892" s="4"/>
      <c r="G892" s="1" t="b">
        <f t="shared" ca="1" si="15"/>
        <v>1</v>
      </c>
      <c r="H892" s="1505" cm="1">
        <f t="array" aca="1" ref="H892" ca="1">IF(I892&lt;&gt;"",INDIRECT("'"&amp;I892&amp;"'!"&amp;J892),"")</f>
        <v>13857564</v>
      </c>
      <c r="I892" s="1510" t="s">
        <v>4998</v>
      </c>
      <c r="J892" s="1506" t="s">
        <v>4952</v>
      </c>
      <c r="K892" s="4"/>
    </row>
    <row r="893" spans="1:11" ht="15">
      <c r="A893">
        <v>834</v>
      </c>
      <c r="B893" s="721">
        <f>'Expenditures 16-24'!F38</f>
        <v>54968</v>
      </c>
      <c r="F893" s="4"/>
      <c r="G893" s="1" t="b">
        <f t="shared" ca="1" si="15"/>
        <v>1</v>
      </c>
      <c r="H893" s="1505" cm="1">
        <f t="array" aca="1" ref="H893" ca="1">IF(I893&lt;&gt;"",INDIRECT("'"&amp;I893&amp;"'!"&amp;J893),"")</f>
        <v>54968</v>
      </c>
      <c r="I893" s="1510" t="s">
        <v>4998</v>
      </c>
      <c r="J893" s="1506" t="s">
        <v>5111</v>
      </c>
      <c r="K893" s="4"/>
    </row>
    <row r="894" spans="1:11" ht="15">
      <c r="A894">
        <v>835</v>
      </c>
      <c r="B894" s="721">
        <f>'Expenditures 16-24'!F39</f>
        <v>24425</v>
      </c>
      <c r="C894" s="2" t="s">
        <v>504</v>
      </c>
      <c r="F894" s="4"/>
      <c r="G894" s="1" t="b">
        <f t="shared" ca="1" si="15"/>
        <v>1</v>
      </c>
      <c r="H894" s="1505" cm="1">
        <f t="array" aca="1" ref="H894" ca="1">IF(I894&lt;&gt;"",INDIRECT("'"&amp;I894&amp;"'!"&amp;J894),"")</f>
        <v>24425</v>
      </c>
      <c r="I894" s="1510" t="s">
        <v>4998</v>
      </c>
      <c r="J894" s="1506" t="s">
        <v>4953</v>
      </c>
      <c r="K894" s="4"/>
    </row>
    <row r="895" spans="1:11" ht="15">
      <c r="A895">
        <v>836</v>
      </c>
      <c r="B895" s="721">
        <f>'Expenditures 16-24'!F40</f>
        <v>129958</v>
      </c>
      <c r="F895" s="4"/>
      <c r="G895" s="1" t="b">
        <f t="shared" ca="1" si="15"/>
        <v>1</v>
      </c>
      <c r="H895" s="1505" cm="1">
        <f t="array" aca="1" ref="H895" ca="1">IF(I895&lt;&gt;"",INDIRECT("'"&amp;I895&amp;"'!"&amp;J895),"")</f>
        <v>129958</v>
      </c>
      <c r="I895" s="1510" t="s">
        <v>4998</v>
      </c>
      <c r="J895" s="1506" t="s">
        <v>5112</v>
      </c>
      <c r="K895" s="4"/>
    </row>
    <row r="896" spans="1:11" ht="15">
      <c r="A896">
        <v>837</v>
      </c>
      <c r="B896" s="721">
        <f>'Expenditures 16-24'!F41</f>
        <v>30975</v>
      </c>
      <c r="F896" s="4"/>
      <c r="G896" s="1" t="b">
        <f t="shared" ca="1" si="15"/>
        <v>1</v>
      </c>
      <c r="H896" s="1505" cm="1">
        <f t="array" aca="1" ref="H896" ca="1">IF(I896&lt;&gt;"",INDIRECT("'"&amp;I896&amp;"'!"&amp;J896),"")</f>
        <v>30975</v>
      </c>
      <c r="I896" s="1510" t="s">
        <v>4998</v>
      </c>
      <c r="J896" s="1506" t="s">
        <v>4954</v>
      </c>
      <c r="K896" s="4"/>
    </row>
    <row r="897" spans="1:11" ht="15">
      <c r="A897">
        <v>838</v>
      </c>
      <c r="B897" s="721">
        <f>'Expenditures 16-24'!F42</f>
        <v>147680</v>
      </c>
      <c r="F897" s="4"/>
      <c r="G897" s="1" t="b">
        <f t="shared" ca="1" si="15"/>
        <v>1</v>
      </c>
      <c r="H897" s="1505" cm="1">
        <f t="array" aca="1" ref="H897" ca="1">IF(I897&lt;&gt;"",INDIRECT("'"&amp;I897&amp;"'!"&amp;J897),"")</f>
        <v>147680</v>
      </c>
      <c r="I897" s="1510" t="s">
        <v>4998</v>
      </c>
      <c r="J897" s="1506" t="s">
        <v>5113</v>
      </c>
      <c r="K897" s="4"/>
    </row>
    <row r="898" spans="1:11" ht="15">
      <c r="A898">
        <v>839</v>
      </c>
      <c r="B898" s="721">
        <f>'Expenditures 16-24'!F43</f>
        <v>37924</v>
      </c>
      <c r="F898" s="4"/>
      <c r="G898" s="1" t="b">
        <f t="shared" ca="1" si="15"/>
        <v>1</v>
      </c>
      <c r="H898" s="1505" cm="1">
        <f t="array" aca="1" ref="H898" ca="1">IF(I898&lt;&gt;"",INDIRECT("'"&amp;I898&amp;"'!"&amp;J898),"")</f>
        <v>37924</v>
      </c>
      <c r="I898" s="1510" t="s">
        <v>4998</v>
      </c>
      <c r="J898" s="1506" t="s">
        <v>5114</v>
      </c>
      <c r="K898" s="4"/>
    </row>
    <row r="899" spans="1:11" ht="15">
      <c r="A899">
        <v>840</v>
      </c>
      <c r="B899" s="721">
        <f>'Expenditures 16-24'!F44</f>
        <v>425930</v>
      </c>
      <c r="F899" s="4"/>
      <c r="G899" s="1" t="b">
        <f t="shared" ca="1" si="15"/>
        <v>1</v>
      </c>
      <c r="H899" s="1505" cm="1">
        <f t="array" aca="1" ref="H899" ca="1">IF(I899&lt;&gt;"",INDIRECT("'"&amp;I899&amp;"'!"&amp;J899),"")</f>
        <v>425930</v>
      </c>
      <c r="I899" s="1510" t="s">
        <v>4998</v>
      </c>
      <c r="J899" s="1506" t="s">
        <v>5115</v>
      </c>
      <c r="K899" s="4"/>
    </row>
    <row r="900" spans="1:11" ht="15">
      <c r="A900">
        <v>841</v>
      </c>
      <c r="B900" s="721">
        <f>'Expenditures 16-24'!F46</f>
        <v>579620</v>
      </c>
      <c r="F900" s="4"/>
      <c r="G900" s="1" t="b">
        <f t="shared" ca="1" si="15"/>
        <v>1</v>
      </c>
      <c r="H900" s="1505" cm="1">
        <f t="array" aca="1" ref="H900" ca="1">IF(I900&lt;&gt;"",INDIRECT("'"&amp;I900&amp;"'!"&amp;J900),"")</f>
        <v>579620</v>
      </c>
      <c r="I900" s="1510" t="s">
        <v>4998</v>
      </c>
      <c r="J900" s="1506" t="s">
        <v>5116</v>
      </c>
      <c r="K900" s="4"/>
    </row>
    <row r="901" spans="1:11" ht="15">
      <c r="A901">
        <v>842</v>
      </c>
      <c r="B901" s="721">
        <f>'Expenditures 16-24'!F47</f>
        <v>1107118</v>
      </c>
      <c r="C901" s="2" t="s">
        <v>504</v>
      </c>
      <c r="F901" s="4"/>
      <c r="G901" s="1" t="b">
        <f t="shared" ca="1" si="15"/>
        <v>1</v>
      </c>
      <c r="H901" s="1505" cm="1">
        <f t="array" aca="1" ref="H901" ca="1">IF(I901&lt;&gt;"",INDIRECT("'"&amp;I901&amp;"'!"&amp;J901),"")</f>
        <v>1107118</v>
      </c>
      <c r="I901" s="1510" t="s">
        <v>4998</v>
      </c>
      <c r="J901" s="1506" t="s">
        <v>5117</v>
      </c>
      <c r="K901" s="4"/>
    </row>
    <row r="902" spans="1:11" ht="15">
      <c r="A902">
        <v>843</v>
      </c>
      <c r="B902" s="721">
        <f>'Expenditures 16-24'!F48</f>
        <v>17719</v>
      </c>
      <c r="F902" s="4"/>
      <c r="G902" s="1" t="b">
        <f t="shared" ca="1" si="15"/>
        <v>1</v>
      </c>
      <c r="H902" s="1505" cm="1">
        <f t="array" aca="1" ref="H902" ca="1">IF(I902&lt;&gt;"",INDIRECT("'"&amp;I902&amp;"'!"&amp;J902),"")</f>
        <v>17719</v>
      </c>
      <c r="I902" s="1510" t="s">
        <v>4998</v>
      </c>
      <c r="J902" s="1506" t="s">
        <v>5118</v>
      </c>
      <c r="K902" s="4"/>
    </row>
    <row r="903" spans="1:11" ht="15">
      <c r="A903">
        <v>844</v>
      </c>
      <c r="B903" s="721">
        <f>'Expenditures 16-24'!F49</f>
        <v>1704457</v>
      </c>
      <c r="F903" s="4"/>
      <c r="G903" s="1" t="b">
        <f t="shared" ca="1" si="15"/>
        <v>1</v>
      </c>
      <c r="H903" s="1505" cm="1">
        <f t="array" aca="1" ref="H903" ca="1">IF(I903&lt;&gt;"",INDIRECT("'"&amp;I903&amp;"'!"&amp;J903),"")</f>
        <v>1704457</v>
      </c>
      <c r="I903" s="1510" t="s">
        <v>4998</v>
      </c>
      <c r="J903" s="1506" t="s">
        <v>5119</v>
      </c>
      <c r="K903" s="4"/>
    </row>
    <row r="904" spans="1:11" ht="15">
      <c r="A904">
        <v>845</v>
      </c>
      <c r="B904" s="721">
        <f>'Expenditures 16-24'!F51</f>
        <v>20278</v>
      </c>
      <c r="F904" s="4"/>
      <c r="G904" s="1" t="b">
        <f t="shared" ca="1" si="15"/>
        <v>1</v>
      </c>
      <c r="H904" s="1505" cm="1">
        <f t="array" aca="1" ref="H904" ca="1">IF(I904&lt;&gt;"",INDIRECT("'"&amp;I904&amp;"'!"&amp;J904),"")</f>
        <v>20278</v>
      </c>
      <c r="I904" s="1510" t="s">
        <v>4998</v>
      </c>
      <c r="J904" s="1506" t="s">
        <v>5120</v>
      </c>
      <c r="K904" s="4"/>
    </row>
    <row r="905" spans="1:11" ht="15">
      <c r="A905">
        <v>846</v>
      </c>
      <c r="B905" s="721">
        <f>'Expenditures 16-24'!F52</f>
        <v>171583</v>
      </c>
      <c r="C905" s="2" t="s">
        <v>504</v>
      </c>
      <c r="F905" s="4"/>
      <c r="G905" s="1" t="b">
        <f t="shared" ca="1" si="15"/>
        <v>1</v>
      </c>
      <c r="H905" s="1505" cm="1">
        <f t="array" aca="1" ref="H905" ca="1">IF(I905&lt;&gt;"",INDIRECT("'"&amp;I905&amp;"'!"&amp;J905),"")</f>
        <v>171583</v>
      </c>
      <c r="I905" s="1510" t="s">
        <v>4998</v>
      </c>
      <c r="J905" s="1506" t="s">
        <v>5121</v>
      </c>
      <c r="K905" s="4"/>
    </row>
    <row r="906" spans="1:11" ht="15">
      <c r="A906">
        <v>847</v>
      </c>
      <c r="B906" s="721">
        <f>'Expenditures 16-24'!F55</f>
        <v>239308</v>
      </c>
      <c r="F906" s="4"/>
      <c r="G906" s="1" t="b">
        <f t="shared" ca="1" si="15"/>
        <v>1</v>
      </c>
      <c r="H906" s="1505" cm="1">
        <f t="array" aca="1" ref="H906" ca="1">IF(I906&lt;&gt;"",INDIRECT("'"&amp;I906&amp;"'!"&amp;J906),"")</f>
        <v>239308</v>
      </c>
      <c r="I906" s="1510" t="s">
        <v>4998</v>
      </c>
      <c r="J906" s="1506" t="s">
        <v>5122</v>
      </c>
      <c r="K906" s="4"/>
    </row>
    <row r="907" spans="1:11" ht="15">
      <c r="A907">
        <v>848</v>
      </c>
      <c r="B907" s="721">
        <f>'Expenditures 16-24'!F57</f>
        <v>105914</v>
      </c>
      <c r="F907" s="4"/>
      <c r="G907" s="1" t="b">
        <f t="shared" ca="1" si="15"/>
        <v>1</v>
      </c>
      <c r="H907" s="1505" cm="1">
        <f t="array" aca="1" ref="H907" ca="1">IF(I907&lt;&gt;"",INDIRECT("'"&amp;I907&amp;"'!"&amp;J907),"")</f>
        <v>105914</v>
      </c>
      <c r="I907" s="1510" t="s">
        <v>4998</v>
      </c>
      <c r="J907" s="1506" t="s">
        <v>5123</v>
      </c>
      <c r="K907" s="4"/>
    </row>
    <row r="908" spans="1:11" ht="15">
      <c r="A908">
        <v>849</v>
      </c>
      <c r="B908" s="721">
        <f>'Expenditures 16-24'!F58</f>
        <v>2039</v>
      </c>
      <c r="C908" s="2" t="s">
        <v>504</v>
      </c>
      <c r="F908" s="4"/>
      <c r="G908" s="1" t="b">
        <f t="shared" ca="1" si="15"/>
        <v>1</v>
      </c>
      <c r="H908" s="1505" cm="1">
        <f t="array" aca="1" ref="H908" ca="1">IF(I908&lt;&gt;"",INDIRECT("'"&amp;I908&amp;"'!"&amp;J908),"")</f>
        <v>2039</v>
      </c>
      <c r="I908" s="1510" t="s">
        <v>4998</v>
      </c>
      <c r="J908" s="1506" t="s">
        <v>5124</v>
      </c>
      <c r="K908" s="4"/>
    </row>
    <row r="909" spans="1:11" ht="15">
      <c r="A909">
        <v>850</v>
      </c>
      <c r="B909" s="721">
        <f>'Expenditures 16-24'!F59</f>
        <v>107953</v>
      </c>
      <c r="F909" s="4"/>
      <c r="G909" s="1" t="b">
        <f t="shared" ca="1" si="15"/>
        <v>1</v>
      </c>
      <c r="H909" s="1505" cm="1">
        <f t="array" aca="1" ref="H909" ca="1">IF(I909&lt;&gt;"",INDIRECT("'"&amp;I909&amp;"'!"&amp;J909),"")</f>
        <v>107953</v>
      </c>
      <c r="I909" s="1510" t="s">
        <v>4998</v>
      </c>
      <c r="J909" s="1506" t="s">
        <v>5125</v>
      </c>
      <c r="K909" s="4"/>
    </row>
    <row r="910" spans="1:11" ht="15">
      <c r="A910">
        <v>851</v>
      </c>
      <c r="B910" s="721">
        <f>'Expenditures 16-24'!F61</f>
        <v>857</v>
      </c>
      <c r="F910" s="4"/>
      <c r="G910" s="1" t="b">
        <f t="shared" ca="1" si="15"/>
        <v>1</v>
      </c>
      <c r="H910" s="1505" cm="1">
        <f t="array" aca="1" ref="H910" ca="1">IF(I910&lt;&gt;"",INDIRECT("'"&amp;I910&amp;"'!"&amp;J910),"")</f>
        <v>857</v>
      </c>
      <c r="I910" s="1510" t="s">
        <v>4998</v>
      </c>
      <c r="J910" s="1506" t="s">
        <v>5126</v>
      </c>
      <c r="K910" s="4"/>
    </row>
    <row r="911" spans="1:11" ht="15">
      <c r="A911">
        <v>852</v>
      </c>
      <c r="B911" s="721">
        <f>'Expenditures 16-24'!F62</f>
        <v>14294</v>
      </c>
      <c r="C911" s="2" t="s">
        <v>504</v>
      </c>
      <c r="F911" s="4"/>
      <c r="G911" s="1" t="b">
        <f t="shared" ca="1" si="15"/>
        <v>1</v>
      </c>
      <c r="H911" s="1505" cm="1">
        <f t="array" aca="1" ref="H911" ca="1">IF(I911&lt;&gt;"",INDIRECT("'"&amp;I911&amp;"'!"&amp;J911),"")</f>
        <v>14294</v>
      </c>
      <c r="I911" s="1510" t="s">
        <v>4998</v>
      </c>
      <c r="J911" s="1506" t="s">
        <v>5127</v>
      </c>
      <c r="K911" s="4"/>
    </row>
    <row r="912" spans="1:11" ht="15">
      <c r="A912">
        <v>853</v>
      </c>
      <c r="B912" s="721">
        <f>'Expenditures 16-24'!F63</f>
        <v>86751</v>
      </c>
      <c r="F912" s="4"/>
      <c r="G912" s="1" t="b">
        <f t="shared" ca="1" si="15"/>
        <v>1</v>
      </c>
      <c r="H912" s="1505" cm="1">
        <f t="array" aca="1" ref="H912" ca="1">IF(I912&lt;&gt;"",INDIRECT("'"&amp;I912&amp;"'!"&amp;J912),"")</f>
        <v>86751</v>
      </c>
      <c r="I912" s="1510" t="s">
        <v>4998</v>
      </c>
      <c r="J912" s="1506" t="s">
        <v>5128</v>
      </c>
      <c r="K912" s="4"/>
    </row>
    <row r="913" spans="1:11" ht="15">
      <c r="A913">
        <v>854</v>
      </c>
      <c r="B913" s="721">
        <f>'Expenditures 16-24'!F64</f>
        <v>0</v>
      </c>
      <c r="F913" s="4"/>
      <c r="G913" s="1" t="b">
        <f t="shared" ca="1" si="15"/>
        <v>1</v>
      </c>
      <c r="H913" s="1505" cm="1">
        <f t="array" aca="1" ref="H913" ca="1">IF(I913&lt;&gt;"",INDIRECT("'"&amp;I913&amp;"'!"&amp;J913),"")</f>
        <v>0</v>
      </c>
      <c r="I913" s="1510" t="s">
        <v>4998</v>
      </c>
      <c r="J913" s="1506" t="s">
        <v>5129</v>
      </c>
      <c r="K913" s="4"/>
    </row>
    <row r="914" spans="1:11" ht="15">
      <c r="A914">
        <v>855</v>
      </c>
      <c r="B914" s="721">
        <f>'Expenditures 16-24'!F65</f>
        <v>7683350</v>
      </c>
      <c r="F914" s="4"/>
      <c r="G914" s="1" t="b">
        <f t="shared" ca="1" si="15"/>
        <v>1</v>
      </c>
      <c r="H914" s="1505" cm="1">
        <f t="array" aca="1" ref="H914" ca="1">IF(I914&lt;&gt;"",INDIRECT("'"&amp;I914&amp;"'!"&amp;J914),"")</f>
        <v>7683350</v>
      </c>
      <c r="I914" s="1510" t="s">
        <v>4998</v>
      </c>
      <c r="J914" s="1506" t="s">
        <v>5130</v>
      </c>
      <c r="K914" s="4"/>
    </row>
    <row r="915" spans="1:11" ht="15">
      <c r="A915">
        <v>856</v>
      </c>
      <c r="B915" s="721">
        <f>'Expenditures 16-24'!F66</f>
        <v>505030</v>
      </c>
      <c r="F915" s="4"/>
      <c r="G915" s="1" t="b">
        <f t="shared" ca="1" si="15"/>
        <v>1</v>
      </c>
      <c r="H915" s="1505" cm="1">
        <f t="array" aca="1" ref="H915" ca="1">IF(I915&lt;&gt;"",INDIRECT("'"&amp;I915&amp;"'!"&amp;J915),"")</f>
        <v>505030</v>
      </c>
      <c r="I915" s="1510" t="s">
        <v>4998</v>
      </c>
      <c r="J915" s="1506" t="s">
        <v>5131</v>
      </c>
      <c r="K915" s="4"/>
    </row>
    <row r="916" spans="1:11" ht="15">
      <c r="A916" s="5">
        <v>857</v>
      </c>
      <c r="B916" s="721"/>
      <c r="F916" s="4" t="s">
        <v>4914</v>
      </c>
      <c r="G916" s="1" t="b">
        <f t="shared" ca="1" si="15"/>
        <v>1</v>
      </c>
      <c r="H916" s="1505" t="str" cm="1">
        <f t="array" aca="1" ref="H916" ca="1">IF(I916&lt;&gt;"",INDIRECT("'"&amp;I916&amp;"'!"&amp;J916),"")</f>
        <v/>
      </c>
      <c r="I916" s="1510"/>
      <c r="J916" s="1506"/>
      <c r="K916" s="4"/>
    </row>
    <row r="917" spans="1:11" ht="15">
      <c r="A917">
        <v>858</v>
      </c>
      <c r="B917" s="721">
        <f>'Expenditures 16-24'!F67</f>
        <v>8290282</v>
      </c>
      <c r="F917" s="4"/>
      <c r="G917" s="1" t="b">
        <f t="shared" ca="1" si="15"/>
        <v>1</v>
      </c>
      <c r="H917" s="1505" cm="1">
        <f t="array" aca="1" ref="H917" ca="1">IF(I917&lt;&gt;"",INDIRECT("'"&amp;I917&amp;"'!"&amp;J917),"")</f>
        <v>8290282</v>
      </c>
      <c r="I917" s="1510" t="s">
        <v>4998</v>
      </c>
      <c r="J917" s="1506" t="s">
        <v>5132</v>
      </c>
      <c r="K917" s="4"/>
    </row>
    <row r="918" spans="1:11" ht="15">
      <c r="A918">
        <v>859</v>
      </c>
      <c r="B918" s="721">
        <f>'Expenditures 16-24'!F69</f>
        <v>0</v>
      </c>
      <c r="F918" s="4"/>
      <c r="G918" s="1" t="b">
        <f t="shared" ca="1" si="15"/>
        <v>1</v>
      </c>
      <c r="H918" s="1505" cm="1">
        <f t="array" aca="1" ref="H918" ca="1">IF(I918&lt;&gt;"",INDIRECT("'"&amp;I918&amp;"'!"&amp;J918),"")</f>
        <v>0</v>
      </c>
      <c r="I918" s="1510" t="s">
        <v>4998</v>
      </c>
      <c r="J918" s="1506" t="s">
        <v>5133</v>
      </c>
      <c r="K918" s="4"/>
    </row>
    <row r="919" spans="1:11" ht="15">
      <c r="A919">
        <v>860</v>
      </c>
      <c r="B919" s="721">
        <f>'Expenditures 16-24'!F70</f>
        <v>0</v>
      </c>
      <c r="C919" s="2" t="s">
        <v>504</v>
      </c>
      <c r="F919" s="4"/>
      <c r="G919" s="1" t="b">
        <f t="shared" ca="1" si="15"/>
        <v>1</v>
      </c>
      <c r="H919" s="1505" cm="1">
        <f t="array" aca="1" ref="H919" ca="1">IF(I919&lt;&gt;"",INDIRECT("'"&amp;I919&amp;"'!"&amp;J919),"")</f>
        <v>0</v>
      </c>
      <c r="I919" s="1510" t="s">
        <v>4998</v>
      </c>
      <c r="J919" s="1506" t="s">
        <v>5134</v>
      </c>
      <c r="K919" s="4"/>
    </row>
    <row r="920" spans="1:11" ht="15">
      <c r="A920">
        <v>861</v>
      </c>
      <c r="B920" s="721">
        <f>'Expenditures 16-24'!F71</f>
        <v>6158</v>
      </c>
      <c r="F920" s="4"/>
      <c r="G920" s="1" t="b">
        <f t="shared" ca="1" si="15"/>
        <v>1</v>
      </c>
      <c r="H920" s="1505" cm="1">
        <f t="array" aca="1" ref="H920" ca="1">IF(I920&lt;&gt;"",INDIRECT("'"&amp;I920&amp;"'!"&amp;J920),"")</f>
        <v>6158</v>
      </c>
      <c r="I920" s="1510" t="s">
        <v>4998</v>
      </c>
      <c r="J920" s="1506" t="s">
        <v>5135</v>
      </c>
      <c r="K920" s="4"/>
    </row>
    <row r="921" spans="1:11" ht="15">
      <c r="A921">
        <v>862</v>
      </c>
      <c r="B921" s="721">
        <f>'Expenditures 16-24'!F72</f>
        <v>31488</v>
      </c>
      <c r="F921" s="4"/>
      <c r="G921" s="1" t="b">
        <f t="shared" ca="1" si="15"/>
        <v>1</v>
      </c>
      <c r="H921" s="1505" cm="1">
        <f t="array" aca="1" ref="H921" ca="1">IF(I921&lt;&gt;"",INDIRECT("'"&amp;I921&amp;"'!"&amp;J921),"")</f>
        <v>31488</v>
      </c>
      <c r="I921" s="1510" t="s">
        <v>4998</v>
      </c>
      <c r="J921" s="1506" t="s">
        <v>5136</v>
      </c>
      <c r="K921" s="4"/>
    </row>
    <row r="922" spans="1:11" ht="15">
      <c r="A922" s="5">
        <v>863</v>
      </c>
      <c r="B922" s="721"/>
      <c r="F922" s="4" t="s">
        <v>4914</v>
      </c>
      <c r="G922" s="1" t="b">
        <f t="shared" ca="1" si="15"/>
        <v>1</v>
      </c>
      <c r="H922" s="1505" t="str" cm="1">
        <f t="array" aca="1" ref="H922" ca="1">IF(I922&lt;&gt;"",INDIRECT("'"&amp;I922&amp;"'!"&amp;J922),"")</f>
        <v/>
      </c>
      <c r="I922" s="1510"/>
      <c r="J922" s="1506"/>
      <c r="K922" s="4"/>
    </row>
    <row r="923" spans="1:11" ht="15">
      <c r="A923">
        <v>864</v>
      </c>
      <c r="B923" s="721">
        <f>'Expenditures 16-24'!F73</f>
        <v>280644</v>
      </c>
      <c r="F923" s="4"/>
      <c r="G923" s="1" t="b">
        <f t="shared" ca="1" si="15"/>
        <v>1</v>
      </c>
      <c r="H923" s="1505" cm="1">
        <f t="array" aca="1" ref="H923" ca="1">IF(I923&lt;&gt;"",INDIRECT("'"&amp;I923&amp;"'!"&amp;J923),"")</f>
        <v>280644</v>
      </c>
      <c r="I923" s="1510" t="s">
        <v>4998</v>
      </c>
      <c r="J923" s="1506" t="s">
        <v>5137</v>
      </c>
      <c r="K923" s="4"/>
    </row>
    <row r="924" spans="1:11" ht="15">
      <c r="A924" s="5">
        <v>865</v>
      </c>
      <c r="B924" s="721"/>
      <c r="F924" s="4" t="s">
        <v>4914</v>
      </c>
      <c r="G924" s="1" t="b">
        <f t="shared" ca="1" si="15"/>
        <v>1</v>
      </c>
      <c r="H924" s="1505" t="str" cm="1">
        <f t="array" aca="1" ref="H924" ca="1">IF(I924&lt;&gt;"",INDIRECT("'"&amp;I924&amp;"'!"&amp;J924),"")</f>
        <v/>
      </c>
      <c r="I924" s="1510"/>
      <c r="J924" s="1506"/>
      <c r="K924" s="4"/>
    </row>
    <row r="925" spans="1:11" ht="15">
      <c r="A925">
        <v>866</v>
      </c>
      <c r="B925" s="721">
        <f>'Expenditures 16-24'!F74</f>
        <v>318290</v>
      </c>
      <c r="F925" s="4"/>
      <c r="G925" s="1" t="b">
        <f t="shared" ca="1" si="15"/>
        <v>1</v>
      </c>
      <c r="H925" s="1505" cm="1">
        <f t="array" aca="1" ref="H925" ca="1">IF(I925&lt;&gt;"",INDIRECT("'"&amp;I925&amp;"'!"&amp;J925),"")</f>
        <v>318290</v>
      </c>
      <c r="I925" s="1510" t="s">
        <v>4998</v>
      </c>
      <c r="J925" s="1506" t="s">
        <v>5138</v>
      </c>
      <c r="K925" s="4"/>
    </row>
    <row r="926" spans="1:11" ht="15">
      <c r="A926">
        <v>867</v>
      </c>
      <c r="B926" s="721">
        <f>'Expenditures 16-24'!F75</f>
        <v>1960650</v>
      </c>
      <c r="F926" s="4"/>
      <c r="G926" s="1" t="b">
        <f t="shared" ca="1" si="15"/>
        <v>1</v>
      </c>
      <c r="H926" s="1505" cm="1">
        <f t="array" aca="1" ref="H926" ca="1">IF(I926&lt;&gt;"",INDIRECT("'"&amp;I926&amp;"'!"&amp;J926),"")</f>
        <v>1960650</v>
      </c>
      <c r="I926" s="1510" t="s">
        <v>4998</v>
      </c>
      <c r="J926" s="1506" t="s">
        <v>5139</v>
      </c>
      <c r="K926" s="4"/>
    </row>
    <row r="927" spans="1:11" ht="15">
      <c r="A927">
        <v>868</v>
      </c>
      <c r="B927" s="721">
        <f>'Expenditures 16-24'!F76</f>
        <v>13046870</v>
      </c>
      <c r="C927" s="2" t="s">
        <v>504</v>
      </c>
      <c r="F927" s="4"/>
      <c r="G927" s="1" t="b">
        <f t="shared" ca="1" si="15"/>
        <v>1</v>
      </c>
      <c r="H927" s="1505" cm="1">
        <f t="array" aca="1" ref="H927" ca="1">IF(I927&lt;&gt;"",INDIRECT("'"&amp;I927&amp;"'!"&amp;J927),"")</f>
        <v>13046870</v>
      </c>
      <c r="I927" s="1510" t="s">
        <v>4998</v>
      </c>
      <c r="J927" s="1506" t="s">
        <v>5140</v>
      </c>
      <c r="K927" s="4"/>
    </row>
    <row r="928" spans="1:11" ht="15">
      <c r="A928">
        <v>869</v>
      </c>
      <c r="B928" s="721">
        <f>'Expenditures 16-24'!F77</f>
        <v>111629</v>
      </c>
      <c r="F928" s="4"/>
      <c r="G928" s="1" t="b">
        <f t="shared" ref="G928:G991" ca="1" si="16">H928=B928</f>
        <v>1</v>
      </c>
      <c r="H928" s="1505" cm="1">
        <f t="array" aca="1" ref="H928" ca="1">IF(I928&lt;&gt;"",INDIRECT("'"&amp;I928&amp;"'!"&amp;J928),"")</f>
        <v>111629</v>
      </c>
      <c r="I928" s="1510" t="s">
        <v>4998</v>
      </c>
      <c r="J928" s="1506" t="s">
        <v>5141</v>
      </c>
      <c r="K928" s="4"/>
    </row>
    <row r="929" spans="1:11" ht="15">
      <c r="A929">
        <v>870</v>
      </c>
      <c r="B929" s="721">
        <f>'Expenditures 16-24'!F116</f>
        <v>27016063</v>
      </c>
      <c r="C929" s="2" t="s">
        <v>504</v>
      </c>
      <c r="F929" s="4"/>
      <c r="G929" s="1" t="b">
        <f t="shared" ca="1" si="16"/>
        <v>1</v>
      </c>
      <c r="H929" s="1505" cm="1">
        <f t="array" aca="1" ref="H929" ca="1">IF(I929&lt;&gt;"",INDIRECT("'"&amp;I929&amp;"'!"&amp;J929),"")</f>
        <v>27016063</v>
      </c>
      <c r="I929" s="1510" t="s">
        <v>4998</v>
      </c>
      <c r="J929" s="1506" t="s">
        <v>5142</v>
      </c>
      <c r="K929" s="4"/>
    </row>
    <row r="930" spans="1:11" ht="15">
      <c r="A930" s="5">
        <v>871</v>
      </c>
      <c r="B930" s="721"/>
      <c r="F930" s="4" t="s">
        <v>4914</v>
      </c>
      <c r="G930" s="1" t="b">
        <f t="shared" ca="1" si="16"/>
        <v>1</v>
      </c>
      <c r="H930" s="1505" t="str" cm="1">
        <f t="array" aca="1" ref="H930" ca="1">IF(I930&lt;&gt;"",INDIRECT("'"&amp;I930&amp;"'!"&amp;J930),"")</f>
        <v/>
      </c>
      <c r="I930" s="1510"/>
      <c r="J930" s="1506"/>
      <c r="K930" s="4"/>
    </row>
    <row r="931" spans="1:11" ht="15">
      <c r="A931" s="5">
        <v>872</v>
      </c>
      <c r="B931" s="721"/>
      <c r="C931" s="2" t="s">
        <v>504</v>
      </c>
      <c r="F931" s="4" t="s">
        <v>4914</v>
      </c>
      <c r="G931" s="1" t="b">
        <f t="shared" ca="1" si="16"/>
        <v>1</v>
      </c>
      <c r="H931" s="1505" t="str" cm="1">
        <f t="array" aca="1" ref="H931" ca="1">IF(I931&lt;&gt;"",INDIRECT("'"&amp;I931&amp;"'!"&amp;J931),"")</f>
        <v/>
      </c>
      <c r="I931" s="1510"/>
      <c r="J931" s="1506"/>
      <c r="K931" s="4"/>
    </row>
    <row r="932" spans="1:11" ht="15">
      <c r="A932" s="5">
        <v>873</v>
      </c>
      <c r="B932" s="721"/>
      <c r="F932" s="4" t="s">
        <v>4914</v>
      </c>
      <c r="G932" s="1" t="b">
        <f t="shared" ca="1" si="16"/>
        <v>1</v>
      </c>
      <c r="H932" s="1505" t="str" cm="1">
        <f t="array" aca="1" ref="H932" ca="1">IF(I932&lt;&gt;"",INDIRECT("'"&amp;I932&amp;"'!"&amp;J932),"")</f>
        <v/>
      </c>
      <c r="I932" s="1510"/>
      <c r="J932" s="1506"/>
      <c r="K932" s="4"/>
    </row>
    <row r="933" spans="1:11" ht="15">
      <c r="A933" s="5">
        <v>874</v>
      </c>
      <c r="B933" s="721"/>
      <c r="F933" s="4" t="s">
        <v>4914</v>
      </c>
      <c r="G933" s="1" t="b">
        <f t="shared" ca="1" si="16"/>
        <v>1</v>
      </c>
      <c r="H933" s="1505" t="str" cm="1">
        <f t="array" aca="1" ref="H933" ca="1">IF(I933&lt;&gt;"",INDIRECT("'"&amp;I933&amp;"'!"&amp;J933),"")</f>
        <v/>
      </c>
      <c r="I933" s="1510"/>
      <c r="J933" s="1506"/>
      <c r="K933" s="4"/>
    </row>
    <row r="934" spans="1:11" ht="15">
      <c r="A934" s="5">
        <v>875</v>
      </c>
      <c r="B934" s="721"/>
      <c r="F934" s="4" t="s">
        <v>4914</v>
      </c>
      <c r="G934" s="1" t="b">
        <f t="shared" ca="1" si="16"/>
        <v>1</v>
      </c>
      <c r="H934" s="1505" t="str" cm="1">
        <f t="array" aca="1" ref="H934" ca="1">IF(I934&lt;&gt;"",INDIRECT("'"&amp;I934&amp;"'!"&amp;J934),"")</f>
        <v/>
      </c>
      <c r="I934" s="1510"/>
      <c r="J934" s="1506"/>
      <c r="K934" s="4"/>
    </row>
    <row r="935" spans="1:11" ht="15">
      <c r="A935">
        <v>876</v>
      </c>
      <c r="B935" s="721">
        <f>'Expenditures 16-24'!G5</f>
        <v>3441108</v>
      </c>
      <c r="F935" s="4"/>
      <c r="G935" s="1" t="b">
        <f t="shared" ca="1" si="16"/>
        <v>1</v>
      </c>
      <c r="H935" s="1505" cm="1">
        <f t="array" aca="1" ref="H935" ca="1">IF(I935&lt;&gt;"",INDIRECT("'"&amp;I935&amp;"'!"&amp;J935),"")</f>
        <v>3441108</v>
      </c>
      <c r="I935" s="1510" t="s">
        <v>4998</v>
      </c>
      <c r="J935" s="1506" t="s">
        <v>4956</v>
      </c>
      <c r="K935" s="4"/>
    </row>
    <row r="936" spans="1:11" ht="15">
      <c r="A936">
        <v>877</v>
      </c>
      <c r="B936" s="721">
        <f>'Expenditures 16-24'!G16</f>
        <v>0</v>
      </c>
      <c r="F936" s="4"/>
      <c r="G936" s="1" t="b">
        <f t="shared" ca="1" si="16"/>
        <v>1</v>
      </c>
      <c r="H936" s="1505" cm="1">
        <f t="array" aca="1" ref="H936" ca="1">IF(I936&lt;&gt;"",INDIRECT("'"&amp;I936&amp;"'!"&amp;J936),"")</f>
        <v>0</v>
      </c>
      <c r="I936" s="1510" t="s">
        <v>4998</v>
      </c>
      <c r="J936" s="1506" t="s">
        <v>5143</v>
      </c>
      <c r="K936" s="4"/>
    </row>
    <row r="937" spans="1:11" ht="15">
      <c r="A937" s="5">
        <v>878</v>
      </c>
      <c r="B937" s="721"/>
      <c r="F937" s="4" t="s">
        <v>4914</v>
      </c>
      <c r="G937" s="1" t="b">
        <f t="shared" ca="1" si="16"/>
        <v>1</v>
      </c>
      <c r="H937" s="1505" t="str" cm="1">
        <f t="array" aca="1" ref="H937" ca="1">IF(I937&lt;&gt;"",INDIRECT("'"&amp;I937&amp;"'!"&amp;J937),"")</f>
        <v/>
      </c>
      <c r="I937" s="1510"/>
      <c r="J937" s="1506"/>
      <c r="K937" s="4"/>
    </row>
    <row r="938" spans="1:11" ht="15">
      <c r="A938" s="5">
        <v>879</v>
      </c>
      <c r="B938" s="721"/>
      <c r="F938" s="4" t="s">
        <v>4914</v>
      </c>
      <c r="G938" s="1" t="b">
        <f t="shared" ca="1" si="16"/>
        <v>1</v>
      </c>
      <c r="H938" s="1505" t="str" cm="1">
        <f t="array" aca="1" ref="H938" ca="1">IF(I938&lt;&gt;"",INDIRECT("'"&amp;I938&amp;"'!"&amp;J938),"")</f>
        <v/>
      </c>
      <c r="I938" s="1510"/>
      <c r="J938" s="1506"/>
      <c r="K938" s="4"/>
    </row>
    <row r="939" spans="1:11" ht="15">
      <c r="A939" s="5">
        <v>880</v>
      </c>
      <c r="B939" s="721"/>
      <c r="F939" s="4" t="s">
        <v>4914</v>
      </c>
      <c r="G939" s="1" t="b">
        <f t="shared" ca="1" si="16"/>
        <v>1</v>
      </c>
      <c r="H939" s="1505" t="str" cm="1">
        <f t="array" aca="1" ref="H939" ca="1">IF(I939&lt;&gt;"",INDIRECT("'"&amp;I939&amp;"'!"&amp;J939),"")</f>
        <v/>
      </c>
      <c r="I939" s="1510"/>
      <c r="J939" s="1506"/>
      <c r="K939" s="4"/>
    </row>
    <row r="940" spans="1:11" ht="15">
      <c r="A940" s="5">
        <v>881</v>
      </c>
      <c r="B940" s="721"/>
      <c r="F940" s="4" t="s">
        <v>4914</v>
      </c>
      <c r="G940" s="1" t="b">
        <f t="shared" ca="1" si="16"/>
        <v>1</v>
      </c>
      <c r="H940" s="1505" t="str" cm="1">
        <f t="array" aca="1" ref="H940" ca="1">IF(I940&lt;&gt;"",INDIRECT("'"&amp;I940&amp;"'!"&amp;J940),"")</f>
        <v/>
      </c>
      <c r="I940" s="1510"/>
      <c r="J940" s="1506"/>
      <c r="K940" s="4"/>
    </row>
    <row r="941" spans="1:11" ht="15">
      <c r="A941" s="5">
        <v>882</v>
      </c>
      <c r="B941" s="721"/>
      <c r="F941" s="4" t="s">
        <v>4914</v>
      </c>
      <c r="G941" s="1" t="b">
        <f t="shared" ca="1" si="16"/>
        <v>1</v>
      </c>
      <c r="H941" s="1505" t="str" cm="1">
        <f t="array" aca="1" ref="H941" ca="1">IF(I941&lt;&gt;"",INDIRECT("'"&amp;I941&amp;"'!"&amp;J941),"")</f>
        <v/>
      </c>
      <c r="I941" s="1510"/>
      <c r="J941" s="1506"/>
      <c r="K941" s="4"/>
    </row>
    <row r="942" spans="1:11" ht="15">
      <c r="A942">
        <v>883</v>
      </c>
      <c r="B942" s="721">
        <f>'Expenditures 16-24'!G18</f>
        <v>0</v>
      </c>
      <c r="F942" s="4"/>
      <c r="G942" s="1" t="b">
        <f t="shared" ca="1" si="16"/>
        <v>1</v>
      </c>
      <c r="H942" s="1505" cm="1">
        <f t="array" aca="1" ref="H942" ca="1">IF(I942&lt;&gt;"",INDIRECT("'"&amp;I942&amp;"'!"&amp;J942),"")</f>
        <v>0</v>
      </c>
      <c r="I942" s="1510" t="s">
        <v>4998</v>
      </c>
      <c r="J942" s="1506" t="s">
        <v>5144</v>
      </c>
      <c r="K942" s="4"/>
    </row>
    <row r="943" spans="1:11" ht="15">
      <c r="A943" s="5">
        <v>884</v>
      </c>
      <c r="B943" s="721"/>
      <c r="F943" s="4" t="s">
        <v>4914</v>
      </c>
      <c r="G943" s="1" t="b">
        <f t="shared" ca="1" si="16"/>
        <v>1</v>
      </c>
      <c r="H943" s="1505" t="str" cm="1">
        <f t="array" aca="1" ref="H943" ca="1">IF(I943&lt;&gt;"",INDIRECT("'"&amp;I943&amp;"'!"&amp;J943),"")</f>
        <v/>
      </c>
      <c r="I943" s="1510"/>
      <c r="J943" s="1506"/>
      <c r="K943" s="4"/>
    </row>
    <row r="944" spans="1:11" ht="15">
      <c r="A944" s="5">
        <v>885</v>
      </c>
      <c r="B944" s="721"/>
      <c r="F944" s="4" t="s">
        <v>4914</v>
      </c>
      <c r="G944" s="1" t="b">
        <f t="shared" ca="1" si="16"/>
        <v>1</v>
      </c>
      <c r="H944" s="1505" t="str" cm="1">
        <f t="array" aca="1" ref="H944" ca="1">IF(I944&lt;&gt;"",INDIRECT("'"&amp;I944&amp;"'!"&amp;J944),"")</f>
        <v/>
      </c>
      <c r="I944" s="1510"/>
      <c r="J944" s="1506"/>
      <c r="K944" s="4"/>
    </row>
    <row r="945" spans="1:11" ht="15">
      <c r="A945" s="5">
        <v>886</v>
      </c>
      <c r="B945" s="721"/>
      <c r="F945" s="4" t="s">
        <v>4914</v>
      </c>
      <c r="G945" s="1" t="b">
        <f t="shared" ca="1" si="16"/>
        <v>1</v>
      </c>
      <c r="H945" s="1505" t="str" cm="1">
        <f t="array" aca="1" ref="H945" ca="1">IF(I945&lt;&gt;"",INDIRECT("'"&amp;I945&amp;"'!"&amp;J945),"")</f>
        <v/>
      </c>
      <c r="I945" s="1510"/>
      <c r="J945" s="1506"/>
      <c r="K945" s="4"/>
    </row>
    <row r="946" spans="1:11" ht="15">
      <c r="A946">
        <v>887</v>
      </c>
      <c r="B946" s="721">
        <f>'Expenditures 16-24'!G12</f>
        <v>0</v>
      </c>
      <c r="F946" s="4"/>
      <c r="G946" s="1" t="b">
        <f t="shared" ca="1" si="16"/>
        <v>1</v>
      </c>
      <c r="H946" s="1505" cm="1">
        <f t="array" aca="1" ref="H946" ca="1">IF(I946&lt;&gt;"",INDIRECT("'"&amp;I946&amp;"'!"&amp;J946),"")</f>
        <v>0</v>
      </c>
      <c r="I946" s="1510" t="s">
        <v>4998</v>
      </c>
      <c r="J946" s="1506" t="s">
        <v>4957</v>
      </c>
      <c r="K946" s="4"/>
    </row>
    <row r="947" spans="1:11" ht="15">
      <c r="A947">
        <v>888</v>
      </c>
      <c r="B947" s="721">
        <f>'Expenditures 16-24'!G13</f>
        <v>109672</v>
      </c>
      <c r="F947" s="4"/>
      <c r="G947" s="1" t="b">
        <f t="shared" ca="1" si="16"/>
        <v>1</v>
      </c>
      <c r="H947" s="1505" cm="1">
        <f t="array" aca="1" ref="H947" ca="1">IF(I947&lt;&gt;"",INDIRECT("'"&amp;I947&amp;"'!"&amp;J947),"")</f>
        <v>109672</v>
      </c>
      <c r="I947" s="1510" t="s">
        <v>4998</v>
      </c>
      <c r="J947" s="1506" t="s">
        <v>4958</v>
      </c>
      <c r="K947" s="4"/>
    </row>
    <row r="948" spans="1:11" ht="15">
      <c r="A948">
        <v>889</v>
      </c>
      <c r="B948" s="721">
        <f>'Expenditures 16-24'!G14</f>
        <v>20515</v>
      </c>
      <c r="F948" s="4"/>
      <c r="G948" s="1" t="b">
        <f t="shared" ca="1" si="16"/>
        <v>1</v>
      </c>
      <c r="H948" s="1505" cm="1">
        <f t="array" aca="1" ref="H948" ca="1">IF(I948&lt;&gt;"",INDIRECT("'"&amp;I948&amp;"'!"&amp;J948),"")</f>
        <v>20515</v>
      </c>
      <c r="I948" s="1510" t="s">
        <v>4998</v>
      </c>
      <c r="J948" s="1506" t="s">
        <v>5145</v>
      </c>
      <c r="K948" s="4"/>
    </row>
    <row r="949" spans="1:11" ht="15">
      <c r="A949">
        <v>890</v>
      </c>
      <c r="B949" s="721">
        <f>'Expenditures 16-24'!G15</f>
        <v>0</v>
      </c>
      <c r="F949" s="4"/>
      <c r="G949" s="1" t="b">
        <f t="shared" ca="1" si="16"/>
        <v>1</v>
      </c>
      <c r="H949" s="1505" cm="1">
        <f t="array" aca="1" ref="H949" ca="1">IF(I949&lt;&gt;"",INDIRECT("'"&amp;I949&amp;"'!"&amp;J949),"")</f>
        <v>0</v>
      </c>
      <c r="I949" s="1510" t="s">
        <v>4998</v>
      </c>
      <c r="J949" s="1506" t="s">
        <v>5146</v>
      </c>
      <c r="K949" s="4"/>
    </row>
    <row r="950" spans="1:11" ht="15">
      <c r="A950">
        <v>891</v>
      </c>
      <c r="B950" s="721">
        <f>'Expenditures 16-24'!G34</f>
        <v>3571295</v>
      </c>
      <c r="F950" s="4"/>
      <c r="G950" s="1" t="b">
        <f t="shared" ca="1" si="16"/>
        <v>1</v>
      </c>
      <c r="H950" s="1505" cm="1">
        <f t="array" aca="1" ref="H950" ca="1">IF(I950&lt;&gt;"",INDIRECT("'"&amp;I950&amp;"'!"&amp;J950),"")</f>
        <v>3571295</v>
      </c>
      <c r="I950" s="1510" t="s">
        <v>4998</v>
      </c>
      <c r="J950" s="1506" t="s">
        <v>4961</v>
      </c>
      <c r="K950" s="4"/>
    </row>
    <row r="951" spans="1:11" ht="15">
      <c r="A951">
        <v>892</v>
      </c>
      <c r="B951" s="721">
        <f>'Expenditures 16-24'!G38</f>
        <v>0</v>
      </c>
      <c r="F951" s="4"/>
      <c r="G951" s="1" t="b">
        <f t="shared" ca="1" si="16"/>
        <v>1</v>
      </c>
      <c r="H951" s="1505" cm="1">
        <f t="array" aca="1" ref="H951" ca="1">IF(I951&lt;&gt;"",INDIRECT("'"&amp;I951&amp;"'!"&amp;J951),"")</f>
        <v>0</v>
      </c>
      <c r="I951" s="1510" t="s">
        <v>4998</v>
      </c>
      <c r="J951" s="1506" t="s">
        <v>5147</v>
      </c>
      <c r="K951" s="4"/>
    </row>
    <row r="952" spans="1:11" ht="15">
      <c r="A952">
        <v>893</v>
      </c>
      <c r="B952" s="721">
        <f>'Expenditures 16-24'!G39</f>
        <v>0</v>
      </c>
      <c r="C952" s="2" t="s">
        <v>504</v>
      </c>
      <c r="F952" s="4"/>
      <c r="G952" s="1" t="b">
        <f t="shared" ca="1" si="16"/>
        <v>1</v>
      </c>
      <c r="H952" s="1505" cm="1">
        <f t="array" aca="1" ref="H952" ca="1">IF(I952&lt;&gt;"",INDIRECT("'"&amp;I952&amp;"'!"&amp;J952),"")</f>
        <v>0</v>
      </c>
      <c r="I952" s="1510" t="s">
        <v>4998</v>
      </c>
      <c r="J952" s="1506" t="s">
        <v>4962</v>
      </c>
      <c r="K952" s="4"/>
    </row>
    <row r="953" spans="1:11" ht="15">
      <c r="A953">
        <v>894</v>
      </c>
      <c r="B953" s="721">
        <f>'Expenditures 16-24'!G40</f>
        <v>0</v>
      </c>
      <c r="F953" s="4"/>
      <c r="G953" s="1" t="b">
        <f t="shared" ca="1" si="16"/>
        <v>1</v>
      </c>
      <c r="H953" s="1505" cm="1">
        <f t="array" aca="1" ref="H953" ca="1">IF(I953&lt;&gt;"",INDIRECT("'"&amp;I953&amp;"'!"&amp;J953),"")</f>
        <v>0</v>
      </c>
      <c r="I953" s="1510" t="s">
        <v>4998</v>
      </c>
      <c r="J953" s="1506" t="s">
        <v>5148</v>
      </c>
      <c r="K953" s="4"/>
    </row>
    <row r="954" spans="1:11" ht="15">
      <c r="A954">
        <v>895</v>
      </c>
      <c r="B954" s="721">
        <f>'Expenditures 16-24'!G41</f>
        <v>0</v>
      </c>
      <c r="F954" s="4"/>
      <c r="G954" s="1" t="b">
        <f t="shared" ca="1" si="16"/>
        <v>1</v>
      </c>
      <c r="H954" s="1505" cm="1">
        <f t="array" aca="1" ref="H954" ca="1">IF(I954&lt;&gt;"",INDIRECT("'"&amp;I954&amp;"'!"&amp;J954),"")</f>
        <v>0</v>
      </c>
      <c r="I954" s="1510" t="s">
        <v>4998</v>
      </c>
      <c r="J954" s="1506" t="s">
        <v>4963</v>
      </c>
      <c r="K954" s="4"/>
    </row>
    <row r="955" spans="1:11" ht="15">
      <c r="A955">
        <v>896</v>
      </c>
      <c r="B955" s="721">
        <f>'Expenditures 16-24'!G42</f>
        <v>0</v>
      </c>
      <c r="F955" s="4"/>
      <c r="G955" s="1" t="b">
        <f t="shared" ca="1" si="16"/>
        <v>1</v>
      </c>
      <c r="H955" s="1505" cm="1">
        <f t="array" aca="1" ref="H955" ca="1">IF(I955&lt;&gt;"",INDIRECT("'"&amp;I955&amp;"'!"&amp;J955),"")</f>
        <v>0</v>
      </c>
      <c r="I955" s="1510" t="s">
        <v>4998</v>
      </c>
      <c r="J955" s="1506" t="s">
        <v>5149</v>
      </c>
      <c r="K955" s="4"/>
    </row>
    <row r="956" spans="1:11" ht="15">
      <c r="A956">
        <v>897</v>
      </c>
      <c r="B956" s="721">
        <f>'Expenditures 16-24'!G43</f>
        <v>0</v>
      </c>
      <c r="F956" s="4"/>
      <c r="G956" s="1" t="b">
        <f t="shared" ca="1" si="16"/>
        <v>1</v>
      </c>
      <c r="H956" s="1505" cm="1">
        <f t="array" aca="1" ref="H956" ca="1">IF(I956&lt;&gt;"",INDIRECT("'"&amp;I956&amp;"'!"&amp;J956),"")</f>
        <v>0</v>
      </c>
      <c r="I956" s="1510" t="s">
        <v>4998</v>
      </c>
      <c r="J956" s="1506" t="s">
        <v>5150</v>
      </c>
      <c r="K956" s="4"/>
    </row>
    <row r="957" spans="1:11" ht="15">
      <c r="A957">
        <v>898</v>
      </c>
      <c r="B957" s="721">
        <f>'Expenditures 16-24'!G44</f>
        <v>0</v>
      </c>
      <c r="F957" s="4"/>
      <c r="G957" s="1" t="b">
        <f t="shared" ca="1" si="16"/>
        <v>1</v>
      </c>
      <c r="H957" s="1505" cm="1">
        <f t="array" aca="1" ref="H957" ca="1">IF(I957&lt;&gt;"",INDIRECT("'"&amp;I957&amp;"'!"&amp;J957),"")</f>
        <v>0</v>
      </c>
      <c r="I957" s="1510" t="s">
        <v>4998</v>
      </c>
      <c r="J957" s="1506" t="s">
        <v>5151</v>
      </c>
      <c r="K957" s="4"/>
    </row>
    <row r="958" spans="1:11" ht="15">
      <c r="A958">
        <v>899</v>
      </c>
      <c r="B958" s="721">
        <f>'Expenditures 16-24'!G46</f>
        <v>0</v>
      </c>
      <c r="F958" s="4"/>
      <c r="G958" s="1" t="b">
        <f t="shared" ca="1" si="16"/>
        <v>1</v>
      </c>
      <c r="H958" s="1505" cm="1">
        <f t="array" aca="1" ref="H958" ca="1">IF(I958&lt;&gt;"",INDIRECT("'"&amp;I958&amp;"'!"&amp;J958),"")</f>
        <v>0</v>
      </c>
      <c r="I958" s="1510" t="s">
        <v>4998</v>
      </c>
      <c r="J958" s="1506" t="s">
        <v>5152</v>
      </c>
      <c r="K958" s="4"/>
    </row>
    <row r="959" spans="1:11" ht="15">
      <c r="A959">
        <v>900</v>
      </c>
      <c r="B959" s="721">
        <f>'Expenditures 16-24'!G47</f>
        <v>0</v>
      </c>
      <c r="C959" s="2" t="s">
        <v>504</v>
      </c>
      <c r="F959" s="4"/>
      <c r="G959" s="1" t="b">
        <f t="shared" ca="1" si="16"/>
        <v>1</v>
      </c>
      <c r="H959" s="1505" cm="1">
        <f t="array" aca="1" ref="H959" ca="1">IF(I959&lt;&gt;"",INDIRECT("'"&amp;I959&amp;"'!"&amp;J959),"")</f>
        <v>0</v>
      </c>
      <c r="I959" s="1510" t="s">
        <v>4998</v>
      </c>
      <c r="J959" s="1506" t="s">
        <v>5153</v>
      </c>
      <c r="K959" s="4"/>
    </row>
    <row r="960" spans="1:11" ht="15">
      <c r="A960">
        <v>901</v>
      </c>
      <c r="B960" s="721">
        <f>'Expenditures 16-24'!G48</f>
        <v>0</v>
      </c>
      <c r="F960" s="4"/>
      <c r="G960" s="1" t="b">
        <f t="shared" ca="1" si="16"/>
        <v>1</v>
      </c>
      <c r="H960" s="1505" cm="1">
        <f t="array" aca="1" ref="H960" ca="1">IF(I960&lt;&gt;"",INDIRECT("'"&amp;I960&amp;"'!"&amp;J960),"")</f>
        <v>0</v>
      </c>
      <c r="I960" s="1510" t="s">
        <v>4998</v>
      </c>
      <c r="J960" s="1506" t="s">
        <v>5154</v>
      </c>
      <c r="K960" s="4"/>
    </row>
    <row r="961" spans="1:11" ht="15">
      <c r="A961">
        <v>902</v>
      </c>
      <c r="B961" s="721">
        <f>'Expenditures 16-24'!G49</f>
        <v>0</v>
      </c>
      <c r="F961" s="4"/>
      <c r="G961" s="1" t="b">
        <f t="shared" ca="1" si="16"/>
        <v>1</v>
      </c>
      <c r="H961" s="1505" cm="1">
        <f t="array" aca="1" ref="H961" ca="1">IF(I961&lt;&gt;"",INDIRECT("'"&amp;I961&amp;"'!"&amp;J961),"")</f>
        <v>0</v>
      </c>
      <c r="I961" s="1510" t="s">
        <v>4998</v>
      </c>
      <c r="J961" s="1506" t="s">
        <v>5155</v>
      </c>
      <c r="K961" s="4"/>
    </row>
    <row r="962" spans="1:11" ht="15">
      <c r="A962">
        <v>903</v>
      </c>
      <c r="B962" s="721">
        <f>'Expenditures 16-24'!G51</f>
        <v>0</v>
      </c>
      <c r="F962" s="4"/>
      <c r="G962" s="1" t="b">
        <f t="shared" ca="1" si="16"/>
        <v>1</v>
      </c>
      <c r="H962" s="1505" cm="1">
        <f t="array" aca="1" ref="H962" ca="1">IF(I962&lt;&gt;"",INDIRECT("'"&amp;I962&amp;"'!"&amp;J962),"")</f>
        <v>0</v>
      </c>
      <c r="I962" s="1510" t="s">
        <v>4998</v>
      </c>
      <c r="J962" s="1506" t="s">
        <v>5156</v>
      </c>
      <c r="K962" s="4"/>
    </row>
    <row r="963" spans="1:11" ht="15">
      <c r="A963">
        <v>904</v>
      </c>
      <c r="B963" s="721">
        <f>'Expenditures 16-24'!G52</f>
        <v>0</v>
      </c>
      <c r="C963" s="2" t="s">
        <v>504</v>
      </c>
      <c r="F963" s="4"/>
      <c r="G963" s="1" t="b">
        <f t="shared" ca="1" si="16"/>
        <v>1</v>
      </c>
      <c r="H963" s="1505" cm="1">
        <f t="array" aca="1" ref="H963" ca="1">IF(I963&lt;&gt;"",INDIRECT("'"&amp;I963&amp;"'!"&amp;J963),"")</f>
        <v>0</v>
      </c>
      <c r="I963" s="1510" t="s">
        <v>4998</v>
      </c>
      <c r="J963" s="1506" t="s">
        <v>5157</v>
      </c>
      <c r="K963" s="4"/>
    </row>
    <row r="964" spans="1:11" ht="15">
      <c r="A964">
        <v>905</v>
      </c>
      <c r="B964" s="721">
        <f>'Expenditures 16-24'!G55</f>
        <v>157248</v>
      </c>
      <c r="F964" s="4"/>
      <c r="G964" s="1" t="b">
        <f t="shared" ca="1" si="16"/>
        <v>1</v>
      </c>
      <c r="H964" s="1505" cm="1">
        <f t="array" aca="1" ref="H964" ca="1">IF(I964&lt;&gt;"",INDIRECT("'"&amp;I964&amp;"'!"&amp;J964),"")</f>
        <v>157248</v>
      </c>
      <c r="I964" s="1510" t="s">
        <v>4998</v>
      </c>
      <c r="J964" s="1506" t="s">
        <v>5158</v>
      </c>
      <c r="K964" s="4"/>
    </row>
    <row r="965" spans="1:11" ht="15">
      <c r="A965">
        <v>906</v>
      </c>
      <c r="B965" s="721">
        <f>'Expenditures 16-24'!G57</f>
        <v>0</v>
      </c>
      <c r="F965" s="4"/>
      <c r="G965" s="1" t="b">
        <f t="shared" ca="1" si="16"/>
        <v>1</v>
      </c>
      <c r="H965" s="1505" cm="1">
        <f t="array" aca="1" ref="H965" ca="1">IF(I965&lt;&gt;"",INDIRECT("'"&amp;I965&amp;"'!"&amp;J965),"")</f>
        <v>0</v>
      </c>
      <c r="I965" s="1510" t="s">
        <v>4998</v>
      </c>
      <c r="J965" s="1506" t="s">
        <v>5159</v>
      </c>
      <c r="K965" s="4"/>
    </row>
    <row r="966" spans="1:11" ht="15">
      <c r="A966">
        <v>907</v>
      </c>
      <c r="B966" s="721">
        <f>'Expenditures 16-24'!G58</f>
        <v>0</v>
      </c>
      <c r="C966" s="2" t="s">
        <v>504</v>
      </c>
      <c r="F966" s="4"/>
      <c r="G966" s="1" t="b">
        <f t="shared" ca="1" si="16"/>
        <v>1</v>
      </c>
      <c r="H966" s="1505" cm="1">
        <f t="array" aca="1" ref="H966" ca="1">IF(I966&lt;&gt;"",INDIRECT("'"&amp;I966&amp;"'!"&amp;J966),"")</f>
        <v>0</v>
      </c>
      <c r="I966" s="1510" t="s">
        <v>4998</v>
      </c>
      <c r="J966" s="1506" t="s">
        <v>5160</v>
      </c>
      <c r="K966" s="4"/>
    </row>
    <row r="967" spans="1:11" ht="15">
      <c r="A967">
        <v>908</v>
      </c>
      <c r="B967" s="721">
        <f>'Expenditures 16-24'!G59</f>
        <v>0</v>
      </c>
      <c r="F967" s="4"/>
      <c r="G967" s="1" t="b">
        <f t="shared" ca="1" si="16"/>
        <v>1</v>
      </c>
      <c r="H967" s="1505" cm="1">
        <f t="array" aca="1" ref="H967" ca="1">IF(I967&lt;&gt;"",INDIRECT("'"&amp;I967&amp;"'!"&amp;J967),"")</f>
        <v>0</v>
      </c>
      <c r="I967" s="1510" t="s">
        <v>4998</v>
      </c>
      <c r="J967" s="1506" t="s">
        <v>5161</v>
      </c>
      <c r="K967" s="4"/>
    </row>
    <row r="968" spans="1:11" ht="15">
      <c r="A968">
        <v>909</v>
      </c>
      <c r="B968" s="721">
        <f>'Expenditures 16-24'!G61</f>
        <v>0</v>
      </c>
      <c r="F968" s="4"/>
      <c r="G968" s="1" t="b">
        <f t="shared" ca="1" si="16"/>
        <v>1</v>
      </c>
      <c r="H968" s="1505" cm="1">
        <f t="array" aca="1" ref="H968" ca="1">IF(I968&lt;&gt;"",INDIRECT("'"&amp;I968&amp;"'!"&amp;J968),"")</f>
        <v>0</v>
      </c>
      <c r="I968" s="1510" t="s">
        <v>4998</v>
      </c>
      <c r="J968" s="1506" t="s">
        <v>5162</v>
      </c>
      <c r="K968" s="4"/>
    </row>
    <row r="969" spans="1:11" ht="15">
      <c r="A969">
        <v>910</v>
      </c>
      <c r="B969" s="721">
        <f>'Expenditures 16-24'!G62</f>
        <v>0</v>
      </c>
      <c r="C969" s="2" t="s">
        <v>504</v>
      </c>
      <c r="F969" s="4"/>
      <c r="G969" s="1" t="b">
        <f t="shared" ca="1" si="16"/>
        <v>1</v>
      </c>
      <c r="H969" s="1505" cm="1">
        <f t="array" aca="1" ref="H969" ca="1">IF(I969&lt;&gt;"",INDIRECT("'"&amp;I969&amp;"'!"&amp;J969),"")</f>
        <v>0</v>
      </c>
      <c r="I969" s="1510" t="s">
        <v>4998</v>
      </c>
      <c r="J969" s="1506" t="s">
        <v>5163</v>
      </c>
      <c r="K969" s="4"/>
    </row>
    <row r="970" spans="1:11" ht="15">
      <c r="A970">
        <v>911</v>
      </c>
      <c r="B970" s="721">
        <f>'Expenditures 16-24'!G63</f>
        <v>0</v>
      </c>
      <c r="F970" s="4"/>
      <c r="G970" s="1" t="b">
        <f t="shared" ca="1" si="16"/>
        <v>1</v>
      </c>
      <c r="H970" s="1505" cm="1">
        <f t="array" aca="1" ref="H970" ca="1">IF(I970&lt;&gt;"",INDIRECT("'"&amp;I970&amp;"'!"&amp;J970),"")</f>
        <v>0</v>
      </c>
      <c r="I970" s="1510" t="s">
        <v>4998</v>
      </c>
      <c r="J970" s="1506" t="s">
        <v>5164</v>
      </c>
      <c r="K970" s="4"/>
    </row>
    <row r="971" spans="1:11" ht="15">
      <c r="A971">
        <v>912</v>
      </c>
      <c r="B971" s="721">
        <f>'Expenditures 16-24'!G64</f>
        <v>0</v>
      </c>
      <c r="F971" s="4"/>
      <c r="G971" s="1" t="b">
        <f t="shared" ca="1" si="16"/>
        <v>1</v>
      </c>
      <c r="H971" s="1505" cm="1">
        <f t="array" aca="1" ref="H971" ca="1">IF(I971&lt;&gt;"",INDIRECT("'"&amp;I971&amp;"'!"&amp;J971),"")</f>
        <v>0</v>
      </c>
      <c r="I971" s="1510" t="s">
        <v>4998</v>
      </c>
      <c r="J971" s="1506" t="s">
        <v>5165</v>
      </c>
      <c r="K971" s="4"/>
    </row>
    <row r="972" spans="1:11" ht="15">
      <c r="A972">
        <v>913</v>
      </c>
      <c r="B972" s="721">
        <f>'Expenditures 16-24'!G65</f>
        <v>42801</v>
      </c>
      <c r="F972" s="4"/>
      <c r="G972" s="1" t="b">
        <f t="shared" ca="1" si="16"/>
        <v>1</v>
      </c>
      <c r="H972" s="1505" cm="1">
        <f t="array" aca="1" ref="H972" ca="1">IF(I972&lt;&gt;"",INDIRECT("'"&amp;I972&amp;"'!"&amp;J972),"")</f>
        <v>42801</v>
      </c>
      <c r="I972" s="1510" t="s">
        <v>4998</v>
      </c>
      <c r="J972" s="1506" t="s">
        <v>5166</v>
      </c>
      <c r="K972" s="4"/>
    </row>
    <row r="973" spans="1:11" ht="15">
      <c r="A973">
        <v>914</v>
      </c>
      <c r="B973" s="721">
        <f>'Expenditures 16-24'!G66</f>
        <v>672</v>
      </c>
      <c r="F973" s="4"/>
      <c r="G973" s="1" t="b">
        <f t="shared" ca="1" si="16"/>
        <v>1</v>
      </c>
      <c r="H973" s="1505" cm="1">
        <f t="array" aca="1" ref="H973" ca="1">IF(I973&lt;&gt;"",INDIRECT("'"&amp;I973&amp;"'!"&amp;J973),"")</f>
        <v>672</v>
      </c>
      <c r="I973" s="1510" t="s">
        <v>4998</v>
      </c>
      <c r="J973" s="1506" t="s">
        <v>5167</v>
      </c>
      <c r="K973" s="4"/>
    </row>
    <row r="974" spans="1:11" ht="15">
      <c r="A974" s="5">
        <v>915</v>
      </c>
      <c r="B974" s="721"/>
      <c r="F974" s="4" t="s">
        <v>4914</v>
      </c>
      <c r="G974" s="1" t="b">
        <f t="shared" ca="1" si="16"/>
        <v>1</v>
      </c>
      <c r="H974" s="1505" t="str" cm="1">
        <f t="array" aca="1" ref="H974" ca="1">IF(I974&lt;&gt;"",INDIRECT("'"&amp;I974&amp;"'!"&amp;J974),"")</f>
        <v/>
      </c>
      <c r="I974" s="1510"/>
      <c r="J974" s="1506"/>
      <c r="K974" s="4"/>
    </row>
    <row r="975" spans="1:11" ht="15">
      <c r="A975">
        <v>916</v>
      </c>
      <c r="B975" s="721">
        <f>'Expenditures 16-24'!G67</f>
        <v>43473</v>
      </c>
      <c r="F975" s="4"/>
      <c r="G975" s="1" t="b">
        <f t="shared" ca="1" si="16"/>
        <v>1</v>
      </c>
      <c r="H975" s="1505" cm="1">
        <f t="array" aca="1" ref="H975" ca="1">IF(I975&lt;&gt;"",INDIRECT("'"&amp;I975&amp;"'!"&amp;J975),"")</f>
        <v>43473</v>
      </c>
      <c r="I975" s="1510" t="s">
        <v>4998</v>
      </c>
      <c r="J975" s="1506" t="s">
        <v>5168</v>
      </c>
      <c r="K975" s="4"/>
    </row>
    <row r="976" spans="1:11" ht="15">
      <c r="A976">
        <v>917</v>
      </c>
      <c r="B976" s="721">
        <f>'Expenditures 16-24'!G69</f>
        <v>0</v>
      </c>
      <c r="F976" s="4"/>
      <c r="G976" s="1" t="b">
        <f t="shared" ca="1" si="16"/>
        <v>1</v>
      </c>
      <c r="H976" s="1505" cm="1">
        <f t="array" aca="1" ref="H976" ca="1">IF(I976&lt;&gt;"",INDIRECT("'"&amp;I976&amp;"'!"&amp;J976),"")</f>
        <v>0</v>
      </c>
      <c r="I976" s="1510" t="s">
        <v>4998</v>
      </c>
      <c r="J976" s="1506" t="s">
        <v>5169</v>
      </c>
      <c r="K976" s="4"/>
    </row>
    <row r="977" spans="1:11" ht="15">
      <c r="A977">
        <v>918</v>
      </c>
      <c r="B977" s="721">
        <f>'Expenditures 16-24'!G70</f>
        <v>0</v>
      </c>
      <c r="C977" s="2" t="s">
        <v>504</v>
      </c>
      <c r="F977" s="4"/>
      <c r="G977" s="1" t="b">
        <f t="shared" ca="1" si="16"/>
        <v>1</v>
      </c>
      <c r="H977" s="1505" cm="1">
        <f t="array" aca="1" ref="H977" ca="1">IF(I977&lt;&gt;"",INDIRECT("'"&amp;I977&amp;"'!"&amp;J977),"")</f>
        <v>0</v>
      </c>
      <c r="I977" s="1510" t="s">
        <v>4998</v>
      </c>
      <c r="J977" s="1506" t="s">
        <v>5170</v>
      </c>
      <c r="K977" s="4"/>
    </row>
    <row r="978" spans="1:11" ht="15">
      <c r="A978">
        <v>919</v>
      </c>
      <c r="B978" s="721">
        <f>'Expenditures 16-24'!G71</f>
        <v>0</v>
      </c>
      <c r="F978" s="4"/>
      <c r="G978" s="1" t="b">
        <f t="shared" ca="1" si="16"/>
        <v>1</v>
      </c>
      <c r="H978" s="1505" cm="1">
        <f t="array" aca="1" ref="H978" ca="1">IF(I978&lt;&gt;"",INDIRECT("'"&amp;I978&amp;"'!"&amp;J978),"")</f>
        <v>0</v>
      </c>
      <c r="I978" s="1510" t="s">
        <v>4998</v>
      </c>
      <c r="J978" s="1506" t="s">
        <v>5171</v>
      </c>
      <c r="K978" s="4"/>
    </row>
    <row r="979" spans="1:11" ht="15">
      <c r="A979">
        <v>920</v>
      </c>
      <c r="B979" s="721">
        <f>'Expenditures 16-24'!G72</f>
        <v>0</v>
      </c>
      <c r="F979" s="4"/>
      <c r="G979" s="1" t="b">
        <f t="shared" ca="1" si="16"/>
        <v>1</v>
      </c>
      <c r="H979" s="1505" cm="1">
        <f t="array" aca="1" ref="H979" ca="1">IF(I979&lt;&gt;"",INDIRECT("'"&amp;I979&amp;"'!"&amp;J979),"")</f>
        <v>0</v>
      </c>
      <c r="I979" s="1510" t="s">
        <v>4998</v>
      </c>
      <c r="J979" s="1506" t="s">
        <v>5172</v>
      </c>
      <c r="K979" s="4"/>
    </row>
    <row r="980" spans="1:11" ht="15">
      <c r="A980" s="5">
        <v>921</v>
      </c>
      <c r="B980" s="721"/>
      <c r="F980" s="4" t="s">
        <v>4914</v>
      </c>
      <c r="G980" s="1" t="b">
        <f t="shared" ca="1" si="16"/>
        <v>1</v>
      </c>
      <c r="H980" s="1505" t="str" cm="1">
        <f t="array" aca="1" ref="H980" ca="1">IF(I980&lt;&gt;"",INDIRECT("'"&amp;I980&amp;"'!"&amp;J980),"")</f>
        <v/>
      </c>
      <c r="I980" s="1510"/>
      <c r="J980" s="1506"/>
      <c r="K980" s="4"/>
    </row>
    <row r="981" spans="1:11" ht="15">
      <c r="A981">
        <v>922</v>
      </c>
      <c r="B981" s="721">
        <f>'Expenditures 16-24'!G73</f>
        <v>143195</v>
      </c>
      <c r="F981" s="4"/>
      <c r="G981" s="1" t="b">
        <f t="shared" ca="1" si="16"/>
        <v>1</v>
      </c>
      <c r="H981" s="1505" cm="1">
        <f t="array" aca="1" ref="H981" ca="1">IF(I981&lt;&gt;"",INDIRECT("'"&amp;I981&amp;"'!"&amp;J981),"")</f>
        <v>143195</v>
      </c>
      <c r="I981" s="1510" t="s">
        <v>4998</v>
      </c>
      <c r="J981" s="1506" t="s">
        <v>5173</v>
      </c>
      <c r="K981" s="4"/>
    </row>
    <row r="982" spans="1:11" ht="15">
      <c r="A982" s="5">
        <v>923</v>
      </c>
      <c r="B982" s="721"/>
      <c r="F982" s="4" t="s">
        <v>4914</v>
      </c>
      <c r="G982" s="1" t="b">
        <f t="shared" ca="1" si="16"/>
        <v>1</v>
      </c>
      <c r="H982" s="1505" t="str" cm="1">
        <f t="array" aca="1" ref="H982" ca="1">IF(I982&lt;&gt;"",INDIRECT("'"&amp;I982&amp;"'!"&amp;J982),"")</f>
        <v/>
      </c>
      <c r="I982" s="1510"/>
      <c r="J982" s="1506"/>
      <c r="K982" s="4"/>
    </row>
    <row r="983" spans="1:11" ht="15">
      <c r="A983">
        <v>924</v>
      </c>
      <c r="B983" s="721">
        <f>'Expenditures 16-24'!G74</f>
        <v>143195</v>
      </c>
      <c r="F983" s="4"/>
      <c r="G983" s="1" t="b">
        <f t="shared" ca="1" si="16"/>
        <v>1</v>
      </c>
      <c r="H983" s="1505" cm="1">
        <f t="array" aca="1" ref="H983" ca="1">IF(I983&lt;&gt;"",INDIRECT("'"&amp;I983&amp;"'!"&amp;J983),"")</f>
        <v>143195</v>
      </c>
      <c r="I983" s="1510" t="s">
        <v>4998</v>
      </c>
      <c r="J983" s="1506" t="s">
        <v>5174</v>
      </c>
      <c r="K983" s="4"/>
    </row>
    <row r="984" spans="1:11" ht="15">
      <c r="A984">
        <v>925</v>
      </c>
      <c r="B984" s="721">
        <f>'Expenditures 16-24'!G75</f>
        <v>0</v>
      </c>
      <c r="F984" s="4"/>
      <c r="G984" s="1" t="b">
        <f t="shared" ca="1" si="16"/>
        <v>1</v>
      </c>
      <c r="H984" s="1505" cm="1">
        <f t="array" aca="1" ref="H984" ca="1">IF(I984&lt;&gt;"",INDIRECT("'"&amp;I984&amp;"'!"&amp;J984),"")</f>
        <v>0</v>
      </c>
      <c r="I984" s="1510" t="s">
        <v>4998</v>
      </c>
      <c r="J984" s="1506" t="s">
        <v>5175</v>
      </c>
      <c r="K984" s="4"/>
    </row>
    <row r="985" spans="1:11" ht="15">
      <c r="A985">
        <v>926</v>
      </c>
      <c r="B985" s="721">
        <f>'Expenditures 16-24'!G76</f>
        <v>343916</v>
      </c>
      <c r="C985" s="2" t="s">
        <v>504</v>
      </c>
      <c r="F985" s="4"/>
      <c r="G985" s="1" t="b">
        <f t="shared" ca="1" si="16"/>
        <v>1</v>
      </c>
      <c r="H985" s="1505" cm="1">
        <f t="array" aca="1" ref="H985" ca="1">IF(I985&lt;&gt;"",INDIRECT("'"&amp;I985&amp;"'!"&amp;J985),"")</f>
        <v>343916</v>
      </c>
      <c r="I985" s="1510" t="s">
        <v>4998</v>
      </c>
      <c r="J985" s="1506" t="s">
        <v>5176</v>
      </c>
      <c r="K985" s="4"/>
    </row>
    <row r="986" spans="1:11" ht="15">
      <c r="A986">
        <v>927</v>
      </c>
      <c r="B986" s="721">
        <f>'Expenditures 16-24'!G77</f>
        <v>0</v>
      </c>
      <c r="F986" s="4"/>
      <c r="G986" s="1" t="b">
        <f t="shared" ca="1" si="16"/>
        <v>1</v>
      </c>
      <c r="H986" s="1505" cm="1">
        <f t="array" aca="1" ref="H986" ca="1">IF(I986&lt;&gt;"",INDIRECT("'"&amp;I986&amp;"'!"&amp;J986),"")</f>
        <v>0</v>
      </c>
      <c r="I986" s="1510" t="s">
        <v>4998</v>
      </c>
      <c r="J986" s="1506" t="s">
        <v>5177</v>
      </c>
      <c r="K986" s="4"/>
    </row>
    <row r="987" spans="1:11" ht="15">
      <c r="A987">
        <v>928</v>
      </c>
      <c r="B987" s="721">
        <f>'Expenditures 16-24'!G116</f>
        <v>3915211</v>
      </c>
      <c r="C987" s="2" t="s">
        <v>504</v>
      </c>
      <c r="F987" s="4"/>
      <c r="G987" s="1" t="b">
        <f t="shared" ca="1" si="16"/>
        <v>1</v>
      </c>
      <c r="H987" s="1505" cm="1">
        <f t="array" aca="1" ref="H987" ca="1">IF(I987&lt;&gt;"",INDIRECT("'"&amp;I987&amp;"'!"&amp;J987),"")</f>
        <v>3915211</v>
      </c>
      <c r="I987" s="1510" t="s">
        <v>4998</v>
      </c>
      <c r="J987" s="1506" t="s">
        <v>5178</v>
      </c>
      <c r="K987" s="4"/>
    </row>
    <row r="988" spans="1:11" ht="15">
      <c r="A988" s="5">
        <v>929</v>
      </c>
      <c r="B988" s="721"/>
      <c r="F988" s="4" t="s">
        <v>4914</v>
      </c>
      <c r="G988" s="1" t="b">
        <f t="shared" ca="1" si="16"/>
        <v>1</v>
      </c>
      <c r="H988" s="1505" t="str" cm="1">
        <f t="array" aca="1" ref="H988" ca="1">IF(I988&lt;&gt;"",INDIRECT("'"&amp;I988&amp;"'!"&amp;J988),"")</f>
        <v/>
      </c>
      <c r="I988" s="1510"/>
      <c r="J988" s="1506"/>
      <c r="K988" s="4"/>
    </row>
    <row r="989" spans="1:11" ht="15">
      <c r="A989" s="5">
        <v>930</v>
      </c>
      <c r="B989" s="721"/>
      <c r="C989" s="2" t="s">
        <v>504</v>
      </c>
      <c r="F989" s="4" t="s">
        <v>4914</v>
      </c>
      <c r="G989" s="1" t="b">
        <f t="shared" ca="1" si="16"/>
        <v>1</v>
      </c>
      <c r="H989" s="1505" t="str" cm="1">
        <f t="array" aca="1" ref="H989" ca="1">IF(I989&lt;&gt;"",INDIRECT("'"&amp;I989&amp;"'!"&amp;J989),"")</f>
        <v/>
      </c>
      <c r="I989" s="1510"/>
      <c r="J989" s="1506"/>
      <c r="K989" s="4"/>
    </row>
    <row r="990" spans="1:11" ht="15">
      <c r="A990" s="5">
        <v>931</v>
      </c>
      <c r="B990" s="721"/>
      <c r="F990" s="4" t="s">
        <v>4914</v>
      </c>
      <c r="G990" s="1" t="b">
        <f t="shared" ca="1" si="16"/>
        <v>1</v>
      </c>
      <c r="H990" s="1505" t="str" cm="1">
        <f t="array" aca="1" ref="H990" ca="1">IF(I990&lt;&gt;"",INDIRECT("'"&amp;I990&amp;"'!"&amp;J990),"")</f>
        <v/>
      </c>
      <c r="I990" s="1510"/>
      <c r="J990" s="1506"/>
      <c r="K990" s="4"/>
    </row>
    <row r="991" spans="1:11" ht="15">
      <c r="A991" s="5">
        <v>932</v>
      </c>
      <c r="B991" s="721"/>
      <c r="F991" s="4" t="s">
        <v>4914</v>
      </c>
      <c r="G991" s="1" t="b">
        <f t="shared" ca="1" si="16"/>
        <v>1</v>
      </c>
      <c r="H991" s="1505" t="str" cm="1">
        <f t="array" aca="1" ref="H991" ca="1">IF(I991&lt;&gt;"",INDIRECT("'"&amp;I991&amp;"'!"&amp;J991),"")</f>
        <v/>
      </c>
      <c r="I991" s="1510"/>
      <c r="J991" s="1506"/>
      <c r="K991" s="4"/>
    </row>
    <row r="992" spans="1:11" ht="15">
      <c r="A992" s="5">
        <v>933</v>
      </c>
      <c r="B992" s="721"/>
      <c r="F992" s="4" t="s">
        <v>4914</v>
      </c>
      <c r="G992" s="1" t="b">
        <f t="shared" ref="G992:G1055" ca="1" si="17">H992=B992</f>
        <v>1</v>
      </c>
      <c r="H992" s="1505" t="str" cm="1">
        <f t="array" aca="1" ref="H992" ca="1">IF(I992&lt;&gt;"",INDIRECT("'"&amp;I992&amp;"'!"&amp;J992),"")</f>
        <v/>
      </c>
      <c r="I992" s="1510"/>
      <c r="J992" s="1506"/>
      <c r="K992" s="4"/>
    </row>
    <row r="993" spans="1:11" ht="15">
      <c r="A993">
        <v>934</v>
      </c>
      <c r="B993" s="721">
        <f>'Expenditures 16-24'!H5</f>
        <v>1140420</v>
      </c>
      <c r="F993" s="4"/>
      <c r="G993" s="1" t="b">
        <f t="shared" ca="1" si="17"/>
        <v>1</v>
      </c>
      <c r="H993" s="1505" cm="1">
        <f t="array" aca="1" ref="H993" ca="1">IF(I993&lt;&gt;"",INDIRECT("'"&amp;I993&amp;"'!"&amp;J993),"")</f>
        <v>1140420</v>
      </c>
      <c r="I993" s="1510" t="s">
        <v>4998</v>
      </c>
      <c r="J993" s="1506" t="s">
        <v>4965</v>
      </c>
      <c r="K993" s="4"/>
    </row>
    <row r="994" spans="1:11" ht="15">
      <c r="A994">
        <v>935</v>
      </c>
      <c r="B994" s="721">
        <f>'Expenditures 16-24'!H16</f>
        <v>169</v>
      </c>
      <c r="F994" s="4"/>
      <c r="G994" s="1" t="b">
        <f t="shared" ca="1" si="17"/>
        <v>1</v>
      </c>
      <c r="H994" s="1505" cm="1">
        <f t="array" aca="1" ref="H994" ca="1">IF(I994&lt;&gt;"",INDIRECT("'"&amp;I994&amp;"'!"&amp;J994),"")</f>
        <v>169</v>
      </c>
      <c r="I994" s="1510" t="s">
        <v>4998</v>
      </c>
      <c r="J994" s="1506" t="s">
        <v>5179</v>
      </c>
      <c r="K994" s="4"/>
    </row>
    <row r="995" spans="1:11" ht="15">
      <c r="A995" s="5">
        <v>936</v>
      </c>
      <c r="B995" s="721"/>
      <c r="F995" s="4" t="s">
        <v>4914</v>
      </c>
      <c r="G995" s="1" t="b">
        <f t="shared" ca="1" si="17"/>
        <v>1</v>
      </c>
      <c r="H995" s="1505" t="str" cm="1">
        <f t="array" aca="1" ref="H995" ca="1">IF(I995&lt;&gt;"",INDIRECT("'"&amp;I995&amp;"'!"&amp;J995),"")</f>
        <v/>
      </c>
      <c r="I995" s="1510"/>
      <c r="J995" s="1506"/>
      <c r="K995" s="4"/>
    </row>
    <row r="996" spans="1:11" ht="15">
      <c r="A996" s="5">
        <v>937</v>
      </c>
      <c r="B996" s="721"/>
      <c r="F996" s="4" t="s">
        <v>4914</v>
      </c>
      <c r="G996" s="1" t="b">
        <f t="shared" ca="1" si="17"/>
        <v>1</v>
      </c>
      <c r="H996" s="1505" t="str" cm="1">
        <f t="array" aca="1" ref="H996" ca="1">IF(I996&lt;&gt;"",INDIRECT("'"&amp;I996&amp;"'!"&amp;J996),"")</f>
        <v/>
      </c>
      <c r="I996" s="1510"/>
      <c r="J996" s="1506"/>
      <c r="K996" s="4"/>
    </row>
    <row r="997" spans="1:11" ht="15">
      <c r="A997" s="5">
        <v>938</v>
      </c>
      <c r="B997" s="721"/>
      <c r="F997" s="4" t="s">
        <v>4914</v>
      </c>
      <c r="G997" s="1" t="b">
        <f t="shared" ca="1" si="17"/>
        <v>1</v>
      </c>
      <c r="H997" s="1505" t="str" cm="1">
        <f t="array" aca="1" ref="H997" ca="1">IF(I997&lt;&gt;"",INDIRECT("'"&amp;I997&amp;"'!"&amp;J997),"")</f>
        <v/>
      </c>
      <c r="I997" s="1510"/>
      <c r="J997" s="1506"/>
      <c r="K997" s="4"/>
    </row>
    <row r="998" spans="1:11" ht="15">
      <c r="A998" s="5">
        <v>939</v>
      </c>
      <c r="B998" s="721"/>
      <c r="F998" s="4" t="s">
        <v>4914</v>
      </c>
      <c r="G998" s="1" t="b">
        <f t="shared" ca="1" si="17"/>
        <v>1</v>
      </c>
      <c r="H998" s="1505" t="str" cm="1">
        <f t="array" aca="1" ref="H998" ca="1">IF(I998&lt;&gt;"",INDIRECT("'"&amp;I998&amp;"'!"&amp;J998),"")</f>
        <v/>
      </c>
      <c r="I998" s="1510"/>
      <c r="J998" s="1506"/>
      <c r="K998" s="4"/>
    </row>
    <row r="999" spans="1:11" ht="15">
      <c r="A999" s="5">
        <v>940</v>
      </c>
      <c r="B999" s="721"/>
      <c r="F999" s="4" t="s">
        <v>4914</v>
      </c>
      <c r="G999" s="1" t="b">
        <f t="shared" ca="1" si="17"/>
        <v>1</v>
      </c>
      <c r="H999" s="1505" t="str" cm="1">
        <f t="array" aca="1" ref="H999" ca="1">IF(I999&lt;&gt;"",INDIRECT("'"&amp;I999&amp;"'!"&amp;J999),"")</f>
        <v/>
      </c>
      <c r="I999" s="1510"/>
      <c r="J999" s="1506"/>
      <c r="K999" s="4"/>
    </row>
    <row r="1000" spans="1:11" ht="15">
      <c r="A1000">
        <v>941</v>
      </c>
      <c r="B1000" s="721">
        <f>'Expenditures 16-24'!H18</f>
        <v>0</v>
      </c>
      <c r="F1000" s="4"/>
      <c r="G1000" s="1" t="b">
        <f t="shared" ca="1" si="17"/>
        <v>1</v>
      </c>
      <c r="H1000" s="1505" cm="1">
        <f t="array" aca="1" ref="H1000" ca="1">IF(I1000&lt;&gt;"",INDIRECT("'"&amp;I1000&amp;"'!"&amp;J1000),"")</f>
        <v>0</v>
      </c>
      <c r="I1000" s="1510" t="s">
        <v>4998</v>
      </c>
      <c r="J1000" s="1506" t="s">
        <v>5180</v>
      </c>
      <c r="K1000" s="4"/>
    </row>
    <row r="1001" spans="1:11" ht="15">
      <c r="A1001" s="5">
        <v>942</v>
      </c>
      <c r="B1001" s="721"/>
      <c r="F1001" s="4" t="s">
        <v>4914</v>
      </c>
      <c r="G1001" s="1" t="b">
        <f t="shared" ca="1" si="17"/>
        <v>1</v>
      </c>
      <c r="H1001" s="1505" t="str" cm="1">
        <f t="array" aca="1" ref="H1001" ca="1">IF(I1001&lt;&gt;"",INDIRECT("'"&amp;I1001&amp;"'!"&amp;J1001),"")</f>
        <v/>
      </c>
      <c r="I1001" s="1510"/>
      <c r="J1001" s="1506"/>
      <c r="K1001" s="4"/>
    </row>
    <row r="1002" spans="1:11" ht="15">
      <c r="A1002" s="5">
        <v>943</v>
      </c>
      <c r="B1002" s="721"/>
      <c r="F1002" s="4" t="s">
        <v>4914</v>
      </c>
      <c r="G1002" s="1" t="b">
        <f t="shared" ca="1" si="17"/>
        <v>1</v>
      </c>
      <c r="H1002" s="1505" t="str" cm="1">
        <f t="array" aca="1" ref="H1002" ca="1">IF(I1002&lt;&gt;"",INDIRECT("'"&amp;I1002&amp;"'!"&amp;J1002),"")</f>
        <v/>
      </c>
      <c r="I1002" s="1510"/>
      <c r="J1002" s="1506"/>
      <c r="K1002" s="4"/>
    </row>
    <row r="1003" spans="1:11" ht="15">
      <c r="A1003" s="5">
        <v>944</v>
      </c>
      <c r="B1003" s="721"/>
      <c r="F1003" s="4" t="s">
        <v>4914</v>
      </c>
      <c r="G1003" s="1" t="b">
        <f t="shared" ca="1" si="17"/>
        <v>1</v>
      </c>
      <c r="H1003" s="1505" t="str" cm="1">
        <f t="array" aca="1" ref="H1003" ca="1">IF(I1003&lt;&gt;"",INDIRECT("'"&amp;I1003&amp;"'!"&amp;J1003),"")</f>
        <v/>
      </c>
      <c r="I1003" s="1510"/>
      <c r="J1003" s="1506"/>
      <c r="K1003" s="4"/>
    </row>
    <row r="1004" spans="1:11" ht="15">
      <c r="A1004">
        <v>945</v>
      </c>
      <c r="B1004" s="721">
        <f>'Expenditures 16-24'!H12</f>
        <v>0</v>
      </c>
      <c r="F1004" s="4"/>
      <c r="G1004" s="1" t="b">
        <f t="shared" ca="1" si="17"/>
        <v>1</v>
      </c>
      <c r="H1004" s="1505" cm="1">
        <f t="array" aca="1" ref="H1004" ca="1">IF(I1004&lt;&gt;"",INDIRECT("'"&amp;I1004&amp;"'!"&amp;J1004),"")</f>
        <v>0</v>
      </c>
      <c r="I1004" s="1510" t="s">
        <v>4998</v>
      </c>
      <c r="J1004" s="1506" t="s">
        <v>4966</v>
      </c>
      <c r="K1004" s="4"/>
    </row>
    <row r="1005" spans="1:11" ht="15">
      <c r="A1005">
        <v>946</v>
      </c>
      <c r="B1005" s="721">
        <f>'Expenditures 16-24'!H13</f>
        <v>78930</v>
      </c>
      <c r="F1005" s="4"/>
      <c r="G1005" s="1" t="b">
        <f t="shared" ca="1" si="17"/>
        <v>1</v>
      </c>
      <c r="H1005" s="1505" cm="1">
        <f t="array" aca="1" ref="H1005" ca="1">IF(I1005&lt;&gt;"",INDIRECT("'"&amp;I1005&amp;"'!"&amp;J1005),"")</f>
        <v>78930</v>
      </c>
      <c r="I1005" s="1510" t="s">
        <v>4998</v>
      </c>
      <c r="J1005" s="1506" t="s">
        <v>4967</v>
      </c>
      <c r="K1005" s="4"/>
    </row>
    <row r="1006" spans="1:11" ht="15">
      <c r="A1006">
        <v>947</v>
      </c>
      <c r="B1006" s="721">
        <f>'Expenditures 16-24'!H14</f>
        <v>0</v>
      </c>
      <c r="F1006" s="4"/>
      <c r="G1006" s="1" t="b">
        <f t="shared" ca="1" si="17"/>
        <v>1</v>
      </c>
      <c r="H1006" s="1505" cm="1">
        <f t="array" aca="1" ref="H1006" ca="1">IF(I1006&lt;&gt;"",INDIRECT("'"&amp;I1006&amp;"'!"&amp;J1006),"")</f>
        <v>0</v>
      </c>
      <c r="I1006" s="1510" t="s">
        <v>4998</v>
      </c>
      <c r="J1006" s="1506" t="s">
        <v>5181</v>
      </c>
      <c r="K1006" s="4"/>
    </row>
    <row r="1007" spans="1:11" ht="15">
      <c r="A1007">
        <v>948</v>
      </c>
      <c r="B1007" s="721">
        <f>'Expenditures 16-24'!H15</f>
        <v>0</v>
      </c>
      <c r="F1007" s="4"/>
      <c r="G1007" s="1" t="b">
        <f t="shared" ca="1" si="17"/>
        <v>1</v>
      </c>
      <c r="H1007" s="1505" cm="1">
        <f t="array" aca="1" ref="H1007" ca="1">IF(I1007&lt;&gt;"",INDIRECT("'"&amp;I1007&amp;"'!"&amp;J1007),"")</f>
        <v>0</v>
      </c>
      <c r="I1007" s="1510" t="s">
        <v>4998</v>
      </c>
      <c r="J1007" s="1506" t="s">
        <v>5182</v>
      </c>
      <c r="K1007" s="4"/>
    </row>
    <row r="1008" spans="1:11" ht="15">
      <c r="A1008">
        <v>949</v>
      </c>
      <c r="B1008" s="721">
        <f>'Expenditures 16-24'!H34</f>
        <v>1220181</v>
      </c>
      <c r="F1008" s="4"/>
      <c r="G1008" s="1" t="b">
        <f t="shared" ca="1" si="17"/>
        <v>1</v>
      </c>
      <c r="H1008" s="1505" cm="1">
        <f t="array" aca="1" ref="H1008" ca="1">IF(I1008&lt;&gt;"",INDIRECT("'"&amp;I1008&amp;"'!"&amp;J1008),"")</f>
        <v>1220181</v>
      </c>
      <c r="I1008" s="1510" t="s">
        <v>4998</v>
      </c>
      <c r="J1008" s="1506" t="s">
        <v>4970</v>
      </c>
      <c r="K1008" s="4"/>
    </row>
    <row r="1009" spans="1:11" ht="15">
      <c r="A1009">
        <v>950</v>
      </c>
      <c r="B1009" s="721">
        <f>'Expenditures 16-24'!H38</f>
        <v>0</v>
      </c>
      <c r="F1009" s="4"/>
      <c r="G1009" s="1" t="b">
        <f t="shared" ca="1" si="17"/>
        <v>1</v>
      </c>
      <c r="H1009" s="1505" cm="1">
        <f t="array" aca="1" ref="H1009" ca="1">IF(I1009&lt;&gt;"",INDIRECT("'"&amp;I1009&amp;"'!"&amp;J1009),"")</f>
        <v>0</v>
      </c>
      <c r="I1009" s="1510" t="s">
        <v>4998</v>
      </c>
      <c r="J1009" s="1506" t="s">
        <v>5183</v>
      </c>
      <c r="K1009" s="4"/>
    </row>
    <row r="1010" spans="1:11" ht="15">
      <c r="A1010">
        <v>951</v>
      </c>
      <c r="B1010" s="721">
        <f>'Expenditures 16-24'!H39</f>
        <v>0</v>
      </c>
      <c r="C1010" s="2" t="s">
        <v>504</v>
      </c>
      <c r="F1010" s="4"/>
      <c r="G1010" s="1" t="b">
        <f t="shared" ca="1" si="17"/>
        <v>1</v>
      </c>
      <c r="H1010" s="1505" cm="1">
        <f t="array" aca="1" ref="H1010" ca="1">IF(I1010&lt;&gt;"",INDIRECT("'"&amp;I1010&amp;"'!"&amp;J1010),"")</f>
        <v>0</v>
      </c>
      <c r="I1010" s="1510" t="s">
        <v>4998</v>
      </c>
      <c r="J1010" s="1506" t="s">
        <v>4971</v>
      </c>
      <c r="K1010" s="4"/>
    </row>
    <row r="1011" spans="1:11" ht="15">
      <c r="A1011">
        <v>952</v>
      </c>
      <c r="B1011" s="721">
        <f>'Expenditures 16-24'!H40</f>
        <v>0</v>
      </c>
      <c r="F1011" s="4"/>
      <c r="G1011" s="1" t="b">
        <f t="shared" ca="1" si="17"/>
        <v>1</v>
      </c>
      <c r="H1011" s="1505" cm="1">
        <f t="array" aca="1" ref="H1011" ca="1">IF(I1011&lt;&gt;"",INDIRECT("'"&amp;I1011&amp;"'!"&amp;J1011),"")</f>
        <v>0</v>
      </c>
      <c r="I1011" s="1510" t="s">
        <v>4998</v>
      </c>
      <c r="J1011" s="1506" t="s">
        <v>5184</v>
      </c>
      <c r="K1011" s="4"/>
    </row>
    <row r="1012" spans="1:11" ht="15">
      <c r="A1012">
        <v>953</v>
      </c>
      <c r="B1012" s="721">
        <f>'Expenditures 16-24'!H41</f>
        <v>0</v>
      </c>
      <c r="F1012" s="4"/>
      <c r="G1012" s="1" t="b">
        <f t="shared" ca="1" si="17"/>
        <v>1</v>
      </c>
      <c r="H1012" s="1505" cm="1">
        <f t="array" aca="1" ref="H1012" ca="1">IF(I1012&lt;&gt;"",INDIRECT("'"&amp;I1012&amp;"'!"&amp;J1012),"")</f>
        <v>0</v>
      </c>
      <c r="I1012" s="1510" t="s">
        <v>4998</v>
      </c>
      <c r="J1012" s="1506" t="s">
        <v>4972</v>
      </c>
      <c r="K1012" s="4"/>
    </row>
    <row r="1013" spans="1:11" ht="15">
      <c r="A1013">
        <v>954</v>
      </c>
      <c r="B1013" s="721">
        <f>'Expenditures 16-24'!H42</f>
        <v>0</v>
      </c>
      <c r="F1013" s="4"/>
      <c r="G1013" s="1" t="b">
        <f t="shared" ca="1" si="17"/>
        <v>1</v>
      </c>
      <c r="H1013" s="1505" cm="1">
        <f t="array" aca="1" ref="H1013" ca="1">IF(I1013&lt;&gt;"",INDIRECT("'"&amp;I1013&amp;"'!"&amp;J1013),"")</f>
        <v>0</v>
      </c>
      <c r="I1013" s="1510" t="s">
        <v>4998</v>
      </c>
      <c r="J1013" s="1506" t="s">
        <v>5185</v>
      </c>
      <c r="K1013" s="4"/>
    </row>
    <row r="1014" spans="1:11" ht="15">
      <c r="A1014">
        <v>955</v>
      </c>
      <c r="B1014" s="721">
        <f>'Expenditures 16-24'!H43</f>
        <v>0</v>
      </c>
      <c r="F1014" s="4"/>
      <c r="G1014" s="1" t="b">
        <f t="shared" ca="1" si="17"/>
        <v>1</v>
      </c>
      <c r="H1014" s="1505" cm="1">
        <f t="array" aca="1" ref="H1014" ca="1">IF(I1014&lt;&gt;"",INDIRECT("'"&amp;I1014&amp;"'!"&amp;J1014),"")</f>
        <v>0</v>
      </c>
      <c r="I1014" s="1510" t="s">
        <v>4998</v>
      </c>
      <c r="J1014" s="1506" t="s">
        <v>5186</v>
      </c>
      <c r="K1014" s="4"/>
    </row>
    <row r="1015" spans="1:11" ht="15">
      <c r="A1015">
        <v>956</v>
      </c>
      <c r="B1015" s="721">
        <f>'Expenditures 16-24'!H44</f>
        <v>0</v>
      </c>
      <c r="F1015" s="4"/>
      <c r="G1015" s="1" t="b">
        <f t="shared" ca="1" si="17"/>
        <v>1</v>
      </c>
      <c r="H1015" s="1505" cm="1">
        <f t="array" aca="1" ref="H1015" ca="1">IF(I1015&lt;&gt;"",INDIRECT("'"&amp;I1015&amp;"'!"&amp;J1015),"")</f>
        <v>0</v>
      </c>
      <c r="I1015" s="1510" t="s">
        <v>4998</v>
      </c>
      <c r="J1015" s="1506" t="s">
        <v>5187</v>
      </c>
      <c r="K1015" s="4"/>
    </row>
    <row r="1016" spans="1:11" ht="15">
      <c r="A1016">
        <v>957</v>
      </c>
      <c r="B1016" s="721">
        <f>'Expenditures 16-24'!H46</f>
        <v>156177</v>
      </c>
      <c r="F1016" s="4"/>
      <c r="G1016" s="1" t="b">
        <f t="shared" ca="1" si="17"/>
        <v>1</v>
      </c>
      <c r="H1016" s="1505" cm="1">
        <f t="array" aca="1" ref="H1016" ca="1">IF(I1016&lt;&gt;"",INDIRECT("'"&amp;I1016&amp;"'!"&amp;J1016),"")</f>
        <v>156177</v>
      </c>
      <c r="I1016" s="1510" t="s">
        <v>4998</v>
      </c>
      <c r="J1016" s="1506" t="s">
        <v>5188</v>
      </c>
      <c r="K1016" s="4"/>
    </row>
    <row r="1017" spans="1:11" ht="15">
      <c r="A1017">
        <v>958</v>
      </c>
      <c r="B1017" s="721">
        <f>'Expenditures 16-24'!H47</f>
        <v>51</v>
      </c>
      <c r="C1017" s="2" t="s">
        <v>504</v>
      </c>
      <c r="F1017" s="4"/>
      <c r="G1017" s="1" t="b">
        <f t="shared" ca="1" si="17"/>
        <v>1</v>
      </c>
      <c r="H1017" s="1505" cm="1">
        <f t="array" aca="1" ref="H1017" ca="1">IF(I1017&lt;&gt;"",INDIRECT("'"&amp;I1017&amp;"'!"&amp;J1017),"")</f>
        <v>51</v>
      </c>
      <c r="I1017" s="1510" t="s">
        <v>4998</v>
      </c>
      <c r="J1017" s="1506" t="s">
        <v>5189</v>
      </c>
      <c r="K1017" s="4"/>
    </row>
    <row r="1018" spans="1:11" ht="15">
      <c r="A1018">
        <v>959</v>
      </c>
      <c r="B1018" s="721">
        <f>'Expenditures 16-24'!H48</f>
        <v>0</v>
      </c>
      <c r="F1018" s="4"/>
      <c r="G1018" s="1" t="b">
        <f t="shared" ca="1" si="17"/>
        <v>1</v>
      </c>
      <c r="H1018" s="1505" cm="1">
        <f t="array" aca="1" ref="H1018" ca="1">IF(I1018&lt;&gt;"",INDIRECT("'"&amp;I1018&amp;"'!"&amp;J1018),"")</f>
        <v>0</v>
      </c>
      <c r="I1018" s="1510" t="s">
        <v>4998</v>
      </c>
      <c r="J1018" s="1506" t="s">
        <v>5190</v>
      </c>
      <c r="K1018" s="4"/>
    </row>
    <row r="1019" spans="1:11" ht="15">
      <c r="A1019">
        <v>960</v>
      </c>
      <c r="B1019" s="721">
        <f>'Expenditures 16-24'!H49</f>
        <v>156228</v>
      </c>
      <c r="F1019" s="4"/>
      <c r="G1019" s="1" t="b">
        <f t="shared" ca="1" si="17"/>
        <v>1</v>
      </c>
      <c r="H1019" s="1505" cm="1">
        <f t="array" aca="1" ref="H1019" ca="1">IF(I1019&lt;&gt;"",INDIRECT("'"&amp;I1019&amp;"'!"&amp;J1019),"")</f>
        <v>156228</v>
      </c>
      <c r="I1019" s="1510" t="s">
        <v>4998</v>
      </c>
      <c r="J1019" s="1506" t="s">
        <v>5191</v>
      </c>
      <c r="K1019" s="4"/>
    </row>
    <row r="1020" spans="1:11" ht="15">
      <c r="A1020">
        <v>961</v>
      </c>
      <c r="B1020" s="721">
        <f>'Expenditures 16-24'!H51</f>
        <v>42441</v>
      </c>
      <c r="F1020" s="4"/>
      <c r="G1020" s="1" t="b">
        <f t="shared" ca="1" si="17"/>
        <v>1</v>
      </c>
      <c r="H1020" s="1505" cm="1">
        <f t="array" aca="1" ref="H1020" ca="1">IF(I1020&lt;&gt;"",INDIRECT("'"&amp;I1020&amp;"'!"&amp;J1020),"")</f>
        <v>42441</v>
      </c>
      <c r="I1020" s="1510" t="s">
        <v>4998</v>
      </c>
      <c r="J1020" s="1506" t="s">
        <v>5192</v>
      </c>
      <c r="K1020" s="4"/>
    </row>
    <row r="1021" spans="1:11" ht="15">
      <c r="A1021">
        <v>962</v>
      </c>
      <c r="B1021" s="721">
        <f>'Expenditures 16-24'!H52</f>
        <v>13314</v>
      </c>
      <c r="C1021" s="2" t="s">
        <v>504</v>
      </c>
      <c r="F1021" s="4"/>
      <c r="G1021" s="1" t="b">
        <f t="shared" ca="1" si="17"/>
        <v>1</v>
      </c>
      <c r="H1021" s="1505" cm="1">
        <f t="array" aca="1" ref="H1021" ca="1">IF(I1021&lt;&gt;"",INDIRECT("'"&amp;I1021&amp;"'!"&amp;J1021),"")</f>
        <v>13314</v>
      </c>
      <c r="I1021" s="1510" t="s">
        <v>4998</v>
      </c>
      <c r="J1021" s="1506" t="s">
        <v>5193</v>
      </c>
      <c r="K1021" s="4"/>
    </row>
    <row r="1022" spans="1:11" ht="15">
      <c r="A1022">
        <v>963</v>
      </c>
      <c r="B1022" s="721">
        <f>'Expenditures 16-24'!H55</f>
        <v>100405</v>
      </c>
      <c r="F1022" s="4"/>
      <c r="G1022" s="1" t="b">
        <f t="shared" ca="1" si="17"/>
        <v>1</v>
      </c>
      <c r="H1022" s="1505" cm="1">
        <f t="array" aca="1" ref="H1022" ca="1">IF(I1022&lt;&gt;"",INDIRECT("'"&amp;I1022&amp;"'!"&amp;J1022),"")</f>
        <v>100405</v>
      </c>
      <c r="I1022" s="1510" t="s">
        <v>4998</v>
      </c>
      <c r="J1022" s="1506" t="s">
        <v>5194</v>
      </c>
      <c r="K1022" s="4"/>
    </row>
    <row r="1023" spans="1:11" ht="15">
      <c r="A1023">
        <v>964</v>
      </c>
      <c r="B1023" s="721">
        <f>'Expenditures 16-24'!H57</f>
        <v>532</v>
      </c>
      <c r="F1023" s="4"/>
      <c r="G1023" s="1" t="b">
        <f t="shared" ca="1" si="17"/>
        <v>1</v>
      </c>
      <c r="H1023" s="1505" cm="1">
        <f t="array" aca="1" ref="H1023" ca="1">IF(I1023&lt;&gt;"",INDIRECT("'"&amp;I1023&amp;"'!"&amp;J1023),"")</f>
        <v>532</v>
      </c>
      <c r="I1023" s="1510" t="s">
        <v>4998</v>
      </c>
      <c r="J1023" s="1506" t="s">
        <v>5195</v>
      </c>
      <c r="K1023" s="4"/>
    </row>
    <row r="1024" spans="1:11" ht="15">
      <c r="A1024">
        <v>965</v>
      </c>
      <c r="B1024" s="721">
        <f>'Expenditures 16-24'!H58</f>
        <v>0</v>
      </c>
      <c r="C1024" s="2" t="s">
        <v>504</v>
      </c>
      <c r="F1024" s="4"/>
      <c r="G1024" s="1" t="b">
        <f t="shared" ca="1" si="17"/>
        <v>1</v>
      </c>
      <c r="H1024" s="1505" cm="1">
        <f t="array" aca="1" ref="H1024" ca="1">IF(I1024&lt;&gt;"",INDIRECT("'"&amp;I1024&amp;"'!"&amp;J1024),"")</f>
        <v>0</v>
      </c>
      <c r="I1024" s="1510" t="s">
        <v>4998</v>
      </c>
      <c r="J1024" s="1506" t="s">
        <v>5196</v>
      </c>
      <c r="K1024" s="4"/>
    </row>
    <row r="1025" spans="1:11" ht="15">
      <c r="A1025">
        <v>966</v>
      </c>
      <c r="B1025" s="721">
        <f>'Expenditures 16-24'!H59</f>
        <v>532</v>
      </c>
      <c r="F1025" s="4"/>
      <c r="G1025" s="1" t="b">
        <f t="shared" ca="1" si="17"/>
        <v>1</v>
      </c>
      <c r="H1025" s="1505" cm="1">
        <f t="array" aca="1" ref="H1025" ca="1">IF(I1025&lt;&gt;"",INDIRECT("'"&amp;I1025&amp;"'!"&amp;J1025),"")</f>
        <v>532</v>
      </c>
      <c r="I1025" s="1510" t="s">
        <v>4998</v>
      </c>
      <c r="J1025" s="1506" t="s">
        <v>5197</v>
      </c>
      <c r="K1025" s="4"/>
    </row>
    <row r="1026" spans="1:11" ht="15">
      <c r="A1026">
        <v>967</v>
      </c>
      <c r="B1026" s="721">
        <f>'Expenditures 16-24'!H61</f>
        <v>2480</v>
      </c>
      <c r="F1026" s="4"/>
      <c r="G1026" s="1" t="b">
        <f t="shared" ca="1" si="17"/>
        <v>1</v>
      </c>
      <c r="H1026" s="1505" cm="1">
        <f t="array" aca="1" ref="H1026" ca="1">IF(I1026&lt;&gt;"",INDIRECT("'"&amp;I1026&amp;"'!"&amp;J1026),"")</f>
        <v>2480</v>
      </c>
      <c r="I1026" s="1510" t="s">
        <v>4998</v>
      </c>
      <c r="J1026" s="1506" t="s">
        <v>5198</v>
      </c>
      <c r="K1026" s="4"/>
    </row>
    <row r="1027" spans="1:11" ht="15">
      <c r="A1027">
        <v>968</v>
      </c>
      <c r="B1027" s="721">
        <f>'Expenditures 16-24'!H62</f>
        <v>43667</v>
      </c>
      <c r="C1027" s="2" t="s">
        <v>504</v>
      </c>
      <c r="F1027" s="4"/>
      <c r="G1027" s="1" t="b">
        <f t="shared" ca="1" si="17"/>
        <v>1</v>
      </c>
      <c r="H1027" s="1505" cm="1">
        <f t="array" aca="1" ref="H1027" ca="1">IF(I1027&lt;&gt;"",INDIRECT("'"&amp;I1027&amp;"'!"&amp;J1027),"")</f>
        <v>43667</v>
      </c>
      <c r="I1027" s="1510" t="s">
        <v>4998</v>
      </c>
      <c r="J1027" s="1506" t="s">
        <v>5199</v>
      </c>
      <c r="K1027" s="4"/>
    </row>
    <row r="1028" spans="1:11" ht="15">
      <c r="A1028">
        <v>969</v>
      </c>
      <c r="B1028" s="721">
        <f>'Expenditures 16-24'!H63</f>
        <v>0</v>
      </c>
      <c r="F1028" s="4"/>
      <c r="G1028" s="1" t="b">
        <f t="shared" ca="1" si="17"/>
        <v>1</v>
      </c>
      <c r="H1028" s="1505" cm="1">
        <f t="array" aca="1" ref="H1028" ca="1">IF(I1028&lt;&gt;"",INDIRECT("'"&amp;I1028&amp;"'!"&amp;J1028),"")</f>
        <v>0</v>
      </c>
      <c r="I1028" s="1510" t="s">
        <v>4998</v>
      </c>
      <c r="J1028" s="1506" t="s">
        <v>5200</v>
      </c>
      <c r="K1028" s="4"/>
    </row>
    <row r="1029" spans="1:11" ht="15">
      <c r="A1029">
        <v>970</v>
      </c>
      <c r="B1029" s="721">
        <f>'Expenditures 16-24'!H64</f>
        <v>0</v>
      </c>
      <c r="F1029" s="4"/>
      <c r="G1029" s="1" t="b">
        <f t="shared" ca="1" si="17"/>
        <v>1</v>
      </c>
      <c r="H1029" s="1505" cm="1">
        <f t="array" aca="1" ref="H1029" ca="1">IF(I1029&lt;&gt;"",INDIRECT("'"&amp;I1029&amp;"'!"&amp;J1029),"")</f>
        <v>0</v>
      </c>
      <c r="I1029" s="1510" t="s">
        <v>4998</v>
      </c>
      <c r="J1029" s="1506" t="s">
        <v>5201</v>
      </c>
      <c r="K1029" s="4"/>
    </row>
    <row r="1030" spans="1:11" ht="15">
      <c r="A1030">
        <v>971</v>
      </c>
      <c r="B1030" s="721">
        <f>'Expenditures 16-24'!H65</f>
        <v>10322</v>
      </c>
      <c r="F1030" s="4"/>
      <c r="G1030" s="1" t="b">
        <f t="shared" ca="1" si="17"/>
        <v>1</v>
      </c>
      <c r="H1030" s="1505" cm="1">
        <f t="array" aca="1" ref="H1030" ca="1">IF(I1030&lt;&gt;"",INDIRECT("'"&amp;I1030&amp;"'!"&amp;J1030),"")</f>
        <v>10322</v>
      </c>
      <c r="I1030" s="1510" t="s">
        <v>4998</v>
      </c>
      <c r="J1030" s="1506" t="s">
        <v>5202</v>
      </c>
      <c r="K1030" s="4"/>
    </row>
    <row r="1031" spans="1:11" ht="15">
      <c r="A1031">
        <v>972</v>
      </c>
      <c r="B1031" s="721">
        <f>'Expenditures 16-24'!H66</f>
        <v>0</v>
      </c>
      <c r="F1031" s="4"/>
      <c r="G1031" s="1" t="b">
        <f t="shared" ca="1" si="17"/>
        <v>1</v>
      </c>
      <c r="H1031" s="1505" cm="1">
        <f t="array" aca="1" ref="H1031" ca="1">IF(I1031&lt;&gt;"",INDIRECT("'"&amp;I1031&amp;"'!"&amp;J1031),"")</f>
        <v>0</v>
      </c>
      <c r="I1031" s="1510" t="s">
        <v>4998</v>
      </c>
      <c r="J1031" s="1506" t="s">
        <v>5203</v>
      </c>
      <c r="K1031" s="4"/>
    </row>
    <row r="1032" spans="1:11" ht="15">
      <c r="A1032" s="5">
        <v>973</v>
      </c>
      <c r="B1032" s="721"/>
      <c r="F1032" s="4" t="s">
        <v>4914</v>
      </c>
      <c r="G1032" s="1" t="b">
        <f t="shared" ca="1" si="17"/>
        <v>1</v>
      </c>
      <c r="H1032" s="1505" t="str" cm="1">
        <f t="array" aca="1" ref="H1032" ca="1">IF(I1032&lt;&gt;"",INDIRECT("'"&amp;I1032&amp;"'!"&amp;J1032),"")</f>
        <v/>
      </c>
      <c r="I1032" s="1510"/>
      <c r="J1032" s="1506"/>
      <c r="K1032" s="4"/>
    </row>
    <row r="1033" spans="1:11" ht="15">
      <c r="A1033">
        <v>974</v>
      </c>
      <c r="B1033" s="721">
        <f>'Expenditures 16-24'!H67</f>
        <v>56469</v>
      </c>
      <c r="F1033" s="4"/>
      <c r="G1033" s="1" t="b">
        <f t="shared" ca="1" si="17"/>
        <v>1</v>
      </c>
      <c r="H1033" s="1505" cm="1">
        <f t="array" aca="1" ref="H1033" ca="1">IF(I1033&lt;&gt;"",INDIRECT("'"&amp;I1033&amp;"'!"&amp;J1033),"")</f>
        <v>56469</v>
      </c>
      <c r="I1033" s="1510" t="s">
        <v>4998</v>
      </c>
      <c r="J1033" s="1506" t="s">
        <v>5204</v>
      </c>
      <c r="K1033" s="4"/>
    </row>
    <row r="1034" spans="1:11" ht="15">
      <c r="A1034">
        <v>975</v>
      </c>
      <c r="B1034" s="721">
        <f>'Expenditures 16-24'!H69</f>
        <v>0</v>
      </c>
      <c r="F1034" s="4"/>
      <c r="G1034" s="1" t="b">
        <f t="shared" ca="1" si="17"/>
        <v>1</v>
      </c>
      <c r="H1034" s="1505" cm="1">
        <f t="array" aca="1" ref="H1034" ca="1">IF(I1034&lt;&gt;"",INDIRECT("'"&amp;I1034&amp;"'!"&amp;J1034),"")</f>
        <v>0</v>
      </c>
      <c r="I1034" s="1510" t="s">
        <v>4998</v>
      </c>
      <c r="J1034" s="1506" t="s">
        <v>5205</v>
      </c>
      <c r="K1034" s="4"/>
    </row>
    <row r="1035" spans="1:11" ht="15">
      <c r="A1035">
        <v>976</v>
      </c>
      <c r="B1035" s="721">
        <f>'Expenditures 16-24'!H70</f>
        <v>0</v>
      </c>
      <c r="C1035" s="2" t="s">
        <v>504</v>
      </c>
      <c r="F1035" s="4"/>
      <c r="G1035" s="1" t="b">
        <f t="shared" ca="1" si="17"/>
        <v>1</v>
      </c>
      <c r="H1035" s="1505" cm="1">
        <f t="array" aca="1" ref="H1035" ca="1">IF(I1035&lt;&gt;"",INDIRECT("'"&amp;I1035&amp;"'!"&amp;J1035),"")</f>
        <v>0</v>
      </c>
      <c r="I1035" s="1510" t="s">
        <v>4998</v>
      </c>
      <c r="J1035" s="1506" t="s">
        <v>5206</v>
      </c>
      <c r="K1035" s="4"/>
    </row>
    <row r="1036" spans="1:11" ht="15">
      <c r="A1036">
        <v>977</v>
      </c>
      <c r="B1036" s="721">
        <f>'Expenditures 16-24'!H71</f>
        <v>2118</v>
      </c>
      <c r="F1036" s="4"/>
      <c r="G1036" s="1" t="b">
        <f t="shared" ca="1" si="17"/>
        <v>1</v>
      </c>
      <c r="H1036" s="1505" cm="1">
        <f t="array" aca="1" ref="H1036" ca="1">IF(I1036&lt;&gt;"",INDIRECT("'"&amp;I1036&amp;"'!"&amp;J1036),"")</f>
        <v>2118</v>
      </c>
      <c r="I1036" s="1510" t="s">
        <v>4998</v>
      </c>
      <c r="J1036" s="1506" t="s">
        <v>5207</v>
      </c>
      <c r="K1036" s="4"/>
    </row>
    <row r="1037" spans="1:11" ht="15">
      <c r="A1037">
        <v>978</v>
      </c>
      <c r="B1037" s="721">
        <f>'Expenditures 16-24'!H72</f>
        <v>50440</v>
      </c>
      <c r="F1037" s="4"/>
      <c r="G1037" s="1" t="b">
        <f t="shared" ca="1" si="17"/>
        <v>1</v>
      </c>
      <c r="H1037" s="1505" cm="1">
        <f t="array" aca="1" ref="H1037" ca="1">IF(I1037&lt;&gt;"",INDIRECT("'"&amp;I1037&amp;"'!"&amp;J1037),"")</f>
        <v>50440</v>
      </c>
      <c r="I1037" s="1510" t="s">
        <v>4998</v>
      </c>
      <c r="J1037" s="1506" t="s">
        <v>5208</v>
      </c>
      <c r="K1037" s="4"/>
    </row>
    <row r="1038" spans="1:11" ht="15">
      <c r="A1038" s="5">
        <v>979</v>
      </c>
      <c r="B1038" s="721"/>
      <c r="F1038" s="4" t="s">
        <v>4914</v>
      </c>
      <c r="G1038" s="1" t="b">
        <f t="shared" ca="1" si="17"/>
        <v>1</v>
      </c>
      <c r="H1038" s="1505" t="str" cm="1">
        <f t="array" aca="1" ref="H1038" ca="1">IF(I1038&lt;&gt;"",INDIRECT("'"&amp;I1038&amp;"'!"&amp;J1038),"")</f>
        <v/>
      </c>
      <c r="I1038" s="1510"/>
      <c r="J1038" s="1506"/>
      <c r="K1038" s="4"/>
    </row>
    <row r="1039" spans="1:11" ht="15">
      <c r="A1039">
        <v>980</v>
      </c>
      <c r="B1039" s="721">
        <f>'Expenditures 16-24'!H73</f>
        <v>0</v>
      </c>
      <c r="F1039" s="4"/>
      <c r="G1039" s="1" t="b">
        <f t="shared" ca="1" si="17"/>
        <v>1</v>
      </c>
      <c r="H1039" s="1505" cm="1">
        <f t="array" aca="1" ref="H1039" ca="1">IF(I1039&lt;&gt;"",INDIRECT("'"&amp;I1039&amp;"'!"&amp;J1039),"")</f>
        <v>0</v>
      </c>
      <c r="I1039" s="1510" t="s">
        <v>4998</v>
      </c>
      <c r="J1039" s="1506" t="s">
        <v>5209</v>
      </c>
      <c r="K1039" s="4"/>
    </row>
    <row r="1040" spans="1:11" ht="15">
      <c r="A1040" s="5">
        <v>981</v>
      </c>
      <c r="B1040" s="721"/>
      <c r="F1040" s="4" t="s">
        <v>4914</v>
      </c>
      <c r="G1040" s="1" t="b">
        <f t="shared" ca="1" si="17"/>
        <v>1</v>
      </c>
      <c r="H1040" s="1505" t="str" cm="1">
        <f t="array" aca="1" ref="H1040" ca="1">IF(I1040&lt;&gt;"",INDIRECT("'"&amp;I1040&amp;"'!"&amp;J1040),"")</f>
        <v/>
      </c>
      <c r="I1040" s="1510"/>
      <c r="J1040" s="1506"/>
      <c r="K1040" s="4"/>
    </row>
    <row r="1041" spans="1:11" ht="15">
      <c r="A1041">
        <v>982</v>
      </c>
      <c r="B1041" s="721">
        <f>'Expenditures 16-24'!H74</f>
        <v>52558</v>
      </c>
      <c r="F1041" s="4"/>
      <c r="G1041" s="1" t="b">
        <f t="shared" ca="1" si="17"/>
        <v>1</v>
      </c>
      <c r="H1041" s="1505" cm="1">
        <f t="array" aca="1" ref="H1041" ca="1">IF(I1041&lt;&gt;"",INDIRECT("'"&amp;I1041&amp;"'!"&amp;J1041),"")</f>
        <v>52558</v>
      </c>
      <c r="I1041" s="1510" t="s">
        <v>4998</v>
      </c>
      <c r="J1041" s="1506" t="s">
        <v>5210</v>
      </c>
      <c r="K1041" s="4"/>
    </row>
    <row r="1042" spans="1:11" ht="15">
      <c r="A1042">
        <v>983</v>
      </c>
      <c r="B1042" s="721">
        <f>'Expenditures 16-24'!H75</f>
        <v>0</v>
      </c>
      <c r="F1042" s="4"/>
      <c r="G1042" s="1" t="b">
        <f t="shared" ca="1" si="17"/>
        <v>1</v>
      </c>
      <c r="H1042" s="1505" cm="1">
        <f t="array" aca="1" ref="H1042" ca="1">IF(I1042&lt;&gt;"",INDIRECT("'"&amp;I1042&amp;"'!"&amp;J1042),"")</f>
        <v>0</v>
      </c>
      <c r="I1042" s="1510" t="s">
        <v>4998</v>
      </c>
      <c r="J1042" s="1506" t="s">
        <v>5211</v>
      </c>
      <c r="K1042" s="4"/>
    </row>
    <row r="1043" spans="1:11" ht="15">
      <c r="A1043">
        <v>984</v>
      </c>
      <c r="B1043" s="721">
        <f>'Expenditures 16-24'!H76</f>
        <v>366192</v>
      </c>
      <c r="C1043" s="2" t="s">
        <v>504</v>
      </c>
      <c r="F1043" s="4"/>
      <c r="G1043" s="1" t="b">
        <f t="shared" ca="1" si="17"/>
        <v>1</v>
      </c>
      <c r="H1043" s="1505" cm="1">
        <f t="array" aca="1" ref="H1043" ca="1">IF(I1043&lt;&gt;"",INDIRECT("'"&amp;I1043&amp;"'!"&amp;J1043),"")</f>
        <v>366192</v>
      </c>
      <c r="I1043" s="1510" t="s">
        <v>4998</v>
      </c>
      <c r="J1043" s="1506" t="s">
        <v>5212</v>
      </c>
      <c r="K1043" s="4"/>
    </row>
    <row r="1044" spans="1:11" ht="15">
      <c r="A1044">
        <v>985</v>
      </c>
      <c r="B1044" s="721">
        <f>'Expenditures 16-24'!H77</f>
        <v>0</v>
      </c>
      <c r="F1044" s="4"/>
      <c r="G1044" s="1" t="b">
        <f t="shared" ca="1" si="17"/>
        <v>1</v>
      </c>
      <c r="H1044" s="1505" cm="1">
        <f t="array" aca="1" ref="H1044" ca="1">IF(I1044&lt;&gt;"",INDIRECT("'"&amp;I1044&amp;"'!"&amp;J1044),"")</f>
        <v>0</v>
      </c>
      <c r="I1044" s="1510" t="s">
        <v>4998</v>
      </c>
      <c r="J1044" s="1506" t="s">
        <v>5213</v>
      </c>
      <c r="K1044" s="4"/>
    </row>
    <row r="1045" spans="1:11" ht="15">
      <c r="A1045">
        <v>986</v>
      </c>
      <c r="B1045" s="721">
        <f>'Expenditures 16-24'!H104</f>
        <v>11875816</v>
      </c>
      <c r="C1045" s="2" t="s">
        <v>504</v>
      </c>
      <c r="F1045" s="4"/>
      <c r="G1045" s="1" t="b">
        <f t="shared" ca="1" si="17"/>
        <v>1</v>
      </c>
      <c r="H1045" s="1505" cm="1">
        <f t="array" aca="1" ref="H1045" ca="1">IF(I1045&lt;&gt;"",INDIRECT("'"&amp;I1045&amp;"'!"&amp;J1045),"")</f>
        <v>11875816</v>
      </c>
      <c r="I1045" s="1510" t="s">
        <v>4998</v>
      </c>
      <c r="J1045" s="1506" t="s">
        <v>5214</v>
      </c>
      <c r="K1045" s="4"/>
    </row>
    <row r="1046" spans="1:11" ht="15">
      <c r="A1046">
        <v>987</v>
      </c>
      <c r="B1046" s="721">
        <f>'Expenditures 16-24'!H107</f>
        <v>0</v>
      </c>
      <c r="F1046" s="4"/>
      <c r="G1046" s="1" t="b">
        <f t="shared" ca="1" si="17"/>
        <v>1</v>
      </c>
      <c r="H1046" s="1505" cm="1">
        <f t="array" aca="1" ref="H1046" ca="1">IF(I1046&lt;&gt;"",INDIRECT("'"&amp;I1046&amp;"'!"&amp;J1046),"")</f>
        <v>0</v>
      </c>
      <c r="I1046" s="1510" t="s">
        <v>4998</v>
      </c>
      <c r="J1046" s="1506" t="s">
        <v>5215</v>
      </c>
      <c r="K1046" s="4"/>
    </row>
    <row r="1047" spans="1:11" ht="15">
      <c r="A1047">
        <v>988</v>
      </c>
      <c r="B1047" s="721">
        <f>'Expenditures 16-24'!H108</f>
        <v>0</v>
      </c>
      <c r="C1047" s="2" t="s">
        <v>504</v>
      </c>
      <c r="F1047" s="4"/>
      <c r="G1047" s="1" t="b">
        <f t="shared" ca="1" si="17"/>
        <v>1</v>
      </c>
      <c r="H1047" s="1505" cm="1">
        <f t="array" aca="1" ref="H1047" ca="1">IF(I1047&lt;&gt;"",INDIRECT("'"&amp;I1047&amp;"'!"&amp;J1047),"")</f>
        <v>0</v>
      </c>
      <c r="I1047" s="1510" t="s">
        <v>4998</v>
      </c>
      <c r="J1047" s="1506" t="s">
        <v>5216</v>
      </c>
      <c r="K1047" s="4"/>
    </row>
    <row r="1048" spans="1:11" ht="15">
      <c r="A1048" s="5">
        <v>989</v>
      </c>
      <c r="B1048" s="721"/>
      <c r="F1048" s="4" t="s">
        <v>4914</v>
      </c>
      <c r="G1048" s="1" t="b">
        <f t="shared" ca="1" si="17"/>
        <v>1</v>
      </c>
      <c r="H1048" s="1505" t="str" cm="1">
        <f t="array" aca="1" ref="H1048" ca="1">IF(I1048&lt;&gt;"",INDIRECT("'"&amp;I1048&amp;"'!"&amp;J1048),"")</f>
        <v/>
      </c>
      <c r="I1048" s="1510"/>
      <c r="J1048" s="1506"/>
      <c r="K1048" s="4"/>
    </row>
    <row r="1049" spans="1:11" ht="15">
      <c r="A1049">
        <v>990</v>
      </c>
      <c r="B1049" s="721">
        <f>'Expenditures 16-24'!H111</f>
        <v>1179318</v>
      </c>
      <c r="F1049" s="4"/>
      <c r="G1049" s="1" t="b">
        <f t="shared" ca="1" si="17"/>
        <v>1</v>
      </c>
      <c r="H1049" s="1505" cm="1">
        <f t="array" aca="1" ref="H1049" ca="1">IF(I1049&lt;&gt;"",INDIRECT("'"&amp;I1049&amp;"'!"&amp;J1049),"")</f>
        <v>1179318</v>
      </c>
      <c r="I1049" s="1510" t="s">
        <v>4998</v>
      </c>
      <c r="J1049" s="1506" t="s">
        <v>5217</v>
      </c>
      <c r="K1049" s="4"/>
    </row>
    <row r="1050" spans="1:11" ht="15">
      <c r="A1050" s="5">
        <v>991</v>
      </c>
      <c r="B1050" s="721"/>
      <c r="F1050" s="4" t="s">
        <v>4914</v>
      </c>
      <c r="G1050" s="1" t="b">
        <f t="shared" ca="1" si="17"/>
        <v>1</v>
      </c>
      <c r="H1050" s="1505" t="str" cm="1">
        <f t="array" aca="1" ref="H1050" ca="1">IF(I1050&lt;&gt;"",INDIRECT("'"&amp;I1050&amp;"'!"&amp;J1050),"")</f>
        <v/>
      </c>
      <c r="I1050" s="1510"/>
      <c r="J1050" s="1506"/>
      <c r="K1050" s="4"/>
    </row>
    <row r="1051" spans="1:11" ht="15">
      <c r="A1051">
        <v>992</v>
      </c>
      <c r="B1051" s="721">
        <f>'Expenditures 16-24'!H112</f>
        <v>1179318</v>
      </c>
      <c r="F1051" s="4"/>
      <c r="G1051" s="1" t="b">
        <f t="shared" ca="1" si="17"/>
        <v>1</v>
      </c>
      <c r="H1051" s="1505" cm="1">
        <f t="array" aca="1" ref="H1051" ca="1">IF(I1051&lt;&gt;"",INDIRECT("'"&amp;I1051&amp;"'!"&amp;J1051),"")</f>
        <v>1179318</v>
      </c>
      <c r="I1051" s="1510" t="s">
        <v>4998</v>
      </c>
      <c r="J1051" s="1506" t="s">
        <v>5218</v>
      </c>
      <c r="K1051" s="4"/>
    </row>
    <row r="1052" spans="1:11" ht="15">
      <c r="A1052">
        <v>993</v>
      </c>
      <c r="B1052" s="721">
        <f>'Expenditures 16-24'!H116</f>
        <v>14643104</v>
      </c>
      <c r="F1052" s="4"/>
      <c r="G1052" s="1" t="b">
        <f t="shared" ca="1" si="17"/>
        <v>1</v>
      </c>
      <c r="H1052" s="1505" cm="1">
        <f t="array" aca="1" ref="H1052" ca="1">IF(I1052&lt;&gt;"",INDIRECT("'"&amp;I1052&amp;"'!"&amp;J1052),"")</f>
        <v>14643104</v>
      </c>
      <c r="I1052" s="1510" t="s">
        <v>4998</v>
      </c>
      <c r="J1052" s="1506" t="s">
        <v>5219</v>
      </c>
      <c r="K1052" s="4"/>
    </row>
    <row r="1053" spans="1:11" ht="15">
      <c r="A1053" s="5">
        <v>994</v>
      </c>
      <c r="B1053" s="721"/>
      <c r="C1053" s="2" t="s">
        <v>504</v>
      </c>
      <c r="F1053" s="4" t="s">
        <v>4914</v>
      </c>
      <c r="G1053" s="1" t="b">
        <f t="shared" ca="1" si="17"/>
        <v>1</v>
      </c>
      <c r="H1053" s="1505" t="str" cm="1">
        <f t="array" aca="1" ref="H1053" ca="1">IF(I1053&lt;&gt;"",INDIRECT("'"&amp;I1053&amp;"'!"&amp;J1053),"")</f>
        <v/>
      </c>
      <c r="I1053" s="1510"/>
      <c r="J1053" s="1506"/>
      <c r="K1053" s="4"/>
    </row>
    <row r="1054" spans="1:11" ht="15">
      <c r="A1054" s="5">
        <v>995</v>
      </c>
      <c r="B1054" s="721"/>
      <c r="C1054" s="2" t="s">
        <v>504</v>
      </c>
      <c r="D1054" s="4" t="s">
        <v>1421</v>
      </c>
      <c r="F1054" s="4" t="s">
        <v>4914</v>
      </c>
      <c r="G1054" s="1" t="b">
        <f t="shared" ca="1" si="17"/>
        <v>1</v>
      </c>
      <c r="H1054" s="1505" t="str" cm="1">
        <f t="array" aca="1" ref="H1054" ca="1">IF(I1054&lt;&gt;"",INDIRECT("'"&amp;I1054&amp;"'!"&amp;J1054),"")</f>
        <v/>
      </c>
      <c r="I1054" s="1510"/>
      <c r="J1054" s="1506"/>
      <c r="K1054" s="4"/>
    </row>
    <row r="1055" spans="1:11" ht="15">
      <c r="A1055" s="5">
        <v>996</v>
      </c>
      <c r="B1055" s="721"/>
      <c r="F1055" s="4" t="s">
        <v>4914</v>
      </c>
      <c r="G1055" s="1" t="b">
        <f t="shared" ca="1" si="17"/>
        <v>1</v>
      </c>
      <c r="H1055" s="1505" t="str" cm="1">
        <f t="array" aca="1" ref="H1055" ca="1">IF(I1055&lt;&gt;"",INDIRECT("'"&amp;I1055&amp;"'!"&amp;J1055),"")</f>
        <v/>
      </c>
      <c r="I1055" s="1510"/>
      <c r="J1055" s="1506"/>
      <c r="K1055" s="4"/>
    </row>
    <row r="1056" spans="1:11" ht="15">
      <c r="A1056" s="5">
        <v>997</v>
      </c>
      <c r="B1056" s="721"/>
      <c r="C1056" s="2" t="s">
        <v>504</v>
      </c>
      <c r="F1056" s="4" t="s">
        <v>4914</v>
      </c>
      <c r="G1056" s="1" t="b">
        <f t="shared" ref="G1056:G1119" ca="1" si="18">H1056=B1056</f>
        <v>1</v>
      </c>
      <c r="H1056" s="1505" t="str" cm="1">
        <f t="array" aca="1" ref="H1056" ca="1">IF(I1056&lt;&gt;"",INDIRECT("'"&amp;I1056&amp;"'!"&amp;J1056),"")</f>
        <v/>
      </c>
      <c r="I1056" s="1510"/>
      <c r="J1056" s="1506"/>
      <c r="K1056" s="4"/>
    </row>
    <row r="1057" spans="1:11" ht="15">
      <c r="A1057" s="5">
        <v>998</v>
      </c>
      <c r="B1057" s="721"/>
      <c r="C1057" s="2" t="s">
        <v>504</v>
      </c>
      <c r="F1057" s="4" t="s">
        <v>4914</v>
      </c>
      <c r="G1057" s="1" t="b">
        <f t="shared" ca="1" si="18"/>
        <v>1</v>
      </c>
      <c r="H1057" s="1505" t="str" cm="1">
        <f t="array" aca="1" ref="H1057" ca="1">IF(I1057&lt;&gt;"",INDIRECT("'"&amp;I1057&amp;"'!"&amp;J1057),"")</f>
        <v/>
      </c>
      <c r="I1057" s="1510"/>
      <c r="J1057" s="1506"/>
      <c r="K1057" s="4"/>
    </row>
    <row r="1058" spans="1:11" ht="15">
      <c r="A1058" s="5">
        <v>999</v>
      </c>
      <c r="B1058" s="721"/>
      <c r="F1058" s="4" t="s">
        <v>4914</v>
      </c>
      <c r="G1058" s="1" t="b">
        <f t="shared" ca="1" si="18"/>
        <v>1</v>
      </c>
      <c r="H1058" s="1505" t="str" cm="1">
        <f t="array" aca="1" ref="H1058" ca="1">IF(I1058&lt;&gt;"",INDIRECT("'"&amp;I1058&amp;"'!"&amp;J1058),"")</f>
        <v/>
      </c>
      <c r="I1058" s="1510"/>
      <c r="J1058" s="1506"/>
      <c r="K1058" s="4"/>
    </row>
    <row r="1059" spans="1:11" ht="15">
      <c r="A1059" s="5">
        <v>1000</v>
      </c>
      <c r="B1059" s="721"/>
      <c r="F1059" s="4" t="s">
        <v>4914</v>
      </c>
      <c r="G1059" s="1" t="b">
        <f t="shared" ca="1" si="18"/>
        <v>1</v>
      </c>
      <c r="H1059" s="1505" t="str" cm="1">
        <f t="array" aca="1" ref="H1059" ca="1">IF(I1059&lt;&gt;"",INDIRECT("'"&amp;I1059&amp;"'!"&amp;J1059),"")</f>
        <v/>
      </c>
      <c r="I1059" s="1510"/>
      <c r="J1059" s="1506"/>
      <c r="K1059" s="4"/>
    </row>
    <row r="1060" spans="1:11" ht="15">
      <c r="A1060" s="5">
        <v>1001</v>
      </c>
      <c r="B1060" s="721"/>
      <c r="F1060" s="4" t="s">
        <v>4914</v>
      </c>
      <c r="G1060" s="1" t="b">
        <f t="shared" ca="1" si="18"/>
        <v>1</v>
      </c>
      <c r="H1060" s="1505" t="str" cm="1">
        <f t="array" aca="1" ref="H1060" ca="1">IF(I1060&lt;&gt;"",INDIRECT("'"&amp;I1060&amp;"'!"&amp;J1060),"")</f>
        <v/>
      </c>
      <c r="I1060" s="1510"/>
      <c r="J1060" s="1506"/>
      <c r="K1060" s="4"/>
    </row>
    <row r="1061" spans="1:11" ht="15">
      <c r="A1061" s="5">
        <v>1002</v>
      </c>
      <c r="B1061" s="721"/>
      <c r="F1061" s="4" t="s">
        <v>4914</v>
      </c>
      <c r="G1061" s="1" t="b">
        <f t="shared" ca="1" si="18"/>
        <v>1</v>
      </c>
      <c r="H1061" s="1505" t="str" cm="1">
        <f t="array" aca="1" ref="H1061" ca="1">IF(I1061&lt;&gt;"",INDIRECT("'"&amp;I1061&amp;"'!"&amp;J1061),"")</f>
        <v/>
      </c>
      <c r="I1061" s="1510"/>
      <c r="J1061" s="1506"/>
      <c r="K1061" s="4"/>
    </row>
    <row r="1062" spans="1:11" ht="15">
      <c r="A1062" s="5">
        <v>1003</v>
      </c>
      <c r="B1062" s="721"/>
      <c r="F1062" s="4" t="s">
        <v>4914</v>
      </c>
      <c r="G1062" s="1" t="b">
        <f t="shared" ca="1" si="18"/>
        <v>1</v>
      </c>
      <c r="H1062" s="1505" t="str" cm="1">
        <f t="array" aca="1" ref="H1062" ca="1">IF(I1062&lt;&gt;"",INDIRECT("'"&amp;I1062&amp;"'!"&amp;J1062),"")</f>
        <v/>
      </c>
      <c r="I1062" s="1510"/>
      <c r="J1062" s="1506"/>
      <c r="K1062" s="4"/>
    </row>
    <row r="1063" spans="1:11" ht="15">
      <c r="A1063" s="5">
        <v>1004</v>
      </c>
      <c r="B1063" s="721"/>
      <c r="F1063" s="4" t="s">
        <v>4914</v>
      </c>
      <c r="G1063" s="1" t="b">
        <f t="shared" ca="1" si="18"/>
        <v>1</v>
      </c>
      <c r="H1063" s="1505" t="str" cm="1">
        <f t="array" aca="1" ref="H1063" ca="1">IF(I1063&lt;&gt;"",INDIRECT("'"&amp;I1063&amp;"'!"&amp;J1063),"")</f>
        <v/>
      </c>
      <c r="I1063" s="1510"/>
      <c r="J1063" s="1506"/>
      <c r="K1063" s="4"/>
    </row>
    <row r="1064" spans="1:11" ht="15">
      <c r="A1064" s="5">
        <v>1005</v>
      </c>
      <c r="B1064" s="721"/>
      <c r="F1064" s="4" t="s">
        <v>4914</v>
      </c>
      <c r="G1064" s="1" t="b">
        <f t="shared" ca="1" si="18"/>
        <v>1</v>
      </c>
      <c r="H1064" s="1505" t="str" cm="1">
        <f t="array" aca="1" ref="H1064" ca="1">IF(I1064&lt;&gt;"",INDIRECT("'"&amp;I1064&amp;"'!"&amp;J1064),"")</f>
        <v/>
      </c>
      <c r="I1064" s="1510"/>
      <c r="J1064" s="1506"/>
      <c r="K1064" s="4"/>
    </row>
    <row r="1065" spans="1:11" ht="15">
      <c r="A1065" s="5">
        <v>1006</v>
      </c>
      <c r="B1065" s="721"/>
      <c r="F1065" s="4" t="s">
        <v>4914</v>
      </c>
      <c r="G1065" s="1" t="b">
        <f t="shared" ca="1" si="18"/>
        <v>1</v>
      </c>
      <c r="H1065" s="1505" t="str" cm="1">
        <f t="array" aca="1" ref="H1065" ca="1">IF(I1065&lt;&gt;"",INDIRECT("'"&amp;I1065&amp;"'!"&amp;J1065),"")</f>
        <v/>
      </c>
      <c r="I1065" s="1510"/>
      <c r="J1065" s="1506"/>
      <c r="K1065" s="4"/>
    </row>
    <row r="1066" spans="1:11" ht="15">
      <c r="A1066" s="5">
        <v>1007</v>
      </c>
      <c r="B1066" s="721"/>
      <c r="F1066" s="4" t="s">
        <v>4914</v>
      </c>
      <c r="G1066" s="1" t="b">
        <f t="shared" ca="1" si="18"/>
        <v>1</v>
      </c>
      <c r="H1066" s="1505" t="str" cm="1">
        <f t="array" aca="1" ref="H1066" ca="1">IF(I1066&lt;&gt;"",INDIRECT("'"&amp;I1066&amp;"'!"&amp;J1066),"")</f>
        <v/>
      </c>
      <c r="I1066" s="1510"/>
      <c r="J1066" s="1506"/>
      <c r="K1066" s="4"/>
    </row>
    <row r="1067" spans="1:11" ht="15">
      <c r="A1067" s="5">
        <v>1008</v>
      </c>
      <c r="B1067" s="721"/>
      <c r="F1067" s="4" t="s">
        <v>4914</v>
      </c>
      <c r="G1067" s="1" t="b">
        <f t="shared" ca="1" si="18"/>
        <v>1</v>
      </c>
      <c r="H1067" s="1505" t="str" cm="1">
        <f t="array" aca="1" ref="H1067" ca="1">IF(I1067&lt;&gt;"",INDIRECT("'"&amp;I1067&amp;"'!"&amp;J1067),"")</f>
        <v/>
      </c>
      <c r="I1067" s="1510"/>
      <c r="J1067" s="1506"/>
      <c r="K1067" s="4"/>
    </row>
    <row r="1068" spans="1:11" ht="15">
      <c r="A1068" s="5">
        <v>1009</v>
      </c>
      <c r="B1068" s="721"/>
      <c r="F1068" s="4" t="s">
        <v>4914</v>
      </c>
      <c r="G1068" s="1" t="b">
        <f t="shared" ca="1" si="18"/>
        <v>1</v>
      </c>
      <c r="H1068" s="1505" t="str" cm="1">
        <f t="array" aca="1" ref="H1068" ca="1">IF(I1068&lt;&gt;"",INDIRECT("'"&amp;I1068&amp;"'!"&amp;J1068),"")</f>
        <v/>
      </c>
      <c r="I1068" s="1510"/>
      <c r="J1068" s="1506"/>
      <c r="K1068" s="4"/>
    </row>
    <row r="1069" spans="1:11" ht="15">
      <c r="A1069" s="5">
        <v>1010</v>
      </c>
      <c r="B1069" s="721"/>
      <c r="F1069" s="4" t="s">
        <v>4914</v>
      </c>
      <c r="G1069" s="1" t="b">
        <f t="shared" ca="1" si="18"/>
        <v>1</v>
      </c>
      <c r="H1069" s="1505" t="str" cm="1">
        <f t="array" aca="1" ref="H1069" ca="1">IF(I1069&lt;&gt;"",INDIRECT("'"&amp;I1069&amp;"'!"&amp;J1069),"")</f>
        <v/>
      </c>
      <c r="I1069" s="1510"/>
      <c r="J1069" s="1506"/>
      <c r="K1069" s="4"/>
    </row>
    <row r="1070" spans="1:11" ht="15">
      <c r="A1070" s="5">
        <v>1011</v>
      </c>
      <c r="B1070" s="721"/>
      <c r="F1070" s="4" t="s">
        <v>4914</v>
      </c>
      <c r="G1070" s="1" t="b">
        <f t="shared" ca="1" si="18"/>
        <v>1</v>
      </c>
      <c r="H1070" s="1505" t="str" cm="1">
        <f t="array" aca="1" ref="H1070" ca="1">IF(I1070&lt;&gt;"",INDIRECT("'"&amp;I1070&amp;"'!"&amp;J1070),"")</f>
        <v/>
      </c>
      <c r="I1070" s="1510"/>
      <c r="J1070" s="1506"/>
      <c r="K1070" s="4"/>
    </row>
    <row r="1071" spans="1:11" ht="15">
      <c r="A1071" s="5">
        <v>1012</v>
      </c>
      <c r="B1071" s="721"/>
      <c r="F1071" s="4" t="s">
        <v>4914</v>
      </c>
      <c r="G1071" s="1" t="b">
        <f t="shared" ca="1" si="18"/>
        <v>1</v>
      </c>
      <c r="H1071" s="1505" t="str" cm="1">
        <f t="array" aca="1" ref="H1071" ca="1">IF(I1071&lt;&gt;"",INDIRECT("'"&amp;I1071&amp;"'!"&amp;J1071),"")</f>
        <v/>
      </c>
      <c r="I1071" s="1510"/>
      <c r="J1071" s="1506"/>
      <c r="K1071" s="4"/>
    </row>
    <row r="1072" spans="1:11" ht="15">
      <c r="A1072" s="5">
        <v>1013</v>
      </c>
      <c r="B1072" s="721"/>
      <c r="F1072" s="4" t="s">
        <v>4914</v>
      </c>
      <c r="G1072" s="1" t="b">
        <f t="shared" ca="1" si="18"/>
        <v>1</v>
      </c>
      <c r="H1072" s="1505" t="str" cm="1">
        <f t="array" aca="1" ref="H1072" ca="1">IF(I1072&lt;&gt;"",INDIRECT("'"&amp;I1072&amp;"'!"&amp;J1072),"")</f>
        <v/>
      </c>
      <c r="I1072" s="1510"/>
      <c r="J1072" s="1506"/>
      <c r="K1072" s="4"/>
    </row>
    <row r="1073" spans="1:11" ht="15">
      <c r="A1073" s="5">
        <v>1014</v>
      </c>
      <c r="B1073" s="721"/>
      <c r="F1073" s="4" t="s">
        <v>4914</v>
      </c>
      <c r="G1073" s="1" t="b">
        <f t="shared" ca="1" si="18"/>
        <v>1</v>
      </c>
      <c r="H1073" s="1505" t="str" cm="1">
        <f t="array" aca="1" ref="H1073" ca="1">IF(I1073&lt;&gt;"",INDIRECT("'"&amp;I1073&amp;"'!"&amp;J1073),"")</f>
        <v/>
      </c>
      <c r="I1073" s="1510"/>
      <c r="J1073" s="1506"/>
      <c r="K1073" s="4"/>
    </row>
    <row r="1074" spans="1:11" ht="15">
      <c r="A1074" s="5">
        <v>1015</v>
      </c>
      <c r="B1074" s="721"/>
      <c r="F1074" s="4" t="s">
        <v>4914</v>
      </c>
      <c r="G1074" s="1" t="b">
        <f t="shared" ca="1" si="18"/>
        <v>1</v>
      </c>
      <c r="H1074" s="1505" t="str" cm="1">
        <f t="array" aca="1" ref="H1074" ca="1">IF(I1074&lt;&gt;"",INDIRECT("'"&amp;I1074&amp;"'!"&amp;J1074),"")</f>
        <v/>
      </c>
      <c r="I1074" s="1510"/>
      <c r="J1074" s="1506"/>
      <c r="K1074" s="4"/>
    </row>
    <row r="1075" spans="1:11" ht="15">
      <c r="A1075" s="5">
        <v>1016</v>
      </c>
      <c r="B1075" s="721"/>
      <c r="F1075" s="4" t="s">
        <v>4914</v>
      </c>
      <c r="G1075" s="1" t="b">
        <f t="shared" ca="1" si="18"/>
        <v>1</v>
      </c>
      <c r="H1075" s="1505" t="str" cm="1">
        <f t="array" aca="1" ref="H1075" ca="1">IF(I1075&lt;&gt;"",INDIRECT("'"&amp;I1075&amp;"'!"&amp;J1075),"")</f>
        <v/>
      </c>
      <c r="I1075" s="1510"/>
      <c r="J1075" s="1506"/>
      <c r="K1075" s="4"/>
    </row>
    <row r="1076" spans="1:11" ht="15">
      <c r="A1076" s="5">
        <v>1017</v>
      </c>
      <c r="B1076" s="721"/>
      <c r="F1076" s="4" t="s">
        <v>4914</v>
      </c>
      <c r="G1076" s="1" t="b">
        <f t="shared" ca="1" si="18"/>
        <v>1</v>
      </c>
      <c r="H1076" s="1505" t="str" cm="1">
        <f t="array" aca="1" ref="H1076" ca="1">IF(I1076&lt;&gt;"",INDIRECT("'"&amp;I1076&amp;"'!"&amp;J1076),"")</f>
        <v/>
      </c>
      <c r="I1076" s="1510"/>
      <c r="J1076" s="1506"/>
      <c r="K1076" s="4"/>
    </row>
    <row r="1077" spans="1:11" ht="15">
      <c r="A1077" s="5">
        <v>1018</v>
      </c>
      <c r="B1077" s="721"/>
      <c r="F1077" s="4" t="s">
        <v>4914</v>
      </c>
      <c r="G1077" s="1" t="b">
        <f t="shared" ca="1" si="18"/>
        <v>1</v>
      </c>
      <c r="H1077" s="1505" t="str" cm="1">
        <f t="array" aca="1" ref="H1077" ca="1">IF(I1077&lt;&gt;"",INDIRECT("'"&amp;I1077&amp;"'!"&amp;J1077),"")</f>
        <v/>
      </c>
      <c r="I1077" s="1510"/>
      <c r="J1077" s="1506"/>
      <c r="K1077" s="4"/>
    </row>
    <row r="1078" spans="1:11" ht="15">
      <c r="A1078" s="5">
        <v>1019</v>
      </c>
      <c r="B1078" s="721"/>
      <c r="C1078" s="2" t="s">
        <v>504</v>
      </c>
      <c r="F1078" s="4" t="s">
        <v>4914</v>
      </c>
      <c r="G1078" s="1" t="b">
        <f t="shared" ca="1" si="18"/>
        <v>1</v>
      </c>
      <c r="H1078" s="1505" t="str" cm="1">
        <f t="array" aca="1" ref="H1078" ca="1">IF(I1078&lt;&gt;"",INDIRECT("'"&amp;I1078&amp;"'!"&amp;J1078),"")</f>
        <v/>
      </c>
      <c r="I1078" s="1510"/>
      <c r="J1078" s="1506"/>
      <c r="K1078" s="4"/>
    </row>
    <row r="1079" spans="1:11" ht="15">
      <c r="A1079" s="5">
        <v>1020</v>
      </c>
      <c r="B1079" s="721"/>
      <c r="F1079" s="4" t="s">
        <v>4914</v>
      </c>
      <c r="G1079" s="1" t="b">
        <f t="shared" ca="1" si="18"/>
        <v>1</v>
      </c>
      <c r="H1079" s="1505" t="str" cm="1">
        <f t="array" aca="1" ref="H1079" ca="1">IF(I1079&lt;&gt;"",INDIRECT("'"&amp;I1079&amp;"'!"&amp;J1079),"")</f>
        <v/>
      </c>
      <c r="I1079" s="1510"/>
      <c r="J1079" s="1506"/>
      <c r="K1079" s="4"/>
    </row>
    <row r="1080" spans="1:11" ht="15">
      <c r="A1080" s="5">
        <v>1021</v>
      </c>
      <c r="B1080" s="721"/>
      <c r="F1080" s="4" t="s">
        <v>4914</v>
      </c>
      <c r="G1080" s="1" t="b">
        <f t="shared" ca="1" si="18"/>
        <v>1</v>
      </c>
      <c r="H1080" s="1505" t="str" cm="1">
        <f t="array" aca="1" ref="H1080" ca="1">IF(I1080&lt;&gt;"",INDIRECT("'"&amp;I1080&amp;"'!"&amp;J1080),"")</f>
        <v/>
      </c>
      <c r="I1080" s="1510"/>
      <c r="J1080" s="1506"/>
      <c r="K1080" s="4"/>
    </row>
    <row r="1081" spans="1:11" ht="15">
      <c r="A1081" s="5">
        <v>1022</v>
      </c>
      <c r="B1081" s="721"/>
      <c r="F1081" s="4" t="s">
        <v>4914</v>
      </c>
      <c r="G1081" s="1" t="b">
        <f t="shared" ca="1" si="18"/>
        <v>1</v>
      </c>
      <c r="H1081" s="1505" t="str" cm="1">
        <f t="array" aca="1" ref="H1081" ca="1">IF(I1081&lt;&gt;"",INDIRECT("'"&amp;I1081&amp;"'!"&amp;J1081),"")</f>
        <v/>
      </c>
      <c r="I1081" s="1510"/>
      <c r="J1081" s="1506"/>
      <c r="K1081" s="4"/>
    </row>
    <row r="1082" spans="1:11" ht="15">
      <c r="A1082" s="5">
        <v>1023</v>
      </c>
      <c r="B1082" s="721"/>
      <c r="F1082" s="4" t="s">
        <v>4914</v>
      </c>
      <c r="G1082" s="1" t="b">
        <f t="shared" ca="1" si="18"/>
        <v>1</v>
      </c>
      <c r="H1082" s="1505" t="str" cm="1">
        <f t="array" aca="1" ref="H1082" ca="1">IF(I1082&lt;&gt;"",INDIRECT("'"&amp;I1082&amp;"'!"&amp;J1082),"")</f>
        <v/>
      </c>
      <c r="I1082" s="1510"/>
      <c r="J1082" s="1506"/>
      <c r="K1082" s="4"/>
    </row>
    <row r="1083" spans="1:11" ht="15">
      <c r="A1083" s="5">
        <v>1024</v>
      </c>
      <c r="B1083" s="721"/>
      <c r="F1083" s="4" t="s">
        <v>4914</v>
      </c>
      <c r="G1083" s="1" t="b">
        <f t="shared" ca="1" si="18"/>
        <v>1</v>
      </c>
      <c r="H1083" s="1505" t="str" cm="1">
        <f t="array" aca="1" ref="H1083" ca="1">IF(I1083&lt;&gt;"",INDIRECT("'"&amp;I1083&amp;"'!"&amp;J1083),"")</f>
        <v/>
      </c>
      <c r="I1083" s="1510"/>
      <c r="J1083" s="1506"/>
      <c r="K1083" s="4"/>
    </row>
    <row r="1084" spans="1:11" ht="15">
      <c r="A1084" s="5">
        <v>1025</v>
      </c>
      <c r="B1084" s="721"/>
      <c r="F1084" s="4" t="s">
        <v>4914</v>
      </c>
      <c r="G1084" s="1" t="b">
        <f t="shared" ca="1" si="18"/>
        <v>1</v>
      </c>
      <c r="H1084" s="1505" t="str" cm="1">
        <f t="array" aca="1" ref="H1084" ca="1">IF(I1084&lt;&gt;"",INDIRECT("'"&amp;I1084&amp;"'!"&amp;J1084),"")</f>
        <v/>
      </c>
      <c r="I1084" s="1510"/>
      <c r="J1084" s="1506"/>
      <c r="K1084" s="4"/>
    </row>
    <row r="1085" spans="1:11" ht="15">
      <c r="A1085" s="5">
        <v>1026</v>
      </c>
      <c r="B1085" s="721"/>
      <c r="F1085" s="4" t="s">
        <v>4914</v>
      </c>
      <c r="G1085" s="1" t="b">
        <f t="shared" ca="1" si="18"/>
        <v>1</v>
      </c>
      <c r="H1085" s="1505" t="str" cm="1">
        <f t="array" aca="1" ref="H1085" ca="1">IF(I1085&lt;&gt;"",INDIRECT("'"&amp;I1085&amp;"'!"&amp;J1085),"")</f>
        <v/>
      </c>
      <c r="I1085" s="1510"/>
      <c r="J1085" s="1506"/>
      <c r="K1085" s="4"/>
    </row>
    <row r="1086" spans="1:11" ht="15">
      <c r="A1086" s="5">
        <v>1027</v>
      </c>
      <c r="B1086" s="721"/>
      <c r="C1086" s="2" t="s">
        <v>504</v>
      </c>
      <c r="F1086" s="4" t="s">
        <v>4914</v>
      </c>
      <c r="G1086" s="1" t="b">
        <f t="shared" ca="1" si="18"/>
        <v>1</v>
      </c>
      <c r="H1086" s="1505" t="str" cm="1">
        <f t="array" aca="1" ref="H1086" ca="1">IF(I1086&lt;&gt;"",INDIRECT("'"&amp;I1086&amp;"'!"&amp;J1086),"")</f>
        <v/>
      </c>
      <c r="I1086" s="1510"/>
      <c r="J1086" s="1506"/>
      <c r="K1086" s="4"/>
    </row>
    <row r="1087" spans="1:11" ht="15">
      <c r="A1087" s="5">
        <v>1028</v>
      </c>
      <c r="B1087" s="721"/>
      <c r="C1087" s="2" t="s">
        <v>504</v>
      </c>
      <c r="F1087" s="4" t="s">
        <v>4914</v>
      </c>
      <c r="G1087" s="1" t="b">
        <f t="shared" ca="1" si="18"/>
        <v>1</v>
      </c>
      <c r="H1087" s="1505" t="str" cm="1">
        <f t="array" aca="1" ref="H1087" ca="1">IF(I1087&lt;&gt;"",INDIRECT("'"&amp;I1087&amp;"'!"&amp;J1087),"")</f>
        <v/>
      </c>
      <c r="I1087" s="1510"/>
      <c r="J1087" s="1506"/>
      <c r="K1087" s="4"/>
    </row>
    <row r="1088" spans="1:11" ht="15">
      <c r="A1088" s="5">
        <v>1029</v>
      </c>
      <c r="B1088" s="721"/>
      <c r="F1088" s="4" t="s">
        <v>4914</v>
      </c>
      <c r="G1088" s="1" t="b">
        <f t="shared" ca="1" si="18"/>
        <v>1</v>
      </c>
      <c r="H1088" s="1505" t="str" cm="1">
        <f t="array" aca="1" ref="H1088" ca="1">IF(I1088&lt;&gt;"",INDIRECT("'"&amp;I1088&amp;"'!"&amp;J1088),"")</f>
        <v/>
      </c>
      <c r="I1088" s="1510"/>
      <c r="J1088" s="1506"/>
      <c r="K1088" s="4"/>
    </row>
    <row r="1089" spans="1:11" ht="15">
      <c r="A1089" s="5">
        <v>1030</v>
      </c>
      <c r="B1089" s="721"/>
      <c r="F1089" s="4" t="s">
        <v>4914</v>
      </c>
      <c r="G1089" s="1" t="b">
        <f t="shared" ca="1" si="18"/>
        <v>1</v>
      </c>
      <c r="H1089" s="1505" t="str" cm="1">
        <f t="array" aca="1" ref="H1089" ca="1">IF(I1089&lt;&gt;"",INDIRECT("'"&amp;I1089&amp;"'!"&amp;J1089),"")</f>
        <v/>
      </c>
      <c r="I1089" s="1510"/>
      <c r="J1089" s="1506"/>
      <c r="K1089" s="4"/>
    </row>
    <row r="1090" spans="1:11" ht="15">
      <c r="A1090" s="5">
        <v>1031</v>
      </c>
      <c r="B1090" s="721"/>
      <c r="F1090" s="4" t="s">
        <v>4914</v>
      </c>
      <c r="G1090" s="1" t="b">
        <f t="shared" ca="1" si="18"/>
        <v>1</v>
      </c>
      <c r="H1090" s="1505" t="str" cm="1">
        <f t="array" aca="1" ref="H1090" ca="1">IF(I1090&lt;&gt;"",INDIRECT("'"&amp;I1090&amp;"'!"&amp;J1090),"")</f>
        <v/>
      </c>
      <c r="I1090" s="1510"/>
      <c r="J1090" s="1506"/>
      <c r="K1090" s="4"/>
    </row>
    <row r="1091" spans="1:11" ht="15">
      <c r="A1091">
        <v>1032</v>
      </c>
      <c r="B1091" s="721">
        <f>'Expenditures 16-24'!K5</f>
        <v>170142921</v>
      </c>
      <c r="F1091" s="4"/>
      <c r="G1091" s="1" t="b">
        <f t="shared" ca="1" si="18"/>
        <v>1</v>
      </c>
      <c r="H1091" s="1505" cm="1">
        <f t="array" aca="1" ref="H1091" ca="1">IF(I1091&lt;&gt;"",INDIRECT("'"&amp;I1091&amp;"'!"&amp;J1091),"")</f>
        <v>170142921</v>
      </c>
      <c r="I1091" s="1510" t="s">
        <v>4998</v>
      </c>
      <c r="J1091" s="1506" t="s">
        <v>5220</v>
      </c>
      <c r="K1091" s="4"/>
    </row>
    <row r="1092" spans="1:11" ht="15">
      <c r="A1092">
        <v>1033</v>
      </c>
      <c r="B1092" s="721">
        <f>'Expenditures 16-24'!K16</f>
        <v>5517544</v>
      </c>
      <c r="F1092" s="4"/>
      <c r="G1092" s="1" t="b">
        <f t="shared" ca="1" si="18"/>
        <v>1</v>
      </c>
      <c r="H1092" s="1505" cm="1">
        <f t="array" aca="1" ref="H1092" ca="1">IF(I1092&lt;&gt;"",INDIRECT("'"&amp;I1092&amp;"'!"&amp;J1092),"")</f>
        <v>5517544</v>
      </c>
      <c r="I1092" s="1510" t="s">
        <v>4998</v>
      </c>
      <c r="J1092" s="1506" t="s">
        <v>5221</v>
      </c>
      <c r="K1092" s="4"/>
    </row>
    <row r="1093" spans="1:11" ht="15">
      <c r="A1093" s="5">
        <v>1034</v>
      </c>
      <c r="B1093" s="721"/>
      <c r="C1093" s="2" t="s">
        <v>504</v>
      </c>
      <c r="F1093" s="4" t="s">
        <v>4914</v>
      </c>
      <c r="G1093" s="1" t="b">
        <f t="shared" ca="1" si="18"/>
        <v>1</v>
      </c>
      <c r="H1093" s="1505" t="str" cm="1">
        <f t="array" aca="1" ref="H1093" ca="1">IF(I1093&lt;&gt;"",INDIRECT("'"&amp;I1093&amp;"'!"&amp;J1093),"")</f>
        <v/>
      </c>
      <c r="I1093" s="1510"/>
      <c r="J1093" s="1506"/>
      <c r="K1093" s="4"/>
    </row>
    <row r="1094" spans="1:11" ht="15">
      <c r="A1094" s="5">
        <v>1035</v>
      </c>
      <c r="B1094" s="721"/>
      <c r="C1094" s="2" t="s">
        <v>504</v>
      </c>
      <c r="F1094" s="4" t="s">
        <v>4914</v>
      </c>
      <c r="G1094" s="1" t="b">
        <f t="shared" ca="1" si="18"/>
        <v>1</v>
      </c>
      <c r="H1094" s="1505" t="str" cm="1">
        <f t="array" aca="1" ref="H1094" ca="1">IF(I1094&lt;&gt;"",INDIRECT("'"&amp;I1094&amp;"'!"&amp;J1094),"")</f>
        <v/>
      </c>
      <c r="I1094" s="1510"/>
      <c r="J1094" s="1506"/>
      <c r="K1094" s="4"/>
    </row>
    <row r="1095" spans="1:11" ht="15">
      <c r="A1095" s="5">
        <v>1036</v>
      </c>
      <c r="B1095" s="721"/>
      <c r="F1095" s="4" t="s">
        <v>4914</v>
      </c>
      <c r="G1095" s="1" t="b">
        <f t="shared" ca="1" si="18"/>
        <v>1</v>
      </c>
      <c r="H1095" s="1505" t="str" cm="1">
        <f t="array" aca="1" ref="H1095" ca="1">IF(I1095&lt;&gt;"",INDIRECT("'"&amp;I1095&amp;"'!"&amp;J1095),"")</f>
        <v/>
      </c>
      <c r="I1095" s="1510"/>
      <c r="J1095" s="1506"/>
      <c r="K1095" s="4"/>
    </row>
    <row r="1096" spans="1:11" ht="15">
      <c r="A1096" s="5">
        <v>1037</v>
      </c>
      <c r="B1096" s="721"/>
      <c r="F1096" s="4" t="s">
        <v>4914</v>
      </c>
      <c r="G1096" s="1" t="b">
        <f t="shared" ca="1" si="18"/>
        <v>1</v>
      </c>
      <c r="H1096" s="1505" t="str" cm="1">
        <f t="array" aca="1" ref="H1096" ca="1">IF(I1096&lt;&gt;"",INDIRECT("'"&amp;I1096&amp;"'!"&amp;J1096),"")</f>
        <v/>
      </c>
      <c r="I1096" s="1510"/>
      <c r="J1096" s="1506"/>
      <c r="K1096" s="4"/>
    </row>
    <row r="1097" spans="1:11" ht="15">
      <c r="A1097" s="5">
        <v>1038</v>
      </c>
      <c r="B1097" s="721"/>
      <c r="F1097" s="4" t="s">
        <v>4914</v>
      </c>
      <c r="G1097" s="1" t="b">
        <f t="shared" ca="1" si="18"/>
        <v>1</v>
      </c>
      <c r="H1097" s="1505" t="str" cm="1">
        <f t="array" aca="1" ref="H1097" ca="1">IF(I1097&lt;&gt;"",INDIRECT("'"&amp;I1097&amp;"'!"&amp;J1097),"")</f>
        <v/>
      </c>
      <c r="I1097" s="1510"/>
      <c r="J1097" s="1506"/>
      <c r="K1097" s="4"/>
    </row>
    <row r="1098" spans="1:11" ht="15">
      <c r="A1098">
        <v>1039</v>
      </c>
      <c r="B1098" s="721">
        <f>'Expenditures 16-24'!K18</f>
        <v>48557042</v>
      </c>
      <c r="F1098" s="4"/>
      <c r="G1098" s="1" t="b">
        <f t="shared" ca="1" si="18"/>
        <v>1</v>
      </c>
      <c r="H1098" s="1505" cm="1">
        <f t="array" aca="1" ref="H1098" ca="1">IF(I1098&lt;&gt;"",INDIRECT("'"&amp;I1098&amp;"'!"&amp;J1098),"")</f>
        <v>48557042</v>
      </c>
      <c r="I1098" s="1510" t="s">
        <v>4998</v>
      </c>
      <c r="J1098" s="1506" t="s">
        <v>5222</v>
      </c>
      <c r="K1098" s="4"/>
    </row>
    <row r="1099" spans="1:11" ht="15">
      <c r="A1099" s="5">
        <v>1040</v>
      </c>
      <c r="B1099" s="721"/>
      <c r="F1099" s="4" t="s">
        <v>4914</v>
      </c>
      <c r="G1099" s="1" t="b">
        <f t="shared" ca="1" si="18"/>
        <v>1</v>
      </c>
      <c r="H1099" s="1505" t="str" cm="1">
        <f t="array" aca="1" ref="H1099" ca="1">IF(I1099&lt;&gt;"",INDIRECT("'"&amp;I1099&amp;"'!"&amp;J1099),"")</f>
        <v/>
      </c>
      <c r="I1099" s="1510"/>
      <c r="J1099" s="1506"/>
      <c r="K1099" s="4"/>
    </row>
    <row r="1100" spans="1:11" ht="15">
      <c r="A1100" s="5">
        <v>1041</v>
      </c>
      <c r="B1100" s="721"/>
      <c r="C1100" s="2" t="s">
        <v>504</v>
      </c>
      <c r="F1100" s="4" t="s">
        <v>4914</v>
      </c>
      <c r="G1100" s="1" t="b">
        <f t="shared" ca="1" si="18"/>
        <v>1</v>
      </c>
      <c r="H1100" s="1505" t="str" cm="1">
        <f t="array" aca="1" ref="H1100" ca="1">IF(I1100&lt;&gt;"",INDIRECT("'"&amp;I1100&amp;"'!"&amp;J1100),"")</f>
        <v/>
      </c>
      <c r="I1100" s="1510"/>
      <c r="J1100" s="1506"/>
      <c r="K1100" s="4"/>
    </row>
    <row r="1101" spans="1:11" ht="15">
      <c r="A1101" s="5">
        <v>1042</v>
      </c>
      <c r="B1101" s="721"/>
      <c r="F1101" s="4" t="s">
        <v>4914</v>
      </c>
      <c r="G1101" s="1" t="b">
        <f t="shared" ca="1" si="18"/>
        <v>1</v>
      </c>
      <c r="H1101" s="1505" t="str" cm="1">
        <f t="array" aca="1" ref="H1101" ca="1">IF(I1101&lt;&gt;"",INDIRECT("'"&amp;I1101&amp;"'!"&amp;J1101),"")</f>
        <v/>
      </c>
      <c r="I1101" s="1510"/>
      <c r="J1101" s="1506"/>
      <c r="K1101" s="4"/>
    </row>
    <row r="1102" spans="1:11" ht="15">
      <c r="A1102">
        <v>1043</v>
      </c>
      <c r="B1102" s="721">
        <f>'Expenditures 16-24'!K12</f>
        <v>0</v>
      </c>
      <c r="F1102" s="4"/>
      <c r="G1102" s="1" t="b">
        <f t="shared" ca="1" si="18"/>
        <v>1</v>
      </c>
      <c r="H1102" s="1505" cm="1">
        <f t="array" aca="1" ref="H1102" ca="1">IF(I1102&lt;&gt;"",INDIRECT("'"&amp;I1102&amp;"'!"&amp;J1102),"")</f>
        <v>0</v>
      </c>
      <c r="I1102" s="1510" t="s">
        <v>4998</v>
      </c>
      <c r="J1102" s="1506" t="s">
        <v>5223</v>
      </c>
      <c r="K1102" s="4"/>
    </row>
    <row r="1103" spans="1:11" ht="15">
      <c r="A1103">
        <v>1044</v>
      </c>
      <c r="B1103" s="721">
        <f>'Expenditures 16-24'!K13</f>
        <v>5834298</v>
      </c>
      <c r="F1103" s="4"/>
      <c r="G1103" s="1" t="b">
        <f t="shared" ca="1" si="18"/>
        <v>1</v>
      </c>
      <c r="H1103" s="1505" cm="1">
        <f t="array" aca="1" ref="H1103" ca="1">IF(I1103&lt;&gt;"",INDIRECT("'"&amp;I1103&amp;"'!"&amp;J1103),"")</f>
        <v>5834298</v>
      </c>
      <c r="I1103" s="1510" t="s">
        <v>4998</v>
      </c>
      <c r="J1103" s="1506" t="s">
        <v>5224</v>
      </c>
      <c r="K1103" s="4"/>
    </row>
    <row r="1104" spans="1:11" ht="15">
      <c r="A1104">
        <v>1045</v>
      </c>
      <c r="B1104" s="721">
        <f>'Expenditures 16-24'!K14</f>
        <v>5076164</v>
      </c>
      <c r="C1104" s="2" t="s">
        <v>504</v>
      </c>
      <c r="F1104" s="4"/>
      <c r="G1104" s="1" t="b">
        <f t="shared" ca="1" si="18"/>
        <v>1</v>
      </c>
      <c r="H1104" s="1505" cm="1">
        <f t="array" aca="1" ref="H1104" ca="1">IF(I1104&lt;&gt;"",INDIRECT("'"&amp;I1104&amp;"'!"&amp;J1104),"")</f>
        <v>5076164</v>
      </c>
      <c r="I1104" s="1510" t="s">
        <v>4998</v>
      </c>
      <c r="J1104" s="1506" t="s">
        <v>5225</v>
      </c>
      <c r="K1104" s="4"/>
    </row>
    <row r="1105" spans="1:11" ht="15">
      <c r="A1105">
        <v>1046</v>
      </c>
      <c r="B1105" s="721">
        <f>'Expenditures 16-24'!K15</f>
        <v>7073840</v>
      </c>
      <c r="C1105" s="2" t="s">
        <v>504</v>
      </c>
      <c r="F1105" s="4"/>
      <c r="G1105" s="1" t="b">
        <f t="shared" ca="1" si="18"/>
        <v>1</v>
      </c>
      <c r="H1105" s="1505" cm="1">
        <f t="array" aca="1" ref="H1105" ca="1">IF(I1105&lt;&gt;"",INDIRECT("'"&amp;I1105&amp;"'!"&amp;J1105),"")</f>
        <v>7073840</v>
      </c>
      <c r="I1105" s="1510" t="s">
        <v>4998</v>
      </c>
      <c r="J1105" s="1506" t="s">
        <v>5226</v>
      </c>
      <c r="K1105" s="4"/>
    </row>
    <row r="1106" spans="1:11" ht="15">
      <c r="A1106">
        <v>1047</v>
      </c>
      <c r="B1106" s="721">
        <f>'Expenditures 16-24'!K34</f>
        <v>318802012</v>
      </c>
      <c r="C1106" s="2" t="s">
        <v>504</v>
      </c>
      <c r="F1106" s="4"/>
      <c r="G1106" s="1" t="b">
        <f t="shared" ca="1" si="18"/>
        <v>1</v>
      </c>
      <c r="H1106" s="1505" cm="1">
        <f t="array" aca="1" ref="H1106" ca="1">IF(I1106&lt;&gt;"",INDIRECT("'"&amp;I1106&amp;"'!"&amp;J1106),"")</f>
        <v>318802012</v>
      </c>
      <c r="I1106" s="1510" t="s">
        <v>4998</v>
      </c>
      <c r="J1106" s="1506" t="s">
        <v>5227</v>
      </c>
      <c r="K1106" s="4"/>
    </row>
    <row r="1107" spans="1:11" ht="15">
      <c r="A1107">
        <v>1048</v>
      </c>
      <c r="B1107" s="721">
        <f>'Expenditures 16-24'!K38</f>
        <v>13005503</v>
      </c>
      <c r="C1107" s="2" t="s">
        <v>504</v>
      </c>
      <c r="F1107" s="4"/>
      <c r="G1107" s="1" t="b">
        <f t="shared" ca="1" si="18"/>
        <v>1</v>
      </c>
      <c r="H1107" s="1505" cm="1">
        <f t="array" aca="1" ref="H1107" ca="1">IF(I1107&lt;&gt;"",INDIRECT("'"&amp;I1107&amp;"'!"&amp;J1107),"")</f>
        <v>13005503</v>
      </c>
      <c r="I1107" s="1510" t="s">
        <v>4998</v>
      </c>
      <c r="J1107" s="1506" t="s">
        <v>5228</v>
      </c>
      <c r="K1107" s="4"/>
    </row>
    <row r="1108" spans="1:11" ht="15">
      <c r="A1108">
        <v>1049</v>
      </c>
      <c r="B1108" s="721">
        <f>'Expenditures 16-24'!K39</f>
        <v>6898589</v>
      </c>
      <c r="C1108" s="2" t="s">
        <v>504</v>
      </c>
      <c r="F1108" s="4"/>
      <c r="G1108" s="1" t="b">
        <f t="shared" ca="1" si="18"/>
        <v>1</v>
      </c>
      <c r="H1108" s="1505" cm="1">
        <f t="array" aca="1" ref="H1108" ca="1">IF(I1108&lt;&gt;"",INDIRECT("'"&amp;I1108&amp;"'!"&amp;J1108),"")</f>
        <v>6898589</v>
      </c>
      <c r="I1108" s="1510" t="s">
        <v>4998</v>
      </c>
      <c r="J1108" s="1506" t="s">
        <v>5229</v>
      </c>
      <c r="K1108" s="4"/>
    </row>
    <row r="1109" spans="1:11" ht="15">
      <c r="A1109">
        <v>1050</v>
      </c>
      <c r="B1109" s="721">
        <f>'Expenditures 16-24'!K40</f>
        <v>8716779</v>
      </c>
      <c r="C1109" s="2" t="s">
        <v>504</v>
      </c>
      <c r="F1109" s="4"/>
      <c r="G1109" s="1" t="b">
        <f t="shared" ca="1" si="18"/>
        <v>1</v>
      </c>
      <c r="H1109" s="1505" cm="1">
        <f t="array" aca="1" ref="H1109" ca="1">IF(I1109&lt;&gt;"",INDIRECT("'"&amp;I1109&amp;"'!"&amp;J1109),"")</f>
        <v>8716779</v>
      </c>
      <c r="I1109" s="1510" t="s">
        <v>4998</v>
      </c>
      <c r="J1109" s="1506" t="s">
        <v>5230</v>
      </c>
      <c r="K1109" s="4"/>
    </row>
    <row r="1110" spans="1:11" ht="15">
      <c r="A1110">
        <v>1051</v>
      </c>
      <c r="B1110" s="721">
        <f>'Expenditures 16-24'!K41</f>
        <v>2547073</v>
      </c>
      <c r="C1110" s="2" t="s">
        <v>504</v>
      </c>
      <c r="F1110" s="4"/>
      <c r="G1110" s="1" t="b">
        <f t="shared" ca="1" si="18"/>
        <v>1</v>
      </c>
      <c r="H1110" s="1505" cm="1">
        <f t="array" aca="1" ref="H1110" ca="1">IF(I1110&lt;&gt;"",INDIRECT("'"&amp;I1110&amp;"'!"&amp;J1110),"")</f>
        <v>2547073</v>
      </c>
      <c r="I1110" s="1510" t="s">
        <v>4998</v>
      </c>
      <c r="J1110" s="1506" t="s">
        <v>5231</v>
      </c>
      <c r="K1110" s="4"/>
    </row>
    <row r="1111" spans="1:11" ht="15">
      <c r="A1111">
        <v>1052</v>
      </c>
      <c r="B1111" s="721">
        <f>'Expenditures 16-24'!K42</f>
        <v>8997634</v>
      </c>
      <c r="C1111" s="2" t="s">
        <v>504</v>
      </c>
      <c r="F1111" s="4"/>
      <c r="G1111" s="1" t="b">
        <f t="shared" ca="1" si="18"/>
        <v>1</v>
      </c>
      <c r="H1111" s="1505" cm="1">
        <f t="array" aca="1" ref="H1111" ca="1">IF(I1111&lt;&gt;"",INDIRECT("'"&amp;I1111&amp;"'!"&amp;J1111),"")</f>
        <v>8997634</v>
      </c>
      <c r="I1111" s="1510" t="s">
        <v>4998</v>
      </c>
      <c r="J1111" s="1506" t="s">
        <v>5232</v>
      </c>
      <c r="K1111" s="4"/>
    </row>
    <row r="1112" spans="1:11" ht="15">
      <c r="A1112">
        <v>1053</v>
      </c>
      <c r="B1112" s="721">
        <f>'Expenditures 16-24'!K43</f>
        <v>2470901</v>
      </c>
      <c r="C1112" s="2" t="s">
        <v>504</v>
      </c>
      <c r="F1112" s="4"/>
      <c r="G1112" s="1" t="b">
        <f t="shared" ca="1" si="18"/>
        <v>1</v>
      </c>
      <c r="H1112" s="1505" cm="1">
        <f t="array" aca="1" ref="H1112" ca="1">IF(I1112&lt;&gt;"",INDIRECT("'"&amp;I1112&amp;"'!"&amp;J1112),"")</f>
        <v>2470901</v>
      </c>
      <c r="I1112" s="1510" t="s">
        <v>4998</v>
      </c>
      <c r="J1112" s="1506" t="s">
        <v>5233</v>
      </c>
      <c r="K1112" s="4"/>
    </row>
    <row r="1113" spans="1:11" ht="15">
      <c r="A1113">
        <v>1054</v>
      </c>
      <c r="B1113" s="721">
        <f>'Expenditures 16-24'!K44</f>
        <v>42636479</v>
      </c>
      <c r="C1113" s="2" t="s">
        <v>504</v>
      </c>
      <c r="F1113" s="4"/>
      <c r="G1113" s="1" t="b">
        <f t="shared" ca="1" si="18"/>
        <v>1</v>
      </c>
      <c r="H1113" s="1505" cm="1">
        <f t="array" aca="1" ref="H1113" ca="1">IF(I1113&lt;&gt;"",INDIRECT("'"&amp;I1113&amp;"'!"&amp;J1113),"")</f>
        <v>42636479</v>
      </c>
      <c r="I1113" s="1510" t="s">
        <v>4998</v>
      </c>
      <c r="J1113" s="1506" t="s">
        <v>5234</v>
      </c>
      <c r="K1113" s="4"/>
    </row>
    <row r="1114" spans="1:11" ht="15">
      <c r="A1114">
        <v>1055</v>
      </c>
      <c r="B1114" s="721">
        <f>'Expenditures 16-24'!K46</f>
        <v>9773673</v>
      </c>
      <c r="C1114" s="2" t="s">
        <v>504</v>
      </c>
      <c r="F1114" s="4"/>
      <c r="G1114" s="1" t="b">
        <f t="shared" ca="1" si="18"/>
        <v>1</v>
      </c>
      <c r="H1114" s="1505" cm="1">
        <f t="array" aca="1" ref="H1114" ca="1">IF(I1114&lt;&gt;"",INDIRECT("'"&amp;I1114&amp;"'!"&amp;J1114),"")</f>
        <v>9773673</v>
      </c>
      <c r="I1114" s="1510" t="s">
        <v>4998</v>
      </c>
      <c r="J1114" s="1506" t="s">
        <v>5235</v>
      </c>
      <c r="K1114" s="4"/>
    </row>
    <row r="1115" spans="1:11" ht="15">
      <c r="A1115">
        <v>1056</v>
      </c>
      <c r="B1115" s="721">
        <f>'Expenditures 16-24'!K47</f>
        <v>4261048</v>
      </c>
      <c r="C1115" s="2" t="s">
        <v>504</v>
      </c>
      <c r="F1115" s="4"/>
      <c r="G1115" s="1" t="b">
        <f t="shared" ca="1" si="18"/>
        <v>1</v>
      </c>
      <c r="H1115" s="1505" cm="1">
        <f t="array" aca="1" ref="H1115" ca="1">IF(I1115&lt;&gt;"",INDIRECT("'"&amp;I1115&amp;"'!"&amp;J1115),"")</f>
        <v>4261048</v>
      </c>
      <c r="I1115" s="1510" t="s">
        <v>4998</v>
      </c>
      <c r="J1115" s="1506" t="s">
        <v>5236</v>
      </c>
      <c r="K1115" s="4"/>
    </row>
    <row r="1116" spans="1:11" ht="15">
      <c r="A1116">
        <v>1057</v>
      </c>
      <c r="B1116" s="721">
        <f>'Expenditures 16-24'!K48</f>
        <v>2262083</v>
      </c>
      <c r="C1116" s="2" t="s">
        <v>504</v>
      </c>
      <c r="F1116" s="4"/>
      <c r="G1116" s="1" t="b">
        <f t="shared" ca="1" si="18"/>
        <v>1</v>
      </c>
      <c r="H1116" s="1505" cm="1">
        <f t="array" aca="1" ref="H1116" ca="1">IF(I1116&lt;&gt;"",INDIRECT("'"&amp;I1116&amp;"'!"&amp;J1116),"")</f>
        <v>2262083</v>
      </c>
      <c r="I1116" s="1510" t="s">
        <v>4998</v>
      </c>
      <c r="J1116" s="1506" t="s">
        <v>5237</v>
      </c>
      <c r="K1116" s="4"/>
    </row>
    <row r="1117" spans="1:11" ht="15">
      <c r="A1117">
        <v>1058</v>
      </c>
      <c r="B1117" s="721">
        <f>'Expenditures 16-24'!K49</f>
        <v>16296804</v>
      </c>
      <c r="C1117" s="2" t="s">
        <v>504</v>
      </c>
      <c r="F1117" s="4"/>
      <c r="G1117" s="1" t="b">
        <f t="shared" ca="1" si="18"/>
        <v>1</v>
      </c>
      <c r="H1117" s="1505" cm="1">
        <f t="array" aca="1" ref="H1117" ca="1">IF(I1117&lt;&gt;"",INDIRECT("'"&amp;I1117&amp;"'!"&amp;J1117),"")</f>
        <v>16296804</v>
      </c>
      <c r="I1117" s="1510" t="s">
        <v>4998</v>
      </c>
      <c r="J1117" s="1506" t="s">
        <v>5238</v>
      </c>
      <c r="K1117" s="4"/>
    </row>
    <row r="1118" spans="1:11" ht="15">
      <c r="A1118">
        <v>1059</v>
      </c>
      <c r="B1118" s="721">
        <f>'Expenditures 16-24'!K51</f>
        <v>97517</v>
      </c>
      <c r="C1118" s="2" t="s">
        <v>504</v>
      </c>
      <c r="F1118" s="4"/>
      <c r="G1118" s="1" t="b">
        <f t="shared" ca="1" si="18"/>
        <v>1</v>
      </c>
      <c r="H1118" s="1505" cm="1">
        <f t="array" aca="1" ref="H1118" ca="1">IF(I1118&lt;&gt;"",INDIRECT("'"&amp;I1118&amp;"'!"&amp;J1118),"")</f>
        <v>97517</v>
      </c>
      <c r="I1118" s="1510" t="s">
        <v>4998</v>
      </c>
      <c r="J1118" s="1506" t="s">
        <v>5239</v>
      </c>
      <c r="K1118" s="4"/>
    </row>
    <row r="1119" spans="1:11" ht="15">
      <c r="A1119">
        <v>1060</v>
      </c>
      <c r="B1119" s="721">
        <f>'Expenditures 16-24'!K52</f>
        <v>5654991</v>
      </c>
      <c r="C1119" s="2" t="s">
        <v>504</v>
      </c>
      <c r="F1119" s="4"/>
      <c r="G1119" s="1" t="b">
        <f t="shared" ca="1" si="18"/>
        <v>1</v>
      </c>
      <c r="H1119" s="1505" cm="1">
        <f t="array" aca="1" ref="H1119" ca="1">IF(I1119&lt;&gt;"",INDIRECT("'"&amp;I1119&amp;"'!"&amp;J1119),"")</f>
        <v>5654991</v>
      </c>
      <c r="I1119" s="1510" t="s">
        <v>4998</v>
      </c>
      <c r="J1119" s="1506" t="s">
        <v>5240</v>
      </c>
      <c r="K1119" s="4"/>
    </row>
    <row r="1120" spans="1:11" ht="15">
      <c r="A1120">
        <v>1061</v>
      </c>
      <c r="B1120" s="721">
        <f>'Expenditures 16-24'!K55</f>
        <v>12416001</v>
      </c>
      <c r="C1120" s="2" t="s">
        <v>504</v>
      </c>
      <c r="F1120" s="4"/>
      <c r="G1120" s="1" t="b">
        <f t="shared" ref="G1120:G1183" ca="1" si="19">H1120=B1120</f>
        <v>1</v>
      </c>
      <c r="H1120" s="1505" cm="1">
        <f t="array" aca="1" ref="H1120" ca="1">IF(I1120&lt;&gt;"",INDIRECT("'"&amp;I1120&amp;"'!"&amp;J1120),"")</f>
        <v>12416001</v>
      </c>
      <c r="I1120" s="1510" t="s">
        <v>4998</v>
      </c>
      <c r="J1120" s="1506" t="s">
        <v>5241</v>
      </c>
      <c r="K1120" s="4"/>
    </row>
    <row r="1121" spans="1:11" ht="15">
      <c r="A1121">
        <v>1062</v>
      </c>
      <c r="B1121" s="721">
        <f>'Expenditures 16-24'!K57</f>
        <v>28913157</v>
      </c>
      <c r="C1121" s="2" t="s">
        <v>504</v>
      </c>
      <c r="F1121" s="4"/>
      <c r="G1121" s="1" t="b">
        <f t="shared" ca="1" si="19"/>
        <v>1</v>
      </c>
      <c r="H1121" s="1505" cm="1">
        <f t="array" aca="1" ref="H1121" ca="1">IF(I1121&lt;&gt;"",INDIRECT("'"&amp;I1121&amp;"'!"&amp;J1121),"")</f>
        <v>28913157</v>
      </c>
      <c r="I1121" s="1510" t="s">
        <v>4998</v>
      </c>
      <c r="J1121" s="1506" t="s">
        <v>5242</v>
      </c>
      <c r="K1121" s="4"/>
    </row>
    <row r="1122" spans="1:11" ht="15">
      <c r="A1122">
        <v>1063</v>
      </c>
      <c r="B1122" s="721">
        <f>'Expenditures 16-24'!K58</f>
        <v>4939244</v>
      </c>
      <c r="C1122" s="2" t="s">
        <v>504</v>
      </c>
      <c r="F1122" s="4"/>
      <c r="G1122" s="1" t="b">
        <f t="shared" ca="1" si="19"/>
        <v>1</v>
      </c>
      <c r="H1122" s="1505" cm="1">
        <f t="array" aca="1" ref="H1122" ca="1">IF(I1122&lt;&gt;"",INDIRECT("'"&amp;I1122&amp;"'!"&amp;J1122),"")</f>
        <v>4939244</v>
      </c>
      <c r="I1122" s="1510" t="s">
        <v>4998</v>
      </c>
      <c r="J1122" s="1506" t="s">
        <v>5243</v>
      </c>
      <c r="K1122" s="4"/>
    </row>
    <row r="1123" spans="1:11" ht="15">
      <c r="A1123">
        <v>1064</v>
      </c>
      <c r="B1123" s="721">
        <f>'Expenditures 16-24'!K59</f>
        <v>33852401</v>
      </c>
      <c r="C1123" s="2" t="s">
        <v>504</v>
      </c>
      <c r="F1123" s="4"/>
      <c r="G1123" s="1" t="b">
        <f t="shared" ca="1" si="19"/>
        <v>1</v>
      </c>
      <c r="H1123" s="1505" cm="1">
        <f t="array" aca="1" ref="H1123" ca="1">IF(I1123&lt;&gt;"",INDIRECT("'"&amp;I1123&amp;"'!"&amp;J1123),"")</f>
        <v>33852401</v>
      </c>
      <c r="I1123" s="1510" t="s">
        <v>4998</v>
      </c>
      <c r="J1123" s="1506" t="s">
        <v>5244</v>
      </c>
      <c r="K1123" s="4"/>
    </row>
    <row r="1124" spans="1:11" ht="15">
      <c r="A1124">
        <v>1065</v>
      </c>
      <c r="B1124" s="721">
        <f>'Expenditures 16-24'!K61</f>
        <v>395758</v>
      </c>
      <c r="C1124" s="2" t="s">
        <v>504</v>
      </c>
      <c r="F1124" s="4"/>
      <c r="G1124" s="1" t="b">
        <f t="shared" ca="1" si="19"/>
        <v>1</v>
      </c>
      <c r="H1124" s="1505" cm="1">
        <f t="array" aca="1" ref="H1124" ca="1">IF(I1124&lt;&gt;"",INDIRECT("'"&amp;I1124&amp;"'!"&amp;J1124),"")</f>
        <v>395758</v>
      </c>
      <c r="I1124" s="1510" t="s">
        <v>4998</v>
      </c>
      <c r="J1124" s="1506" t="s">
        <v>5245</v>
      </c>
      <c r="K1124" s="4"/>
    </row>
    <row r="1125" spans="1:11" ht="15">
      <c r="A1125">
        <v>1066</v>
      </c>
      <c r="B1125" s="721">
        <f>'Expenditures 16-24'!K62</f>
        <v>2308753</v>
      </c>
      <c r="C1125" s="2" t="s">
        <v>504</v>
      </c>
      <c r="F1125" s="4"/>
      <c r="G1125" s="1" t="b">
        <f t="shared" ca="1" si="19"/>
        <v>1</v>
      </c>
      <c r="H1125" s="1505" cm="1">
        <f t="array" aca="1" ref="H1125" ca="1">IF(I1125&lt;&gt;"",INDIRECT("'"&amp;I1125&amp;"'!"&amp;J1125),"")</f>
        <v>2308753</v>
      </c>
      <c r="I1125" s="1510" t="s">
        <v>4998</v>
      </c>
      <c r="J1125" s="1506" t="s">
        <v>5246</v>
      </c>
      <c r="K1125" s="4"/>
    </row>
    <row r="1126" spans="1:11" ht="15">
      <c r="A1126">
        <v>1067</v>
      </c>
      <c r="B1126" s="721">
        <f>'Expenditures 16-24'!K63</f>
        <v>580999</v>
      </c>
      <c r="C1126" s="2" t="s">
        <v>504</v>
      </c>
      <c r="F1126" s="4"/>
      <c r="G1126" s="1" t="b">
        <f t="shared" ca="1" si="19"/>
        <v>1</v>
      </c>
      <c r="H1126" s="1505" cm="1">
        <f t="array" aca="1" ref="H1126" ca="1">IF(I1126&lt;&gt;"",INDIRECT("'"&amp;I1126&amp;"'!"&amp;J1126),"")</f>
        <v>580999</v>
      </c>
      <c r="I1126" s="1510" t="s">
        <v>4998</v>
      </c>
      <c r="J1126" s="1506" t="s">
        <v>5247</v>
      </c>
      <c r="K1126" s="4"/>
    </row>
    <row r="1127" spans="1:11" ht="15">
      <c r="A1127">
        <v>1068</v>
      </c>
      <c r="B1127" s="721">
        <f>'Expenditures 16-24'!K64</f>
        <v>442097</v>
      </c>
      <c r="C1127" s="2" t="s">
        <v>504</v>
      </c>
      <c r="F1127" s="4"/>
      <c r="G1127" s="1" t="b">
        <f t="shared" ca="1" si="19"/>
        <v>1</v>
      </c>
      <c r="H1127" s="1505" cm="1">
        <f t="array" aca="1" ref="H1127" ca="1">IF(I1127&lt;&gt;"",INDIRECT("'"&amp;I1127&amp;"'!"&amp;J1127),"")</f>
        <v>442097</v>
      </c>
      <c r="I1127" s="1510" t="s">
        <v>4998</v>
      </c>
      <c r="J1127" s="1506" t="s">
        <v>5248</v>
      </c>
      <c r="K1127" s="4"/>
    </row>
    <row r="1128" spans="1:11" ht="15">
      <c r="A1128">
        <v>1069</v>
      </c>
      <c r="B1128" s="721">
        <f>'Expenditures 16-24'!K65</f>
        <v>14973603</v>
      </c>
      <c r="C1128" s="2" t="s">
        <v>504</v>
      </c>
      <c r="F1128" s="4"/>
      <c r="G1128" s="1" t="b">
        <f t="shared" ca="1" si="19"/>
        <v>1</v>
      </c>
      <c r="H1128" s="1505" cm="1">
        <f t="array" aca="1" ref="H1128" ca="1">IF(I1128&lt;&gt;"",INDIRECT("'"&amp;I1128&amp;"'!"&amp;J1128),"")</f>
        <v>14973603</v>
      </c>
      <c r="I1128" s="1510" t="s">
        <v>4998</v>
      </c>
      <c r="J1128" s="1506" t="s">
        <v>5249</v>
      </c>
      <c r="K1128" s="4"/>
    </row>
    <row r="1129" spans="1:11" ht="15">
      <c r="A1129">
        <v>1070</v>
      </c>
      <c r="B1129" s="721">
        <f>'Expenditures 16-24'!K66</f>
        <v>2637200</v>
      </c>
      <c r="C1129" s="2" t="s">
        <v>504</v>
      </c>
      <c r="F1129" s="4"/>
      <c r="G1129" s="1" t="b">
        <f t="shared" ca="1" si="19"/>
        <v>1</v>
      </c>
      <c r="H1129" s="1505" cm="1">
        <f t="array" aca="1" ref="H1129" ca="1">IF(I1129&lt;&gt;"",INDIRECT("'"&amp;I1129&amp;"'!"&amp;J1129),"")</f>
        <v>2637200</v>
      </c>
      <c r="I1129" s="1510" t="s">
        <v>4998</v>
      </c>
      <c r="J1129" s="1506" t="s">
        <v>5250</v>
      </c>
      <c r="K1129" s="4"/>
    </row>
    <row r="1130" spans="1:11" ht="15">
      <c r="A1130" s="5">
        <v>1071</v>
      </c>
      <c r="B1130" s="721"/>
      <c r="C1130" s="2" t="s">
        <v>504</v>
      </c>
      <c r="F1130" s="4" t="s">
        <v>4914</v>
      </c>
      <c r="G1130" s="1" t="b">
        <f t="shared" ca="1" si="19"/>
        <v>1</v>
      </c>
      <c r="H1130" s="1505" t="str" cm="1">
        <f t="array" aca="1" ref="H1130" ca="1">IF(I1130&lt;&gt;"",INDIRECT("'"&amp;I1130&amp;"'!"&amp;J1130),"")</f>
        <v/>
      </c>
      <c r="I1130" s="1510"/>
      <c r="J1130" s="1506"/>
      <c r="K1130" s="4"/>
    </row>
    <row r="1131" spans="1:11" ht="15">
      <c r="A1131">
        <v>1072</v>
      </c>
      <c r="B1131" s="721">
        <f>'Expenditures 16-24'!K67</f>
        <v>21338410</v>
      </c>
      <c r="C1131" s="2" t="s">
        <v>504</v>
      </c>
      <c r="F1131" s="4"/>
      <c r="G1131" s="1" t="b">
        <f t="shared" ca="1" si="19"/>
        <v>1</v>
      </c>
      <c r="H1131" s="1505" cm="1">
        <f t="array" aca="1" ref="H1131" ca="1">IF(I1131&lt;&gt;"",INDIRECT("'"&amp;I1131&amp;"'!"&amp;J1131),"")</f>
        <v>21338410</v>
      </c>
      <c r="I1131" s="1510" t="s">
        <v>4998</v>
      </c>
      <c r="J1131" s="1506" t="s">
        <v>5251</v>
      </c>
      <c r="K1131" s="4"/>
    </row>
    <row r="1132" spans="1:11" ht="15">
      <c r="A1132">
        <v>1073</v>
      </c>
      <c r="B1132" s="721">
        <f>'Expenditures 16-24'!K69</f>
        <v>0</v>
      </c>
      <c r="F1132" s="4"/>
      <c r="G1132" s="1" t="b">
        <f t="shared" ca="1" si="19"/>
        <v>1</v>
      </c>
      <c r="H1132" s="1505" cm="1">
        <f t="array" aca="1" ref="H1132" ca="1">IF(I1132&lt;&gt;"",INDIRECT("'"&amp;I1132&amp;"'!"&amp;J1132),"")</f>
        <v>0</v>
      </c>
      <c r="I1132" s="1510" t="s">
        <v>4998</v>
      </c>
      <c r="J1132" s="1506" t="s">
        <v>5252</v>
      </c>
      <c r="K1132" s="4"/>
    </row>
    <row r="1133" spans="1:11" ht="15">
      <c r="A1133">
        <v>1074</v>
      </c>
      <c r="B1133" s="721">
        <f>'Expenditures 16-24'!K70</f>
        <v>52650</v>
      </c>
      <c r="C1133" s="2" t="s">
        <v>504</v>
      </c>
      <c r="F1133" s="4"/>
      <c r="G1133" s="1" t="b">
        <f t="shared" ca="1" si="19"/>
        <v>1</v>
      </c>
      <c r="H1133" s="1505" cm="1">
        <f t="array" aca="1" ref="H1133" ca="1">IF(I1133&lt;&gt;"",INDIRECT("'"&amp;I1133&amp;"'!"&amp;J1133),"")</f>
        <v>52650</v>
      </c>
      <c r="I1133" s="1510" t="s">
        <v>4998</v>
      </c>
      <c r="J1133" s="1506" t="s">
        <v>5253</v>
      </c>
      <c r="K1133" s="4"/>
    </row>
    <row r="1134" spans="1:11" ht="15">
      <c r="A1134">
        <v>1075</v>
      </c>
      <c r="B1134" s="721">
        <f>'Expenditures 16-24'!K71</f>
        <v>859734</v>
      </c>
      <c r="C1134" s="2" t="s">
        <v>504</v>
      </c>
      <c r="F1134" s="4"/>
      <c r="G1134" s="1" t="b">
        <f t="shared" ca="1" si="19"/>
        <v>1</v>
      </c>
      <c r="H1134" s="1505" cm="1">
        <f t="array" aca="1" ref="H1134" ca="1">IF(I1134&lt;&gt;"",INDIRECT("'"&amp;I1134&amp;"'!"&amp;J1134),"")</f>
        <v>859734</v>
      </c>
      <c r="I1134" s="1510" t="s">
        <v>4998</v>
      </c>
      <c r="J1134" s="1506" t="s">
        <v>5254</v>
      </c>
      <c r="K1134" s="4"/>
    </row>
    <row r="1135" spans="1:11" ht="15">
      <c r="A1135">
        <v>1076</v>
      </c>
      <c r="B1135" s="721">
        <f>'Expenditures 16-24'!K72</f>
        <v>3536267</v>
      </c>
      <c r="C1135" s="2" t="s">
        <v>504</v>
      </c>
      <c r="F1135" s="4"/>
      <c r="G1135" s="1" t="b">
        <f t="shared" ca="1" si="19"/>
        <v>1</v>
      </c>
      <c r="H1135" s="1505" cm="1">
        <f t="array" aca="1" ref="H1135" ca="1">IF(I1135&lt;&gt;"",INDIRECT("'"&amp;I1135&amp;"'!"&amp;J1135),"")</f>
        <v>3536267</v>
      </c>
      <c r="I1135" s="1510" t="s">
        <v>4998</v>
      </c>
      <c r="J1135" s="1506" t="s">
        <v>5255</v>
      </c>
      <c r="K1135" s="4"/>
    </row>
    <row r="1136" spans="1:11" ht="15">
      <c r="A1136" s="5">
        <v>1077</v>
      </c>
      <c r="B1136" s="721"/>
      <c r="C1136" s="2" t="s">
        <v>504</v>
      </c>
      <c r="F1136" s="4" t="s">
        <v>4914</v>
      </c>
      <c r="G1136" s="1" t="b">
        <f t="shared" ca="1" si="19"/>
        <v>1</v>
      </c>
      <c r="H1136" s="1505" t="str" cm="1">
        <f t="array" aca="1" ref="H1136" ca="1">IF(I1136&lt;&gt;"",INDIRECT("'"&amp;I1136&amp;"'!"&amp;J1136),"")</f>
        <v/>
      </c>
      <c r="I1136" s="1510"/>
      <c r="J1136" s="1506"/>
      <c r="K1136" s="4"/>
    </row>
    <row r="1137" spans="1:11" ht="15">
      <c r="A1137">
        <v>1078</v>
      </c>
      <c r="B1137" s="721">
        <f>'Expenditures 16-24'!K73</f>
        <v>11370641</v>
      </c>
      <c r="C1137" s="2" t="s">
        <v>504</v>
      </c>
      <c r="F1137" s="4"/>
      <c r="G1137" s="1" t="b">
        <f t="shared" ca="1" si="19"/>
        <v>1</v>
      </c>
      <c r="H1137" s="1505" cm="1">
        <f t="array" aca="1" ref="H1137" ca="1">IF(I1137&lt;&gt;"",INDIRECT("'"&amp;I1137&amp;"'!"&amp;J1137),"")</f>
        <v>11370641</v>
      </c>
      <c r="I1137" s="1510" t="s">
        <v>4998</v>
      </c>
      <c r="J1137" s="1506" t="s">
        <v>5256</v>
      </c>
      <c r="K1137" s="4"/>
    </row>
    <row r="1138" spans="1:11" ht="15">
      <c r="A1138" s="5">
        <v>1079</v>
      </c>
      <c r="B1138" s="721"/>
      <c r="F1138" s="4" t="s">
        <v>4914</v>
      </c>
      <c r="G1138" s="1" t="b">
        <f t="shared" ca="1" si="19"/>
        <v>1</v>
      </c>
      <c r="H1138" s="1505" t="str" cm="1">
        <f t="array" aca="1" ref="H1138" ca="1">IF(I1138&lt;&gt;"",INDIRECT("'"&amp;I1138&amp;"'!"&amp;J1138),"")</f>
        <v/>
      </c>
      <c r="I1138" s="1510"/>
      <c r="J1138" s="1506"/>
      <c r="K1138" s="4"/>
    </row>
    <row r="1139" spans="1:11" ht="15">
      <c r="A1139">
        <v>1080</v>
      </c>
      <c r="B1139" s="721">
        <f>'Expenditures 16-24'!K74</f>
        <v>15819292</v>
      </c>
      <c r="C1139" s="2" t="s">
        <v>504</v>
      </c>
      <c r="F1139" s="4"/>
      <c r="G1139" s="1" t="b">
        <f t="shared" ca="1" si="19"/>
        <v>1</v>
      </c>
      <c r="H1139" s="1505" cm="1">
        <f t="array" aca="1" ref="H1139" ca="1">IF(I1139&lt;&gt;"",INDIRECT("'"&amp;I1139&amp;"'!"&amp;J1139),"")</f>
        <v>15819292</v>
      </c>
      <c r="I1139" s="1510" t="s">
        <v>4998</v>
      </c>
      <c r="J1139" s="1506" t="s">
        <v>5257</v>
      </c>
      <c r="K1139" s="4"/>
    </row>
    <row r="1140" spans="1:11" ht="15">
      <c r="A1140">
        <v>1081</v>
      </c>
      <c r="B1140" s="721">
        <f>'Expenditures 16-24'!K75</f>
        <v>2848480</v>
      </c>
      <c r="F1140" s="4"/>
      <c r="G1140" s="1" t="b">
        <f t="shared" ca="1" si="19"/>
        <v>1</v>
      </c>
      <c r="H1140" s="1505" cm="1">
        <f t="array" aca="1" ref="H1140" ca="1">IF(I1140&lt;&gt;"",INDIRECT("'"&amp;I1140&amp;"'!"&amp;J1140),"")</f>
        <v>2848480</v>
      </c>
      <c r="I1140" s="1510" t="s">
        <v>4998</v>
      </c>
      <c r="J1140" s="1506" t="s">
        <v>5258</v>
      </c>
      <c r="K1140" s="4"/>
    </row>
    <row r="1141" spans="1:11" ht="15">
      <c r="A1141">
        <v>1082</v>
      </c>
      <c r="B1141" s="721">
        <f>'Expenditures 16-24'!K76</f>
        <v>145207867</v>
      </c>
      <c r="C1141" s="2" t="s">
        <v>504</v>
      </c>
      <c r="F1141" s="4"/>
      <c r="G1141" s="1" t="b">
        <f t="shared" ca="1" si="19"/>
        <v>1</v>
      </c>
      <c r="H1141" s="1505" cm="1">
        <f t="array" aca="1" ref="H1141" ca="1">IF(I1141&lt;&gt;"",INDIRECT("'"&amp;I1141&amp;"'!"&amp;J1141),"")</f>
        <v>145207867</v>
      </c>
      <c r="I1141" s="1510" t="s">
        <v>4998</v>
      </c>
      <c r="J1141" s="1506" t="s">
        <v>5259</v>
      </c>
      <c r="K1141" s="4"/>
    </row>
    <row r="1142" spans="1:11" ht="15">
      <c r="A1142">
        <v>1083</v>
      </c>
      <c r="B1142" s="721">
        <f>'Expenditures 16-24'!K77</f>
        <v>1824635</v>
      </c>
      <c r="C1142" s="2" t="s">
        <v>504</v>
      </c>
      <c r="F1142" s="4"/>
      <c r="G1142" s="1" t="b">
        <f t="shared" ca="1" si="19"/>
        <v>1</v>
      </c>
      <c r="H1142" s="1505" cm="1">
        <f t="array" aca="1" ref="H1142" ca="1">IF(I1142&lt;&gt;"",INDIRECT("'"&amp;I1142&amp;"'!"&amp;J1142),"")</f>
        <v>1824635</v>
      </c>
      <c r="I1142" s="1510" t="s">
        <v>4998</v>
      </c>
      <c r="J1142" s="1506" t="s">
        <v>5260</v>
      </c>
      <c r="K1142" s="4"/>
    </row>
    <row r="1143" spans="1:11" ht="15">
      <c r="A1143">
        <v>1084</v>
      </c>
      <c r="B1143" s="721">
        <f>'Expenditures 16-24'!K104</f>
        <v>12157957</v>
      </c>
      <c r="C1143" s="2" t="s">
        <v>504</v>
      </c>
      <c r="F1143" s="4"/>
      <c r="G1143" s="1" t="b">
        <f t="shared" ca="1" si="19"/>
        <v>1</v>
      </c>
      <c r="H1143" s="1505" cm="1">
        <f t="array" aca="1" ref="H1143" ca="1">IF(I1143&lt;&gt;"",INDIRECT("'"&amp;I1143&amp;"'!"&amp;J1143),"")</f>
        <v>12157957</v>
      </c>
      <c r="I1143" s="1510" t="s">
        <v>4998</v>
      </c>
      <c r="J1143" s="1506" t="s">
        <v>5261</v>
      </c>
      <c r="K1143" s="4"/>
    </row>
    <row r="1144" spans="1:11" ht="15">
      <c r="A1144">
        <v>1085</v>
      </c>
      <c r="B1144" s="721">
        <f>'Expenditures 16-24'!K107</f>
        <v>0</v>
      </c>
      <c r="C1144" s="2" t="s">
        <v>504</v>
      </c>
      <c r="F1144" s="4"/>
      <c r="G1144" s="1" t="b">
        <f t="shared" ca="1" si="19"/>
        <v>1</v>
      </c>
      <c r="H1144" s="1505" cm="1">
        <f t="array" aca="1" ref="H1144" ca="1">IF(I1144&lt;&gt;"",INDIRECT("'"&amp;I1144&amp;"'!"&amp;J1144),"")</f>
        <v>0</v>
      </c>
      <c r="I1144" s="1510" t="s">
        <v>4998</v>
      </c>
      <c r="J1144" s="1506" t="s">
        <v>5262</v>
      </c>
      <c r="K1144" s="4"/>
    </row>
    <row r="1145" spans="1:11" ht="15">
      <c r="A1145">
        <v>1086</v>
      </c>
      <c r="B1145" s="721">
        <f>'Expenditures 16-24'!K108</f>
        <v>0</v>
      </c>
      <c r="C1145" s="2" t="s">
        <v>504</v>
      </c>
      <c r="F1145" s="4"/>
      <c r="G1145" s="1" t="b">
        <f t="shared" ca="1" si="19"/>
        <v>1</v>
      </c>
      <c r="H1145" s="1505" cm="1">
        <f t="array" aca="1" ref="H1145" ca="1">IF(I1145&lt;&gt;"",INDIRECT("'"&amp;I1145&amp;"'!"&amp;J1145),"")</f>
        <v>0</v>
      </c>
      <c r="I1145" s="1510" t="s">
        <v>4998</v>
      </c>
      <c r="J1145" s="1506" t="s">
        <v>5263</v>
      </c>
      <c r="K1145" s="4"/>
    </row>
    <row r="1146" spans="1:11" ht="15">
      <c r="A1146" s="5">
        <v>1087</v>
      </c>
      <c r="B1146" s="721"/>
      <c r="C1146" s="2" t="s">
        <v>504</v>
      </c>
      <c r="F1146" s="4" t="s">
        <v>4914</v>
      </c>
      <c r="G1146" s="1" t="b">
        <f t="shared" ca="1" si="19"/>
        <v>1</v>
      </c>
      <c r="H1146" s="1505" t="str" cm="1">
        <f t="array" aca="1" ref="H1146" ca="1">IF(I1146&lt;&gt;"",INDIRECT("'"&amp;I1146&amp;"'!"&amp;J1146),"")</f>
        <v/>
      </c>
      <c r="I1146" s="1510"/>
      <c r="J1146" s="1506"/>
      <c r="K1146" s="4"/>
    </row>
    <row r="1147" spans="1:11" ht="15">
      <c r="A1147">
        <v>1088</v>
      </c>
      <c r="B1147" s="721">
        <f>'Expenditures 16-24'!K111</f>
        <v>1179318</v>
      </c>
      <c r="C1147" s="2" t="s">
        <v>504</v>
      </c>
      <c r="F1147" s="4"/>
      <c r="G1147" s="1" t="b">
        <f t="shared" ca="1" si="19"/>
        <v>1</v>
      </c>
      <c r="H1147" s="1505" cm="1">
        <f t="array" aca="1" ref="H1147" ca="1">IF(I1147&lt;&gt;"",INDIRECT("'"&amp;I1147&amp;"'!"&amp;J1147),"")</f>
        <v>1179318</v>
      </c>
      <c r="I1147" s="1510" t="s">
        <v>4998</v>
      </c>
      <c r="J1147" s="1506" t="s">
        <v>5264</v>
      </c>
      <c r="K1147" s="4"/>
    </row>
    <row r="1148" spans="1:11" ht="15">
      <c r="A1148" s="5">
        <v>1089</v>
      </c>
      <c r="B1148" s="721"/>
      <c r="C1148" s="2" t="s">
        <v>504</v>
      </c>
      <c r="F1148" s="4" t="s">
        <v>4914</v>
      </c>
      <c r="G1148" s="1" t="b">
        <f t="shared" ca="1" si="19"/>
        <v>1</v>
      </c>
      <c r="H1148" s="1505" t="str" cm="1">
        <f t="array" aca="1" ref="H1148" ca="1">IF(I1148&lt;&gt;"",INDIRECT("'"&amp;I1148&amp;"'!"&amp;J1148),"")</f>
        <v/>
      </c>
      <c r="I1148" s="1510"/>
      <c r="J1148" s="1506"/>
      <c r="K1148" s="4"/>
    </row>
    <row r="1149" spans="1:11" ht="15">
      <c r="A1149">
        <v>1090</v>
      </c>
      <c r="B1149" s="721">
        <f>'Expenditures 16-24'!K112</f>
        <v>1179318</v>
      </c>
      <c r="C1149" s="2" t="s">
        <v>504</v>
      </c>
      <c r="F1149" s="4"/>
      <c r="G1149" s="1" t="b">
        <f t="shared" ca="1" si="19"/>
        <v>1</v>
      </c>
      <c r="H1149" s="1505" cm="1">
        <f t="array" aca="1" ref="H1149" ca="1">IF(I1149&lt;&gt;"",INDIRECT("'"&amp;I1149&amp;"'!"&amp;J1149),"")</f>
        <v>1179318</v>
      </c>
      <c r="I1149" s="1510" t="s">
        <v>4998</v>
      </c>
      <c r="J1149" s="1506" t="s">
        <v>5265</v>
      </c>
      <c r="K1149" s="4"/>
    </row>
    <row r="1150" spans="1:11" ht="15">
      <c r="A1150">
        <v>1091</v>
      </c>
      <c r="B1150" s="721">
        <f>'Expenditures 16-24'!K116</f>
        <v>479173386</v>
      </c>
      <c r="F1150" s="4"/>
      <c r="G1150" s="1" t="b">
        <f t="shared" ca="1" si="19"/>
        <v>1</v>
      </c>
      <c r="H1150" s="1505" cm="1">
        <f t="array" aca="1" ref="H1150" ca="1">IF(I1150&lt;&gt;"",INDIRECT("'"&amp;I1150&amp;"'!"&amp;J1150),"")</f>
        <v>479173386</v>
      </c>
      <c r="I1150" s="1510" t="s">
        <v>4998</v>
      </c>
      <c r="J1150" s="1506" t="s">
        <v>5266</v>
      </c>
      <c r="K1150" s="4"/>
    </row>
    <row r="1151" spans="1:11" ht="15">
      <c r="A1151">
        <v>1092</v>
      </c>
      <c r="B1151" s="721">
        <f>'Expenditures 16-24'!K118</f>
        <v>79676023</v>
      </c>
      <c r="C1151" s="2" t="s">
        <v>504</v>
      </c>
      <c r="F1151" s="4"/>
      <c r="G1151" s="1" t="b">
        <f t="shared" ca="1" si="19"/>
        <v>1</v>
      </c>
      <c r="H1151" s="1505" cm="1">
        <f t="array" aca="1" ref="H1151" ca="1">IF(I1151&lt;&gt;"",INDIRECT("'"&amp;I1151&amp;"'!"&amp;J1151),"")</f>
        <v>79676023</v>
      </c>
      <c r="I1151" s="1510" t="s">
        <v>4998</v>
      </c>
      <c r="J1151" s="1506" t="s">
        <v>5267</v>
      </c>
      <c r="K1151" s="4"/>
    </row>
    <row r="1152" spans="1:11" ht="15">
      <c r="A1152" s="5">
        <v>1093</v>
      </c>
      <c r="B1152" s="721"/>
      <c r="C1152" s="2" t="s">
        <v>504</v>
      </c>
      <c r="F1152" s="4" t="s">
        <v>4914</v>
      </c>
      <c r="G1152" s="1" t="b">
        <f t="shared" ca="1" si="19"/>
        <v>1</v>
      </c>
      <c r="H1152" s="1505" t="str" cm="1">
        <f t="array" aca="1" ref="H1152" ca="1">IF(I1152&lt;&gt;"",INDIRECT("'"&amp;I1152&amp;"'!"&amp;J1152),"")</f>
        <v/>
      </c>
      <c r="I1152" s="1510"/>
      <c r="J1152" s="1506"/>
      <c r="K1152" s="4"/>
    </row>
    <row r="1153" spans="1:11" ht="15">
      <c r="A1153" s="5">
        <v>1094</v>
      </c>
      <c r="B1153" s="721"/>
      <c r="C1153" s="2" t="s">
        <v>504</v>
      </c>
      <c r="F1153" s="4" t="s">
        <v>4914</v>
      </c>
      <c r="G1153" s="1" t="b">
        <f t="shared" ca="1" si="19"/>
        <v>1</v>
      </c>
      <c r="H1153" s="1505" t="str" cm="1">
        <f t="array" aca="1" ref="H1153" ca="1">IF(I1153&lt;&gt;"",INDIRECT("'"&amp;I1153&amp;"'!"&amp;J1153),"")</f>
        <v/>
      </c>
      <c r="I1153" s="1510"/>
      <c r="J1153" s="1506"/>
      <c r="K1153" s="4"/>
    </row>
    <row r="1154" spans="1:11" ht="15">
      <c r="A1154" s="5">
        <v>1095</v>
      </c>
      <c r="B1154" s="721"/>
      <c r="F1154" s="4" t="s">
        <v>4914</v>
      </c>
      <c r="G1154" s="1" t="b">
        <f t="shared" ca="1" si="19"/>
        <v>1</v>
      </c>
      <c r="H1154" s="1505" t="str" cm="1">
        <f t="array" aca="1" ref="H1154" ca="1">IF(I1154&lt;&gt;"",INDIRECT("'"&amp;I1154&amp;"'!"&amp;J1154),"")</f>
        <v/>
      </c>
      <c r="I1154" s="1510"/>
      <c r="J1154" s="1506"/>
      <c r="K1154" s="4"/>
    </row>
    <row r="1155" spans="1:11" ht="15">
      <c r="A1155" s="5">
        <v>1096</v>
      </c>
      <c r="B1155" s="721"/>
      <c r="F1155" s="4" t="s">
        <v>4914</v>
      </c>
      <c r="G1155" s="1" t="b">
        <f t="shared" ca="1" si="19"/>
        <v>1</v>
      </c>
      <c r="H1155" s="1505" t="str" cm="1">
        <f t="array" aca="1" ref="H1155" ca="1">IF(I1155&lt;&gt;"",INDIRECT("'"&amp;I1155&amp;"'!"&amp;J1155),"")</f>
        <v/>
      </c>
      <c r="I1155" s="1510"/>
      <c r="J1155" s="1506"/>
      <c r="K1155" s="4"/>
    </row>
    <row r="1156" spans="1:11" ht="15">
      <c r="A1156" s="5">
        <v>1097</v>
      </c>
      <c r="B1156" s="721"/>
      <c r="F1156" s="4" t="s">
        <v>4914</v>
      </c>
      <c r="G1156" s="1" t="b">
        <f t="shared" ca="1" si="19"/>
        <v>1</v>
      </c>
      <c r="H1156" s="1505" t="str" cm="1">
        <f t="array" aca="1" ref="H1156" ca="1">IF(I1156&lt;&gt;"",INDIRECT("'"&amp;I1156&amp;"'!"&amp;J1156),"")</f>
        <v/>
      </c>
      <c r="I1156" s="1510"/>
      <c r="J1156" s="1506"/>
      <c r="K1156" s="4"/>
    </row>
    <row r="1157" spans="1:11" ht="15">
      <c r="A1157" s="5">
        <v>1098</v>
      </c>
      <c r="B1157" s="721"/>
      <c r="F1157" s="4" t="s">
        <v>4914</v>
      </c>
      <c r="G1157" s="1" t="b">
        <f t="shared" ca="1" si="19"/>
        <v>1</v>
      </c>
      <c r="H1157" s="1505" t="str" cm="1">
        <f t="array" aca="1" ref="H1157" ca="1">IF(I1157&lt;&gt;"",INDIRECT("'"&amp;I1157&amp;"'!"&amp;J1157),"")</f>
        <v/>
      </c>
      <c r="I1157" s="1510"/>
      <c r="J1157" s="1506"/>
      <c r="K1157" s="4"/>
    </row>
    <row r="1158" spans="1:11" ht="15">
      <c r="A1158" s="5">
        <v>1099</v>
      </c>
      <c r="B1158" s="721"/>
      <c r="F1158" s="4" t="s">
        <v>4914</v>
      </c>
      <c r="G1158" s="1" t="b">
        <f t="shared" ca="1" si="19"/>
        <v>1</v>
      </c>
      <c r="H1158" s="1505" t="str" cm="1">
        <f t="array" aca="1" ref="H1158" ca="1">IF(I1158&lt;&gt;"",INDIRECT("'"&amp;I1158&amp;"'!"&amp;J1158),"")</f>
        <v/>
      </c>
      <c r="I1158" s="1510"/>
      <c r="J1158" s="1506"/>
      <c r="K1158" s="4"/>
    </row>
    <row r="1159" spans="1:11" ht="15">
      <c r="A1159" s="5">
        <v>1100</v>
      </c>
      <c r="B1159" s="721"/>
      <c r="F1159" s="4" t="s">
        <v>4914</v>
      </c>
      <c r="G1159" s="1" t="b">
        <f t="shared" ca="1" si="19"/>
        <v>1</v>
      </c>
      <c r="H1159" s="1505" t="str" cm="1">
        <f t="array" aca="1" ref="H1159" ca="1">IF(I1159&lt;&gt;"",INDIRECT("'"&amp;I1159&amp;"'!"&amp;J1159),"")</f>
        <v/>
      </c>
      <c r="I1159" s="1510"/>
      <c r="J1159" s="1506"/>
      <c r="K1159" s="4"/>
    </row>
    <row r="1160" spans="1:11" ht="15">
      <c r="A1160" s="5">
        <v>1101</v>
      </c>
      <c r="B1160" s="721"/>
      <c r="F1160" s="4" t="s">
        <v>4914</v>
      </c>
      <c r="G1160" s="1" t="b">
        <f t="shared" ca="1" si="19"/>
        <v>1</v>
      </c>
      <c r="H1160" s="1505" t="str" cm="1">
        <f t="array" aca="1" ref="H1160" ca="1">IF(I1160&lt;&gt;"",INDIRECT("'"&amp;I1160&amp;"'!"&amp;J1160),"")</f>
        <v/>
      </c>
      <c r="I1160" s="1510"/>
      <c r="J1160" s="1506"/>
      <c r="K1160" s="4"/>
    </row>
    <row r="1161" spans="1:11" ht="15">
      <c r="A1161" s="5">
        <v>1102</v>
      </c>
      <c r="B1161" s="721"/>
      <c r="F1161" s="4" t="s">
        <v>4914</v>
      </c>
      <c r="G1161" s="1" t="b">
        <f t="shared" ca="1" si="19"/>
        <v>1</v>
      </c>
      <c r="H1161" s="1505" t="str" cm="1">
        <f t="array" aca="1" ref="H1161" ca="1">IF(I1161&lt;&gt;"",INDIRECT("'"&amp;I1161&amp;"'!"&amp;J1161),"")</f>
        <v/>
      </c>
      <c r="I1161" s="1510"/>
      <c r="J1161" s="1506"/>
      <c r="K1161" s="4"/>
    </row>
    <row r="1162" spans="1:11" ht="15">
      <c r="A1162" s="5">
        <v>1103</v>
      </c>
      <c r="B1162" s="721"/>
      <c r="F1162" s="4" t="s">
        <v>4914</v>
      </c>
      <c r="G1162" s="1" t="b">
        <f t="shared" ca="1" si="19"/>
        <v>1</v>
      </c>
      <c r="H1162" s="1505" t="str" cm="1">
        <f t="array" aca="1" ref="H1162" ca="1">IF(I1162&lt;&gt;"",INDIRECT("'"&amp;I1162&amp;"'!"&amp;J1162),"")</f>
        <v/>
      </c>
      <c r="I1162" s="1510"/>
      <c r="J1162" s="1506"/>
      <c r="K1162" s="4"/>
    </row>
    <row r="1163" spans="1:11" ht="15">
      <c r="A1163" s="5">
        <v>1104</v>
      </c>
      <c r="B1163" s="721"/>
      <c r="F1163" s="4" t="s">
        <v>4914</v>
      </c>
      <c r="G1163" s="1" t="b">
        <f t="shared" ca="1" si="19"/>
        <v>1</v>
      </c>
      <c r="H1163" s="1505" t="str" cm="1">
        <f t="array" aca="1" ref="H1163" ca="1">IF(I1163&lt;&gt;"",INDIRECT("'"&amp;I1163&amp;"'!"&amp;J1163),"")</f>
        <v/>
      </c>
      <c r="I1163" s="1510"/>
      <c r="J1163" s="1506"/>
      <c r="K1163" s="4"/>
    </row>
    <row r="1164" spans="1:11" ht="15">
      <c r="A1164" s="5">
        <v>1105</v>
      </c>
      <c r="B1164" s="721"/>
      <c r="F1164" s="4" t="s">
        <v>4914</v>
      </c>
      <c r="G1164" s="1" t="b">
        <f t="shared" ca="1" si="19"/>
        <v>1</v>
      </c>
      <c r="H1164" s="1505" t="str" cm="1">
        <f t="array" aca="1" ref="H1164" ca="1">IF(I1164&lt;&gt;"",INDIRECT("'"&amp;I1164&amp;"'!"&amp;J1164),"")</f>
        <v/>
      </c>
      <c r="I1164" s="1510"/>
      <c r="J1164" s="1506"/>
      <c r="K1164" s="4"/>
    </row>
    <row r="1165" spans="1:11" ht="15">
      <c r="A1165" s="5">
        <v>1106</v>
      </c>
      <c r="B1165" s="721"/>
      <c r="F1165" s="4" t="s">
        <v>4914</v>
      </c>
      <c r="G1165" s="1" t="b">
        <f t="shared" ca="1" si="19"/>
        <v>1</v>
      </c>
      <c r="H1165" s="1505" t="str" cm="1">
        <f t="array" aca="1" ref="H1165" ca="1">IF(I1165&lt;&gt;"",INDIRECT("'"&amp;I1165&amp;"'!"&amp;J1165),"")</f>
        <v/>
      </c>
      <c r="I1165" s="1510"/>
      <c r="J1165" s="1506"/>
      <c r="K1165" s="4"/>
    </row>
    <row r="1166" spans="1:11" ht="15">
      <c r="A1166" s="5">
        <v>1107</v>
      </c>
      <c r="B1166" s="721"/>
      <c r="F1166" s="4" t="s">
        <v>4914</v>
      </c>
      <c r="G1166" s="1" t="b">
        <f t="shared" ca="1" si="19"/>
        <v>1</v>
      </c>
      <c r="H1166" s="1505" t="str" cm="1">
        <f t="array" aca="1" ref="H1166" ca="1">IF(I1166&lt;&gt;"",INDIRECT("'"&amp;I1166&amp;"'!"&amp;J1166),"")</f>
        <v/>
      </c>
      <c r="I1166" s="1510"/>
      <c r="J1166" s="1506"/>
      <c r="K1166" s="4"/>
    </row>
    <row r="1167" spans="1:11" ht="15">
      <c r="A1167" s="5">
        <v>1108</v>
      </c>
      <c r="B1167" s="721"/>
      <c r="F1167" s="4" t="s">
        <v>4914</v>
      </c>
      <c r="G1167" s="1" t="b">
        <f t="shared" ca="1" si="19"/>
        <v>1</v>
      </c>
      <c r="H1167" s="1505" t="str" cm="1">
        <f t="array" aca="1" ref="H1167" ca="1">IF(I1167&lt;&gt;"",INDIRECT("'"&amp;I1167&amp;"'!"&amp;J1167),"")</f>
        <v/>
      </c>
      <c r="I1167" s="1510"/>
      <c r="J1167" s="1506"/>
      <c r="K1167" s="4"/>
    </row>
    <row r="1168" spans="1:11" ht="15">
      <c r="A1168" s="5">
        <v>1109</v>
      </c>
      <c r="B1168" s="721"/>
      <c r="F1168" s="4" t="s">
        <v>4914</v>
      </c>
      <c r="G1168" s="1" t="b">
        <f t="shared" ca="1" si="19"/>
        <v>1</v>
      </c>
      <c r="H1168" s="1505" t="str" cm="1">
        <f t="array" aca="1" ref="H1168" ca="1">IF(I1168&lt;&gt;"",INDIRECT("'"&amp;I1168&amp;"'!"&amp;J1168),"")</f>
        <v/>
      </c>
      <c r="I1168" s="1510"/>
      <c r="J1168" s="1506"/>
      <c r="K1168" s="4"/>
    </row>
    <row r="1169" spans="1:11" ht="15">
      <c r="A1169" s="5">
        <v>1110</v>
      </c>
      <c r="B1169" s="721"/>
      <c r="F1169" s="4" t="s">
        <v>4914</v>
      </c>
      <c r="G1169" s="1" t="b">
        <f t="shared" ca="1" si="19"/>
        <v>1</v>
      </c>
      <c r="H1169" s="1505" t="str" cm="1">
        <f t="array" aca="1" ref="H1169" ca="1">IF(I1169&lt;&gt;"",INDIRECT("'"&amp;I1169&amp;"'!"&amp;J1169),"")</f>
        <v/>
      </c>
      <c r="I1169" s="1510"/>
      <c r="J1169" s="1506"/>
      <c r="K1169" s="4"/>
    </row>
    <row r="1170" spans="1:11" ht="15">
      <c r="A1170" s="5">
        <v>1111</v>
      </c>
      <c r="B1170" s="721"/>
      <c r="F1170" s="4" t="s">
        <v>4914</v>
      </c>
      <c r="G1170" s="1" t="b">
        <f t="shared" ca="1" si="19"/>
        <v>1</v>
      </c>
      <c r="H1170" s="1505" t="str" cm="1">
        <f t="array" aca="1" ref="H1170" ca="1">IF(I1170&lt;&gt;"",INDIRECT("'"&amp;I1170&amp;"'!"&amp;J1170),"")</f>
        <v/>
      </c>
      <c r="I1170" s="1510"/>
      <c r="J1170" s="1506"/>
      <c r="K1170" s="4"/>
    </row>
    <row r="1171" spans="1:11" ht="15">
      <c r="A1171" s="5">
        <v>1112</v>
      </c>
      <c r="B1171" s="721"/>
      <c r="F1171" s="4" t="s">
        <v>4914</v>
      </c>
      <c r="G1171" s="1" t="b">
        <f t="shared" ca="1" si="19"/>
        <v>1</v>
      </c>
      <c r="H1171" s="1505" t="str" cm="1">
        <f t="array" aca="1" ref="H1171" ca="1">IF(I1171&lt;&gt;"",INDIRECT("'"&amp;I1171&amp;"'!"&amp;J1171),"")</f>
        <v/>
      </c>
      <c r="I1171" s="1510"/>
      <c r="J1171" s="1506"/>
      <c r="K1171" s="4"/>
    </row>
    <row r="1172" spans="1:11" ht="15">
      <c r="A1172" s="5">
        <v>1113</v>
      </c>
      <c r="B1172" s="721"/>
      <c r="F1172" s="4" t="s">
        <v>4914</v>
      </c>
      <c r="G1172" s="1" t="b">
        <f t="shared" ca="1" si="19"/>
        <v>1</v>
      </c>
      <c r="H1172" s="1505" t="str" cm="1">
        <f t="array" aca="1" ref="H1172" ca="1">IF(I1172&lt;&gt;"",INDIRECT("'"&amp;I1172&amp;"'!"&amp;J1172),"")</f>
        <v/>
      </c>
      <c r="I1172" s="1510"/>
      <c r="J1172" s="1506"/>
      <c r="K1172" s="4"/>
    </row>
    <row r="1173" spans="1:11" ht="15">
      <c r="A1173" s="5">
        <v>1114</v>
      </c>
      <c r="B1173" s="721"/>
      <c r="F1173" s="4" t="s">
        <v>4914</v>
      </c>
      <c r="G1173" s="1" t="b">
        <f t="shared" ca="1" si="19"/>
        <v>1</v>
      </c>
      <c r="H1173" s="1505" t="str" cm="1">
        <f t="array" aca="1" ref="H1173" ca="1">IF(I1173&lt;&gt;"",INDIRECT("'"&amp;I1173&amp;"'!"&amp;J1173),"")</f>
        <v/>
      </c>
      <c r="I1173" s="1510"/>
      <c r="J1173" s="1506"/>
      <c r="K1173" s="4"/>
    </row>
    <row r="1174" spans="1:11" ht="15">
      <c r="A1174" s="5">
        <v>1115</v>
      </c>
      <c r="B1174" s="721"/>
      <c r="F1174" s="4" t="s">
        <v>4914</v>
      </c>
      <c r="G1174" s="1" t="b">
        <f t="shared" ca="1" si="19"/>
        <v>1</v>
      </c>
      <c r="H1174" s="1505" t="str" cm="1">
        <f t="array" aca="1" ref="H1174" ca="1">IF(I1174&lt;&gt;"",INDIRECT("'"&amp;I1174&amp;"'!"&amp;J1174),"")</f>
        <v/>
      </c>
      <c r="I1174" s="1510"/>
      <c r="J1174" s="1506"/>
      <c r="K1174" s="4"/>
    </row>
    <row r="1175" spans="1:11" ht="15">
      <c r="A1175" s="5">
        <v>1116</v>
      </c>
      <c r="B1175" s="721"/>
      <c r="F1175" s="4" t="s">
        <v>4914</v>
      </c>
      <c r="G1175" s="1" t="b">
        <f t="shared" ca="1" si="19"/>
        <v>1</v>
      </c>
      <c r="H1175" s="1505" t="str" cm="1">
        <f t="array" aca="1" ref="H1175" ca="1">IF(I1175&lt;&gt;"",INDIRECT("'"&amp;I1175&amp;"'!"&amp;J1175),"")</f>
        <v/>
      </c>
      <c r="I1175" s="1510"/>
      <c r="J1175" s="1506"/>
      <c r="K1175" s="4"/>
    </row>
    <row r="1176" spans="1:11" ht="15">
      <c r="A1176" s="5">
        <v>1117</v>
      </c>
      <c r="B1176" s="721"/>
      <c r="F1176" s="4" t="s">
        <v>4914</v>
      </c>
      <c r="G1176" s="1" t="b">
        <f t="shared" ca="1" si="19"/>
        <v>1</v>
      </c>
      <c r="H1176" s="1505" t="str" cm="1">
        <f t="array" aca="1" ref="H1176" ca="1">IF(I1176&lt;&gt;"",INDIRECT("'"&amp;I1176&amp;"'!"&amp;J1176),"")</f>
        <v/>
      </c>
      <c r="I1176" s="1510"/>
      <c r="J1176" s="1506"/>
      <c r="K1176" s="4"/>
    </row>
    <row r="1177" spans="1:11" ht="15">
      <c r="A1177" s="5">
        <v>1118</v>
      </c>
      <c r="B1177" s="721"/>
      <c r="F1177" s="4" t="s">
        <v>4914</v>
      </c>
      <c r="G1177" s="1" t="b">
        <f t="shared" ca="1" si="19"/>
        <v>1</v>
      </c>
      <c r="H1177" s="1505" t="str" cm="1">
        <f t="array" aca="1" ref="H1177" ca="1">IF(I1177&lt;&gt;"",INDIRECT("'"&amp;I1177&amp;"'!"&amp;J1177),"")</f>
        <v/>
      </c>
      <c r="I1177" s="1510"/>
      <c r="J1177" s="1506"/>
      <c r="K1177" s="4"/>
    </row>
    <row r="1178" spans="1:11" ht="15">
      <c r="A1178" s="5">
        <v>1119</v>
      </c>
      <c r="B1178" s="721"/>
      <c r="F1178" s="4" t="s">
        <v>4914</v>
      </c>
      <c r="G1178" s="1" t="b">
        <f t="shared" ca="1" si="19"/>
        <v>1</v>
      </c>
      <c r="H1178" s="1505" t="str" cm="1">
        <f t="array" aca="1" ref="H1178" ca="1">IF(I1178&lt;&gt;"",INDIRECT("'"&amp;I1178&amp;"'!"&amp;J1178),"")</f>
        <v/>
      </c>
      <c r="I1178" s="1510"/>
      <c r="J1178" s="1506"/>
      <c r="K1178" s="4"/>
    </row>
    <row r="1179" spans="1:11" ht="15">
      <c r="A1179" s="5">
        <v>1120</v>
      </c>
      <c r="B1179" s="721"/>
      <c r="F1179" s="4" t="s">
        <v>4914</v>
      </c>
      <c r="G1179" s="1" t="b">
        <f t="shared" ca="1" si="19"/>
        <v>1</v>
      </c>
      <c r="H1179" s="1505" t="str" cm="1">
        <f t="array" aca="1" ref="H1179" ca="1">IF(I1179&lt;&gt;"",INDIRECT("'"&amp;I1179&amp;"'!"&amp;J1179),"")</f>
        <v/>
      </c>
      <c r="I1179" s="1510"/>
      <c r="J1179" s="1506"/>
      <c r="K1179" s="4"/>
    </row>
    <row r="1180" spans="1:11" ht="15">
      <c r="A1180" s="5">
        <v>1121</v>
      </c>
      <c r="B1180" s="721"/>
      <c r="F1180" s="4" t="s">
        <v>4914</v>
      </c>
      <c r="G1180" s="1" t="b">
        <f t="shared" ca="1" si="19"/>
        <v>1</v>
      </c>
      <c r="H1180" s="1505" t="str" cm="1">
        <f t="array" aca="1" ref="H1180" ca="1">IF(I1180&lt;&gt;"",INDIRECT("'"&amp;I1180&amp;"'!"&amp;J1180),"")</f>
        <v/>
      </c>
      <c r="I1180" s="1510"/>
      <c r="J1180" s="1506"/>
      <c r="K1180" s="4"/>
    </row>
    <row r="1181" spans="1:11" ht="15">
      <c r="A1181" s="5">
        <v>1122</v>
      </c>
      <c r="B1181" s="721"/>
      <c r="F1181" s="4" t="s">
        <v>4914</v>
      </c>
      <c r="G1181" s="1" t="b">
        <f t="shared" ca="1" si="19"/>
        <v>1</v>
      </c>
      <c r="H1181" s="1505" t="str" cm="1">
        <f t="array" aca="1" ref="H1181" ca="1">IF(I1181&lt;&gt;"",INDIRECT("'"&amp;I1181&amp;"'!"&amp;J1181),"")</f>
        <v/>
      </c>
      <c r="I1181" s="1510"/>
      <c r="J1181" s="1506"/>
      <c r="K1181" s="4"/>
    </row>
    <row r="1182" spans="1:11" ht="15">
      <c r="A1182" s="5">
        <v>1123</v>
      </c>
      <c r="B1182" s="721"/>
      <c r="F1182" s="4" t="s">
        <v>4914</v>
      </c>
      <c r="G1182" s="1" t="b">
        <f t="shared" ca="1" si="19"/>
        <v>1</v>
      </c>
      <c r="H1182" s="1505" t="str" cm="1">
        <f t="array" aca="1" ref="H1182" ca="1">IF(I1182&lt;&gt;"",INDIRECT("'"&amp;I1182&amp;"'!"&amp;J1182),"")</f>
        <v/>
      </c>
      <c r="I1182" s="1510"/>
      <c r="J1182" s="1506"/>
      <c r="K1182" s="4"/>
    </row>
    <row r="1183" spans="1:11" ht="15">
      <c r="A1183" s="5">
        <v>1124</v>
      </c>
      <c r="B1183" s="721"/>
      <c r="F1183" s="4" t="s">
        <v>4914</v>
      </c>
      <c r="G1183" s="1" t="b">
        <f t="shared" ca="1" si="19"/>
        <v>1</v>
      </c>
      <c r="H1183" s="1505" t="str" cm="1">
        <f t="array" aca="1" ref="H1183" ca="1">IF(I1183&lt;&gt;"",INDIRECT("'"&amp;I1183&amp;"'!"&amp;J1183),"")</f>
        <v/>
      </c>
      <c r="I1183" s="1510"/>
      <c r="J1183" s="1506"/>
      <c r="K1183" s="4"/>
    </row>
    <row r="1184" spans="1:11" ht="15">
      <c r="A1184" s="5">
        <v>1125</v>
      </c>
      <c r="B1184" s="721"/>
      <c r="F1184" s="4" t="s">
        <v>4914</v>
      </c>
      <c r="G1184" s="1" t="b">
        <f t="shared" ref="G1184:G1247" ca="1" si="20">H1184=B1184</f>
        <v>1</v>
      </c>
      <c r="H1184" s="1505" t="str" cm="1">
        <f t="array" aca="1" ref="H1184" ca="1">IF(I1184&lt;&gt;"",INDIRECT("'"&amp;I1184&amp;"'!"&amp;J1184),"")</f>
        <v/>
      </c>
      <c r="I1184" s="1510"/>
      <c r="J1184" s="1506"/>
      <c r="K1184" s="4"/>
    </row>
    <row r="1185" spans="1:11" ht="15">
      <c r="A1185" s="5">
        <v>1126</v>
      </c>
      <c r="B1185" s="721"/>
      <c r="F1185" s="4" t="s">
        <v>4914</v>
      </c>
      <c r="G1185" s="1" t="b">
        <f t="shared" ca="1" si="20"/>
        <v>1</v>
      </c>
      <c r="H1185" s="1505" t="str" cm="1">
        <f t="array" aca="1" ref="H1185" ca="1">IF(I1185&lt;&gt;"",INDIRECT("'"&amp;I1185&amp;"'!"&amp;J1185),"")</f>
        <v/>
      </c>
      <c r="I1185" s="1510"/>
      <c r="J1185" s="1506"/>
      <c r="K1185" s="4"/>
    </row>
    <row r="1186" spans="1:11" ht="15">
      <c r="A1186" s="5">
        <v>1127</v>
      </c>
      <c r="B1186" s="721"/>
      <c r="F1186" s="4" t="s">
        <v>4914</v>
      </c>
      <c r="G1186" s="1" t="b">
        <f t="shared" ca="1" si="20"/>
        <v>1</v>
      </c>
      <c r="H1186" s="1505" t="str" cm="1">
        <f t="array" aca="1" ref="H1186" ca="1">IF(I1186&lt;&gt;"",INDIRECT("'"&amp;I1186&amp;"'!"&amp;J1186),"")</f>
        <v/>
      </c>
      <c r="I1186" s="1510"/>
      <c r="J1186" s="1506"/>
      <c r="K1186" s="4"/>
    </row>
    <row r="1187" spans="1:11" ht="15">
      <c r="A1187" s="5">
        <v>1128</v>
      </c>
      <c r="B1187" s="721"/>
      <c r="F1187" s="4" t="s">
        <v>4914</v>
      </c>
      <c r="G1187" s="1" t="b">
        <f t="shared" ca="1" si="20"/>
        <v>1</v>
      </c>
      <c r="H1187" s="1505" t="str" cm="1">
        <f t="array" aca="1" ref="H1187" ca="1">IF(I1187&lt;&gt;"",INDIRECT("'"&amp;I1187&amp;"'!"&amp;J1187),"")</f>
        <v/>
      </c>
      <c r="I1187" s="1510"/>
      <c r="J1187" s="1506"/>
      <c r="K1187" s="4"/>
    </row>
    <row r="1188" spans="1:11" ht="15">
      <c r="A1188" s="5">
        <v>1129</v>
      </c>
      <c r="B1188" s="721"/>
      <c r="F1188" s="4" t="s">
        <v>4914</v>
      </c>
      <c r="G1188" s="1" t="b">
        <f t="shared" ca="1" si="20"/>
        <v>1</v>
      </c>
      <c r="H1188" s="1505" t="str" cm="1">
        <f t="array" aca="1" ref="H1188" ca="1">IF(I1188&lt;&gt;"",INDIRECT("'"&amp;I1188&amp;"'!"&amp;J1188),"")</f>
        <v/>
      </c>
      <c r="I1188" s="1510"/>
      <c r="J1188" s="1506"/>
      <c r="K1188" s="4"/>
    </row>
    <row r="1189" spans="1:11" ht="15">
      <c r="A1189" s="5">
        <v>1130</v>
      </c>
      <c r="B1189" s="721"/>
      <c r="F1189" s="4" t="s">
        <v>4914</v>
      </c>
      <c r="G1189" s="1" t="b">
        <f t="shared" ca="1" si="20"/>
        <v>1</v>
      </c>
      <c r="H1189" s="1505" t="str" cm="1">
        <f t="array" aca="1" ref="H1189" ca="1">IF(I1189&lt;&gt;"",INDIRECT("'"&amp;I1189&amp;"'!"&amp;J1189),"")</f>
        <v/>
      </c>
      <c r="I1189" s="1510"/>
      <c r="J1189" s="1506"/>
      <c r="K1189" s="4"/>
    </row>
    <row r="1190" spans="1:11" ht="15">
      <c r="A1190" s="5">
        <v>1131</v>
      </c>
      <c r="B1190" s="721"/>
      <c r="F1190" s="4" t="s">
        <v>4914</v>
      </c>
      <c r="G1190" s="1" t="b">
        <f t="shared" ca="1" si="20"/>
        <v>1</v>
      </c>
      <c r="H1190" s="1505" t="str" cm="1">
        <f t="array" aca="1" ref="H1190" ca="1">IF(I1190&lt;&gt;"",INDIRECT("'"&amp;I1190&amp;"'!"&amp;J1190),"")</f>
        <v/>
      </c>
      <c r="I1190" s="1510"/>
      <c r="J1190" s="1506"/>
      <c r="K1190" s="4"/>
    </row>
    <row r="1191" spans="1:11" ht="15">
      <c r="A1191" s="5">
        <v>1132</v>
      </c>
      <c r="B1191" s="721"/>
      <c r="F1191" s="4" t="s">
        <v>4914</v>
      </c>
      <c r="G1191" s="1" t="b">
        <f t="shared" ca="1" si="20"/>
        <v>1</v>
      </c>
      <c r="H1191" s="1505" t="str" cm="1">
        <f t="array" aca="1" ref="H1191" ca="1">IF(I1191&lt;&gt;"",INDIRECT("'"&amp;I1191&amp;"'!"&amp;J1191),"")</f>
        <v/>
      </c>
      <c r="I1191" s="1510"/>
      <c r="J1191" s="1506"/>
      <c r="K1191" s="4"/>
    </row>
    <row r="1192" spans="1:11" ht="15">
      <c r="A1192" s="5">
        <v>1133</v>
      </c>
      <c r="B1192" s="721"/>
      <c r="F1192" s="4" t="s">
        <v>4914</v>
      </c>
      <c r="G1192" s="1" t="b">
        <f t="shared" ca="1" si="20"/>
        <v>1</v>
      </c>
      <c r="H1192" s="1505" t="str" cm="1">
        <f t="array" aca="1" ref="H1192" ca="1">IF(I1192&lt;&gt;"",INDIRECT("'"&amp;I1192&amp;"'!"&amp;J1192),"")</f>
        <v/>
      </c>
      <c r="I1192" s="1510"/>
      <c r="J1192" s="1506"/>
      <c r="K1192" s="4"/>
    </row>
    <row r="1193" spans="1:11" ht="15">
      <c r="A1193" s="5">
        <v>1134</v>
      </c>
      <c r="B1193" s="721"/>
      <c r="F1193" s="4" t="s">
        <v>4914</v>
      </c>
      <c r="G1193" s="1" t="b">
        <f t="shared" ca="1" si="20"/>
        <v>1</v>
      </c>
      <c r="H1193" s="1505" t="str" cm="1">
        <f t="array" aca="1" ref="H1193" ca="1">IF(I1193&lt;&gt;"",INDIRECT("'"&amp;I1193&amp;"'!"&amp;J1193),"")</f>
        <v/>
      </c>
      <c r="I1193" s="1510"/>
      <c r="J1193" s="1506"/>
      <c r="K1193" s="4"/>
    </row>
    <row r="1194" spans="1:11" ht="15">
      <c r="A1194" s="5">
        <v>1135</v>
      </c>
      <c r="B1194" s="721"/>
      <c r="F1194" s="4" t="s">
        <v>4914</v>
      </c>
      <c r="G1194" s="1" t="b">
        <f t="shared" ca="1" si="20"/>
        <v>1</v>
      </c>
      <c r="H1194" s="1505" t="str" cm="1">
        <f t="array" aca="1" ref="H1194" ca="1">IF(I1194&lt;&gt;"",INDIRECT("'"&amp;I1194&amp;"'!"&amp;J1194),"")</f>
        <v/>
      </c>
      <c r="I1194" s="1510"/>
      <c r="J1194" s="1506"/>
      <c r="K1194" s="4"/>
    </row>
    <row r="1195" spans="1:11" ht="15">
      <c r="A1195" s="5">
        <v>1136</v>
      </c>
      <c r="B1195" s="721"/>
      <c r="F1195" s="4" t="s">
        <v>4914</v>
      </c>
      <c r="G1195" s="1" t="b">
        <f t="shared" ca="1" si="20"/>
        <v>1</v>
      </c>
      <c r="H1195" s="1505" t="str" cm="1">
        <f t="array" aca="1" ref="H1195" ca="1">IF(I1195&lt;&gt;"",INDIRECT("'"&amp;I1195&amp;"'!"&amp;J1195),"")</f>
        <v/>
      </c>
      <c r="I1195" s="1510"/>
      <c r="J1195" s="1506"/>
      <c r="K1195" s="4"/>
    </row>
    <row r="1196" spans="1:11" ht="15">
      <c r="A1196" s="5">
        <v>1137</v>
      </c>
      <c r="B1196" s="721"/>
      <c r="F1196" s="4" t="s">
        <v>4914</v>
      </c>
      <c r="G1196" s="1" t="b">
        <f t="shared" ca="1" si="20"/>
        <v>1</v>
      </c>
      <c r="H1196" s="1505" t="str" cm="1">
        <f t="array" aca="1" ref="H1196" ca="1">IF(I1196&lt;&gt;"",INDIRECT("'"&amp;I1196&amp;"'!"&amp;J1196),"")</f>
        <v/>
      </c>
      <c r="I1196" s="1510"/>
      <c r="J1196" s="1506"/>
      <c r="K1196" s="4"/>
    </row>
    <row r="1197" spans="1:11" ht="15">
      <c r="A1197" s="5">
        <v>1138</v>
      </c>
      <c r="B1197" s="721"/>
      <c r="F1197" s="4" t="s">
        <v>4914</v>
      </c>
      <c r="G1197" s="1" t="b">
        <f t="shared" ca="1" si="20"/>
        <v>1</v>
      </c>
      <c r="H1197" s="1505" t="str" cm="1">
        <f t="array" aca="1" ref="H1197" ca="1">IF(I1197&lt;&gt;"",INDIRECT("'"&amp;I1197&amp;"'!"&amp;J1197),"")</f>
        <v/>
      </c>
      <c r="I1197" s="1510"/>
      <c r="J1197" s="1506"/>
      <c r="K1197" s="4"/>
    </row>
    <row r="1198" spans="1:11" ht="15">
      <c r="A1198" s="5">
        <v>1139</v>
      </c>
      <c r="B1198" s="721"/>
      <c r="F1198" s="4" t="s">
        <v>4914</v>
      </c>
      <c r="G1198" s="1" t="b">
        <f t="shared" ca="1" si="20"/>
        <v>1</v>
      </c>
      <c r="H1198" s="1505" t="str" cm="1">
        <f t="array" aca="1" ref="H1198" ca="1">IF(I1198&lt;&gt;"",INDIRECT("'"&amp;I1198&amp;"'!"&amp;J1198),"")</f>
        <v/>
      </c>
      <c r="I1198" s="1510"/>
      <c r="J1198" s="1506"/>
      <c r="K1198" s="4"/>
    </row>
    <row r="1199" spans="1:11" ht="15">
      <c r="A1199" s="5">
        <v>1140</v>
      </c>
      <c r="B1199" s="721"/>
      <c r="F1199" s="4" t="s">
        <v>4914</v>
      </c>
      <c r="G1199" s="1" t="b">
        <f t="shared" ca="1" si="20"/>
        <v>1</v>
      </c>
      <c r="H1199" s="1505" t="str" cm="1">
        <f t="array" aca="1" ref="H1199" ca="1">IF(I1199&lt;&gt;"",INDIRECT("'"&amp;I1199&amp;"'!"&amp;J1199),"")</f>
        <v/>
      </c>
      <c r="I1199" s="1510"/>
      <c r="J1199" s="1506"/>
      <c r="K1199" s="4"/>
    </row>
    <row r="1200" spans="1:11" ht="15">
      <c r="A1200" s="5">
        <v>1141</v>
      </c>
      <c r="B1200" s="721"/>
      <c r="F1200" s="4" t="s">
        <v>4914</v>
      </c>
      <c r="G1200" s="1" t="b">
        <f t="shared" ca="1" si="20"/>
        <v>1</v>
      </c>
      <c r="H1200" s="1505" t="str" cm="1">
        <f t="array" aca="1" ref="H1200" ca="1">IF(I1200&lt;&gt;"",INDIRECT("'"&amp;I1200&amp;"'!"&amp;J1200),"")</f>
        <v/>
      </c>
      <c r="I1200" s="1510"/>
      <c r="J1200" s="1506"/>
      <c r="K1200" s="4"/>
    </row>
    <row r="1201" spans="1:11" ht="15">
      <c r="A1201" s="5">
        <v>1142</v>
      </c>
      <c r="B1201" s="721"/>
      <c r="F1201" s="4" t="s">
        <v>4914</v>
      </c>
      <c r="G1201" s="1" t="b">
        <f t="shared" ca="1" si="20"/>
        <v>1</v>
      </c>
      <c r="H1201" s="1505" t="str" cm="1">
        <f t="array" aca="1" ref="H1201" ca="1">IF(I1201&lt;&gt;"",INDIRECT("'"&amp;I1201&amp;"'!"&amp;J1201),"")</f>
        <v/>
      </c>
      <c r="I1201" s="1510"/>
      <c r="J1201" s="1506"/>
      <c r="K1201" s="4"/>
    </row>
    <row r="1202" spans="1:11" ht="15">
      <c r="A1202" s="5">
        <v>1143</v>
      </c>
      <c r="B1202" s="721"/>
      <c r="F1202" s="4" t="s">
        <v>4914</v>
      </c>
      <c r="G1202" s="1" t="b">
        <f t="shared" ca="1" si="20"/>
        <v>1</v>
      </c>
      <c r="H1202" s="1505" t="str" cm="1">
        <f t="array" aca="1" ref="H1202" ca="1">IF(I1202&lt;&gt;"",INDIRECT("'"&amp;I1202&amp;"'!"&amp;J1202),"")</f>
        <v/>
      </c>
      <c r="I1202" s="1510"/>
      <c r="J1202" s="1506"/>
      <c r="K1202" s="4"/>
    </row>
    <row r="1203" spans="1:11" ht="15">
      <c r="A1203" s="5">
        <v>1144</v>
      </c>
      <c r="B1203" s="721"/>
      <c r="F1203" s="4" t="s">
        <v>4914</v>
      </c>
      <c r="G1203" s="1" t="b">
        <f t="shared" ca="1" si="20"/>
        <v>1</v>
      </c>
      <c r="H1203" s="1505" t="str" cm="1">
        <f t="array" aca="1" ref="H1203" ca="1">IF(I1203&lt;&gt;"",INDIRECT("'"&amp;I1203&amp;"'!"&amp;J1203),"")</f>
        <v/>
      </c>
      <c r="I1203" s="1510"/>
      <c r="J1203" s="1506"/>
      <c r="K1203" s="4"/>
    </row>
    <row r="1204" spans="1:11" ht="15">
      <c r="A1204" s="5">
        <v>1145</v>
      </c>
      <c r="B1204" s="721"/>
      <c r="F1204" s="4" t="s">
        <v>4914</v>
      </c>
      <c r="G1204" s="1" t="b">
        <f t="shared" ca="1" si="20"/>
        <v>1</v>
      </c>
      <c r="H1204" s="1505" t="str" cm="1">
        <f t="array" aca="1" ref="H1204" ca="1">IF(I1204&lt;&gt;"",INDIRECT("'"&amp;I1204&amp;"'!"&amp;J1204),"")</f>
        <v/>
      </c>
      <c r="I1204" s="1510"/>
      <c r="J1204" s="1506"/>
      <c r="K1204" s="4"/>
    </row>
    <row r="1205" spans="1:11" ht="15">
      <c r="A1205" s="5">
        <v>1146</v>
      </c>
      <c r="B1205" s="721"/>
      <c r="F1205" s="4" t="s">
        <v>4914</v>
      </c>
      <c r="G1205" s="1" t="b">
        <f t="shared" ca="1" si="20"/>
        <v>1</v>
      </c>
      <c r="H1205" s="1505" t="str" cm="1">
        <f t="array" aca="1" ref="H1205" ca="1">IF(I1205&lt;&gt;"",INDIRECT("'"&amp;I1205&amp;"'!"&amp;J1205),"")</f>
        <v/>
      </c>
      <c r="I1205" s="1510"/>
      <c r="J1205" s="1506"/>
      <c r="K1205" s="4"/>
    </row>
    <row r="1206" spans="1:11" ht="15">
      <c r="A1206" s="5">
        <v>1147</v>
      </c>
      <c r="B1206" s="721"/>
      <c r="F1206" s="4" t="s">
        <v>4914</v>
      </c>
      <c r="G1206" s="1" t="b">
        <f t="shared" ca="1" si="20"/>
        <v>1</v>
      </c>
      <c r="H1206" s="1505" t="str" cm="1">
        <f t="array" aca="1" ref="H1206" ca="1">IF(I1206&lt;&gt;"",INDIRECT("'"&amp;I1206&amp;"'!"&amp;J1206),"")</f>
        <v/>
      </c>
      <c r="I1206" s="1510"/>
      <c r="J1206" s="1506"/>
      <c r="K1206" s="4"/>
    </row>
    <row r="1207" spans="1:11" ht="15">
      <c r="A1207" s="5">
        <v>1148</v>
      </c>
      <c r="B1207" s="721"/>
      <c r="F1207" s="4" t="s">
        <v>4914</v>
      </c>
      <c r="G1207" s="1" t="b">
        <f t="shared" ca="1" si="20"/>
        <v>1</v>
      </c>
      <c r="H1207" s="1505" t="str" cm="1">
        <f t="array" aca="1" ref="H1207" ca="1">IF(I1207&lt;&gt;"",INDIRECT("'"&amp;I1207&amp;"'!"&amp;J1207),"")</f>
        <v/>
      </c>
      <c r="I1207" s="1510"/>
      <c r="J1207" s="1506"/>
      <c r="K1207" s="4"/>
    </row>
    <row r="1208" spans="1:11" ht="15">
      <c r="A1208" s="5">
        <v>1149</v>
      </c>
      <c r="B1208" s="721"/>
      <c r="F1208" s="4" t="s">
        <v>4914</v>
      </c>
      <c r="G1208" s="1" t="b">
        <f t="shared" ca="1" si="20"/>
        <v>1</v>
      </c>
      <c r="H1208" s="1505" t="str" cm="1">
        <f t="array" aca="1" ref="H1208" ca="1">IF(I1208&lt;&gt;"",INDIRECT("'"&amp;I1208&amp;"'!"&amp;J1208),"")</f>
        <v/>
      </c>
      <c r="I1208" s="1510"/>
      <c r="J1208" s="1506"/>
      <c r="K1208" s="4"/>
    </row>
    <row r="1209" spans="1:11" ht="15">
      <c r="A1209" s="5">
        <v>1150</v>
      </c>
      <c r="B1209" s="721"/>
      <c r="F1209" s="4" t="s">
        <v>4914</v>
      </c>
      <c r="G1209" s="1" t="b">
        <f t="shared" ca="1" si="20"/>
        <v>1</v>
      </c>
      <c r="H1209" s="1505" t="str" cm="1">
        <f t="array" aca="1" ref="H1209" ca="1">IF(I1209&lt;&gt;"",INDIRECT("'"&amp;I1209&amp;"'!"&amp;J1209),"")</f>
        <v/>
      </c>
      <c r="I1209" s="1510"/>
      <c r="J1209" s="1506"/>
      <c r="K1209" s="4"/>
    </row>
    <row r="1210" spans="1:11" ht="15">
      <c r="A1210" s="5">
        <v>1151</v>
      </c>
      <c r="B1210" s="721"/>
      <c r="F1210" s="4" t="s">
        <v>4914</v>
      </c>
      <c r="G1210" s="1" t="b">
        <f t="shared" ca="1" si="20"/>
        <v>1</v>
      </c>
      <c r="H1210" s="1505" t="str" cm="1">
        <f t="array" aca="1" ref="H1210" ca="1">IF(I1210&lt;&gt;"",INDIRECT("'"&amp;I1210&amp;"'!"&amp;J1210),"")</f>
        <v/>
      </c>
      <c r="I1210" s="1510"/>
      <c r="J1210" s="1506"/>
      <c r="K1210" s="4"/>
    </row>
    <row r="1211" spans="1:11" ht="15">
      <c r="A1211" s="5">
        <v>1152</v>
      </c>
      <c r="B1211" s="721"/>
      <c r="F1211" s="4" t="s">
        <v>4914</v>
      </c>
      <c r="G1211" s="1" t="b">
        <f t="shared" ca="1" si="20"/>
        <v>1</v>
      </c>
      <c r="H1211" s="1505" t="str" cm="1">
        <f t="array" aca="1" ref="H1211" ca="1">IF(I1211&lt;&gt;"",INDIRECT("'"&amp;I1211&amp;"'!"&amp;J1211),"")</f>
        <v/>
      </c>
      <c r="I1211" s="1510"/>
      <c r="J1211" s="1506"/>
      <c r="K1211" s="4"/>
    </row>
    <row r="1212" spans="1:11" ht="15">
      <c r="A1212" s="5">
        <v>1153</v>
      </c>
      <c r="B1212" s="721"/>
      <c r="F1212" s="4" t="s">
        <v>4914</v>
      </c>
      <c r="G1212" s="1" t="b">
        <f t="shared" ca="1" si="20"/>
        <v>1</v>
      </c>
      <c r="H1212" s="1505" t="str" cm="1">
        <f t="array" aca="1" ref="H1212" ca="1">IF(I1212&lt;&gt;"",INDIRECT("'"&amp;I1212&amp;"'!"&amp;J1212),"")</f>
        <v/>
      </c>
      <c r="I1212" s="1510"/>
      <c r="J1212" s="1506"/>
      <c r="K1212" s="4"/>
    </row>
    <row r="1213" spans="1:11" ht="15">
      <c r="A1213" s="5">
        <v>1154</v>
      </c>
      <c r="B1213" s="721"/>
      <c r="F1213" s="4" t="s">
        <v>4914</v>
      </c>
      <c r="G1213" s="1" t="b">
        <f t="shared" ca="1" si="20"/>
        <v>1</v>
      </c>
      <c r="H1213" s="1505" t="str" cm="1">
        <f t="array" aca="1" ref="H1213" ca="1">IF(I1213&lt;&gt;"",INDIRECT("'"&amp;I1213&amp;"'!"&amp;J1213),"")</f>
        <v/>
      </c>
      <c r="I1213" s="1510"/>
      <c r="J1213" s="1506"/>
      <c r="K1213" s="4"/>
    </row>
    <row r="1214" spans="1:11" ht="15">
      <c r="A1214" s="5">
        <v>1155</v>
      </c>
      <c r="B1214" s="721"/>
      <c r="F1214" s="4" t="s">
        <v>4914</v>
      </c>
      <c r="G1214" s="1" t="b">
        <f t="shared" ca="1" si="20"/>
        <v>1</v>
      </c>
      <c r="H1214" s="1505" t="str" cm="1">
        <f t="array" aca="1" ref="H1214" ca="1">IF(I1214&lt;&gt;"",INDIRECT("'"&amp;I1214&amp;"'!"&amp;J1214),"")</f>
        <v/>
      </c>
      <c r="I1214" s="1510"/>
      <c r="J1214" s="1506"/>
      <c r="K1214" s="4"/>
    </row>
    <row r="1215" spans="1:11" ht="15">
      <c r="A1215" s="5">
        <v>1156</v>
      </c>
      <c r="B1215" s="721"/>
      <c r="F1215" s="4" t="s">
        <v>4914</v>
      </c>
      <c r="G1215" s="1" t="b">
        <f t="shared" ca="1" si="20"/>
        <v>1</v>
      </c>
      <c r="H1215" s="1505" t="str" cm="1">
        <f t="array" aca="1" ref="H1215" ca="1">IF(I1215&lt;&gt;"",INDIRECT("'"&amp;I1215&amp;"'!"&amp;J1215),"")</f>
        <v/>
      </c>
      <c r="I1215" s="1510"/>
      <c r="J1215" s="1506"/>
      <c r="K1215" s="4"/>
    </row>
    <row r="1216" spans="1:11" ht="15">
      <c r="A1216" s="5">
        <v>1157</v>
      </c>
      <c r="B1216" s="721"/>
      <c r="F1216" s="4" t="s">
        <v>4914</v>
      </c>
      <c r="G1216" s="1" t="b">
        <f t="shared" ca="1" si="20"/>
        <v>1</v>
      </c>
      <c r="H1216" s="1505" t="str" cm="1">
        <f t="array" aca="1" ref="H1216" ca="1">IF(I1216&lt;&gt;"",INDIRECT("'"&amp;I1216&amp;"'!"&amp;J1216),"")</f>
        <v/>
      </c>
      <c r="I1216" s="1510"/>
      <c r="J1216" s="1506"/>
      <c r="K1216" s="4"/>
    </row>
    <row r="1217" spans="1:11" ht="15">
      <c r="A1217">
        <v>1158</v>
      </c>
      <c r="B1217" s="721">
        <f>'Expenditures 16-24'!C126</f>
        <v>0</v>
      </c>
      <c r="F1217" s="4"/>
      <c r="G1217" s="1" t="b">
        <f t="shared" ca="1" si="20"/>
        <v>1</v>
      </c>
      <c r="H1217" s="1505" cm="1">
        <f t="array" aca="1" ref="H1217" ca="1">IF(I1217&lt;&gt;"",INDIRECT("'"&amp;I1217&amp;"'!"&amp;J1217),"")</f>
        <v>0</v>
      </c>
      <c r="I1217" s="1510" t="s">
        <v>4998</v>
      </c>
      <c r="J1217" s="1506" t="s">
        <v>5268</v>
      </c>
      <c r="K1217" s="4"/>
    </row>
    <row r="1218" spans="1:11" ht="15">
      <c r="A1218">
        <v>1159</v>
      </c>
      <c r="B1218" s="721">
        <f>'Expenditures 16-24'!C127</f>
        <v>0</v>
      </c>
      <c r="F1218" s="4"/>
      <c r="G1218" s="1" t="b">
        <f t="shared" ca="1" si="20"/>
        <v>1</v>
      </c>
      <c r="H1218" s="1505" cm="1">
        <f t="array" aca="1" ref="H1218" ca="1">IF(I1218&lt;&gt;"",INDIRECT("'"&amp;I1218&amp;"'!"&amp;J1218),"")</f>
        <v>0</v>
      </c>
      <c r="I1218" s="1510" t="s">
        <v>4998</v>
      </c>
      <c r="J1218" s="1506" t="s">
        <v>5269</v>
      </c>
      <c r="K1218" s="4"/>
    </row>
    <row r="1219" spans="1:11" ht="15">
      <c r="A1219">
        <v>1160</v>
      </c>
      <c r="B1219" s="721">
        <f>'Expenditures 16-24'!C128</f>
        <v>10425628</v>
      </c>
      <c r="F1219" s="4"/>
      <c r="G1219" s="1" t="b">
        <f t="shared" ca="1" si="20"/>
        <v>1</v>
      </c>
      <c r="H1219" s="1505" cm="1">
        <f t="array" aca="1" ref="H1219" ca="1">IF(I1219&lt;&gt;"",INDIRECT("'"&amp;I1219&amp;"'!"&amp;J1219),"")</f>
        <v>10425628</v>
      </c>
      <c r="I1219" s="1510" t="s">
        <v>4998</v>
      </c>
      <c r="J1219" s="1506" t="s">
        <v>5270</v>
      </c>
      <c r="K1219" s="4"/>
    </row>
    <row r="1220" spans="1:11" ht="15">
      <c r="A1220" s="5">
        <v>1161</v>
      </c>
      <c r="B1220" s="721"/>
      <c r="F1220" s="4" t="s">
        <v>4914</v>
      </c>
      <c r="G1220" s="1" t="b">
        <f t="shared" ca="1" si="20"/>
        <v>1</v>
      </c>
      <c r="H1220" s="1505" t="str" cm="1">
        <f t="array" aca="1" ref="H1220" ca="1">IF(I1220&lt;&gt;"",INDIRECT("'"&amp;I1220&amp;"'!"&amp;J1220),"")</f>
        <v/>
      </c>
      <c r="I1220" s="1510"/>
      <c r="J1220" s="1506"/>
      <c r="K1220" s="4"/>
    </row>
    <row r="1221" spans="1:11" ht="15">
      <c r="A1221">
        <v>1162</v>
      </c>
      <c r="B1221" s="721">
        <f>'Expenditures 16-24'!C131</f>
        <v>10425628</v>
      </c>
      <c r="F1221" s="4"/>
      <c r="G1221" s="1" t="b">
        <f t="shared" ca="1" si="20"/>
        <v>1</v>
      </c>
      <c r="H1221" s="1505" cm="1">
        <f t="array" aca="1" ref="H1221" ca="1">IF(I1221&lt;&gt;"",INDIRECT("'"&amp;I1221&amp;"'!"&amp;J1221),"")</f>
        <v>10425628</v>
      </c>
      <c r="I1221" s="1510" t="s">
        <v>4998</v>
      </c>
      <c r="J1221" s="1506" t="s">
        <v>5271</v>
      </c>
      <c r="K1221" s="4"/>
    </row>
    <row r="1222" spans="1:11" ht="15">
      <c r="A1222">
        <v>1163</v>
      </c>
      <c r="B1222" s="721">
        <f>'Expenditures 16-24'!C132</f>
        <v>0</v>
      </c>
      <c r="F1222" s="4"/>
      <c r="G1222" s="1" t="b">
        <f t="shared" ca="1" si="20"/>
        <v>1</v>
      </c>
      <c r="H1222" s="1505" cm="1">
        <f t="array" aca="1" ref="H1222" ca="1">IF(I1222&lt;&gt;"",INDIRECT("'"&amp;I1222&amp;"'!"&amp;J1222),"")</f>
        <v>0</v>
      </c>
      <c r="I1222" s="1510" t="s">
        <v>4998</v>
      </c>
      <c r="J1222" s="1506" t="s">
        <v>5272</v>
      </c>
      <c r="K1222" s="4"/>
    </row>
    <row r="1223" spans="1:11" ht="15">
      <c r="A1223">
        <v>1164</v>
      </c>
      <c r="B1223" s="721">
        <f>'Expenditures 16-24'!C133</f>
        <v>10425628</v>
      </c>
      <c r="C1223" s="2" t="s">
        <v>504</v>
      </c>
      <c r="F1223" s="4"/>
      <c r="G1223" s="1" t="b">
        <f t="shared" ca="1" si="20"/>
        <v>1</v>
      </c>
      <c r="H1223" s="1505" cm="1">
        <f t="array" aca="1" ref="H1223" ca="1">IF(I1223&lt;&gt;"",INDIRECT("'"&amp;I1223&amp;"'!"&amp;J1223),"")</f>
        <v>10425628</v>
      </c>
      <c r="I1223" s="1510" t="s">
        <v>4998</v>
      </c>
      <c r="J1223" s="1506" t="s">
        <v>5273</v>
      </c>
      <c r="K1223" s="4"/>
    </row>
    <row r="1224" spans="1:11" ht="15">
      <c r="A1224">
        <v>1165</v>
      </c>
      <c r="B1224" s="721">
        <f>'Expenditures 16-24'!C155</f>
        <v>10425628</v>
      </c>
      <c r="F1224" s="4"/>
      <c r="G1224" s="1" t="b">
        <f t="shared" ca="1" si="20"/>
        <v>1</v>
      </c>
      <c r="H1224" s="1505" cm="1">
        <f t="array" aca="1" ref="H1224" ca="1">IF(I1224&lt;&gt;"",INDIRECT("'"&amp;I1224&amp;"'!"&amp;J1224),"")</f>
        <v>10425628</v>
      </c>
      <c r="I1224" s="1510" t="s">
        <v>4998</v>
      </c>
      <c r="J1224" s="1506" t="s">
        <v>5274</v>
      </c>
      <c r="K1224" s="4"/>
    </row>
    <row r="1225" spans="1:11" ht="15">
      <c r="A1225">
        <v>1166</v>
      </c>
      <c r="B1225" s="721">
        <f>'Expenditures 16-24'!D126</f>
        <v>0</v>
      </c>
      <c r="C1225" s="2" t="s">
        <v>504</v>
      </c>
      <c r="F1225" s="4"/>
      <c r="G1225" s="1" t="b">
        <f t="shared" ca="1" si="20"/>
        <v>1</v>
      </c>
      <c r="H1225" s="1505" cm="1">
        <f t="array" aca="1" ref="H1225" ca="1">IF(I1225&lt;&gt;"",INDIRECT("'"&amp;I1225&amp;"'!"&amp;J1225),"")</f>
        <v>0</v>
      </c>
      <c r="I1225" s="1510" t="s">
        <v>4998</v>
      </c>
      <c r="J1225" s="1506" t="s">
        <v>5275</v>
      </c>
      <c r="K1225" s="4"/>
    </row>
    <row r="1226" spans="1:11" ht="15">
      <c r="A1226">
        <v>1167</v>
      </c>
      <c r="B1226" s="721">
        <f>'Expenditures 16-24'!D127</f>
        <v>0</v>
      </c>
      <c r="C1226" s="2" t="s">
        <v>504</v>
      </c>
      <c r="F1226" s="4"/>
      <c r="G1226" s="1" t="b">
        <f t="shared" ca="1" si="20"/>
        <v>1</v>
      </c>
      <c r="H1226" s="1505" cm="1">
        <f t="array" aca="1" ref="H1226" ca="1">IF(I1226&lt;&gt;"",INDIRECT("'"&amp;I1226&amp;"'!"&amp;J1226),"")</f>
        <v>0</v>
      </c>
      <c r="I1226" s="1510" t="s">
        <v>4998</v>
      </c>
      <c r="J1226" s="1506" t="s">
        <v>5276</v>
      </c>
      <c r="K1226" s="4"/>
    </row>
    <row r="1227" spans="1:11" ht="15">
      <c r="A1227">
        <v>1168</v>
      </c>
      <c r="B1227" s="721">
        <f>'Expenditures 16-24'!D128</f>
        <v>2016275</v>
      </c>
      <c r="F1227" s="4"/>
      <c r="G1227" s="1" t="b">
        <f t="shared" ca="1" si="20"/>
        <v>1</v>
      </c>
      <c r="H1227" s="1505" cm="1">
        <f t="array" aca="1" ref="H1227" ca="1">IF(I1227&lt;&gt;"",INDIRECT("'"&amp;I1227&amp;"'!"&amp;J1227),"")</f>
        <v>2016275</v>
      </c>
      <c r="I1227" s="1510" t="s">
        <v>4998</v>
      </c>
      <c r="J1227" s="1506" t="s">
        <v>5277</v>
      </c>
      <c r="K1227" s="4"/>
    </row>
    <row r="1228" spans="1:11" ht="15">
      <c r="A1228" s="5">
        <v>1169</v>
      </c>
      <c r="B1228" s="721"/>
      <c r="F1228" s="4" t="s">
        <v>4914</v>
      </c>
      <c r="G1228" s="1" t="b">
        <f t="shared" ca="1" si="20"/>
        <v>1</v>
      </c>
      <c r="H1228" s="1505" t="str" cm="1">
        <f t="array" aca="1" ref="H1228" ca="1">IF(I1228&lt;&gt;"",INDIRECT("'"&amp;I1228&amp;"'!"&amp;J1228),"")</f>
        <v/>
      </c>
      <c r="I1228" s="1510"/>
      <c r="J1228" s="1506"/>
      <c r="K1228" s="4"/>
    </row>
    <row r="1229" spans="1:11" ht="15">
      <c r="A1229">
        <v>1170</v>
      </c>
      <c r="B1229" s="721">
        <f>'Expenditures 16-24'!D131</f>
        <v>2016275</v>
      </c>
      <c r="F1229" s="4"/>
      <c r="G1229" s="1" t="b">
        <f t="shared" ca="1" si="20"/>
        <v>1</v>
      </c>
      <c r="H1229" s="1505" cm="1">
        <f t="array" aca="1" ref="H1229" ca="1">IF(I1229&lt;&gt;"",INDIRECT("'"&amp;I1229&amp;"'!"&amp;J1229),"")</f>
        <v>2016275</v>
      </c>
      <c r="I1229" s="1510" t="s">
        <v>4998</v>
      </c>
      <c r="J1229" s="1506" t="s">
        <v>5278</v>
      </c>
      <c r="K1229" s="4"/>
    </row>
    <row r="1230" spans="1:11" ht="15">
      <c r="A1230">
        <v>1171</v>
      </c>
      <c r="B1230" s="721">
        <f>'Expenditures 16-24'!D132</f>
        <v>0</v>
      </c>
      <c r="F1230" s="4"/>
      <c r="G1230" s="1" t="b">
        <f t="shared" ca="1" si="20"/>
        <v>1</v>
      </c>
      <c r="H1230" s="1505" cm="1">
        <f t="array" aca="1" ref="H1230" ca="1">IF(I1230&lt;&gt;"",INDIRECT("'"&amp;I1230&amp;"'!"&amp;J1230),"")</f>
        <v>0</v>
      </c>
      <c r="I1230" s="1510" t="s">
        <v>4998</v>
      </c>
      <c r="J1230" s="1506" t="s">
        <v>5279</v>
      </c>
      <c r="K1230" s="4"/>
    </row>
    <row r="1231" spans="1:11" ht="15">
      <c r="A1231">
        <v>1172</v>
      </c>
      <c r="B1231" s="721">
        <f>'Expenditures 16-24'!D133</f>
        <v>2016275</v>
      </c>
      <c r="C1231" s="2" t="s">
        <v>504</v>
      </c>
      <c r="F1231" s="4"/>
      <c r="G1231" s="1" t="b">
        <f t="shared" ca="1" si="20"/>
        <v>1</v>
      </c>
      <c r="H1231" s="1505" cm="1">
        <f t="array" aca="1" ref="H1231" ca="1">IF(I1231&lt;&gt;"",INDIRECT("'"&amp;I1231&amp;"'!"&amp;J1231),"")</f>
        <v>2016275</v>
      </c>
      <c r="I1231" s="1510" t="s">
        <v>4998</v>
      </c>
      <c r="J1231" s="1506" t="s">
        <v>5280</v>
      </c>
      <c r="K1231" s="4"/>
    </row>
    <row r="1232" spans="1:11" ht="15">
      <c r="A1232">
        <v>1173</v>
      </c>
      <c r="B1232" s="721">
        <f>'Expenditures 16-24'!D155</f>
        <v>2016275</v>
      </c>
      <c r="F1232" s="4"/>
      <c r="G1232" s="1" t="b">
        <f t="shared" ca="1" si="20"/>
        <v>1</v>
      </c>
      <c r="H1232" s="1505" cm="1">
        <f t="array" aca="1" ref="H1232" ca="1">IF(I1232&lt;&gt;"",INDIRECT("'"&amp;I1232&amp;"'!"&amp;J1232),"")</f>
        <v>2016275</v>
      </c>
      <c r="I1232" s="1510" t="s">
        <v>4998</v>
      </c>
      <c r="J1232" s="1506" t="s">
        <v>5281</v>
      </c>
      <c r="K1232" s="4"/>
    </row>
    <row r="1233" spans="1:11" ht="15">
      <c r="A1233">
        <v>1174</v>
      </c>
      <c r="B1233" s="721">
        <f>'Expenditures 16-24'!E126</f>
        <v>0</v>
      </c>
      <c r="C1233" s="2" t="s">
        <v>504</v>
      </c>
      <c r="F1233" s="4"/>
      <c r="G1233" s="1" t="b">
        <f t="shared" ca="1" si="20"/>
        <v>1</v>
      </c>
      <c r="H1233" s="1505" cm="1">
        <f t="array" aca="1" ref="H1233" ca="1">IF(I1233&lt;&gt;"",INDIRECT("'"&amp;I1233&amp;"'!"&amp;J1233),"")</f>
        <v>0</v>
      </c>
      <c r="I1233" s="1510" t="s">
        <v>4998</v>
      </c>
      <c r="J1233" s="1506" t="s">
        <v>5282</v>
      </c>
      <c r="K1233" s="4"/>
    </row>
    <row r="1234" spans="1:11" ht="15">
      <c r="A1234">
        <v>1175</v>
      </c>
      <c r="B1234" s="721">
        <f>'Expenditures 16-24'!E127</f>
        <v>54146</v>
      </c>
      <c r="C1234" s="2" t="s">
        <v>504</v>
      </c>
      <c r="F1234" s="4"/>
      <c r="G1234" s="1" t="b">
        <f t="shared" ca="1" si="20"/>
        <v>1</v>
      </c>
      <c r="H1234" s="1505" cm="1">
        <f t="array" aca="1" ref="H1234" ca="1">IF(I1234&lt;&gt;"",INDIRECT("'"&amp;I1234&amp;"'!"&amp;J1234),"")</f>
        <v>54146</v>
      </c>
      <c r="I1234" s="1510" t="s">
        <v>4998</v>
      </c>
      <c r="J1234" s="1506" t="s">
        <v>5283</v>
      </c>
      <c r="K1234" s="4"/>
    </row>
    <row r="1235" spans="1:11" ht="15">
      <c r="A1235">
        <v>1176</v>
      </c>
      <c r="B1235" s="721">
        <f>'Expenditures 16-24'!E128</f>
        <v>13975183</v>
      </c>
      <c r="F1235" s="4"/>
      <c r="G1235" s="1" t="b">
        <f t="shared" ca="1" si="20"/>
        <v>1</v>
      </c>
      <c r="H1235" s="1505" cm="1">
        <f t="array" aca="1" ref="H1235" ca="1">IF(I1235&lt;&gt;"",INDIRECT("'"&amp;I1235&amp;"'!"&amp;J1235),"")</f>
        <v>13975183</v>
      </c>
      <c r="I1235" s="1510" t="s">
        <v>4998</v>
      </c>
      <c r="J1235" s="1506" t="s">
        <v>5284</v>
      </c>
      <c r="K1235" s="4"/>
    </row>
    <row r="1236" spans="1:11" ht="15">
      <c r="A1236" s="5">
        <v>1177</v>
      </c>
      <c r="B1236" s="721"/>
      <c r="F1236" s="4" t="s">
        <v>4914</v>
      </c>
      <c r="G1236" s="1" t="b">
        <f t="shared" ca="1" si="20"/>
        <v>1</v>
      </c>
      <c r="H1236" s="1505" t="str" cm="1">
        <f t="array" aca="1" ref="H1236" ca="1">IF(I1236&lt;&gt;"",INDIRECT("'"&amp;I1236&amp;"'!"&amp;J1236),"")</f>
        <v/>
      </c>
      <c r="I1236" s="1510"/>
      <c r="J1236" s="1506"/>
      <c r="K1236" s="4"/>
    </row>
    <row r="1237" spans="1:11" ht="15">
      <c r="A1237">
        <v>1178</v>
      </c>
      <c r="B1237" s="721">
        <f>'Expenditures 16-24'!E131</f>
        <v>14029329</v>
      </c>
      <c r="F1237" s="4"/>
      <c r="G1237" s="1" t="b">
        <f t="shared" ca="1" si="20"/>
        <v>1</v>
      </c>
      <c r="H1237" s="1505" cm="1">
        <f t="array" aca="1" ref="H1237" ca="1">IF(I1237&lt;&gt;"",INDIRECT("'"&amp;I1237&amp;"'!"&amp;J1237),"")</f>
        <v>14029329</v>
      </c>
      <c r="I1237" s="1510" t="s">
        <v>4998</v>
      </c>
      <c r="J1237" s="1506" t="s">
        <v>5285</v>
      </c>
      <c r="K1237" s="4"/>
    </row>
    <row r="1238" spans="1:11" ht="15">
      <c r="A1238">
        <v>1179</v>
      </c>
      <c r="B1238" s="721">
        <f>'Expenditures 16-24'!E132</f>
        <v>0</v>
      </c>
      <c r="F1238" s="4"/>
      <c r="G1238" s="1" t="b">
        <f t="shared" ca="1" si="20"/>
        <v>1</v>
      </c>
      <c r="H1238" s="1505" cm="1">
        <f t="array" aca="1" ref="H1238" ca="1">IF(I1238&lt;&gt;"",INDIRECT("'"&amp;I1238&amp;"'!"&amp;J1238),"")</f>
        <v>0</v>
      </c>
      <c r="I1238" s="1510" t="s">
        <v>4998</v>
      </c>
      <c r="J1238" s="1506" t="s">
        <v>5286</v>
      </c>
      <c r="K1238" s="4"/>
    </row>
    <row r="1239" spans="1:11" ht="15">
      <c r="A1239">
        <v>1180</v>
      </c>
      <c r="B1239" s="721">
        <f>'Expenditures 16-24'!E133</f>
        <v>14029329</v>
      </c>
      <c r="C1239" s="2" t="s">
        <v>504</v>
      </c>
      <c r="F1239" s="4"/>
      <c r="G1239" s="1" t="b">
        <f t="shared" ca="1" si="20"/>
        <v>1</v>
      </c>
      <c r="H1239" s="1505" cm="1">
        <f t="array" aca="1" ref="H1239" ca="1">IF(I1239&lt;&gt;"",INDIRECT("'"&amp;I1239&amp;"'!"&amp;J1239),"")</f>
        <v>14029329</v>
      </c>
      <c r="I1239" s="1510" t="s">
        <v>4998</v>
      </c>
      <c r="J1239" s="1506" t="s">
        <v>5287</v>
      </c>
      <c r="K1239" s="4"/>
    </row>
    <row r="1240" spans="1:11" ht="15">
      <c r="A1240">
        <v>1181</v>
      </c>
      <c r="B1240" s="721">
        <f>'Expenditures 16-24'!E155</f>
        <v>14029329</v>
      </c>
      <c r="F1240" s="4"/>
      <c r="G1240" s="1" t="b">
        <f t="shared" ca="1" si="20"/>
        <v>1</v>
      </c>
      <c r="H1240" s="1505" cm="1">
        <f t="array" aca="1" ref="H1240" ca="1">IF(I1240&lt;&gt;"",INDIRECT("'"&amp;I1240&amp;"'!"&amp;J1240),"")</f>
        <v>14029329</v>
      </c>
      <c r="I1240" s="1510" t="s">
        <v>4998</v>
      </c>
      <c r="J1240" s="1506" t="s">
        <v>5288</v>
      </c>
      <c r="K1240" s="4"/>
    </row>
    <row r="1241" spans="1:11" ht="15">
      <c r="A1241">
        <v>1182</v>
      </c>
      <c r="B1241" s="721">
        <f>'Expenditures 16-24'!F126</f>
        <v>0</v>
      </c>
      <c r="C1241" s="2" t="s">
        <v>504</v>
      </c>
      <c r="F1241" s="4"/>
      <c r="G1241" s="1" t="b">
        <f t="shared" ca="1" si="20"/>
        <v>1</v>
      </c>
      <c r="H1241" s="1505" cm="1">
        <f t="array" aca="1" ref="H1241" ca="1">IF(I1241&lt;&gt;"",INDIRECT("'"&amp;I1241&amp;"'!"&amp;J1241),"")</f>
        <v>0</v>
      </c>
      <c r="I1241" s="1510" t="s">
        <v>4998</v>
      </c>
      <c r="J1241" s="1506" t="s">
        <v>5289</v>
      </c>
      <c r="K1241" s="4"/>
    </row>
    <row r="1242" spans="1:11" ht="15">
      <c r="A1242">
        <v>1183</v>
      </c>
      <c r="B1242" s="721">
        <f>'Expenditures 16-24'!F127</f>
        <v>0</v>
      </c>
      <c r="C1242" s="2" t="s">
        <v>504</v>
      </c>
      <c r="F1242" s="4"/>
      <c r="G1242" s="1" t="b">
        <f t="shared" ca="1" si="20"/>
        <v>1</v>
      </c>
      <c r="H1242" s="1505" cm="1">
        <f t="array" aca="1" ref="H1242" ca="1">IF(I1242&lt;&gt;"",INDIRECT("'"&amp;I1242&amp;"'!"&amp;J1242),"")</f>
        <v>0</v>
      </c>
      <c r="I1242" s="1510" t="s">
        <v>4998</v>
      </c>
      <c r="J1242" s="1506" t="s">
        <v>5290</v>
      </c>
      <c r="K1242" s="4"/>
    </row>
    <row r="1243" spans="1:11" ht="15">
      <c r="A1243">
        <v>1184</v>
      </c>
      <c r="B1243" s="721">
        <f>'Expenditures 16-24'!F128</f>
        <v>8074909</v>
      </c>
      <c r="F1243" s="4"/>
      <c r="G1243" s="1" t="b">
        <f t="shared" ca="1" si="20"/>
        <v>1</v>
      </c>
      <c r="H1243" s="1505" cm="1">
        <f t="array" aca="1" ref="H1243" ca="1">IF(I1243&lt;&gt;"",INDIRECT("'"&amp;I1243&amp;"'!"&amp;J1243),"")</f>
        <v>8074909</v>
      </c>
      <c r="I1243" s="1510" t="s">
        <v>4998</v>
      </c>
      <c r="J1243" s="1506" t="s">
        <v>5291</v>
      </c>
      <c r="K1243" s="4"/>
    </row>
    <row r="1244" spans="1:11" ht="15">
      <c r="A1244" s="5">
        <v>1185</v>
      </c>
      <c r="B1244" s="721"/>
      <c r="F1244" s="4" t="s">
        <v>4914</v>
      </c>
      <c r="G1244" s="1" t="b">
        <f t="shared" ca="1" si="20"/>
        <v>1</v>
      </c>
      <c r="H1244" s="1505" t="str" cm="1">
        <f t="array" aca="1" ref="H1244" ca="1">IF(I1244&lt;&gt;"",INDIRECT("'"&amp;I1244&amp;"'!"&amp;J1244),"")</f>
        <v/>
      </c>
      <c r="I1244" s="1510"/>
      <c r="J1244" s="1506"/>
      <c r="K1244" s="4"/>
    </row>
    <row r="1245" spans="1:11" ht="15">
      <c r="A1245">
        <v>1186</v>
      </c>
      <c r="B1245" s="721">
        <f>'Expenditures 16-24'!F131</f>
        <v>8074909</v>
      </c>
      <c r="F1245" s="4"/>
      <c r="G1245" s="1" t="b">
        <f t="shared" ca="1" si="20"/>
        <v>1</v>
      </c>
      <c r="H1245" s="1505" cm="1">
        <f t="array" aca="1" ref="H1245" ca="1">IF(I1245&lt;&gt;"",INDIRECT("'"&amp;I1245&amp;"'!"&amp;J1245),"")</f>
        <v>8074909</v>
      </c>
      <c r="I1245" s="1510" t="s">
        <v>4998</v>
      </c>
      <c r="J1245" s="1506" t="s">
        <v>5292</v>
      </c>
      <c r="K1245" s="4"/>
    </row>
    <row r="1246" spans="1:11" ht="15">
      <c r="A1246">
        <v>1187</v>
      </c>
      <c r="B1246" s="721">
        <f>'Expenditures 16-24'!F132</f>
        <v>0</v>
      </c>
      <c r="F1246" s="4"/>
      <c r="G1246" s="1" t="b">
        <f t="shared" ca="1" si="20"/>
        <v>1</v>
      </c>
      <c r="H1246" s="1505" cm="1">
        <f t="array" aca="1" ref="H1246" ca="1">IF(I1246&lt;&gt;"",INDIRECT("'"&amp;I1246&amp;"'!"&amp;J1246),"")</f>
        <v>0</v>
      </c>
      <c r="I1246" s="1510" t="s">
        <v>4998</v>
      </c>
      <c r="J1246" s="1506" t="s">
        <v>5293</v>
      </c>
      <c r="K1246" s="4"/>
    </row>
    <row r="1247" spans="1:11" ht="15">
      <c r="A1247">
        <v>1188</v>
      </c>
      <c r="B1247" s="721">
        <f>'Expenditures 16-24'!F133</f>
        <v>8074909</v>
      </c>
      <c r="C1247" s="2" t="s">
        <v>504</v>
      </c>
      <c r="F1247" s="4"/>
      <c r="G1247" s="1" t="b">
        <f t="shared" ca="1" si="20"/>
        <v>1</v>
      </c>
      <c r="H1247" s="1505" cm="1">
        <f t="array" aca="1" ref="H1247" ca="1">IF(I1247&lt;&gt;"",INDIRECT("'"&amp;I1247&amp;"'!"&amp;J1247),"")</f>
        <v>8074909</v>
      </c>
      <c r="I1247" s="1510" t="s">
        <v>4998</v>
      </c>
      <c r="J1247" s="1506" t="s">
        <v>5294</v>
      </c>
      <c r="K1247" s="4"/>
    </row>
    <row r="1248" spans="1:11" ht="15">
      <c r="A1248">
        <v>1189</v>
      </c>
      <c r="B1248" s="721">
        <f>'Expenditures 16-24'!F155</f>
        <v>8074909</v>
      </c>
      <c r="F1248" s="4"/>
      <c r="G1248" s="1" t="b">
        <f t="shared" ref="G1248:G1311" ca="1" si="21">H1248=B1248</f>
        <v>1</v>
      </c>
      <c r="H1248" s="1505" cm="1">
        <f t="array" aca="1" ref="H1248" ca="1">IF(I1248&lt;&gt;"",INDIRECT("'"&amp;I1248&amp;"'!"&amp;J1248),"")</f>
        <v>8074909</v>
      </c>
      <c r="I1248" s="1510" t="s">
        <v>4998</v>
      </c>
      <c r="J1248" s="1506" t="s">
        <v>5295</v>
      </c>
      <c r="K1248" s="4"/>
    </row>
    <row r="1249" spans="1:11" ht="15">
      <c r="A1249">
        <v>1190</v>
      </c>
      <c r="B1249" s="721">
        <f>'Expenditures 16-24'!G126</f>
        <v>0</v>
      </c>
      <c r="C1249" s="2" t="s">
        <v>504</v>
      </c>
      <c r="F1249" s="4"/>
      <c r="G1249" s="1" t="b">
        <f t="shared" ca="1" si="21"/>
        <v>1</v>
      </c>
      <c r="H1249" s="1505" cm="1">
        <f t="array" aca="1" ref="H1249" ca="1">IF(I1249&lt;&gt;"",INDIRECT("'"&amp;I1249&amp;"'!"&amp;J1249),"")</f>
        <v>0</v>
      </c>
      <c r="I1249" s="1510" t="s">
        <v>4998</v>
      </c>
      <c r="J1249" s="1506" t="s">
        <v>5296</v>
      </c>
      <c r="K1249" s="4"/>
    </row>
    <row r="1250" spans="1:11" ht="15">
      <c r="A1250">
        <v>1191</v>
      </c>
      <c r="B1250" s="721">
        <f>'Expenditures 16-24'!G127</f>
        <v>26542474</v>
      </c>
      <c r="C1250" s="2" t="s">
        <v>504</v>
      </c>
      <c r="F1250" s="4"/>
      <c r="G1250" s="1" t="b">
        <f t="shared" ca="1" si="21"/>
        <v>1</v>
      </c>
      <c r="H1250" s="1505" cm="1">
        <f t="array" aca="1" ref="H1250" ca="1">IF(I1250&lt;&gt;"",INDIRECT("'"&amp;I1250&amp;"'!"&amp;J1250),"")</f>
        <v>26542474</v>
      </c>
      <c r="I1250" s="1510" t="s">
        <v>4998</v>
      </c>
      <c r="J1250" s="1506" t="s">
        <v>5297</v>
      </c>
      <c r="K1250" s="4"/>
    </row>
    <row r="1251" spans="1:11" ht="15">
      <c r="A1251">
        <v>1192</v>
      </c>
      <c r="B1251" s="721">
        <f>'Expenditures 16-24'!G128</f>
        <v>498915</v>
      </c>
      <c r="F1251" s="4"/>
      <c r="G1251" s="1" t="b">
        <f t="shared" ca="1" si="21"/>
        <v>1</v>
      </c>
      <c r="H1251" s="1505" cm="1">
        <f t="array" aca="1" ref="H1251" ca="1">IF(I1251&lt;&gt;"",INDIRECT("'"&amp;I1251&amp;"'!"&amp;J1251),"")</f>
        <v>498915</v>
      </c>
      <c r="I1251" s="1510" t="s">
        <v>4998</v>
      </c>
      <c r="J1251" s="1506" t="s">
        <v>5298</v>
      </c>
      <c r="K1251" s="4"/>
    </row>
    <row r="1252" spans="1:11" ht="15">
      <c r="A1252">
        <v>1193</v>
      </c>
      <c r="B1252" s="721">
        <f>'Expenditures 16-24'!G130</f>
        <v>0</v>
      </c>
      <c r="F1252" s="4"/>
      <c r="G1252" s="1" t="b">
        <f t="shared" ca="1" si="21"/>
        <v>1</v>
      </c>
      <c r="H1252" s="1505" cm="1">
        <f t="array" aca="1" ref="H1252" ca="1">IF(I1252&lt;&gt;"",INDIRECT("'"&amp;I1252&amp;"'!"&amp;J1252),"")</f>
        <v>0</v>
      </c>
      <c r="I1252" s="1510" t="s">
        <v>4998</v>
      </c>
      <c r="J1252" s="1506" t="s">
        <v>5299</v>
      </c>
      <c r="K1252" s="4"/>
    </row>
    <row r="1253" spans="1:11" ht="15">
      <c r="A1253" s="5">
        <v>1194</v>
      </c>
      <c r="B1253" s="721"/>
      <c r="F1253" s="4" t="s">
        <v>4914</v>
      </c>
      <c r="G1253" s="1" t="b">
        <f t="shared" ca="1" si="21"/>
        <v>1</v>
      </c>
      <c r="H1253" s="1505" t="str" cm="1">
        <f t="array" aca="1" ref="H1253" ca="1">IF(I1253&lt;&gt;"",INDIRECT("'"&amp;I1253&amp;"'!"&amp;J1253),"")</f>
        <v/>
      </c>
      <c r="I1253" s="1510"/>
      <c r="J1253" s="1506"/>
      <c r="K1253" s="4"/>
    </row>
    <row r="1254" spans="1:11" ht="15">
      <c r="A1254">
        <v>1195</v>
      </c>
      <c r="B1254" s="721">
        <f>'Expenditures 16-24'!G131</f>
        <v>27041389</v>
      </c>
      <c r="F1254" s="4"/>
      <c r="G1254" s="1" t="b">
        <f t="shared" ca="1" si="21"/>
        <v>1</v>
      </c>
      <c r="H1254" s="1505" cm="1">
        <f t="array" aca="1" ref="H1254" ca="1">IF(I1254&lt;&gt;"",INDIRECT("'"&amp;I1254&amp;"'!"&amp;J1254),"")</f>
        <v>27041389</v>
      </c>
      <c r="I1254" s="1510" t="s">
        <v>4998</v>
      </c>
      <c r="J1254" s="1506" t="s">
        <v>5300</v>
      </c>
      <c r="K1254" s="4"/>
    </row>
    <row r="1255" spans="1:11" ht="15">
      <c r="A1255">
        <v>1196</v>
      </c>
      <c r="B1255" s="721">
        <f>'Expenditures 16-24'!G132</f>
        <v>0</v>
      </c>
      <c r="F1255" s="4"/>
      <c r="G1255" s="1" t="b">
        <f t="shared" ca="1" si="21"/>
        <v>1</v>
      </c>
      <c r="H1255" s="1505" cm="1">
        <f t="array" aca="1" ref="H1255" ca="1">IF(I1255&lt;&gt;"",INDIRECT("'"&amp;I1255&amp;"'!"&amp;J1255),"")</f>
        <v>0</v>
      </c>
      <c r="I1255" s="1510" t="s">
        <v>4998</v>
      </c>
      <c r="J1255" s="1506" t="s">
        <v>5301</v>
      </c>
      <c r="K1255" s="4"/>
    </row>
    <row r="1256" spans="1:11" ht="15">
      <c r="A1256">
        <v>1197</v>
      </c>
      <c r="B1256" s="721">
        <f>'Expenditures 16-24'!G133</f>
        <v>27041389</v>
      </c>
      <c r="C1256" s="2" t="s">
        <v>504</v>
      </c>
      <c r="F1256" s="4"/>
      <c r="G1256" s="1" t="b">
        <f t="shared" ca="1" si="21"/>
        <v>1</v>
      </c>
      <c r="H1256" s="1505" cm="1">
        <f t="array" aca="1" ref="H1256" ca="1">IF(I1256&lt;&gt;"",INDIRECT("'"&amp;I1256&amp;"'!"&amp;J1256),"")</f>
        <v>27041389</v>
      </c>
      <c r="I1256" s="1510" t="s">
        <v>4998</v>
      </c>
      <c r="J1256" s="1506" t="s">
        <v>5302</v>
      </c>
      <c r="K1256" s="4"/>
    </row>
    <row r="1257" spans="1:11" ht="15">
      <c r="A1257">
        <v>1198</v>
      </c>
      <c r="B1257" s="721">
        <f>'Expenditures 16-24'!G155</f>
        <v>27041389</v>
      </c>
      <c r="F1257" s="4"/>
      <c r="G1257" s="1" t="b">
        <f t="shared" ca="1" si="21"/>
        <v>1</v>
      </c>
      <c r="H1257" s="1505" cm="1">
        <f t="array" aca="1" ref="H1257" ca="1">IF(I1257&lt;&gt;"",INDIRECT("'"&amp;I1257&amp;"'!"&amp;J1257),"")</f>
        <v>27041389</v>
      </c>
      <c r="I1257" s="1510" t="s">
        <v>4998</v>
      </c>
      <c r="J1257" s="1506" t="s">
        <v>5303</v>
      </c>
      <c r="K1257" s="4"/>
    </row>
    <row r="1258" spans="1:11" ht="15">
      <c r="A1258">
        <v>1199</v>
      </c>
      <c r="B1258" s="721">
        <f>'Expenditures 16-24'!H126</f>
        <v>0</v>
      </c>
      <c r="C1258" s="2" t="s">
        <v>504</v>
      </c>
      <c r="F1258" s="4"/>
      <c r="G1258" s="1" t="b">
        <f t="shared" ca="1" si="21"/>
        <v>1</v>
      </c>
      <c r="H1258" s="1505" cm="1">
        <f t="array" aca="1" ref="H1258" ca="1">IF(I1258&lt;&gt;"",INDIRECT("'"&amp;I1258&amp;"'!"&amp;J1258),"")</f>
        <v>0</v>
      </c>
      <c r="I1258" s="1510" t="s">
        <v>4998</v>
      </c>
      <c r="J1258" s="1506" t="s">
        <v>5304</v>
      </c>
      <c r="K1258" s="4"/>
    </row>
    <row r="1259" spans="1:11" ht="15">
      <c r="A1259">
        <v>1200</v>
      </c>
      <c r="B1259" s="721">
        <f>'Expenditures 16-24'!H127</f>
        <v>0</v>
      </c>
      <c r="C1259" s="2" t="s">
        <v>504</v>
      </c>
      <c r="F1259" s="4"/>
      <c r="G1259" s="1" t="b">
        <f t="shared" ca="1" si="21"/>
        <v>1</v>
      </c>
      <c r="H1259" s="1505" cm="1">
        <f t="array" aca="1" ref="H1259" ca="1">IF(I1259&lt;&gt;"",INDIRECT("'"&amp;I1259&amp;"'!"&amp;J1259),"")</f>
        <v>0</v>
      </c>
      <c r="I1259" s="1510" t="s">
        <v>4998</v>
      </c>
      <c r="J1259" s="1506" t="s">
        <v>5305</v>
      </c>
      <c r="K1259" s="4"/>
    </row>
    <row r="1260" spans="1:11" ht="15">
      <c r="A1260">
        <v>1201</v>
      </c>
      <c r="B1260" s="721">
        <f>'Expenditures 16-24'!H128</f>
        <v>11945</v>
      </c>
      <c r="F1260" s="4"/>
      <c r="G1260" s="1" t="b">
        <f t="shared" ca="1" si="21"/>
        <v>1</v>
      </c>
      <c r="H1260" s="1505" cm="1">
        <f t="array" aca="1" ref="H1260" ca="1">IF(I1260&lt;&gt;"",INDIRECT("'"&amp;I1260&amp;"'!"&amp;J1260),"")</f>
        <v>11945</v>
      </c>
      <c r="I1260" s="1510" t="s">
        <v>4998</v>
      </c>
      <c r="J1260" s="1506" t="s">
        <v>5306</v>
      </c>
      <c r="K1260" s="4"/>
    </row>
    <row r="1261" spans="1:11" ht="15">
      <c r="A1261" s="5">
        <v>1202</v>
      </c>
      <c r="B1261" s="721"/>
      <c r="F1261" s="4" t="s">
        <v>4914</v>
      </c>
      <c r="G1261" s="1" t="b">
        <f t="shared" ca="1" si="21"/>
        <v>1</v>
      </c>
      <c r="H1261" s="1505" t="str" cm="1">
        <f t="array" aca="1" ref="H1261" ca="1">IF(I1261&lt;&gt;"",INDIRECT("'"&amp;I1261&amp;"'!"&amp;J1261),"")</f>
        <v/>
      </c>
      <c r="I1261" s="1510"/>
      <c r="J1261" s="1506"/>
      <c r="K1261" s="4"/>
    </row>
    <row r="1262" spans="1:11" ht="15">
      <c r="A1262">
        <v>1203</v>
      </c>
      <c r="B1262" s="721">
        <f>'Expenditures 16-24'!H131</f>
        <v>11945</v>
      </c>
      <c r="F1262" s="4"/>
      <c r="G1262" s="1" t="b">
        <f t="shared" ca="1" si="21"/>
        <v>1</v>
      </c>
      <c r="H1262" s="1505" cm="1">
        <f t="array" aca="1" ref="H1262" ca="1">IF(I1262&lt;&gt;"",INDIRECT("'"&amp;I1262&amp;"'!"&amp;J1262),"")</f>
        <v>11945</v>
      </c>
      <c r="I1262" s="1510" t="s">
        <v>4998</v>
      </c>
      <c r="J1262" s="1506" t="s">
        <v>5307</v>
      </c>
      <c r="K1262" s="4"/>
    </row>
    <row r="1263" spans="1:11" ht="15">
      <c r="A1263">
        <v>1204</v>
      </c>
      <c r="B1263" s="721">
        <f>'Expenditures 16-24'!H132</f>
        <v>0</v>
      </c>
      <c r="F1263" s="4"/>
      <c r="G1263" s="1" t="b">
        <f t="shared" ca="1" si="21"/>
        <v>1</v>
      </c>
      <c r="H1263" s="1505" cm="1">
        <f t="array" aca="1" ref="H1263" ca="1">IF(I1263&lt;&gt;"",INDIRECT("'"&amp;I1263&amp;"'!"&amp;J1263),"")</f>
        <v>0</v>
      </c>
      <c r="I1263" s="1510" t="s">
        <v>4998</v>
      </c>
      <c r="J1263" s="1506" t="s">
        <v>5308</v>
      </c>
      <c r="K1263" s="4"/>
    </row>
    <row r="1264" spans="1:11" ht="15">
      <c r="A1264">
        <v>1205</v>
      </c>
      <c r="B1264" s="721">
        <f>'Expenditures 16-24'!H133</f>
        <v>11945</v>
      </c>
      <c r="C1264" s="2" t="s">
        <v>504</v>
      </c>
      <c r="F1264" s="4"/>
      <c r="G1264" s="1" t="b">
        <f t="shared" ca="1" si="21"/>
        <v>1</v>
      </c>
      <c r="H1264" s="1505" cm="1">
        <f t="array" aca="1" ref="H1264" ca="1">IF(I1264&lt;&gt;"",INDIRECT("'"&amp;I1264&amp;"'!"&amp;J1264),"")</f>
        <v>11945</v>
      </c>
      <c r="I1264" s="1510" t="s">
        <v>4998</v>
      </c>
      <c r="J1264" s="1506" t="s">
        <v>5309</v>
      </c>
      <c r="K1264" s="4"/>
    </row>
    <row r="1265" spans="1:11" ht="15">
      <c r="A1265">
        <v>1206</v>
      </c>
      <c r="B1265" s="721">
        <f>'Expenditures 16-24'!H143</f>
        <v>0</v>
      </c>
      <c r="F1265" s="4"/>
      <c r="G1265" s="1" t="b">
        <f t="shared" ca="1" si="21"/>
        <v>1</v>
      </c>
      <c r="H1265" s="1505" cm="1">
        <f t="array" aca="1" ref="H1265" ca="1">IF(I1265&lt;&gt;"",INDIRECT("'"&amp;I1265&amp;"'!"&amp;J1265),"")</f>
        <v>0</v>
      </c>
      <c r="I1265" s="1510" t="s">
        <v>4998</v>
      </c>
      <c r="J1265" s="1506" t="s">
        <v>5310</v>
      </c>
      <c r="K1265" s="4"/>
    </row>
    <row r="1266" spans="1:11" ht="15">
      <c r="A1266">
        <v>1207</v>
      </c>
      <c r="B1266" s="721">
        <f>'Expenditures 16-24'!H146</f>
        <v>0</v>
      </c>
      <c r="C1266" s="2" t="s">
        <v>504</v>
      </c>
      <c r="F1266" s="4"/>
      <c r="G1266" s="1" t="b">
        <f t="shared" ca="1" si="21"/>
        <v>1</v>
      </c>
      <c r="H1266" s="1505" cm="1">
        <f t="array" aca="1" ref="H1266" ca="1">IF(I1266&lt;&gt;"",INDIRECT("'"&amp;I1266&amp;"'!"&amp;J1266),"")</f>
        <v>0</v>
      </c>
      <c r="I1266" s="1510" t="s">
        <v>4998</v>
      </c>
      <c r="J1266" s="1506" t="s">
        <v>5311</v>
      </c>
      <c r="K1266" s="4"/>
    </row>
    <row r="1267" spans="1:11" ht="15">
      <c r="A1267">
        <v>1208</v>
      </c>
      <c r="B1267" s="721">
        <f>'Expenditures 16-24'!H147</f>
        <v>0</v>
      </c>
      <c r="C1267" s="2" t="s">
        <v>504</v>
      </c>
      <c r="F1267" s="4"/>
      <c r="G1267" s="1" t="b">
        <f t="shared" ca="1" si="21"/>
        <v>1</v>
      </c>
      <c r="H1267" s="1505" cm="1">
        <f t="array" aca="1" ref="H1267" ca="1">IF(I1267&lt;&gt;"",INDIRECT("'"&amp;I1267&amp;"'!"&amp;J1267),"")</f>
        <v>0</v>
      </c>
      <c r="I1267" s="1510" t="s">
        <v>4998</v>
      </c>
      <c r="J1267" s="1506" t="s">
        <v>5312</v>
      </c>
      <c r="K1267" s="4"/>
    </row>
    <row r="1268" spans="1:11" ht="15">
      <c r="A1268">
        <v>1209</v>
      </c>
      <c r="B1268" s="721">
        <f>'Expenditures 16-24'!H150</f>
        <v>0</v>
      </c>
      <c r="F1268" s="4"/>
      <c r="G1268" s="1" t="b">
        <f t="shared" ca="1" si="21"/>
        <v>1</v>
      </c>
      <c r="H1268" s="1505" cm="1">
        <f t="array" aca="1" ref="H1268" ca="1">IF(I1268&lt;&gt;"",INDIRECT("'"&amp;I1268&amp;"'!"&amp;J1268),"")</f>
        <v>0</v>
      </c>
      <c r="I1268" s="1510" t="s">
        <v>4998</v>
      </c>
      <c r="J1268" s="1506" t="s">
        <v>5313</v>
      </c>
      <c r="K1268" s="4"/>
    </row>
    <row r="1269" spans="1:11" ht="15">
      <c r="A1269" s="5">
        <v>1210</v>
      </c>
      <c r="B1269" s="721"/>
      <c r="F1269" s="4" t="s">
        <v>4914</v>
      </c>
      <c r="G1269" s="1" t="b">
        <f t="shared" ca="1" si="21"/>
        <v>1</v>
      </c>
      <c r="H1269" s="1505" t="str" cm="1">
        <f t="array" aca="1" ref="H1269" ca="1">IF(I1269&lt;&gt;"",INDIRECT("'"&amp;I1269&amp;"'!"&amp;J1269),"")</f>
        <v/>
      </c>
      <c r="I1269" s="1510"/>
      <c r="J1269" s="1506"/>
      <c r="K1269" s="4"/>
    </row>
    <row r="1270" spans="1:11" ht="15">
      <c r="A1270">
        <v>1211</v>
      </c>
      <c r="B1270" s="721">
        <f>'Expenditures 16-24'!H153</f>
        <v>0</v>
      </c>
      <c r="F1270" s="4"/>
      <c r="G1270" s="1" t="b">
        <f t="shared" ca="1" si="21"/>
        <v>1</v>
      </c>
      <c r="H1270" s="1505" cm="1">
        <f t="array" aca="1" ref="H1270" ca="1">IF(I1270&lt;&gt;"",INDIRECT("'"&amp;I1270&amp;"'!"&amp;J1270),"")</f>
        <v>0</v>
      </c>
      <c r="I1270" s="1510" t="s">
        <v>4998</v>
      </c>
      <c r="J1270" s="1506" t="s">
        <v>5314</v>
      </c>
      <c r="K1270" s="4"/>
    </row>
    <row r="1271" spans="1:11" ht="15">
      <c r="A1271">
        <v>1212</v>
      </c>
      <c r="B1271" s="721">
        <f>'Expenditures 16-24'!H155</f>
        <v>11945</v>
      </c>
      <c r="F1271" s="4"/>
      <c r="G1271" s="1" t="b">
        <f t="shared" ca="1" si="21"/>
        <v>1</v>
      </c>
      <c r="H1271" s="1505" cm="1">
        <f t="array" aca="1" ref="H1271" ca="1">IF(I1271&lt;&gt;"",INDIRECT("'"&amp;I1271&amp;"'!"&amp;J1271),"")</f>
        <v>11945</v>
      </c>
      <c r="I1271" s="1510" t="s">
        <v>4998</v>
      </c>
      <c r="J1271" s="1506" t="s">
        <v>5315</v>
      </c>
      <c r="K1271" s="4"/>
    </row>
    <row r="1272" spans="1:11" ht="15">
      <c r="A1272">
        <v>1213</v>
      </c>
      <c r="B1272" s="721">
        <f>'Expenditures 16-24'!K126</f>
        <v>0</v>
      </c>
      <c r="C1272" s="2" t="s">
        <v>504</v>
      </c>
      <c r="F1272" s="4"/>
      <c r="G1272" s="1" t="b">
        <f t="shared" ca="1" si="21"/>
        <v>1</v>
      </c>
      <c r="H1272" s="1505" cm="1">
        <f t="array" aca="1" ref="H1272" ca="1">IF(I1272&lt;&gt;"",INDIRECT("'"&amp;I1272&amp;"'!"&amp;J1272),"")</f>
        <v>0</v>
      </c>
      <c r="I1272" s="1510" t="s">
        <v>4998</v>
      </c>
      <c r="J1272" s="1506" t="s">
        <v>5316</v>
      </c>
      <c r="K1272" s="4"/>
    </row>
    <row r="1273" spans="1:11" ht="15">
      <c r="A1273">
        <v>1214</v>
      </c>
      <c r="B1273" s="721">
        <f>'Expenditures 16-24'!K127</f>
        <v>26596620</v>
      </c>
      <c r="C1273" s="2" t="s">
        <v>504</v>
      </c>
      <c r="F1273" s="4"/>
      <c r="G1273" s="1" t="b">
        <f t="shared" ca="1" si="21"/>
        <v>1</v>
      </c>
      <c r="H1273" s="1505" cm="1">
        <f t="array" aca="1" ref="H1273" ca="1">IF(I1273&lt;&gt;"",INDIRECT("'"&amp;I1273&amp;"'!"&amp;J1273),"")</f>
        <v>26596620</v>
      </c>
      <c r="I1273" s="1510" t="s">
        <v>4998</v>
      </c>
      <c r="J1273" s="1506" t="s">
        <v>5317</v>
      </c>
      <c r="K1273" s="4"/>
    </row>
    <row r="1274" spans="1:11" ht="15">
      <c r="A1274">
        <v>1215</v>
      </c>
      <c r="B1274" s="721">
        <f>'Expenditures 16-24'!K128</f>
        <v>35652108</v>
      </c>
      <c r="C1274" s="2" t="s">
        <v>504</v>
      </c>
      <c r="F1274" s="4"/>
      <c r="G1274" s="1" t="b">
        <f t="shared" ca="1" si="21"/>
        <v>1</v>
      </c>
      <c r="H1274" s="1505" cm="1">
        <f t="array" aca="1" ref="H1274" ca="1">IF(I1274&lt;&gt;"",INDIRECT("'"&amp;I1274&amp;"'!"&amp;J1274),"")</f>
        <v>35652108</v>
      </c>
      <c r="I1274" s="1510" t="s">
        <v>4998</v>
      </c>
      <c r="J1274" s="1506" t="s">
        <v>5318</v>
      </c>
      <c r="K1274" s="4"/>
    </row>
    <row r="1275" spans="1:11" ht="15">
      <c r="A1275">
        <v>1216</v>
      </c>
      <c r="B1275" s="721">
        <f>'Expenditures 16-24'!K130</f>
        <v>0</v>
      </c>
      <c r="C1275" s="2" t="s">
        <v>504</v>
      </c>
      <c r="F1275" s="4"/>
      <c r="G1275" s="1" t="b">
        <f t="shared" ca="1" si="21"/>
        <v>1</v>
      </c>
      <c r="H1275" s="1505" cm="1">
        <f t="array" aca="1" ref="H1275" ca="1">IF(I1275&lt;&gt;"",INDIRECT("'"&amp;I1275&amp;"'!"&amp;J1275),"")</f>
        <v>0</v>
      </c>
      <c r="I1275" s="1510" t="s">
        <v>4998</v>
      </c>
      <c r="J1275" s="1506" t="s">
        <v>5319</v>
      </c>
      <c r="K1275" s="4"/>
    </row>
    <row r="1276" spans="1:11" ht="15">
      <c r="A1276" s="5">
        <v>1217</v>
      </c>
      <c r="B1276" s="721"/>
      <c r="C1276" s="2" t="s">
        <v>504</v>
      </c>
      <c r="F1276" s="4" t="s">
        <v>4914</v>
      </c>
      <c r="G1276" s="1" t="b">
        <f t="shared" ca="1" si="21"/>
        <v>1</v>
      </c>
      <c r="H1276" s="1505" t="str" cm="1">
        <f t="array" aca="1" ref="H1276" ca="1">IF(I1276&lt;&gt;"",INDIRECT("'"&amp;I1276&amp;"'!"&amp;J1276),"")</f>
        <v/>
      </c>
      <c r="I1276" s="1510"/>
      <c r="J1276" s="1506"/>
      <c r="K1276" s="4"/>
    </row>
    <row r="1277" spans="1:11" ht="15">
      <c r="A1277">
        <v>1218</v>
      </c>
      <c r="B1277" s="721">
        <f>'Expenditures 16-24'!K131</f>
        <v>62248728</v>
      </c>
      <c r="C1277" s="2" t="s">
        <v>504</v>
      </c>
      <c r="F1277" s="4"/>
      <c r="G1277" s="1" t="b">
        <f t="shared" ca="1" si="21"/>
        <v>1</v>
      </c>
      <c r="H1277" s="1505" cm="1">
        <f t="array" aca="1" ref="H1277" ca="1">IF(I1277&lt;&gt;"",INDIRECT("'"&amp;I1277&amp;"'!"&amp;J1277),"")</f>
        <v>62248728</v>
      </c>
      <c r="I1277" s="1510" t="s">
        <v>4998</v>
      </c>
      <c r="J1277" s="1506" t="s">
        <v>5320</v>
      </c>
      <c r="K1277" s="4"/>
    </row>
    <row r="1278" spans="1:11" ht="15">
      <c r="A1278">
        <v>1219</v>
      </c>
      <c r="B1278" s="721">
        <f>'Expenditures 16-24'!K132</f>
        <v>0</v>
      </c>
      <c r="F1278" s="4"/>
      <c r="G1278" s="1" t="b">
        <f t="shared" ca="1" si="21"/>
        <v>1</v>
      </c>
      <c r="H1278" s="1505" cm="1">
        <f t="array" aca="1" ref="H1278" ca="1">IF(I1278&lt;&gt;"",INDIRECT("'"&amp;I1278&amp;"'!"&amp;J1278),"")</f>
        <v>0</v>
      </c>
      <c r="I1278" s="1510" t="s">
        <v>4998</v>
      </c>
      <c r="J1278" s="1506" t="s">
        <v>5321</v>
      </c>
      <c r="K1278" s="4"/>
    </row>
    <row r="1279" spans="1:11" ht="15">
      <c r="A1279">
        <v>1220</v>
      </c>
      <c r="B1279" s="721">
        <f>'Expenditures 16-24'!K133</f>
        <v>62248728</v>
      </c>
      <c r="C1279" s="2" t="s">
        <v>504</v>
      </c>
      <c r="F1279" s="4"/>
      <c r="G1279" s="1" t="b">
        <f t="shared" ca="1" si="21"/>
        <v>1</v>
      </c>
      <c r="H1279" s="1505" cm="1">
        <f t="array" aca="1" ref="H1279" ca="1">IF(I1279&lt;&gt;"",INDIRECT("'"&amp;I1279&amp;"'!"&amp;J1279),"")</f>
        <v>62248728</v>
      </c>
      <c r="I1279" s="1510" t="s">
        <v>4998</v>
      </c>
      <c r="J1279" s="1506" t="s">
        <v>5322</v>
      </c>
      <c r="K1279" s="4"/>
    </row>
    <row r="1280" spans="1:11" ht="15">
      <c r="A1280">
        <v>1221</v>
      </c>
      <c r="B1280" s="721">
        <f>'Expenditures 16-24'!K143</f>
        <v>0</v>
      </c>
      <c r="C1280" s="2" t="s">
        <v>504</v>
      </c>
      <c r="F1280" s="4"/>
      <c r="G1280" s="1" t="b">
        <f t="shared" ca="1" si="21"/>
        <v>1</v>
      </c>
      <c r="H1280" s="1505" cm="1">
        <f t="array" aca="1" ref="H1280" ca="1">IF(I1280&lt;&gt;"",INDIRECT("'"&amp;I1280&amp;"'!"&amp;J1280),"")</f>
        <v>0</v>
      </c>
      <c r="I1280" s="1510" t="s">
        <v>4998</v>
      </c>
      <c r="J1280" s="1506" t="s">
        <v>5323</v>
      </c>
      <c r="K1280" s="4"/>
    </row>
    <row r="1281" spans="1:11" ht="15">
      <c r="A1281">
        <v>1222</v>
      </c>
      <c r="B1281" s="721">
        <f>'Expenditures 16-24'!K146</f>
        <v>0</v>
      </c>
      <c r="C1281" s="2" t="s">
        <v>504</v>
      </c>
      <c r="F1281" s="4"/>
      <c r="G1281" s="1" t="b">
        <f t="shared" ca="1" si="21"/>
        <v>1</v>
      </c>
      <c r="H1281" s="1505" cm="1">
        <f t="array" aca="1" ref="H1281" ca="1">IF(I1281&lt;&gt;"",INDIRECT("'"&amp;I1281&amp;"'!"&amp;J1281),"")</f>
        <v>0</v>
      </c>
      <c r="I1281" s="1510" t="s">
        <v>4998</v>
      </c>
      <c r="J1281" s="1506" t="s">
        <v>5324</v>
      </c>
      <c r="K1281" s="4"/>
    </row>
    <row r="1282" spans="1:11" ht="15">
      <c r="A1282">
        <v>1223</v>
      </c>
      <c r="B1282" s="721">
        <f>'Expenditures 16-24'!K147</f>
        <v>0</v>
      </c>
      <c r="C1282" s="2" t="s">
        <v>504</v>
      </c>
      <c r="F1282" s="4"/>
      <c r="G1282" s="1" t="b">
        <f t="shared" ca="1" si="21"/>
        <v>1</v>
      </c>
      <c r="H1282" s="1505" cm="1">
        <f t="array" aca="1" ref="H1282" ca="1">IF(I1282&lt;&gt;"",INDIRECT("'"&amp;I1282&amp;"'!"&amp;J1282),"")</f>
        <v>0</v>
      </c>
      <c r="I1282" s="1510" t="s">
        <v>4998</v>
      </c>
      <c r="J1282" s="1506" t="s">
        <v>5325</v>
      </c>
      <c r="K1282" s="4"/>
    </row>
    <row r="1283" spans="1:11" ht="15">
      <c r="A1283">
        <v>1224</v>
      </c>
      <c r="B1283" s="721">
        <f>'Expenditures 16-24'!K150</f>
        <v>0</v>
      </c>
      <c r="C1283" s="2" t="s">
        <v>504</v>
      </c>
      <c r="F1283" s="4"/>
      <c r="G1283" s="1" t="b">
        <f t="shared" ca="1" si="21"/>
        <v>1</v>
      </c>
      <c r="H1283" s="1505" cm="1">
        <f t="array" aca="1" ref="H1283" ca="1">IF(I1283&lt;&gt;"",INDIRECT("'"&amp;I1283&amp;"'!"&amp;J1283),"")</f>
        <v>0</v>
      </c>
      <c r="I1283" s="1510" t="s">
        <v>4998</v>
      </c>
      <c r="J1283" s="1506" t="s">
        <v>5326</v>
      </c>
      <c r="K1283" s="4"/>
    </row>
    <row r="1284" spans="1:11" ht="15">
      <c r="A1284" s="5">
        <v>1225</v>
      </c>
      <c r="B1284" s="721"/>
      <c r="C1284" s="2" t="s">
        <v>504</v>
      </c>
      <c r="F1284" s="4" t="s">
        <v>4914</v>
      </c>
      <c r="G1284" s="1" t="b">
        <f t="shared" ca="1" si="21"/>
        <v>1</v>
      </c>
      <c r="H1284" s="1505" t="str" cm="1">
        <f t="array" aca="1" ref="H1284" ca="1">IF(I1284&lt;&gt;"",INDIRECT("'"&amp;I1284&amp;"'!"&amp;J1284),"")</f>
        <v/>
      </c>
      <c r="I1284" s="1510"/>
      <c r="J1284" s="1506"/>
      <c r="K1284" s="4"/>
    </row>
    <row r="1285" spans="1:11" ht="15">
      <c r="A1285" s="1">
        <v>1226</v>
      </c>
      <c r="B1285" s="721">
        <f>'Expenditures 16-24'!K153</f>
        <v>0</v>
      </c>
      <c r="C1285" s="2" t="s">
        <v>504</v>
      </c>
      <c r="F1285" s="4"/>
      <c r="G1285" s="1" t="b">
        <f t="shared" ca="1" si="21"/>
        <v>1</v>
      </c>
      <c r="H1285" s="1505" cm="1">
        <f t="array" aca="1" ref="H1285" ca="1">IF(I1285&lt;&gt;"",INDIRECT("'"&amp;I1285&amp;"'!"&amp;J1285),"")</f>
        <v>0</v>
      </c>
      <c r="I1285" s="1510" t="s">
        <v>4998</v>
      </c>
      <c r="J1285" s="1506" t="s">
        <v>5327</v>
      </c>
      <c r="K1285" s="4"/>
    </row>
    <row r="1286" spans="1:11" ht="15">
      <c r="A1286">
        <v>1227</v>
      </c>
      <c r="B1286" s="721">
        <f>'Expenditures 16-24'!K155</f>
        <v>62248728</v>
      </c>
      <c r="F1286" s="4"/>
      <c r="G1286" s="1" t="b">
        <f t="shared" ca="1" si="21"/>
        <v>1</v>
      </c>
      <c r="H1286" s="1505" cm="1">
        <f t="array" aca="1" ref="H1286" ca="1">IF(I1286&lt;&gt;"",INDIRECT("'"&amp;I1286&amp;"'!"&amp;J1286),"")</f>
        <v>62248728</v>
      </c>
      <c r="I1286" s="1510" t="s">
        <v>4998</v>
      </c>
      <c r="J1286" s="1506" t="s">
        <v>5328</v>
      </c>
      <c r="K1286" s="4"/>
    </row>
    <row r="1287" spans="1:11" ht="15">
      <c r="A1287">
        <v>1228</v>
      </c>
      <c r="B1287" s="721">
        <f>'Expenditures 16-24'!K156</f>
        <v>24663633</v>
      </c>
      <c r="C1287" s="2" t="s">
        <v>504</v>
      </c>
      <c r="F1287" s="4"/>
      <c r="G1287" s="1" t="b">
        <f t="shared" ca="1" si="21"/>
        <v>1</v>
      </c>
      <c r="H1287" s="1505" cm="1">
        <f t="array" aca="1" ref="H1287" ca="1">IF(I1287&lt;&gt;"",INDIRECT("'"&amp;I1287&amp;"'!"&amp;J1287),"")</f>
        <v>24663633</v>
      </c>
      <c r="I1287" s="1510" t="s">
        <v>4998</v>
      </c>
      <c r="J1287" s="1506" t="s">
        <v>5329</v>
      </c>
      <c r="K1287" s="4"/>
    </row>
    <row r="1288" spans="1:11" ht="15">
      <c r="A1288" s="5">
        <v>1229</v>
      </c>
      <c r="B1288" s="721"/>
      <c r="C1288" s="2" t="s">
        <v>504</v>
      </c>
      <c r="F1288" s="4" t="s">
        <v>4914</v>
      </c>
      <c r="G1288" s="1" t="b">
        <f t="shared" ca="1" si="21"/>
        <v>1</v>
      </c>
      <c r="H1288" s="1505" t="str" cm="1">
        <f t="array" aca="1" ref="H1288" ca="1">IF(I1288&lt;&gt;"",INDIRECT("'"&amp;I1288&amp;"'!"&amp;J1288),"")</f>
        <v/>
      </c>
      <c r="I1288" s="1510"/>
      <c r="J1288" s="1506"/>
      <c r="K1288" s="4"/>
    </row>
    <row r="1289" spans="1:11" ht="15">
      <c r="A1289" s="5">
        <v>1230</v>
      </c>
      <c r="B1289" s="721"/>
      <c r="C1289" s="2" t="s">
        <v>504</v>
      </c>
      <c r="F1289" s="4" t="s">
        <v>4914</v>
      </c>
      <c r="G1289" s="1" t="b">
        <f t="shared" ca="1" si="21"/>
        <v>1</v>
      </c>
      <c r="H1289" s="1505" t="str" cm="1">
        <f t="array" aca="1" ref="H1289" ca="1">IF(I1289&lt;&gt;"",INDIRECT("'"&amp;I1289&amp;"'!"&amp;J1289),"")</f>
        <v/>
      </c>
      <c r="I1289" s="1510"/>
      <c r="J1289" s="1506"/>
      <c r="K1289" s="4"/>
    </row>
    <row r="1290" spans="1:11" ht="15">
      <c r="A1290" s="5">
        <v>1231</v>
      </c>
      <c r="B1290" s="721"/>
      <c r="F1290" s="4" t="s">
        <v>4914</v>
      </c>
      <c r="G1290" s="1" t="b">
        <f t="shared" ca="1" si="21"/>
        <v>1</v>
      </c>
      <c r="H1290" s="1505" t="str" cm="1">
        <f t="array" aca="1" ref="H1290" ca="1">IF(I1290&lt;&gt;"",INDIRECT("'"&amp;I1290&amp;"'!"&amp;J1290),"")</f>
        <v/>
      </c>
      <c r="I1290" s="1510"/>
      <c r="J1290" s="1506"/>
      <c r="K1290" s="4"/>
    </row>
    <row r="1291" spans="1:11" ht="15">
      <c r="A1291" s="5">
        <v>1232</v>
      </c>
      <c r="B1291" s="721"/>
      <c r="F1291" s="4" t="s">
        <v>4914</v>
      </c>
      <c r="G1291" s="1" t="b">
        <f t="shared" ca="1" si="21"/>
        <v>1</v>
      </c>
      <c r="H1291" s="1505" t="str" cm="1">
        <f t="array" aca="1" ref="H1291" ca="1">IF(I1291&lt;&gt;"",INDIRECT("'"&amp;I1291&amp;"'!"&amp;J1291),"")</f>
        <v/>
      </c>
      <c r="I1291" s="1510"/>
      <c r="J1291" s="1506"/>
      <c r="K1291" s="4"/>
    </row>
    <row r="1292" spans="1:11" ht="15">
      <c r="A1292" s="5">
        <v>1233</v>
      </c>
      <c r="B1292" s="721"/>
      <c r="F1292" s="4" t="s">
        <v>4914</v>
      </c>
      <c r="G1292" s="1" t="b">
        <f t="shared" ca="1" si="21"/>
        <v>1</v>
      </c>
      <c r="H1292" s="1505" t="str" cm="1">
        <f t="array" aca="1" ref="H1292" ca="1">IF(I1292&lt;&gt;"",INDIRECT("'"&amp;I1292&amp;"'!"&amp;J1292),"")</f>
        <v/>
      </c>
      <c r="I1292" s="1510"/>
      <c r="J1292" s="1506"/>
      <c r="K1292" s="4"/>
    </row>
    <row r="1293" spans="1:11" ht="15">
      <c r="A1293" s="5">
        <v>1234</v>
      </c>
      <c r="B1293" s="721"/>
      <c r="F1293" s="4" t="s">
        <v>4914</v>
      </c>
      <c r="G1293" s="1" t="b">
        <f t="shared" ca="1" si="21"/>
        <v>1</v>
      </c>
      <c r="H1293" s="1505" t="str" cm="1">
        <f t="array" aca="1" ref="H1293" ca="1">IF(I1293&lt;&gt;"",INDIRECT("'"&amp;I1293&amp;"'!"&amp;J1293),"")</f>
        <v/>
      </c>
      <c r="I1293" s="1510"/>
      <c r="J1293" s="1506"/>
      <c r="K1293" s="4"/>
    </row>
    <row r="1294" spans="1:11" ht="15">
      <c r="A1294" s="5">
        <v>1235</v>
      </c>
      <c r="B1294" s="721"/>
      <c r="F1294" s="4" t="s">
        <v>4914</v>
      </c>
      <c r="G1294" s="1" t="b">
        <f t="shared" ca="1" si="21"/>
        <v>1</v>
      </c>
      <c r="H1294" s="1505" t="str" cm="1">
        <f t="array" aca="1" ref="H1294" ca="1">IF(I1294&lt;&gt;"",INDIRECT("'"&amp;I1294&amp;"'!"&amp;J1294),"")</f>
        <v/>
      </c>
      <c r="I1294" s="1510"/>
      <c r="J1294" s="1506"/>
      <c r="K1294" s="4"/>
    </row>
    <row r="1295" spans="1:11" ht="15">
      <c r="A1295" s="5">
        <v>1236</v>
      </c>
      <c r="B1295" s="721"/>
      <c r="F1295" s="4" t="s">
        <v>4914</v>
      </c>
      <c r="G1295" s="1" t="b">
        <f t="shared" ca="1" si="21"/>
        <v>1</v>
      </c>
      <c r="H1295" s="1505" t="str" cm="1">
        <f t="array" aca="1" ref="H1295" ca="1">IF(I1295&lt;&gt;"",INDIRECT("'"&amp;I1295&amp;"'!"&amp;J1295),"")</f>
        <v/>
      </c>
      <c r="I1295" s="1510"/>
      <c r="J1295" s="1506"/>
      <c r="K1295" s="4"/>
    </row>
    <row r="1296" spans="1:11" ht="15">
      <c r="A1296" s="5">
        <v>1237</v>
      </c>
      <c r="B1296" s="721"/>
      <c r="F1296" s="4" t="s">
        <v>4914</v>
      </c>
      <c r="G1296" s="1" t="b">
        <f t="shared" ca="1" si="21"/>
        <v>1</v>
      </c>
      <c r="H1296" s="1505" t="str" cm="1">
        <f t="array" aca="1" ref="H1296" ca="1">IF(I1296&lt;&gt;"",INDIRECT("'"&amp;I1296&amp;"'!"&amp;J1296),"")</f>
        <v/>
      </c>
      <c r="I1296" s="1510"/>
      <c r="J1296" s="1506"/>
      <c r="K1296" s="4"/>
    </row>
    <row r="1297" spans="1:11" ht="15">
      <c r="A1297" s="5">
        <v>1238</v>
      </c>
      <c r="B1297" s="721"/>
      <c r="F1297" s="4" t="s">
        <v>4914</v>
      </c>
      <c r="G1297" s="1" t="b">
        <f t="shared" ca="1" si="21"/>
        <v>1</v>
      </c>
      <c r="H1297" s="1505" t="str" cm="1">
        <f t="array" aca="1" ref="H1297" ca="1">IF(I1297&lt;&gt;"",INDIRECT("'"&amp;I1297&amp;"'!"&amp;J1297),"")</f>
        <v/>
      </c>
      <c r="I1297" s="1510"/>
      <c r="J1297" s="1506"/>
      <c r="K1297" s="4"/>
    </row>
    <row r="1298" spans="1:11" ht="15">
      <c r="A1298" s="5">
        <v>1239</v>
      </c>
      <c r="B1298" s="721"/>
      <c r="F1298" s="4" t="s">
        <v>4914</v>
      </c>
      <c r="G1298" s="1" t="b">
        <f t="shared" ca="1" si="21"/>
        <v>1</v>
      </c>
      <c r="H1298" s="1505" t="str" cm="1">
        <f t="array" aca="1" ref="H1298" ca="1">IF(I1298&lt;&gt;"",INDIRECT("'"&amp;I1298&amp;"'!"&amp;J1298),"")</f>
        <v/>
      </c>
      <c r="I1298" s="1510"/>
      <c r="J1298" s="1506"/>
      <c r="K1298" s="4"/>
    </row>
    <row r="1299" spans="1:11" ht="15">
      <c r="A1299" s="5">
        <v>1240</v>
      </c>
      <c r="B1299" s="721"/>
      <c r="F1299" s="4" t="s">
        <v>4914</v>
      </c>
      <c r="G1299" s="1" t="b">
        <f t="shared" ca="1" si="21"/>
        <v>1</v>
      </c>
      <c r="H1299" s="1505" t="str" cm="1">
        <f t="array" aca="1" ref="H1299" ca="1">IF(I1299&lt;&gt;"",INDIRECT("'"&amp;I1299&amp;"'!"&amp;J1299),"")</f>
        <v/>
      </c>
      <c r="I1299" s="1510"/>
      <c r="J1299" s="1506"/>
      <c r="K1299" s="4"/>
    </row>
    <row r="1300" spans="1:11" ht="15">
      <c r="A1300" s="5">
        <v>1241</v>
      </c>
      <c r="B1300" s="721"/>
      <c r="F1300" s="4" t="s">
        <v>4914</v>
      </c>
      <c r="G1300" s="1" t="b">
        <f t="shared" ca="1" si="21"/>
        <v>1</v>
      </c>
      <c r="H1300" s="1505" t="str" cm="1">
        <f t="array" aca="1" ref="H1300" ca="1">IF(I1300&lt;&gt;"",INDIRECT("'"&amp;I1300&amp;"'!"&amp;J1300),"")</f>
        <v/>
      </c>
      <c r="I1300" s="1510"/>
      <c r="J1300" s="1506"/>
      <c r="K1300" s="4"/>
    </row>
    <row r="1301" spans="1:11" ht="15">
      <c r="A1301" s="5">
        <v>1242</v>
      </c>
      <c r="B1301" s="721"/>
      <c r="F1301" s="4" t="s">
        <v>4914</v>
      </c>
      <c r="G1301" s="1" t="b">
        <f t="shared" ca="1" si="21"/>
        <v>1</v>
      </c>
      <c r="H1301" s="1505" t="str" cm="1">
        <f t="array" aca="1" ref="H1301" ca="1">IF(I1301&lt;&gt;"",INDIRECT("'"&amp;I1301&amp;"'!"&amp;J1301),"")</f>
        <v/>
      </c>
      <c r="I1301" s="1510"/>
      <c r="J1301" s="1506"/>
      <c r="K1301" s="4"/>
    </row>
    <row r="1302" spans="1:11" ht="15">
      <c r="A1302" s="5">
        <v>1243</v>
      </c>
      <c r="B1302" s="721"/>
      <c r="F1302" s="4" t="s">
        <v>4914</v>
      </c>
      <c r="G1302" s="1" t="b">
        <f t="shared" ca="1" si="21"/>
        <v>1</v>
      </c>
      <c r="H1302" s="1505" t="str" cm="1">
        <f t="array" aca="1" ref="H1302" ca="1">IF(I1302&lt;&gt;"",INDIRECT("'"&amp;I1302&amp;"'!"&amp;J1302),"")</f>
        <v/>
      </c>
      <c r="I1302" s="1510"/>
      <c r="J1302" s="1506"/>
      <c r="K1302" s="4"/>
    </row>
    <row r="1303" spans="1:11" ht="15">
      <c r="A1303" s="5">
        <v>1244</v>
      </c>
      <c r="B1303" s="721"/>
      <c r="F1303" s="4" t="s">
        <v>4914</v>
      </c>
      <c r="G1303" s="1" t="b">
        <f t="shared" ca="1" si="21"/>
        <v>1</v>
      </c>
      <c r="H1303" s="1505" t="str" cm="1">
        <f t="array" aca="1" ref="H1303" ca="1">IF(I1303&lt;&gt;"",INDIRECT("'"&amp;I1303&amp;"'!"&amp;J1303),"")</f>
        <v/>
      </c>
      <c r="I1303" s="1510"/>
      <c r="J1303" s="1506"/>
      <c r="K1303" s="4"/>
    </row>
    <row r="1304" spans="1:11" ht="15">
      <c r="A1304" s="5">
        <v>1245</v>
      </c>
      <c r="B1304" s="721"/>
      <c r="F1304" s="4" t="s">
        <v>4914</v>
      </c>
      <c r="G1304" s="1" t="b">
        <f t="shared" ca="1" si="21"/>
        <v>1</v>
      </c>
      <c r="H1304" s="1505" t="str" cm="1">
        <f t="array" aca="1" ref="H1304" ca="1">IF(I1304&lt;&gt;"",INDIRECT("'"&amp;I1304&amp;"'!"&amp;J1304),"")</f>
        <v/>
      </c>
      <c r="I1304" s="1510"/>
      <c r="J1304" s="1506"/>
      <c r="K1304" s="4"/>
    </row>
    <row r="1305" spans="1:11" ht="15">
      <c r="A1305">
        <v>1246</v>
      </c>
      <c r="B1305" s="721">
        <f>'Expenditures 16-24'!E175</f>
        <v>92471</v>
      </c>
      <c r="F1305" s="4"/>
      <c r="G1305" s="1" t="b">
        <f t="shared" ca="1" si="21"/>
        <v>1</v>
      </c>
      <c r="H1305" s="1505" cm="1">
        <f t="array" aca="1" ref="H1305" ca="1">IF(I1305&lt;&gt;"",INDIRECT("'"&amp;I1305&amp;"'!"&amp;J1305),"")</f>
        <v>92471</v>
      </c>
      <c r="I1305" s="1510" t="s">
        <v>4998</v>
      </c>
      <c r="J1305" s="1506" t="s">
        <v>5330</v>
      </c>
      <c r="K1305" s="4"/>
    </row>
    <row r="1306" spans="1:11" ht="15">
      <c r="A1306">
        <v>1247</v>
      </c>
      <c r="B1306" s="721">
        <f>'Expenditures 16-24'!E176</f>
        <v>92471</v>
      </c>
      <c r="F1306" s="4"/>
      <c r="G1306" s="1" t="b">
        <f t="shared" ca="1" si="21"/>
        <v>1</v>
      </c>
      <c r="H1306" s="1505" cm="1">
        <f t="array" aca="1" ref="H1306" ca="1">IF(I1306&lt;&gt;"",INDIRECT("'"&amp;I1306&amp;"'!"&amp;J1306),"")</f>
        <v>92471</v>
      </c>
      <c r="I1306" s="1510" t="s">
        <v>4998</v>
      </c>
      <c r="J1306" s="1506" t="s">
        <v>5331</v>
      </c>
      <c r="K1306" s="4"/>
    </row>
    <row r="1307" spans="1:11" ht="15">
      <c r="A1307">
        <v>1248</v>
      </c>
      <c r="B1307" s="721">
        <f>'Expenditures 16-24'!E178</f>
        <v>92471</v>
      </c>
      <c r="F1307" s="4"/>
      <c r="G1307" s="1" t="b">
        <f t="shared" ca="1" si="21"/>
        <v>1</v>
      </c>
      <c r="H1307" s="1505" cm="1">
        <f t="array" aca="1" ref="H1307" ca="1">IF(I1307&lt;&gt;"",INDIRECT("'"&amp;I1307&amp;"'!"&amp;J1307),"")</f>
        <v>92471</v>
      </c>
      <c r="I1307" s="1510" t="s">
        <v>4998</v>
      </c>
      <c r="J1307" s="1506" t="s">
        <v>5332</v>
      </c>
      <c r="K1307" s="4"/>
    </row>
    <row r="1308" spans="1:11" ht="15">
      <c r="A1308">
        <v>1249</v>
      </c>
      <c r="B1308" s="721">
        <f>'Expenditures 16-24'!H167</f>
        <v>0</v>
      </c>
      <c r="C1308" s="2" t="s">
        <v>504</v>
      </c>
      <c r="F1308" s="4"/>
      <c r="G1308" s="1" t="b">
        <f t="shared" ca="1" si="21"/>
        <v>1</v>
      </c>
      <c r="H1308" s="1505" cm="1">
        <f t="array" aca="1" ref="H1308" ca="1">IF(I1308&lt;&gt;"",INDIRECT("'"&amp;I1308&amp;"'!"&amp;J1308),"")</f>
        <v>0</v>
      </c>
      <c r="I1308" s="1510" t="s">
        <v>4998</v>
      </c>
      <c r="J1308" s="1506" t="s">
        <v>5333</v>
      </c>
      <c r="K1308" s="4"/>
    </row>
    <row r="1309" spans="1:11" ht="15">
      <c r="A1309">
        <v>1250</v>
      </c>
      <c r="B1309" s="721">
        <f>'Expenditures 16-24'!H168</f>
        <v>0</v>
      </c>
      <c r="C1309" s="2" t="s">
        <v>504</v>
      </c>
      <c r="F1309" s="4"/>
      <c r="G1309" s="1" t="b">
        <f t="shared" ca="1" si="21"/>
        <v>1</v>
      </c>
      <c r="H1309" s="1505" cm="1">
        <f t="array" aca="1" ref="H1309" ca="1">IF(I1309&lt;&gt;"",INDIRECT("'"&amp;I1309&amp;"'!"&amp;J1309),"")</f>
        <v>0</v>
      </c>
      <c r="I1309" s="1510" t="s">
        <v>4998</v>
      </c>
      <c r="J1309" s="1506" t="s">
        <v>5334</v>
      </c>
      <c r="K1309" s="4"/>
    </row>
    <row r="1310" spans="1:11" ht="15">
      <c r="A1310">
        <v>1251</v>
      </c>
      <c r="B1310" s="721">
        <f>'Expenditures 16-24'!H173</f>
        <v>26821985</v>
      </c>
      <c r="F1310" s="4"/>
      <c r="G1310" s="1" t="b">
        <f t="shared" ca="1" si="21"/>
        <v>1</v>
      </c>
      <c r="H1310" s="1505" cm="1">
        <f t="array" aca="1" ref="H1310" ca="1">IF(I1310&lt;&gt;"",INDIRECT("'"&amp;I1310&amp;"'!"&amp;J1310),"")</f>
        <v>26821985</v>
      </c>
      <c r="I1310" s="1510" t="s">
        <v>4998</v>
      </c>
      <c r="J1310" s="1506" t="s">
        <v>5335</v>
      </c>
      <c r="K1310" s="4"/>
    </row>
    <row r="1311" spans="1:11" ht="15">
      <c r="A1311">
        <v>1252</v>
      </c>
      <c r="B1311" s="721">
        <f>'Expenditures 16-24'!H171</f>
        <v>0</v>
      </c>
      <c r="F1311" s="4"/>
      <c r="G1311" s="1" t="b">
        <f t="shared" ca="1" si="21"/>
        <v>1</v>
      </c>
      <c r="H1311" s="1505" cm="1">
        <f t="array" aca="1" ref="H1311" ca="1">IF(I1311&lt;&gt;"",INDIRECT("'"&amp;I1311&amp;"'!"&amp;J1311),"")</f>
        <v>0</v>
      </c>
      <c r="I1311" s="1510" t="s">
        <v>4998</v>
      </c>
      <c r="J1311" s="1506" t="s">
        <v>5336</v>
      </c>
      <c r="K1311" s="4"/>
    </row>
    <row r="1312" spans="1:11" ht="15">
      <c r="A1312">
        <v>1253</v>
      </c>
      <c r="B1312" s="721">
        <f>'Expenditures 16-24'!H172</f>
        <v>0</v>
      </c>
      <c r="F1312" s="4"/>
      <c r="G1312" s="1" t="b">
        <f t="shared" ref="G1312:G1375" ca="1" si="22">H1312=B1312</f>
        <v>1</v>
      </c>
      <c r="H1312" s="1505" cm="1">
        <f t="array" aca="1" ref="H1312" ca="1">IF(I1312&lt;&gt;"",INDIRECT("'"&amp;I1312&amp;"'!"&amp;J1312),"")</f>
        <v>0</v>
      </c>
      <c r="I1312" s="1510" t="s">
        <v>4998</v>
      </c>
      <c r="J1312" s="1506" t="s">
        <v>5337</v>
      </c>
      <c r="K1312" s="4"/>
    </row>
    <row r="1313" spans="1:11" ht="15">
      <c r="A1313">
        <v>1254</v>
      </c>
      <c r="B1313" s="721">
        <f>'Expenditures 16-24'!H174</f>
        <v>15421523</v>
      </c>
      <c r="F1313" s="4"/>
      <c r="G1313" s="1" t="b">
        <f t="shared" ca="1" si="22"/>
        <v>1</v>
      </c>
      <c r="H1313" s="1505" cm="1">
        <f t="array" aca="1" ref="H1313" ca="1">IF(I1313&lt;&gt;"",INDIRECT("'"&amp;I1313&amp;"'!"&amp;J1313),"")</f>
        <v>15421523</v>
      </c>
      <c r="I1313" s="1510" t="s">
        <v>4998</v>
      </c>
      <c r="J1313" s="1506" t="s">
        <v>5338</v>
      </c>
      <c r="K1313" s="4"/>
    </row>
    <row r="1314" spans="1:11" ht="15">
      <c r="A1314">
        <v>1255</v>
      </c>
      <c r="B1314" s="721">
        <f>'Expenditures 16-24'!H175</f>
        <v>0</v>
      </c>
      <c r="C1314" s="2" t="s">
        <v>504</v>
      </c>
      <c r="F1314" s="4"/>
      <c r="G1314" s="1" t="b">
        <f t="shared" ca="1" si="22"/>
        <v>1</v>
      </c>
      <c r="H1314" s="1505" cm="1">
        <f t="array" aca="1" ref="H1314" ca="1">IF(I1314&lt;&gt;"",INDIRECT("'"&amp;I1314&amp;"'!"&amp;J1314),"")</f>
        <v>0</v>
      </c>
      <c r="I1314" s="1510" t="s">
        <v>4998</v>
      </c>
      <c r="J1314" s="1506" t="s">
        <v>5339</v>
      </c>
      <c r="K1314" s="4"/>
    </row>
    <row r="1315" spans="1:11" ht="15">
      <c r="A1315">
        <v>1256</v>
      </c>
      <c r="B1315" s="721">
        <f>'Expenditures 16-24'!H176</f>
        <v>42243508</v>
      </c>
      <c r="F1315" s="4"/>
      <c r="G1315" s="1" t="b">
        <f t="shared" ca="1" si="22"/>
        <v>1</v>
      </c>
      <c r="H1315" s="1505" cm="1">
        <f t="array" aca="1" ref="H1315" ca="1">IF(I1315&lt;&gt;"",INDIRECT("'"&amp;I1315&amp;"'!"&amp;J1315),"")</f>
        <v>42243508</v>
      </c>
      <c r="I1315" s="1510" t="s">
        <v>4998</v>
      </c>
      <c r="J1315" s="1506" t="s">
        <v>5340</v>
      </c>
      <c r="K1315" s="4"/>
    </row>
    <row r="1316" spans="1:11" ht="15">
      <c r="A1316">
        <v>1257</v>
      </c>
      <c r="B1316" s="721">
        <f>'Expenditures 16-24'!H178</f>
        <v>42243508</v>
      </c>
      <c r="F1316" s="4"/>
      <c r="G1316" s="1" t="b">
        <f t="shared" ca="1" si="22"/>
        <v>1</v>
      </c>
      <c r="H1316" s="1505" cm="1">
        <f t="array" aca="1" ref="H1316" ca="1">IF(I1316&lt;&gt;"",INDIRECT("'"&amp;I1316&amp;"'!"&amp;J1316),"")</f>
        <v>42243508</v>
      </c>
      <c r="I1316" s="1510" t="s">
        <v>4998</v>
      </c>
      <c r="J1316" s="1506" t="s">
        <v>5341</v>
      </c>
      <c r="K1316" s="4"/>
    </row>
    <row r="1317" spans="1:11" ht="15">
      <c r="A1317" s="5">
        <v>1258</v>
      </c>
      <c r="B1317" s="721"/>
      <c r="C1317" s="2" t="s">
        <v>504</v>
      </c>
      <c r="F1317" s="4" t="s">
        <v>4914</v>
      </c>
      <c r="G1317" s="1" t="b">
        <f t="shared" ca="1" si="22"/>
        <v>1</v>
      </c>
      <c r="H1317" s="1505" t="str" cm="1">
        <f t="array" aca="1" ref="H1317" ca="1">IF(I1317&lt;&gt;"",INDIRECT("'"&amp;I1317&amp;"'!"&amp;J1317),"")</f>
        <v/>
      </c>
      <c r="I1317" s="1510"/>
      <c r="J1317" s="1506"/>
      <c r="K1317" s="4"/>
    </row>
    <row r="1318" spans="1:11" ht="15">
      <c r="A1318" s="5">
        <v>1259</v>
      </c>
      <c r="B1318" s="721"/>
      <c r="C1318" s="2" t="s">
        <v>504</v>
      </c>
      <c r="F1318" s="4" t="s">
        <v>4914</v>
      </c>
      <c r="G1318" s="1" t="b">
        <f t="shared" ca="1" si="22"/>
        <v>1</v>
      </c>
      <c r="H1318" s="1505" t="str" cm="1">
        <f t="array" aca="1" ref="H1318" ca="1">IF(I1318&lt;&gt;"",INDIRECT("'"&amp;I1318&amp;"'!"&amp;J1318),"")</f>
        <v/>
      </c>
      <c r="I1318" s="1510"/>
      <c r="J1318" s="1506"/>
      <c r="K1318" s="4"/>
    </row>
    <row r="1319" spans="1:11" ht="15">
      <c r="A1319" s="5">
        <v>1260</v>
      </c>
      <c r="B1319" s="721"/>
      <c r="C1319" s="2" t="s">
        <v>504</v>
      </c>
      <c r="F1319" s="4" t="s">
        <v>4914</v>
      </c>
      <c r="G1319" s="1" t="b">
        <f t="shared" ca="1" si="22"/>
        <v>1</v>
      </c>
      <c r="H1319" s="1505" t="str" cm="1">
        <f t="array" aca="1" ref="H1319" ca="1">IF(I1319&lt;&gt;"",INDIRECT("'"&amp;I1319&amp;"'!"&amp;J1319),"")</f>
        <v/>
      </c>
      <c r="I1319" s="1510"/>
      <c r="J1319" s="1506"/>
      <c r="K1319" s="4"/>
    </row>
    <row r="1320" spans="1:11" ht="15">
      <c r="A1320" s="5">
        <v>1261</v>
      </c>
      <c r="B1320" s="721"/>
      <c r="F1320" s="4" t="s">
        <v>4914</v>
      </c>
      <c r="G1320" s="1" t="b">
        <f t="shared" ca="1" si="22"/>
        <v>1</v>
      </c>
      <c r="H1320" s="1505" t="str" cm="1">
        <f t="array" aca="1" ref="H1320" ca="1">IF(I1320&lt;&gt;"",INDIRECT("'"&amp;I1320&amp;"'!"&amp;J1320),"")</f>
        <v/>
      </c>
      <c r="I1320" s="1510"/>
      <c r="J1320" s="1506"/>
      <c r="K1320" s="4"/>
    </row>
    <row r="1321" spans="1:11" ht="15">
      <c r="A1321">
        <v>1262</v>
      </c>
      <c r="B1321" s="721">
        <f>'Expenditures 16-24'!K164</f>
        <v>0</v>
      </c>
      <c r="C1321" s="2" t="s">
        <v>504</v>
      </c>
      <c r="F1321" s="4"/>
      <c r="G1321" s="1" t="b">
        <f t="shared" ca="1" si="22"/>
        <v>1</v>
      </c>
      <c r="H1321" s="1505" cm="1">
        <f t="array" aca="1" ref="H1321" ca="1">IF(I1321&lt;&gt;"",INDIRECT("'"&amp;I1321&amp;"'!"&amp;J1321),"")</f>
        <v>0</v>
      </c>
      <c r="I1321" s="1510" t="s">
        <v>4998</v>
      </c>
      <c r="J1321" s="1506" t="s">
        <v>5342</v>
      </c>
      <c r="K1321" s="4"/>
    </row>
    <row r="1322" spans="1:11" ht="15">
      <c r="A1322">
        <v>1263</v>
      </c>
      <c r="B1322" s="721">
        <f>'Expenditures 16-24'!K167</f>
        <v>0</v>
      </c>
      <c r="C1322" s="2" t="s">
        <v>504</v>
      </c>
      <c r="F1322" s="4"/>
      <c r="G1322" s="1" t="b">
        <f t="shared" ca="1" si="22"/>
        <v>1</v>
      </c>
      <c r="H1322" s="1505" cm="1">
        <f t="array" aca="1" ref="H1322" ca="1">IF(I1322&lt;&gt;"",INDIRECT("'"&amp;I1322&amp;"'!"&amp;J1322),"")</f>
        <v>0</v>
      </c>
      <c r="I1322" s="1510" t="s">
        <v>4998</v>
      </c>
      <c r="J1322" s="1506" t="s">
        <v>5343</v>
      </c>
      <c r="K1322" s="4"/>
    </row>
    <row r="1323" spans="1:11" ht="15">
      <c r="A1323">
        <v>1264</v>
      </c>
      <c r="B1323" s="721">
        <f>'Expenditures 16-24'!K168</f>
        <v>0</v>
      </c>
      <c r="C1323" s="2" t="s">
        <v>504</v>
      </c>
      <c r="F1323" s="4"/>
      <c r="G1323" s="1" t="b">
        <f t="shared" ca="1" si="22"/>
        <v>1</v>
      </c>
      <c r="H1323" s="1505" cm="1">
        <f t="array" aca="1" ref="H1323" ca="1">IF(I1323&lt;&gt;"",INDIRECT("'"&amp;I1323&amp;"'!"&amp;J1323),"")</f>
        <v>0</v>
      </c>
      <c r="I1323" s="1510" t="s">
        <v>4998</v>
      </c>
      <c r="J1323" s="1506" t="s">
        <v>5344</v>
      </c>
      <c r="K1323" s="4"/>
    </row>
    <row r="1324" spans="1:11" ht="15">
      <c r="A1324">
        <v>1265</v>
      </c>
      <c r="B1324" s="721">
        <f>'Expenditures 16-24'!K173</f>
        <v>26821985</v>
      </c>
      <c r="C1324" s="2" t="s">
        <v>504</v>
      </c>
      <c r="F1324" s="4"/>
      <c r="G1324" s="1" t="b">
        <f t="shared" ca="1" si="22"/>
        <v>1</v>
      </c>
      <c r="H1324" s="1505" cm="1">
        <f t="array" aca="1" ref="H1324" ca="1">IF(I1324&lt;&gt;"",INDIRECT("'"&amp;I1324&amp;"'!"&amp;J1324),"")</f>
        <v>26821985</v>
      </c>
      <c r="I1324" s="1510" t="s">
        <v>4998</v>
      </c>
      <c r="J1324" s="1506" t="s">
        <v>5345</v>
      </c>
      <c r="K1324" s="4"/>
    </row>
    <row r="1325" spans="1:11" ht="15">
      <c r="A1325">
        <v>1266</v>
      </c>
      <c r="B1325" s="721">
        <f>'Expenditures 16-24'!K171</f>
        <v>0</v>
      </c>
      <c r="C1325" s="2" t="s">
        <v>504</v>
      </c>
      <c r="F1325" s="4"/>
      <c r="G1325" s="1" t="b">
        <f t="shared" ca="1" si="22"/>
        <v>1</v>
      </c>
      <c r="H1325" s="1505" cm="1">
        <f t="array" aca="1" ref="H1325" ca="1">IF(I1325&lt;&gt;"",INDIRECT("'"&amp;I1325&amp;"'!"&amp;J1325),"")</f>
        <v>0</v>
      </c>
      <c r="I1325" s="1510" t="s">
        <v>4998</v>
      </c>
      <c r="J1325" s="1506" t="s">
        <v>5346</v>
      </c>
      <c r="K1325" s="4"/>
    </row>
    <row r="1326" spans="1:11" ht="15">
      <c r="A1326">
        <v>1267</v>
      </c>
      <c r="B1326" s="721">
        <f>'Expenditures 16-24'!K172</f>
        <v>0</v>
      </c>
      <c r="C1326" s="2" t="s">
        <v>504</v>
      </c>
      <c r="F1326" s="4"/>
      <c r="G1326" s="1" t="b">
        <f t="shared" ca="1" si="22"/>
        <v>1</v>
      </c>
      <c r="H1326" s="1505" cm="1">
        <f t="array" aca="1" ref="H1326" ca="1">IF(I1326&lt;&gt;"",INDIRECT("'"&amp;I1326&amp;"'!"&amp;J1326),"")</f>
        <v>0</v>
      </c>
      <c r="I1326" s="1510" t="s">
        <v>4998</v>
      </c>
      <c r="J1326" s="1506" t="s">
        <v>5347</v>
      </c>
      <c r="K1326" s="4"/>
    </row>
    <row r="1327" spans="1:11" ht="15">
      <c r="A1327">
        <v>1268</v>
      </c>
      <c r="B1327" s="721">
        <f>'Expenditures 16-24'!K174</f>
        <v>15421523</v>
      </c>
      <c r="C1327" s="2" t="s">
        <v>504</v>
      </c>
      <c r="F1327" s="4"/>
      <c r="G1327" s="1" t="b">
        <f t="shared" ca="1" si="22"/>
        <v>1</v>
      </c>
      <c r="H1327" s="1505" cm="1">
        <f t="array" aca="1" ref="H1327" ca="1">IF(I1327&lt;&gt;"",INDIRECT("'"&amp;I1327&amp;"'!"&amp;J1327),"")</f>
        <v>15421523</v>
      </c>
      <c r="I1327" s="1510" t="s">
        <v>4998</v>
      </c>
      <c r="J1327" s="1506" t="s">
        <v>5348</v>
      </c>
      <c r="K1327" s="4"/>
    </row>
    <row r="1328" spans="1:11" ht="15">
      <c r="A1328">
        <v>1269</v>
      </c>
      <c r="B1328" s="721">
        <f>'Expenditures 16-24'!K175</f>
        <v>92471</v>
      </c>
      <c r="C1328" s="2" t="s">
        <v>504</v>
      </c>
      <c r="F1328" s="4"/>
      <c r="G1328" s="1" t="b">
        <f t="shared" ca="1" si="22"/>
        <v>1</v>
      </c>
      <c r="H1328" s="1505" cm="1">
        <f t="array" aca="1" ref="H1328" ca="1">IF(I1328&lt;&gt;"",INDIRECT("'"&amp;I1328&amp;"'!"&amp;J1328),"")</f>
        <v>92471</v>
      </c>
      <c r="I1328" s="1510" t="s">
        <v>4998</v>
      </c>
      <c r="J1328" s="1506" t="s">
        <v>5349</v>
      </c>
      <c r="K1328" s="4"/>
    </row>
    <row r="1329" spans="1:11" ht="15">
      <c r="A1329">
        <v>1270</v>
      </c>
      <c r="B1329" s="721">
        <f>'Expenditures 16-24'!K176</f>
        <v>42335979</v>
      </c>
      <c r="C1329" s="2" t="s">
        <v>504</v>
      </c>
      <c r="F1329" s="4"/>
      <c r="G1329" s="1" t="b">
        <f t="shared" ca="1" si="22"/>
        <v>1</v>
      </c>
      <c r="H1329" s="1505" cm="1">
        <f t="array" aca="1" ref="H1329" ca="1">IF(I1329&lt;&gt;"",INDIRECT("'"&amp;I1329&amp;"'!"&amp;J1329),"")</f>
        <v>42335979</v>
      </c>
      <c r="I1329" s="1510" t="s">
        <v>4998</v>
      </c>
      <c r="J1329" s="1506" t="s">
        <v>5350</v>
      </c>
      <c r="K1329" s="4"/>
    </row>
    <row r="1330" spans="1:11" ht="15">
      <c r="A1330">
        <v>1271</v>
      </c>
      <c r="B1330" s="721">
        <f>'Expenditures 16-24'!K178</f>
        <v>42335979</v>
      </c>
      <c r="C1330" s="2" t="s">
        <v>504</v>
      </c>
      <c r="F1330" s="4"/>
      <c r="G1330" s="1" t="b">
        <f t="shared" ca="1" si="22"/>
        <v>1</v>
      </c>
      <c r="H1330" s="1505" cm="1">
        <f t="array" aca="1" ref="H1330" ca="1">IF(I1330&lt;&gt;"",INDIRECT("'"&amp;I1330&amp;"'!"&amp;J1330),"")</f>
        <v>42335979</v>
      </c>
      <c r="I1330" s="1510" t="s">
        <v>4998</v>
      </c>
      <c r="J1330" s="1506" t="s">
        <v>5351</v>
      </c>
      <c r="K1330" s="4"/>
    </row>
    <row r="1331" spans="1:11" ht="15">
      <c r="A1331">
        <v>1272</v>
      </c>
      <c r="B1331" s="721">
        <f>'Expenditures 16-24'!K179</f>
        <v>-8974614</v>
      </c>
      <c r="C1331" s="2" t="s">
        <v>504</v>
      </c>
      <c r="F1331" s="4"/>
      <c r="G1331" s="1" t="b">
        <f t="shared" ca="1" si="22"/>
        <v>1</v>
      </c>
      <c r="H1331" s="1505" cm="1">
        <f t="array" aca="1" ref="H1331" ca="1">IF(I1331&lt;&gt;"",INDIRECT("'"&amp;I1331&amp;"'!"&amp;J1331),"")</f>
        <v>-8974614</v>
      </c>
      <c r="I1331" s="1510" t="s">
        <v>4998</v>
      </c>
      <c r="J1331" s="1506" t="s">
        <v>5352</v>
      </c>
      <c r="K1331" s="4"/>
    </row>
    <row r="1332" spans="1:11" ht="15">
      <c r="A1332" s="5">
        <v>1273</v>
      </c>
      <c r="B1332" s="721"/>
      <c r="C1332" s="2" t="s">
        <v>504</v>
      </c>
      <c r="F1332" s="4" t="s">
        <v>4914</v>
      </c>
      <c r="G1332" s="1" t="b">
        <f t="shared" ca="1" si="22"/>
        <v>1</v>
      </c>
      <c r="H1332" s="1505" t="str" cm="1">
        <f t="array" aca="1" ref="H1332" ca="1">IF(I1332&lt;&gt;"",INDIRECT("'"&amp;I1332&amp;"'!"&amp;J1332),"")</f>
        <v/>
      </c>
      <c r="I1332" s="1510"/>
      <c r="J1332" s="1506"/>
      <c r="K1332" s="4"/>
    </row>
    <row r="1333" spans="1:11" ht="15">
      <c r="A1333">
        <v>1274</v>
      </c>
      <c r="B1333" s="721">
        <f>'Expenditures 16-24'!C186</f>
        <v>15679361</v>
      </c>
      <c r="C1333" s="2" t="s">
        <v>504</v>
      </c>
      <c r="F1333" s="4"/>
      <c r="G1333" s="1" t="b">
        <f t="shared" ca="1" si="22"/>
        <v>1</v>
      </c>
      <c r="H1333" s="1505" cm="1">
        <f t="array" aca="1" ref="H1333" ca="1">IF(I1333&lt;&gt;"",INDIRECT("'"&amp;I1333&amp;"'!"&amp;J1333),"")</f>
        <v>15679361</v>
      </c>
      <c r="I1333" s="1510" t="s">
        <v>4998</v>
      </c>
      <c r="J1333" s="1506" t="s">
        <v>5353</v>
      </c>
      <c r="K1333" s="4"/>
    </row>
    <row r="1334" spans="1:11" ht="15">
      <c r="A1334">
        <v>1275</v>
      </c>
      <c r="B1334" s="721"/>
      <c r="F1334" s="4"/>
      <c r="G1334" s="1" t="b">
        <f t="shared" ca="1" si="22"/>
        <v>1</v>
      </c>
      <c r="H1334" s="1505" t="str" cm="1">
        <f t="array" aca="1" ref="H1334" ca="1">IF(I1334&lt;&gt;"",INDIRECT("'"&amp;I1334&amp;"'!"&amp;J1334),"")</f>
        <v/>
      </c>
      <c r="I1334" s="1510"/>
      <c r="J1334" s="1506"/>
      <c r="K1334" s="4"/>
    </row>
    <row r="1335" spans="1:11" ht="15">
      <c r="A1335" s="5">
        <v>1276</v>
      </c>
      <c r="B1335" s="721"/>
      <c r="F1335" s="4" t="s">
        <v>4914</v>
      </c>
      <c r="G1335" s="1" t="b">
        <f t="shared" ca="1" si="22"/>
        <v>1</v>
      </c>
      <c r="H1335" s="1505" t="str" cm="1">
        <f t="array" aca="1" ref="H1335" ca="1">IF(I1335&lt;&gt;"",INDIRECT("'"&amp;I1335&amp;"'!"&amp;J1335),"")</f>
        <v/>
      </c>
      <c r="I1335" s="1510"/>
      <c r="J1335" s="1506"/>
      <c r="K1335" s="4"/>
    </row>
    <row r="1336" spans="1:11" ht="15">
      <c r="A1336">
        <v>1277</v>
      </c>
      <c r="B1336" s="721">
        <f>'Expenditures 16-24'!C187</f>
        <v>0</v>
      </c>
      <c r="F1336" s="4"/>
      <c r="G1336" s="1" t="b">
        <f t="shared" ca="1" si="22"/>
        <v>1</v>
      </c>
      <c r="H1336" s="1505" cm="1">
        <f t="array" aca="1" ref="H1336" ca="1">IF(I1336&lt;&gt;"",INDIRECT("'"&amp;I1336&amp;"'!"&amp;J1336),"")</f>
        <v>0</v>
      </c>
      <c r="I1336" s="1510" t="s">
        <v>4998</v>
      </c>
      <c r="J1336" s="1506" t="s">
        <v>5354</v>
      </c>
      <c r="K1336" s="4"/>
    </row>
    <row r="1337" spans="1:11" ht="15">
      <c r="A1337">
        <v>1278</v>
      </c>
      <c r="B1337" s="721">
        <f>'Expenditures 16-24'!C188</f>
        <v>15679361</v>
      </c>
      <c r="F1337" s="4"/>
      <c r="G1337" s="1" t="b">
        <f t="shared" ca="1" si="22"/>
        <v>1</v>
      </c>
      <c r="H1337" s="1505" cm="1">
        <f t="array" aca="1" ref="H1337" ca="1">IF(I1337&lt;&gt;"",INDIRECT("'"&amp;I1337&amp;"'!"&amp;J1337),"")</f>
        <v>15679361</v>
      </c>
      <c r="I1337" s="1510" t="s">
        <v>4998</v>
      </c>
      <c r="J1337" s="1506" t="s">
        <v>5355</v>
      </c>
      <c r="K1337" s="4"/>
    </row>
    <row r="1338" spans="1:11" ht="15">
      <c r="A1338">
        <v>1279</v>
      </c>
      <c r="B1338" s="721">
        <f>'Expenditures 16-24'!C214</f>
        <v>15679361</v>
      </c>
      <c r="F1338" s="4"/>
      <c r="G1338" s="1" t="b">
        <f t="shared" ca="1" si="22"/>
        <v>1</v>
      </c>
      <c r="H1338" s="1505" cm="1">
        <f t="array" aca="1" ref="H1338" ca="1">IF(I1338&lt;&gt;"",INDIRECT("'"&amp;I1338&amp;"'!"&amp;J1338),"")</f>
        <v>15679361</v>
      </c>
      <c r="I1338" s="1510" t="s">
        <v>4998</v>
      </c>
      <c r="J1338" s="1506" t="s">
        <v>5356</v>
      </c>
      <c r="K1338" s="4"/>
    </row>
    <row r="1339" spans="1:11" ht="15">
      <c r="A1339">
        <v>1280</v>
      </c>
      <c r="B1339" s="721">
        <f>'Expenditures 16-24'!D186</f>
        <v>5146140</v>
      </c>
      <c r="C1339" s="2" t="s">
        <v>504</v>
      </c>
      <c r="F1339" s="4"/>
      <c r="G1339" s="1" t="b">
        <f t="shared" ca="1" si="22"/>
        <v>1</v>
      </c>
      <c r="H1339" s="1505" cm="1">
        <f t="array" aca="1" ref="H1339" ca="1">IF(I1339&lt;&gt;"",INDIRECT("'"&amp;I1339&amp;"'!"&amp;J1339),"")</f>
        <v>5146140</v>
      </c>
      <c r="I1339" s="1510" t="s">
        <v>4998</v>
      </c>
      <c r="J1339" s="1506" t="s">
        <v>5357</v>
      </c>
      <c r="K1339" s="4"/>
    </row>
    <row r="1340" spans="1:11" ht="15">
      <c r="A1340" s="5">
        <v>1281</v>
      </c>
      <c r="B1340" s="721"/>
      <c r="C1340" s="2" t="s">
        <v>504</v>
      </c>
      <c r="F1340" s="4" t="s">
        <v>4914</v>
      </c>
      <c r="G1340" s="1" t="b">
        <f t="shared" ca="1" si="22"/>
        <v>1</v>
      </c>
      <c r="H1340" s="1505" t="str" cm="1">
        <f t="array" aca="1" ref="H1340" ca="1">IF(I1340&lt;&gt;"",INDIRECT("'"&amp;I1340&amp;"'!"&amp;J1340),"")</f>
        <v/>
      </c>
      <c r="I1340" s="1510"/>
      <c r="J1340" s="1506"/>
      <c r="K1340" s="4"/>
    </row>
    <row r="1341" spans="1:11" ht="15">
      <c r="A1341" s="5">
        <v>1282</v>
      </c>
      <c r="B1341" s="721"/>
      <c r="F1341" s="4" t="s">
        <v>4914</v>
      </c>
      <c r="G1341" s="1" t="b">
        <f t="shared" ca="1" si="22"/>
        <v>1</v>
      </c>
      <c r="H1341" s="1505" t="str" cm="1">
        <f t="array" aca="1" ref="H1341" ca="1">IF(I1341&lt;&gt;"",INDIRECT("'"&amp;I1341&amp;"'!"&amp;J1341),"")</f>
        <v/>
      </c>
      <c r="I1341" s="1510"/>
      <c r="J1341" s="1506"/>
      <c r="K1341" s="4"/>
    </row>
    <row r="1342" spans="1:11" ht="15">
      <c r="A1342">
        <v>1283</v>
      </c>
      <c r="B1342" s="721">
        <f>'Expenditures 16-24'!D187</f>
        <v>0</v>
      </c>
      <c r="F1342" s="4"/>
      <c r="G1342" s="1" t="b">
        <f t="shared" ca="1" si="22"/>
        <v>1</v>
      </c>
      <c r="H1342" s="1505" cm="1">
        <f t="array" aca="1" ref="H1342" ca="1">IF(I1342&lt;&gt;"",INDIRECT("'"&amp;I1342&amp;"'!"&amp;J1342),"")</f>
        <v>0</v>
      </c>
      <c r="I1342" s="1510" t="s">
        <v>4998</v>
      </c>
      <c r="J1342" s="1506" t="s">
        <v>5358</v>
      </c>
      <c r="K1342" s="4"/>
    </row>
    <row r="1343" spans="1:11" ht="15">
      <c r="A1343">
        <v>1284</v>
      </c>
      <c r="B1343" s="721">
        <f>'Expenditures 16-24'!D188</f>
        <v>5146140</v>
      </c>
      <c r="F1343" s="4"/>
      <c r="G1343" s="1" t="b">
        <f t="shared" ca="1" si="22"/>
        <v>1</v>
      </c>
      <c r="H1343" s="1505" cm="1">
        <f t="array" aca="1" ref="H1343" ca="1">IF(I1343&lt;&gt;"",INDIRECT("'"&amp;I1343&amp;"'!"&amp;J1343),"")</f>
        <v>5146140</v>
      </c>
      <c r="I1343" s="1510" t="s">
        <v>4998</v>
      </c>
      <c r="J1343" s="1506" t="s">
        <v>5359</v>
      </c>
      <c r="K1343" s="4"/>
    </row>
    <row r="1344" spans="1:11" ht="15">
      <c r="A1344">
        <v>1285</v>
      </c>
      <c r="B1344" s="721">
        <f>'Expenditures 16-24'!D214</f>
        <v>5146140</v>
      </c>
      <c r="F1344" s="4"/>
      <c r="G1344" s="1" t="b">
        <f t="shared" ca="1" si="22"/>
        <v>1</v>
      </c>
      <c r="H1344" s="1505" cm="1">
        <f t="array" aca="1" ref="H1344" ca="1">IF(I1344&lt;&gt;"",INDIRECT("'"&amp;I1344&amp;"'!"&amp;J1344),"")</f>
        <v>5146140</v>
      </c>
      <c r="I1344" s="1510" t="s">
        <v>4998</v>
      </c>
      <c r="J1344" s="1506" t="s">
        <v>5360</v>
      </c>
      <c r="K1344" s="4"/>
    </row>
    <row r="1345" spans="1:11" ht="15">
      <c r="A1345">
        <v>1286</v>
      </c>
      <c r="B1345" s="721">
        <f>'Expenditures 16-24'!E186</f>
        <v>2384239</v>
      </c>
      <c r="C1345" s="2" t="s">
        <v>504</v>
      </c>
      <c r="F1345" s="4"/>
      <c r="G1345" s="1" t="b">
        <f t="shared" ca="1" si="22"/>
        <v>1</v>
      </c>
      <c r="H1345" s="1505" cm="1">
        <f t="array" aca="1" ref="H1345" ca="1">IF(I1345&lt;&gt;"",INDIRECT("'"&amp;I1345&amp;"'!"&amp;J1345),"")</f>
        <v>2384239</v>
      </c>
      <c r="I1345" s="1510" t="s">
        <v>4998</v>
      </c>
      <c r="J1345" s="1506" t="s">
        <v>5361</v>
      </c>
      <c r="K1345" s="4"/>
    </row>
    <row r="1346" spans="1:11" ht="15">
      <c r="A1346" s="5">
        <v>1287</v>
      </c>
      <c r="B1346" s="721"/>
      <c r="C1346" s="2" t="s">
        <v>504</v>
      </c>
      <c r="F1346" s="4" t="s">
        <v>4914</v>
      </c>
      <c r="G1346" s="1" t="b">
        <f t="shared" ca="1" si="22"/>
        <v>1</v>
      </c>
      <c r="H1346" s="1505" t="str" cm="1">
        <f t="array" aca="1" ref="H1346" ca="1">IF(I1346&lt;&gt;"",INDIRECT("'"&amp;I1346&amp;"'!"&amp;J1346),"")</f>
        <v/>
      </c>
      <c r="I1346" s="1510"/>
      <c r="J1346" s="1506"/>
      <c r="K1346" s="4"/>
    </row>
    <row r="1347" spans="1:11" ht="15">
      <c r="A1347" s="5">
        <v>1288</v>
      </c>
      <c r="B1347" s="721"/>
      <c r="F1347" s="4" t="s">
        <v>4914</v>
      </c>
      <c r="G1347" s="1" t="b">
        <f t="shared" ca="1" si="22"/>
        <v>1</v>
      </c>
      <c r="H1347" s="1505" t="str" cm="1">
        <f t="array" aca="1" ref="H1347" ca="1">IF(I1347&lt;&gt;"",INDIRECT("'"&amp;I1347&amp;"'!"&amp;J1347),"")</f>
        <v/>
      </c>
      <c r="I1347" s="1510"/>
      <c r="J1347" s="1506"/>
      <c r="K1347" s="4"/>
    </row>
    <row r="1348" spans="1:11" ht="15">
      <c r="A1348">
        <v>1289</v>
      </c>
      <c r="B1348" s="721">
        <f>'Expenditures 16-24'!E187</f>
        <v>0</v>
      </c>
      <c r="F1348" s="4"/>
      <c r="G1348" s="1" t="b">
        <f t="shared" ca="1" si="22"/>
        <v>1</v>
      </c>
      <c r="H1348" s="1505" cm="1">
        <f t="array" aca="1" ref="H1348" ca="1">IF(I1348&lt;&gt;"",INDIRECT("'"&amp;I1348&amp;"'!"&amp;J1348),"")</f>
        <v>0</v>
      </c>
      <c r="I1348" s="1510" t="s">
        <v>4998</v>
      </c>
      <c r="J1348" s="1506" t="s">
        <v>5362</v>
      </c>
      <c r="K1348" s="4"/>
    </row>
    <row r="1349" spans="1:11" ht="15">
      <c r="A1349">
        <v>1290</v>
      </c>
      <c r="B1349" s="721">
        <f>'Expenditures 16-24'!E188</f>
        <v>2384239</v>
      </c>
      <c r="F1349" s="4"/>
      <c r="G1349" s="1" t="b">
        <f t="shared" ca="1" si="22"/>
        <v>1</v>
      </c>
      <c r="H1349" s="1505" cm="1">
        <f t="array" aca="1" ref="H1349" ca="1">IF(I1349&lt;&gt;"",INDIRECT("'"&amp;I1349&amp;"'!"&amp;J1349),"")</f>
        <v>2384239</v>
      </c>
      <c r="I1349" s="1510" t="s">
        <v>4998</v>
      </c>
      <c r="J1349" s="1506" t="s">
        <v>5363</v>
      </c>
      <c r="K1349" s="4"/>
    </row>
    <row r="1350" spans="1:11" ht="15">
      <c r="A1350">
        <v>1291</v>
      </c>
      <c r="B1350" s="721">
        <f>'Expenditures 16-24'!E200</f>
        <v>0</v>
      </c>
      <c r="F1350" s="4"/>
      <c r="G1350" s="1" t="b">
        <f t="shared" ca="1" si="22"/>
        <v>1</v>
      </c>
      <c r="H1350" s="1505" cm="1">
        <f t="array" aca="1" ref="H1350" ca="1">IF(I1350&lt;&gt;"",INDIRECT("'"&amp;I1350&amp;"'!"&amp;J1350),"")</f>
        <v>0</v>
      </c>
      <c r="I1350" s="1510" t="s">
        <v>4998</v>
      </c>
      <c r="J1350" s="1506" t="s">
        <v>5364</v>
      </c>
      <c r="K1350" s="4"/>
    </row>
    <row r="1351" spans="1:11" ht="15">
      <c r="A1351">
        <v>1292</v>
      </c>
      <c r="B1351" s="721">
        <f>'Expenditures 16-24'!E214</f>
        <v>2384239</v>
      </c>
      <c r="C1351" s="2" t="s">
        <v>504</v>
      </c>
      <c r="F1351" s="4"/>
      <c r="G1351" s="1" t="b">
        <f t="shared" ca="1" si="22"/>
        <v>1</v>
      </c>
      <c r="H1351" s="1505" cm="1">
        <f t="array" aca="1" ref="H1351" ca="1">IF(I1351&lt;&gt;"",INDIRECT("'"&amp;I1351&amp;"'!"&amp;J1351),"")</f>
        <v>2384239</v>
      </c>
      <c r="I1351" s="1510" t="s">
        <v>4998</v>
      </c>
      <c r="J1351" s="1506" t="s">
        <v>5365</v>
      </c>
      <c r="K1351" s="4"/>
    </row>
    <row r="1352" spans="1:11" ht="15">
      <c r="A1352">
        <v>1293</v>
      </c>
      <c r="B1352" s="721">
        <f>'Expenditures 16-24'!F186</f>
        <v>3736120</v>
      </c>
      <c r="C1352" s="2" t="s">
        <v>504</v>
      </c>
      <c r="F1352" s="4"/>
      <c r="G1352" s="1" t="b">
        <f t="shared" ca="1" si="22"/>
        <v>1</v>
      </c>
      <c r="H1352" s="1505" cm="1">
        <f t="array" aca="1" ref="H1352" ca="1">IF(I1352&lt;&gt;"",INDIRECT("'"&amp;I1352&amp;"'!"&amp;J1352),"")</f>
        <v>3736120</v>
      </c>
      <c r="I1352" s="1510" t="s">
        <v>4998</v>
      </c>
      <c r="J1352" s="1506" t="s">
        <v>5366</v>
      </c>
      <c r="K1352" s="4"/>
    </row>
    <row r="1353" spans="1:11" ht="15">
      <c r="A1353" s="5">
        <v>1294</v>
      </c>
      <c r="B1353" s="721"/>
      <c r="C1353" s="2" t="s">
        <v>504</v>
      </c>
      <c r="F1353" s="4" t="s">
        <v>4914</v>
      </c>
      <c r="G1353" s="1" t="b">
        <f t="shared" ca="1" si="22"/>
        <v>1</v>
      </c>
      <c r="H1353" s="1505" t="str" cm="1">
        <f t="array" aca="1" ref="H1353" ca="1">IF(I1353&lt;&gt;"",INDIRECT("'"&amp;I1353&amp;"'!"&amp;J1353),"")</f>
        <v/>
      </c>
      <c r="I1353" s="1510"/>
      <c r="J1353" s="1506"/>
      <c r="K1353" s="4"/>
    </row>
    <row r="1354" spans="1:11" ht="15">
      <c r="A1354" s="5">
        <v>1295</v>
      </c>
      <c r="B1354" s="721"/>
      <c r="F1354" s="4" t="s">
        <v>4914</v>
      </c>
      <c r="G1354" s="1" t="b">
        <f t="shared" ca="1" si="22"/>
        <v>1</v>
      </c>
      <c r="H1354" s="1505" t="str" cm="1">
        <f t="array" aca="1" ref="H1354" ca="1">IF(I1354&lt;&gt;"",INDIRECT("'"&amp;I1354&amp;"'!"&amp;J1354),"")</f>
        <v/>
      </c>
      <c r="I1354" s="1510"/>
      <c r="J1354" s="1506"/>
      <c r="K1354" s="4"/>
    </row>
    <row r="1355" spans="1:11" ht="15">
      <c r="A1355">
        <v>1296</v>
      </c>
      <c r="B1355" s="721">
        <f>'Expenditures 16-24'!F187</f>
        <v>0</v>
      </c>
      <c r="F1355" s="4"/>
      <c r="G1355" s="1" t="b">
        <f t="shared" ca="1" si="22"/>
        <v>1</v>
      </c>
      <c r="H1355" s="1505" cm="1">
        <f t="array" aca="1" ref="H1355" ca="1">IF(I1355&lt;&gt;"",INDIRECT("'"&amp;I1355&amp;"'!"&amp;J1355),"")</f>
        <v>0</v>
      </c>
      <c r="I1355" s="1510" t="s">
        <v>4998</v>
      </c>
      <c r="J1355" s="1506" t="s">
        <v>5367</v>
      </c>
      <c r="K1355" s="4"/>
    </row>
    <row r="1356" spans="1:11" ht="15">
      <c r="A1356">
        <v>1297</v>
      </c>
      <c r="B1356" s="721">
        <f>'Expenditures 16-24'!F188</f>
        <v>3736120</v>
      </c>
      <c r="F1356" s="4"/>
      <c r="G1356" s="1" t="b">
        <f t="shared" ca="1" si="22"/>
        <v>1</v>
      </c>
      <c r="H1356" s="1505" cm="1">
        <f t="array" aca="1" ref="H1356" ca="1">IF(I1356&lt;&gt;"",INDIRECT("'"&amp;I1356&amp;"'!"&amp;J1356),"")</f>
        <v>3736120</v>
      </c>
      <c r="I1356" s="1510" t="s">
        <v>4998</v>
      </c>
      <c r="J1356" s="1506" t="s">
        <v>5368</v>
      </c>
      <c r="K1356" s="4"/>
    </row>
    <row r="1357" spans="1:11" ht="15">
      <c r="A1357">
        <v>1298</v>
      </c>
      <c r="B1357" s="721">
        <f>'Expenditures 16-24'!F214</f>
        <v>3736120</v>
      </c>
      <c r="F1357" s="4"/>
      <c r="G1357" s="1" t="b">
        <f t="shared" ca="1" si="22"/>
        <v>1</v>
      </c>
      <c r="H1357" s="1505" cm="1">
        <f t="array" aca="1" ref="H1357" ca="1">IF(I1357&lt;&gt;"",INDIRECT("'"&amp;I1357&amp;"'!"&amp;J1357),"")</f>
        <v>3736120</v>
      </c>
      <c r="I1357" s="1510" t="s">
        <v>4998</v>
      </c>
      <c r="J1357" s="1506" t="s">
        <v>5369</v>
      </c>
      <c r="K1357" s="4"/>
    </row>
    <row r="1358" spans="1:11" ht="15">
      <c r="A1358">
        <v>1299</v>
      </c>
      <c r="B1358" s="721">
        <f>'Expenditures 16-24'!G186</f>
        <v>463988</v>
      </c>
      <c r="C1358" s="2" t="s">
        <v>504</v>
      </c>
      <c r="F1358" s="4"/>
      <c r="G1358" s="1" t="b">
        <f t="shared" ca="1" si="22"/>
        <v>1</v>
      </c>
      <c r="H1358" s="1505" cm="1">
        <f t="array" aca="1" ref="H1358" ca="1">IF(I1358&lt;&gt;"",INDIRECT("'"&amp;I1358&amp;"'!"&amp;J1358),"")</f>
        <v>463988</v>
      </c>
      <c r="I1358" s="1510" t="s">
        <v>4998</v>
      </c>
      <c r="J1358" s="1506" t="s">
        <v>5370</v>
      </c>
      <c r="K1358" s="4"/>
    </row>
    <row r="1359" spans="1:11" ht="15">
      <c r="A1359" s="5">
        <v>1300</v>
      </c>
      <c r="B1359" s="721"/>
      <c r="C1359" s="2" t="s">
        <v>504</v>
      </c>
      <c r="F1359" s="4" t="s">
        <v>4914</v>
      </c>
      <c r="G1359" s="1" t="b">
        <f t="shared" ca="1" si="22"/>
        <v>1</v>
      </c>
      <c r="H1359" s="1505" t="str" cm="1">
        <f t="array" aca="1" ref="H1359" ca="1">IF(I1359&lt;&gt;"",INDIRECT("'"&amp;I1359&amp;"'!"&amp;J1359),"")</f>
        <v/>
      </c>
      <c r="I1359" s="1510"/>
      <c r="J1359" s="1506"/>
      <c r="K1359" s="4"/>
    </row>
    <row r="1360" spans="1:11" ht="15">
      <c r="A1360" s="5">
        <v>1301</v>
      </c>
      <c r="B1360" s="721"/>
      <c r="F1360" s="4" t="s">
        <v>4914</v>
      </c>
      <c r="G1360" s="1" t="b">
        <f t="shared" ca="1" si="22"/>
        <v>1</v>
      </c>
      <c r="H1360" s="1505" t="str" cm="1">
        <f t="array" aca="1" ref="H1360" ca="1">IF(I1360&lt;&gt;"",INDIRECT("'"&amp;I1360&amp;"'!"&amp;J1360),"")</f>
        <v/>
      </c>
      <c r="I1360" s="1510"/>
      <c r="J1360" s="1506"/>
      <c r="K1360" s="4"/>
    </row>
    <row r="1361" spans="1:11" ht="15">
      <c r="A1361">
        <v>1302</v>
      </c>
      <c r="B1361" s="721">
        <f>'Expenditures 16-24'!G187</f>
        <v>0</v>
      </c>
      <c r="F1361" s="4"/>
      <c r="G1361" s="1" t="b">
        <f t="shared" ca="1" si="22"/>
        <v>1</v>
      </c>
      <c r="H1361" s="1505" cm="1">
        <f t="array" aca="1" ref="H1361" ca="1">IF(I1361&lt;&gt;"",INDIRECT("'"&amp;I1361&amp;"'!"&amp;J1361),"")</f>
        <v>0</v>
      </c>
      <c r="I1361" s="1510" t="s">
        <v>4998</v>
      </c>
      <c r="J1361" s="1506" t="s">
        <v>5371</v>
      </c>
      <c r="K1361" s="4"/>
    </row>
    <row r="1362" spans="1:11" ht="15">
      <c r="A1362">
        <v>1303</v>
      </c>
      <c r="B1362" s="721">
        <f>'Expenditures 16-24'!G188</f>
        <v>463988</v>
      </c>
      <c r="F1362" s="4"/>
      <c r="G1362" s="1" t="b">
        <f t="shared" ca="1" si="22"/>
        <v>1</v>
      </c>
      <c r="H1362" s="1505" cm="1">
        <f t="array" aca="1" ref="H1362" ca="1">IF(I1362&lt;&gt;"",INDIRECT("'"&amp;I1362&amp;"'!"&amp;J1362),"")</f>
        <v>463988</v>
      </c>
      <c r="I1362" s="1510" t="s">
        <v>4998</v>
      </c>
      <c r="J1362" s="1506" t="s">
        <v>5372</v>
      </c>
      <c r="K1362" s="4"/>
    </row>
    <row r="1363" spans="1:11" ht="15">
      <c r="A1363">
        <v>1304</v>
      </c>
      <c r="B1363" s="721">
        <f>'Expenditures 16-24'!G214</f>
        <v>463988</v>
      </c>
      <c r="F1363" s="4"/>
      <c r="G1363" s="1" t="b">
        <f t="shared" ca="1" si="22"/>
        <v>1</v>
      </c>
      <c r="H1363" s="1505" cm="1">
        <f t="array" aca="1" ref="H1363" ca="1">IF(I1363&lt;&gt;"",INDIRECT("'"&amp;I1363&amp;"'!"&amp;J1363),"")</f>
        <v>463988</v>
      </c>
      <c r="I1363" s="1510" t="s">
        <v>4998</v>
      </c>
      <c r="J1363" s="1506" t="s">
        <v>5373</v>
      </c>
      <c r="K1363" s="4"/>
    </row>
    <row r="1364" spans="1:11" ht="15">
      <c r="A1364">
        <v>1305</v>
      </c>
      <c r="B1364" s="721">
        <f>'Expenditures 16-24'!H186</f>
        <v>685</v>
      </c>
      <c r="C1364" s="2" t="s">
        <v>504</v>
      </c>
      <c r="F1364" s="4"/>
      <c r="G1364" s="1" t="b">
        <f t="shared" ca="1" si="22"/>
        <v>1</v>
      </c>
      <c r="H1364" s="1505" cm="1">
        <f t="array" aca="1" ref="H1364" ca="1">IF(I1364&lt;&gt;"",INDIRECT("'"&amp;I1364&amp;"'!"&amp;J1364),"")</f>
        <v>685</v>
      </c>
      <c r="I1364" s="1510" t="s">
        <v>4998</v>
      </c>
      <c r="J1364" s="1506" t="s">
        <v>5374</v>
      </c>
      <c r="K1364" s="4"/>
    </row>
    <row r="1365" spans="1:11" ht="15">
      <c r="A1365" s="5">
        <v>1306</v>
      </c>
      <c r="B1365" s="721"/>
      <c r="C1365" s="2" t="s">
        <v>504</v>
      </c>
      <c r="F1365" s="4" t="s">
        <v>4914</v>
      </c>
      <c r="G1365" s="1" t="b">
        <f t="shared" ca="1" si="22"/>
        <v>1</v>
      </c>
      <c r="H1365" s="1505" t="str" cm="1">
        <f t="array" aca="1" ref="H1365" ca="1">IF(I1365&lt;&gt;"",INDIRECT("'"&amp;I1365&amp;"'!"&amp;J1365),"")</f>
        <v/>
      </c>
      <c r="I1365" s="1510"/>
      <c r="J1365" s="1506"/>
      <c r="K1365" s="4"/>
    </row>
    <row r="1366" spans="1:11" ht="15">
      <c r="A1366" s="5">
        <v>1307</v>
      </c>
      <c r="B1366" s="721"/>
      <c r="F1366" s="4" t="s">
        <v>4914</v>
      </c>
      <c r="G1366" s="1" t="b">
        <f t="shared" ca="1" si="22"/>
        <v>1</v>
      </c>
      <c r="H1366" s="1505" t="str" cm="1">
        <f t="array" aca="1" ref="H1366" ca="1">IF(I1366&lt;&gt;"",INDIRECT("'"&amp;I1366&amp;"'!"&amp;J1366),"")</f>
        <v/>
      </c>
      <c r="I1366" s="1510"/>
      <c r="J1366" s="1506"/>
      <c r="K1366" s="4"/>
    </row>
    <row r="1367" spans="1:11" ht="15">
      <c r="A1367">
        <v>1308</v>
      </c>
      <c r="B1367" s="721">
        <f>'Expenditures 16-24'!H187</f>
        <v>0</v>
      </c>
      <c r="F1367" s="4"/>
      <c r="G1367" s="1" t="b">
        <f t="shared" ca="1" si="22"/>
        <v>1</v>
      </c>
      <c r="H1367" s="1505" cm="1">
        <f t="array" aca="1" ref="H1367" ca="1">IF(I1367&lt;&gt;"",INDIRECT("'"&amp;I1367&amp;"'!"&amp;J1367),"")</f>
        <v>0</v>
      </c>
      <c r="I1367" s="1510" t="s">
        <v>4998</v>
      </c>
      <c r="J1367" s="1506" t="s">
        <v>5375</v>
      </c>
      <c r="K1367" s="4"/>
    </row>
    <row r="1368" spans="1:11" ht="15">
      <c r="A1368">
        <v>1309</v>
      </c>
      <c r="B1368" s="721">
        <f>'Expenditures 16-24'!H188</f>
        <v>685</v>
      </c>
      <c r="F1368" s="4"/>
      <c r="G1368" s="1" t="b">
        <f t="shared" ca="1" si="22"/>
        <v>1</v>
      </c>
      <c r="H1368" s="1505" cm="1">
        <f t="array" aca="1" ref="H1368" ca="1">IF(I1368&lt;&gt;"",INDIRECT("'"&amp;I1368&amp;"'!"&amp;J1368),"")</f>
        <v>685</v>
      </c>
      <c r="I1368" s="1510" t="s">
        <v>4998</v>
      </c>
      <c r="J1368" s="1506" t="s">
        <v>5376</v>
      </c>
      <c r="K1368" s="4"/>
    </row>
    <row r="1369" spans="1:11" ht="15">
      <c r="A1369">
        <v>1310</v>
      </c>
      <c r="B1369" s="721">
        <f>'Expenditures 16-24'!H203</f>
        <v>0</v>
      </c>
      <c r="F1369" s="4"/>
      <c r="G1369" s="1" t="b">
        <f t="shared" ca="1" si="22"/>
        <v>1</v>
      </c>
      <c r="H1369" s="1505" cm="1">
        <f t="array" aca="1" ref="H1369" ca="1">IF(I1369&lt;&gt;"",INDIRECT("'"&amp;I1369&amp;"'!"&amp;J1369),"")</f>
        <v>0</v>
      </c>
      <c r="I1369" s="1510" t="s">
        <v>4998</v>
      </c>
      <c r="J1369" s="1506" t="s">
        <v>5377</v>
      </c>
      <c r="K1369" s="4"/>
    </row>
    <row r="1370" spans="1:11" ht="15">
      <c r="A1370">
        <v>1311</v>
      </c>
      <c r="B1370" s="721">
        <f>'Expenditures 16-24'!H204</f>
        <v>0</v>
      </c>
      <c r="C1370" s="2" t="s">
        <v>504</v>
      </c>
      <c r="F1370" s="4"/>
      <c r="G1370" s="1" t="b">
        <f t="shared" ca="1" si="22"/>
        <v>1</v>
      </c>
      <c r="H1370" s="1505" cm="1">
        <f t="array" aca="1" ref="H1370" ca="1">IF(I1370&lt;&gt;"",INDIRECT("'"&amp;I1370&amp;"'!"&amp;J1370),"")</f>
        <v>0</v>
      </c>
      <c r="I1370" s="1510" t="s">
        <v>4998</v>
      </c>
      <c r="J1370" s="1506" t="s">
        <v>5378</v>
      </c>
      <c r="K1370" s="4"/>
    </row>
    <row r="1371" spans="1:11" ht="15">
      <c r="A1371">
        <v>1312</v>
      </c>
      <c r="B1371" s="721">
        <f>'Expenditures 16-24'!H207</f>
        <v>0</v>
      </c>
      <c r="F1371" s="4"/>
      <c r="G1371" s="1" t="b">
        <f t="shared" ca="1" si="22"/>
        <v>1</v>
      </c>
      <c r="H1371" s="1505" cm="1">
        <f t="array" aca="1" ref="H1371" ca="1">IF(I1371&lt;&gt;"",INDIRECT("'"&amp;I1371&amp;"'!"&amp;J1371),"")</f>
        <v>0</v>
      </c>
      <c r="I1371" s="1510" t="s">
        <v>4998</v>
      </c>
      <c r="J1371" s="1506" t="s">
        <v>5379</v>
      </c>
      <c r="K1371" s="4"/>
    </row>
    <row r="1372" spans="1:11" ht="15">
      <c r="A1372" s="5">
        <v>1313</v>
      </c>
      <c r="B1372" s="721"/>
      <c r="F1372" s="4" t="s">
        <v>4914</v>
      </c>
      <c r="G1372" s="1" t="b">
        <f t="shared" ca="1" si="22"/>
        <v>1</v>
      </c>
      <c r="H1372" s="1505" t="str" cm="1">
        <f t="array" aca="1" ref="H1372" ca="1">IF(I1372&lt;&gt;"",INDIRECT("'"&amp;I1372&amp;"'!"&amp;J1372),"")</f>
        <v/>
      </c>
      <c r="I1372" s="1510"/>
      <c r="J1372" s="1506"/>
      <c r="K1372" s="4"/>
    </row>
    <row r="1373" spans="1:11" ht="15">
      <c r="A1373">
        <v>1314</v>
      </c>
      <c r="B1373" s="721">
        <f>'Expenditures 16-24'!H212</f>
        <v>0</v>
      </c>
      <c r="F1373" s="4"/>
      <c r="G1373" s="1" t="b">
        <f t="shared" ca="1" si="22"/>
        <v>1</v>
      </c>
      <c r="H1373" s="1505" cm="1">
        <f t="array" aca="1" ref="H1373" ca="1">IF(I1373&lt;&gt;"",INDIRECT("'"&amp;I1373&amp;"'!"&amp;J1373),"")</f>
        <v>0</v>
      </c>
      <c r="I1373" s="1510" t="s">
        <v>4998</v>
      </c>
      <c r="J1373" s="1506" t="s">
        <v>5380</v>
      </c>
      <c r="K1373" s="4"/>
    </row>
    <row r="1374" spans="1:11" ht="15">
      <c r="A1374">
        <v>1315</v>
      </c>
      <c r="B1374" s="721">
        <f>'Expenditures 16-24'!H214</f>
        <v>685</v>
      </c>
      <c r="F1374" s="4"/>
      <c r="G1374" s="1" t="b">
        <f t="shared" ca="1" si="22"/>
        <v>1</v>
      </c>
      <c r="H1374" s="1505" cm="1">
        <f t="array" aca="1" ref="H1374" ca="1">IF(I1374&lt;&gt;"",INDIRECT("'"&amp;I1374&amp;"'!"&amp;J1374),"")</f>
        <v>685</v>
      </c>
      <c r="I1374" s="1510" t="s">
        <v>4998</v>
      </c>
      <c r="J1374" s="1506" t="s">
        <v>5381</v>
      </c>
      <c r="K1374" s="4"/>
    </row>
    <row r="1375" spans="1:11" ht="15">
      <c r="A1375">
        <v>1316</v>
      </c>
      <c r="B1375" s="721">
        <f>'Expenditures 16-24'!K186</f>
        <v>27432218</v>
      </c>
      <c r="C1375" s="2" t="s">
        <v>504</v>
      </c>
      <c r="F1375" s="4"/>
      <c r="G1375" s="1" t="b">
        <f t="shared" ca="1" si="22"/>
        <v>1</v>
      </c>
      <c r="H1375" s="1505" cm="1">
        <f t="array" aca="1" ref="H1375" ca="1">IF(I1375&lt;&gt;"",INDIRECT("'"&amp;I1375&amp;"'!"&amp;J1375),"")</f>
        <v>27432218</v>
      </c>
      <c r="I1375" s="1510" t="s">
        <v>4998</v>
      </c>
      <c r="J1375" s="1506" t="s">
        <v>5382</v>
      </c>
      <c r="K1375" s="4"/>
    </row>
    <row r="1376" spans="1:11" ht="15">
      <c r="A1376" s="5">
        <v>1317</v>
      </c>
      <c r="B1376" s="721"/>
      <c r="C1376" s="2" t="s">
        <v>504</v>
      </c>
      <c r="F1376" s="4" t="s">
        <v>4914</v>
      </c>
      <c r="G1376" s="1" t="b">
        <f t="shared" ref="G1376:G1439" ca="1" si="23">H1376=B1376</f>
        <v>1</v>
      </c>
      <c r="H1376" s="1505" t="str" cm="1">
        <f t="array" aca="1" ref="H1376" ca="1">IF(I1376&lt;&gt;"",INDIRECT("'"&amp;I1376&amp;"'!"&amp;J1376),"")</f>
        <v/>
      </c>
      <c r="I1376" s="1510"/>
      <c r="J1376" s="1506"/>
      <c r="K1376" s="4"/>
    </row>
    <row r="1377" spans="1:11" ht="15">
      <c r="A1377" s="5">
        <v>1318</v>
      </c>
      <c r="B1377" s="721"/>
      <c r="C1377" s="2" t="s">
        <v>504</v>
      </c>
      <c r="F1377" s="4" t="s">
        <v>4914</v>
      </c>
      <c r="G1377" s="1" t="b">
        <f t="shared" ca="1" si="23"/>
        <v>1</v>
      </c>
      <c r="H1377" s="1505" t="str" cm="1">
        <f t="array" aca="1" ref="H1377" ca="1">IF(I1377&lt;&gt;"",INDIRECT("'"&amp;I1377&amp;"'!"&amp;J1377),"")</f>
        <v/>
      </c>
      <c r="I1377" s="1510"/>
      <c r="J1377" s="1506"/>
      <c r="K1377" s="4"/>
    </row>
    <row r="1378" spans="1:11" ht="15">
      <c r="A1378">
        <v>1319</v>
      </c>
      <c r="B1378" s="721">
        <f>'Expenditures 16-24'!K187</f>
        <v>0</v>
      </c>
      <c r="F1378" s="4"/>
      <c r="G1378" s="1" t="b">
        <f t="shared" ca="1" si="23"/>
        <v>1</v>
      </c>
      <c r="H1378" s="1505" cm="1">
        <f t="array" aca="1" ref="H1378" ca="1">IF(I1378&lt;&gt;"",INDIRECT("'"&amp;I1378&amp;"'!"&amp;J1378),"")</f>
        <v>0</v>
      </c>
      <c r="I1378" s="1510" t="s">
        <v>4998</v>
      </c>
      <c r="J1378" s="1506" t="s">
        <v>5383</v>
      </c>
      <c r="K1378" s="4"/>
    </row>
    <row r="1379" spans="1:11" ht="15">
      <c r="A1379">
        <v>1320</v>
      </c>
      <c r="B1379" s="721">
        <f>'Expenditures 16-24'!K188</f>
        <v>27432218</v>
      </c>
      <c r="F1379" s="4"/>
      <c r="G1379" s="1" t="b">
        <f t="shared" ca="1" si="23"/>
        <v>1</v>
      </c>
      <c r="H1379" s="1505" cm="1">
        <f t="array" aca="1" ref="H1379" ca="1">IF(I1379&lt;&gt;"",INDIRECT("'"&amp;I1379&amp;"'!"&amp;J1379),"")</f>
        <v>27432218</v>
      </c>
      <c r="I1379" s="1510" t="s">
        <v>4998</v>
      </c>
      <c r="J1379" s="1506" t="s">
        <v>5384</v>
      </c>
      <c r="K1379" s="4"/>
    </row>
    <row r="1380" spans="1:11" ht="15">
      <c r="A1380">
        <v>1321</v>
      </c>
      <c r="B1380" s="721">
        <f>'Expenditures 16-24'!K200</f>
        <v>0</v>
      </c>
      <c r="C1380" s="2" t="s">
        <v>504</v>
      </c>
      <c r="F1380" s="4"/>
      <c r="G1380" s="1" t="b">
        <f t="shared" ca="1" si="23"/>
        <v>1</v>
      </c>
      <c r="H1380" s="1505" cm="1">
        <f t="array" aca="1" ref="H1380" ca="1">IF(I1380&lt;&gt;"",INDIRECT("'"&amp;I1380&amp;"'!"&amp;J1380),"")</f>
        <v>0</v>
      </c>
      <c r="I1380" s="1510" t="s">
        <v>4998</v>
      </c>
      <c r="J1380" s="1506" t="s">
        <v>5385</v>
      </c>
      <c r="K1380" s="4"/>
    </row>
    <row r="1381" spans="1:11" ht="15">
      <c r="A1381">
        <v>1322</v>
      </c>
      <c r="B1381" s="721">
        <f>'Expenditures 16-24'!K203</f>
        <v>0</v>
      </c>
      <c r="C1381" s="2" t="s">
        <v>504</v>
      </c>
      <c r="F1381" s="4"/>
      <c r="G1381" s="1" t="b">
        <f t="shared" ca="1" si="23"/>
        <v>1</v>
      </c>
      <c r="H1381" s="1505" cm="1">
        <f t="array" aca="1" ref="H1381" ca="1">IF(I1381&lt;&gt;"",INDIRECT("'"&amp;I1381&amp;"'!"&amp;J1381),"")</f>
        <v>0</v>
      </c>
      <c r="I1381" s="1510" t="s">
        <v>4998</v>
      </c>
      <c r="J1381" s="1506" t="s">
        <v>5386</v>
      </c>
      <c r="K1381" s="4"/>
    </row>
    <row r="1382" spans="1:11" ht="15">
      <c r="A1382">
        <v>1323</v>
      </c>
      <c r="B1382" s="721">
        <f>'Expenditures 16-24'!K204</f>
        <v>0</v>
      </c>
      <c r="C1382" s="2" t="s">
        <v>504</v>
      </c>
      <c r="F1382" s="4"/>
      <c r="G1382" s="1" t="b">
        <f t="shared" ca="1" si="23"/>
        <v>1</v>
      </c>
      <c r="H1382" s="1505" cm="1">
        <f t="array" aca="1" ref="H1382" ca="1">IF(I1382&lt;&gt;"",INDIRECT("'"&amp;I1382&amp;"'!"&amp;J1382),"")</f>
        <v>0</v>
      </c>
      <c r="I1382" s="1510" t="s">
        <v>4998</v>
      </c>
      <c r="J1382" s="1506" t="s">
        <v>5387</v>
      </c>
      <c r="K1382" s="4"/>
    </row>
    <row r="1383" spans="1:11" ht="15">
      <c r="A1383">
        <v>1324</v>
      </c>
      <c r="B1383" s="721">
        <f>'Expenditures 16-24'!K207</f>
        <v>0</v>
      </c>
      <c r="C1383" s="2" t="s">
        <v>504</v>
      </c>
      <c r="F1383" s="4"/>
      <c r="G1383" s="1" t="b">
        <f t="shared" ca="1" si="23"/>
        <v>1</v>
      </c>
      <c r="H1383" s="1505" cm="1">
        <f t="array" aca="1" ref="H1383" ca="1">IF(I1383&lt;&gt;"",INDIRECT("'"&amp;I1383&amp;"'!"&amp;J1383),"")</f>
        <v>0</v>
      </c>
      <c r="I1383" s="1510" t="s">
        <v>4998</v>
      </c>
      <c r="J1383" s="1506" t="s">
        <v>5388</v>
      </c>
      <c r="K1383" s="4"/>
    </row>
    <row r="1384" spans="1:11" ht="15">
      <c r="A1384" s="5">
        <v>1325</v>
      </c>
      <c r="B1384" s="721"/>
      <c r="C1384" s="2" t="s">
        <v>504</v>
      </c>
      <c r="F1384" s="4" t="s">
        <v>4914</v>
      </c>
      <c r="G1384" s="1" t="b">
        <f t="shared" ca="1" si="23"/>
        <v>1</v>
      </c>
      <c r="H1384" s="1505" t="str" cm="1">
        <f t="array" aca="1" ref="H1384" ca="1">IF(I1384&lt;&gt;"",INDIRECT("'"&amp;I1384&amp;"'!"&amp;J1384),"")</f>
        <v/>
      </c>
      <c r="I1384" s="1510"/>
      <c r="J1384" s="1506"/>
      <c r="K1384" s="4"/>
    </row>
    <row r="1385" spans="1:11" ht="15">
      <c r="A1385">
        <v>1326</v>
      </c>
      <c r="B1385" s="721">
        <f>'Expenditures 16-24'!K212</f>
        <v>0</v>
      </c>
      <c r="C1385" s="2" t="s">
        <v>504</v>
      </c>
      <c r="F1385" s="4"/>
      <c r="G1385" s="1" t="b">
        <f t="shared" ca="1" si="23"/>
        <v>1</v>
      </c>
      <c r="H1385" s="1505" cm="1">
        <f t="array" aca="1" ref="H1385" ca="1">IF(I1385&lt;&gt;"",INDIRECT("'"&amp;I1385&amp;"'!"&amp;J1385),"")</f>
        <v>0</v>
      </c>
      <c r="I1385" s="1510" t="s">
        <v>4998</v>
      </c>
      <c r="J1385" s="1506" t="s">
        <v>5389</v>
      </c>
      <c r="K1385" s="4"/>
    </row>
    <row r="1386" spans="1:11" ht="15">
      <c r="A1386">
        <v>1327</v>
      </c>
      <c r="B1386" s="721">
        <f>'Expenditures 16-24'!K214</f>
        <v>27432218</v>
      </c>
      <c r="F1386" s="4"/>
      <c r="G1386" s="1" t="b">
        <f t="shared" ca="1" si="23"/>
        <v>1</v>
      </c>
      <c r="H1386" s="1505" cm="1">
        <f t="array" aca="1" ref="H1386" ca="1">IF(I1386&lt;&gt;"",INDIRECT("'"&amp;I1386&amp;"'!"&amp;J1386),"")</f>
        <v>27432218</v>
      </c>
      <c r="I1386" s="1510" t="s">
        <v>4998</v>
      </c>
      <c r="J1386" s="1506" t="s">
        <v>5390</v>
      </c>
      <c r="K1386" s="4"/>
    </row>
    <row r="1387" spans="1:11" ht="15">
      <c r="A1387">
        <v>1328</v>
      </c>
      <c r="B1387" s="721">
        <f>'Expenditures 16-24'!K215</f>
        <v>-2819754</v>
      </c>
      <c r="C1387" s="2" t="s">
        <v>504</v>
      </c>
      <c r="F1387" s="4"/>
      <c r="G1387" s="1" t="b">
        <f t="shared" ca="1" si="23"/>
        <v>1</v>
      </c>
      <c r="H1387" s="1505" cm="1">
        <f t="array" aca="1" ref="H1387" ca="1">IF(I1387&lt;&gt;"",INDIRECT("'"&amp;I1387&amp;"'!"&amp;J1387),"")</f>
        <v>-2819754</v>
      </c>
      <c r="I1387" s="1510" t="s">
        <v>4998</v>
      </c>
      <c r="J1387" s="1506" t="s">
        <v>5391</v>
      </c>
      <c r="K1387" s="4"/>
    </row>
    <row r="1388" spans="1:11" ht="15">
      <c r="A1388" s="5">
        <v>1329</v>
      </c>
      <c r="B1388" s="721"/>
      <c r="C1388" s="2" t="s">
        <v>504</v>
      </c>
      <c r="F1388" s="4" t="s">
        <v>4914</v>
      </c>
      <c r="G1388" s="1" t="b">
        <f t="shared" ca="1" si="23"/>
        <v>1</v>
      </c>
      <c r="H1388" s="1505" t="str" cm="1">
        <f t="array" aca="1" ref="H1388" ca="1">IF(I1388&lt;&gt;"",INDIRECT("'"&amp;I1388&amp;"'!"&amp;J1388),"")</f>
        <v/>
      </c>
      <c r="I1388" s="1510"/>
      <c r="J1388" s="1506"/>
      <c r="K1388" s="4"/>
    </row>
    <row r="1389" spans="1:11" ht="15">
      <c r="A1389" s="5">
        <v>1330</v>
      </c>
      <c r="B1389" s="721"/>
      <c r="C1389" s="2" t="s">
        <v>504</v>
      </c>
      <c r="F1389" s="4" t="s">
        <v>4914</v>
      </c>
      <c r="G1389" s="1" t="b">
        <f t="shared" ca="1" si="23"/>
        <v>1</v>
      </c>
      <c r="H1389" s="1505" t="str" cm="1">
        <f t="array" aca="1" ref="H1389" ca="1">IF(I1389&lt;&gt;"",INDIRECT("'"&amp;I1389&amp;"'!"&amp;J1389),"")</f>
        <v/>
      </c>
      <c r="I1389" s="1510"/>
      <c r="J1389" s="1506"/>
      <c r="K1389" s="4"/>
    </row>
    <row r="1390" spans="1:11" ht="15">
      <c r="A1390" s="5">
        <v>1331</v>
      </c>
      <c r="B1390" s="721"/>
      <c r="F1390" s="4" t="s">
        <v>4914</v>
      </c>
      <c r="G1390" s="1" t="b">
        <f t="shared" ca="1" si="23"/>
        <v>1</v>
      </c>
      <c r="H1390" s="1505" t="str" cm="1">
        <f t="array" aca="1" ref="H1390" ca="1">IF(I1390&lt;&gt;"",INDIRECT("'"&amp;I1390&amp;"'!"&amp;J1390),"")</f>
        <v/>
      </c>
      <c r="I1390" s="1510"/>
      <c r="J1390" s="1506"/>
      <c r="K1390" s="4"/>
    </row>
    <row r="1391" spans="1:11" ht="15">
      <c r="A1391" s="5">
        <v>1332</v>
      </c>
      <c r="B1391" s="721"/>
      <c r="F1391" s="4" t="s">
        <v>4914</v>
      </c>
      <c r="G1391" s="1" t="b">
        <f t="shared" ca="1" si="23"/>
        <v>1</v>
      </c>
      <c r="H1391" s="1505" t="str" cm="1">
        <f t="array" aca="1" ref="H1391" ca="1">IF(I1391&lt;&gt;"",INDIRECT("'"&amp;I1391&amp;"'!"&amp;J1391),"")</f>
        <v/>
      </c>
      <c r="I1391" s="1510"/>
      <c r="J1391" s="1506"/>
      <c r="K1391" s="4"/>
    </row>
    <row r="1392" spans="1:11" ht="15">
      <c r="A1392" s="5">
        <v>1333</v>
      </c>
      <c r="B1392" s="721"/>
      <c r="F1392" s="4" t="s">
        <v>4914</v>
      </c>
      <c r="G1392" s="1" t="b">
        <f t="shared" ca="1" si="23"/>
        <v>1</v>
      </c>
      <c r="H1392" s="1505" t="str" cm="1">
        <f t="array" aca="1" ref="H1392" ca="1">IF(I1392&lt;&gt;"",INDIRECT("'"&amp;I1392&amp;"'!"&amp;J1392),"")</f>
        <v/>
      </c>
      <c r="I1392" s="1510"/>
      <c r="J1392" s="1506"/>
      <c r="K1392" s="4"/>
    </row>
    <row r="1393" spans="1:11" ht="15">
      <c r="A1393" s="5">
        <v>1334</v>
      </c>
      <c r="B1393" s="721"/>
      <c r="F1393" s="4" t="s">
        <v>4914</v>
      </c>
      <c r="G1393" s="1" t="b">
        <f t="shared" ca="1" si="23"/>
        <v>1</v>
      </c>
      <c r="H1393" s="1505" t="str" cm="1">
        <f t="array" aca="1" ref="H1393" ca="1">IF(I1393&lt;&gt;"",INDIRECT("'"&amp;I1393&amp;"'!"&amp;J1393),"")</f>
        <v/>
      </c>
      <c r="I1393" s="1510"/>
      <c r="J1393" s="1506"/>
      <c r="K1393" s="4"/>
    </row>
    <row r="1394" spans="1:11" ht="15">
      <c r="A1394">
        <v>1335</v>
      </c>
      <c r="B1394" s="721">
        <f>'Expenditures 16-24'!D229</f>
        <v>53751</v>
      </c>
      <c r="F1394" s="4"/>
      <c r="G1394" s="1" t="b">
        <f t="shared" ca="1" si="23"/>
        <v>1</v>
      </c>
      <c r="H1394" s="1505" cm="1">
        <f t="array" aca="1" ref="H1394" ca="1">IF(I1394&lt;&gt;"",INDIRECT("'"&amp;I1394&amp;"'!"&amp;J1394),"")</f>
        <v>53751</v>
      </c>
      <c r="I1394" s="1510" t="s">
        <v>4998</v>
      </c>
      <c r="J1394" s="1506" t="s">
        <v>5392</v>
      </c>
      <c r="K1394" s="4"/>
    </row>
    <row r="1395" spans="1:11" ht="15">
      <c r="A1395" s="5">
        <v>1336</v>
      </c>
      <c r="B1395" s="721"/>
      <c r="F1395" s="4" t="s">
        <v>4914</v>
      </c>
      <c r="G1395" s="1" t="b">
        <f t="shared" ca="1" si="23"/>
        <v>1</v>
      </c>
      <c r="H1395" s="1505" t="str" cm="1">
        <f t="array" aca="1" ref="H1395" ca="1">IF(I1395&lt;&gt;"",INDIRECT("'"&amp;I1395&amp;"'!"&amp;J1395),"")</f>
        <v/>
      </c>
      <c r="I1395" s="1510"/>
      <c r="J1395" s="1506"/>
      <c r="K1395" s="4"/>
    </row>
    <row r="1396" spans="1:11" ht="15">
      <c r="A1396" s="5">
        <v>1337</v>
      </c>
      <c r="B1396" s="721"/>
      <c r="F1396" s="4" t="s">
        <v>4914</v>
      </c>
      <c r="G1396" s="1" t="b">
        <f t="shared" ca="1" si="23"/>
        <v>1</v>
      </c>
      <c r="H1396" s="1505" t="str" cm="1">
        <f t="array" aca="1" ref="H1396" ca="1">IF(I1396&lt;&gt;"",INDIRECT("'"&amp;I1396&amp;"'!"&amp;J1396),"")</f>
        <v/>
      </c>
      <c r="I1396" s="1510"/>
      <c r="J1396" s="1506"/>
      <c r="K1396" s="4"/>
    </row>
    <row r="1397" spans="1:11" ht="15">
      <c r="A1397" s="5">
        <v>1338</v>
      </c>
      <c r="B1397" s="721"/>
      <c r="F1397" s="4" t="s">
        <v>4914</v>
      </c>
      <c r="G1397" s="1" t="b">
        <f t="shared" ca="1" si="23"/>
        <v>1</v>
      </c>
      <c r="H1397" s="1505" t="str" cm="1">
        <f t="array" aca="1" ref="H1397" ca="1">IF(I1397&lt;&gt;"",INDIRECT("'"&amp;I1397&amp;"'!"&amp;J1397),"")</f>
        <v/>
      </c>
      <c r="I1397" s="1510"/>
      <c r="J1397" s="1506"/>
      <c r="K1397" s="4"/>
    </row>
    <row r="1398" spans="1:11" ht="15">
      <c r="A1398" s="5">
        <v>1339</v>
      </c>
      <c r="B1398" s="721"/>
      <c r="F1398" s="4" t="s">
        <v>4914</v>
      </c>
      <c r="G1398" s="1" t="b">
        <f t="shared" ca="1" si="23"/>
        <v>1</v>
      </c>
      <c r="H1398" s="1505" t="str" cm="1">
        <f t="array" aca="1" ref="H1398" ca="1">IF(I1398&lt;&gt;"",INDIRECT("'"&amp;I1398&amp;"'!"&amp;J1398),"")</f>
        <v/>
      </c>
      <c r="I1398" s="1510"/>
      <c r="J1398" s="1506"/>
      <c r="K1398" s="4"/>
    </row>
    <row r="1399" spans="1:11" ht="15">
      <c r="A1399" s="5">
        <v>1340</v>
      </c>
      <c r="B1399" s="721"/>
      <c r="F1399" s="4" t="s">
        <v>4914</v>
      </c>
      <c r="G1399" s="1" t="b">
        <f t="shared" ca="1" si="23"/>
        <v>1</v>
      </c>
      <c r="H1399" s="1505" t="str" cm="1">
        <f t="array" aca="1" ref="H1399" ca="1">IF(I1399&lt;&gt;"",INDIRECT("'"&amp;I1399&amp;"'!"&amp;J1399),"")</f>
        <v/>
      </c>
      <c r="I1399" s="1510"/>
      <c r="J1399" s="1506"/>
      <c r="K1399" s="4"/>
    </row>
    <row r="1400" spans="1:11" ht="15">
      <c r="A1400">
        <v>1341</v>
      </c>
      <c r="B1400" s="721">
        <f>'Expenditures 16-24'!D231</f>
        <v>530493</v>
      </c>
      <c r="F1400" s="4"/>
      <c r="G1400" s="1" t="b">
        <f t="shared" ca="1" si="23"/>
        <v>1</v>
      </c>
      <c r="H1400" s="1505" cm="1">
        <f t="array" aca="1" ref="H1400" ca="1">IF(I1400&lt;&gt;"",INDIRECT("'"&amp;I1400&amp;"'!"&amp;J1400),"")</f>
        <v>530493</v>
      </c>
      <c r="I1400" s="1510" t="s">
        <v>4998</v>
      </c>
      <c r="J1400" s="1506" t="s">
        <v>5393</v>
      </c>
      <c r="K1400" s="4"/>
    </row>
    <row r="1401" spans="1:11" ht="15">
      <c r="A1401" s="5">
        <v>1342</v>
      </c>
      <c r="B1401" s="721"/>
      <c r="F1401" s="4" t="s">
        <v>4914</v>
      </c>
      <c r="G1401" s="1" t="b">
        <f t="shared" ca="1" si="23"/>
        <v>1</v>
      </c>
      <c r="H1401" s="1505" t="str" cm="1">
        <f t="array" aca="1" ref="H1401" ca="1">IF(I1401&lt;&gt;"",INDIRECT("'"&amp;I1401&amp;"'!"&amp;J1401),"")</f>
        <v/>
      </c>
      <c r="I1401" s="1510"/>
      <c r="J1401" s="1506"/>
      <c r="K1401" s="4"/>
    </row>
    <row r="1402" spans="1:11" ht="15">
      <c r="A1402" s="5">
        <v>1343</v>
      </c>
      <c r="B1402" s="721"/>
      <c r="F1402" s="4" t="s">
        <v>4914</v>
      </c>
      <c r="G1402" s="1" t="b">
        <f t="shared" ca="1" si="23"/>
        <v>1</v>
      </c>
      <c r="H1402" s="1505" t="str" cm="1">
        <f t="array" aca="1" ref="H1402" ca="1">IF(I1402&lt;&gt;"",INDIRECT("'"&amp;I1402&amp;"'!"&amp;J1402),"")</f>
        <v/>
      </c>
      <c r="I1402" s="1510"/>
      <c r="J1402" s="1506"/>
      <c r="K1402" s="4"/>
    </row>
    <row r="1403" spans="1:11" ht="15">
      <c r="A1403" s="5">
        <v>1344</v>
      </c>
      <c r="B1403" s="721"/>
      <c r="F1403" s="4" t="s">
        <v>4914</v>
      </c>
      <c r="G1403" s="1" t="b">
        <f t="shared" ca="1" si="23"/>
        <v>1</v>
      </c>
      <c r="H1403" s="1505" t="str" cm="1">
        <f t="array" aca="1" ref="H1403" ca="1">IF(I1403&lt;&gt;"",INDIRECT("'"&amp;I1403&amp;"'!"&amp;J1403),"")</f>
        <v/>
      </c>
      <c r="I1403" s="1510"/>
      <c r="J1403" s="1506"/>
      <c r="K1403" s="4"/>
    </row>
    <row r="1404" spans="1:11" ht="15">
      <c r="A1404">
        <v>1345</v>
      </c>
      <c r="B1404" s="721">
        <f>'Expenditures 16-24'!D225</f>
        <v>0</v>
      </c>
      <c r="F1404" s="4"/>
      <c r="G1404" s="1" t="b">
        <f t="shared" ca="1" si="23"/>
        <v>1</v>
      </c>
      <c r="H1404" s="1505" cm="1">
        <f t="array" aca="1" ref="H1404" ca="1">IF(I1404&lt;&gt;"",INDIRECT("'"&amp;I1404&amp;"'!"&amp;J1404),"")</f>
        <v>0</v>
      </c>
      <c r="I1404" s="1510" t="s">
        <v>4998</v>
      </c>
      <c r="J1404" s="1506" t="s">
        <v>5394</v>
      </c>
      <c r="K1404" s="4"/>
    </row>
    <row r="1405" spans="1:11" ht="15">
      <c r="A1405">
        <v>1346</v>
      </c>
      <c r="B1405" s="721">
        <f>'Expenditures 16-24'!D226</f>
        <v>69259</v>
      </c>
      <c r="F1405" s="4"/>
      <c r="G1405" s="1" t="b">
        <f t="shared" ca="1" si="23"/>
        <v>1</v>
      </c>
      <c r="H1405" s="1505" cm="1">
        <f t="array" aca="1" ref="H1405" ca="1">IF(I1405&lt;&gt;"",INDIRECT("'"&amp;I1405&amp;"'!"&amp;J1405),"")</f>
        <v>69259</v>
      </c>
      <c r="I1405" s="1510" t="s">
        <v>4998</v>
      </c>
      <c r="J1405" s="1506" t="s">
        <v>5395</v>
      </c>
      <c r="K1405" s="4"/>
    </row>
    <row r="1406" spans="1:11" ht="15">
      <c r="A1406">
        <v>1347</v>
      </c>
      <c r="B1406" s="721">
        <f>'Expenditures 16-24'!D227</f>
        <v>199131</v>
      </c>
      <c r="F1406" s="4"/>
      <c r="G1406" s="1" t="b">
        <f t="shared" ca="1" si="23"/>
        <v>1</v>
      </c>
      <c r="H1406" s="1505" cm="1">
        <f t="array" aca="1" ref="H1406" ca="1">IF(I1406&lt;&gt;"",INDIRECT("'"&amp;I1406&amp;"'!"&amp;J1406),"")</f>
        <v>199131</v>
      </c>
      <c r="I1406" s="1510" t="s">
        <v>4998</v>
      </c>
      <c r="J1406" s="1506" t="s">
        <v>5396</v>
      </c>
      <c r="K1406" s="4"/>
    </row>
    <row r="1407" spans="1:11" ht="15">
      <c r="A1407">
        <v>1348</v>
      </c>
      <c r="B1407" s="721">
        <f>'Expenditures 16-24'!D228</f>
        <v>41188</v>
      </c>
      <c r="F1407" s="4"/>
      <c r="G1407" s="1" t="b">
        <f t="shared" ca="1" si="23"/>
        <v>1</v>
      </c>
      <c r="H1407" s="1505" cm="1">
        <f t="array" aca="1" ref="H1407" ca="1">IF(I1407&lt;&gt;"",INDIRECT("'"&amp;I1407&amp;"'!"&amp;J1407),"")</f>
        <v>41188</v>
      </c>
      <c r="I1407" s="1510" t="s">
        <v>4998</v>
      </c>
      <c r="J1407" s="1506" t="s">
        <v>5397</v>
      </c>
      <c r="K1407" s="4"/>
    </row>
    <row r="1408" spans="1:11" ht="15">
      <c r="A1408">
        <v>1349</v>
      </c>
      <c r="B1408" s="721">
        <f>'Expenditures 16-24'!D233</f>
        <v>6035766</v>
      </c>
      <c r="F1408" s="4"/>
      <c r="G1408" s="1" t="b">
        <f t="shared" ca="1" si="23"/>
        <v>1</v>
      </c>
      <c r="H1408" s="1505" cm="1">
        <f t="array" aca="1" ref="H1408" ca="1">IF(I1408&lt;&gt;"",INDIRECT("'"&amp;I1408&amp;"'!"&amp;J1408),"")</f>
        <v>6035766</v>
      </c>
      <c r="I1408" s="1510" t="s">
        <v>4998</v>
      </c>
      <c r="J1408" s="1506" t="s">
        <v>5398</v>
      </c>
      <c r="K1408" s="4"/>
    </row>
    <row r="1409" spans="1:11" ht="15">
      <c r="A1409">
        <v>1350</v>
      </c>
      <c r="B1409" s="721">
        <f>'Expenditures 16-24'!D236</f>
        <v>475385</v>
      </c>
      <c r="F1409" s="4"/>
      <c r="G1409" s="1" t="b">
        <f t="shared" ca="1" si="23"/>
        <v>1</v>
      </c>
      <c r="H1409" s="1505" cm="1">
        <f t="array" aca="1" ref="H1409" ca="1">IF(I1409&lt;&gt;"",INDIRECT("'"&amp;I1409&amp;"'!"&amp;J1409),"")</f>
        <v>475385</v>
      </c>
      <c r="I1409" s="1510" t="s">
        <v>4998</v>
      </c>
      <c r="J1409" s="1506" t="s">
        <v>5399</v>
      </c>
      <c r="K1409" s="4"/>
    </row>
    <row r="1410" spans="1:11" ht="15">
      <c r="A1410">
        <v>1351</v>
      </c>
      <c r="B1410" s="721">
        <f>'Expenditures 16-24'!D237</f>
        <v>179399</v>
      </c>
      <c r="C1410" s="2" t="s">
        <v>504</v>
      </c>
      <c r="F1410" s="4"/>
      <c r="G1410" s="1" t="b">
        <f t="shared" ca="1" si="23"/>
        <v>1</v>
      </c>
      <c r="H1410" s="1505" cm="1">
        <f t="array" aca="1" ref="H1410" ca="1">IF(I1410&lt;&gt;"",INDIRECT("'"&amp;I1410&amp;"'!"&amp;J1410),"")</f>
        <v>179399</v>
      </c>
      <c r="I1410" s="1510" t="s">
        <v>4998</v>
      </c>
      <c r="J1410" s="1506" t="s">
        <v>5400</v>
      </c>
      <c r="K1410" s="4"/>
    </row>
    <row r="1411" spans="1:11" ht="15">
      <c r="A1411">
        <v>1352</v>
      </c>
      <c r="B1411" s="721">
        <f>'Expenditures 16-24'!D238</f>
        <v>684181</v>
      </c>
      <c r="F1411" s="4"/>
      <c r="G1411" s="1" t="b">
        <f t="shared" ca="1" si="23"/>
        <v>1</v>
      </c>
      <c r="H1411" s="1505" cm="1">
        <f t="array" aca="1" ref="H1411" ca="1">IF(I1411&lt;&gt;"",INDIRECT("'"&amp;I1411&amp;"'!"&amp;J1411),"")</f>
        <v>684181</v>
      </c>
      <c r="I1411" s="1510" t="s">
        <v>4998</v>
      </c>
      <c r="J1411" s="1506" t="s">
        <v>5401</v>
      </c>
      <c r="K1411" s="4"/>
    </row>
    <row r="1412" spans="1:11" ht="15">
      <c r="A1412">
        <v>1353</v>
      </c>
      <c r="B1412" s="721">
        <f>'Expenditures 16-24'!D239</f>
        <v>21168</v>
      </c>
      <c r="F1412" s="4"/>
      <c r="G1412" s="1" t="b">
        <f t="shared" ca="1" si="23"/>
        <v>1</v>
      </c>
      <c r="H1412" s="1505" cm="1">
        <f t="array" aca="1" ref="H1412" ca="1">IF(I1412&lt;&gt;"",INDIRECT("'"&amp;I1412&amp;"'!"&amp;J1412),"")</f>
        <v>21168</v>
      </c>
      <c r="I1412" s="1510" t="s">
        <v>4998</v>
      </c>
      <c r="J1412" s="1506" t="s">
        <v>5402</v>
      </c>
      <c r="K1412" s="4"/>
    </row>
    <row r="1413" spans="1:11" ht="15">
      <c r="A1413">
        <v>1354</v>
      </c>
      <c r="B1413" s="721">
        <f>'Expenditures 16-24'!D240</f>
        <v>76378</v>
      </c>
      <c r="F1413" s="4"/>
      <c r="G1413" s="1" t="b">
        <f t="shared" ca="1" si="23"/>
        <v>1</v>
      </c>
      <c r="H1413" s="1505" cm="1">
        <f t="array" aca="1" ref="H1413" ca="1">IF(I1413&lt;&gt;"",INDIRECT("'"&amp;I1413&amp;"'!"&amp;J1413),"")</f>
        <v>76378</v>
      </c>
      <c r="I1413" s="1510" t="s">
        <v>4998</v>
      </c>
      <c r="J1413" s="1506" t="s">
        <v>5403</v>
      </c>
      <c r="K1413" s="4"/>
    </row>
    <row r="1414" spans="1:11" ht="15">
      <c r="A1414">
        <v>1355</v>
      </c>
      <c r="B1414" s="721">
        <f>'Expenditures 16-24'!D241</f>
        <v>191663</v>
      </c>
      <c r="F1414" s="4"/>
      <c r="G1414" s="1" t="b">
        <f t="shared" ca="1" si="23"/>
        <v>1</v>
      </c>
      <c r="H1414" s="1505" cm="1">
        <f t="array" aca="1" ref="H1414" ca="1">IF(I1414&lt;&gt;"",INDIRECT("'"&amp;I1414&amp;"'!"&amp;J1414),"")</f>
        <v>191663</v>
      </c>
      <c r="I1414" s="1510" t="s">
        <v>4998</v>
      </c>
      <c r="J1414" s="1506" t="s">
        <v>5404</v>
      </c>
      <c r="K1414" s="4"/>
    </row>
    <row r="1415" spans="1:11" ht="15">
      <c r="A1415">
        <v>1356</v>
      </c>
      <c r="B1415" s="721">
        <f>'Expenditures 16-24'!D242</f>
        <v>1628174</v>
      </c>
      <c r="F1415" s="4"/>
      <c r="G1415" s="1" t="b">
        <f t="shared" ca="1" si="23"/>
        <v>1</v>
      </c>
      <c r="H1415" s="1505" cm="1">
        <f t="array" aca="1" ref="H1415" ca="1">IF(I1415&lt;&gt;"",INDIRECT("'"&amp;I1415&amp;"'!"&amp;J1415),"")</f>
        <v>1628174</v>
      </c>
      <c r="I1415" s="1510" t="s">
        <v>4998</v>
      </c>
      <c r="J1415" s="1506" t="s">
        <v>5405</v>
      </c>
      <c r="K1415" s="4"/>
    </row>
    <row r="1416" spans="1:11" ht="15">
      <c r="A1416">
        <v>1357</v>
      </c>
      <c r="B1416" s="721">
        <f>'Expenditures 16-24'!D244</f>
        <v>139697</v>
      </c>
      <c r="F1416" s="4"/>
      <c r="G1416" s="1" t="b">
        <f t="shared" ca="1" si="23"/>
        <v>1</v>
      </c>
      <c r="H1416" s="1505" cm="1">
        <f t="array" aca="1" ref="H1416" ca="1">IF(I1416&lt;&gt;"",INDIRECT("'"&amp;I1416&amp;"'!"&amp;J1416),"")</f>
        <v>139697</v>
      </c>
      <c r="I1416" s="1510" t="s">
        <v>4998</v>
      </c>
      <c r="J1416" s="1506" t="s">
        <v>5406</v>
      </c>
      <c r="K1416" s="4"/>
    </row>
    <row r="1417" spans="1:11" ht="15">
      <c r="A1417">
        <v>1358</v>
      </c>
      <c r="B1417" s="721">
        <f>'Expenditures 16-24'!D245</f>
        <v>231558</v>
      </c>
      <c r="C1417" s="2" t="s">
        <v>504</v>
      </c>
      <c r="F1417" s="4"/>
      <c r="G1417" s="1" t="b">
        <f t="shared" ca="1" si="23"/>
        <v>1</v>
      </c>
      <c r="H1417" s="1505" cm="1">
        <f t="array" aca="1" ref="H1417" ca="1">IF(I1417&lt;&gt;"",INDIRECT("'"&amp;I1417&amp;"'!"&amp;J1417),"")</f>
        <v>231558</v>
      </c>
      <c r="I1417" s="1510" t="s">
        <v>4998</v>
      </c>
      <c r="J1417" s="1506" t="s">
        <v>5407</v>
      </c>
      <c r="K1417" s="4"/>
    </row>
    <row r="1418" spans="1:11" ht="15">
      <c r="A1418">
        <v>1359</v>
      </c>
      <c r="B1418" s="721">
        <f>'Expenditures 16-24'!D246</f>
        <v>43000</v>
      </c>
      <c r="F1418" s="4"/>
      <c r="G1418" s="1" t="b">
        <f t="shared" ca="1" si="23"/>
        <v>1</v>
      </c>
      <c r="H1418" s="1505" cm="1">
        <f t="array" aca="1" ref="H1418" ca="1">IF(I1418&lt;&gt;"",INDIRECT("'"&amp;I1418&amp;"'!"&amp;J1418),"")</f>
        <v>43000</v>
      </c>
      <c r="I1418" s="1510" t="s">
        <v>4998</v>
      </c>
      <c r="J1418" s="1506" t="s">
        <v>5408</v>
      </c>
      <c r="K1418" s="4"/>
    </row>
    <row r="1419" spans="1:11" ht="15">
      <c r="A1419">
        <v>1360</v>
      </c>
      <c r="B1419" s="721">
        <f>'Expenditures 16-24'!D247</f>
        <v>414255</v>
      </c>
      <c r="F1419" s="4"/>
      <c r="G1419" s="1" t="b">
        <f t="shared" ca="1" si="23"/>
        <v>1</v>
      </c>
      <c r="H1419" s="1505" cm="1">
        <f t="array" aca="1" ref="H1419" ca="1">IF(I1419&lt;&gt;"",INDIRECT("'"&amp;I1419&amp;"'!"&amp;J1419),"")</f>
        <v>414255</v>
      </c>
      <c r="I1419" s="1510" t="s">
        <v>4998</v>
      </c>
      <c r="J1419" s="1506" t="s">
        <v>5409</v>
      </c>
      <c r="K1419" s="4"/>
    </row>
    <row r="1420" spans="1:11" ht="15">
      <c r="A1420" s="1">
        <v>1361</v>
      </c>
      <c r="B1420" s="721">
        <f>'Expenditures 16-24'!D249</f>
        <v>17</v>
      </c>
      <c r="D1420" s="4" t="s">
        <v>1755</v>
      </c>
      <c r="F1420" s="4"/>
      <c r="G1420" s="1" t="b">
        <f t="shared" ca="1" si="23"/>
        <v>1</v>
      </c>
      <c r="H1420" s="1505" cm="1">
        <f t="array" aca="1" ref="H1420" ca="1">IF(I1420&lt;&gt;"",INDIRECT("'"&amp;I1420&amp;"'!"&amp;J1420),"")</f>
        <v>17</v>
      </c>
      <c r="I1420" s="1510" t="s">
        <v>4998</v>
      </c>
      <c r="J1420" s="1506" t="s">
        <v>5410</v>
      </c>
      <c r="K1420" s="4"/>
    </row>
    <row r="1421" spans="1:11" ht="15">
      <c r="A1421" s="1">
        <v>1362</v>
      </c>
      <c r="B1421" s="721">
        <f>'Expenditures 16-24'!D250</f>
        <v>262164</v>
      </c>
      <c r="C1421" s="2" t="s">
        <v>504</v>
      </c>
      <c r="D1421" s="4" t="s">
        <v>1755</v>
      </c>
      <c r="F1421" s="4"/>
      <c r="G1421" s="1" t="b">
        <f t="shared" ca="1" si="23"/>
        <v>1</v>
      </c>
      <c r="H1421" s="1505" cm="1">
        <f t="array" aca="1" ref="H1421" ca="1">IF(I1421&lt;&gt;"",INDIRECT("'"&amp;I1421&amp;"'!"&amp;J1421),"")</f>
        <v>262164</v>
      </c>
      <c r="I1421" s="1510" t="s">
        <v>4998</v>
      </c>
      <c r="J1421" s="1506" t="s">
        <v>5411</v>
      </c>
      <c r="K1421" s="4"/>
    </row>
    <row r="1422" spans="1:11" ht="15">
      <c r="A1422">
        <v>1363</v>
      </c>
      <c r="B1422" s="721">
        <f>'Expenditures 16-24'!D254</f>
        <v>485394</v>
      </c>
      <c r="F1422" s="4"/>
      <c r="G1422" s="1" t="b">
        <f t="shared" ca="1" si="23"/>
        <v>1</v>
      </c>
      <c r="H1422" s="1505" cm="1">
        <f t="array" aca="1" ref="H1422" ca="1">IF(I1422&lt;&gt;"",INDIRECT("'"&amp;I1422&amp;"'!"&amp;J1422),"")</f>
        <v>485394</v>
      </c>
      <c r="I1422" s="1510" t="s">
        <v>4998</v>
      </c>
      <c r="J1422" s="1506" t="s">
        <v>5412</v>
      </c>
      <c r="K1422" s="4"/>
    </row>
    <row r="1423" spans="1:11" ht="15">
      <c r="A1423">
        <v>1364</v>
      </c>
      <c r="B1423" s="721">
        <f>'Expenditures 16-24'!D256</f>
        <v>1011032</v>
      </c>
      <c r="F1423" s="4"/>
      <c r="G1423" s="1" t="b">
        <f t="shared" ca="1" si="23"/>
        <v>1</v>
      </c>
      <c r="H1423" s="1505" cm="1">
        <f t="array" aca="1" ref="H1423" ca="1">IF(I1423&lt;&gt;"",INDIRECT("'"&amp;I1423&amp;"'!"&amp;J1423),"")</f>
        <v>1011032</v>
      </c>
      <c r="I1423" s="1510" t="s">
        <v>4998</v>
      </c>
      <c r="J1423" s="1506" t="s">
        <v>5413</v>
      </c>
      <c r="K1423" s="4"/>
    </row>
    <row r="1424" spans="1:11" ht="15">
      <c r="A1424">
        <v>1365</v>
      </c>
      <c r="B1424" s="721">
        <f>'Expenditures 16-24'!D257</f>
        <v>360367</v>
      </c>
      <c r="C1424" s="2" t="s">
        <v>504</v>
      </c>
      <c r="F1424" s="4"/>
      <c r="G1424" s="1" t="b">
        <f t="shared" ca="1" si="23"/>
        <v>1</v>
      </c>
      <c r="H1424" s="1505" cm="1">
        <f t="array" aca="1" ref="H1424" ca="1">IF(I1424&lt;&gt;"",INDIRECT("'"&amp;I1424&amp;"'!"&amp;J1424),"")</f>
        <v>360367</v>
      </c>
      <c r="I1424" s="1510" t="s">
        <v>4998</v>
      </c>
      <c r="J1424" s="1506" t="s">
        <v>5414</v>
      </c>
      <c r="K1424" s="4"/>
    </row>
    <row r="1425" spans="1:11" ht="15">
      <c r="A1425">
        <v>1366</v>
      </c>
      <c r="B1425" s="721">
        <f>'Expenditures 16-24'!D258</f>
        <v>1371399</v>
      </c>
      <c r="F1425" s="4"/>
      <c r="G1425" s="1" t="b">
        <f t="shared" ca="1" si="23"/>
        <v>1</v>
      </c>
      <c r="H1425" s="1505" cm="1">
        <f t="array" aca="1" ref="H1425" ca="1">IF(I1425&lt;&gt;"",INDIRECT("'"&amp;I1425&amp;"'!"&amp;J1425),"")</f>
        <v>1371399</v>
      </c>
      <c r="I1425" s="1510" t="s">
        <v>4998</v>
      </c>
      <c r="J1425" s="1506" t="s">
        <v>5415</v>
      </c>
      <c r="K1425" s="4"/>
    </row>
    <row r="1426" spans="1:11" ht="15">
      <c r="A1426">
        <v>1367</v>
      </c>
      <c r="B1426" s="721">
        <f>'Expenditures 16-24'!D260</f>
        <v>3581</v>
      </c>
      <c r="F1426" s="4"/>
      <c r="G1426" s="1" t="b">
        <f t="shared" ca="1" si="23"/>
        <v>1</v>
      </c>
      <c r="H1426" s="1505" cm="1">
        <f t="array" aca="1" ref="H1426" ca="1">IF(I1426&lt;&gt;"",INDIRECT("'"&amp;I1426&amp;"'!"&amp;J1426),"")</f>
        <v>3581</v>
      </c>
      <c r="I1426" s="1510" t="s">
        <v>4998</v>
      </c>
      <c r="J1426" s="1506" t="s">
        <v>5416</v>
      </c>
      <c r="K1426" s="4"/>
    </row>
    <row r="1427" spans="1:11" ht="15">
      <c r="A1427">
        <v>1368</v>
      </c>
      <c r="B1427" s="721">
        <f>'Expenditures 16-24'!D261</f>
        <v>251852</v>
      </c>
      <c r="C1427" s="2" t="s">
        <v>504</v>
      </c>
      <c r="F1427" s="4"/>
      <c r="G1427" s="1" t="b">
        <f t="shared" ca="1" si="23"/>
        <v>1</v>
      </c>
      <c r="H1427" s="1505" cm="1">
        <f t="array" aca="1" ref="H1427" ca="1">IF(I1427&lt;&gt;"",INDIRECT("'"&amp;I1427&amp;"'!"&amp;J1427),"")</f>
        <v>251852</v>
      </c>
      <c r="I1427" s="1510" t="s">
        <v>4998</v>
      </c>
      <c r="J1427" s="1506" t="s">
        <v>5417</v>
      </c>
      <c r="K1427" s="4"/>
    </row>
    <row r="1428" spans="1:11" ht="15">
      <c r="A1428">
        <v>1369</v>
      </c>
      <c r="B1428" s="721">
        <f>'Expenditures 16-24'!D262</f>
        <v>0</v>
      </c>
      <c r="F1428" s="4"/>
      <c r="G1428" s="1" t="b">
        <f t="shared" ca="1" si="23"/>
        <v>1</v>
      </c>
      <c r="H1428" s="1505" cm="1">
        <f t="array" aca="1" ref="H1428" ca="1">IF(I1428&lt;&gt;"",INDIRECT("'"&amp;I1428&amp;"'!"&amp;J1428),"")</f>
        <v>0</v>
      </c>
      <c r="I1428" s="1510" t="s">
        <v>4998</v>
      </c>
      <c r="J1428" s="1506" t="s">
        <v>5418</v>
      </c>
      <c r="K1428" s="4"/>
    </row>
    <row r="1429" spans="1:11" ht="15">
      <c r="A1429">
        <v>1370</v>
      </c>
      <c r="B1429" s="721">
        <f>'Expenditures 16-24'!D263</f>
        <v>1928310</v>
      </c>
      <c r="F1429" s="4"/>
      <c r="G1429" s="1" t="b">
        <f t="shared" ca="1" si="23"/>
        <v>1</v>
      </c>
      <c r="H1429" s="1505" cm="1">
        <f t="array" aca="1" ref="H1429" ca="1">IF(I1429&lt;&gt;"",INDIRECT("'"&amp;I1429&amp;"'!"&amp;J1429),"")</f>
        <v>1928310</v>
      </c>
      <c r="I1429" s="1510" t="s">
        <v>4998</v>
      </c>
      <c r="J1429" s="1506" t="s">
        <v>5419</v>
      </c>
      <c r="K1429" s="4"/>
    </row>
    <row r="1430" spans="1:11" ht="15">
      <c r="A1430">
        <v>1371</v>
      </c>
      <c r="B1430" s="721">
        <f>'Expenditures 16-24'!D264</f>
        <v>2882189</v>
      </c>
      <c r="F1430" s="4"/>
      <c r="G1430" s="1" t="b">
        <f t="shared" ca="1" si="23"/>
        <v>1</v>
      </c>
      <c r="H1430" s="1505" cm="1">
        <f t="array" aca="1" ref="H1430" ca="1">IF(I1430&lt;&gt;"",INDIRECT("'"&amp;I1430&amp;"'!"&amp;J1430),"")</f>
        <v>2882189</v>
      </c>
      <c r="I1430" s="1510" t="s">
        <v>4998</v>
      </c>
      <c r="J1430" s="1506" t="s">
        <v>5420</v>
      </c>
      <c r="K1430" s="4"/>
    </row>
    <row r="1431" spans="1:11" ht="15">
      <c r="A1431">
        <v>1372</v>
      </c>
      <c r="B1431" s="721">
        <f>'Expenditures 16-24'!D265</f>
        <v>15654</v>
      </c>
      <c r="F1431" s="4"/>
      <c r="G1431" s="1" t="b">
        <f t="shared" ca="1" si="23"/>
        <v>1</v>
      </c>
      <c r="H1431" s="1505" cm="1">
        <f t="array" aca="1" ref="H1431" ca="1">IF(I1431&lt;&gt;"",INDIRECT("'"&amp;I1431&amp;"'!"&amp;J1431),"")</f>
        <v>15654</v>
      </c>
      <c r="I1431" s="1510" t="s">
        <v>4998</v>
      </c>
      <c r="J1431" s="1506" t="s">
        <v>5421</v>
      </c>
      <c r="K1431" s="4"/>
    </row>
    <row r="1432" spans="1:11" ht="15">
      <c r="A1432">
        <v>1373</v>
      </c>
      <c r="B1432" s="721">
        <f>'Expenditures 16-24'!D266</f>
        <v>216734</v>
      </c>
      <c r="F1432" s="4"/>
      <c r="G1432" s="1" t="b">
        <f t="shared" ca="1" si="23"/>
        <v>1</v>
      </c>
      <c r="H1432" s="1505" cm="1">
        <f t="array" aca="1" ref="H1432" ca="1">IF(I1432&lt;&gt;"",INDIRECT("'"&amp;I1432&amp;"'!"&amp;J1432),"")</f>
        <v>216734</v>
      </c>
      <c r="I1432" s="1510" t="s">
        <v>4998</v>
      </c>
      <c r="J1432" s="1506" t="s">
        <v>5422</v>
      </c>
      <c r="K1432" s="4"/>
    </row>
    <row r="1433" spans="1:11" ht="15">
      <c r="A1433" s="5">
        <v>1374</v>
      </c>
      <c r="B1433" s="721"/>
      <c r="F1433" s="4" t="s">
        <v>4914</v>
      </c>
      <c r="G1433" s="1" t="b">
        <f t="shared" ca="1" si="23"/>
        <v>1</v>
      </c>
      <c r="H1433" s="1505" t="str" cm="1">
        <f t="array" aca="1" ref="H1433" ca="1">IF(I1433&lt;&gt;"",INDIRECT("'"&amp;I1433&amp;"'!"&amp;J1433),"")</f>
        <v/>
      </c>
      <c r="I1433" s="1510"/>
      <c r="J1433" s="1506"/>
      <c r="K1433" s="4"/>
    </row>
    <row r="1434" spans="1:11" ht="15">
      <c r="A1434">
        <v>1375</v>
      </c>
      <c r="B1434" s="721">
        <f>'Expenditures 16-24'!D267</f>
        <v>5298320</v>
      </c>
      <c r="F1434" s="4"/>
      <c r="G1434" s="1" t="b">
        <f t="shared" ca="1" si="23"/>
        <v>1</v>
      </c>
      <c r="H1434" s="1505" cm="1">
        <f t="array" aca="1" ref="H1434" ca="1">IF(I1434&lt;&gt;"",INDIRECT("'"&amp;I1434&amp;"'!"&amp;J1434),"")</f>
        <v>5298320</v>
      </c>
      <c r="I1434" s="1510" t="s">
        <v>4998</v>
      </c>
      <c r="J1434" s="1506" t="s">
        <v>5423</v>
      </c>
      <c r="K1434" s="4"/>
    </row>
    <row r="1435" spans="1:11" ht="15">
      <c r="A1435">
        <v>1376</v>
      </c>
      <c r="B1435" s="721">
        <f>'Expenditures 16-24'!D269</f>
        <v>0</v>
      </c>
      <c r="F1435" s="4"/>
      <c r="G1435" s="1" t="b">
        <f t="shared" ca="1" si="23"/>
        <v>1</v>
      </c>
      <c r="H1435" s="1505" cm="1">
        <f t="array" aca="1" ref="H1435" ca="1">IF(I1435&lt;&gt;"",INDIRECT("'"&amp;I1435&amp;"'!"&amp;J1435),"")</f>
        <v>0</v>
      </c>
      <c r="I1435" s="1510" t="s">
        <v>4998</v>
      </c>
      <c r="J1435" s="1506" t="s">
        <v>5424</v>
      </c>
      <c r="K1435" s="4"/>
    </row>
    <row r="1436" spans="1:11" ht="15">
      <c r="A1436">
        <v>1377</v>
      </c>
      <c r="B1436" s="721">
        <f>'Expenditures 16-24'!D270</f>
        <v>0</v>
      </c>
      <c r="C1436" s="2" t="s">
        <v>504</v>
      </c>
      <c r="F1436" s="4"/>
      <c r="G1436" s="1" t="b">
        <f t="shared" ca="1" si="23"/>
        <v>1</v>
      </c>
      <c r="H1436" s="1505" cm="1">
        <f t="array" aca="1" ref="H1436" ca="1">IF(I1436&lt;&gt;"",INDIRECT("'"&amp;I1436&amp;"'!"&amp;J1436),"")</f>
        <v>0</v>
      </c>
      <c r="I1436" s="1510" t="s">
        <v>4998</v>
      </c>
      <c r="J1436" s="1506" t="s">
        <v>5425</v>
      </c>
      <c r="K1436" s="4"/>
    </row>
    <row r="1437" spans="1:11" ht="15">
      <c r="A1437">
        <v>1378</v>
      </c>
      <c r="B1437" s="721">
        <f>'Expenditures 16-24'!D271</f>
        <v>71340</v>
      </c>
      <c r="F1437" s="4"/>
      <c r="G1437" s="1" t="b">
        <f t="shared" ca="1" si="23"/>
        <v>1</v>
      </c>
      <c r="H1437" s="1505" cm="1">
        <f t="array" aca="1" ref="H1437" ca="1">IF(I1437&lt;&gt;"",INDIRECT("'"&amp;I1437&amp;"'!"&amp;J1437),"")</f>
        <v>71340</v>
      </c>
      <c r="I1437" s="1510" t="s">
        <v>4998</v>
      </c>
      <c r="J1437" s="1506" t="s">
        <v>5426</v>
      </c>
      <c r="K1437" s="4"/>
    </row>
    <row r="1438" spans="1:11" ht="15">
      <c r="A1438">
        <v>1379</v>
      </c>
      <c r="B1438" s="721">
        <f>'Expenditures 16-24'!D272</f>
        <v>287240</v>
      </c>
      <c r="F1438" s="4"/>
      <c r="G1438" s="1" t="b">
        <f t="shared" ca="1" si="23"/>
        <v>1</v>
      </c>
      <c r="H1438" s="1505" cm="1">
        <f t="array" aca="1" ref="H1438" ca="1">IF(I1438&lt;&gt;"",INDIRECT("'"&amp;I1438&amp;"'!"&amp;J1438),"")</f>
        <v>287240</v>
      </c>
      <c r="I1438" s="1510" t="s">
        <v>4998</v>
      </c>
      <c r="J1438" s="1506" t="s">
        <v>5427</v>
      </c>
      <c r="K1438" s="4"/>
    </row>
    <row r="1439" spans="1:11" ht="15">
      <c r="A1439" s="5">
        <v>1380</v>
      </c>
      <c r="B1439" s="721"/>
      <c r="F1439" s="4" t="s">
        <v>4914</v>
      </c>
      <c r="G1439" s="1" t="b">
        <f t="shared" ca="1" si="23"/>
        <v>1</v>
      </c>
      <c r="H1439" s="1505" t="str" cm="1">
        <f t="array" aca="1" ref="H1439" ca="1">IF(I1439&lt;&gt;"",INDIRECT("'"&amp;I1439&amp;"'!"&amp;J1439),"")</f>
        <v/>
      </c>
      <c r="I1439" s="1510"/>
      <c r="J1439" s="1506"/>
      <c r="K1439" s="4"/>
    </row>
    <row r="1440" spans="1:11" ht="15">
      <c r="A1440">
        <v>1381</v>
      </c>
      <c r="B1440" s="721">
        <f>'Expenditures 16-24'!D273</f>
        <v>503610</v>
      </c>
      <c r="F1440" s="4"/>
      <c r="G1440" s="1" t="b">
        <f t="shared" ref="G1440:G1503" ca="1" si="24">H1440=B1440</f>
        <v>1</v>
      </c>
      <c r="H1440" s="1505" cm="1">
        <f t="array" aca="1" ref="H1440" ca="1">IF(I1440&lt;&gt;"",INDIRECT("'"&amp;I1440&amp;"'!"&amp;J1440),"")</f>
        <v>503610</v>
      </c>
      <c r="I1440" s="1510" t="s">
        <v>4998</v>
      </c>
      <c r="J1440" s="1506" t="s">
        <v>5428</v>
      </c>
      <c r="K1440" s="4"/>
    </row>
    <row r="1441" spans="1:11" ht="15">
      <c r="A1441" s="5">
        <v>1382</v>
      </c>
      <c r="B1441" s="721"/>
      <c r="F1441" s="4" t="s">
        <v>4914</v>
      </c>
      <c r="G1441" s="1" t="b">
        <f t="shared" ca="1" si="24"/>
        <v>1</v>
      </c>
      <c r="H1441" s="1505" t="str" cm="1">
        <f t="array" aca="1" ref="H1441" ca="1">IF(I1441&lt;&gt;"",INDIRECT("'"&amp;I1441&amp;"'!"&amp;J1441),"")</f>
        <v/>
      </c>
      <c r="I1441" s="1510"/>
      <c r="J1441" s="1506"/>
      <c r="K1441" s="4"/>
    </row>
    <row r="1442" spans="1:11" ht="15">
      <c r="A1442">
        <v>1383</v>
      </c>
      <c r="B1442" s="721">
        <f>'Expenditures 16-24'!D274</f>
        <v>862190</v>
      </c>
      <c r="F1442" s="4"/>
      <c r="G1442" s="1" t="b">
        <f t="shared" ca="1" si="24"/>
        <v>1</v>
      </c>
      <c r="H1442" s="1505" cm="1">
        <f t="array" aca="1" ref="H1442" ca="1">IF(I1442&lt;&gt;"",INDIRECT("'"&amp;I1442&amp;"'!"&amp;J1442),"")</f>
        <v>862190</v>
      </c>
      <c r="I1442" s="1510" t="s">
        <v>4998</v>
      </c>
      <c r="J1442" s="1506" t="s">
        <v>5429</v>
      </c>
      <c r="K1442" s="4"/>
    </row>
    <row r="1443" spans="1:11" ht="15">
      <c r="A1443">
        <v>1384</v>
      </c>
      <c r="B1443" s="721">
        <f>'Expenditures 16-24'!D275</f>
        <v>50552</v>
      </c>
      <c r="F1443" s="4"/>
      <c r="G1443" s="1" t="b">
        <f t="shared" ca="1" si="24"/>
        <v>1</v>
      </c>
      <c r="H1443" s="1505" cm="1">
        <f t="array" aca="1" ref="H1443" ca="1">IF(I1443&lt;&gt;"",INDIRECT("'"&amp;I1443&amp;"'!"&amp;J1443),"")</f>
        <v>50552</v>
      </c>
      <c r="I1443" s="1510" t="s">
        <v>4998</v>
      </c>
      <c r="J1443" s="1506" t="s">
        <v>5430</v>
      </c>
      <c r="K1443" s="4"/>
    </row>
    <row r="1444" spans="1:11" ht="15">
      <c r="A1444">
        <v>1385</v>
      </c>
      <c r="B1444" s="721">
        <f>'Expenditures 16-24'!D276</f>
        <v>10110284</v>
      </c>
      <c r="C1444" s="2" t="s">
        <v>504</v>
      </c>
      <c r="F1444" s="4"/>
      <c r="G1444" s="1" t="b">
        <f t="shared" ca="1" si="24"/>
        <v>1</v>
      </c>
      <c r="H1444" s="1505" cm="1">
        <f t="array" aca="1" ref="H1444" ca="1">IF(I1444&lt;&gt;"",INDIRECT("'"&amp;I1444&amp;"'!"&amp;J1444),"")</f>
        <v>10110284</v>
      </c>
      <c r="I1444" s="1510" t="s">
        <v>4998</v>
      </c>
      <c r="J1444" s="1506" t="s">
        <v>5431</v>
      </c>
      <c r="K1444" s="4"/>
    </row>
    <row r="1445" spans="1:11" ht="15">
      <c r="A1445">
        <v>1386</v>
      </c>
      <c r="B1445" s="721">
        <f>'Expenditures 16-24'!D277</f>
        <v>135891</v>
      </c>
      <c r="F1445" s="4"/>
      <c r="G1445" s="1" t="b">
        <f t="shared" ca="1" si="24"/>
        <v>1</v>
      </c>
      <c r="H1445" s="1505" cm="1">
        <f t="array" aca="1" ref="H1445" ca="1">IF(I1445&lt;&gt;"",INDIRECT("'"&amp;I1445&amp;"'!"&amp;J1445),"")</f>
        <v>135891</v>
      </c>
      <c r="I1445" s="1510" t="s">
        <v>4998</v>
      </c>
      <c r="J1445" s="1506" t="s">
        <v>5432</v>
      </c>
      <c r="K1445" s="4"/>
    </row>
    <row r="1446" spans="1:11" ht="15">
      <c r="A1446">
        <v>1387</v>
      </c>
      <c r="B1446" s="721">
        <f>'Expenditures 16-24'!D292</f>
        <v>16281941</v>
      </c>
      <c r="C1446" s="2" t="s">
        <v>504</v>
      </c>
      <c r="F1446" s="4"/>
      <c r="G1446" s="1" t="b">
        <f t="shared" ca="1" si="24"/>
        <v>1</v>
      </c>
      <c r="H1446" s="1505" cm="1">
        <f t="array" aca="1" ref="H1446" ca="1">IF(I1446&lt;&gt;"",INDIRECT("'"&amp;I1446&amp;"'!"&amp;J1446),"")</f>
        <v>16281941</v>
      </c>
      <c r="I1446" s="1510" t="s">
        <v>4998</v>
      </c>
      <c r="J1446" s="1506" t="s">
        <v>5433</v>
      </c>
      <c r="K1446" s="4"/>
    </row>
    <row r="1447" spans="1:11" ht="15">
      <c r="A1447">
        <v>1388</v>
      </c>
      <c r="B1447" s="721">
        <f>'Expenditures 16-24'!H285</f>
        <v>0</v>
      </c>
      <c r="F1447" s="4"/>
      <c r="G1447" s="1" t="b">
        <f t="shared" ca="1" si="24"/>
        <v>1</v>
      </c>
      <c r="H1447" s="1505" cm="1">
        <f t="array" aca="1" ref="H1447" ca="1">IF(I1447&lt;&gt;"",INDIRECT("'"&amp;I1447&amp;"'!"&amp;J1447),"")</f>
        <v>0</v>
      </c>
      <c r="I1447" s="1510" t="s">
        <v>4998</v>
      </c>
      <c r="J1447" s="1506" t="s">
        <v>5434</v>
      </c>
      <c r="K1447" s="4"/>
    </row>
    <row r="1448" spans="1:11" ht="15">
      <c r="A1448">
        <v>1389</v>
      </c>
      <c r="B1448" s="721">
        <f>'Expenditures 16-24'!H286</f>
        <v>0</v>
      </c>
      <c r="C1448" s="2" t="s">
        <v>504</v>
      </c>
      <c r="F1448" s="4"/>
      <c r="G1448" s="1" t="b">
        <f t="shared" ca="1" si="24"/>
        <v>1</v>
      </c>
      <c r="H1448" s="1505" cm="1">
        <f t="array" aca="1" ref="H1448" ca="1">IF(I1448&lt;&gt;"",INDIRECT("'"&amp;I1448&amp;"'!"&amp;J1448),"")</f>
        <v>0</v>
      </c>
      <c r="I1448" s="1510" t="s">
        <v>4998</v>
      </c>
      <c r="J1448" s="1506" t="s">
        <v>5435</v>
      </c>
      <c r="K1448" s="4"/>
    </row>
    <row r="1449" spans="1:11" ht="15">
      <c r="A1449">
        <v>1390</v>
      </c>
      <c r="B1449" s="721">
        <f>'Expenditures 16-24'!H289</f>
        <v>0</v>
      </c>
      <c r="F1449" s="4"/>
      <c r="G1449" s="1" t="b">
        <f t="shared" ca="1" si="24"/>
        <v>1</v>
      </c>
      <c r="H1449" s="1505" cm="1">
        <f t="array" aca="1" ref="H1449" ca="1">IF(I1449&lt;&gt;"",INDIRECT("'"&amp;I1449&amp;"'!"&amp;J1449),"")</f>
        <v>0</v>
      </c>
      <c r="I1449" s="1510" t="s">
        <v>4998</v>
      </c>
      <c r="J1449" s="1506" t="s">
        <v>5436</v>
      </c>
      <c r="K1449" s="4"/>
    </row>
    <row r="1450" spans="1:11" ht="15">
      <c r="A1450">
        <v>1391</v>
      </c>
      <c r="B1450" s="721">
        <f>'Expenditures 16-24'!H290</f>
        <v>0</v>
      </c>
      <c r="F1450" s="4"/>
      <c r="G1450" s="1" t="b">
        <f t="shared" ca="1" si="24"/>
        <v>1</v>
      </c>
      <c r="H1450" s="1505" cm="1">
        <f t="array" aca="1" ref="H1450" ca="1">IF(I1450&lt;&gt;"",INDIRECT("'"&amp;I1450&amp;"'!"&amp;J1450),"")</f>
        <v>0</v>
      </c>
      <c r="I1450" s="1510" t="s">
        <v>4998</v>
      </c>
      <c r="J1450" s="1506" t="s">
        <v>5437</v>
      </c>
      <c r="K1450" s="4"/>
    </row>
    <row r="1451" spans="1:11" ht="15">
      <c r="A1451" s="5">
        <v>1392</v>
      </c>
      <c r="B1451" s="721"/>
      <c r="F1451" s="4" t="s">
        <v>4914</v>
      </c>
      <c r="G1451" s="1" t="b">
        <f t="shared" ca="1" si="24"/>
        <v>1</v>
      </c>
      <c r="H1451" s="1505" t="str" cm="1">
        <f t="array" aca="1" ref="H1451" ca="1">IF(I1451&lt;&gt;"",INDIRECT("'"&amp;I1451&amp;"'!"&amp;J1451),"")</f>
        <v/>
      </c>
      <c r="I1451" s="1510"/>
      <c r="J1451" s="1506"/>
      <c r="K1451" s="4"/>
    </row>
    <row r="1452" spans="1:11" ht="15">
      <c r="A1452">
        <v>1393</v>
      </c>
      <c r="B1452" s="721">
        <f>'Expenditures 16-24'!H292</f>
        <v>0</v>
      </c>
      <c r="C1452" s="2" t="s">
        <v>504</v>
      </c>
      <c r="F1452" s="4"/>
      <c r="G1452" s="1" t="b">
        <f t="shared" ca="1" si="24"/>
        <v>1</v>
      </c>
      <c r="H1452" s="1505" cm="1">
        <f t="array" aca="1" ref="H1452" ca="1">IF(I1452&lt;&gt;"",INDIRECT("'"&amp;I1452&amp;"'!"&amp;J1452),"")</f>
        <v>0</v>
      </c>
      <c r="I1452" s="1510" t="s">
        <v>4998</v>
      </c>
      <c r="J1452" s="1506" t="s">
        <v>5438</v>
      </c>
      <c r="K1452" s="4"/>
    </row>
    <row r="1453" spans="1:11" ht="15">
      <c r="A1453" s="5">
        <v>1394</v>
      </c>
      <c r="B1453" s="721"/>
      <c r="F1453" s="4" t="s">
        <v>4914</v>
      </c>
      <c r="G1453" s="1" t="b">
        <f t="shared" ca="1" si="24"/>
        <v>1</v>
      </c>
      <c r="H1453" s="1505" t="str" cm="1">
        <f t="array" aca="1" ref="H1453" ca="1">IF(I1453&lt;&gt;"",INDIRECT("'"&amp;I1453&amp;"'!"&amp;J1453),"")</f>
        <v/>
      </c>
      <c r="I1453" s="1510"/>
      <c r="J1453" s="1506"/>
      <c r="K1453" s="4"/>
    </row>
    <row r="1454" spans="1:11" ht="15">
      <c r="A1454" s="5">
        <v>1395</v>
      </c>
      <c r="B1454" s="721"/>
      <c r="C1454" s="2" t="s">
        <v>504</v>
      </c>
      <c r="F1454" s="4" t="s">
        <v>4914</v>
      </c>
      <c r="G1454" s="1" t="b">
        <f t="shared" ca="1" si="24"/>
        <v>1</v>
      </c>
      <c r="H1454" s="1505" t="str" cm="1">
        <f t="array" aca="1" ref="H1454" ca="1">IF(I1454&lt;&gt;"",INDIRECT("'"&amp;I1454&amp;"'!"&amp;J1454),"")</f>
        <v/>
      </c>
      <c r="I1454" s="1510"/>
      <c r="J1454" s="1506"/>
      <c r="K1454" s="4"/>
    </row>
    <row r="1455" spans="1:11" ht="15">
      <c r="A1455" s="5">
        <v>1396</v>
      </c>
      <c r="B1455" s="721"/>
      <c r="F1455" s="4" t="s">
        <v>4914</v>
      </c>
      <c r="G1455" s="1" t="b">
        <f t="shared" ca="1" si="24"/>
        <v>1</v>
      </c>
      <c r="H1455" s="1505" t="str" cm="1">
        <f t="array" aca="1" ref="H1455" ca="1">IF(I1455&lt;&gt;"",INDIRECT("'"&amp;I1455&amp;"'!"&amp;J1455),"")</f>
        <v/>
      </c>
      <c r="I1455" s="1510"/>
      <c r="J1455" s="1506"/>
      <c r="K1455" s="4"/>
    </row>
    <row r="1456" spans="1:11" ht="15">
      <c r="A1456" s="5">
        <v>1397</v>
      </c>
      <c r="B1456" s="721"/>
      <c r="F1456" s="4" t="s">
        <v>4914</v>
      </c>
      <c r="G1456" s="1" t="b">
        <f t="shared" ca="1" si="24"/>
        <v>1</v>
      </c>
      <c r="H1456" s="1505" t="str" cm="1">
        <f t="array" aca="1" ref="H1456" ca="1">IF(I1456&lt;&gt;"",INDIRECT("'"&amp;I1456&amp;"'!"&amp;J1456),"")</f>
        <v/>
      </c>
      <c r="I1456" s="1510"/>
      <c r="J1456" s="1506"/>
      <c r="K1456" s="4"/>
    </row>
    <row r="1457" spans="1:11" ht="15">
      <c r="A1457" s="5">
        <v>1398</v>
      </c>
      <c r="B1457" s="721"/>
      <c r="F1457" s="4" t="s">
        <v>4914</v>
      </c>
      <c r="G1457" s="1" t="b">
        <f t="shared" ca="1" si="24"/>
        <v>1</v>
      </c>
      <c r="H1457" s="1505" t="str" cm="1">
        <f t="array" aca="1" ref="H1457" ca="1">IF(I1457&lt;&gt;"",INDIRECT("'"&amp;I1457&amp;"'!"&amp;J1457),"")</f>
        <v/>
      </c>
      <c r="I1457" s="1510"/>
      <c r="J1457" s="1506"/>
      <c r="K1457" s="4"/>
    </row>
    <row r="1458" spans="1:11" ht="15">
      <c r="A1458">
        <v>1399</v>
      </c>
      <c r="B1458" s="721">
        <f>'Expenditures 16-24'!K229</f>
        <v>53751</v>
      </c>
      <c r="F1458" s="4"/>
      <c r="G1458" s="1" t="b">
        <f t="shared" ca="1" si="24"/>
        <v>1</v>
      </c>
      <c r="H1458" s="1505" cm="1">
        <f t="array" aca="1" ref="H1458" ca="1">IF(I1458&lt;&gt;"",INDIRECT("'"&amp;I1458&amp;"'!"&amp;J1458),"")</f>
        <v>53751</v>
      </c>
      <c r="I1458" s="1510" t="s">
        <v>4998</v>
      </c>
      <c r="J1458" s="1506" t="s">
        <v>5439</v>
      </c>
      <c r="K1458" s="4"/>
    </row>
    <row r="1459" spans="1:11" ht="15">
      <c r="A1459" s="5">
        <v>1400</v>
      </c>
      <c r="B1459" s="721"/>
      <c r="F1459" s="4" t="s">
        <v>4914</v>
      </c>
      <c r="G1459" s="1" t="b">
        <f t="shared" ca="1" si="24"/>
        <v>1</v>
      </c>
      <c r="H1459" s="1505" t="str" cm="1">
        <f t="array" aca="1" ref="H1459" ca="1">IF(I1459&lt;&gt;"",INDIRECT("'"&amp;I1459&amp;"'!"&amp;J1459),"")</f>
        <v/>
      </c>
      <c r="I1459" s="1510"/>
      <c r="J1459" s="1506"/>
      <c r="K1459" s="4"/>
    </row>
    <row r="1460" spans="1:11" ht="15">
      <c r="A1460" s="5">
        <v>1401</v>
      </c>
      <c r="B1460" s="721"/>
      <c r="C1460" s="2" t="s">
        <v>504</v>
      </c>
      <c r="F1460" s="4" t="s">
        <v>4914</v>
      </c>
      <c r="G1460" s="1" t="b">
        <f t="shared" ca="1" si="24"/>
        <v>1</v>
      </c>
      <c r="H1460" s="1505" t="str" cm="1">
        <f t="array" aca="1" ref="H1460" ca="1">IF(I1460&lt;&gt;"",INDIRECT("'"&amp;I1460&amp;"'!"&amp;J1460),"")</f>
        <v/>
      </c>
      <c r="I1460" s="1510"/>
      <c r="J1460" s="1506"/>
      <c r="K1460" s="4"/>
    </row>
    <row r="1461" spans="1:11" ht="15">
      <c r="A1461" s="5">
        <v>1402</v>
      </c>
      <c r="B1461" s="721"/>
      <c r="F1461" s="4" t="s">
        <v>4914</v>
      </c>
      <c r="G1461" s="1" t="b">
        <f t="shared" ca="1" si="24"/>
        <v>1</v>
      </c>
      <c r="H1461" s="1505" t="str" cm="1">
        <f t="array" aca="1" ref="H1461" ca="1">IF(I1461&lt;&gt;"",INDIRECT("'"&amp;I1461&amp;"'!"&amp;J1461),"")</f>
        <v/>
      </c>
      <c r="I1461" s="1510"/>
      <c r="J1461" s="1506"/>
      <c r="K1461" s="4"/>
    </row>
    <row r="1462" spans="1:11" ht="15">
      <c r="A1462" s="5">
        <v>1403</v>
      </c>
      <c r="B1462" s="721"/>
      <c r="F1462" s="4" t="s">
        <v>4914</v>
      </c>
      <c r="G1462" s="1" t="b">
        <f t="shared" ca="1" si="24"/>
        <v>1</v>
      </c>
      <c r="H1462" s="1505" t="str" cm="1">
        <f t="array" aca="1" ref="H1462" ca="1">IF(I1462&lt;&gt;"",INDIRECT("'"&amp;I1462&amp;"'!"&amp;J1462),"")</f>
        <v/>
      </c>
      <c r="I1462" s="1510"/>
      <c r="J1462" s="1506"/>
      <c r="K1462" s="4"/>
    </row>
    <row r="1463" spans="1:11" ht="15">
      <c r="A1463" s="5">
        <v>1404</v>
      </c>
      <c r="B1463" s="721"/>
      <c r="F1463" s="4" t="s">
        <v>4914</v>
      </c>
      <c r="G1463" s="1" t="b">
        <f t="shared" ca="1" si="24"/>
        <v>1</v>
      </c>
      <c r="H1463" s="1505" t="str" cm="1">
        <f t="array" aca="1" ref="H1463" ca="1">IF(I1463&lt;&gt;"",INDIRECT("'"&amp;I1463&amp;"'!"&amp;J1463),"")</f>
        <v/>
      </c>
      <c r="I1463" s="1510"/>
      <c r="J1463" s="1506"/>
      <c r="K1463" s="4"/>
    </row>
    <row r="1464" spans="1:11" ht="15">
      <c r="A1464">
        <v>1405</v>
      </c>
      <c r="B1464" s="721">
        <f>'Expenditures 16-24'!K231</f>
        <v>530493</v>
      </c>
      <c r="F1464" s="4"/>
      <c r="G1464" s="1" t="b">
        <f t="shared" ca="1" si="24"/>
        <v>1</v>
      </c>
      <c r="H1464" s="1505" cm="1">
        <f t="array" aca="1" ref="H1464" ca="1">IF(I1464&lt;&gt;"",INDIRECT("'"&amp;I1464&amp;"'!"&amp;J1464),"")</f>
        <v>530493</v>
      </c>
      <c r="I1464" s="1510" t="s">
        <v>4998</v>
      </c>
      <c r="J1464" s="1506" t="s">
        <v>5440</v>
      </c>
      <c r="K1464" s="4"/>
    </row>
    <row r="1465" spans="1:11" ht="15">
      <c r="A1465" s="5">
        <v>1406</v>
      </c>
      <c r="B1465" s="721"/>
      <c r="F1465" s="4" t="s">
        <v>4914</v>
      </c>
      <c r="G1465" s="1" t="b">
        <f t="shared" ca="1" si="24"/>
        <v>1</v>
      </c>
      <c r="H1465" s="1505" t="str" cm="1">
        <f t="array" aca="1" ref="H1465" ca="1">IF(I1465&lt;&gt;"",INDIRECT("'"&amp;I1465&amp;"'!"&amp;J1465),"")</f>
        <v/>
      </c>
      <c r="I1465" s="1510"/>
      <c r="J1465" s="1506"/>
      <c r="K1465" s="4"/>
    </row>
    <row r="1466" spans="1:11" ht="15">
      <c r="A1466" s="5">
        <v>1407</v>
      </c>
      <c r="B1466" s="721"/>
      <c r="C1466" s="2" t="s">
        <v>504</v>
      </c>
      <c r="F1466" s="4" t="s">
        <v>4914</v>
      </c>
      <c r="G1466" s="1" t="b">
        <f t="shared" ca="1" si="24"/>
        <v>1</v>
      </c>
      <c r="H1466" s="1505" t="str" cm="1">
        <f t="array" aca="1" ref="H1466" ca="1">IF(I1466&lt;&gt;"",INDIRECT("'"&amp;I1466&amp;"'!"&amp;J1466),"")</f>
        <v/>
      </c>
      <c r="I1466" s="1510"/>
      <c r="J1466" s="1506"/>
      <c r="K1466" s="4"/>
    </row>
    <row r="1467" spans="1:11" ht="15">
      <c r="A1467" s="5">
        <v>1408</v>
      </c>
      <c r="B1467" s="721"/>
      <c r="F1467" s="4" t="s">
        <v>4914</v>
      </c>
      <c r="G1467" s="1" t="b">
        <f t="shared" ca="1" si="24"/>
        <v>1</v>
      </c>
      <c r="H1467" s="1505" t="str" cm="1">
        <f t="array" aca="1" ref="H1467" ca="1">IF(I1467&lt;&gt;"",INDIRECT("'"&amp;I1467&amp;"'!"&amp;J1467),"")</f>
        <v/>
      </c>
      <c r="I1467" s="1510"/>
      <c r="J1467" s="1506"/>
      <c r="K1467" s="4"/>
    </row>
    <row r="1468" spans="1:11" ht="15">
      <c r="A1468">
        <v>1409</v>
      </c>
      <c r="B1468" s="721">
        <f>'Expenditures 16-24'!K225</f>
        <v>0</v>
      </c>
      <c r="F1468" s="4"/>
      <c r="G1468" s="1" t="b">
        <f t="shared" ca="1" si="24"/>
        <v>1</v>
      </c>
      <c r="H1468" s="1505" cm="1">
        <f t="array" aca="1" ref="H1468" ca="1">IF(I1468&lt;&gt;"",INDIRECT("'"&amp;I1468&amp;"'!"&amp;J1468),"")</f>
        <v>0</v>
      </c>
      <c r="I1468" s="1510" t="s">
        <v>4998</v>
      </c>
      <c r="J1468" s="1506" t="s">
        <v>5441</v>
      </c>
      <c r="K1468" s="4"/>
    </row>
    <row r="1469" spans="1:11" ht="15">
      <c r="A1469">
        <v>1410</v>
      </c>
      <c r="B1469" s="721">
        <f>'Expenditures 16-24'!K226</f>
        <v>69259</v>
      </c>
      <c r="F1469" s="4"/>
      <c r="G1469" s="1" t="b">
        <f t="shared" ca="1" si="24"/>
        <v>1</v>
      </c>
      <c r="H1469" s="1505" cm="1">
        <f t="array" aca="1" ref="H1469" ca="1">IF(I1469&lt;&gt;"",INDIRECT("'"&amp;I1469&amp;"'!"&amp;J1469),"")</f>
        <v>69259</v>
      </c>
      <c r="I1469" s="1510" t="s">
        <v>4998</v>
      </c>
      <c r="J1469" s="1506" t="s">
        <v>5442</v>
      </c>
      <c r="K1469" s="4"/>
    </row>
    <row r="1470" spans="1:11" ht="15">
      <c r="A1470">
        <v>1411</v>
      </c>
      <c r="B1470" s="721">
        <f>'Expenditures 16-24'!K227</f>
        <v>199131</v>
      </c>
      <c r="C1470" s="2" t="s">
        <v>504</v>
      </c>
      <c r="F1470" s="4"/>
      <c r="G1470" s="1" t="b">
        <f t="shared" ca="1" si="24"/>
        <v>1</v>
      </c>
      <c r="H1470" s="1505" cm="1">
        <f t="array" aca="1" ref="H1470" ca="1">IF(I1470&lt;&gt;"",INDIRECT("'"&amp;I1470&amp;"'!"&amp;J1470),"")</f>
        <v>199131</v>
      </c>
      <c r="I1470" s="1510" t="s">
        <v>4998</v>
      </c>
      <c r="J1470" s="1506" t="s">
        <v>5443</v>
      </c>
      <c r="K1470" s="4"/>
    </row>
    <row r="1471" spans="1:11" ht="15">
      <c r="A1471">
        <v>1412</v>
      </c>
      <c r="B1471" s="721">
        <f>'Expenditures 16-24'!K228</f>
        <v>41188</v>
      </c>
      <c r="C1471" s="2" t="s">
        <v>504</v>
      </c>
      <c r="F1471" s="4"/>
      <c r="G1471" s="1" t="b">
        <f t="shared" ca="1" si="24"/>
        <v>1</v>
      </c>
      <c r="H1471" s="1505" cm="1">
        <f t="array" aca="1" ref="H1471" ca="1">IF(I1471&lt;&gt;"",INDIRECT("'"&amp;I1471&amp;"'!"&amp;J1471),"")</f>
        <v>41188</v>
      </c>
      <c r="I1471" s="1510" t="s">
        <v>4998</v>
      </c>
      <c r="J1471" s="1506" t="s">
        <v>5444</v>
      </c>
      <c r="K1471" s="4"/>
    </row>
    <row r="1472" spans="1:11" ht="15">
      <c r="A1472">
        <v>1413</v>
      </c>
      <c r="B1472" s="721">
        <f>'Expenditures 16-24'!K233</f>
        <v>6035766</v>
      </c>
      <c r="C1472" s="2" t="s">
        <v>504</v>
      </c>
      <c r="F1472" s="4"/>
      <c r="G1472" s="1" t="b">
        <f t="shared" ca="1" si="24"/>
        <v>1</v>
      </c>
      <c r="H1472" s="1505" cm="1">
        <f t="array" aca="1" ref="H1472" ca="1">IF(I1472&lt;&gt;"",INDIRECT("'"&amp;I1472&amp;"'!"&amp;J1472),"")</f>
        <v>6035766</v>
      </c>
      <c r="I1472" s="1510" t="s">
        <v>4998</v>
      </c>
      <c r="J1472" s="1506" t="s">
        <v>5445</v>
      </c>
      <c r="K1472" s="4"/>
    </row>
    <row r="1473" spans="1:11" ht="15">
      <c r="A1473">
        <v>1414</v>
      </c>
      <c r="B1473" s="721">
        <f>'Expenditures 16-24'!K236</f>
        <v>475385</v>
      </c>
      <c r="C1473" s="2" t="s">
        <v>504</v>
      </c>
      <c r="F1473" s="4"/>
      <c r="G1473" s="1" t="b">
        <f t="shared" ca="1" si="24"/>
        <v>1</v>
      </c>
      <c r="H1473" s="1505" cm="1">
        <f t="array" aca="1" ref="H1473" ca="1">IF(I1473&lt;&gt;"",INDIRECT("'"&amp;I1473&amp;"'!"&amp;J1473),"")</f>
        <v>475385</v>
      </c>
      <c r="I1473" s="1510" t="s">
        <v>4998</v>
      </c>
      <c r="J1473" s="1506" t="s">
        <v>5446</v>
      </c>
      <c r="K1473" s="4"/>
    </row>
    <row r="1474" spans="1:11" ht="15">
      <c r="A1474">
        <v>1415</v>
      </c>
      <c r="B1474" s="721">
        <f>'Expenditures 16-24'!K237</f>
        <v>179399</v>
      </c>
      <c r="C1474" s="2" t="s">
        <v>504</v>
      </c>
      <c r="F1474" s="4"/>
      <c r="G1474" s="1" t="b">
        <f t="shared" ca="1" si="24"/>
        <v>1</v>
      </c>
      <c r="H1474" s="1505" cm="1">
        <f t="array" aca="1" ref="H1474" ca="1">IF(I1474&lt;&gt;"",INDIRECT("'"&amp;I1474&amp;"'!"&amp;J1474),"")</f>
        <v>179399</v>
      </c>
      <c r="I1474" s="1510" t="s">
        <v>4998</v>
      </c>
      <c r="J1474" s="1506" t="s">
        <v>5447</v>
      </c>
      <c r="K1474" s="4"/>
    </row>
    <row r="1475" spans="1:11" ht="15">
      <c r="A1475">
        <v>1416</v>
      </c>
      <c r="B1475" s="721">
        <f>'Expenditures 16-24'!K238</f>
        <v>684181</v>
      </c>
      <c r="C1475" s="2" t="s">
        <v>504</v>
      </c>
      <c r="F1475" s="4"/>
      <c r="G1475" s="1" t="b">
        <f t="shared" ca="1" si="24"/>
        <v>1</v>
      </c>
      <c r="H1475" s="1505" cm="1">
        <f t="array" aca="1" ref="H1475" ca="1">IF(I1475&lt;&gt;"",INDIRECT("'"&amp;I1475&amp;"'!"&amp;J1475),"")</f>
        <v>684181</v>
      </c>
      <c r="I1475" s="1510" t="s">
        <v>4998</v>
      </c>
      <c r="J1475" s="1506" t="s">
        <v>5448</v>
      </c>
      <c r="K1475" s="4"/>
    </row>
    <row r="1476" spans="1:11" ht="15">
      <c r="A1476">
        <v>1417</v>
      </c>
      <c r="B1476" s="721">
        <f>'Expenditures 16-24'!K239</f>
        <v>21168</v>
      </c>
      <c r="C1476" s="2" t="s">
        <v>504</v>
      </c>
      <c r="F1476" s="4"/>
      <c r="G1476" s="1" t="b">
        <f t="shared" ca="1" si="24"/>
        <v>1</v>
      </c>
      <c r="H1476" s="1505" cm="1">
        <f t="array" aca="1" ref="H1476" ca="1">IF(I1476&lt;&gt;"",INDIRECT("'"&amp;I1476&amp;"'!"&amp;J1476),"")</f>
        <v>21168</v>
      </c>
      <c r="I1476" s="1510" t="s">
        <v>4998</v>
      </c>
      <c r="J1476" s="1506" t="s">
        <v>5449</v>
      </c>
      <c r="K1476" s="4"/>
    </row>
    <row r="1477" spans="1:11" ht="15">
      <c r="A1477">
        <v>1418</v>
      </c>
      <c r="B1477" s="721">
        <f>'Expenditures 16-24'!K240</f>
        <v>76378</v>
      </c>
      <c r="C1477" s="2" t="s">
        <v>504</v>
      </c>
      <c r="F1477" s="4"/>
      <c r="G1477" s="1" t="b">
        <f t="shared" ca="1" si="24"/>
        <v>1</v>
      </c>
      <c r="H1477" s="1505" cm="1">
        <f t="array" aca="1" ref="H1477" ca="1">IF(I1477&lt;&gt;"",INDIRECT("'"&amp;I1477&amp;"'!"&amp;J1477),"")</f>
        <v>76378</v>
      </c>
      <c r="I1477" s="1510" t="s">
        <v>4998</v>
      </c>
      <c r="J1477" s="1506" t="s">
        <v>5450</v>
      </c>
      <c r="K1477" s="4"/>
    </row>
    <row r="1478" spans="1:11" ht="15">
      <c r="A1478">
        <v>1419</v>
      </c>
      <c r="B1478" s="721">
        <f>'Expenditures 16-24'!K241</f>
        <v>191663</v>
      </c>
      <c r="C1478" s="2" t="s">
        <v>504</v>
      </c>
      <c r="F1478" s="4"/>
      <c r="G1478" s="1" t="b">
        <f t="shared" ca="1" si="24"/>
        <v>1</v>
      </c>
      <c r="H1478" s="1505" cm="1">
        <f t="array" aca="1" ref="H1478" ca="1">IF(I1478&lt;&gt;"",INDIRECT("'"&amp;I1478&amp;"'!"&amp;J1478),"")</f>
        <v>191663</v>
      </c>
      <c r="I1478" s="1510" t="s">
        <v>4998</v>
      </c>
      <c r="J1478" s="1506" t="s">
        <v>5451</v>
      </c>
      <c r="K1478" s="4"/>
    </row>
    <row r="1479" spans="1:11" ht="15">
      <c r="A1479">
        <v>1420</v>
      </c>
      <c r="B1479" s="721">
        <f>'Expenditures 16-24'!K242</f>
        <v>1628174</v>
      </c>
      <c r="C1479" s="2" t="s">
        <v>504</v>
      </c>
      <c r="F1479" s="4"/>
      <c r="G1479" s="1" t="b">
        <f t="shared" ca="1" si="24"/>
        <v>1</v>
      </c>
      <c r="H1479" s="1505" cm="1">
        <f t="array" aca="1" ref="H1479" ca="1">IF(I1479&lt;&gt;"",INDIRECT("'"&amp;I1479&amp;"'!"&amp;J1479),"")</f>
        <v>1628174</v>
      </c>
      <c r="I1479" s="1510" t="s">
        <v>4998</v>
      </c>
      <c r="J1479" s="1506" t="s">
        <v>5452</v>
      </c>
      <c r="K1479" s="4"/>
    </row>
    <row r="1480" spans="1:11" ht="15">
      <c r="A1480">
        <v>1421</v>
      </c>
      <c r="B1480" s="721">
        <f>'Expenditures 16-24'!K244</f>
        <v>139697</v>
      </c>
      <c r="C1480" s="2" t="s">
        <v>504</v>
      </c>
      <c r="F1480" s="4"/>
      <c r="G1480" s="1" t="b">
        <f t="shared" ca="1" si="24"/>
        <v>1</v>
      </c>
      <c r="H1480" s="1505" cm="1">
        <f t="array" aca="1" ref="H1480" ca="1">IF(I1480&lt;&gt;"",INDIRECT("'"&amp;I1480&amp;"'!"&amp;J1480),"")</f>
        <v>139697</v>
      </c>
      <c r="I1480" s="1510" t="s">
        <v>4998</v>
      </c>
      <c r="J1480" s="1506" t="s">
        <v>5453</v>
      </c>
      <c r="K1480" s="4"/>
    </row>
    <row r="1481" spans="1:11" ht="15">
      <c r="A1481">
        <v>1422</v>
      </c>
      <c r="B1481" s="721">
        <f>'Expenditures 16-24'!K245</f>
        <v>231558</v>
      </c>
      <c r="C1481" s="2" t="s">
        <v>504</v>
      </c>
      <c r="F1481" s="4"/>
      <c r="G1481" s="1" t="b">
        <f t="shared" ca="1" si="24"/>
        <v>1</v>
      </c>
      <c r="H1481" s="1505" cm="1">
        <f t="array" aca="1" ref="H1481" ca="1">IF(I1481&lt;&gt;"",INDIRECT("'"&amp;I1481&amp;"'!"&amp;J1481),"")</f>
        <v>231558</v>
      </c>
      <c r="I1481" s="1510" t="s">
        <v>4998</v>
      </c>
      <c r="J1481" s="1506" t="s">
        <v>5454</v>
      </c>
      <c r="K1481" s="4"/>
    </row>
    <row r="1482" spans="1:11" ht="15">
      <c r="A1482">
        <v>1423</v>
      </c>
      <c r="B1482" s="721">
        <f>'Expenditures 16-24'!K246</f>
        <v>43000</v>
      </c>
      <c r="C1482" s="2" t="s">
        <v>504</v>
      </c>
      <c r="F1482" s="4"/>
      <c r="G1482" s="1" t="b">
        <f t="shared" ca="1" si="24"/>
        <v>1</v>
      </c>
      <c r="H1482" s="1505" cm="1">
        <f t="array" aca="1" ref="H1482" ca="1">IF(I1482&lt;&gt;"",INDIRECT("'"&amp;I1482&amp;"'!"&amp;J1482),"")</f>
        <v>43000</v>
      </c>
      <c r="I1482" s="1510" t="s">
        <v>4998</v>
      </c>
      <c r="J1482" s="1506" t="s">
        <v>5455</v>
      </c>
      <c r="K1482" s="4"/>
    </row>
    <row r="1483" spans="1:11" ht="15">
      <c r="A1483">
        <v>1424</v>
      </c>
      <c r="B1483" s="721">
        <f>'Expenditures 16-24'!K247</f>
        <v>414255</v>
      </c>
      <c r="C1483" s="2" t="s">
        <v>504</v>
      </c>
      <c r="F1483" s="4"/>
      <c r="G1483" s="1" t="b">
        <f t="shared" ca="1" si="24"/>
        <v>1</v>
      </c>
      <c r="H1483" s="1505" cm="1">
        <f t="array" aca="1" ref="H1483" ca="1">IF(I1483&lt;&gt;"",INDIRECT("'"&amp;I1483&amp;"'!"&amp;J1483),"")</f>
        <v>414255</v>
      </c>
      <c r="I1483" s="1510" t="s">
        <v>4998</v>
      </c>
      <c r="J1483" s="1506" t="s">
        <v>5456</v>
      </c>
      <c r="K1483" s="4"/>
    </row>
    <row r="1484" spans="1:11" ht="15">
      <c r="A1484" s="1">
        <v>1425</v>
      </c>
      <c r="B1484" s="721">
        <f>'Expenditures 16-24'!K249</f>
        <v>17</v>
      </c>
      <c r="C1484" s="2" t="s">
        <v>504</v>
      </c>
      <c r="D1484" s="4" t="s">
        <v>1755</v>
      </c>
      <c r="F1484" s="4"/>
      <c r="G1484" s="1" t="b">
        <f t="shared" ca="1" si="24"/>
        <v>1</v>
      </c>
      <c r="H1484" s="1505" cm="1">
        <f t="array" aca="1" ref="H1484" ca="1">IF(I1484&lt;&gt;"",INDIRECT("'"&amp;I1484&amp;"'!"&amp;J1484),"")</f>
        <v>17</v>
      </c>
      <c r="I1484" s="1510" t="s">
        <v>4998</v>
      </c>
      <c r="J1484" s="1506" t="s">
        <v>5457</v>
      </c>
      <c r="K1484" s="4"/>
    </row>
    <row r="1485" spans="1:11" ht="15">
      <c r="A1485" s="1">
        <v>1426</v>
      </c>
      <c r="B1485" s="721">
        <f>'Expenditures 16-24'!K250</f>
        <v>262164</v>
      </c>
      <c r="C1485" s="2" t="s">
        <v>504</v>
      </c>
      <c r="D1485" s="4" t="s">
        <v>1755</v>
      </c>
      <c r="F1485" s="4"/>
      <c r="G1485" s="1" t="b">
        <f t="shared" ca="1" si="24"/>
        <v>1</v>
      </c>
      <c r="H1485" s="1505" cm="1">
        <f t="array" aca="1" ref="H1485" ca="1">IF(I1485&lt;&gt;"",INDIRECT("'"&amp;I1485&amp;"'!"&amp;J1485),"")</f>
        <v>262164</v>
      </c>
      <c r="I1485" s="1510" t="s">
        <v>4998</v>
      </c>
      <c r="J1485" s="1506" t="s">
        <v>5458</v>
      </c>
      <c r="K1485" s="4"/>
    </row>
    <row r="1486" spans="1:11" ht="15">
      <c r="A1486">
        <v>1427</v>
      </c>
      <c r="B1486" s="721">
        <f>'Expenditures 16-24'!K254</f>
        <v>485394</v>
      </c>
      <c r="C1486" s="2" t="s">
        <v>504</v>
      </c>
      <c r="F1486" s="4"/>
      <c r="G1486" s="1" t="b">
        <f t="shared" ca="1" si="24"/>
        <v>1</v>
      </c>
      <c r="H1486" s="1505" cm="1">
        <f t="array" aca="1" ref="H1486" ca="1">IF(I1486&lt;&gt;"",INDIRECT("'"&amp;I1486&amp;"'!"&amp;J1486),"")</f>
        <v>485394</v>
      </c>
      <c r="I1486" s="1510" t="s">
        <v>4998</v>
      </c>
      <c r="J1486" s="1506" t="s">
        <v>5459</v>
      </c>
      <c r="K1486" s="4"/>
    </row>
    <row r="1487" spans="1:11" ht="15">
      <c r="A1487">
        <v>1428</v>
      </c>
      <c r="B1487" s="721">
        <f>'Expenditures 16-24'!K256</f>
        <v>1011032</v>
      </c>
      <c r="C1487" s="2" t="s">
        <v>504</v>
      </c>
      <c r="F1487" s="4"/>
      <c r="G1487" s="1" t="b">
        <f t="shared" ca="1" si="24"/>
        <v>1</v>
      </c>
      <c r="H1487" s="1505" cm="1">
        <f t="array" aca="1" ref="H1487" ca="1">IF(I1487&lt;&gt;"",INDIRECT("'"&amp;I1487&amp;"'!"&amp;J1487),"")</f>
        <v>1011032</v>
      </c>
      <c r="I1487" s="1510" t="s">
        <v>4998</v>
      </c>
      <c r="J1487" s="1506" t="s">
        <v>5460</v>
      </c>
      <c r="K1487" s="4"/>
    </row>
    <row r="1488" spans="1:11" ht="15">
      <c r="A1488">
        <v>1429</v>
      </c>
      <c r="B1488" s="721">
        <f>'Expenditures 16-24'!K257</f>
        <v>360367</v>
      </c>
      <c r="C1488" s="2" t="s">
        <v>504</v>
      </c>
      <c r="F1488" s="4"/>
      <c r="G1488" s="1" t="b">
        <f t="shared" ca="1" si="24"/>
        <v>1</v>
      </c>
      <c r="H1488" s="1505" cm="1">
        <f t="array" aca="1" ref="H1488" ca="1">IF(I1488&lt;&gt;"",INDIRECT("'"&amp;I1488&amp;"'!"&amp;J1488),"")</f>
        <v>360367</v>
      </c>
      <c r="I1488" s="1510" t="s">
        <v>4998</v>
      </c>
      <c r="J1488" s="1506" t="s">
        <v>5461</v>
      </c>
      <c r="K1488" s="4"/>
    </row>
    <row r="1489" spans="1:11" ht="15">
      <c r="A1489">
        <v>1430</v>
      </c>
      <c r="B1489" s="721">
        <f>'Expenditures 16-24'!K258</f>
        <v>1371399</v>
      </c>
      <c r="C1489" s="2" t="s">
        <v>504</v>
      </c>
      <c r="F1489" s="4"/>
      <c r="G1489" s="1" t="b">
        <f t="shared" ca="1" si="24"/>
        <v>1</v>
      </c>
      <c r="H1489" s="1505" cm="1">
        <f t="array" aca="1" ref="H1489" ca="1">IF(I1489&lt;&gt;"",INDIRECT("'"&amp;I1489&amp;"'!"&amp;J1489),"")</f>
        <v>1371399</v>
      </c>
      <c r="I1489" s="1510" t="s">
        <v>4998</v>
      </c>
      <c r="J1489" s="1506" t="s">
        <v>5462</v>
      </c>
      <c r="K1489" s="4"/>
    </row>
    <row r="1490" spans="1:11" ht="15">
      <c r="A1490">
        <v>1431</v>
      </c>
      <c r="B1490" s="721">
        <f>'Expenditures 16-24'!K260</f>
        <v>3581</v>
      </c>
      <c r="C1490" s="2" t="s">
        <v>504</v>
      </c>
      <c r="F1490" s="4"/>
      <c r="G1490" s="1" t="b">
        <f t="shared" ca="1" si="24"/>
        <v>1</v>
      </c>
      <c r="H1490" s="1505" cm="1">
        <f t="array" aca="1" ref="H1490" ca="1">IF(I1490&lt;&gt;"",INDIRECT("'"&amp;I1490&amp;"'!"&amp;J1490),"")</f>
        <v>3581</v>
      </c>
      <c r="I1490" s="1510" t="s">
        <v>4998</v>
      </c>
      <c r="J1490" s="1506" t="s">
        <v>5463</v>
      </c>
      <c r="K1490" s="4"/>
    </row>
    <row r="1491" spans="1:11" ht="15">
      <c r="A1491">
        <v>1432</v>
      </c>
      <c r="B1491" s="721">
        <f>'Expenditures 16-24'!K261</f>
        <v>251852</v>
      </c>
      <c r="C1491" s="2" t="s">
        <v>504</v>
      </c>
      <c r="F1491" s="4"/>
      <c r="G1491" s="1" t="b">
        <f t="shared" ca="1" si="24"/>
        <v>1</v>
      </c>
      <c r="H1491" s="1505" cm="1">
        <f t="array" aca="1" ref="H1491" ca="1">IF(I1491&lt;&gt;"",INDIRECT("'"&amp;I1491&amp;"'!"&amp;J1491),"")</f>
        <v>251852</v>
      </c>
      <c r="I1491" s="1510" t="s">
        <v>4998</v>
      </c>
      <c r="J1491" s="1506" t="s">
        <v>5464</v>
      </c>
      <c r="K1491" s="4"/>
    </row>
    <row r="1492" spans="1:11" ht="15">
      <c r="A1492">
        <v>1433</v>
      </c>
      <c r="B1492" s="721">
        <f>'Expenditures 16-24'!K262</f>
        <v>0</v>
      </c>
      <c r="C1492" s="2" t="s">
        <v>504</v>
      </c>
      <c r="F1492" s="4"/>
      <c r="G1492" s="1" t="b">
        <f t="shared" ca="1" si="24"/>
        <v>1</v>
      </c>
      <c r="H1492" s="1505" cm="1">
        <f t="array" aca="1" ref="H1492" ca="1">IF(I1492&lt;&gt;"",INDIRECT("'"&amp;I1492&amp;"'!"&amp;J1492),"")</f>
        <v>0</v>
      </c>
      <c r="I1492" s="1510" t="s">
        <v>4998</v>
      </c>
      <c r="J1492" s="1506" t="s">
        <v>5465</v>
      </c>
      <c r="K1492" s="4"/>
    </row>
    <row r="1493" spans="1:11" ht="15">
      <c r="A1493">
        <v>1434</v>
      </c>
      <c r="B1493" s="721">
        <f>'Expenditures 16-24'!K263</f>
        <v>1928310</v>
      </c>
      <c r="C1493" s="2" t="s">
        <v>504</v>
      </c>
      <c r="F1493" s="4"/>
      <c r="G1493" s="1" t="b">
        <f t="shared" ca="1" si="24"/>
        <v>1</v>
      </c>
      <c r="H1493" s="1505" cm="1">
        <f t="array" aca="1" ref="H1493" ca="1">IF(I1493&lt;&gt;"",INDIRECT("'"&amp;I1493&amp;"'!"&amp;J1493),"")</f>
        <v>1928310</v>
      </c>
      <c r="I1493" s="1510" t="s">
        <v>4998</v>
      </c>
      <c r="J1493" s="1506" t="s">
        <v>5466</v>
      </c>
      <c r="K1493" s="4"/>
    </row>
    <row r="1494" spans="1:11" ht="15">
      <c r="A1494">
        <v>1435</v>
      </c>
      <c r="B1494" s="721">
        <f>'Expenditures 16-24'!K264</f>
        <v>2882189</v>
      </c>
      <c r="C1494" s="2" t="s">
        <v>504</v>
      </c>
      <c r="F1494" s="4"/>
      <c r="G1494" s="1" t="b">
        <f t="shared" ca="1" si="24"/>
        <v>1</v>
      </c>
      <c r="H1494" s="1505" cm="1">
        <f t="array" aca="1" ref="H1494" ca="1">IF(I1494&lt;&gt;"",INDIRECT("'"&amp;I1494&amp;"'!"&amp;J1494),"")</f>
        <v>2882189</v>
      </c>
      <c r="I1494" s="1510" t="s">
        <v>4998</v>
      </c>
      <c r="J1494" s="1506" t="s">
        <v>5467</v>
      </c>
      <c r="K1494" s="4"/>
    </row>
    <row r="1495" spans="1:11" ht="15">
      <c r="A1495">
        <v>1436</v>
      </c>
      <c r="B1495" s="721">
        <f>'Expenditures 16-24'!K265</f>
        <v>15654</v>
      </c>
      <c r="C1495" s="2" t="s">
        <v>504</v>
      </c>
      <c r="F1495" s="4"/>
      <c r="G1495" s="1" t="b">
        <f t="shared" ca="1" si="24"/>
        <v>1</v>
      </c>
      <c r="H1495" s="1505" cm="1">
        <f t="array" aca="1" ref="H1495" ca="1">IF(I1495&lt;&gt;"",INDIRECT("'"&amp;I1495&amp;"'!"&amp;J1495),"")</f>
        <v>15654</v>
      </c>
      <c r="I1495" s="1510" t="s">
        <v>4998</v>
      </c>
      <c r="J1495" s="1506" t="s">
        <v>5468</v>
      </c>
      <c r="K1495" s="4"/>
    </row>
    <row r="1496" spans="1:11" ht="15">
      <c r="A1496">
        <v>1437</v>
      </c>
      <c r="B1496" s="721">
        <f>'Expenditures 16-24'!K266</f>
        <v>216734</v>
      </c>
      <c r="C1496" s="2" t="s">
        <v>504</v>
      </c>
      <c r="F1496" s="4"/>
      <c r="G1496" s="1" t="b">
        <f t="shared" ca="1" si="24"/>
        <v>1</v>
      </c>
      <c r="H1496" s="1505" cm="1">
        <f t="array" aca="1" ref="H1496" ca="1">IF(I1496&lt;&gt;"",INDIRECT("'"&amp;I1496&amp;"'!"&amp;J1496),"")</f>
        <v>216734</v>
      </c>
      <c r="I1496" s="1510" t="s">
        <v>4998</v>
      </c>
      <c r="J1496" s="1506" t="s">
        <v>5469</v>
      </c>
      <c r="K1496" s="4"/>
    </row>
    <row r="1497" spans="1:11" ht="15">
      <c r="A1497" s="5">
        <v>1438</v>
      </c>
      <c r="B1497" s="721"/>
      <c r="C1497" s="2" t="s">
        <v>504</v>
      </c>
      <c r="F1497" s="4" t="s">
        <v>4914</v>
      </c>
      <c r="G1497" s="1" t="b">
        <f t="shared" ca="1" si="24"/>
        <v>1</v>
      </c>
      <c r="H1497" s="1505" t="str" cm="1">
        <f t="array" aca="1" ref="H1497" ca="1">IF(I1497&lt;&gt;"",INDIRECT("'"&amp;I1497&amp;"'!"&amp;J1497),"")</f>
        <v/>
      </c>
      <c r="I1497" s="1510"/>
      <c r="J1497" s="1506"/>
      <c r="K1497" s="4"/>
    </row>
    <row r="1498" spans="1:11" ht="15">
      <c r="A1498">
        <v>1439</v>
      </c>
      <c r="B1498" s="721">
        <f>'Expenditures 16-24'!K267</f>
        <v>5298320</v>
      </c>
      <c r="C1498" s="2" t="s">
        <v>504</v>
      </c>
      <c r="F1498" s="4"/>
      <c r="G1498" s="1" t="b">
        <f t="shared" ca="1" si="24"/>
        <v>1</v>
      </c>
      <c r="H1498" s="1505" cm="1">
        <f t="array" aca="1" ref="H1498" ca="1">IF(I1498&lt;&gt;"",INDIRECT("'"&amp;I1498&amp;"'!"&amp;J1498),"")</f>
        <v>5298320</v>
      </c>
      <c r="I1498" s="1510" t="s">
        <v>4998</v>
      </c>
      <c r="J1498" s="1506" t="s">
        <v>5470</v>
      </c>
      <c r="K1498" s="4"/>
    </row>
    <row r="1499" spans="1:11" ht="15">
      <c r="A1499">
        <v>1440</v>
      </c>
      <c r="B1499" s="721">
        <f>'Expenditures 16-24'!K269</f>
        <v>0</v>
      </c>
      <c r="F1499" s="4"/>
      <c r="G1499" s="1" t="b">
        <f t="shared" ca="1" si="24"/>
        <v>1</v>
      </c>
      <c r="H1499" s="1505" cm="1">
        <f t="array" aca="1" ref="H1499" ca="1">IF(I1499&lt;&gt;"",INDIRECT("'"&amp;I1499&amp;"'!"&amp;J1499),"")</f>
        <v>0</v>
      </c>
      <c r="I1499" s="1510" t="s">
        <v>4998</v>
      </c>
      <c r="J1499" s="1506" t="s">
        <v>5471</v>
      </c>
      <c r="K1499" s="4"/>
    </row>
    <row r="1500" spans="1:11" ht="15">
      <c r="A1500">
        <v>1441</v>
      </c>
      <c r="B1500" s="721">
        <f>'Expenditures 16-24'!K270</f>
        <v>0</v>
      </c>
      <c r="C1500" s="2" t="s">
        <v>504</v>
      </c>
      <c r="F1500" s="4"/>
      <c r="G1500" s="1" t="b">
        <f t="shared" ca="1" si="24"/>
        <v>1</v>
      </c>
      <c r="H1500" s="1505" cm="1">
        <f t="array" aca="1" ref="H1500" ca="1">IF(I1500&lt;&gt;"",INDIRECT("'"&amp;I1500&amp;"'!"&amp;J1500),"")</f>
        <v>0</v>
      </c>
      <c r="I1500" s="1510" t="s">
        <v>4998</v>
      </c>
      <c r="J1500" s="1506" t="s">
        <v>5472</v>
      </c>
      <c r="K1500" s="4"/>
    </row>
    <row r="1501" spans="1:11" ht="15">
      <c r="A1501">
        <v>1442</v>
      </c>
      <c r="B1501" s="721">
        <f>'Expenditures 16-24'!K271</f>
        <v>71340</v>
      </c>
      <c r="C1501" s="2" t="s">
        <v>504</v>
      </c>
      <c r="F1501" s="4"/>
      <c r="G1501" s="1" t="b">
        <f t="shared" ca="1" si="24"/>
        <v>1</v>
      </c>
      <c r="H1501" s="1505" cm="1">
        <f t="array" aca="1" ref="H1501" ca="1">IF(I1501&lt;&gt;"",INDIRECT("'"&amp;I1501&amp;"'!"&amp;J1501),"")</f>
        <v>71340</v>
      </c>
      <c r="I1501" s="1510" t="s">
        <v>4998</v>
      </c>
      <c r="J1501" s="1506" t="s">
        <v>5473</v>
      </c>
      <c r="K1501" s="4"/>
    </row>
    <row r="1502" spans="1:11" ht="15">
      <c r="A1502">
        <v>1443</v>
      </c>
      <c r="B1502" s="721">
        <f>'Expenditures 16-24'!K272</f>
        <v>287240</v>
      </c>
      <c r="C1502" s="2" t="s">
        <v>504</v>
      </c>
      <c r="F1502" s="4"/>
      <c r="G1502" s="1" t="b">
        <f t="shared" ca="1" si="24"/>
        <v>1</v>
      </c>
      <c r="H1502" s="1505" cm="1">
        <f t="array" aca="1" ref="H1502" ca="1">IF(I1502&lt;&gt;"",INDIRECT("'"&amp;I1502&amp;"'!"&amp;J1502),"")</f>
        <v>287240</v>
      </c>
      <c r="I1502" s="1510" t="s">
        <v>4998</v>
      </c>
      <c r="J1502" s="1506" t="s">
        <v>5474</v>
      </c>
      <c r="K1502" s="4"/>
    </row>
    <row r="1503" spans="1:11" ht="15">
      <c r="A1503" s="5">
        <v>1444</v>
      </c>
      <c r="B1503" s="721"/>
      <c r="C1503" s="2" t="s">
        <v>504</v>
      </c>
      <c r="F1503" s="4" t="s">
        <v>4914</v>
      </c>
      <c r="G1503" s="1" t="b">
        <f t="shared" ca="1" si="24"/>
        <v>1</v>
      </c>
      <c r="H1503" s="1505" t="str" cm="1">
        <f t="array" aca="1" ref="H1503" ca="1">IF(I1503&lt;&gt;"",INDIRECT("'"&amp;I1503&amp;"'!"&amp;J1503),"")</f>
        <v/>
      </c>
      <c r="I1503" s="1510"/>
      <c r="J1503" s="1506"/>
      <c r="K1503" s="4"/>
    </row>
    <row r="1504" spans="1:11" ht="15">
      <c r="A1504">
        <v>1445</v>
      </c>
      <c r="B1504" s="721">
        <f>'Expenditures 16-24'!K273</f>
        <v>503610</v>
      </c>
      <c r="C1504" s="2" t="s">
        <v>504</v>
      </c>
      <c r="F1504" s="4"/>
      <c r="G1504" s="1" t="b">
        <f t="shared" ref="G1504:G1567" ca="1" si="25">H1504=B1504</f>
        <v>1</v>
      </c>
      <c r="H1504" s="1505" cm="1">
        <f t="array" aca="1" ref="H1504" ca="1">IF(I1504&lt;&gt;"",INDIRECT("'"&amp;I1504&amp;"'!"&amp;J1504),"")</f>
        <v>503610</v>
      </c>
      <c r="I1504" s="1510" t="s">
        <v>4998</v>
      </c>
      <c r="J1504" s="1506" t="s">
        <v>5475</v>
      </c>
      <c r="K1504" s="4"/>
    </row>
    <row r="1505" spans="1:11" ht="15">
      <c r="A1505" s="5">
        <v>1446</v>
      </c>
      <c r="B1505" s="721"/>
      <c r="F1505" s="4" t="s">
        <v>4914</v>
      </c>
      <c r="G1505" s="1" t="b">
        <f t="shared" ca="1" si="25"/>
        <v>1</v>
      </c>
      <c r="H1505" s="1505" t="str" cm="1">
        <f t="array" aca="1" ref="H1505" ca="1">IF(I1505&lt;&gt;"",INDIRECT("'"&amp;I1505&amp;"'!"&amp;J1505),"")</f>
        <v/>
      </c>
      <c r="I1505" s="1510"/>
      <c r="J1505" s="1506"/>
      <c r="K1505" s="4"/>
    </row>
    <row r="1506" spans="1:11" ht="15">
      <c r="A1506">
        <v>1447</v>
      </c>
      <c r="B1506" s="721">
        <f>'Expenditures 16-24'!K274</f>
        <v>862190</v>
      </c>
      <c r="C1506" s="2" t="s">
        <v>504</v>
      </c>
      <c r="F1506" s="4"/>
      <c r="G1506" s="1" t="b">
        <f t="shared" ca="1" si="25"/>
        <v>1</v>
      </c>
      <c r="H1506" s="1505" cm="1">
        <f t="array" aca="1" ref="H1506" ca="1">IF(I1506&lt;&gt;"",INDIRECT("'"&amp;I1506&amp;"'!"&amp;J1506),"")</f>
        <v>862190</v>
      </c>
      <c r="I1506" s="1510" t="s">
        <v>4998</v>
      </c>
      <c r="J1506" s="1506" t="s">
        <v>5476</v>
      </c>
      <c r="K1506" s="4"/>
    </row>
    <row r="1507" spans="1:11" ht="15">
      <c r="A1507">
        <v>1448</v>
      </c>
      <c r="B1507" s="721">
        <f>'Expenditures 16-24'!K275</f>
        <v>50552</v>
      </c>
      <c r="F1507" s="4"/>
      <c r="G1507" s="1" t="b">
        <f t="shared" ca="1" si="25"/>
        <v>1</v>
      </c>
      <c r="H1507" s="1505" cm="1">
        <f t="array" aca="1" ref="H1507" ca="1">IF(I1507&lt;&gt;"",INDIRECT("'"&amp;I1507&amp;"'!"&amp;J1507),"")</f>
        <v>50552</v>
      </c>
      <c r="I1507" s="1510" t="s">
        <v>4998</v>
      </c>
      <c r="J1507" s="1506" t="s">
        <v>5477</v>
      </c>
      <c r="K1507" s="4"/>
    </row>
    <row r="1508" spans="1:11" ht="15">
      <c r="A1508">
        <v>1449</v>
      </c>
      <c r="B1508" s="721">
        <f>'Expenditures 16-24'!K276</f>
        <v>10110284</v>
      </c>
      <c r="C1508" s="2" t="s">
        <v>504</v>
      </c>
      <c r="F1508" s="4"/>
      <c r="G1508" s="1" t="b">
        <f t="shared" ca="1" si="25"/>
        <v>1</v>
      </c>
      <c r="H1508" s="1505" cm="1">
        <f t="array" aca="1" ref="H1508" ca="1">IF(I1508&lt;&gt;"",INDIRECT("'"&amp;I1508&amp;"'!"&amp;J1508),"")</f>
        <v>10110284</v>
      </c>
      <c r="I1508" s="1510" t="s">
        <v>4998</v>
      </c>
      <c r="J1508" s="1506" t="s">
        <v>5478</v>
      </c>
      <c r="K1508" s="4"/>
    </row>
    <row r="1509" spans="1:11" ht="15">
      <c r="A1509">
        <v>1450</v>
      </c>
      <c r="B1509" s="721">
        <f>'Expenditures 16-24'!K277</f>
        <v>135891</v>
      </c>
      <c r="C1509" s="2" t="s">
        <v>504</v>
      </c>
      <c r="F1509" s="4"/>
      <c r="G1509" s="1" t="b">
        <f t="shared" ca="1" si="25"/>
        <v>1</v>
      </c>
      <c r="H1509" s="1505" cm="1">
        <f t="array" aca="1" ref="H1509" ca="1">IF(I1509&lt;&gt;"",INDIRECT("'"&amp;I1509&amp;"'!"&amp;J1509),"")</f>
        <v>135891</v>
      </c>
      <c r="I1509" s="1510" t="s">
        <v>4998</v>
      </c>
      <c r="J1509" s="1506" t="s">
        <v>5479</v>
      </c>
      <c r="K1509" s="4"/>
    </row>
    <row r="1510" spans="1:11" ht="15">
      <c r="A1510">
        <v>1451</v>
      </c>
      <c r="B1510" s="721">
        <f>'Expenditures 16-24'!K285</f>
        <v>0</v>
      </c>
      <c r="C1510" s="2" t="s">
        <v>504</v>
      </c>
      <c r="F1510" s="4"/>
      <c r="G1510" s="1" t="b">
        <f t="shared" ca="1" si="25"/>
        <v>1</v>
      </c>
      <c r="H1510" s="1505" cm="1">
        <f t="array" aca="1" ref="H1510" ca="1">IF(I1510&lt;&gt;"",INDIRECT("'"&amp;I1510&amp;"'!"&amp;J1510),"")</f>
        <v>0</v>
      </c>
      <c r="I1510" s="1510" t="s">
        <v>4998</v>
      </c>
      <c r="J1510" s="1506" t="s">
        <v>5480</v>
      </c>
      <c r="K1510" s="4"/>
    </row>
    <row r="1511" spans="1:11" ht="15">
      <c r="A1511">
        <v>1452</v>
      </c>
      <c r="B1511" s="721">
        <f>'Expenditures 16-24'!K286</f>
        <v>0</v>
      </c>
      <c r="C1511" s="2" t="s">
        <v>504</v>
      </c>
      <c r="F1511" s="4"/>
      <c r="G1511" s="1" t="b">
        <f t="shared" ca="1" si="25"/>
        <v>1</v>
      </c>
      <c r="H1511" s="1505" cm="1">
        <f t="array" aca="1" ref="H1511" ca="1">IF(I1511&lt;&gt;"",INDIRECT("'"&amp;I1511&amp;"'!"&amp;J1511),"")</f>
        <v>0</v>
      </c>
      <c r="I1511" s="1510" t="s">
        <v>4998</v>
      </c>
      <c r="J1511" s="1506" t="s">
        <v>5481</v>
      </c>
      <c r="K1511" s="4"/>
    </row>
    <row r="1512" spans="1:11" ht="15">
      <c r="A1512">
        <v>1453</v>
      </c>
      <c r="B1512" s="721">
        <f>'Expenditures 16-24'!K289</f>
        <v>0</v>
      </c>
      <c r="C1512" s="2" t="s">
        <v>504</v>
      </c>
      <c r="F1512" s="4"/>
      <c r="G1512" s="1" t="b">
        <f t="shared" ca="1" si="25"/>
        <v>1</v>
      </c>
      <c r="H1512" s="1505" cm="1">
        <f t="array" aca="1" ref="H1512" ca="1">IF(I1512&lt;&gt;"",INDIRECT("'"&amp;I1512&amp;"'!"&amp;J1512),"")</f>
        <v>0</v>
      </c>
      <c r="I1512" s="1510" t="s">
        <v>4998</v>
      </c>
      <c r="J1512" s="1506" t="s">
        <v>5482</v>
      </c>
      <c r="K1512" s="4"/>
    </row>
    <row r="1513" spans="1:11" ht="15">
      <c r="A1513">
        <v>1454</v>
      </c>
      <c r="B1513" s="721">
        <f>'Expenditures 16-24'!K290</f>
        <v>0</v>
      </c>
      <c r="C1513" s="2" t="s">
        <v>504</v>
      </c>
      <c r="F1513" s="4"/>
      <c r="G1513" s="1" t="b">
        <f t="shared" ca="1" si="25"/>
        <v>1</v>
      </c>
      <c r="H1513" s="1505" cm="1">
        <f t="array" aca="1" ref="H1513" ca="1">IF(I1513&lt;&gt;"",INDIRECT("'"&amp;I1513&amp;"'!"&amp;J1513),"")</f>
        <v>0</v>
      </c>
      <c r="I1513" s="1510" t="s">
        <v>4998</v>
      </c>
      <c r="J1513" s="1506" t="s">
        <v>5483</v>
      </c>
      <c r="K1513" s="4"/>
    </row>
    <row r="1514" spans="1:11" ht="15">
      <c r="A1514" s="5">
        <v>1455</v>
      </c>
      <c r="B1514" s="721"/>
      <c r="C1514" s="2" t="s">
        <v>504</v>
      </c>
      <c r="F1514" s="4" t="s">
        <v>4914</v>
      </c>
      <c r="G1514" s="1" t="b">
        <f t="shared" ca="1" si="25"/>
        <v>1</v>
      </c>
      <c r="H1514" s="1505" t="str" cm="1">
        <f t="array" aca="1" ref="H1514" ca="1">IF(I1514&lt;&gt;"",INDIRECT("'"&amp;I1514&amp;"'!"&amp;J1514),"")</f>
        <v/>
      </c>
      <c r="I1514" s="1510"/>
      <c r="J1514" s="1506"/>
      <c r="K1514" s="4"/>
    </row>
    <row r="1515" spans="1:11" ht="15">
      <c r="A1515">
        <v>1456</v>
      </c>
      <c r="B1515" s="721">
        <f>'Expenditures 16-24'!K292</f>
        <v>16281941</v>
      </c>
      <c r="C1515" s="2" t="s">
        <v>504</v>
      </c>
      <c r="F1515" s="4"/>
      <c r="G1515" s="1" t="b">
        <f t="shared" ca="1" si="25"/>
        <v>1</v>
      </c>
      <c r="H1515" s="1505" cm="1">
        <f t="array" aca="1" ref="H1515" ca="1">IF(I1515&lt;&gt;"",INDIRECT("'"&amp;I1515&amp;"'!"&amp;J1515),"")</f>
        <v>16281941</v>
      </c>
      <c r="I1515" s="1510" t="s">
        <v>4998</v>
      </c>
      <c r="J1515" s="1506" t="s">
        <v>5484</v>
      </c>
      <c r="K1515" s="4"/>
    </row>
    <row r="1516" spans="1:11" ht="15">
      <c r="A1516">
        <v>1457</v>
      </c>
      <c r="B1516" s="721">
        <f>'Expenditures 16-24'!K293</f>
        <v>5030003</v>
      </c>
      <c r="F1516" s="4"/>
      <c r="G1516" s="1" t="b">
        <f t="shared" ca="1" si="25"/>
        <v>1</v>
      </c>
      <c r="H1516" s="1505" cm="1">
        <f t="array" aca="1" ref="H1516" ca="1">IF(I1516&lt;&gt;"",INDIRECT("'"&amp;I1516&amp;"'!"&amp;J1516),"")</f>
        <v>5030003</v>
      </c>
      <c r="I1516" s="1510" t="s">
        <v>4998</v>
      </c>
      <c r="J1516" s="1506" t="s">
        <v>5485</v>
      </c>
      <c r="K1516" s="4"/>
    </row>
    <row r="1517" spans="1:11" ht="15">
      <c r="A1517">
        <v>1458</v>
      </c>
      <c r="B1517" s="721">
        <f>'Expenditures 16-24'!C298</f>
        <v>0</v>
      </c>
      <c r="C1517" s="2" t="s">
        <v>504</v>
      </c>
      <c r="F1517" s="4"/>
      <c r="G1517" s="1" t="b">
        <f t="shared" ca="1" si="25"/>
        <v>1</v>
      </c>
      <c r="H1517" s="1505" cm="1">
        <f t="array" aca="1" ref="H1517" ca="1">IF(I1517&lt;&gt;"",INDIRECT("'"&amp;I1517&amp;"'!"&amp;J1517),"")</f>
        <v>0</v>
      </c>
      <c r="I1517" s="1510" t="s">
        <v>4998</v>
      </c>
      <c r="J1517" s="1506" t="s">
        <v>5486</v>
      </c>
      <c r="K1517" s="4"/>
    </row>
    <row r="1518" spans="1:11" ht="15">
      <c r="A1518" s="5">
        <v>1459</v>
      </c>
      <c r="B1518" s="721"/>
      <c r="C1518" s="2" t="s">
        <v>504</v>
      </c>
      <c r="F1518" s="4" t="s">
        <v>4914</v>
      </c>
      <c r="G1518" s="1" t="b">
        <f t="shared" ca="1" si="25"/>
        <v>1</v>
      </c>
      <c r="H1518" s="1505" t="str" cm="1">
        <f t="array" aca="1" ref="H1518" ca="1">IF(I1518&lt;&gt;"",INDIRECT("'"&amp;I1518&amp;"'!"&amp;J1518),"")</f>
        <v/>
      </c>
      <c r="I1518" s="1510"/>
      <c r="J1518" s="1506"/>
      <c r="K1518" s="4"/>
    </row>
    <row r="1519" spans="1:11" ht="15">
      <c r="A1519" s="5">
        <v>1460</v>
      </c>
      <c r="B1519" s="721"/>
      <c r="F1519" s="4" t="s">
        <v>4914</v>
      </c>
      <c r="G1519" s="1" t="b">
        <f t="shared" ca="1" si="25"/>
        <v>1</v>
      </c>
      <c r="H1519" s="1505" t="str" cm="1">
        <f t="array" aca="1" ref="H1519" ca="1">IF(I1519&lt;&gt;"",INDIRECT("'"&amp;I1519&amp;"'!"&amp;J1519),"")</f>
        <v/>
      </c>
      <c r="I1519" s="1510"/>
      <c r="J1519" s="1506"/>
      <c r="K1519" s="4"/>
    </row>
    <row r="1520" spans="1:11" ht="15">
      <c r="A1520">
        <v>1461</v>
      </c>
      <c r="B1520" s="721">
        <f>'Expenditures 16-24'!C299</f>
        <v>0</v>
      </c>
      <c r="F1520" s="4"/>
      <c r="G1520" s="1" t="b">
        <f t="shared" ca="1" si="25"/>
        <v>1</v>
      </c>
      <c r="H1520" s="1505" cm="1">
        <f t="array" aca="1" ref="H1520" ca="1">IF(I1520&lt;&gt;"",INDIRECT("'"&amp;I1520&amp;"'!"&amp;J1520),"")</f>
        <v>0</v>
      </c>
      <c r="I1520" s="1510" t="s">
        <v>4998</v>
      </c>
      <c r="J1520" s="1506" t="s">
        <v>5487</v>
      </c>
      <c r="K1520" s="4"/>
    </row>
    <row r="1521" spans="1:11" ht="15">
      <c r="A1521">
        <v>1462</v>
      </c>
      <c r="B1521" s="721">
        <f>'Expenditures 16-24'!C300</f>
        <v>0</v>
      </c>
      <c r="F1521" s="4"/>
      <c r="G1521" s="1" t="b">
        <f t="shared" ca="1" si="25"/>
        <v>1</v>
      </c>
      <c r="H1521" s="1505" cm="1">
        <f t="array" aca="1" ref="H1521" ca="1">IF(I1521&lt;&gt;"",INDIRECT("'"&amp;I1521&amp;"'!"&amp;J1521),"")</f>
        <v>0</v>
      </c>
      <c r="I1521" s="1510" t="s">
        <v>4998</v>
      </c>
      <c r="J1521" s="1506" t="s">
        <v>5488</v>
      </c>
      <c r="K1521" s="4"/>
    </row>
    <row r="1522" spans="1:11" ht="15">
      <c r="A1522">
        <v>1463</v>
      </c>
      <c r="B1522" s="721">
        <f>'Expenditures 16-24'!C309</f>
        <v>0</v>
      </c>
      <c r="F1522" s="4"/>
      <c r="G1522" s="1" t="b">
        <f t="shared" ca="1" si="25"/>
        <v>1</v>
      </c>
      <c r="H1522" s="1505" cm="1">
        <f t="array" aca="1" ref="H1522" ca="1">IF(I1522&lt;&gt;"",INDIRECT("'"&amp;I1522&amp;"'!"&amp;J1522),"")</f>
        <v>0</v>
      </c>
      <c r="I1522" s="1510" t="s">
        <v>4998</v>
      </c>
      <c r="J1522" s="1506" t="s">
        <v>5489</v>
      </c>
      <c r="K1522" s="4"/>
    </row>
    <row r="1523" spans="1:11" ht="15">
      <c r="A1523">
        <v>1464</v>
      </c>
      <c r="B1523" s="721">
        <f>'Expenditures 16-24'!D298</f>
        <v>0</v>
      </c>
      <c r="C1523" s="2" t="s">
        <v>504</v>
      </c>
      <c r="F1523" s="4"/>
      <c r="G1523" s="1" t="b">
        <f t="shared" ca="1" si="25"/>
        <v>1</v>
      </c>
      <c r="H1523" s="1505" cm="1">
        <f t="array" aca="1" ref="H1523" ca="1">IF(I1523&lt;&gt;"",INDIRECT("'"&amp;I1523&amp;"'!"&amp;J1523),"")</f>
        <v>0</v>
      </c>
      <c r="I1523" s="1510" t="s">
        <v>4998</v>
      </c>
      <c r="J1523" s="1506" t="s">
        <v>5490</v>
      </c>
      <c r="K1523" s="4"/>
    </row>
    <row r="1524" spans="1:11" ht="15">
      <c r="A1524" s="5">
        <v>1465</v>
      </c>
      <c r="B1524" s="721"/>
      <c r="C1524" s="2" t="s">
        <v>504</v>
      </c>
      <c r="F1524" s="4" t="s">
        <v>4914</v>
      </c>
      <c r="G1524" s="1" t="b">
        <f t="shared" ca="1" si="25"/>
        <v>1</v>
      </c>
      <c r="H1524" s="1505" t="str" cm="1">
        <f t="array" aca="1" ref="H1524" ca="1">IF(I1524&lt;&gt;"",INDIRECT("'"&amp;I1524&amp;"'!"&amp;J1524),"")</f>
        <v/>
      </c>
      <c r="I1524" s="1510"/>
      <c r="J1524" s="1506"/>
      <c r="K1524" s="4"/>
    </row>
    <row r="1525" spans="1:11" ht="15">
      <c r="A1525" s="5">
        <v>1466</v>
      </c>
      <c r="B1525" s="721"/>
      <c r="F1525" s="4" t="s">
        <v>4914</v>
      </c>
      <c r="G1525" s="1" t="b">
        <f t="shared" ca="1" si="25"/>
        <v>1</v>
      </c>
      <c r="H1525" s="1505" t="str" cm="1">
        <f t="array" aca="1" ref="H1525" ca="1">IF(I1525&lt;&gt;"",INDIRECT("'"&amp;I1525&amp;"'!"&amp;J1525),"")</f>
        <v/>
      </c>
      <c r="I1525" s="1510"/>
      <c r="J1525" s="1506"/>
      <c r="K1525" s="4"/>
    </row>
    <row r="1526" spans="1:11" ht="15">
      <c r="A1526">
        <v>1467</v>
      </c>
      <c r="B1526" s="721">
        <f>'Expenditures 16-24'!D299</f>
        <v>0</v>
      </c>
      <c r="F1526" s="4"/>
      <c r="G1526" s="1" t="b">
        <f t="shared" ca="1" si="25"/>
        <v>1</v>
      </c>
      <c r="H1526" s="1505" cm="1">
        <f t="array" aca="1" ref="H1526" ca="1">IF(I1526&lt;&gt;"",INDIRECT("'"&amp;I1526&amp;"'!"&amp;J1526),"")</f>
        <v>0</v>
      </c>
      <c r="I1526" s="1510" t="s">
        <v>4998</v>
      </c>
      <c r="J1526" s="1506" t="s">
        <v>5491</v>
      </c>
      <c r="K1526" s="4"/>
    </row>
    <row r="1527" spans="1:11" ht="15">
      <c r="A1527">
        <v>1468</v>
      </c>
      <c r="B1527" s="721">
        <f>'Expenditures 16-24'!D300</f>
        <v>0</v>
      </c>
      <c r="F1527" s="4"/>
      <c r="G1527" s="1" t="b">
        <f t="shared" ca="1" si="25"/>
        <v>1</v>
      </c>
      <c r="H1527" s="1505" cm="1">
        <f t="array" aca="1" ref="H1527" ca="1">IF(I1527&lt;&gt;"",INDIRECT("'"&amp;I1527&amp;"'!"&amp;J1527),"")</f>
        <v>0</v>
      </c>
      <c r="I1527" s="1510" t="s">
        <v>4998</v>
      </c>
      <c r="J1527" s="1506" t="s">
        <v>5492</v>
      </c>
      <c r="K1527" s="4"/>
    </row>
    <row r="1528" spans="1:11" ht="15">
      <c r="A1528">
        <v>1469</v>
      </c>
      <c r="B1528" s="721">
        <f>'Expenditures 16-24'!D309</f>
        <v>0</v>
      </c>
      <c r="F1528" s="4"/>
      <c r="G1528" s="1" t="b">
        <f t="shared" ca="1" si="25"/>
        <v>1</v>
      </c>
      <c r="H1528" s="1505" cm="1">
        <f t="array" aca="1" ref="H1528" ca="1">IF(I1528&lt;&gt;"",INDIRECT("'"&amp;I1528&amp;"'!"&amp;J1528),"")</f>
        <v>0</v>
      </c>
      <c r="I1528" s="1510" t="s">
        <v>4998</v>
      </c>
      <c r="J1528" s="1506" t="s">
        <v>5493</v>
      </c>
      <c r="K1528" s="4"/>
    </row>
    <row r="1529" spans="1:11" ht="15">
      <c r="A1529">
        <v>1470</v>
      </c>
      <c r="B1529" s="721">
        <f>'Expenditures 16-24'!E298</f>
        <v>0</v>
      </c>
      <c r="C1529" s="2" t="s">
        <v>504</v>
      </c>
      <c r="F1529" s="4"/>
      <c r="G1529" s="1" t="b">
        <f t="shared" ca="1" si="25"/>
        <v>1</v>
      </c>
      <c r="H1529" s="1505" cm="1">
        <f t="array" aca="1" ref="H1529" ca="1">IF(I1529&lt;&gt;"",INDIRECT("'"&amp;I1529&amp;"'!"&amp;J1529),"")</f>
        <v>0</v>
      </c>
      <c r="I1529" s="1510" t="s">
        <v>4998</v>
      </c>
      <c r="J1529" s="1506" t="s">
        <v>5494</v>
      </c>
      <c r="K1529" s="4"/>
    </row>
    <row r="1530" spans="1:11" ht="15">
      <c r="A1530" s="5">
        <v>1471</v>
      </c>
      <c r="B1530" s="721"/>
      <c r="C1530" s="2" t="s">
        <v>504</v>
      </c>
      <c r="F1530" s="4" t="s">
        <v>4914</v>
      </c>
      <c r="G1530" s="1" t="b">
        <f t="shared" ca="1" si="25"/>
        <v>1</v>
      </c>
      <c r="H1530" s="1505" t="str" cm="1">
        <f t="array" aca="1" ref="H1530" ca="1">IF(I1530&lt;&gt;"",INDIRECT("'"&amp;I1530&amp;"'!"&amp;J1530),"")</f>
        <v/>
      </c>
      <c r="I1530" s="1510"/>
      <c r="J1530" s="1506"/>
      <c r="K1530" s="4"/>
    </row>
    <row r="1531" spans="1:11" ht="15">
      <c r="A1531" s="5">
        <v>1472</v>
      </c>
      <c r="B1531" s="721"/>
      <c r="F1531" s="4" t="s">
        <v>4914</v>
      </c>
      <c r="G1531" s="1" t="b">
        <f t="shared" ca="1" si="25"/>
        <v>1</v>
      </c>
      <c r="H1531" s="1505" t="str" cm="1">
        <f t="array" aca="1" ref="H1531" ca="1">IF(I1531&lt;&gt;"",INDIRECT("'"&amp;I1531&amp;"'!"&amp;J1531),"")</f>
        <v/>
      </c>
      <c r="I1531" s="1510"/>
      <c r="J1531" s="1506"/>
      <c r="K1531" s="4"/>
    </row>
    <row r="1532" spans="1:11" ht="15">
      <c r="A1532">
        <v>1473</v>
      </c>
      <c r="B1532" s="721">
        <f>'Expenditures 16-24'!E299</f>
        <v>0</v>
      </c>
      <c r="F1532" s="4"/>
      <c r="G1532" s="1" t="b">
        <f t="shared" ca="1" si="25"/>
        <v>1</v>
      </c>
      <c r="H1532" s="1505" cm="1">
        <f t="array" aca="1" ref="H1532" ca="1">IF(I1532&lt;&gt;"",INDIRECT("'"&amp;I1532&amp;"'!"&amp;J1532),"")</f>
        <v>0</v>
      </c>
      <c r="I1532" s="1510" t="s">
        <v>4998</v>
      </c>
      <c r="J1532" s="1506" t="s">
        <v>5495</v>
      </c>
      <c r="K1532" s="4"/>
    </row>
    <row r="1533" spans="1:11" ht="15">
      <c r="A1533">
        <v>1474</v>
      </c>
      <c r="B1533" s="721">
        <f>'Expenditures 16-24'!E300</f>
        <v>0</v>
      </c>
      <c r="F1533" s="4"/>
      <c r="G1533" s="1" t="b">
        <f t="shared" ca="1" si="25"/>
        <v>1</v>
      </c>
      <c r="H1533" s="1505" cm="1">
        <f t="array" aca="1" ref="H1533" ca="1">IF(I1533&lt;&gt;"",INDIRECT("'"&amp;I1533&amp;"'!"&amp;J1533),"")</f>
        <v>0</v>
      </c>
      <c r="I1533" s="1510" t="s">
        <v>4998</v>
      </c>
      <c r="J1533" s="1506" t="s">
        <v>5496</v>
      </c>
      <c r="K1533" s="4"/>
    </row>
    <row r="1534" spans="1:11" ht="15">
      <c r="A1534">
        <v>1475</v>
      </c>
      <c r="B1534" s="721">
        <f>'Expenditures 16-24'!E309</f>
        <v>0</v>
      </c>
      <c r="F1534" s="4"/>
      <c r="G1534" s="1" t="b">
        <f t="shared" ca="1" si="25"/>
        <v>1</v>
      </c>
      <c r="H1534" s="1505" cm="1">
        <f t="array" aca="1" ref="H1534" ca="1">IF(I1534&lt;&gt;"",INDIRECT("'"&amp;I1534&amp;"'!"&amp;J1534),"")</f>
        <v>0</v>
      </c>
      <c r="I1534" s="1510" t="s">
        <v>4998</v>
      </c>
      <c r="J1534" s="1506" t="s">
        <v>5497</v>
      </c>
      <c r="K1534" s="4"/>
    </row>
    <row r="1535" spans="1:11" ht="15">
      <c r="A1535">
        <v>1476</v>
      </c>
      <c r="B1535" s="721">
        <f>'Expenditures 16-24'!F298</f>
        <v>0</v>
      </c>
      <c r="C1535" s="2" t="s">
        <v>504</v>
      </c>
      <c r="F1535" s="4"/>
      <c r="G1535" s="1" t="b">
        <f t="shared" ca="1" si="25"/>
        <v>1</v>
      </c>
      <c r="H1535" s="1505" cm="1">
        <f t="array" aca="1" ref="H1535" ca="1">IF(I1535&lt;&gt;"",INDIRECT("'"&amp;I1535&amp;"'!"&amp;J1535),"")</f>
        <v>0</v>
      </c>
      <c r="I1535" s="1510" t="s">
        <v>4998</v>
      </c>
      <c r="J1535" s="1506" t="s">
        <v>5498</v>
      </c>
      <c r="K1535" s="4"/>
    </row>
    <row r="1536" spans="1:11" ht="15">
      <c r="A1536" s="5">
        <v>1477</v>
      </c>
      <c r="B1536" s="721"/>
      <c r="C1536" s="2" t="s">
        <v>504</v>
      </c>
      <c r="F1536" s="4" t="s">
        <v>4914</v>
      </c>
      <c r="G1536" s="1" t="b">
        <f t="shared" ca="1" si="25"/>
        <v>1</v>
      </c>
      <c r="H1536" s="1505" t="str" cm="1">
        <f t="array" aca="1" ref="H1536" ca="1">IF(I1536&lt;&gt;"",INDIRECT("'"&amp;I1536&amp;"'!"&amp;J1536),"")</f>
        <v/>
      </c>
      <c r="I1536" s="1510"/>
      <c r="J1536" s="1506"/>
      <c r="K1536" s="4"/>
    </row>
    <row r="1537" spans="1:11" ht="15">
      <c r="A1537" s="5">
        <v>1478</v>
      </c>
      <c r="B1537" s="721"/>
      <c r="F1537" s="4" t="s">
        <v>4914</v>
      </c>
      <c r="G1537" s="1" t="b">
        <f t="shared" ca="1" si="25"/>
        <v>1</v>
      </c>
      <c r="H1537" s="1505" t="str" cm="1">
        <f t="array" aca="1" ref="H1537" ca="1">IF(I1537&lt;&gt;"",INDIRECT("'"&amp;I1537&amp;"'!"&amp;J1537),"")</f>
        <v/>
      </c>
      <c r="I1537" s="1510"/>
      <c r="J1537" s="1506"/>
      <c r="K1537" s="4"/>
    </row>
    <row r="1538" spans="1:11" ht="15">
      <c r="A1538">
        <v>1479</v>
      </c>
      <c r="B1538" s="721">
        <f>'Expenditures 16-24'!F299</f>
        <v>0</v>
      </c>
      <c r="F1538" s="4"/>
      <c r="G1538" s="1" t="b">
        <f t="shared" ca="1" si="25"/>
        <v>1</v>
      </c>
      <c r="H1538" s="1505" cm="1">
        <f t="array" aca="1" ref="H1538" ca="1">IF(I1538&lt;&gt;"",INDIRECT("'"&amp;I1538&amp;"'!"&amp;J1538),"")</f>
        <v>0</v>
      </c>
      <c r="I1538" s="1510" t="s">
        <v>4998</v>
      </c>
      <c r="J1538" s="1506" t="s">
        <v>5499</v>
      </c>
      <c r="K1538" s="4"/>
    </row>
    <row r="1539" spans="1:11" ht="15">
      <c r="A1539">
        <v>1480</v>
      </c>
      <c r="B1539" s="721">
        <f>'Expenditures 16-24'!F300</f>
        <v>0</v>
      </c>
      <c r="F1539" s="4"/>
      <c r="G1539" s="1" t="b">
        <f t="shared" ca="1" si="25"/>
        <v>1</v>
      </c>
      <c r="H1539" s="1505" cm="1">
        <f t="array" aca="1" ref="H1539" ca="1">IF(I1539&lt;&gt;"",INDIRECT("'"&amp;I1539&amp;"'!"&amp;J1539),"")</f>
        <v>0</v>
      </c>
      <c r="I1539" s="1510" t="s">
        <v>4998</v>
      </c>
      <c r="J1539" s="1506" t="s">
        <v>5500</v>
      </c>
      <c r="K1539" s="4"/>
    </row>
    <row r="1540" spans="1:11" ht="15">
      <c r="A1540">
        <v>1481</v>
      </c>
      <c r="B1540" s="721">
        <f>'Expenditures 16-24'!F309</f>
        <v>0</v>
      </c>
      <c r="F1540" s="4"/>
      <c r="G1540" s="1" t="b">
        <f t="shared" ca="1" si="25"/>
        <v>1</v>
      </c>
      <c r="H1540" s="1505" cm="1">
        <f t="array" aca="1" ref="H1540" ca="1">IF(I1540&lt;&gt;"",INDIRECT("'"&amp;I1540&amp;"'!"&amp;J1540),"")</f>
        <v>0</v>
      </c>
      <c r="I1540" s="1510" t="s">
        <v>4998</v>
      </c>
      <c r="J1540" s="1506" t="s">
        <v>5501</v>
      </c>
      <c r="K1540" s="4"/>
    </row>
    <row r="1541" spans="1:11" ht="15">
      <c r="A1541">
        <v>1482</v>
      </c>
      <c r="B1541" s="721">
        <f>'Expenditures 16-24'!G298</f>
        <v>1672131</v>
      </c>
      <c r="C1541" s="2" t="s">
        <v>504</v>
      </c>
      <c r="F1541" s="4"/>
      <c r="G1541" s="1" t="b">
        <f t="shared" ca="1" si="25"/>
        <v>1</v>
      </c>
      <c r="H1541" s="1505" cm="1">
        <f t="array" aca="1" ref="H1541" ca="1">IF(I1541&lt;&gt;"",INDIRECT("'"&amp;I1541&amp;"'!"&amp;J1541),"")</f>
        <v>1672131</v>
      </c>
      <c r="I1541" s="1510" t="s">
        <v>4998</v>
      </c>
      <c r="J1541" s="1506" t="s">
        <v>5502</v>
      </c>
      <c r="K1541" s="4"/>
    </row>
    <row r="1542" spans="1:11" ht="15">
      <c r="A1542" s="5">
        <v>1483</v>
      </c>
      <c r="B1542" s="721"/>
      <c r="C1542" s="2" t="s">
        <v>504</v>
      </c>
      <c r="F1542" s="4" t="s">
        <v>4914</v>
      </c>
      <c r="G1542" s="1" t="b">
        <f t="shared" ca="1" si="25"/>
        <v>1</v>
      </c>
      <c r="H1542" s="1505" t="str" cm="1">
        <f t="array" aca="1" ref="H1542" ca="1">IF(I1542&lt;&gt;"",INDIRECT("'"&amp;I1542&amp;"'!"&amp;J1542),"")</f>
        <v/>
      </c>
      <c r="I1542" s="1510"/>
      <c r="J1542" s="1506"/>
      <c r="K1542" s="4"/>
    </row>
    <row r="1543" spans="1:11" ht="15">
      <c r="A1543" s="5">
        <v>1484</v>
      </c>
      <c r="B1543" s="721"/>
      <c r="F1543" s="4" t="s">
        <v>4914</v>
      </c>
      <c r="G1543" s="1" t="b">
        <f t="shared" ca="1" si="25"/>
        <v>1</v>
      </c>
      <c r="H1543" s="1505" t="str" cm="1">
        <f t="array" aca="1" ref="H1543" ca="1">IF(I1543&lt;&gt;"",INDIRECT("'"&amp;I1543&amp;"'!"&amp;J1543),"")</f>
        <v/>
      </c>
      <c r="I1543" s="1510"/>
      <c r="J1543" s="1506"/>
      <c r="K1543" s="4"/>
    </row>
    <row r="1544" spans="1:11" ht="15">
      <c r="A1544">
        <v>1485</v>
      </c>
      <c r="B1544" s="721">
        <f>'Expenditures 16-24'!G299</f>
        <v>0</v>
      </c>
      <c r="F1544" s="4"/>
      <c r="G1544" s="1" t="b">
        <f t="shared" ca="1" si="25"/>
        <v>1</v>
      </c>
      <c r="H1544" s="1505" cm="1">
        <f t="array" aca="1" ref="H1544" ca="1">IF(I1544&lt;&gt;"",INDIRECT("'"&amp;I1544&amp;"'!"&amp;J1544),"")</f>
        <v>0</v>
      </c>
      <c r="I1544" s="1510" t="s">
        <v>4998</v>
      </c>
      <c r="J1544" s="1506" t="s">
        <v>5503</v>
      </c>
      <c r="K1544" s="4"/>
    </row>
    <row r="1545" spans="1:11" ht="15">
      <c r="A1545">
        <v>1486</v>
      </c>
      <c r="B1545" s="721">
        <f>'Expenditures 16-24'!G300</f>
        <v>1672131</v>
      </c>
      <c r="F1545" s="4"/>
      <c r="G1545" s="1" t="b">
        <f t="shared" ca="1" si="25"/>
        <v>1</v>
      </c>
      <c r="H1545" s="1505" cm="1">
        <f t="array" aca="1" ref="H1545" ca="1">IF(I1545&lt;&gt;"",INDIRECT("'"&amp;I1545&amp;"'!"&amp;J1545),"")</f>
        <v>1672131</v>
      </c>
      <c r="I1545" s="1510" t="s">
        <v>4998</v>
      </c>
      <c r="J1545" s="1506" t="s">
        <v>5504</v>
      </c>
      <c r="K1545" s="4"/>
    </row>
    <row r="1546" spans="1:11" ht="15">
      <c r="A1546">
        <v>1487</v>
      </c>
      <c r="B1546" s="721">
        <f>'Expenditures 16-24'!G309</f>
        <v>1672131</v>
      </c>
      <c r="F1546" s="4"/>
      <c r="G1546" s="1" t="b">
        <f t="shared" ca="1" si="25"/>
        <v>1</v>
      </c>
      <c r="H1546" s="1505" cm="1">
        <f t="array" aca="1" ref="H1546" ca="1">IF(I1546&lt;&gt;"",INDIRECT("'"&amp;I1546&amp;"'!"&amp;J1546),"")</f>
        <v>1672131</v>
      </c>
      <c r="I1546" s="1510" t="s">
        <v>4998</v>
      </c>
      <c r="J1546" s="1506" t="s">
        <v>5505</v>
      </c>
      <c r="K1546" s="4"/>
    </row>
    <row r="1547" spans="1:11" ht="15">
      <c r="A1547">
        <v>1488</v>
      </c>
      <c r="B1547" s="721">
        <f>'Expenditures 16-24'!H298</f>
        <v>0</v>
      </c>
      <c r="C1547" s="2" t="s">
        <v>504</v>
      </c>
      <c r="F1547" s="4"/>
      <c r="G1547" s="1" t="b">
        <f t="shared" ca="1" si="25"/>
        <v>1</v>
      </c>
      <c r="H1547" s="1505" cm="1">
        <f t="array" aca="1" ref="H1547" ca="1">IF(I1547&lt;&gt;"",INDIRECT("'"&amp;I1547&amp;"'!"&amp;J1547),"")</f>
        <v>0</v>
      </c>
      <c r="I1547" s="1510" t="s">
        <v>4998</v>
      </c>
      <c r="J1547" s="1506" t="s">
        <v>5506</v>
      </c>
      <c r="K1547" s="4"/>
    </row>
    <row r="1548" spans="1:11" ht="15">
      <c r="A1548" s="5">
        <v>1489</v>
      </c>
      <c r="B1548" s="721"/>
      <c r="C1548" s="2" t="s">
        <v>504</v>
      </c>
      <c r="F1548" s="4" t="s">
        <v>4914</v>
      </c>
      <c r="G1548" s="1" t="b">
        <f t="shared" ca="1" si="25"/>
        <v>1</v>
      </c>
      <c r="H1548" s="1505" t="str" cm="1">
        <f t="array" aca="1" ref="H1548" ca="1">IF(I1548&lt;&gt;"",INDIRECT("'"&amp;I1548&amp;"'!"&amp;J1548),"")</f>
        <v/>
      </c>
      <c r="I1548" s="1510"/>
      <c r="J1548" s="1506"/>
      <c r="K1548" s="4"/>
    </row>
    <row r="1549" spans="1:11" ht="15">
      <c r="A1549" s="5">
        <v>1490</v>
      </c>
      <c r="B1549" s="721"/>
      <c r="F1549" s="4" t="s">
        <v>4914</v>
      </c>
      <c r="G1549" s="1" t="b">
        <f t="shared" ca="1" si="25"/>
        <v>1</v>
      </c>
      <c r="H1549" s="1505" t="str" cm="1">
        <f t="array" aca="1" ref="H1549" ca="1">IF(I1549&lt;&gt;"",INDIRECT("'"&amp;I1549&amp;"'!"&amp;J1549),"")</f>
        <v/>
      </c>
      <c r="I1549" s="1510"/>
      <c r="J1549" s="1506"/>
      <c r="K1549" s="4"/>
    </row>
    <row r="1550" spans="1:11" ht="15">
      <c r="A1550">
        <v>1491</v>
      </c>
      <c r="B1550" s="721">
        <f>'Expenditures 16-24'!H299</f>
        <v>0</v>
      </c>
      <c r="F1550" s="4"/>
      <c r="G1550" s="1" t="b">
        <f t="shared" ca="1" si="25"/>
        <v>1</v>
      </c>
      <c r="H1550" s="1505" cm="1">
        <f t="array" aca="1" ref="H1550" ca="1">IF(I1550&lt;&gt;"",INDIRECT("'"&amp;I1550&amp;"'!"&amp;J1550),"")</f>
        <v>0</v>
      </c>
      <c r="I1550" s="1510" t="s">
        <v>4998</v>
      </c>
      <c r="J1550" s="1506" t="s">
        <v>5507</v>
      </c>
      <c r="K1550" s="4"/>
    </row>
    <row r="1551" spans="1:11" ht="15">
      <c r="A1551">
        <v>1492</v>
      </c>
      <c r="B1551" s="721">
        <f>'Expenditures 16-24'!H300</f>
        <v>0</v>
      </c>
      <c r="F1551" s="4"/>
      <c r="G1551" s="1" t="b">
        <f t="shared" ca="1" si="25"/>
        <v>1</v>
      </c>
      <c r="H1551" s="1505" cm="1">
        <f t="array" aca="1" ref="H1551" ca="1">IF(I1551&lt;&gt;"",INDIRECT("'"&amp;I1551&amp;"'!"&amp;J1551),"")</f>
        <v>0</v>
      </c>
      <c r="I1551" s="1510" t="s">
        <v>4998</v>
      </c>
      <c r="J1551" s="1506" t="s">
        <v>5508</v>
      </c>
      <c r="K1551" s="4"/>
    </row>
    <row r="1552" spans="1:11" ht="15">
      <c r="A1552">
        <v>1493</v>
      </c>
      <c r="B1552" s="721">
        <f>'Expenditures 16-24'!H309</f>
        <v>0</v>
      </c>
      <c r="F1552" s="4"/>
      <c r="G1552" s="1" t="b">
        <f t="shared" ca="1" si="25"/>
        <v>1</v>
      </c>
      <c r="H1552" s="1505" cm="1">
        <f t="array" aca="1" ref="H1552" ca="1">IF(I1552&lt;&gt;"",INDIRECT("'"&amp;I1552&amp;"'!"&amp;J1552),"")</f>
        <v>0</v>
      </c>
      <c r="I1552" s="1510" t="s">
        <v>4998</v>
      </c>
      <c r="J1552" s="1506" t="s">
        <v>5509</v>
      </c>
      <c r="K1552" s="4"/>
    </row>
    <row r="1553" spans="1:11" ht="15">
      <c r="A1553">
        <v>1494</v>
      </c>
      <c r="B1553" s="721">
        <f>'Expenditures 16-24'!K298</f>
        <v>1672131</v>
      </c>
      <c r="C1553" s="2" t="s">
        <v>504</v>
      </c>
      <c r="F1553" s="4"/>
      <c r="G1553" s="1" t="b">
        <f t="shared" ca="1" si="25"/>
        <v>1</v>
      </c>
      <c r="H1553" s="1505" cm="1">
        <f t="array" aca="1" ref="H1553" ca="1">IF(I1553&lt;&gt;"",INDIRECT("'"&amp;I1553&amp;"'!"&amp;J1553),"")</f>
        <v>1672131</v>
      </c>
      <c r="I1553" s="1510" t="s">
        <v>4998</v>
      </c>
      <c r="J1553" s="1506" t="s">
        <v>5510</v>
      </c>
      <c r="K1553" s="4"/>
    </row>
    <row r="1554" spans="1:11" ht="15">
      <c r="A1554" s="5">
        <v>1495</v>
      </c>
      <c r="B1554" s="721"/>
      <c r="C1554" s="2" t="s">
        <v>504</v>
      </c>
      <c r="F1554" s="4" t="s">
        <v>4914</v>
      </c>
      <c r="G1554" s="1" t="b">
        <f t="shared" ca="1" si="25"/>
        <v>1</v>
      </c>
      <c r="H1554" s="1505" t="str" cm="1">
        <f t="array" aca="1" ref="H1554" ca="1">IF(I1554&lt;&gt;"",INDIRECT("'"&amp;I1554&amp;"'!"&amp;J1554),"")</f>
        <v/>
      </c>
      <c r="I1554" s="1510"/>
      <c r="J1554" s="1506"/>
      <c r="K1554" s="4"/>
    </row>
    <row r="1555" spans="1:11" ht="15">
      <c r="A1555" s="5">
        <v>1496</v>
      </c>
      <c r="B1555" s="721"/>
      <c r="C1555" s="2" t="s">
        <v>504</v>
      </c>
      <c r="F1555" s="4" t="s">
        <v>4914</v>
      </c>
      <c r="G1555" s="1" t="b">
        <f t="shared" ca="1" si="25"/>
        <v>1</v>
      </c>
      <c r="H1555" s="1505" t="str" cm="1">
        <f t="array" aca="1" ref="H1555" ca="1">IF(I1555&lt;&gt;"",INDIRECT("'"&amp;I1555&amp;"'!"&amp;J1555),"")</f>
        <v/>
      </c>
      <c r="I1555" s="1510"/>
      <c r="J1555" s="1506"/>
      <c r="K1555" s="4"/>
    </row>
    <row r="1556" spans="1:11" ht="15">
      <c r="A1556">
        <v>1497</v>
      </c>
      <c r="B1556" s="721">
        <f>'Expenditures 16-24'!K299</f>
        <v>0</v>
      </c>
      <c r="F1556" s="4"/>
      <c r="G1556" s="1" t="b">
        <f t="shared" ca="1" si="25"/>
        <v>1</v>
      </c>
      <c r="H1556" s="1505" cm="1">
        <f t="array" aca="1" ref="H1556" ca="1">IF(I1556&lt;&gt;"",INDIRECT("'"&amp;I1556&amp;"'!"&amp;J1556),"")</f>
        <v>0</v>
      </c>
      <c r="I1556" s="1510" t="s">
        <v>4998</v>
      </c>
      <c r="J1556" s="1506" t="s">
        <v>5511</v>
      </c>
      <c r="K1556" s="4"/>
    </row>
    <row r="1557" spans="1:11" ht="15">
      <c r="A1557">
        <v>1498</v>
      </c>
      <c r="B1557" s="721">
        <f>'Expenditures 16-24'!K300</f>
        <v>1672131</v>
      </c>
      <c r="F1557" s="4"/>
      <c r="G1557" s="1" t="b">
        <f t="shared" ca="1" si="25"/>
        <v>1</v>
      </c>
      <c r="H1557" s="1505" cm="1">
        <f t="array" aca="1" ref="H1557" ca="1">IF(I1557&lt;&gt;"",INDIRECT("'"&amp;I1557&amp;"'!"&amp;J1557),"")</f>
        <v>1672131</v>
      </c>
      <c r="I1557" s="1510" t="s">
        <v>4998</v>
      </c>
      <c r="J1557" s="1506" t="s">
        <v>5512</v>
      </c>
      <c r="K1557" s="4"/>
    </row>
    <row r="1558" spans="1:11" ht="15">
      <c r="A1558">
        <v>1499</v>
      </c>
      <c r="B1558" s="721">
        <f>'Expenditures 16-24'!K309</f>
        <v>1672131</v>
      </c>
      <c r="C1558" s="2" t="s">
        <v>504</v>
      </c>
      <c r="F1558" s="4"/>
      <c r="G1558" s="1" t="b">
        <f t="shared" ca="1" si="25"/>
        <v>1</v>
      </c>
      <c r="H1558" s="1505" cm="1">
        <f t="array" aca="1" ref="H1558" ca="1">IF(I1558&lt;&gt;"",INDIRECT("'"&amp;I1558&amp;"'!"&amp;J1558),"")</f>
        <v>1672131</v>
      </c>
      <c r="I1558" s="1510" t="s">
        <v>4998</v>
      </c>
      <c r="J1558" s="1506" t="s">
        <v>5513</v>
      </c>
      <c r="K1558" s="4"/>
    </row>
    <row r="1559" spans="1:11" ht="15">
      <c r="A1559">
        <v>1500</v>
      </c>
      <c r="B1559" s="721">
        <f>'Expenditures 16-24'!K310</f>
        <v>-684167</v>
      </c>
      <c r="C1559" s="2" t="s">
        <v>504</v>
      </c>
      <c r="F1559" s="4"/>
      <c r="G1559" s="1" t="b">
        <f t="shared" ca="1" si="25"/>
        <v>1</v>
      </c>
      <c r="H1559" s="1505" cm="1">
        <f t="array" aca="1" ref="H1559" ca="1">IF(I1559&lt;&gt;"",INDIRECT("'"&amp;I1559&amp;"'!"&amp;J1559),"")</f>
        <v>-684167</v>
      </c>
      <c r="I1559" s="1510" t="s">
        <v>4998</v>
      </c>
      <c r="J1559" s="1506" t="s">
        <v>5514</v>
      </c>
      <c r="K1559" s="4"/>
    </row>
    <row r="1560" spans="1:11" ht="15">
      <c r="A1560" s="5">
        <v>1501</v>
      </c>
      <c r="B1560" s="721"/>
      <c r="C1560" s="2" t="s">
        <v>504</v>
      </c>
      <c r="F1560" s="4" t="s">
        <v>4914</v>
      </c>
      <c r="G1560" s="1" t="b">
        <f t="shared" ca="1" si="25"/>
        <v>1</v>
      </c>
      <c r="H1560" s="1505" t="str" cm="1">
        <f t="array" aca="1" ref="H1560" ca="1">IF(I1560&lt;&gt;"",INDIRECT("'"&amp;I1560&amp;"'!"&amp;J1560),"")</f>
        <v/>
      </c>
      <c r="I1560" s="1510"/>
      <c r="J1560" s="1506"/>
      <c r="K1560" s="4"/>
    </row>
    <row r="1561" spans="1:11" ht="15">
      <c r="A1561" s="5">
        <v>1502</v>
      </c>
      <c r="B1561" s="721"/>
      <c r="C1561" s="2" t="s">
        <v>504</v>
      </c>
      <c r="F1561" s="4" t="s">
        <v>4914</v>
      </c>
      <c r="G1561" s="1" t="b">
        <f t="shared" ca="1" si="25"/>
        <v>1</v>
      </c>
      <c r="H1561" s="1505" t="str" cm="1">
        <f t="array" aca="1" ref="H1561" ca="1">IF(I1561&lt;&gt;"",INDIRECT("'"&amp;I1561&amp;"'!"&amp;J1561),"")</f>
        <v/>
      </c>
      <c r="I1561" s="1510"/>
      <c r="J1561" s="1506"/>
      <c r="K1561" s="4"/>
    </row>
    <row r="1562" spans="1:11" ht="15">
      <c r="A1562" s="5">
        <v>1503</v>
      </c>
      <c r="B1562" s="721"/>
      <c r="F1562" s="4" t="s">
        <v>4914</v>
      </c>
      <c r="G1562" s="1" t="b">
        <f t="shared" ca="1" si="25"/>
        <v>1</v>
      </c>
      <c r="H1562" s="1505" t="str" cm="1">
        <f t="array" aca="1" ref="H1562" ca="1">IF(I1562&lt;&gt;"",INDIRECT("'"&amp;I1562&amp;"'!"&amp;J1562),"")</f>
        <v/>
      </c>
      <c r="I1562" s="1510"/>
      <c r="J1562" s="1506"/>
      <c r="K1562" s="4"/>
    </row>
    <row r="1563" spans="1:11" ht="15">
      <c r="A1563" s="5">
        <v>1504</v>
      </c>
      <c r="B1563" s="721"/>
      <c r="F1563" s="4" t="s">
        <v>4914</v>
      </c>
      <c r="G1563" s="1" t="b">
        <f t="shared" ca="1" si="25"/>
        <v>1</v>
      </c>
      <c r="H1563" s="1505" t="str" cm="1">
        <f t="array" aca="1" ref="H1563" ca="1">IF(I1563&lt;&gt;"",INDIRECT("'"&amp;I1563&amp;"'!"&amp;J1563),"")</f>
        <v/>
      </c>
      <c r="I1563" s="1510"/>
      <c r="J1563" s="1506"/>
      <c r="K1563" s="4"/>
    </row>
    <row r="1564" spans="1:11" ht="15">
      <c r="A1564" s="5">
        <v>1505</v>
      </c>
      <c r="B1564" s="721"/>
      <c r="F1564" s="4" t="s">
        <v>4914</v>
      </c>
      <c r="G1564" s="1" t="b">
        <f t="shared" ca="1" si="25"/>
        <v>1</v>
      </c>
      <c r="H1564" s="1505" t="str" cm="1">
        <f t="array" aca="1" ref="H1564" ca="1">IF(I1564&lt;&gt;"",INDIRECT("'"&amp;I1564&amp;"'!"&amp;J1564),"")</f>
        <v/>
      </c>
      <c r="I1564" s="1510"/>
      <c r="J1564" s="1506"/>
      <c r="K1564" s="4"/>
    </row>
    <row r="1565" spans="1:11" ht="15">
      <c r="A1565" s="5">
        <v>1506</v>
      </c>
      <c r="B1565" s="721"/>
      <c r="F1565" s="4" t="s">
        <v>4914</v>
      </c>
      <c r="G1565" s="1" t="b">
        <f t="shared" ca="1" si="25"/>
        <v>1</v>
      </c>
      <c r="H1565" s="1505" t="str" cm="1">
        <f t="array" aca="1" ref="H1565" ca="1">IF(I1565&lt;&gt;"",INDIRECT("'"&amp;I1565&amp;"'!"&amp;J1565),"")</f>
        <v/>
      </c>
      <c r="I1565" s="1510"/>
      <c r="J1565" s="1506"/>
      <c r="K1565" s="4"/>
    </row>
    <row r="1566" spans="1:11" ht="15">
      <c r="A1566" s="5">
        <v>1507</v>
      </c>
      <c r="B1566" s="721"/>
      <c r="F1566" s="4" t="s">
        <v>4914</v>
      </c>
      <c r="G1566" s="1" t="b">
        <f t="shared" ca="1" si="25"/>
        <v>1</v>
      </c>
      <c r="H1566" s="1505" t="str" cm="1">
        <f t="array" aca="1" ref="H1566" ca="1">IF(I1566&lt;&gt;"",INDIRECT("'"&amp;I1566&amp;"'!"&amp;J1566),"")</f>
        <v/>
      </c>
      <c r="I1566" s="1510"/>
      <c r="J1566" s="1506"/>
      <c r="K1566" s="4"/>
    </row>
    <row r="1567" spans="1:11" ht="15">
      <c r="A1567" s="5">
        <v>1508</v>
      </c>
      <c r="B1567" s="721"/>
      <c r="F1567" s="4" t="s">
        <v>4914</v>
      </c>
      <c r="G1567" s="1" t="b">
        <f t="shared" ca="1" si="25"/>
        <v>1</v>
      </c>
      <c r="H1567" s="1505" t="str" cm="1">
        <f t="array" aca="1" ref="H1567" ca="1">IF(I1567&lt;&gt;"",INDIRECT("'"&amp;I1567&amp;"'!"&amp;J1567),"")</f>
        <v/>
      </c>
      <c r="I1567" s="1510"/>
      <c r="J1567" s="1506"/>
      <c r="K1567" s="4"/>
    </row>
    <row r="1568" spans="1:11" ht="15">
      <c r="A1568" s="5">
        <v>1509</v>
      </c>
      <c r="B1568" s="721"/>
      <c r="F1568" s="4" t="s">
        <v>4914</v>
      </c>
      <c r="G1568" s="1" t="b">
        <f t="shared" ref="G1568:G1631" ca="1" si="26">H1568=B1568</f>
        <v>1</v>
      </c>
      <c r="H1568" s="1505" t="str" cm="1">
        <f t="array" aca="1" ref="H1568" ca="1">IF(I1568&lt;&gt;"",INDIRECT("'"&amp;I1568&amp;"'!"&amp;J1568),"")</f>
        <v/>
      </c>
      <c r="I1568" s="1510"/>
      <c r="J1568" s="1506"/>
      <c r="K1568" s="4"/>
    </row>
    <row r="1569" spans="1:11" ht="15">
      <c r="A1569" s="5">
        <v>1510</v>
      </c>
      <c r="B1569" s="721"/>
      <c r="C1569" s="2" t="s">
        <v>504</v>
      </c>
      <c r="F1569" s="4" t="s">
        <v>4914</v>
      </c>
      <c r="G1569" s="1" t="b">
        <f t="shared" ca="1" si="26"/>
        <v>1</v>
      </c>
      <c r="H1569" s="1505" t="str" cm="1">
        <f t="array" aca="1" ref="H1569" ca="1">IF(I1569&lt;&gt;"",INDIRECT("'"&amp;I1569&amp;"'!"&amp;J1569),"")</f>
        <v/>
      </c>
      <c r="I1569" s="1510"/>
      <c r="J1569" s="1506"/>
      <c r="K1569" s="4"/>
    </row>
    <row r="1570" spans="1:11" ht="15">
      <c r="A1570" s="5">
        <v>1511</v>
      </c>
      <c r="B1570" s="721"/>
      <c r="C1570" s="2" t="s">
        <v>504</v>
      </c>
      <c r="F1570" s="4" t="s">
        <v>4914</v>
      </c>
      <c r="G1570" s="1" t="b">
        <f t="shared" ca="1" si="26"/>
        <v>1</v>
      </c>
      <c r="H1570" s="1505" t="str" cm="1">
        <f t="array" aca="1" ref="H1570" ca="1">IF(I1570&lt;&gt;"",INDIRECT("'"&amp;I1570&amp;"'!"&amp;J1570),"")</f>
        <v/>
      </c>
      <c r="I1570" s="1510"/>
      <c r="J1570" s="1506"/>
      <c r="K1570" s="4"/>
    </row>
    <row r="1571" spans="1:11" ht="15">
      <c r="A1571" s="5">
        <v>1512</v>
      </c>
      <c r="B1571" s="721"/>
      <c r="F1571" s="4" t="s">
        <v>4914</v>
      </c>
      <c r="G1571" s="1" t="b">
        <f t="shared" ca="1" si="26"/>
        <v>1</v>
      </c>
      <c r="H1571" s="1505" t="str" cm="1">
        <f t="array" aca="1" ref="H1571" ca="1">IF(I1571&lt;&gt;"",INDIRECT("'"&amp;I1571&amp;"'!"&amp;J1571),"")</f>
        <v/>
      </c>
      <c r="I1571" s="1510"/>
      <c r="J1571" s="1506"/>
      <c r="K1571" s="4"/>
    </row>
    <row r="1572" spans="1:11" ht="15">
      <c r="A1572" s="5">
        <v>1513</v>
      </c>
      <c r="B1572" s="721"/>
      <c r="C1572" s="2" t="s">
        <v>504</v>
      </c>
      <c r="F1572" s="4" t="s">
        <v>4914</v>
      </c>
      <c r="G1572" s="1" t="b">
        <f t="shared" ca="1" si="26"/>
        <v>1</v>
      </c>
      <c r="H1572" s="1505" t="str" cm="1">
        <f t="array" aca="1" ref="H1572" ca="1">IF(I1572&lt;&gt;"",INDIRECT("'"&amp;I1572&amp;"'!"&amp;J1572),"")</f>
        <v/>
      </c>
      <c r="I1572" s="1510"/>
      <c r="J1572" s="1506"/>
      <c r="K1572" s="4"/>
    </row>
    <row r="1573" spans="1:11" ht="15">
      <c r="A1573" s="5">
        <v>1514</v>
      </c>
      <c r="B1573" s="721"/>
      <c r="C1573" s="2" t="s">
        <v>504</v>
      </c>
      <c r="F1573" s="4" t="s">
        <v>4914</v>
      </c>
      <c r="G1573" s="1" t="b">
        <f t="shared" ca="1" si="26"/>
        <v>1</v>
      </c>
      <c r="H1573" s="1505" t="str" cm="1">
        <f t="array" aca="1" ref="H1573" ca="1">IF(I1573&lt;&gt;"",INDIRECT("'"&amp;I1573&amp;"'!"&amp;J1573),"")</f>
        <v/>
      </c>
      <c r="I1573" s="1510"/>
      <c r="J1573" s="1506"/>
      <c r="K1573" s="4"/>
    </row>
    <row r="1574" spans="1:11" ht="15">
      <c r="A1574" s="5">
        <v>1515</v>
      </c>
      <c r="B1574" s="721"/>
      <c r="C1574" s="2" t="s">
        <v>504</v>
      </c>
      <c r="F1574" s="4" t="s">
        <v>4914</v>
      </c>
      <c r="G1574" s="1" t="b">
        <f t="shared" ca="1" si="26"/>
        <v>1</v>
      </c>
      <c r="H1574" s="1505" t="str" cm="1">
        <f t="array" aca="1" ref="H1574" ca="1">IF(I1574&lt;&gt;"",INDIRECT("'"&amp;I1574&amp;"'!"&amp;J1574),"")</f>
        <v/>
      </c>
      <c r="I1574" s="1510"/>
      <c r="J1574" s="1506"/>
      <c r="K1574" s="4"/>
    </row>
    <row r="1575" spans="1:11" ht="15">
      <c r="A1575" s="5">
        <v>1516</v>
      </c>
      <c r="B1575" s="721"/>
      <c r="C1575" s="2" t="s">
        <v>504</v>
      </c>
      <c r="F1575" s="4" t="s">
        <v>4914</v>
      </c>
      <c r="G1575" s="1" t="b">
        <f t="shared" ca="1" si="26"/>
        <v>1</v>
      </c>
      <c r="H1575" s="1505" t="str" cm="1">
        <f t="array" aca="1" ref="H1575" ca="1">IF(I1575&lt;&gt;"",INDIRECT("'"&amp;I1575&amp;"'!"&amp;J1575),"")</f>
        <v/>
      </c>
      <c r="I1575" s="1510"/>
      <c r="J1575" s="1506"/>
      <c r="K1575" s="4"/>
    </row>
    <row r="1576" spans="1:11" ht="15">
      <c r="A1576" s="5">
        <v>1517</v>
      </c>
      <c r="B1576" s="721"/>
      <c r="C1576" s="2" t="s">
        <v>504</v>
      </c>
      <c r="F1576" s="4" t="s">
        <v>4914</v>
      </c>
      <c r="G1576" s="1" t="b">
        <f t="shared" ca="1" si="26"/>
        <v>1</v>
      </c>
      <c r="H1576" s="1505" t="str" cm="1">
        <f t="array" aca="1" ref="H1576" ca="1">IF(I1576&lt;&gt;"",INDIRECT("'"&amp;I1576&amp;"'!"&amp;J1576),"")</f>
        <v/>
      </c>
      <c r="I1576" s="1510"/>
      <c r="J1576" s="1506"/>
      <c r="K1576" s="4"/>
    </row>
    <row r="1577" spans="1:11" ht="15">
      <c r="A1577" s="5">
        <v>1518</v>
      </c>
      <c r="B1577" s="721"/>
      <c r="C1577" s="2" t="s">
        <v>504</v>
      </c>
      <c r="F1577" s="4" t="s">
        <v>4914</v>
      </c>
      <c r="G1577" s="1" t="b">
        <f t="shared" ca="1" si="26"/>
        <v>1</v>
      </c>
      <c r="H1577" s="1505" t="str" cm="1">
        <f t="array" aca="1" ref="H1577" ca="1">IF(I1577&lt;&gt;"",INDIRECT("'"&amp;I1577&amp;"'!"&amp;J1577),"")</f>
        <v/>
      </c>
      <c r="I1577" s="1510"/>
      <c r="J1577" s="1506"/>
      <c r="K1577" s="4"/>
    </row>
    <row r="1578" spans="1:11" ht="15">
      <c r="A1578" s="5">
        <v>1519</v>
      </c>
      <c r="B1578" s="721"/>
      <c r="F1578" s="4" t="s">
        <v>4914</v>
      </c>
      <c r="G1578" s="1" t="b">
        <f t="shared" ca="1" si="26"/>
        <v>1</v>
      </c>
      <c r="H1578" s="1505" t="str" cm="1">
        <f t="array" aca="1" ref="H1578" ca="1">IF(I1578&lt;&gt;"",INDIRECT("'"&amp;I1578&amp;"'!"&amp;J1578),"")</f>
        <v/>
      </c>
      <c r="I1578" s="1510"/>
      <c r="J1578" s="1506"/>
      <c r="K1578" s="4"/>
    </row>
    <row r="1579" spans="1:11" ht="15">
      <c r="A1579" s="5">
        <v>1520</v>
      </c>
      <c r="B1579" s="721"/>
      <c r="F1579" s="4" t="s">
        <v>4914</v>
      </c>
      <c r="G1579" s="1" t="b">
        <f t="shared" ca="1" si="26"/>
        <v>1</v>
      </c>
      <c r="H1579" s="1505" t="str" cm="1">
        <f t="array" aca="1" ref="H1579" ca="1">IF(I1579&lt;&gt;"",INDIRECT("'"&amp;I1579&amp;"'!"&amp;J1579),"")</f>
        <v/>
      </c>
      <c r="I1579" s="1510"/>
      <c r="J1579" s="1506"/>
      <c r="K1579" s="4"/>
    </row>
    <row r="1580" spans="1:11" ht="15">
      <c r="A1580" s="5">
        <v>1521</v>
      </c>
      <c r="B1580" s="721"/>
      <c r="F1580" s="4" t="s">
        <v>4914</v>
      </c>
      <c r="G1580" s="1" t="b">
        <f t="shared" ca="1" si="26"/>
        <v>1</v>
      </c>
      <c r="H1580" s="1505" t="str" cm="1">
        <f t="array" aca="1" ref="H1580" ca="1">IF(I1580&lt;&gt;"",INDIRECT("'"&amp;I1580&amp;"'!"&amp;J1580),"")</f>
        <v/>
      </c>
      <c r="I1580" s="1510"/>
      <c r="J1580" s="1506"/>
      <c r="K1580" s="4"/>
    </row>
    <row r="1581" spans="1:11" ht="15">
      <c r="A1581" s="5">
        <v>1522</v>
      </c>
      <c r="B1581" s="721"/>
      <c r="F1581" s="4" t="s">
        <v>4914</v>
      </c>
      <c r="G1581" s="1" t="b">
        <f t="shared" ca="1" si="26"/>
        <v>1</v>
      </c>
      <c r="H1581" s="1505" t="str" cm="1">
        <f t="array" aca="1" ref="H1581" ca="1">IF(I1581&lt;&gt;"",INDIRECT("'"&amp;I1581&amp;"'!"&amp;J1581),"")</f>
        <v/>
      </c>
      <c r="I1581" s="1510"/>
      <c r="J1581" s="1506"/>
      <c r="K1581" s="4"/>
    </row>
    <row r="1582" spans="1:11" ht="15">
      <c r="A1582" s="5">
        <v>1523</v>
      </c>
      <c r="B1582" s="721"/>
      <c r="F1582" s="4" t="s">
        <v>4914</v>
      </c>
      <c r="G1582" s="1" t="b">
        <f t="shared" ca="1" si="26"/>
        <v>1</v>
      </c>
      <c r="H1582" s="1505" t="str" cm="1">
        <f t="array" aca="1" ref="H1582" ca="1">IF(I1582&lt;&gt;"",INDIRECT("'"&amp;I1582&amp;"'!"&amp;J1582),"")</f>
        <v/>
      </c>
      <c r="I1582" s="1510"/>
      <c r="J1582" s="1506"/>
      <c r="K1582" s="4"/>
    </row>
    <row r="1583" spans="1:11" ht="15">
      <c r="A1583" s="5">
        <v>1524</v>
      </c>
      <c r="B1583" s="721"/>
      <c r="F1583" s="4" t="s">
        <v>4914</v>
      </c>
      <c r="G1583" s="1" t="b">
        <f t="shared" ca="1" si="26"/>
        <v>1</v>
      </c>
      <c r="H1583" s="1505" t="str" cm="1">
        <f t="array" aca="1" ref="H1583" ca="1">IF(I1583&lt;&gt;"",INDIRECT("'"&amp;I1583&amp;"'!"&amp;J1583),"")</f>
        <v/>
      </c>
      <c r="I1583" s="1510"/>
      <c r="J1583" s="1506"/>
      <c r="K1583" s="4"/>
    </row>
    <row r="1584" spans="1:11" ht="15">
      <c r="A1584" s="5">
        <v>1525</v>
      </c>
      <c r="B1584" s="721"/>
      <c r="F1584" s="4" t="s">
        <v>4914</v>
      </c>
      <c r="G1584" s="1" t="b">
        <f t="shared" ca="1" si="26"/>
        <v>1</v>
      </c>
      <c r="H1584" s="1505" t="str" cm="1">
        <f t="array" aca="1" ref="H1584" ca="1">IF(I1584&lt;&gt;"",INDIRECT("'"&amp;I1584&amp;"'!"&amp;J1584),"")</f>
        <v/>
      </c>
      <c r="I1584" s="1510"/>
      <c r="J1584" s="1506"/>
      <c r="K1584" s="4"/>
    </row>
    <row r="1585" spans="1:11" ht="15">
      <c r="A1585" s="5">
        <v>1526</v>
      </c>
      <c r="B1585" s="721"/>
      <c r="F1585" s="4" t="s">
        <v>4914</v>
      </c>
      <c r="G1585" s="1" t="b">
        <f t="shared" ca="1" si="26"/>
        <v>1</v>
      </c>
      <c r="H1585" s="1505" t="str" cm="1">
        <f t="array" aca="1" ref="H1585" ca="1">IF(I1585&lt;&gt;"",INDIRECT("'"&amp;I1585&amp;"'!"&amp;J1585),"")</f>
        <v/>
      </c>
      <c r="I1585" s="1510"/>
      <c r="J1585" s="1506"/>
      <c r="K1585" s="4"/>
    </row>
    <row r="1586" spans="1:11" ht="15">
      <c r="A1586" s="5">
        <v>1527</v>
      </c>
      <c r="B1586" s="721"/>
      <c r="F1586" s="4" t="s">
        <v>4914</v>
      </c>
      <c r="G1586" s="1" t="b">
        <f t="shared" ca="1" si="26"/>
        <v>1</v>
      </c>
      <c r="H1586" s="1505" t="str" cm="1">
        <f t="array" aca="1" ref="H1586" ca="1">IF(I1586&lt;&gt;"",INDIRECT("'"&amp;I1586&amp;"'!"&amp;J1586),"")</f>
        <v/>
      </c>
      <c r="I1586" s="1510"/>
      <c r="J1586" s="1506"/>
      <c r="K1586" s="4"/>
    </row>
    <row r="1587" spans="1:11" ht="15">
      <c r="A1587" s="5">
        <v>1528</v>
      </c>
      <c r="B1587" s="721"/>
      <c r="F1587" s="4" t="s">
        <v>4914</v>
      </c>
      <c r="G1587" s="1" t="b">
        <f t="shared" ca="1" si="26"/>
        <v>1</v>
      </c>
      <c r="H1587" s="1505" t="str" cm="1">
        <f t="array" aca="1" ref="H1587" ca="1">IF(I1587&lt;&gt;"",INDIRECT("'"&amp;I1587&amp;"'!"&amp;J1587),"")</f>
        <v/>
      </c>
      <c r="I1587" s="1510"/>
      <c r="J1587" s="1506"/>
      <c r="K1587" s="4"/>
    </row>
    <row r="1588" spans="1:11" ht="15">
      <c r="A1588" s="5">
        <v>1529</v>
      </c>
      <c r="B1588" s="721"/>
      <c r="F1588" s="4" t="s">
        <v>4914</v>
      </c>
      <c r="G1588" s="1" t="b">
        <f t="shared" ca="1" si="26"/>
        <v>1</v>
      </c>
      <c r="H1588" s="1505" t="str" cm="1">
        <f t="array" aca="1" ref="H1588" ca="1">IF(I1588&lt;&gt;"",INDIRECT("'"&amp;I1588&amp;"'!"&amp;J1588),"")</f>
        <v/>
      </c>
      <c r="I1588" s="1510"/>
      <c r="J1588" s="1506"/>
      <c r="K1588" s="4"/>
    </row>
    <row r="1589" spans="1:11" ht="15">
      <c r="A1589" s="5">
        <v>1530</v>
      </c>
      <c r="B1589" s="721"/>
      <c r="F1589" s="4" t="s">
        <v>4914</v>
      </c>
      <c r="G1589" s="1" t="b">
        <f t="shared" ca="1" si="26"/>
        <v>1</v>
      </c>
      <c r="H1589" s="1505" t="str" cm="1">
        <f t="array" aca="1" ref="H1589" ca="1">IF(I1589&lt;&gt;"",INDIRECT("'"&amp;I1589&amp;"'!"&amp;J1589),"")</f>
        <v/>
      </c>
      <c r="I1589" s="1510"/>
      <c r="J1589" s="1506"/>
      <c r="K1589" s="4"/>
    </row>
    <row r="1590" spans="1:11" ht="15">
      <c r="A1590" s="5">
        <v>1531</v>
      </c>
      <c r="B1590" s="721"/>
      <c r="F1590" s="4" t="s">
        <v>4914</v>
      </c>
      <c r="G1590" s="1" t="b">
        <f t="shared" ca="1" si="26"/>
        <v>1</v>
      </c>
      <c r="H1590" s="1505" t="str" cm="1">
        <f t="array" aca="1" ref="H1590" ca="1">IF(I1590&lt;&gt;"",INDIRECT("'"&amp;I1590&amp;"'!"&amp;J1590),"")</f>
        <v/>
      </c>
      <c r="I1590" s="1510"/>
      <c r="J1590" s="1506"/>
      <c r="K1590" s="4"/>
    </row>
    <row r="1591" spans="1:11" ht="15">
      <c r="A1591" s="5">
        <v>1532</v>
      </c>
      <c r="B1591" s="721"/>
      <c r="F1591" s="4" t="s">
        <v>4914</v>
      </c>
      <c r="G1591" s="1" t="b">
        <f t="shared" ca="1" si="26"/>
        <v>1</v>
      </c>
      <c r="H1591" s="1505" t="str" cm="1">
        <f t="array" aca="1" ref="H1591" ca="1">IF(I1591&lt;&gt;"",INDIRECT("'"&amp;I1591&amp;"'!"&amp;J1591),"")</f>
        <v/>
      </c>
      <c r="I1591" s="1510"/>
      <c r="J1591" s="1506"/>
      <c r="K1591" s="4"/>
    </row>
    <row r="1592" spans="1:11" ht="15">
      <c r="A1592" s="5">
        <v>1533</v>
      </c>
      <c r="B1592" s="721"/>
      <c r="F1592" s="4" t="s">
        <v>4914</v>
      </c>
      <c r="G1592" s="1" t="b">
        <f t="shared" ca="1" si="26"/>
        <v>1</v>
      </c>
      <c r="H1592" s="1505" t="str" cm="1">
        <f t="array" aca="1" ref="H1592" ca="1">IF(I1592&lt;&gt;"",INDIRECT("'"&amp;I1592&amp;"'!"&amp;J1592),"")</f>
        <v/>
      </c>
      <c r="I1592" s="1510"/>
      <c r="J1592" s="1506"/>
      <c r="K1592" s="4"/>
    </row>
    <row r="1593" spans="1:11" ht="15">
      <c r="A1593" s="5">
        <v>1534</v>
      </c>
      <c r="B1593" s="721"/>
      <c r="F1593" s="4" t="s">
        <v>4914</v>
      </c>
      <c r="G1593" s="1" t="b">
        <f t="shared" ca="1" si="26"/>
        <v>1</v>
      </c>
      <c r="H1593" s="1505" t="str" cm="1">
        <f t="array" aca="1" ref="H1593" ca="1">IF(I1593&lt;&gt;"",INDIRECT("'"&amp;I1593&amp;"'!"&amp;J1593),"")</f>
        <v/>
      </c>
      <c r="I1593" s="1510"/>
      <c r="J1593" s="1506"/>
      <c r="K1593" s="4"/>
    </row>
    <row r="1594" spans="1:11" ht="15">
      <c r="A1594" s="5">
        <v>1535</v>
      </c>
      <c r="B1594" s="721"/>
      <c r="F1594" s="4" t="s">
        <v>4914</v>
      </c>
      <c r="G1594" s="1" t="b">
        <f t="shared" ca="1" si="26"/>
        <v>1</v>
      </c>
      <c r="H1594" s="1505" t="str" cm="1">
        <f t="array" aca="1" ref="H1594" ca="1">IF(I1594&lt;&gt;"",INDIRECT("'"&amp;I1594&amp;"'!"&amp;J1594),"")</f>
        <v/>
      </c>
      <c r="I1594" s="1510"/>
      <c r="J1594" s="1506"/>
      <c r="K1594" s="4"/>
    </row>
    <row r="1595" spans="1:11" ht="15">
      <c r="A1595" s="5">
        <v>1536</v>
      </c>
      <c r="B1595" s="721"/>
      <c r="F1595" s="4" t="s">
        <v>4914</v>
      </c>
      <c r="G1595" s="1" t="b">
        <f t="shared" ca="1" si="26"/>
        <v>1</v>
      </c>
      <c r="H1595" s="1505" t="str" cm="1">
        <f t="array" aca="1" ref="H1595" ca="1">IF(I1595&lt;&gt;"",INDIRECT("'"&amp;I1595&amp;"'!"&amp;J1595),"")</f>
        <v/>
      </c>
      <c r="I1595" s="1510"/>
      <c r="J1595" s="1506"/>
      <c r="K1595" s="4"/>
    </row>
    <row r="1596" spans="1:11" ht="15">
      <c r="A1596" s="5">
        <v>1537</v>
      </c>
      <c r="B1596" s="721"/>
      <c r="F1596" s="4" t="s">
        <v>4914</v>
      </c>
      <c r="G1596" s="1" t="b">
        <f t="shared" ca="1" si="26"/>
        <v>1</v>
      </c>
      <c r="H1596" s="1505" t="str" cm="1">
        <f t="array" aca="1" ref="H1596" ca="1">IF(I1596&lt;&gt;"",INDIRECT("'"&amp;I1596&amp;"'!"&amp;J1596),"")</f>
        <v/>
      </c>
      <c r="I1596" s="1510"/>
      <c r="J1596" s="1506"/>
      <c r="K1596" s="4"/>
    </row>
    <row r="1597" spans="1:11" ht="15">
      <c r="A1597" s="5">
        <v>1538</v>
      </c>
      <c r="B1597" s="721"/>
      <c r="F1597" s="4" t="s">
        <v>4914</v>
      </c>
      <c r="G1597" s="1" t="b">
        <f t="shared" ca="1" si="26"/>
        <v>1</v>
      </c>
      <c r="H1597" s="1505" t="str" cm="1">
        <f t="array" aca="1" ref="H1597" ca="1">IF(I1597&lt;&gt;"",INDIRECT("'"&amp;I1597&amp;"'!"&amp;J1597),"")</f>
        <v/>
      </c>
      <c r="I1597" s="1510"/>
      <c r="J1597" s="1506"/>
      <c r="K1597" s="4"/>
    </row>
    <row r="1598" spans="1:11" ht="15">
      <c r="A1598" s="5">
        <v>1539</v>
      </c>
      <c r="B1598" s="721"/>
      <c r="F1598" s="4" t="s">
        <v>4914</v>
      </c>
      <c r="G1598" s="1" t="b">
        <f t="shared" ca="1" si="26"/>
        <v>1</v>
      </c>
      <c r="H1598" s="1505" t="str" cm="1">
        <f t="array" aca="1" ref="H1598" ca="1">IF(I1598&lt;&gt;"",INDIRECT("'"&amp;I1598&amp;"'!"&amp;J1598),"")</f>
        <v/>
      </c>
      <c r="I1598" s="1510"/>
      <c r="J1598" s="1506"/>
      <c r="K1598" s="4"/>
    </row>
    <row r="1599" spans="1:11" ht="15">
      <c r="A1599" s="5">
        <v>1540</v>
      </c>
      <c r="B1599" s="721"/>
      <c r="F1599" s="4" t="s">
        <v>4914</v>
      </c>
      <c r="G1599" s="1" t="b">
        <f t="shared" ca="1" si="26"/>
        <v>1</v>
      </c>
      <c r="H1599" s="1505" t="str" cm="1">
        <f t="array" aca="1" ref="H1599" ca="1">IF(I1599&lt;&gt;"",INDIRECT("'"&amp;I1599&amp;"'!"&amp;J1599),"")</f>
        <v/>
      </c>
      <c r="I1599" s="1510"/>
      <c r="J1599" s="1506"/>
      <c r="K1599" s="4"/>
    </row>
    <row r="1600" spans="1:11" ht="15">
      <c r="A1600" s="5">
        <v>1541</v>
      </c>
      <c r="B1600" s="721"/>
      <c r="F1600" s="4" t="s">
        <v>4914</v>
      </c>
      <c r="G1600" s="1" t="b">
        <f t="shared" ca="1" si="26"/>
        <v>1</v>
      </c>
      <c r="H1600" s="1505" t="str" cm="1">
        <f t="array" aca="1" ref="H1600" ca="1">IF(I1600&lt;&gt;"",INDIRECT("'"&amp;I1600&amp;"'!"&amp;J1600),"")</f>
        <v/>
      </c>
      <c r="I1600" s="1510"/>
      <c r="J1600" s="1506"/>
      <c r="K1600" s="4"/>
    </row>
    <row r="1601" spans="1:11" ht="15">
      <c r="A1601" s="5">
        <v>1542</v>
      </c>
      <c r="B1601" s="721"/>
      <c r="F1601" s="4" t="s">
        <v>4914</v>
      </c>
      <c r="G1601" s="1" t="b">
        <f t="shared" ca="1" si="26"/>
        <v>1</v>
      </c>
      <c r="H1601" s="1505" t="str" cm="1">
        <f t="array" aca="1" ref="H1601" ca="1">IF(I1601&lt;&gt;"",INDIRECT("'"&amp;I1601&amp;"'!"&amp;J1601),"")</f>
        <v/>
      </c>
      <c r="I1601" s="1510"/>
      <c r="J1601" s="1506"/>
      <c r="K1601" s="4"/>
    </row>
    <row r="1602" spans="1:11" ht="15">
      <c r="A1602" s="5">
        <v>1543</v>
      </c>
      <c r="B1602" s="721"/>
      <c r="F1602" s="4" t="s">
        <v>4914</v>
      </c>
      <c r="G1602" s="1" t="b">
        <f t="shared" ca="1" si="26"/>
        <v>1</v>
      </c>
      <c r="H1602" s="1505" t="str" cm="1">
        <f t="array" aca="1" ref="H1602" ca="1">IF(I1602&lt;&gt;"",INDIRECT("'"&amp;I1602&amp;"'!"&amp;J1602),"")</f>
        <v/>
      </c>
      <c r="I1602" s="1510"/>
      <c r="J1602" s="1506"/>
      <c r="K1602" s="4"/>
    </row>
    <row r="1603" spans="1:11" ht="15">
      <c r="A1603" s="5">
        <v>1544</v>
      </c>
      <c r="B1603" s="721"/>
      <c r="F1603" s="4" t="s">
        <v>4914</v>
      </c>
      <c r="G1603" s="1" t="b">
        <f t="shared" ca="1" si="26"/>
        <v>1</v>
      </c>
      <c r="H1603" s="1505" t="str" cm="1">
        <f t="array" aca="1" ref="H1603" ca="1">IF(I1603&lt;&gt;"",INDIRECT("'"&amp;I1603&amp;"'!"&amp;J1603),"")</f>
        <v/>
      </c>
      <c r="I1603" s="1510"/>
      <c r="J1603" s="1506"/>
      <c r="K1603" s="4"/>
    </row>
    <row r="1604" spans="1:11" ht="15">
      <c r="A1604" s="5">
        <v>1545</v>
      </c>
      <c r="B1604" s="721"/>
      <c r="F1604" s="4" t="s">
        <v>4914</v>
      </c>
      <c r="G1604" s="1" t="b">
        <f t="shared" ca="1" si="26"/>
        <v>1</v>
      </c>
      <c r="H1604" s="1505" t="str" cm="1">
        <f t="array" aca="1" ref="H1604" ca="1">IF(I1604&lt;&gt;"",INDIRECT("'"&amp;I1604&amp;"'!"&amp;J1604),"")</f>
        <v/>
      </c>
      <c r="I1604" s="1510"/>
      <c r="J1604" s="1506"/>
      <c r="K1604" s="4"/>
    </row>
    <row r="1605" spans="1:11" ht="15">
      <c r="A1605" s="5">
        <v>1546</v>
      </c>
      <c r="B1605" s="721"/>
      <c r="F1605" s="4" t="s">
        <v>4914</v>
      </c>
      <c r="G1605" s="1" t="b">
        <f t="shared" ca="1" si="26"/>
        <v>1</v>
      </c>
      <c r="H1605" s="1505" t="str" cm="1">
        <f t="array" aca="1" ref="H1605" ca="1">IF(I1605&lt;&gt;"",INDIRECT("'"&amp;I1605&amp;"'!"&amp;J1605),"")</f>
        <v/>
      </c>
      <c r="I1605" s="1510"/>
      <c r="J1605" s="1506"/>
      <c r="K1605" s="4"/>
    </row>
    <row r="1606" spans="1:11" ht="15">
      <c r="A1606" s="5">
        <v>1547</v>
      </c>
      <c r="B1606" s="721"/>
      <c r="F1606" s="4" t="s">
        <v>4914</v>
      </c>
      <c r="G1606" s="1" t="b">
        <f t="shared" ca="1" si="26"/>
        <v>1</v>
      </c>
      <c r="H1606" s="1505" t="str" cm="1">
        <f t="array" aca="1" ref="H1606" ca="1">IF(I1606&lt;&gt;"",INDIRECT("'"&amp;I1606&amp;"'!"&amp;J1606),"")</f>
        <v/>
      </c>
      <c r="I1606" s="1510"/>
      <c r="J1606" s="1506"/>
      <c r="K1606" s="4"/>
    </row>
    <row r="1607" spans="1:11" ht="15">
      <c r="A1607" s="5">
        <v>1548</v>
      </c>
      <c r="B1607" s="721"/>
      <c r="F1607" s="4" t="s">
        <v>4914</v>
      </c>
      <c r="G1607" s="1" t="b">
        <f t="shared" ca="1" si="26"/>
        <v>1</v>
      </c>
      <c r="H1607" s="1505" t="str" cm="1">
        <f t="array" aca="1" ref="H1607" ca="1">IF(I1607&lt;&gt;"",INDIRECT("'"&amp;I1607&amp;"'!"&amp;J1607),"")</f>
        <v/>
      </c>
      <c r="I1607" s="1510"/>
      <c r="J1607" s="1506"/>
      <c r="K1607" s="4"/>
    </row>
    <row r="1608" spans="1:11" ht="15">
      <c r="A1608" s="5">
        <v>1549</v>
      </c>
      <c r="B1608" s="721"/>
      <c r="F1608" s="4" t="s">
        <v>4914</v>
      </c>
      <c r="G1608" s="1" t="b">
        <f t="shared" ca="1" si="26"/>
        <v>1</v>
      </c>
      <c r="H1608" s="1505" t="str" cm="1">
        <f t="array" aca="1" ref="H1608" ca="1">IF(I1608&lt;&gt;"",INDIRECT("'"&amp;I1608&amp;"'!"&amp;J1608),"")</f>
        <v/>
      </c>
      <c r="I1608" s="1510"/>
      <c r="J1608" s="1506"/>
      <c r="K1608" s="4"/>
    </row>
    <row r="1609" spans="1:11" ht="15">
      <c r="A1609" s="5">
        <v>1550</v>
      </c>
      <c r="B1609" s="721"/>
      <c r="F1609" s="4" t="s">
        <v>4914</v>
      </c>
      <c r="G1609" s="1" t="b">
        <f t="shared" ca="1" si="26"/>
        <v>1</v>
      </c>
      <c r="H1609" s="1505" t="str" cm="1">
        <f t="array" aca="1" ref="H1609" ca="1">IF(I1609&lt;&gt;"",INDIRECT("'"&amp;I1609&amp;"'!"&amp;J1609),"")</f>
        <v/>
      </c>
      <c r="I1609" s="1510"/>
      <c r="J1609" s="1506"/>
      <c r="K1609" s="4"/>
    </row>
    <row r="1610" spans="1:11" ht="15">
      <c r="A1610" s="5">
        <v>1551</v>
      </c>
      <c r="B1610" s="721"/>
      <c r="F1610" s="4" t="s">
        <v>4914</v>
      </c>
      <c r="G1610" s="1" t="b">
        <f t="shared" ca="1" si="26"/>
        <v>1</v>
      </c>
      <c r="H1610" s="1505" t="str" cm="1">
        <f t="array" aca="1" ref="H1610" ca="1">IF(I1610&lt;&gt;"",INDIRECT("'"&amp;I1610&amp;"'!"&amp;J1610),"")</f>
        <v/>
      </c>
      <c r="I1610" s="1510"/>
      <c r="J1610" s="1506"/>
      <c r="K1610" s="4"/>
    </row>
    <row r="1611" spans="1:11" ht="15">
      <c r="A1611" s="5">
        <v>1552</v>
      </c>
      <c r="B1611" s="721"/>
      <c r="F1611" s="4" t="s">
        <v>4914</v>
      </c>
      <c r="G1611" s="1" t="b">
        <f t="shared" ca="1" si="26"/>
        <v>1</v>
      </c>
      <c r="H1611" s="1505" t="str" cm="1">
        <f t="array" aca="1" ref="H1611" ca="1">IF(I1611&lt;&gt;"",INDIRECT("'"&amp;I1611&amp;"'!"&amp;J1611),"")</f>
        <v/>
      </c>
      <c r="I1611" s="1510"/>
      <c r="J1611" s="1506"/>
      <c r="K1611" s="4"/>
    </row>
    <row r="1612" spans="1:11" ht="15">
      <c r="A1612" s="5">
        <v>1553</v>
      </c>
      <c r="B1612" s="721"/>
      <c r="F1612" s="4" t="s">
        <v>4914</v>
      </c>
      <c r="G1612" s="1" t="b">
        <f t="shared" ca="1" si="26"/>
        <v>1</v>
      </c>
      <c r="H1612" s="1505" t="str" cm="1">
        <f t="array" aca="1" ref="H1612" ca="1">IF(I1612&lt;&gt;"",INDIRECT("'"&amp;I1612&amp;"'!"&amp;J1612),"")</f>
        <v/>
      </c>
      <c r="I1612" s="1510"/>
      <c r="J1612" s="1506"/>
      <c r="K1612" s="4"/>
    </row>
    <row r="1613" spans="1:11" ht="15">
      <c r="A1613" s="5">
        <v>1554</v>
      </c>
      <c r="B1613" s="721"/>
      <c r="F1613" s="4" t="s">
        <v>4914</v>
      </c>
      <c r="G1613" s="1" t="b">
        <f t="shared" ca="1" si="26"/>
        <v>1</v>
      </c>
      <c r="H1613" s="1505" t="str" cm="1">
        <f t="array" aca="1" ref="H1613" ca="1">IF(I1613&lt;&gt;"",INDIRECT("'"&amp;I1613&amp;"'!"&amp;J1613),"")</f>
        <v/>
      </c>
      <c r="I1613" s="1510"/>
      <c r="J1613" s="1506"/>
      <c r="K1613" s="4"/>
    </row>
    <row r="1614" spans="1:11" ht="15">
      <c r="A1614" s="5">
        <v>1555</v>
      </c>
      <c r="B1614" s="721"/>
      <c r="F1614" s="4" t="s">
        <v>4914</v>
      </c>
      <c r="G1614" s="1" t="b">
        <f t="shared" ca="1" si="26"/>
        <v>1</v>
      </c>
      <c r="H1614" s="1505" t="str" cm="1">
        <f t="array" aca="1" ref="H1614" ca="1">IF(I1614&lt;&gt;"",INDIRECT("'"&amp;I1614&amp;"'!"&amp;J1614),"")</f>
        <v/>
      </c>
      <c r="I1614" s="1510"/>
      <c r="J1614" s="1506"/>
      <c r="K1614" s="4"/>
    </row>
    <row r="1615" spans="1:11" ht="15">
      <c r="A1615">
        <v>1556</v>
      </c>
      <c r="B1615" s="721">
        <f>'Acct Summary 7-9'!C79</f>
        <v>238341155</v>
      </c>
      <c r="F1615" s="4"/>
      <c r="G1615" s="1" t="b">
        <f t="shared" ca="1" si="26"/>
        <v>1</v>
      </c>
      <c r="H1615" s="1505" cm="1">
        <f t="array" aca="1" ref="H1615" ca="1">IF(I1615&lt;&gt;"",INDIRECT("'"&amp;I1615&amp;"'!"&amp;J1615),"")</f>
        <v>238341155</v>
      </c>
      <c r="I1615" s="1510" t="s">
        <v>4986</v>
      </c>
      <c r="J1615" s="1506" t="s">
        <v>5515</v>
      </c>
      <c r="K1615" s="4"/>
    </row>
    <row r="1616" spans="1:11" ht="15">
      <c r="A1616" s="5">
        <v>1557</v>
      </c>
      <c r="B1616" s="721"/>
      <c r="F1616" s="4" t="s">
        <v>4914</v>
      </c>
      <c r="G1616" s="1" t="b">
        <f t="shared" ca="1" si="26"/>
        <v>1</v>
      </c>
      <c r="H1616" s="1505" t="str" cm="1">
        <f t="array" aca="1" ref="H1616" ca="1">IF(I1616&lt;&gt;"",INDIRECT("'"&amp;I1616&amp;"'!"&amp;J1616),"")</f>
        <v/>
      </c>
      <c r="I1616" s="1510"/>
      <c r="J1616" s="1506"/>
      <c r="K1616" s="4"/>
    </row>
    <row r="1617" spans="1:11" ht="15">
      <c r="A1617" s="5">
        <v>1558</v>
      </c>
      <c r="B1617" s="721"/>
      <c r="F1617" s="4" t="s">
        <v>4914</v>
      </c>
      <c r="G1617" s="1" t="b">
        <f t="shared" ca="1" si="26"/>
        <v>1</v>
      </c>
      <c r="H1617" s="1505" t="str" cm="1">
        <f t="array" aca="1" ref="H1617" ca="1">IF(I1617&lt;&gt;"",INDIRECT("'"&amp;I1617&amp;"'!"&amp;J1617),"")</f>
        <v/>
      </c>
      <c r="I1617" s="1510"/>
      <c r="J1617" s="1506"/>
      <c r="K1617" s="4"/>
    </row>
    <row r="1618" spans="1:11" ht="15">
      <c r="A1618" s="5">
        <v>1559</v>
      </c>
      <c r="B1618" s="721"/>
      <c r="F1618" s="4" t="s">
        <v>4914</v>
      </c>
      <c r="G1618" s="1" t="b">
        <f t="shared" ca="1" si="26"/>
        <v>1</v>
      </c>
      <c r="H1618" s="1505" t="str" cm="1">
        <f t="array" aca="1" ref="H1618" ca="1">IF(I1618&lt;&gt;"",INDIRECT("'"&amp;I1618&amp;"'!"&amp;J1618),"")</f>
        <v/>
      </c>
      <c r="I1618" s="1510"/>
      <c r="J1618" s="1506"/>
      <c r="K1618" s="4"/>
    </row>
    <row r="1619" spans="1:11" ht="15">
      <c r="A1619" s="5">
        <v>1560</v>
      </c>
      <c r="B1619" s="721"/>
      <c r="F1619" s="4" t="s">
        <v>4914</v>
      </c>
      <c r="G1619" s="1" t="b">
        <f t="shared" ca="1" si="26"/>
        <v>1</v>
      </c>
      <c r="H1619" s="1505" t="str" cm="1">
        <f t="array" aca="1" ref="H1619" ca="1">IF(I1619&lt;&gt;"",INDIRECT("'"&amp;I1619&amp;"'!"&amp;J1619),"")</f>
        <v/>
      </c>
      <c r="I1619" s="1510"/>
      <c r="J1619" s="1506"/>
      <c r="K1619" s="4"/>
    </row>
    <row r="1620" spans="1:11" ht="15">
      <c r="A1620" s="5">
        <v>1561</v>
      </c>
      <c r="B1620" s="721"/>
      <c r="F1620" s="4" t="s">
        <v>4914</v>
      </c>
      <c r="G1620" s="1" t="b">
        <f t="shared" ca="1" si="26"/>
        <v>1</v>
      </c>
      <c r="H1620" s="1505" t="str" cm="1">
        <f t="array" aca="1" ref="H1620" ca="1">IF(I1620&lt;&gt;"",INDIRECT("'"&amp;I1620&amp;"'!"&amp;J1620),"")</f>
        <v/>
      </c>
      <c r="I1620" s="1510"/>
      <c r="J1620" s="1506"/>
      <c r="K1620" s="4"/>
    </row>
    <row r="1621" spans="1:11" ht="15">
      <c r="A1621" s="5">
        <v>1562</v>
      </c>
      <c r="B1621" s="721"/>
      <c r="F1621" s="4" t="s">
        <v>4914</v>
      </c>
      <c r="G1621" s="1" t="b">
        <f t="shared" ca="1" si="26"/>
        <v>1</v>
      </c>
      <c r="H1621" s="1505" t="str" cm="1">
        <f t="array" aca="1" ref="H1621" ca="1">IF(I1621&lt;&gt;"",INDIRECT("'"&amp;I1621&amp;"'!"&amp;J1621),"")</f>
        <v/>
      </c>
      <c r="I1621" s="1510"/>
      <c r="J1621" s="1506"/>
      <c r="K1621" s="4"/>
    </row>
    <row r="1622" spans="1:11" ht="15">
      <c r="A1622" s="5">
        <v>1563</v>
      </c>
      <c r="B1622" s="721"/>
      <c r="F1622" s="4" t="s">
        <v>4914</v>
      </c>
      <c r="G1622" s="1" t="b">
        <f t="shared" ca="1" si="26"/>
        <v>1</v>
      </c>
      <c r="H1622" s="1505" t="str" cm="1">
        <f t="array" aca="1" ref="H1622" ca="1">IF(I1622&lt;&gt;"",INDIRECT("'"&amp;I1622&amp;"'!"&amp;J1622),"")</f>
        <v/>
      </c>
      <c r="I1622" s="1510"/>
      <c r="J1622" s="1506"/>
      <c r="K1622" s="4"/>
    </row>
    <row r="1623" spans="1:11" ht="15">
      <c r="A1623" s="5">
        <v>1564</v>
      </c>
      <c r="B1623" s="721"/>
      <c r="F1623" s="4" t="s">
        <v>4914</v>
      </c>
      <c r="G1623" s="1" t="b">
        <f t="shared" ca="1" si="26"/>
        <v>1</v>
      </c>
      <c r="H1623" s="1505" t="str" cm="1">
        <f t="array" aca="1" ref="H1623" ca="1">IF(I1623&lt;&gt;"",INDIRECT("'"&amp;I1623&amp;"'!"&amp;J1623),"")</f>
        <v/>
      </c>
      <c r="I1623" s="1510"/>
      <c r="J1623" s="1506"/>
      <c r="K1623" s="4"/>
    </row>
    <row r="1624" spans="1:11" ht="15">
      <c r="A1624" s="5">
        <v>1565</v>
      </c>
      <c r="B1624" s="721"/>
      <c r="F1624" s="4" t="s">
        <v>4914</v>
      </c>
      <c r="G1624" s="1" t="b">
        <f t="shared" ca="1" si="26"/>
        <v>1</v>
      </c>
      <c r="H1624" s="1505" t="str" cm="1">
        <f t="array" aca="1" ref="H1624" ca="1">IF(I1624&lt;&gt;"",INDIRECT("'"&amp;I1624&amp;"'!"&amp;J1624),"")</f>
        <v/>
      </c>
      <c r="I1624" s="1510"/>
      <c r="J1624" s="1506"/>
      <c r="K1624" s="4"/>
    </row>
    <row r="1625" spans="1:11" ht="15">
      <c r="A1625" s="5">
        <v>1566</v>
      </c>
      <c r="B1625" s="721"/>
      <c r="F1625" s="4" t="s">
        <v>4914</v>
      </c>
      <c r="G1625" s="1" t="b">
        <f t="shared" ca="1" si="26"/>
        <v>1</v>
      </c>
      <c r="H1625" s="1505" t="str" cm="1">
        <f t="array" aca="1" ref="H1625" ca="1">IF(I1625&lt;&gt;"",INDIRECT("'"&amp;I1625&amp;"'!"&amp;J1625),"")</f>
        <v/>
      </c>
      <c r="I1625" s="1510"/>
      <c r="J1625" s="1506"/>
      <c r="K1625" s="4"/>
    </row>
    <row r="1626" spans="1:11" ht="15">
      <c r="A1626" s="5">
        <v>1567</v>
      </c>
      <c r="B1626" s="721"/>
      <c r="F1626" s="4" t="s">
        <v>4914</v>
      </c>
      <c r="G1626" s="1" t="b">
        <f t="shared" ca="1" si="26"/>
        <v>1</v>
      </c>
      <c r="H1626" s="1505" t="str" cm="1">
        <f t="array" aca="1" ref="H1626" ca="1">IF(I1626&lt;&gt;"",INDIRECT("'"&amp;I1626&amp;"'!"&amp;J1626),"")</f>
        <v/>
      </c>
      <c r="I1626" s="1510"/>
      <c r="J1626" s="1506"/>
      <c r="K1626" s="4"/>
    </row>
    <row r="1627" spans="1:11" ht="15">
      <c r="A1627" s="5">
        <v>1568</v>
      </c>
      <c r="B1627" s="721"/>
      <c r="F1627" s="4" t="s">
        <v>4914</v>
      </c>
      <c r="G1627" s="1" t="b">
        <f t="shared" ca="1" si="26"/>
        <v>1</v>
      </c>
      <c r="H1627" s="1505" t="str" cm="1">
        <f t="array" aca="1" ref="H1627" ca="1">IF(I1627&lt;&gt;"",INDIRECT("'"&amp;I1627&amp;"'!"&amp;J1627),"")</f>
        <v/>
      </c>
      <c r="I1627" s="1510"/>
      <c r="J1627" s="1506"/>
      <c r="K1627" s="4"/>
    </row>
    <row r="1628" spans="1:11" ht="15">
      <c r="A1628">
        <v>1569</v>
      </c>
      <c r="B1628" s="721">
        <f>'Acct Summary 7-9'!C81</f>
        <v>320399485</v>
      </c>
      <c r="F1628" s="4"/>
      <c r="G1628" s="1" t="b">
        <f t="shared" ca="1" si="26"/>
        <v>1</v>
      </c>
      <c r="H1628" s="1505" cm="1">
        <f t="array" aca="1" ref="H1628" ca="1">IF(I1628&lt;&gt;"",INDIRECT("'"&amp;I1628&amp;"'!"&amp;J1628),"")</f>
        <v>320399485</v>
      </c>
      <c r="I1628" s="1510" t="s">
        <v>4986</v>
      </c>
      <c r="J1628" s="1506" t="s">
        <v>5516</v>
      </c>
      <c r="K1628" s="4"/>
    </row>
    <row r="1629" spans="1:11" ht="15">
      <c r="A1629">
        <v>1570</v>
      </c>
      <c r="B1629" s="721">
        <f>'Acct Summary 7-9'!D79</f>
        <v>5684480</v>
      </c>
      <c r="F1629" s="4"/>
      <c r="G1629" s="1" t="b">
        <f t="shared" ca="1" si="26"/>
        <v>1</v>
      </c>
      <c r="H1629" s="1505" cm="1">
        <f t="array" aca="1" ref="H1629" ca="1">IF(I1629&lt;&gt;"",INDIRECT("'"&amp;I1629&amp;"'!"&amp;J1629),"")</f>
        <v>5684480</v>
      </c>
      <c r="I1629" s="1510" t="s">
        <v>4986</v>
      </c>
      <c r="J1629" s="1506" t="s">
        <v>5517</v>
      </c>
      <c r="K1629" s="4"/>
    </row>
    <row r="1630" spans="1:11" ht="15">
      <c r="A1630" s="5">
        <v>1571</v>
      </c>
      <c r="B1630" s="721"/>
      <c r="C1630" s="2" t="s">
        <v>504</v>
      </c>
      <c r="F1630" s="4" t="s">
        <v>4914</v>
      </c>
      <c r="G1630" s="1" t="b">
        <f t="shared" ca="1" si="26"/>
        <v>1</v>
      </c>
      <c r="H1630" s="1505" t="str" cm="1">
        <f t="array" aca="1" ref="H1630" ca="1">IF(I1630&lt;&gt;"",INDIRECT("'"&amp;I1630&amp;"'!"&amp;J1630),"")</f>
        <v/>
      </c>
      <c r="I1630" s="1510"/>
      <c r="J1630" s="1506"/>
      <c r="K1630" s="4"/>
    </row>
    <row r="1631" spans="1:11" ht="15">
      <c r="A1631" s="5">
        <v>1572</v>
      </c>
      <c r="B1631" s="721"/>
      <c r="F1631" s="4" t="s">
        <v>4914</v>
      </c>
      <c r="G1631" s="1" t="b">
        <f t="shared" ca="1" si="26"/>
        <v>1</v>
      </c>
      <c r="H1631" s="1505" t="str" cm="1">
        <f t="array" aca="1" ref="H1631" ca="1">IF(I1631&lt;&gt;"",INDIRECT("'"&amp;I1631&amp;"'!"&amp;J1631),"")</f>
        <v/>
      </c>
      <c r="I1631" s="1510"/>
      <c r="J1631" s="1506"/>
      <c r="K1631" s="4"/>
    </row>
    <row r="1632" spans="1:11" ht="15">
      <c r="A1632" s="5">
        <v>1573</v>
      </c>
      <c r="B1632" s="721"/>
      <c r="F1632" s="4" t="s">
        <v>4914</v>
      </c>
      <c r="G1632" s="1" t="b">
        <f t="shared" ref="G1632:G1695" ca="1" si="27">H1632=B1632</f>
        <v>1</v>
      </c>
      <c r="H1632" s="1505" t="str" cm="1">
        <f t="array" aca="1" ref="H1632" ca="1">IF(I1632&lt;&gt;"",INDIRECT("'"&amp;I1632&amp;"'!"&amp;J1632),"")</f>
        <v/>
      </c>
      <c r="I1632" s="1510"/>
      <c r="J1632" s="1506"/>
      <c r="K1632" s="4"/>
    </row>
    <row r="1633" spans="1:11" ht="15">
      <c r="A1633" s="5">
        <v>1574</v>
      </c>
      <c r="B1633" s="721"/>
      <c r="F1633" s="4" t="s">
        <v>4914</v>
      </c>
      <c r="G1633" s="1" t="b">
        <f t="shared" ca="1" si="27"/>
        <v>1</v>
      </c>
      <c r="H1633" s="1505" t="str" cm="1">
        <f t="array" aca="1" ref="H1633" ca="1">IF(I1633&lt;&gt;"",INDIRECT("'"&amp;I1633&amp;"'!"&amp;J1633),"")</f>
        <v/>
      </c>
      <c r="I1633" s="1510"/>
      <c r="J1633" s="1506"/>
      <c r="K1633" s="4"/>
    </row>
    <row r="1634" spans="1:11" ht="15">
      <c r="A1634" s="5">
        <v>1575</v>
      </c>
      <c r="B1634" s="721"/>
      <c r="F1634" s="4" t="s">
        <v>4914</v>
      </c>
      <c r="G1634" s="1" t="b">
        <f t="shared" ca="1" si="27"/>
        <v>1</v>
      </c>
      <c r="H1634" s="1505" t="str" cm="1">
        <f t="array" aca="1" ref="H1634" ca="1">IF(I1634&lt;&gt;"",INDIRECT("'"&amp;I1634&amp;"'!"&amp;J1634),"")</f>
        <v/>
      </c>
      <c r="I1634" s="1510"/>
      <c r="J1634" s="1506"/>
      <c r="K1634" s="4"/>
    </row>
    <row r="1635" spans="1:11" ht="15">
      <c r="A1635" s="5">
        <v>1576</v>
      </c>
      <c r="B1635" s="721"/>
      <c r="F1635" s="4" t="s">
        <v>4914</v>
      </c>
      <c r="G1635" s="1" t="b">
        <f t="shared" ca="1" si="27"/>
        <v>1</v>
      </c>
      <c r="H1635" s="1505" t="str" cm="1">
        <f t="array" aca="1" ref="H1635" ca="1">IF(I1635&lt;&gt;"",INDIRECT("'"&amp;I1635&amp;"'!"&amp;J1635),"")</f>
        <v/>
      </c>
      <c r="I1635" s="1510"/>
      <c r="J1635" s="1506"/>
      <c r="K1635" s="4"/>
    </row>
    <row r="1636" spans="1:11" ht="15">
      <c r="A1636" s="5">
        <v>1577</v>
      </c>
      <c r="B1636" s="721"/>
      <c r="F1636" s="4" t="s">
        <v>4914</v>
      </c>
      <c r="G1636" s="1" t="b">
        <f t="shared" ca="1" si="27"/>
        <v>1</v>
      </c>
      <c r="H1636" s="1505" t="str" cm="1">
        <f t="array" aca="1" ref="H1636" ca="1">IF(I1636&lt;&gt;"",INDIRECT("'"&amp;I1636&amp;"'!"&amp;J1636),"")</f>
        <v/>
      </c>
      <c r="I1636" s="1510"/>
      <c r="J1636" s="1506"/>
      <c r="K1636" s="4"/>
    </row>
    <row r="1637" spans="1:11" ht="15">
      <c r="A1637" s="5">
        <v>1578</v>
      </c>
      <c r="B1637" s="721"/>
      <c r="F1637" s="4" t="s">
        <v>4914</v>
      </c>
      <c r="G1637" s="1" t="b">
        <f t="shared" ca="1" si="27"/>
        <v>1</v>
      </c>
      <c r="H1637" s="1505" t="str" cm="1">
        <f t="array" aca="1" ref="H1637" ca="1">IF(I1637&lt;&gt;"",INDIRECT("'"&amp;I1637&amp;"'!"&amp;J1637),"")</f>
        <v/>
      </c>
      <c r="I1637" s="1510"/>
      <c r="J1637" s="1506"/>
      <c r="K1637" s="4"/>
    </row>
    <row r="1638" spans="1:11" ht="15">
      <c r="A1638" s="5">
        <v>1579</v>
      </c>
      <c r="B1638" s="721"/>
      <c r="F1638" s="4" t="s">
        <v>4914</v>
      </c>
      <c r="G1638" s="1" t="b">
        <f t="shared" ca="1" si="27"/>
        <v>1</v>
      </c>
      <c r="H1638" s="1505" t="str" cm="1">
        <f t="array" aca="1" ref="H1638" ca="1">IF(I1638&lt;&gt;"",INDIRECT("'"&amp;I1638&amp;"'!"&amp;J1638),"")</f>
        <v/>
      </c>
      <c r="I1638" s="1510"/>
      <c r="J1638" s="1506"/>
      <c r="K1638" s="4"/>
    </row>
    <row r="1639" spans="1:11" ht="15">
      <c r="A1639" s="5">
        <v>1580</v>
      </c>
      <c r="B1639" s="721"/>
      <c r="F1639" s="4" t="s">
        <v>4914</v>
      </c>
      <c r="G1639" s="1" t="b">
        <f t="shared" ca="1" si="27"/>
        <v>1</v>
      </c>
      <c r="H1639" s="1505" t="str" cm="1">
        <f t="array" aca="1" ref="H1639" ca="1">IF(I1639&lt;&gt;"",INDIRECT("'"&amp;I1639&amp;"'!"&amp;J1639),"")</f>
        <v/>
      </c>
      <c r="I1639" s="1510"/>
      <c r="J1639" s="1506"/>
      <c r="K1639" s="4"/>
    </row>
    <row r="1640" spans="1:11" ht="15">
      <c r="A1640" s="5">
        <v>1581</v>
      </c>
      <c r="B1640" s="721"/>
      <c r="F1640" s="4" t="s">
        <v>4914</v>
      </c>
      <c r="G1640" s="1" t="b">
        <f t="shared" ca="1" si="27"/>
        <v>1</v>
      </c>
      <c r="H1640" s="1505" t="str" cm="1">
        <f t="array" aca="1" ref="H1640" ca="1">IF(I1640&lt;&gt;"",INDIRECT("'"&amp;I1640&amp;"'!"&amp;J1640),"")</f>
        <v/>
      </c>
      <c r="I1640" s="1510"/>
      <c r="J1640" s="1506"/>
      <c r="K1640" s="4"/>
    </row>
    <row r="1641" spans="1:11" ht="15">
      <c r="A1641" s="5">
        <v>1582</v>
      </c>
      <c r="B1641" s="721"/>
      <c r="F1641" s="4" t="s">
        <v>4914</v>
      </c>
      <c r="G1641" s="1" t="b">
        <f t="shared" ca="1" si="27"/>
        <v>1</v>
      </c>
      <c r="H1641" s="1505" t="str" cm="1">
        <f t="array" aca="1" ref="H1641" ca="1">IF(I1641&lt;&gt;"",INDIRECT("'"&amp;I1641&amp;"'!"&amp;J1641),"")</f>
        <v/>
      </c>
      <c r="I1641" s="1510"/>
      <c r="J1641" s="1506"/>
      <c r="K1641" s="4"/>
    </row>
    <row r="1642" spans="1:11" ht="15">
      <c r="A1642">
        <v>1583</v>
      </c>
      <c r="B1642" s="721">
        <f>'Acct Summary 7-9'!D81</f>
        <v>-99936</v>
      </c>
      <c r="F1642" s="4"/>
      <c r="G1642" s="1" t="b">
        <f t="shared" ca="1" si="27"/>
        <v>1</v>
      </c>
      <c r="H1642" s="1505" cm="1">
        <f t="array" aca="1" ref="H1642" ca="1">IF(I1642&lt;&gt;"",INDIRECT("'"&amp;I1642&amp;"'!"&amp;J1642),"")</f>
        <v>-99936</v>
      </c>
      <c r="I1642" s="1510" t="s">
        <v>4986</v>
      </c>
      <c r="J1642" s="1506" t="s">
        <v>5518</v>
      </c>
      <c r="K1642" s="4"/>
    </row>
    <row r="1643" spans="1:11" ht="15">
      <c r="A1643">
        <v>1584</v>
      </c>
      <c r="B1643" s="721">
        <f>'Acct Summary 7-9'!E79</f>
        <v>33088313</v>
      </c>
      <c r="F1643" s="4"/>
      <c r="G1643" s="1" t="b">
        <f t="shared" ca="1" si="27"/>
        <v>1</v>
      </c>
      <c r="H1643" s="1505" cm="1">
        <f t="array" aca="1" ref="H1643" ca="1">IF(I1643&lt;&gt;"",INDIRECT("'"&amp;I1643&amp;"'!"&amp;J1643),"")</f>
        <v>33088313</v>
      </c>
      <c r="I1643" s="1510" t="s">
        <v>4986</v>
      </c>
      <c r="J1643" s="1506" t="s">
        <v>5519</v>
      </c>
      <c r="K1643" s="4"/>
    </row>
    <row r="1644" spans="1:11" ht="15">
      <c r="A1644" s="5">
        <v>1585</v>
      </c>
      <c r="B1644" s="721"/>
      <c r="C1644" s="2" t="s">
        <v>504</v>
      </c>
      <c r="F1644" s="4" t="s">
        <v>4914</v>
      </c>
      <c r="G1644" s="1" t="b">
        <f t="shared" ca="1" si="27"/>
        <v>1</v>
      </c>
      <c r="H1644" s="1505" t="str" cm="1">
        <f t="array" aca="1" ref="H1644" ca="1">IF(I1644&lt;&gt;"",INDIRECT("'"&amp;I1644&amp;"'!"&amp;J1644),"")</f>
        <v/>
      </c>
      <c r="I1644" s="1510"/>
      <c r="J1644" s="1506"/>
      <c r="K1644" s="4"/>
    </row>
    <row r="1645" spans="1:11" ht="15">
      <c r="A1645" s="5">
        <v>1586</v>
      </c>
      <c r="B1645" s="721"/>
      <c r="F1645" s="4" t="s">
        <v>4914</v>
      </c>
      <c r="G1645" s="1" t="b">
        <f t="shared" ca="1" si="27"/>
        <v>1</v>
      </c>
      <c r="H1645" s="1505" t="str" cm="1">
        <f t="array" aca="1" ref="H1645" ca="1">IF(I1645&lt;&gt;"",INDIRECT("'"&amp;I1645&amp;"'!"&amp;J1645),"")</f>
        <v/>
      </c>
      <c r="I1645" s="1510"/>
      <c r="J1645" s="1506"/>
      <c r="K1645" s="4"/>
    </row>
    <row r="1646" spans="1:11" ht="15">
      <c r="A1646" s="5">
        <v>1587</v>
      </c>
      <c r="B1646" s="721"/>
      <c r="F1646" s="4" t="s">
        <v>4914</v>
      </c>
      <c r="G1646" s="1" t="b">
        <f t="shared" ca="1" si="27"/>
        <v>1</v>
      </c>
      <c r="H1646" s="1505" t="str" cm="1">
        <f t="array" aca="1" ref="H1646" ca="1">IF(I1646&lt;&gt;"",INDIRECT("'"&amp;I1646&amp;"'!"&amp;J1646),"")</f>
        <v/>
      </c>
      <c r="I1646" s="1510"/>
      <c r="J1646" s="1506"/>
      <c r="K1646" s="4"/>
    </row>
    <row r="1647" spans="1:11" ht="15">
      <c r="A1647" s="5">
        <v>1588</v>
      </c>
      <c r="B1647" s="721"/>
      <c r="F1647" s="4" t="s">
        <v>4914</v>
      </c>
      <c r="G1647" s="1" t="b">
        <f t="shared" ca="1" si="27"/>
        <v>1</v>
      </c>
      <c r="H1647" s="1505" t="str" cm="1">
        <f t="array" aca="1" ref="H1647" ca="1">IF(I1647&lt;&gt;"",INDIRECT("'"&amp;I1647&amp;"'!"&amp;J1647),"")</f>
        <v/>
      </c>
      <c r="I1647" s="1510"/>
      <c r="J1647" s="1506"/>
      <c r="K1647" s="4"/>
    </row>
    <row r="1648" spans="1:11" ht="15">
      <c r="A1648" s="5">
        <v>1589</v>
      </c>
      <c r="B1648" s="721"/>
      <c r="F1648" s="4" t="s">
        <v>4914</v>
      </c>
      <c r="G1648" s="1" t="b">
        <f t="shared" ca="1" si="27"/>
        <v>1</v>
      </c>
      <c r="H1648" s="1505" t="str" cm="1">
        <f t="array" aca="1" ref="H1648" ca="1">IF(I1648&lt;&gt;"",INDIRECT("'"&amp;I1648&amp;"'!"&amp;J1648),"")</f>
        <v/>
      </c>
      <c r="I1648" s="1510"/>
      <c r="J1648" s="1506"/>
      <c r="K1648" s="4"/>
    </row>
    <row r="1649" spans="1:11" ht="15">
      <c r="A1649" s="5">
        <v>1590</v>
      </c>
      <c r="B1649" s="721"/>
      <c r="F1649" s="4" t="s">
        <v>4914</v>
      </c>
      <c r="G1649" s="1" t="b">
        <f t="shared" ca="1" si="27"/>
        <v>1</v>
      </c>
      <c r="H1649" s="1505" t="str" cm="1">
        <f t="array" aca="1" ref="H1649" ca="1">IF(I1649&lt;&gt;"",INDIRECT("'"&amp;I1649&amp;"'!"&amp;J1649),"")</f>
        <v/>
      </c>
      <c r="I1649" s="1510"/>
      <c r="J1649" s="1506"/>
      <c r="K1649" s="4"/>
    </row>
    <row r="1650" spans="1:11" ht="15">
      <c r="A1650" s="5">
        <v>1591</v>
      </c>
      <c r="B1650" s="721"/>
      <c r="F1650" s="4" t="s">
        <v>4914</v>
      </c>
      <c r="G1650" s="1" t="b">
        <f t="shared" ca="1" si="27"/>
        <v>1</v>
      </c>
      <c r="H1650" s="1505" t="str" cm="1">
        <f t="array" aca="1" ref="H1650" ca="1">IF(I1650&lt;&gt;"",INDIRECT("'"&amp;I1650&amp;"'!"&amp;J1650),"")</f>
        <v/>
      </c>
      <c r="I1650" s="1510"/>
      <c r="J1650" s="1506"/>
      <c r="K1650" s="4"/>
    </row>
    <row r="1651" spans="1:11" ht="15">
      <c r="A1651" s="5">
        <v>1592</v>
      </c>
      <c r="B1651" s="721"/>
      <c r="F1651" s="4" t="s">
        <v>4914</v>
      </c>
      <c r="G1651" s="1" t="b">
        <f t="shared" ca="1" si="27"/>
        <v>1</v>
      </c>
      <c r="H1651" s="1505" t="str" cm="1">
        <f t="array" aca="1" ref="H1651" ca="1">IF(I1651&lt;&gt;"",INDIRECT("'"&amp;I1651&amp;"'!"&amp;J1651),"")</f>
        <v/>
      </c>
      <c r="I1651" s="1510"/>
      <c r="J1651" s="1506"/>
      <c r="K1651" s="4"/>
    </row>
    <row r="1652" spans="1:11" ht="15">
      <c r="A1652" s="5">
        <v>1593</v>
      </c>
      <c r="B1652" s="721"/>
      <c r="F1652" s="4" t="s">
        <v>4914</v>
      </c>
      <c r="G1652" s="1" t="b">
        <f t="shared" ca="1" si="27"/>
        <v>1</v>
      </c>
      <c r="H1652" s="1505" t="str" cm="1">
        <f t="array" aca="1" ref="H1652" ca="1">IF(I1652&lt;&gt;"",INDIRECT("'"&amp;I1652&amp;"'!"&amp;J1652),"")</f>
        <v/>
      </c>
      <c r="I1652" s="1510"/>
      <c r="J1652" s="1506"/>
      <c r="K1652" s="4"/>
    </row>
    <row r="1653" spans="1:11" ht="15">
      <c r="A1653" s="5">
        <v>1594</v>
      </c>
      <c r="B1653" s="721"/>
      <c r="F1653" s="4" t="s">
        <v>4914</v>
      </c>
      <c r="G1653" s="1" t="b">
        <f t="shared" ca="1" si="27"/>
        <v>1</v>
      </c>
      <c r="H1653" s="1505" t="str" cm="1">
        <f t="array" aca="1" ref="H1653" ca="1">IF(I1653&lt;&gt;"",INDIRECT("'"&amp;I1653&amp;"'!"&amp;J1653),"")</f>
        <v/>
      </c>
      <c r="I1653" s="1510"/>
      <c r="J1653" s="1506"/>
      <c r="K1653" s="4"/>
    </row>
    <row r="1654" spans="1:11" ht="15">
      <c r="A1654" s="5">
        <v>1595</v>
      </c>
      <c r="B1654" s="721"/>
      <c r="F1654" s="4" t="s">
        <v>4914</v>
      </c>
      <c r="G1654" s="1" t="b">
        <f t="shared" ca="1" si="27"/>
        <v>1</v>
      </c>
      <c r="H1654" s="1505" t="str" cm="1">
        <f t="array" aca="1" ref="H1654" ca="1">IF(I1654&lt;&gt;"",INDIRECT("'"&amp;I1654&amp;"'!"&amp;J1654),"")</f>
        <v/>
      </c>
      <c r="I1654" s="1510"/>
      <c r="J1654" s="1506"/>
      <c r="K1654" s="4"/>
    </row>
    <row r="1655" spans="1:11" ht="15">
      <c r="A1655" s="5">
        <v>1596</v>
      </c>
      <c r="B1655" s="721"/>
      <c r="F1655" s="4" t="s">
        <v>4914</v>
      </c>
      <c r="G1655" s="1" t="b">
        <f t="shared" ca="1" si="27"/>
        <v>1</v>
      </c>
      <c r="H1655" s="1505" t="str" cm="1">
        <f t="array" aca="1" ref="H1655" ca="1">IF(I1655&lt;&gt;"",INDIRECT("'"&amp;I1655&amp;"'!"&amp;J1655),"")</f>
        <v/>
      </c>
      <c r="I1655" s="1510"/>
      <c r="J1655" s="1506"/>
      <c r="K1655" s="4"/>
    </row>
    <row r="1656" spans="1:11" ht="15">
      <c r="A1656">
        <v>1597</v>
      </c>
      <c r="B1656" s="721">
        <f>'Acct Summary 7-9'!E81</f>
        <v>24739371</v>
      </c>
      <c r="F1656" s="4"/>
      <c r="G1656" s="1" t="b">
        <f t="shared" ca="1" si="27"/>
        <v>1</v>
      </c>
      <c r="H1656" s="1505" cm="1">
        <f t="array" aca="1" ref="H1656" ca="1">IF(I1656&lt;&gt;"",INDIRECT("'"&amp;I1656&amp;"'!"&amp;J1656),"")</f>
        <v>24739371</v>
      </c>
      <c r="I1656" s="1510" t="s">
        <v>4986</v>
      </c>
      <c r="J1656" s="1506" t="s">
        <v>5520</v>
      </c>
      <c r="K1656" s="4"/>
    </row>
    <row r="1657" spans="1:11" ht="15">
      <c r="A1657">
        <v>1598</v>
      </c>
      <c r="B1657" s="721">
        <f>'Acct Summary 7-9'!F79</f>
        <v>29559582</v>
      </c>
      <c r="F1657" s="4"/>
      <c r="G1657" s="1" t="b">
        <f t="shared" ca="1" si="27"/>
        <v>1</v>
      </c>
      <c r="H1657" s="1505" cm="1">
        <f t="array" aca="1" ref="H1657" ca="1">IF(I1657&lt;&gt;"",INDIRECT("'"&amp;I1657&amp;"'!"&amp;J1657),"")</f>
        <v>29559582</v>
      </c>
      <c r="I1657" s="1510" t="s">
        <v>4986</v>
      </c>
      <c r="J1657" s="1506" t="s">
        <v>5521</v>
      </c>
      <c r="K1657" s="4"/>
    </row>
    <row r="1658" spans="1:11" ht="15">
      <c r="A1658" s="5">
        <v>1599</v>
      </c>
      <c r="B1658" s="721"/>
      <c r="C1658" s="2" t="s">
        <v>504</v>
      </c>
      <c r="F1658" s="4" t="s">
        <v>4914</v>
      </c>
      <c r="G1658" s="1" t="b">
        <f t="shared" ca="1" si="27"/>
        <v>1</v>
      </c>
      <c r="H1658" s="1505" t="str" cm="1">
        <f t="array" aca="1" ref="H1658" ca="1">IF(I1658&lt;&gt;"",INDIRECT("'"&amp;I1658&amp;"'!"&amp;J1658),"")</f>
        <v/>
      </c>
      <c r="I1658" s="1510"/>
      <c r="J1658" s="1506"/>
      <c r="K1658" s="4"/>
    </row>
    <row r="1659" spans="1:11" ht="15">
      <c r="A1659" s="5">
        <v>1600</v>
      </c>
      <c r="B1659" s="721"/>
      <c r="F1659" s="4" t="s">
        <v>4914</v>
      </c>
      <c r="G1659" s="1" t="b">
        <f t="shared" ca="1" si="27"/>
        <v>1</v>
      </c>
      <c r="H1659" s="1505" t="str" cm="1">
        <f t="array" aca="1" ref="H1659" ca="1">IF(I1659&lt;&gt;"",INDIRECT("'"&amp;I1659&amp;"'!"&amp;J1659),"")</f>
        <v/>
      </c>
      <c r="I1659" s="1510"/>
      <c r="J1659" s="1506"/>
      <c r="K1659" s="4"/>
    </row>
    <row r="1660" spans="1:11" ht="15">
      <c r="A1660" s="5">
        <v>1601</v>
      </c>
      <c r="B1660" s="721"/>
      <c r="F1660" s="4" t="s">
        <v>4914</v>
      </c>
      <c r="G1660" s="1" t="b">
        <f t="shared" ca="1" si="27"/>
        <v>1</v>
      </c>
      <c r="H1660" s="1505" t="str" cm="1">
        <f t="array" aca="1" ref="H1660" ca="1">IF(I1660&lt;&gt;"",INDIRECT("'"&amp;I1660&amp;"'!"&amp;J1660),"")</f>
        <v/>
      </c>
      <c r="I1660" s="1510"/>
      <c r="J1660" s="1506"/>
      <c r="K1660" s="4"/>
    </row>
    <row r="1661" spans="1:11" ht="15">
      <c r="A1661" s="5">
        <v>1602</v>
      </c>
      <c r="B1661" s="721"/>
      <c r="F1661" s="4" t="s">
        <v>4914</v>
      </c>
      <c r="G1661" s="1" t="b">
        <f t="shared" ca="1" si="27"/>
        <v>1</v>
      </c>
      <c r="H1661" s="1505" t="str" cm="1">
        <f t="array" aca="1" ref="H1661" ca="1">IF(I1661&lt;&gt;"",INDIRECT("'"&amp;I1661&amp;"'!"&amp;J1661),"")</f>
        <v/>
      </c>
      <c r="I1661" s="1510"/>
      <c r="J1661" s="1506"/>
      <c r="K1661" s="4"/>
    </row>
    <row r="1662" spans="1:11" ht="15">
      <c r="A1662" s="5">
        <v>1603</v>
      </c>
      <c r="B1662" s="721"/>
      <c r="F1662" s="4" t="s">
        <v>4914</v>
      </c>
      <c r="G1662" s="1" t="b">
        <f t="shared" ca="1" si="27"/>
        <v>1</v>
      </c>
      <c r="H1662" s="1505" t="str" cm="1">
        <f t="array" aca="1" ref="H1662" ca="1">IF(I1662&lt;&gt;"",INDIRECT("'"&amp;I1662&amp;"'!"&amp;J1662),"")</f>
        <v/>
      </c>
      <c r="I1662" s="1510"/>
      <c r="J1662" s="1506"/>
      <c r="K1662" s="4"/>
    </row>
    <row r="1663" spans="1:11" ht="15">
      <c r="A1663" s="5">
        <v>1604</v>
      </c>
      <c r="B1663" s="721"/>
      <c r="F1663" s="4" t="s">
        <v>4914</v>
      </c>
      <c r="G1663" s="1" t="b">
        <f t="shared" ca="1" si="27"/>
        <v>1</v>
      </c>
      <c r="H1663" s="1505" t="str" cm="1">
        <f t="array" aca="1" ref="H1663" ca="1">IF(I1663&lt;&gt;"",INDIRECT("'"&amp;I1663&amp;"'!"&amp;J1663),"")</f>
        <v/>
      </c>
      <c r="I1663" s="1510"/>
      <c r="J1663" s="1506"/>
      <c r="K1663" s="4"/>
    </row>
    <row r="1664" spans="1:11" ht="15">
      <c r="A1664" s="5">
        <v>1605</v>
      </c>
      <c r="B1664" s="721"/>
      <c r="F1664" s="4" t="s">
        <v>4914</v>
      </c>
      <c r="G1664" s="1" t="b">
        <f t="shared" ca="1" si="27"/>
        <v>1</v>
      </c>
      <c r="H1664" s="1505" t="str" cm="1">
        <f t="array" aca="1" ref="H1664" ca="1">IF(I1664&lt;&gt;"",INDIRECT("'"&amp;I1664&amp;"'!"&amp;J1664),"")</f>
        <v/>
      </c>
      <c r="I1664" s="1510"/>
      <c r="J1664" s="1506"/>
      <c r="K1664" s="4"/>
    </row>
    <row r="1665" spans="1:11" ht="15">
      <c r="A1665" s="5">
        <v>1606</v>
      </c>
      <c r="B1665" s="721"/>
      <c r="F1665" s="4" t="s">
        <v>4914</v>
      </c>
      <c r="G1665" s="1" t="b">
        <f t="shared" ca="1" si="27"/>
        <v>1</v>
      </c>
      <c r="H1665" s="1505" t="str" cm="1">
        <f t="array" aca="1" ref="H1665" ca="1">IF(I1665&lt;&gt;"",INDIRECT("'"&amp;I1665&amp;"'!"&amp;J1665),"")</f>
        <v/>
      </c>
      <c r="I1665" s="1510"/>
      <c r="J1665" s="1506"/>
      <c r="K1665" s="4"/>
    </row>
    <row r="1666" spans="1:11" ht="15">
      <c r="A1666" s="5">
        <v>1607</v>
      </c>
      <c r="B1666" s="721"/>
      <c r="F1666" s="4" t="s">
        <v>4914</v>
      </c>
      <c r="G1666" s="1" t="b">
        <f t="shared" ca="1" si="27"/>
        <v>1</v>
      </c>
      <c r="H1666" s="1505" t="str" cm="1">
        <f t="array" aca="1" ref="H1666" ca="1">IF(I1666&lt;&gt;"",INDIRECT("'"&amp;I1666&amp;"'!"&amp;J1666),"")</f>
        <v/>
      </c>
      <c r="I1666" s="1510"/>
      <c r="J1666" s="1506"/>
      <c r="K1666" s="4"/>
    </row>
    <row r="1667" spans="1:11" ht="15">
      <c r="A1667" s="5">
        <v>1608</v>
      </c>
      <c r="B1667" s="721"/>
      <c r="F1667" s="4" t="s">
        <v>4914</v>
      </c>
      <c r="G1667" s="1" t="b">
        <f t="shared" ca="1" si="27"/>
        <v>1</v>
      </c>
      <c r="H1667" s="1505" t="str" cm="1">
        <f t="array" aca="1" ref="H1667" ca="1">IF(I1667&lt;&gt;"",INDIRECT("'"&amp;I1667&amp;"'!"&amp;J1667),"")</f>
        <v/>
      </c>
      <c r="I1667" s="1510"/>
      <c r="J1667" s="1506"/>
      <c r="K1667" s="4"/>
    </row>
    <row r="1668" spans="1:11" ht="15">
      <c r="A1668" s="5">
        <v>1609</v>
      </c>
      <c r="B1668" s="721"/>
      <c r="F1668" s="4" t="s">
        <v>4914</v>
      </c>
      <c r="G1668" s="1" t="b">
        <f t="shared" ca="1" si="27"/>
        <v>1</v>
      </c>
      <c r="H1668" s="1505" t="str" cm="1">
        <f t="array" aca="1" ref="H1668" ca="1">IF(I1668&lt;&gt;"",INDIRECT("'"&amp;I1668&amp;"'!"&amp;J1668),"")</f>
        <v/>
      </c>
      <c r="I1668" s="1510"/>
      <c r="J1668" s="1506"/>
      <c r="K1668" s="4"/>
    </row>
    <row r="1669" spans="1:11" ht="15">
      <c r="A1669" s="5">
        <v>1610</v>
      </c>
      <c r="B1669" s="721"/>
      <c r="F1669" s="4" t="s">
        <v>4914</v>
      </c>
      <c r="G1669" s="1" t="b">
        <f t="shared" ca="1" si="27"/>
        <v>1</v>
      </c>
      <c r="H1669" s="1505" t="str" cm="1">
        <f t="array" aca="1" ref="H1669" ca="1">IF(I1669&lt;&gt;"",INDIRECT("'"&amp;I1669&amp;"'!"&amp;J1669),"")</f>
        <v/>
      </c>
      <c r="I1669" s="1510"/>
      <c r="J1669" s="1506"/>
      <c r="K1669" s="4"/>
    </row>
    <row r="1670" spans="1:11" ht="15">
      <c r="A1670">
        <v>1611</v>
      </c>
      <c r="B1670" s="721">
        <f>'Acct Summary 7-9'!F81</f>
        <v>26739828</v>
      </c>
      <c r="F1670" s="4"/>
      <c r="G1670" s="1" t="b">
        <f t="shared" ca="1" si="27"/>
        <v>1</v>
      </c>
      <c r="H1670" s="1505" cm="1">
        <f t="array" aca="1" ref="H1670" ca="1">IF(I1670&lt;&gt;"",INDIRECT("'"&amp;I1670&amp;"'!"&amp;J1670),"")</f>
        <v>26739828</v>
      </c>
      <c r="I1670" s="1510" t="s">
        <v>4986</v>
      </c>
      <c r="J1670" s="1506" t="s">
        <v>5522</v>
      </c>
      <c r="K1670" s="4"/>
    </row>
    <row r="1671" spans="1:11" ht="15">
      <c r="A1671">
        <v>1612</v>
      </c>
      <c r="B1671" s="721">
        <f>'Acct Summary 7-9'!G79</f>
        <v>11960758</v>
      </c>
      <c r="F1671" s="4"/>
      <c r="G1671" s="1" t="b">
        <f t="shared" ca="1" si="27"/>
        <v>1</v>
      </c>
      <c r="H1671" s="1505" cm="1">
        <f t="array" aca="1" ref="H1671" ca="1">IF(I1671&lt;&gt;"",INDIRECT("'"&amp;I1671&amp;"'!"&amp;J1671),"")</f>
        <v>11960758</v>
      </c>
      <c r="I1671" s="1510" t="s">
        <v>4986</v>
      </c>
      <c r="J1671" s="1506" t="s">
        <v>5523</v>
      </c>
      <c r="K1671" s="4"/>
    </row>
    <row r="1672" spans="1:11" ht="15">
      <c r="A1672" s="5">
        <v>1613</v>
      </c>
      <c r="B1672" s="721"/>
      <c r="C1672" s="2" t="s">
        <v>504</v>
      </c>
      <c r="F1672" s="4" t="s">
        <v>4914</v>
      </c>
      <c r="G1672" s="1" t="b">
        <f t="shared" ca="1" si="27"/>
        <v>1</v>
      </c>
      <c r="H1672" s="1505" t="str" cm="1">
        <f t="array" aca="1" ref="H1672" ca="1">IF(I1672&lt;&gt;"",INDIRECT("'"&amp;I1672&amp;"'!"&amp;J1672),"")</f>
        <v/>
      </c>
      <c r="I1672" s="1510"/>
      <c r="J1672" s="1506"/>
      <c r="K1672" s="4"/>
    </row>
    <row r="1673" spans="1:11" ht="15">
      <c r="A1673" s="5">
        <v>1614</v>
      </c>
      <c r="B1673" s="721"/>
      <c r="F1673" s="4" t="s">
        <v>4914</v>
      </c>
      <c r="G1673" s="1" t="b">
        <f t="shared" ca="1" si="27"/>
        <v>1</v>
      </c>
      <c r="H1673" s="1505" t="str" cm="1">
        <f t="array" aca="1" ref="H1673" ca="1">IF(I1673&lt;&gt;"",INDIRECT("'"&amp;I1673&amp;"'!"&amp;J1673),"")</f>
        <v/>
      </c>
      <c r="I1673" s="1510"/>
      <c r="J1673" s="1506"/>
      <c r="K1673" s="4"/>
    </row>
    <row r="1674" spans="1:11" ht="15">
      <c r="A1674" s="5">
        <v>1615</v>
      </c>
      <c r="B1674" s="721"/>
      <c r="F1674" s="4" t="s">
        <v>4914</v>
      </c>
      <c r="G1674" s="1" t="b">
        <f t="shared" ca="1" si="27"/>
        <v>1</v>
      </c>
      <c r="H1674" s="1505" t="str" cm="1">
        <f t="array" aca="1" ref="H1674" ca="1">IF(I1674&lt;&gt;"",INDIRECT("'"&amp;I1674&amp;"'!"&amp;J1674),"")</f>
        <v/>
      </c>
      <c r="I1674" s="1510"/>
      <c r="J1674" s="1506"/>
      <c r="K1674" s="4"/>
    </row>
    <row r="1675" spans="1:11" ht="15">
      <c r="A1675" s="5">
        <v>1616</v>
      </c>
      <c r="B1675" s="721"/>
      <c r="F1675" s="4" t="s">
        <v>4914</v>
      </c>
      <c r="G1675" s="1" t="b">
        <f t="shared" ca="1" si="27"/>
        <v>1</v>
      </c>
      <c r="H1675" s="1505" t="str" cm="1">
        <f t="array" aca="1" ref="H1675" ca="1">IF(I1675&lt;&gt;"",INDIRECT("'"&amp;I1675&amp;"'!"&amp;J1675),"")</f>
        <v/>
      </c>
      <c r="I1675" s="1510"/>
      <c r="J1675" s="1506"/>
      <c r="K1675" s="4"/>
    </row>
    <row r="1676" spans="1:11" ht="15">
      <c r="A1676" s="5">
        <v>1617</v>
      </c>
      <c r="B1676" s="721"/>
      <c r="F1676" s="4" t="s">
        <v>4914</v>
      </c>
      <c r="G1676" s="1" t="b">
        <f t="shared" ca="1" si="27"/>
        <v>1</v>
      </c>
      <c r="H1676" s="1505" t="str" cm="1">
        <f t="array" aca="1" ref="H1676" ca="1">IF(I1676&lt;&gt;"",INDIRECT("'"&amp;I1676&amp;"'!"&amp;J1676),"")</f>
        <v/>
      </c>
      <c r="I1676" s="1510"/>
      <c r="J1676" s="1506"/>
      <c r="K1676" s="4"/>
    </row>
    <row r="1677" spans="1:11" ht="15">
      <c r="A1677" s="5">
        <v>1618</v>
      </c>
      <c r="B1677" s="721"/>
      <c r="F1677" s="4" t="s">
        <v>4914</v>
      </c>
      <c r="G1677" s="1" t="b">
        <f t="shared" ca="1" si="27"/>
        <v>1</v>
      </c>
      <c r="H1677" s="1505" t="str" cm="1">
        <f t="array" aca="1" ref="H1677" ca="1">IF(I1677&lt;&gt;"",INDIRECT("'"&amp;I1677&amp;"'!"&amp;J1677),"")</f>
        <v/>
      </c>
      <c r="I1677" s="1510"/>
      <c r="J1677" s="1506"/>
      <c r="K1677" s="4"/>
    </row>
    <row r="1678" spans="1:11" ht="15">
      <c r="A1678" s="5">
        <v>1619</v>
      </c>
      <c r="B1678" s="721"/>
      <c r="F1678" s="4" t="s">
        <v>4914</v>
      </c>
      <c r="G1678" s="1" t="b">
        <f t="shared" ca="1" si="27"/>
        <v>1</v>
      </c>
      <c r="H1678" s="1505" t="str" cm="1">
        <f t="array" aca="1" ref="H1678" ca="1">IF(I1678&lt;&gt;"",INDIRECT("'"&amp;I1678&amp;"'!"&amp;J1678),"")</f>
        <v/>
      </c>
      <c r="I1678" s="1510"/>
      <c r="J1678" s="1506"/>
      <c r="K1678" s="4"/>
    </row>
    <row r="1679" spans="1:11" ht="15">
      <c r="A1679" s="5">
        <v>1620</v>
      </c>
      <c r="B1679" s="721"/>
      <c r="F1679" s="4" t="s">
        <v>4914</v>
      </c>
      <c r="G1679" s="1" t="b">
        <f t="shared" ca="1" si="27"/>
        <v>1</v>
      </c>
      <c r="H1679" s="1505" t="str" cm="1">
        <f t="array" aca="1" ref="H1679" ca="1">IF(I1679&lt;&gt;"",INDIRECT("'"&amp;I1679&amp;"'!"&amp;J1679),"")</f>
        <v/>
      </c>
      <c r="I1679" s="1510"/>
      <c r="J1679" s="1506"/>
      <c r="K1679" s="4"/>
    </row>
    <row r="1680" spans="1:11" ht="15">
      <c r="A1680" s="5">
        <v>1621</v>
      </c>
      <c r="B1680" s="721"/>
      <c r="F1680" s="4" t="s">
        <v>4914</v>
      </c>
      <c r="G1680" s="1" t="b">
        <f t="shared" ca="1" si="27"/>
        <v>1</v>
      </c>
      <c r="H1680" s="1505" t="str" cm="1">
        <f t="array" aca="1" ref="H1680" ca="1">IF(I1680&lt;&gt;"",INDIRECT("'"&amp;I1680&amp;"'!"&amp;J1680),"")</f>
        <v/>
      </c>
      <c r="I1680" s="1510"/>
      <c r="J1680" s="1506"/>
      <c r="K1680" s="4"/>
    </row>
    <row r="1681" spans="1:11" ht="15">
      <c r="A1681" s="5">
        <v>1622</v>
      </c>
      <c r="B1681" s="721"/>
      <c r="F1681" s="4" t="s">
        <v>4914</v>
      </c>
      <c r="G1681" s="1" t="b">
        <f t="shared" ca="1" si="27"/>
        <v>1</v>
      </c>
      <c r="H1681" s="1505" t="str" cm="1">
        <f t="array" aca="1" ref="H1681" ca="1">IF(I1681&lt;&gt;"",INDIRECT("'"&amp;I1681&amp;"'!"&amp;J1681),"")</f>
        <v/>
      </c>
      <c r="I1681" s="1510"/>
      <c r="J1681" s="1506"/>
      <c r="K1681" s="4"/>
    </row>
    <row r="1682" spans="1:11" ht="15">
      <c r="A1682" s="5">
        <v>1623</v>
      </c>
      <c r="B1682" s="721"/>
      <c r="F1682" s="4" t="s">
        <v>4914</v>
      </c>
      <c r="G1682" s="1" t="b">
        <f t="shared" ca="1" si="27"/>
        <v>1</v>
      </c>
      <c r="H1682" s="1505" t="str" cm="1">
        <f t="array" aca="1" ref="H1682" ca="1">IF(I1682&lt;&gt;"",INDIRECT("'"&amp;I1682&amp;"'!"&amp;J1682),"")</f>
        <v/>
      </c>
      <c r="I1682" s="1510"/>
      <c r="J1682" s="1506"/>
      <c r="K1682" s="4"/>
    </row>
    <row r="1683" spans="1:11" ht="15">
      <c r="A1683" s="5">
        <v>1624</v>
      </c>
      <c r="B1683" s="721"/>
      <c r="F1683" s="4" t="s">
        <v>4914</v>
      </c>
      <c r="G1683" s="1" t="b">
        <f t="shared" ca="1" si="27"/>
        <v>1</v>
      </c>
      <c r="H1683" s="1505" t="str" cm="1">
        <f t="array" aca="1" ref="H1683" ca="1">IF(I1683&lt;&gt;"",INDIRECT("'"&amp;I1683&amp;"'!"&amp;J1683),"")</f>
        <v/>
      </c>
      <c r="I1683" s="1510"/>
      <c r="J1683" s="1506"/>
      <c r="K1683" s="4"/>
    </row>
    <row r="1684" spans="1:11" ht="15">
      <c r="A1684">
        <v>1625</v>
      </c>
      <c r="B1684" s="721">
        <f>'Acct Summary 7-9'!G81</f>
        <v>16990761</v>
      </c>
      <c r="F1684" s="4"/>
      <c r="G1684" s="1" t="b">
        <f t="shared" ca="1" si="27"/>
        <v>1</v>
      </c>
      <c r="H1684" s="1505" cm="1">
        <f t="array" aca="1" ref="H1684" ca="1">IF(I1684&lt;&gt;"",INDIRECT("'"&amp;I1684&amp;"'!"&amp;J1684),"")</f>
        <v>16990761</v>
      </c>
      <c r="I1684" s="1510" t="s">
        <v>4986</v>
      </c>
      <c r="J1684" s="1506" t="s">
        <v>5524</v>
      </c>
      <c r="K1684" s="4"/>
    </row>
    <row r="1685" spans="1:11" ht="15">
      <c r="A1685">
        <v>1626</v>
      </c>
      <c r="B1685" s="721">
        <f>'Acct Summary 7-9'!H79</f>
        <v>4742803</v>
      </c>
      <c r="F1685" s="4"/>
      <c r="G1685" s="1" t="b">
        <f t="shared" ca="1" si="27"/>
        <v>1</v>
      </c>
      <c r="H1685" s="1505" cm="1">
        <f t="array" aca="1" ref="H1685" ca="1">IF(I1685&lt;&gt;"",INDIRECT("'"&amp;I1685&amp;"'!"&amp;J1685),"")</f>
        <v>4742803</v>
      </c>
      <c r="I1685" s="1510" t="s">
        <v>4986</v>
      </c>
      <c r="J1685" s="1506" t="s">
        <v>5525</v>
      </c>
      <c r="K1685" s="4"/>
    </row>
    <row r="1686" spans="1:11" ht="15">
      <c r="A1686" s="5">
        <v>1627</v>
      </c>
      <c r="B1686" s="721"/>
      <c r="C1686" s="2" t="s">
        <v>504</v>
      </c>
      <c r="F1686" s="4" t="s">
        <v>4914</v>
      </c>
      <c r="G1686" s="1" t="b">
        <f t="shared" ca="1" si="27"/>
        <v>1</v>
      </c>
      <c r="H1686" s="1505" t="str" cm="1">
        <f t="array" aca="1" ref="H1686" ca="1">IF(I1686&lt;&gt;"",INDIRECT("'"&amp;I1686&amp;"'!"&amp;J1686),"")</f>
        <v/>
      </c>
      <c r="I1686" s="1510"/>
      <c r="J1686" s="1506"/>
      <c r="K1686" s="4"/>
    </row>
    <row r="1687" spans="1:11" ht="15">
      <c r="A1687" s="5">
        <v>1628</v>
      </c>
      <c r="B1687" s="721"/>
      <c r="F1687" s="4" t="s">
        <v>4914</v>
      </c>
      <c r="G1687" s="1" t="b">
        <f t="shared" ca="1" si="27"/>
        <v>1</v>
      </c>
      <c r="H1687" s="1505" t="str" cm="1">
        <f t="array" aca="1" ref="H1687" ca="1">IF(I1687&lt;&gt;"",INDIRECT("'"&amp;I1687&amp;"'!"&amp;J1687),"")</f>
        <v/>
      </c>
      <c r="I1687" s="1510"/>
      <c r="J1687" s="1506"/>
      <c r="K1687" s="4"/>
    </row>
    <row r="1688" spans="1:11" ht="15">
      <c r="A1688" s="5">
        <v>1629</v>
      </c>
      <c r="B1688" s="721"/>
      <c r="F1688" s="4" t="s">
        <v>4914</v>
      </c>
      <c r="G1688" s="1" t="b">
        <f t="shared" ca="1" si="27"/>
        <v>1</v>
      </c>
      <c r="H1688" s="1505" t="str" cm="1">
        <f t="array" aca="1" ref="H1688" ca="1">IF(I1688&lt;&gt;"",INDIRECT("'"&amp;I1688&amp;"'!"&amp;J1688),"")</f>
        <v/>
      </c>
      <c r="I1688" s="1510"/>
      <c r="J1688" s="1506"/>
      <c r="K1688" s="4"/>
    </row>
    <row r="1689" spans="1:11" ht="15">
      <c r="A1689" s="5">
        <v>1630</v>
      </c>
      <c r="B1689" s="721"/>
      <c r="F1689" s="4" t="s">
        <v>4914</v>
      </c>
      <c r="G1689" s="1" t="b">
        <f t="shared" ca="1" si="27"/>
        <v>1</v>
      </c>
      <c r="H1689" s="1505" t="str" cm="1">
        <f t="array" aca="1" ref="H1689" ca="1">IF(I1689&lt;&gt;"",INDIRECT("'"&amp;I1689&amp;"'!"&amp;J1689),"")</f>
        <v/>
      </c>
      <c r="I1689" s="1510"/>
      <c r="J1689" s="1506"/>
      <c r="K1689" s="4"/>
    </row>
    <row r="1690" spans="1:11" ht="15">
      <c r="A1690" s="5">
        <v>1631</v>
      </c>
      <c r="B1690" s="721"/>
      <c r="F1690" s="4" t="s">
        <v>4914</v>
      </c>
      <c r="G1690" s="1" t="b">
        <f t="shared" ca="1" si="27"/>
        <v>1</v>
      </c>
      <c r="H1690" s="1505" t="str" cm="1">
        <f t="array" aca="1" ref="H1690" ca="1">IF(I1690&lt;&gt;"",INDIRECT("'"&amp;I1690&amp;"'!"&amp;J1690),"")</f>
        <v/>
      </c>
      <c r="I1690" s="1510"/>
      <c r="J1690" s="1506"/>
      <c r="K1690" s="4"/>
    </row>
    <row r="1691" spans="1:11" ht="15">
      <c r="A1691" s="5">
        <v>1632</v>
      </c>
      <c r="B1691" s="721"/>
      <c r="F1691" s="4" t="s">
        <v>4914</v>
      </c>
      <c r="G1691" s="1" t="b">
        <f t="shared" ca="1" si="27"/>
        <v>1</v>
      </c>
      <c r="H1691" s="1505" t="str" cm="1">
        <f t="array" aca="1" ref="H1691" ca="1">IF(I1691&lt;&gt;"",INDIRECT("'"&amp;I1691&amp;"'!"&amp;J1691),"")</f>
        <v/>
      </c>
      <c r="I1691" s="1510"/>
      <c r="J1691" s="1506"/>
      <c r="K1691" s="4"/>
    </row>
    <row r="1692" spans="1:11" ht="15">
      <c r="A1692" s="5">
        <v>1633</v>
      </c>
      <c r="B1692" s="721"/>
      <c r="F1692" s="4" t="s">
        <v>4914</v>
      </c>
      <c r="G1692" s="1" t="b">
        <f t="shared" ca="1" si="27"/>
        <v>1</v>
      </c>
      <c r="H1692" s="1505" t="str" cm="1">
        <f t="array" aca="1" ref="H1692" ca="1">IF(I1692&lt;&gt;"",INDIRECT("'"&amp;I1692&amp;"'!"&amp;J1692),"")</f>
        <v/>
      </c>
      <c r="I1692" s="1510"/>
      <c r="J1692" s="1506"/>
      <c r="K1692" s="4"/>
    </row>
    <row r="1693" spans="1:11" ht="15">
      <c r="A1693" s="5">
        <v>1634</v>
      </c>
      <c r="B1693" s="721"/>
      <c r="F1693" s="4" t="s">
        <v>4914</v>
      </c>
      <c r="G1693" s="1" t="b">
        <f t="shared" ca="1" si="27"/>
        <v>1</v>
      </c>
      <c r="H1693" s="1505" t="str" cm="1">
        <f t="array" aca="1" ref="H1693" ca="1">IF(I1693&lt;&gt;"",INDIRECT("'"&amp;I1693&amp;"'!"&amp;J1693),"")</f>
        <v/>
      </c>
      <c r="I1693" s="1510"/>
      <c r="J1693" s="1506"/>
      <c r="K1693" s="4"/>
    </row>
    <row r="1694" spans="1:11" ht="15">
      <c r="A1694" s="5">
        <v>1635</v>
      </c>
      <c r="B1694" s="721"/>
      <c r="F1694" s="4" t="s">
        <v>4914</v>
      </c>
      <c r="G1694" s="1" t="b">
        <f t="shared" ca="1" si="27"/>
        <v>1</v>
      </c>
      <c r="H1694" s="1505" t="str" cm="1">
        <f t="array" aca="1" ref="H1694" ca="1">IF(I1694&lt;&gt;"",INDIRECT("'"&amp;I1694&amp;"'!"&amp;J1694),"")</f>
        <v/>
      </c>
      <c r="I1694" s="1510"/>
      <c r="J1694" s="1506"/>
      <c r="K1694" s="4"/>
    </row>
    <row r="1695" spans="1:11" ht="15">
      <c r="A1695" s="5">
        <v>1636</v>
      </c>
      <c r="B1695" s="721"/>
      <c r="F1695" s="4" t="s">
        <v>4914</v>
      </c>
      <c r="G1695" s="1" t="b">
        <f t="shared" ca="1" si="27"/>
        <v>1</v>
      </c>
      <c r="H1695" s="1505" t="str" cm="1">
        <f t="array" aca="1" ref="H1695" ca="1">IF(I1695&lt;&gt;"",INDIRECT("'"&amp;I1695&amp;"'!"&amp;J1695),"")</f>
        <v/>
      </c>
      <c r="I1695" s="1510"/>
      <c r="J1695" s="1506"/>
      <c r="K1695" s="4"/>
    </row>
    <row r="1696" spans="1:11" ht="15">
      <c r="A1696" s="5">
        <v>1637</v>
      </c>
      <c r="B1696" s="721"/>
      <c r="F1696" s="4" t="s">
        <v>4914</v>
      </c>
      <c r="G1696" s="1" t="b">
        <f t="shared" ref="G1696:G1759" ca="1" si="28">H1696=B1696</f>
        <v>1</v>
      </c>
      <c r="H1696" s="1505" t="str" cm="1">
        <f t="array" aca="1" ref="H1696" ca="1">IF(I1696&lt;&gt;"",INDIRECT("'"&amp;I1696&amp;"'!"&amp;J1696),"")</f>
        <v/>
      </c>
      <c r="I1696" s="1510"/>
      <c r="J1696" s="1506"/>
      <c r="K1696" s="4"/>
    </row>
    <row r="1697" spans="1:11" ht="15">
      <c r="A1697" s="5">
        <v>1638</v>
      </c>
      <c r="B1697" s="721"/>
      <c r="F1697" s="4" t="s">
        <v>4914</v>
      </c>
      <c r="G1697" s="1" t="b">
        <f t="shared" ca="1" si="28"/>
        <v>1</v>
      </c>
      <c r="H1697" s="1505" t="str" cm="1">
        <f t="array" aca="1" ref="H1697" ca="1">IF(I1697&lt;&gt;"",INDIRECT("'"&amp;I1697&amp;"'!"&amp;J1697),"")</f>
        <v/>
      </c>
      <c r="I1697" s="1510"/>
      <c r="J1697" s="1506"/>
      <c r="K1697" s="4"/>
    </row>
    <row r="1698" spans="1:11" ht="15">
      <c r="A1698">
        <v>1639</v>
      </c>
      <c r="B1698" s="721">
        <f>'Acct Summary 7-9'!H81</f>
        <v>49058636</v>
      </c>
      <c r="F1698" s="4"/>
      <c r="G1698" s="1" t="b">
        <f t="shared" ca="1" si="28"/>
        <v>1</v>
      </c>
      <c r="H1698" s="1505" cm="1">
        <f t="array" aca="1" ref="H1698" ca="1">IF(I1698&lt;&gt;"",INDIRECT("'"&amp;I1698&amp;"'!"&amp;J1698),"")</f>
        <v>49058636</v>
      </c>
      <c r="I1698" s="1510" t="s">
        <v>4986</v>
      </c>
      <c r="J1698" s="1506" t="s">
        <v>5526</v>
      </c>
      <c r="K1698" s="4"/>
    </row>
    <row r="1699" spans="1:11" ht="15">
      <c r="A1699" s="5">
        <v>1640</v>
      </c>
      <c r="B1699" s="721"/>
      <c r="F1699" s="4" t="s">
        <v>4914</v>
      </c>
      <c r="G1699" s="1" t="b">
        <f t="shared" ca="1" si="28"/>
        <v>1</v>
      </c>
      <c r="H1699" s="1505" t="str" cm="1">
        <f t="array" aca="1" ref="H1699" ca="1">IF(I1699&lt;&gt;"",INDIRECT("'"&amp;I1699&amp;"'!"&amp;J1699),"")</f>
        <v/>
      </c>
      <c r="I1699" s="1510"/>
      <c r="J1699" s="1506"/>
      <c r="K1699" s="4"/>
    </row>
    <row r="1700" spans="1:11" ht="15">
      <c r="A1700" s="5">
        <v>1641</v>
      </c>
      <c r="B1700" s="721"/>
      <c r="C1700" s="2" t="s">
        <v>504</v>
      </c>
      <c r="F1700" s="4" t="s">
        <v>4914</v>
      </c>
      <c r="G1700" s="1" t="b">
        <f t="shared" ca="1" si="28"/>
        <v>1</v>
      </c>
      <c r="H1700" s="1505" t="str" cm="1">
        <f t="array" aca="1" ref="H1700" ca="1">IF(I1700&lt;&gt;"",INDIRECT("'"&amp;I1700&amp;"'!"&amp;J1700),"")</f>
        <v/>
      </c>
      <c r="I1700" s="1510"/>
      <c r="J1700" s="1506"/>
      <c r="K1700" s="4"/>
    </row>
    <row r="1701" spans="1:11" ht="15">
      <c r="A1701" s="5">
        <v>1642</v>
      </c>
      <c r="B1701" s="721"/>
      <c r="F1701" s="4" t="s">
        <v>4914</v>
      </c>
      <c r="G1701" s="1" t="b">
        <f t="shared" ca="1" si="28"/>
        <v>1</v>
      </c>
      <c r="H1701" s="1505" t="str" cm="1">
        <f t="array" aca="1" ref="H1701" ca="1">IF(I1701&lt;&gt;"",INDIRECT("'"&amp;I1701&amp;"'!"&amp;J1701),"")</f>
        <v/>
      </c>
      <c r="I1701" s="1510"/>
      <c r="J1701" s="1506"/>
      <c r="K1701" s="4"/>
    </row>
    <row r="1702" spans="1:11" ht="15">
      <c r="A1702" s="5">
        <v>1643</v>
      </c>
      <c r="B1702" s="721"/>
      <c r="F1702" s="4" t="s">
        <v>4914</v>
      </c>
      <c r="G1702" s="1" t="b">
        <f t="shared" ca="1" si="28"/>
        <v>1</v>
      </c>
      <c r="H1702" s="1505" t="str" cm="1">
        <f t="array" aca="1" ref="H1702" ca="1">IF(I1702&lt;&gt;"",INDIRECT("'"&amp;I1702&amp;"'!"&amp;J1702),"")</f>
        <v/>
      </c>
      <c r="I1702" s="1510"/>
      <c r="J1702" s="1506"/>
      <c r="K1702" s="4"/>
    </row>
    <row r="1703" spans="1:11" ht="15">
      <c r="A1703" s="5">
        <v>1644</v>
      </c>
      <c r="B1703" s="721"/>
      <c r="F1703" s="4" t="s">
        <v>4914</v>
      </c>
      <c r="G1703" s="1" t="b">
        <f t="shared" ca="1" si="28"/>
        <v>1</v>
      </c>
      <c r="H1703" s="1505" t="str" cm="1">
        <f t="array" aca="1" ref="H1703" ca="1">IF(I1703&lt;&gt;"",INDIRECT("'"&amp;I1703&amp;"'!"&amp;J1703),"")</f>
        <v/>
      </c>
      <c r="I1703" s="1510"/>
      <c r="J1703" s="1506"/>
      <c r="K1703" s="4"/>
    </row>
    <row r="1704" spans="1:11" ht="15">
      <c r="A1704" s="5">
        <v>1645</v>
      </c>
      <c r="B1704" s="721"/>
      <c r="F1704" s="4" t="s">
        <v>4914</v>
      </c>
      <c r="G1704" s="1" t="b">
        <f t="shared" ca="1" si="28"/>
        <v>1</v>
      </c>
      <c r="H1704" s="1505" t="str" cm="1">
        <f t="array" aca="1" ref="H1704" ca="1">IF(I1704&lt;&gt;"",INDIRECT("'"&amp;I1704&amp;"'!"&amp;J1704),"")</f>
        <v/>
      </c>
      <c r="I1704" s="1510"/>
      <c r="J1704" s="1506"/>
      <c r="K1704" s="4"/>
    </row>
    <row r="1705" spans="1:11" ht="15">
      <c r="A1705" s="5">
        <v>1646</v>
      </c>
      <c r="B1705" s="721"/>
      <c r="F1705" s="4" t="s">
        <v>4914</v>
      </c>
      <c r="G1705" s="1" t="b">
        <f t="shared" ca="1" si="28"/>
        <v>1</v>
      </c>
      <c r="H1705" s="1505" t="str" cm="1">
        <f t="array" aca="1" ref="H1705" ca="1">IF(I1705&lt;&gt;"",INDIRECT("'"&amp;I1705&amp;"'!"&amp;J1705),"")</f>
        <v/>
      </c>
      <c r="I1705" s="1510"/>
      <c r="J1705" s="1506"/>
      <c r="K1705" s="4"/>
    </row>
    <row r="1706" spans="1:11" ht="15">
      <c r="A1706" s="5">
        <v>1647</v>
      </c>
      <c r="B1706" s="721"/>
      <c r="F1706" s="4" t="s">
        <v>4914</v>
      </c>
      <c r="G1706" s="1" t="b">
        <f t="shared" ca="1" si="28"/>
        <v>1</v>
      </c>
      <c r="H1706" s="1505" t="str" cm="1">
        <f t="array" aca="1" ref="H1706" ca="1">IF(I1706&lt;&gt;"",INDIRECT("'"&amp;I1706&amp;"'!"&amp;J1706),"")</f>
        <v/>
      </c>
      <c r="I1706" s="1510"/>
      <c r="J1706" s="1506"/>
      <c r="K1706" s="4"/>
    </row>
    <row r="1707" spans="1:11" ht="15">
      <c r="A1707" s="5">
        <v>1648</v>
      </c>
      <c r="B1707" s="721"/>
      <c r="F1707" s="4" t="s">
        <v>4914</v>
      </c>
      <c r="G1707" s="1" t="b">
        <f t="shared" ca="1" si="28"/>
        <v>1</v>
      </c>
      <c r="H1707" s="1505" t="str" cm="1">
        <f t="array" aca="1" ref="H1707" ca="1">IF(I1707&lt;&gt;"",INDIRECT("'"&amp;I1707&amp;"'!"&amp;J1707),"")</f>
        <v/>
      </c>
      <c r="I1707" s="1510"/>
      <c r="J1707" s="1506"/>
      <c r="K1707" s="4"/>
    </row>
    <row r="1708" spans="1:11" ht="15">
      <c r="A1708" s="5">
        <v>1649</v>
      </c>
      <c r="B1708" s="721"/>
      <c r="F1708" s="4" t="s">
        <v>4914</v>
      </c>
      <c r="G1708" s="1" t="b">
        <f t="shared" ca="1" si="28"/>
        <v>1</v>
      </c>
      <c r="H1708" s="1505" t="str" cm="1">
        <f t="array" aca="1" ref="H1708" ca="1">IF(I1708&lt;&gt;"",INDIRECT("'"&amp;I1708&amp;"'!"&amp;J1708),"")</f>
        <v/>
      </c>
      <c r="I1708" s="1510"/>
      <c r="J1708" s="1506"/>
      <c r="K1708" s="4"/>
    </row>
    <row r="1709" spans="1:11" ht="15">
      <c r="A1709" s="5">
        <v>1650</v>
      </c>
      <c r="B1709" s="721"/>
      <c r="F1709" s="4" t="s">
        <v>4914</v>
      </c>
      <c r="G1709" s="1" t="b">
        <f t="shared" ca="1" si="28"/>
        <v>1</v>
      </c>
      <c r="H1709" s="1505" t="str" cm="1">
        <f t="array" aca="1" ref="H1709" ca="1">IF(I1709&lt;&gt;"",INDIRECT("'"&amp;I1709&amp;"'!"&amp;J1709),"")</f>
        <v/>
      </c>
      <c r="I1709" s="1510"/>
      <c r="J1709" s="1506"/>
      <c r="K1709" s="4"/>
    </row>
    <row r="1710" spans="1:11" ht="15">
      <c r="A1710" s="5">
        <v>1651</v>
      </c>
      <c r="B1710" s="721"/>
      <c r="F1710" s="4" t="s">
        <v>4914</v>
      </c>
      <c r="G1710" s="1" t="b">
        <f t="shared" ca="1" si="28"/>
        <v>1</v>
      </c>
      <c r="H1710" s="1505" t="str" cm="1">
        <f t="array" aca="1" ref="H1710" ca="1">IF(I1710&lt;&gt;"",INDIRECT("'"&amp;I1710&amp;"'!"&amp;J1710),"")</f>
        <v/>
      </c>
      <c r="I1710" s="1510"/>
      <c r="J1710" s="1506"/>
      <c r="K1710" s="4"/>
    </row>
    <row r="1711" spans="1:11" ht="15">
      <c r="A1711" s="5">
        <v>1652</v>
      </c>
      <c r="B1711" s="721"/>
      <c r="F1711" s="4" t="s">
        <v>4914</v>
      </c>
      <c r="G1711" s="1" t="b">
        <f t="shared" ca="1" si="28"/>
        <v>1</v>
      </c>
      <c r="H1711" s="1505" t="str" cm="1">
        <f t="array" aca="1" ref="H1711" ca="1">IF(I1711&lt;&gt;"",INDIRECT("'"&amp;I1711&amp;"'!"&amp;J1711),"")</f>
        <v/>
      </c>
      <c r="I1711" s="1510"/>
      <c r="J1711" s="1506"/>
      <c r="K1711" s="4"/>
    </row>
    <row r="1712" spans="1:11" ht="15">
      <c r="A1712" s="5">
        <v>1653</v>
      </c>
      <c r="B1712" s="721"/>
      <c r="F1712" s="4" t="s">
        <v>4914</v>
      </c>
      <c r="G1712" s="1" t="b">
        <f t="shared" ca="1" si="28"/>
        <v>1</v>
      </c>
      <c r="H1712" s="1505" t="str" cm="1">
        <f t="array" aca="1" ref="H1712" ca="1">IF(I1712&lt;&gt;"",INDIRECT("'"&amp;I1712&amp;"'!"&amp;J1712),"")</f>
        <v/>
      </c>
      <c r="I1712" s="1510"/>
      <c r="J1712" s="1506"/>
      <c r="K1712" s="4"/>
    </row>
    <row r="1713" spans="1:11" ht="15">
      <c r="A1713" s="5">
        <v>1654</v>
      </c>
      <c r="B1713" s="721"/>
      <c r="F1713" s="4" t="s">
        <v>4914</v>
      </c>
      <c r="G1713" s="1" t="b">
        <f t="shared" ca="1" si="28"/>
        <v>1</v>
      </c>
      <c r="H1713" s="1505" t="str" cm="1">
        <f t="array" aca="1" ref="H1713" ca="1">IF(I1713&lt;&gt;"",INDIRECT("'"&amp;I1713&amp;"'!"&amp;J1713),"")</f>
        <v/>
      </c>
      <c r="I1713" s="1510"/>
      <c r="J1713" s="1506"/>
      <c r="K1713" s="4"/>
    </row>
    <row r="1714" spans="1:11" ht="15">
      <c r="A1714" s="5">
        <v>1655</v>
      </c>
      <c r="B1714" s="721"/>
      <c r="F1714" s="4" t="s">
        <v>4914</v>
      </c>
      <c r="G1714" s="1" t="b">
        <f t="shared" ca="1" si="28"/>
        <v>1</v>
      </c>
      <c r="H1714" s="1505" t="str" cm="1">
        <f t="array" aca="1" ref="H1714" ca="1">IF(I1714&lt;&gt;"",INDIRECT("'"&amp;I1714&amp;"'!"&amp;J1714),"")</f>
        <v/>
      </c>
      <c r="I1714" s="1510"/>
      <c r="J1714" s="1506"/>
      <c r="K1714" s="4"/>
    </row>
    <row r="1715" spans="1:11" ht="15">
      <c r="A1715" s="5">
        <v>1656</v>
      </c>
      <c r="B1715" s="721"/>
      <c r="F1715" s="4" t="s">
        <v>4914</v>
      </c>
      <c r="G1715" s="1" t="b">
        <f t="shared" ca="1" si="28"/>
        <v>1</v>
      </c>
      <c r="H1715" s="1505" t="str" cm="1">
        <f t="array" aca="1" ref="H1715" ca="1">IF(I1715&lt;&gt;"",INDIRECT("'"&amp;I1715&amp;"'!"&amp;J1715),"")</f>
        <v/>
      </c>
      <c r="I1715" s="1510"/>
      <c r="J1715" s="1506"/>
      <c r="K1715" s="4"/>
    </row>
    <row r="1716" spans="1:11" ht="15">
      <c r="A1716" s="5">
        <v>1657</v>
      </c>
      <c r="B1716" s="721"/>
      <c r="F1716" s="4" t="s">
        <v>4914</v>
      </c>
      <c r="G1716" s="1" t="b">
        <f t="shared" ca="1" si="28"/>
        <v>1</v>
      </c>
      <c r="H1716" s="1505" t="str" cm="1">
        <f t="array" aca="1" ref="H1716" ca="1">IF(I1716&lt;&gt;"",INDIRECT("'"&amp;I1716&amp;"'!"&amp;J1716),"")</f>
        <v/>
      </c>
      <c r="I1716" s="1510"/>
      <c r="J1716" s="1506"/>
      <c r="K1716" s="4"/>
    </row>
    <row r="1717" spans="1:11" ht="15">
      <c r="A1717" s="5">
        <v>1658</v>
      </c>
      <c r="B1717" s="721"/>
      <c r="F1717" s="4" t="s">
        <v>4914</v>
      </c>
      <c r="G1717" s="1" t="b">
        <f t="shared" ca="1" si="28"/>
        <v>1</v>
      </c>
      <c r="H1717" s="1505" t="str" cm="1">
        <f t="array" aca="1" ref="H1717" ca="1">IF(I1717&lt;&gt;"",INDIRECT("'"&amp;I1717&amp;"'!"&amp;J1717),"")</f>
        <v/>
      </c>
      <c r="I1717" s="1510"/>
      <c r="J1717" s="1506"/>
      <c r="K1717" s="4"/>
    </row>
    <row r="1718" spans="1:11" ht="15">
      <c r="A1718" s="5">
        <v>1659</v>
      </c>
      <c r="B1718" s="721"/>
      <c r="F1718" s="4" t="s">
        <v>4914</v>
      </c>
      <c r="G1718" s="1" t="b">
        <f t="shared" ca="1" si="28"/>
        <v>1</v>
      </c>
      <c r="H1718" s="1505" t="str" cm="1">
        <f t="array" aca="1" ref="H1718" ca="1">IF(I1718&lt;&gt;"",INDIRECT("'"&amp;I1718&amp;"'!"&amp;J1718),"")</f>
        <v/>
      </c>
      <c r="I1718" s="1510"/>
      <c r="J1718" s="1506"/>
      <c r="K1718" s="4"/>
    </row>
    <row r="1719" spans="1:11" ht="15">
      <c r="A1719" s="5">
        <v>1660</v>
      </c>
      <c r="B1719" s="721"/>
      <c r="F1719" s="4" t="s">
        <v>4914</v>
      </c>
      <c r="G1719" s="1" t="b">
        <f t="shared" ca="1" si="28"/>
        <v>1</v>
      </c>
      <c r="H1719" s="1505" t="str" cm="1">
        <f t="array" aca="1" ref="H1719" ca="1">IF(I1719&lt;&gt;"",INDIRECT("'"&amp;I1719&amp;"'!"&amp;J1719),"")</f>
        <v/>
      </c>
      <c r="I1719" s="1510"/>
      <c r="J1719" s="1506"/>
      <c r="K1719" s="4"/>
    </row>
    <row r="1720" spans="1:11" ht="15">
      <c r="A1720" s="5">
        <v>1661</v>
      </c>
      <c r="B1720" s="721"/>
      <c r="F1720" s="4" t="s">
        <v>4914</v>
      </c>
      <c r="G1720" s="1" t="b">
        <f t="shared" ca="1" si="28"/>
        <v>1</v>
      </c>
      <c r="H1720" s="1505" t="str" cm="1">
        <f t="array" aca="1" ref="H1720" ca="1">IF(I1720&lt;&gt;"",INDIRECT("'"&amp;I1720&amp;"'!"&amp;J1720),"")</f>
        <v/>
      </c>
      <c r="I1720" s="1510"/>
      <c r="J1720" s="1506"/>
      <c r="K1720" s="4"/>
    </row>
    <row r="1721" spans="1:11" ht="15">
      <c r="A1721" s="5">
        <v>1662</v>
      </c>
      <c r="B1721" s="721"/>
      <c r="F1721" s="4" t="s">
        <v>4914</v>
      </c>
      <c r="G1721" s="1" t="b">
        <f t="shared" ca="1" si="28"/>
        <v>1</v>
      </c>
      <c r="H1721" s="1505" t="str" cm="1">
        <f t="array" aca="1" ref="H1721" ca="1">IF(I1721&lt;&gt;"",INDIRECT("'"&amp;I1721&amp;"'!"&amp;J1721),"")</f>
        <v/>
      </c>
      <c r="I1721" s="1510"/>
      <c r="J1721" s="1506"/>
      <c r="K1721" s="4"/>
    </row>
    <row r="1722" spans="1:11" ht="15">
      <c r="A1722" s="5">
        <v>1663</v>
      </c>
      <c r="B1722" s="721"/>
      <c r="F1722" s="4" t="s">
        <v>4914</v>
      </c>
      <c r="G1722" s="1" t="b">
        <f t="shared" ca="1" si="28"/>
        <v>1</v>
      </c>
      <c r="H1722" s="1505" t="str" cm="1">
        <f t="array" aca="1" ref="H1722" ca="1">IF(I1722&lt;&gt;"",INDIRECT("'"&amp;I1722&amp;"'!"&amp;J1722),"")</f>
        <v/>
      </c>
      <c r="I1722" s="1510"/>
      <c r="J1722" s="1506"/>
      <c r="K1722" s="4"/>
    </row>
    <row r="1723" spans="1:11" ht="15">
      <c r="A1723" s="5">
        <v>1664</v>
      </c>
      <c r="B1723" s="721"/>
      <c r="F1723" s="4" t="s">
        <v>4914</v>
      </c>
      <c r="G1723" s="1" t="b">
        <f t="shared" ca="1" si="28"/>
        <v>1</v>
      </c>
      <c r="H1723" s="1505" t="str" cm="1">
        <f t="array" aca="1" ref="H1723" ca="1">IF(I1723&lt;&gt;"",INDIRECT("'"&amp;I1723&amp;"'!"&amp;J1723),"")</f>
        <v/>
      </c>
      <c r="I1723" s="1510"/>
      <c r="J1723" s="1506"/>
      <c r="K1723" s="4"/>
    </row>
    <row r="1724" spans="1:11" ht="15">
      <c r="A1724" s="5">
        <v>1665</v>
      </c>
      <c r="B1724" s="721"/>
      <c r="F1724" s="4" t="s">
        <v>4914</v>
      </c>
      <c r="G1724" s="1" t="b">
        <f t="shared" ca="1" si="28"/>
        <v>1</v>
      </c>
      <c r="H1724" s="1505" t="str" cm="1">
        <f t="array" aca="1" ref="H1724" ca="1">IF(I1724&lt;&gt;"",INDIRECT("'"&amp;I1724&amp;"'!"&amp;J1724),"")</f>
        <v/>
      </c>
      <c r="I1724" s="1510"/>
      <c r="J1724" s="1506"/>
      <c r="K1724" s="4"/>
    </row>
    <row r="1725" spans="1:11" ht="15">
      <c r="A1725" s="5">
        <v>1666</v>
      </c>
      <c r="B1725" s="721"/>
      <c r="F1725" s="4" t="s">
        <v>4914</v>
      </c>
      <c r="G1725" s="1" t="b">
        <f t="shared" ca="1" si="28"/>
        <v>1</v>
      </c>
      <c r="H1725" s="1505" t="str" cm="1">
        <f t="array" aca="1" ref="H1725" ca="1">IF(I1725&lt;&gt;"",INDIRECT("'"&amp;I1725&amp;"'!"&amp;J1725),"")</f>
        <v/>
      </c>
      <c r="I1725" s="1510"/>
      <c r="J1725" s="1506"/>
      <c r="K1725" s="4"/>
    </row>
    <row r="1726" spans="1:11" ht="15">
      <c r="A1726" s="5">
        <v>1667</v>
      </c>
      <c r="B1726" s="721"/>
      <c r="F1726" s="4" t="s">
        <v>4914</v>
      </c>
      <c r="G1726" s="1" t="b">
        <f t="shared" ca="1" si="28"/>
        <v>1</v>
      </c>
      <c r="H1726" s="1505" t="str" cm="1">
        <f t="array" aca="1" ref="H1726" ca="1">IF(I1726&lt;&gt;"",INDIRECT("'"&amp;I1726&amp;"'!"&amp;J1726),"")</f>
        <v/>
      </c>
      <c r="I1726" s="1510"/>
      <c r="J1726" s="1506"/>
      <c r="K1726" s="4"/>
    </row>
    <row r="1727" spans="1:11" ht="15">
      <c r="A1727" s="5">
        <v>1668</v>
      </c>
      <c r="B1727" s="721"/>
      <c r="F1727" s="4" t="s">
        <v>4914</v>
      </c>
      <c r="G1727" s="1" t="b">
        <f t="shared" ca="1" si="28"/>
        <v>1</v>
      </c>
      <c r="H1727" s="1505" t="str" cm="1">
        <f t="array" aca="1" ref="H1727" ca="1">IF(I1727&lt;&gt;"",INDIRECT("'"&amp;I1727&amp;"'!"&amp;J1727),"")</f>
        <v/>
      </c>
      <c r="I1727" s="1510"/>
      <c r="J1727" s="1506"/>
      <c r="K1727" s="4"/>
    </row>
    <row r="1728" spans="1:11" ht="15">
      <c r="A1728" s="5">
        <v>1669</v>
      </c>
      <c r="B1728" s="721"/>
      <c r="C1728" s="2" t="s">
        <v>504</v>
      </c>
      <c r="F1728" s="4" t="s">
        <v>4914</v>
      </c>
      <c r="G1728" s="1" t="b">
        <f t="shared" ca="1" si="28"/>
        <v>1</v>
      </c>
      <c r="H1728" s="1505" t="str" cm="1">
        <f t="array" aca="1" ref="H1728" ca="1">IF(I1728&lt;&gt;"",INDIRECT("'"&amp;I1728&amp;"'!"&amp;J1728),"")</f>
        <v/>
      </c>
      <c r="I1728" s="1510"/>
      <c r="J1728" s="1506"/>
      <c r="K1728" s="4"/>
    </row>
    <row r="1729" spans="1:11" ht="15">
      <c r="A1729" s="5">
        <v>1670</v>
      </c>
      <c r="B1729" s="721"/>
      <c r="F1729" s="4" t="s">
        <v>4914</v>
      </c>
      <c r="G1729" s="1" t="b">
        <f t="shared" ca="1" si="28"/>
        <v>1</v>
      </c>
      <c r="H1729" s="1505" t="str" cm="1">
        <f t="array" aca="1" ref="H1729" ca="1">IF(I1729&lt;&gt;"",INDIRECT("'"&amp;I1729&amp;"'!"&amp;J1729),"")</f>
        <v/>
      </c>
      <c r="I1729" s="1510"/>
      <c r="J1729" s="1506"/>
      <c r="K1729" s="4"/>
    </row>
    <row r="1730" spans="1:11" ht="15">
      <c r="A1730" s="5">
        <v>1671</v>
      </c>
      <c r="B1730" s="721"/>
      <c r="F1730" s="4" t="s">
        <v>4914</v>
      </c>
      <c r="G1730" s="1" t="b">
        <f t="shared" ca="1" si="28"/>
        <v>1</v>
      </c>
      <c r="H1730" s="1505" t="str" cm="1">
        <f t="array" aca="1" ref="H1730" ca="1">IF(I1730&lt;&gt;"",INDIRECT("'"&amp;I1730&amp;"'!"&amp;J1730),"")</f>
        <v/>
      </c>
      <c r="I1730" s="1510"/>
      <c r="J1730" s="1506"/>
      <c r="K1730" s="4"/>
    </row>
    <row r="1731" spans="1:11" ht="15">
      <c r="A1731" s="5">
        <v>1672</v>
      </c>
      <c r="B1731" s="721"/>
      <c r="F1731" s="4" t="s">
        <v>4914</v>
      </c>
      <c r="G1731" s="1" t="b">
        <f t="shared" ca="1" si="28"/>
        <v>1</v>
      </c>
      <c r="H1731" s="1505" t="str" cm="1">
        <f t="array" aca="1" ref="H1731" ca="1">IF(I1731&lt;&gt;"",INDIRECT("'"&amp;I1731&amp;"'!"&amp;J1731),"")</f>
        <v/>
      </c>
      <c r="I1731" s="1510"/>
      <c r="J1731" s="1506"/>
      <c r="K1731" s="4"/>
    </row>
    <row r="1732" spans="1:11" ht="15">
      <c r="A1732" s="5">
        <v>1673</v>
      </c>
      <c r="B1732" s="721"/>
      <c r="F1732" s="4" t="s">
        <v>4914</v>
      </c>
      <c r="G1732" s="1" t="b">
        <f t="shared" ca="1" si="28"/>
        <v>1</v>
      </c>
      <c r="H1732" s="1505" t="str" cm="1">
        <f t="array" aca="1" ref="H1732" ca="1">IF(I1732&lt;&gt;"",INDIRECT("'"&amp;I1732&amp;"'!"&amp;J1732),"")</f>
        <v/>
      </c>
      <c r="I1732" s="1510"/>
      <c r="J1732" s="1506"/>
      <c r="K1732" s="4"/>
    </row>
    <row r="1733" spans="1:11" ht="15">
      <c r="A1733" s="5">
        <v>1674</v>
      </c>
      <c r="B1733" s="721"/>
      <c r="F1733" s="4" t="s">
        <v>4914</v>
      </c>
      <c r="G1733" s="1" t="b">
        <f t="shared" ca="1" si="28"/>
        <v>1</v>
      </c>
      <c r="H1733" s="1505" t="str" cm="1">
        <f t="array" aca="1" ref="H1733" ca="1">IF(I1733&lt;&gt;"",INDIRECT("'"&amp;I1733&amp;"'!"&amp;J1733),"")</f>
        <v/>
      </c>
      <c r="I1733" s="1510"/>
      <c r="J1733" s="1506"/>
      <c r="K1733" s="4"/>
    </row>
    <row r="1734" spans="1:11" ht="15">
      <c r="A1734" s="5">
        <v>1675</v>
      </c>
      <c r="B1734" s="721"/>
      <c r="F1734" s="4" t="s">
        <v>4914</v>
      </c>
      <c r="G1734" s="1" t="b">
        <f t="shared" ca="1" si="28"/>
        <v>1</v>
      </c>
      <c r="H1734" s="1505" t="str" cm="1">
        <f t="array" aca="1" ref="H1734" ca="1">IF(I1734&lt;&gt;"",INDIRECT("'"&amp;I1734&amp;"'!"&amp;J1734),"")</f>
        <v/>
      </c>
      <c r="I1734" s="1510"/>
      <c r="J1734" s="1506"/>
      <c r="K1734" s="4"/>
    </row>
    <row r="1735" spans="1:11" ht="15">
      <c r="A1735" s="5">
        <v>1676</v>
      </c>
      <c r="B1735" s="721"/>
      <c r="F1735" s="4" t="s">
        <v>4914</v>
      </c>
      <c r="G1735" s="1" t="b">
        <f t="shared" ca="1" si="28"/>
        <v>1</v>
      </c>
      <c r="H1735" s="1505" t="str" cm="1">
        <f t="array" aca="1" ref="H1735" ca="1">IF(I1735&lt;&gt;"",INDIRECT("'"&amp;I1735&amp;"'!"&amp;J1735),"")</f>
        <v/>
      </c>
      <c r="I1735" s="1510"/>
      <c r="J1735" s="1506"/>
      <c r="K1735" s="4"/>
    </row>
    <row r="1736" spans="1:11" ht="15">
      <c r="A1736" s="5">
        <v>1677</v>
      </c>
      <c r="B1736" s="721"/>
      <c r="F1736" s="4" t="s">
        <v>4914</v>
      </c>
      <c r="G1736" s="1" t="b">
        <f t="shared" ca="1" si="28"/>
        <v>1</v>
      </c>
      <c r="H1736" s="1505" t="str" cm="1">
        <f t="array" aca="1" ref="H1736" ca="1">IF(I1736&lt;&gt;"",INDIRECT("'"&amp;I1736&amp;"'!"&amp;J1736),"")</f>
        <v/>
      </c>
      <c r="I1736" s="1510"/>
      <c r="J1736" s="1506"/>
      <c r="K1736" s="4"/>
    </row>
    <row r="1737" spans="1:11" ht="15">
      <c r="A1737" s="5">
        <v>1678</v>
      </c>
      <c r="B1737" s="721"/>
      <c r="F1737" s="4" t="s">
        <v>4914</v>
      </c>
      <c r="G1737" s="1" t="b">
        <f t="shared" ca="1" si="28"/>
        <v>1</v>
      </c>
      <c r="H1737" s="1505" t="str" cm="1">
        <f t="array" aca="1" ref="H1737" ca="1">IF(I1737&lt;&gt;"",INDIRECT("'"&amp;I1737&amp;"'!"&amp;J1737),"")</f>
        <v/>
      </c>
      <c r="I1737" s="1510"/>
      <c r="J1737" s="1506"/>
      <c r="K1737" s="4"/>
    </row>
    <row r="1738" spans="1:11" ht="15">
      <c r="A1738" s="5">
        <v>1679</v>
      </c>
      <c r="B1738" s="721"/>
      <c r="F1738" s="4" t="s">
        <v>4914</v>
      </c>
      <c r="G1738" s="1" t="b">
        <f t="shared" ca="1" si="28"/>
        <v>1</v>
      </c>
      <c r="H1738" s="1505" t="str" cm="1">
        <f t="array" aca="1" ref="H1738" ca="1">IF(I1738&lt;&gt;"",INDIRECT("'"&amp;I1738&amp;"'!"&amp;J1738),"")</f>
        <v/>
      </c>
      <c r="I1738" s="1510"/>
      <c r="J1738" s="1506"/>
      <c r="K1738" s="4"/>
    </row>
    <row r="1739" spans="1:11" ht="15">
      <c r="A1739" s="5">
        <v>1680</v>
      </c>
      <c r="B1739" s="721"/>
      <c r="F1739" s="4" t="s">
        <v>4914</v>
      </c>
      <c r="G1739" s="1" t="b">
        <f t="shared" ca="1" si="28"/>
        <v>1</v>
      </c>
      <c r="H1739" s="1505" t="str" cm="1">
        <f t="array" aca="1" ref="H1739" ca="1">IF(I1739&lt;&gt;"",INDIRECT("'"&amp;I1739&amp;"'!"&amp;J1739),"")</f>
        <v/>
      </c>
      <c r="I1739" s="1510"/>
      <c r="J1739" s="1506"/>
      <c r="K1739" s="4"/>
    </row>
    <row r="1740" spans="1:11" ht="15">
      <c r="A1740" s="5">
        <v>1681</v>
      </c>
      <c r="B1740" s="721"/>
      <c r="F1740" s="4" t="s">
        <v>4914</v>
      </c>
      <c r="G1740" s="1" t="b">
        <f t="shared" ca="1" si="28"/>
        <v>1</v>
      </c>
      <c r="H1740" s="1505" t="str" cm="1">
        <f t="array" aca="1" ref="H1740" ca="1">IF(I1740&lt;&gt;"",INDIRECT("'"&amp;I1740&amp;"'!"&amp;J1740),"")</f>
        <v/>
      </c>
      <c r="I1740" s="1510"/>
      <c r="J1740" s="1506"/>
      <c r="K1740" s="4"/>
    </row>
    <row r="1741" spans="1:11" ht="15">
      <c r="A1741" s="5">
        <v>1682</v>
      </c>
      <c r="B1741" s="721"/>
      <c r="F1741" s="4" t="s">
        <v>4914</v>
      </c>
      <c r="G1741" s="1" t="b">
        <f t="shared" ca="1" si="28"/>
        <v>1</v>
      </c>
      <c r="H1741" s="1505" t="str" cm="1">
        <f t="array" aca="1" ref="H1741" ca="1">IF(I1741&lt;&gt;"",INDIRECT("'"&amp;I1741&amp;"'!"&amp;J1741),"")</f>
        <v/>
      </c>
      <c r="I1741" s="1510"/>
      <c r="J1741" s="1506"/>
      <c r="K1741" s="4"/>
    </row>
    <row r="1742" spans="1:11" ht="15">
      <c r="A1742">
        <v>1683</v>
      </c>
      <c r="B1742" s="721">
        <f>'Tax Sched 25'!B4</f>
        <v>198183004</v>
      </c>
      <c r="F1742" s="4"/>
      <c r="G1742" s="1" t="b">
        <f t="shared" ca="1" si="28"/>
        <v>1</v>
      </c>
      <c r="H1742" s="1505" cm="1">
        <f t="array" aca="1" ref="H1742" ca="1">IF(I1742&lt;&gt;"",INDIRECT("'"&amp;I1742&amp;"'!"&amp;J1742),"")</f>
        <v>198183004</v>
      </c>
      <c r="I1742" s="1510" t="s">
        <v>5527</v>
      </c>
      <c r="J1742" s="1506" t="s">
        <v>5528</v>
      </c>
      <c r="K1742" s="4"/>
    </row>
    <row r="1743" spans="1:11" ht="15">
      <c r="A1743">
        <v>1684</v>
      </c>
      <c r="B1743" s="721">
        <f>'Tax Sched 25'!B5</f>
        <v>40871997</v>
      </c>
      <c r="F1743" s="4"/>
      <c r="G1743" s="1" t="b">
        <f t="shared" ca="1" si="28"/>
        <v>1</v>
      </c>
      <c r="H1743" s="1505" cm="1">
        <f t="array" aca="1" ref="H1743" ca="1">IF(I1743&lt;&gt;"",INDIRECT("'"&amp;I1743&amp;"'!"&amp;J1743),"")</f>
        <v>40871997</v>
      </c>
      <c r="I1743" s="1510" t="s">
        <v>5527</v>
      </c>
      <c r="J1743" s="1506" t="s">
        <v>5529</v>
      </c>
      <c r="K1743" s="4"/>
    </row>
    <row r="1744" spans="1:11" ht="15">
      <c r="A1744">
        <v>1685</v>
      </c>
      <c r="B1744" s="721">
        <f>'Tax Sched 25'!B6</f>
        <v>33696541</v>
      </c>
      <c r="C1744" s="2" t="s">
        <v>504</v>
      </c>
      <c r="F1744" s="4"/>
      <c r="G1744" s="1" t="b">
        <f t="shared" ca="1" si="28"/>
        <v>1</v>
      </c>
      <c r="H1744" s="1505" cm="1">
        <f t="array" aca="1" ref="H1744" ca="1">IF(I1744&lt;&gt;"",INDIRECT("'"&amp;I1744&amp;"'!"&amp;J1744),"")</f>
        <v>33696541</v>
      </c>
      <c r="I1744" s="1510" t="s">
        <v>5527</v>
      </c>
      <c r="J1744" s="1506" t="s">
        <v>5530</v>
      </c>
      <c r="K1744" s="4"/>
    </row>
    <row r="1745" spans="1:11" ht="15">
      <c r="A1745">
        <v>1686</v>
      </c>
      <c r="B1745" s="721">
        <f>'Tax Sched 25'!B7</f>
        <v>9248957</v>
      </c>
      <c r="C1745" s="2" t="s">
        <v>504</v>
      </c>
      <c r="F1745" s="4"/>
      <c r="G1745" s="1" t="b">
        <f t="shared" ca="1" si="28"/>
        <v>1</v>
      </c>
      <c r="H1745" s="1505" cm="1">
        <f t="array" aca="1" ref="H1745" ca="1">IF(I1745&lt;&gt;"",INDIRECT("'"&amp;I1745&amp;"'!"&amp;J1745),"")</f>
        <v>9248957</v>
      </c>
      <c r="I1745" s="1510" t="s">
        <v>5527</v>
      </c>
      <c r="J1745" s="1506" t="s">
        <v>5531</v>
      </c>
      <c r="K1745" s="4"/>
    </row>
    <row r="1746" spans="1:11" ht="15">
      <c r="A1746">
        <v>1687</v>
      </c>
      <c r="B1746" s="721">
        <f>'Tax Sched 25'!B8</f>
        <v>3898409</v>
      </c>
      <c r="C1746" s="2" t="s">
        <v>504</v>
      </c>
      <c r="F1746" s="4"/>
      <c r="G1746" s="1" t="b">
        <f t="shared" ca="1" si="28"/>
        <v>1</v>
      </c>
      <c r="H1746" s="1505" cm="1">
        <f t="array" aca="1" ref="H1746" ca="1">IF(I1746&lt;&gt;"",INDIRECT("'"&amp;I1746&amp;"'!"&amp;J1746),"")</f>
        <v>3898409</v>
      </c>
      <c r="I1746" s="1510" t="s">
        <v>5527</v>
      </c>
      <c r="J1746" s="1506" t="s">
        <v>5532</v>
      </c>
      <c r="K1746" s="4"/>
    </row>
    <row r="1747" spans="1:11" ht="15">
      <c r="A1747">
        <v>1688</v>
      </c>
      <c r="B1747" s="721">
        <f>'Tax Sched 25'!B10</f>
        <v>0</v>
      </c>
      <c r="C1747" s="2" t="s">
        <v>504</v>
      </c>
      <c r="F1747" s="4"/>
      <c r="G1747" s="1" t="b">
        <f t="shared" ca="1" si="28"/>
        <v>1</v>
      </c>
      <c r="H1747" s="1505" cm="1">
        <f t="array" aca="1" ref="H1747" ca="1">IF(I1747&lt;&gt;"",INDIRECT("'"&amp;I1747&amp;"'!"&amp;J1747),"")</f>
        <v>0</v>
      </c>
      <c r="I1747" s="1510" t="s">
        <v>5527</v>
      </c>
      <c r="J1747" s="1506" t="s">
        <v>5533</v>
      </c>
      <c r="K1747" s="4"/>
    </row>
    <row r="1748" spans="1:11" ht="15">
      <c r="A1748" s="5">
        <v>1689</v>
      </c>
      <c r="B1748" s="721"/>
      <c r="C1748" s="2" t="s">
        <v>504</v>
      </c>
      <c r="D1748" s="2" t="s">
        <v>148</v>
      </c>
      <c r="F1748" s="4" t="s">
        <v>4914</v>
      </c>
      <c r="G1748" s="1" t="b">
        <f t="shared" ca="1" si="28"/>
        <v>1</v>
      </c>
      <c r="H1748" s="1505" t="str" cm="1">
        <f t="array" aca="1" ref="H1748" ca="1">IF(I1748&lt;&gt;"",INDIRECT("'"&amp;I1748&amp;"'!"&amp;J1748),"")</f>
        <v/>
      </c>
      <c r="I1748" s="1510"/>
      <c r="J1748" s="1506"/>
      <c r="K1748" s="4"/>
    </row>
    <row r="1749" spans="1:11" ht="15">
      <c r="A1749">
        <v>1690</v>
      </c>
      <c r="B1749" s="721">
        <f>'Tax Sched 25'!B9</f>
        <v>0</v>
      </c>
      <c r="C1749" s="2" t="s">
        <v>504</v>
      </c>
      <c r="F1749" s="4"/>
      <c r="G1749" s="1" t="b">
        <f t="shared" ca="1" si="28"/>
        <v>1</v>
      </c>
      <c r="H1749" s="1505" cm="1">
        <f t="array" aca="1" ref="H1749" ca="1">IF(I1749&lt;&gt;"",INDIRECT("'"&amp;I1749&amp;"'!"&amp;J1749),"")</f>
        <v>0</v>
      </c>
      <c r="I1749" s="1510" t="s">
        <v>5527</v>
      </c>
      <c r="J1749" s="1506" t="s">
        <v>5534</v>
      </c>
      <c r="K1749" s="4"/>
    </row>
    <row r="1750" spans="1:11" ht="15">
      <c r="A1750">
        <v>1691</v>
      </c>
      <c r="B1750" s="721">
        <f>'Tax Sched 25'!B11</f>
        <v>6038574</v>
      </c>
      <c r="F1750" s="4"/>
      <c r="G1750" s="1" t="b">
        <f t="shared" ca="1" si="28"/>
        <v>1</v>
      </c>
      <c r="H1750" s="1505" cm="1">
        <f t="array" aca="1" ref="H1750" ca="1">IF(I1750&lt;&gt;"",INDIRECT("'"&amp;I1750&amp;"'!"&amp;J1750),"")</f>
        <v>6038574</v>
      </c>
      <c r="I1750" s="1510" t="s">
        <v>5527</v>
      </c>
      <c r="J1750" s="1506" t="s">
        <v>5535</v>
      </c>
      <c r="K1750" s="4"/>
    </row>
    <row r="1751" spans="1:11" ht="15">
      <c r="A1751">
        <v>1692</v>
      </c>
      <c r="B1751" s="721">
        <f>'Tax Sched 25'!B12</f>
        <v>5122961</v>
      </c>
      <c r="C1751" s="2" t="s">
        <v>504</v>
      </c>
      <c r="F1751" s="4"/>
      <c r="G1751" s="1" t="b">
        <f t="shared" ca="1" si="28"/>
        <v>1</v>
      </c>
      <c r="H1751" s="1505" cm="1">
        <f t="array" aca="1" ref="H1751" ca="1">IF(I1751&lt;&gt;"",INDIRECT("'"&amp;I1751&amp;"'!"&amp;J1751),"")</f>
        <v>5122961</v>
      </c>
      <c r="I1751" s="1510" t="s">
        <v>5527</v>
      </c>
      <c r="J1751" s="1506" t="s">
        <v>5536</v>
      </c>
      <c r="K1751" s="4"/>
    </row>
    <row r="1752" spans="1:11" ht="15">
      <c r="A1752">
        <v>1693</v>
      </c>
      <c r="B1752" s="721">
        <f>'Tax Sched 25'!B14</f>
        <v>39448437</v>
      </c>
      <c r="C1752" s="2" t="s">
        <v>504</v>
      </c>
      <c r="F1752" s="4"/>
      <c r="G1752" s="1" t="b">
        <f t="shared" ca="1" si="28"/>
        <v>1</v>
      </c>
      <c r="H1752" s="1505" cm="1">
        <f t="array" aca="1" ref="H1752" ca="1">IF(I1752&lt;&gt;"",INDIRECT("'"&amp;I1752&amp;"'!"&amp;J1752),"")</f>
        <v>39448437</v>
      </c>
      <c r="I1752" s="1510" t="s">
        <v>5527</v>
      </c>
      <c r="J1752" s="1506" t="s">
        <v>5537</v>
      </c>
      <c r="K1752" s="4"/>
    </row>
    <row r="1753" spans="1:11" ht="15">
      <c r="A1753" s="5">
        <v>1694</v>
      </c>
      <c r="B1753" s="721"/>
      <c r="C1753" s="2" t="s">
        <v>504</v>
      </c>
      <c r="F1753" s="4" t="s">
        <v>4914</v>
      </c>
      <c r="G1753" s="1" t="b">
        <f t="shared" ca="1" si="28"/>
        <v>1</v>
      </c>
      <c r="H1753" s="1505" t="str" cm="1">
        <f t="array" aca="1" ref="H1753" ca="1">IF(I1753&lt;&gt;"",INDIRECT("'"&amp;I1753&amp;"'!"&amp;J1753),"")</f>
        <v/>
      </c>
      <c r="I1753" s="1510"/>
      <c r="J1753" s="1506"/>
      <c r="K1753" s="4"/>
    </row>
    <row r="1754" spans="1:11" ht="15">
      <c r="A1754">
        <v>1695</v>
      </c>
      <c r="B1754" s="721">
        <f>'Tax Sched 25'!B15</f>
        <v>0</v>
      </c>
      <c r="C1754" s="2" t="s">
        <v>504</v>
      </c>
      <c r="F1754" s="4"/>
      <c r="G1754" s="1" t="b">
        <f t="shared" ca="1" si="28"/>
        <v>1</v>
      </c>
      <c r="H1754" s="1505" cm="1">
        <f t="array" aca="1" ref="H1754" ca="1">IF(I1754&lt;&gt;"",INDIRECT("'"&amp;I1754&amp;"'!"&amp;J1754),"")</f>
        <v>0</v>
      </c>
      <c r="I1754" s="1510" t="s">
        <v>5527</v>
      </c>
      <c r="J1754" s="1506" t="s">
        <v>5538</v>
      </c>
      <c r="K1754" s="4"/>
    </row>
    <row r="1755" spans="1:11" ht="15">
      <c r="A1755" s="5">
        <v>1696</v>
      </c>
      <c r="B1755" s="721"/>
      <c r="F1755" s="4" t="s">
        <v>4914</v>
      </c>
      <c r="G1755" s="1" t="b">
        <f t="shared" ca="1" si="28"/>
        <v>1</v>
      </c>
      <c r="H1755" s="1505" t="str" cm="1">
        <f t="array" aca="1" ref="H1755" ca="1">IF(I1755&lt;&gt;"",INDIRECT("'"&amp;I1755&amp;"'!"&amp;J1755),"")</f>
        <v/>
      </c>
      <c r="I1755" s="1510"/>
      <c r="J1755" s="1506"/>
      <c r="K1755" s="4"/>
    </row>
    <row r="1756" spans="1:11" ht="15">
      <c r="A1756" s="5">
        <v>1697</v>
      </c>
      <c r="B1756" s="721"/>
      <c r="C1756" s="2" t="s">
        <v>504</v>
      </c>
      <c r="F1756" s="4" t="s">
        <v>4914</v>
      </c>
      <c r="G1756" s="1" t="b">
        <f t="shared" ca="1" si="28"/>
        <v>1</v>
      </c>
      <c r="H1756" s="1505" t="str" cm="1">
        <f t="array" aca="1" ref="H1756" ca="1">IF(I1756&lt;&gt;"",INDIRECT("'"&amp;I1756&amp;"'!"&amp;J1756),"")</f>
        <v/>
      </c>
      <c r="I1756" s="1510"/>
      <c r="J1756" s="1506"/>
      <c r="K1756" s="4"/>
    </row>
    <row r="1757" spans="1:11" ht="15">
      <c r="A1757">
        <v>1698</v>
      </c>
      <c r="B1757" s="721">
        <f>'Tax Sched 25'!B19</f>
        <v>341266222</v>
      </c>
      <c r="C1757" s="2" t="s">
        <v>504</v>
      </c>
      <c r="F1757" s="4"/>
      <c r="G1757" s="1" t="b">
        <f t="shared" ca="1" si="28"/>
        <v>1</v>
      </c>
      <c r="H1757" s="1505" cm="1">
        <f t="array" aca="1" ref="H1757" ca="1">IF(I1757&lt;&gt;"",INDIRECT("'"&amp;I1757&amp;"'!"&amp;J1757),"")</f>
        <v>341266222</v>
      </c>
      <c r="I1757" s="1510" t="s">
        <v>5527</v>
      </c>
      <c r="J1757" s="1506" t="s">
        <v>5539</v>
      </c>
      <c r="K1757" s="4"/>
    </row>
    <row r="1758" spans="1:11" ht="15">
      <c r="A1758">
        <v>1699</v>
      </c>
      <c r="B1758" s="721">
        <f>'Tax Sched 25'!D4</f>
        <v>94663168</v>
      </c>
      <c r="C1758" s="2" t="s">
        <v>504</v>
      </c>
      <c r="F1758" s="4"/>
      <c r="G1758" s="1" t="b">
        <f t="shared" ca="1" si="28"/>
        <v>1</v>
      </c>
      <c r="H1758" s="1505" cm="1">
        <f t="array" aca="1" ref="H1758" ca="1">IF(I1758&lt;&gt;"",INDIRECT("'"&amp;I1758&amp;"'!"&amp;J1758),"")</f>
        <v>94663168</v>
      </c>
      <c r="I1758" s="1510" t="s">
        <v>5527</v>
      </c>
      <c r="J1758" s="1506" t="s">
        <v>5540</v>
      </c>
      <c r="K1758" s="4"/>
    </row>
    <row r="1759" spans="1:11" ht="15">
      <c r="A1759">
        <v>1700</v>
      </c>
      <c r="B1759" s="721">
        <f>'Tax Sched 25'!D5</f>
        <v>19909148</v>
      </c>
      <c r="C1759" s="2" t="s">
        <v>504</v>
      </c>
      <c r="F1759" s="4"/>
      <c r="G1759" s="1" t="b">
        <f t="shared" ca="1" si="28"/>
        <v>1</v>
      </c>
      <c r="H1759" s="1505" cm="1">
        <f t="array" aca="1" ref="H1759" ca="1">IF(I1759&lt;&gt;"",INDIRECT("'"&amp;I1759&amp;"'!"&amp;J1759),"")</f>
        <v>19909148</v>
      </c>
      <c r="I1759" s="1510" t="s">
        <v>5527</v>
      </c>
      <c r="J1759" s="1506" t="s">
        <v>4929</v>
      </c>
      <c r="K1759" s="4"/>
    </row>
    <row r="1760" spans="1:11" ht="15">
      <c r="A1760">
        <v>1701</v>
      </c>
      <c r="B1760" s="721">
        <f>'Tax Sched 25'!D6</f>
        <v>16121485</v>
      </c>
      <c r="C1760" s="2" t="s">
        <v>504</v>
      </c>
      <c r="F1760" s="4"/>
      <c r="G1760" s="1" t="b">
        <f t="shared" ref="G1760:G1823" ca="1" si="29">H1760=B1760</f>
        <v>1</v>
      </c>
      <c r="H1760" s="1505" cm="1">
        <f t="array" aca="1" ref="H1760" ca="1">IF(I1760&lt;&gt;"",INDIRECT("'"&amp;I1760&amp;"'!"&amp;J1760),"")</f>
        <v>16121485</v>
      </c>
      <c r="I1760" s="1510" t="s">
        <v>5527</v>
      </c>
      <c r="J1760" s="1506" t="s">
        <v>4927</v>
      </c>
      <c r="K1760" s="4"/>
    </row>
    <row r="1761" spans="1:11" ht="15">
      <c r="A1761">
        <v>1702</v>
      </c>
      <c r="B1761" s="721">
        <f>'Tax Sched 25'!D7</f>
        <v>4452633</v>
      </c>
      <c r="C1761" s="2" t="s">
        <v>504</v>
      </c>
      <c r="F1761" s="4"/>
      <c r="G1761" s="1" t="b">
        <f t="shared" ca="1" si="29"/>
        <v>1</v>
      </c>
      <c r="H1761" s="1505" cm="1">
        <f t="array" aca="1" ref="H1761" ca="1">IF(I1761&lt;&gt;"",INDIRECT("'"&amp;I1761&amp;"'!"&amp;J1761),"")</f>
        <v>4452633</v>
      </c>
      <c r="I1761" s="1510" t="s">
        <v>5527</v>
      </c>
      <c r="J1761" s="1506" t="s">
        <v>5541</v>
      </c>
      <c r="K1761" s="4"/>
    </row>
    <row r="1762" spans="1:11" ht="15">
      <c r="A1762">
        <v>1703</v>
      </c>
      <c r="B1762" s="721">
        <f>'Tax Sched 25'!D8</f>
        <v>2610249</v>
      </c>
      <c r="C1762" s="2" t="s">
        <v>504</v>
      </c>
      <c r="F1762" s="4"/>
      <c r="G1762" s="1" t="b">
        <f t="shared" ca="1" si="29"/>
        <v>1</v>
      </c>
      <c r="H1762" s="1505" cm="1">
        <f t="array" aca="1" ref="H1762" ca="1">IF(I1762&lt;&gt;"",INDIRECT("'"&amp;I1762&amp;"'!"&amp;J1762),"")</f>
        <v>2610249</v>
      </c>
      <c r="I1762" s="1510" t="s">
        <v>5527</v>
      </c>
      <c r="J1762" s="1506" t="s">
        <v>5542</v>
      </c>
      <c r="K1762" s="4"/>
    </row>
    <row r="1763" spans="1:11" ht="15">
      <c r="A1763">
        <v>1704</v>
      </c>
      <c r="B1763" s="721">
        <f>'Tax Sched 25'!D10</f>
        <v>0</v>
      </c>
      <c r="C1763" s="2" t="s">
        <v>504</v>
      </c>
      <c r="F1763" s="4"/>
      <c r="G1763" s="1" t="b">
        <f t="shared" ca="1" si="29"/>
        <v>1</v>
      </c>
      <c r="H1763" s="1505" cm="1">
        <f t="array" aca="1" ref="H1763" ca="1">IF(I1763&lt;&gt;"",INDIRECT("'"&amp;I1763&amp;"'!"&amp;J1763),"")</f>
        <v>0</v>
      </c>
      <c r="I1763" s="1510" t="s">
        <v>5527</v>
      </c>
      <c r="J1763" s="1506" t="s">
        <v>4928</v>
      </c>
      <c r="K1763" s="4"/>
    </row>
    <row r="1764" spans="1:11" ht="15">
      <c r="A1764" s="5">
        <v>1705</v>
      </c>
      <c r="B1764" s="721"/>
      <c r="C1764" s="2" t="s">
        <v>504</v>
      </c>
      <c r="F1764" s="4" t="s">
        <v>4914</v>
      </c>
      <c r="G1764" s="1" t="b">
        <f t="shared" ca="1" si="29"/>
        <v>1</v>
      </c>
      <c r="H1764" s="1505" t="str" cm="1">
        <f t="array" aca="1" ref="H1764" ca="1">IF(I1764&lt;&gt;"",INDIRECT("'"&amp;I1764&amp;"'!"&amp;J1764),"")</f>
        <v/>
      </c>
      <c r="I1764" s="1510"/>
      <c r="J1764" s="1506"/>
      <c r="K1764" s="4"/>
    </row>
    <row r="1765" spans="1:11" ht="15">
      <c r="A1765">
        <v>1706</v>
      </c>
      <c r="B1765" s="721">
        <f>'Tax Sched 25'!D9</f>
        <v>0</v>
      </c>
      <c r="C1765" s="2" t="s">
        <v>504</v>
      </c>
      <c r="F1765" s="4"/>
      <c r="G1765" s="1" t="b">
        <f t="shared" ca="1" si="29"/>
        <v>1</v>
      </c>
      <c r="H1765" s="1505" cm="1">
        <f t="array" aca="1" ref="H1765" ca="1">IF(I1765&lt;&gt;"",INDIRECT("'"&amp;I1765&amp;"'!"&amp;J1765),"")</f>
        <v>0</v>
      </c>
      <c r="I1765" s="1510" t="s">
        <v>5527</v>
      </c>
      <c r="J1765" s="1506" t="s">
        <v>5543</v>
      </c>
      <c r="K1765" s="4"/>
    </row>
    <row r="1766" spans="1:11" ht="15">
      <c r="A1766">
        <v>1707</v>
      </c>
      <c r="B1766" s="721">
        <f>'Tax Sched 25'!D11</f>
        <v>2661501</v>
      </c>
      <c r="C1766" s="2" t="s">
        <v>504</v>
      </c>
      <c r="F1766" s="4"/>
      <c r="G1766" s="1" t="b">
        <f t="shared" ca="1" si="29"/>
        <v>1</v>
      </c>
      <c r="H1766" s="1505" cm="1">
        <f t="array" aca="1" ref="H1766" ca="1">IF(I1766&lt;&gt;"",INDIRECT("'"&amp;I1766&amp;"'!"&amp;J1766),"")</f>
        <v>2661501</v>
      </c>
      <c r="I1766" s="1510" t="s">
        <v>5527</v>
      </c>
      <c r="J1766" s="1506" t="s">
        <v>5544</v>
      </c>
      <c r="K1766" s="4"/>
    </row>
    <row r="1767" spans="1:11" ht="15">
      <c r="A1767">
        <v>1708</v>
      </c>
      <c r="B1767" s="721">
        <f>'Tax Sched 25'!D12</f>
        <v>2466189</v>
      </c>
      <c r="C1767" s="2" t="s">
        <v>504</v>
      </c>
      <c r="F1767" s="4"/>
      <c r="G1767" s="1" t="b">
        <f t="shared" ca="1" si="29"/>
        <v>1</v>
      </c>
      <c r="H1767" s="1505" cm="1">
        <f t="array" aca="1" ref="H1767" ca="1">IF(I1767&lt;&gt;"",INDIRECT("'"&amp;I1767&amp;"'!"&amp;J1767),"")</f>
        <v>2466189</v>
      </c>
      <c r="I1767" s="1510" t="s">
        <v>5527</v>
      </c>
      <c r="J1767" s="1506" t="s">
        <v>4930</v>
      </c>
      <c r="K1767" s="4"/>
    </row>
    <row r="1768" spans="1:11" ht="15">
      <c r="A1768">
        <v>1709</v>
      </c>
      <c r="B1768" s="721">
        <f>'Tax Sched 25'!D14</f>
        <v>18496183</v>
      </c>
      <c r="C1768" s="2" t="s">
        <v>504</v>
      </c>
      <c r="F1768" s="4"/>
      <c r="G1768" s="1" t="b">
        <f t="shared" ca="1" si="29"/>
        <v>1</v>
      </c>
      <c r="H1768" s="1505" cm="1">
        <f t="array" aca="1" ref="H1768" ca="1">IF(I1768&lt;&gt;"",INDIRECT("'"&amp;I1768&amp;"'!"&amp;J1768),"")</f>
        <v>18496183</v>
      </c>
      <c r="I1768" s="1510" t="s">
        <v>5527</v>
      </c>
      <c r="J1768" s="1506" t="s">
        <v>5037</v>
      </c>
      <c r="K1768" s="4"/>
    </row>
    <row r="1769" spans="1:11" ht="15">
      <c r="A1769" s="5">
        <v>1710</v>
      </c>
      <c r="B1769" s="721"/>
      <c r="C1769" s="2" t="s">
        <v>504</v>
      </c>
      <c r="F1769" s="4" t="s">
        <v>4914</v>
      </c>
      <c r="G1769" s="1" t="b">
        <f t="shared" ca="1" si="29"/>
        <v>1</v>
      </c>
      <c r="H1769" s="1505" t="str" cm="1">
        <f t="array" aca="1" ref="H1769" ca="1">IF(I1769&lt;&gt;"",INDIRECT("'"&amp;I1769&amp;"'!"&amp;J1769),"")</f>
        <v/>
      </c>
      <c r="I1769" s="1510"/>
      <c r="J1769" s="1506"/>
      <c r="K1769" s="4"/>
    </row>
    <row r="1770" spans="1:11" ht="15">
      <c r="A1770">
        <v>1711</v>
      </c>
      <c r="B1770" s="721">
        <f>'Tax Sched 25'!D15</f>
        <v>0</v>
      </c>
      <c r="C1770" s="2" t="s">
        <v>504</v>
      </c>
      <c r="F1770" s="4"/>
      <c r="G1770" s="1" t="b">
        <f t="shared" ca="1" si="29"/>
        <v>1</v>
      </c>
      <c r="H1770" s="1505" cm="1">
        <f t="array" aca="1" ref="H1770" ca="1">IF(I1770&lt;&gt;"",INDIRECT("'"&amp;I1770&amp;"'!"&amp;J1770),"")</f>
        <v>0</v>
      </c>
      <c r="I1770" s="1510" t="s">
        <v>5527</v>
      </c>
      <c r="J1770" s="1506" t="s">
        <v>5038</v>
      </c>
      <c r="K1770" s="4"/>
    </row>
    <row r="1771" spans="1:11" ht="15">
      <c r="A1771" s="5">
        <v>1712</v>
      </c>
      <c r="B1771" s="721"/>
      <c r="F1771" s="4" t="s">
        <v>4914</v>
      </c>
      <c r="G1771" s="1" t="b">
        <f t="shared" ca="1" si="29"/>
        <v>1</v>
      </c>
      <c r="H1771" s="1505" t="str" cm="1">
        <f t="array" aca="1" ref="H1771" ca="1">IF(I1771&lt;&gt;"",INDIRECT("'"&amp;I1771&amp;"'!"&amp;J1771),"")</f>
        <v/>
      </c>
      <c r="I1771" s="1510"/>
      <c r="J1771" s="1506"/>
      <c r="K1771" s="4"/>
    </row>
    <row r="1772" spans="1:11" ht="15">
      <c r="A1772" s="5">
        <v>1713</v>
      </c>
      <c r="B1772" s="721"/>
      <c r="C1772" s="2" t="s">
        <v>504</v>
      </c>
      <c r="F1772" s="4" t="s">
        <v>4914</v>
      </c>
      <c r="G1772" s="1" t="b">
        <f t="shared" ca="1" si="29"/>
        <v>1</v>
      </c>
      <c r="H1772" s="1505" t="str" cm="1">
        <f t="array" aca="1" ref="H1772" ca="1">IF(I1772&lt;&gt;"",INDIRECT("'"&amp;I1772&amp;"'!"&amp;J1772),"")</f>
        <v/>
      </c>
      <c r="I1772" s="1510"/>
      <c r="J1772" s="1506"/>
      <c r="K1772" s="4"/>
    </row>
    <row r="1773" spans="1:11" ht="15">
      <c r="A1773">
        <v>1714</v>
      </c>
      <c r="B1773" s="721">
        <f>'Tax Sched 25'!D19</f>
        <v>164401776</v>
      </c>
      <c r="C1773" s="2" t="s">
        <v>504</v>
      </c>
      <c r="F1773" s="4"/>
      <c r="G1773" s="1" t="b">
        <f t="shared" ca="1" si="29"/>
        <v>1</v>
      </c>
      <c r="H1773" s="1505" cm="1">
        <f t="array" aca="1" ref="H1773" ca="1">IF(I1773&lt;&gt;"",INDIRECT("'"&amp;I1773&amp;"'!"&amp;J1773),"")</f>
        <v>164401776</v>
      </c>
      <c r="I1773" s="1510" t="s">
        <v>5527</v>
      </c>
      <c r="J1773" s="1506" t="s">
        <v>5545</v>
      </c>
      <c r="K1773" s="4"/>
    </row>
    <row r="1774" spans="1:11" ht="15">
      <c r="A1774">
        <v>1715</v>
      </c>
      <c r="B1774" s="721">
        <f>'Tax Sched 25'!C4</f>
        <v>103519836</v>
      </c>
      <c r="C1774" s="2" t="s">
        <v>504</v>
      </c>
      <c r="F1774" s="4"/>
      <c r="G1774" s="1" t="b">
        <f t="shared" ca="1" si="29"/>
        <v>1</v>
      </c>
      <c r="H1774" s="1505" cm="1">
        <f t="array" aca="1" ref="H1774" ca="1">IF(I1774&lt;&gt;"",INDIRECT("'"&amp;I1774&amp;"'!"&amp;J1774),"")</f>
        <v>103519836</v>
      </c>
      <c r="I1774" s="1510" t="s">
        <v>5527</v>
      </c>
      <c r="J1774" s="1506" t="s">
        <v>5546</v>
      </c>
      <c r="K1774" s="4"/>
    </row>
    <row r="1775" spans="1:11" ht="15">
      <c r="A1775">
        <v>1716</v>
      </c>
      <c r="B1775" s="721">
        <f>'Tax Sched 25'!C5</f>
        <v>20962849</v>
      </c>
      <c r="C1775" s="2" t="s">
        <v>504</v>
      </c>
      <c r="F1775" s="4"/>
      <c r="G1775" s="1" t="b">
        <f t="shared" ca="1" si="29"/>
        <v>1</v>
      </c>
      <c r="H1775" s="1505" cm="1">
        <f t="array" aca="1" ref="H1775" ca="1">IF(I1775&lt;&gt;"",INDIRECT("'"&amp;I1775&amp;"'!"&amp;J1775),"")</f>
        <v>20962849</v>
      </c>
      <c r="I1775" s="1510" t="s">
        <v>5527</v>
      </c>
      <c r="J1775" s="1506" t="s">
        <v>4919</v>
      </c>
      <c r="K1775" s="4"/>
    </row>
    <row r="1776" spans="1:11" ht="15">
      <c r="A1776">
        <v>1717</v>
      </c>
      <c r="B1776" s="721">
        <f>'Tax Sched 25'!C6</f>
        <v>17575056</v>
      </c>
      <c r="F1776" s="4"/>
      <c r="G1776" s="1" t="b">
        <f t="shared" ca="1" si="29"/>
        <v>1</v>
      </c>
      <c r="H1776" s="1505" cm="1">
        <f t="array" aca="1" ref="H1776" ca="1">IF(I1776&lt;&gt;"",INDIRECT("'"&amp;I1776&amp;"'!"&amp;J1776),"")</f>
        <v>17575056</v>
      </c>
      <c r="I1776" s="1510" t="s">
        <v>5527</v>
      </c>
      <c r="J1776" s="1506" t="s">
        <v>4917</v>
      </c>
      <c r="K1776" s="4"/>
    </row>
    <row r="1777" spans="1:11" ht="15">
      <c r="A1777">
        <v>1718</v>
      </c>
      <c r="B1777" s="721">
        <f>'Tax Sched 25'!C7</f>
        <v>4796324</v>
      </c>
      <c r="F1777" s="4"/>
      <c r="G1777" s="1" t="b">
        <f t="shared" ca="1" si="29"/>
        <v>1</v>
      </c>
      <c r="H1777" s="1505" cm="1">
        <f t="array" aca="1" ref="H1777" ca="1">IF(I1777&lt;&gt;"",INDIRECT("'"&amp;I1777&amp;"'!"&amp;J1777),"")</f>
        <v>4796324</v>
      </c>
      <c r="I1777" s="1510" t="s">
        <v>5527</v>
      </c>
      <c r="J1777" s="1506" t="s">
        <v>5547</v>
      </c>
      <c r="K1777" s="4"/>
    </row>
    <row r="1778" spans="1:11" ht="15">
      <c r="A1778">
        <v>1719</v>
      </c>
      <c r="B1778" s="721">
        <f>'Tax Sched 25'!C8</f>
        <v>1288160</v>
      </c>
      <c r="F1778" s="4"/>
      <c r="G1778" s="1" t="b">
        <f t="shared" ca="1" si="29"/>
        <v>1</v>
      </c>
      <c r="H1778" s="1505" cm="1">
        <f t="array" aca="1" ref="H1778" ca="1">IF(I1778&lt;&gt;"",INDIRECT("'"&amp;I1778&amp;"'!"&amp;J1778),"")</f>
        <v>1288160</v>
      </c>
      <c r="I1778" s="1510" t="s">
        <v>5527</v>
      </c>
      <c r="J1778" s="1506" t="s">
        <v>5548</v>
      </c>
      <c r="K1778" s="4"/>
    </row>
    <row r="1779" spans="1:11" ht="15">
      <c r="A1779">
        <v>1720</v>
      </c>
      <c r="B1779" s="721">
        <f>'Tax Sched 25'!C10</f>
        <v>0</v>
      </c>
      <c r="F1779" s="4"/>
      <c r="G1779" s="1" t="b">
        <f t="shared" ca="1" si="29"/>
        <v>1</v>
      </c>
      <c r="H1779" s="1505" cm="1">
        <f t="array" aca="1" ref="H1779" ca="1">IF(I1779&lt;&gt;"",INDIRECT("'"&amp;I1779&amp;"'!"&amp;J1779),"")</f>
        <v>0</v>
      </c>
      <c r="I1779" s="1510" t="s">
        <v>5527</v>
      </c>
      <c r="J1779" s="1506" t="s">
        <v>4918</v>
      </c>
      <c r="K1779" s="4"/>
    </row>
    <row r="1780" spans="1:11" ht="15">
      <c r="A1780" s="5">
        <v>1721</v>
      </c>
      <c r="B1780" s="721"/>
      <c r="F1780" s="4" t="s">
        <v>4914</v>
      </c>
      <c r="G1780" s="1" t="b">
        <f t="shared" ca="1" si="29"/>
        <v>1</v>
      </c>
      <c r="H1780" s="1505" t="str" cm="1">
        <f t="array" aca="1" ref="H1780" ca="1">IF(I1780&lt;&gt;"",INDIRECT("'"&amp;I1780&amp;"'!"&amp;J1780),"")</f>
        <v/>
      </c>
      <c r="I1780" s="1510"/>
      <c r="J1780" s="1506"/>
      <c r="K1780" s="4"/>
    </row>
    <row r="1781" spans="1:11" ht="15">
      <c r="A1781">
        <v>1722</v>
      </c>
      <c r="B1781" s="721">
        <f>'Tax Sched 25'!C9</f>
        <v>0</v>
      </c>
      <c r="F1781" s="4"/>
      <c r="G1781" s="1" t="b">
        <f t="shared" ca="1" si="29"/>
        <v>1</v>
      </c>
      <c r="H1781" s="1505" cm="1">
        <f t="array" aca="1" ref="H1781" ca="1">IF(I1781&lt;&gt;"",INDIRECT("'"&amp;I1781&amp;"'!"&amp;J1781),"")</f>
        <v>0</v>
      </c>
      <c r="I1781" s="1510" t="s">
        <v>5527</v>
      </c>
      <c r="J1781" s="1506" t="s">
        <v>5549</v>
      </c>
      <c r="K1781" s="4"/>
    </row>
    <row r="1782" spans="1:11" ht="15">
      <c r="A1782">
        <v>1723</v>
      </c>
      <c r="B1782" s="721">
        <f>'Tax Sched 25'!C11</f>
        <v>3377073</v>
      </c>
      <c r="F1782" s="4"/>
      <c r="G1782" s="1" t="b">
        <f t="shared" ca="1" si="29"/>
        <v>1</v>
      </c>
      <c r="H1782" s="1505" cm="1">
        <f t="array" aca="1" ref="H1782" ca="1">IF(I1782&lt;&gt;"",INDIRECT("'"&amp;I1782&amp;"'!"&amp;J1782),"")</f>
        <v>3377073</v>
      </c>
      <c r="I1782" s="1510" t="s">
        <v>5527</v>
      </c>
      <c r="J1782" s="1506" t="s">
        <v>5550</v>
      </c>
      <c r="K1782" s="4"/>
    </row>
    <row r="1783" spans="1:11" ht="15">
      <c r="A1783">
        <v>1724</v>
      </c>
      <c r="B1783" s="721">
        <f>'Tax Sched 25'!C12</f>
        <v>2656772</v>
      </c>
      <c r="F1783" s="4"/>
      <c r="G1783" s="1" t="b">
        <f t="shared" ca="1" si="29"/>
        <v>1</v>
      </c>
      <c r="H1783" s="1505" cm="1">
        <f t="array" aca="1" ref="H1783" ca="1">IF(I1783&lt;&gt;"",INDIRECT("'"&amp;I1783&amp;"'!"&amp;J1783),"")</f>
        <v>2656772</v>
      </c>
      <c r="I1783" s="1510" t="s">
        <v>5527</v>
      </c>
      <c r="J1783" s="1506" t="s">
        <v>4920</v>
      </c>
      <c r="K1783" s="4"/>
    </row>
    <row r="1784" spans="1:11" ht="15">
      <c r="A1784">
        <v>1725</v>
      </c>
      <c r="B1784" s="721">
        <f>'Tax Sched 25'!C14</f>
        <v>20952254</v>
      </c>
      <c r="F1784" s="4"/>
      <c r="G1784" s="1" t="b">
        <f t="shared" ca="1" si="29"/>
        <v>1</v>
      </c>
      <c r="H1784" s="1505" cm="1">
        <f t="array" aca="1" ref="H1784" ca="1">IF(I1784&lt;&gt;"",INDIRECT("'"&amp;I1784&amp;"'!"&amp;J1784),"")</f>
        <v>20952254</v>
      </c>
      <c r="I1784" s="1510" t="s">
        <v>5527</v>
      </c>
      <c r="J1784" s="1506" t="s">
        <v>5001</v>
      </c>
      <c r="K1784" s="4"/>
    </row>
    <row r="1785" spans="1:11" ht="15">
      <c r="A1785" s="5">
        <v>1726</v>
      </c>
      <c r="B1785" s="721"/>
      <c r="F1785" s="4" t="s">
        <v>4914</v>
      </c>
      <c r="G1785" s="1" t="b">
        <f t="shared" ca="1" si="29"/>
        <v>1</v>
      </c>
      <c r="H1785" s="1505" t="str" cm="1">
        <f t="array" aca="1" ref="H1785" ca="1">IF(I1785&lt;&gt;"",INDIRECT("'"&amp;I1785&amp;"'!"&amp;J1785),"")</f>
        <v/>
      </c>
      <c r="I1785" s="1510"/>
      <c r="J1785" s="1506"/>
      <c r="K1785" s="4"/>
    </row>
    <row r="1786" spans="1:11" ht="15">
      <c r="A1786">
        <v>1727</v>
      </c>
      <c r="B1786" s="721">
        <f>'Tax Sched 25'!C15</f>
        <v>0</v>
      </c>
      <c r="F1786" s="4"/>
      <c r="G1786" s="1" t="b">
        <f t="shared" ca="1" si="29"/>
        <v>1</v>
      </c>
      <c r="H1786" s="1505" cm="1">
        <f t="array" aca="1" ref="H1786" ca="1">IF(I1786&lt;&gt;"",INDIRECT("'"&amp;I1786&amp;"'!"&amp;J1786),"")</f>
        <v>0</v>
      </c>
      <c r="I1786" s="1510" t="s">
        <v>5527</v>
      </c>
      <c r="J1786" s="1506" t="s">
        <v>5002</v>
      </c>
      <c r="K1786" s="4"/>
    </row>
    <row r="1787" spans="1:11" ht="15">
      <c r="A1787" s="5">
        <v>1728</v>
      </c>
      <c r="B1787" s="721"/>
      <c r="F1787" s="4" t="s">
        <v>4914</v>
      </c>
      <c r="G1787" s="1" t="b">
        <f t="shared" ca="1" si="29"/>
        <v>1</v>
      </c>
      <c r="H1787" s="1505" t="str" cm="1">
        <f t="array" aca="1" ref="H1787" ca="1">IF(I1787&lt;&gt;"",INDIRECT("'"&amp;I1787&amp;"'!"&amp;J1787),"")</f>
        <v/>
      </c>
      <c r="I1787" s="1510"/>
      <c r="J1787" s="1506"/>
      <c r="K1787" s="4"/>
    </row>
    <row r="1788" spans="1:11" ht="15">
      <c r="A1788" s="5">
        <v>1729</v>
      </c>
      <c r="B1788" s="721"/>
      <c r="F1788" s="4" t="s">
        <v>4914</v>
      </c>
      <c r="G1788" s="1" t="b">
        <f t="shared" ca="1" si="29"/>
        <v>1</v>
      </c>
      <c r="H1788" s="1505" t="str" cm="1">
        <f t="array" aca="1" ref="H1788" ca="1">IF(I1788&lt;&gt;"",INDIRECT("'"&amp;I1788&amp;"'!"&amp;J1788),"")</f>
        <v/>
      </c>
      <c r="I1788" s="1510"/>
      <c r="J1788" s="1506"/>
      <c r="K1788" s="4"/>
    </row>
    <row r="1789" spans="1:11" ht="15">
      <c r="A1789">
        <v>1730</v>
      </c>
      <c r="B1789" s="721">
        <f>'Tax Sched 25'!C19</f>
        <v>176864446</v>
      </c>
      <c r="F1789" s="4"/>
      <c r="G1789" s="1" t="b">
        <f t="shared" ca="1" si="29"/>
        <v>1</v>
      </c>
      <c r="H1789" s="1505" cm="1">
        <f t="array" aca="1" ref="H1789" ca="1">IF(I1789&lt;&gt;"",INDIRECT("'"&amp;I1789&amp;"'!"&amp;J1789),"")</f>
        <v>176864446</v>
      </c>
      <c r="I1789" s="1510" t="s">
        <v>5527</v>
      </c>
      <c r="J1789" s="1506" t="s">
        <v>5551</v>
      </c>
      <c r="K1789" s="4"/>
    </row>
    <row r="1790" spans="1:11" ht="15">
      <c r="A1790">
        <v>1731</v>
      </c>
      <c r="B1790" s="721">
        <f>'Tax Sched 25'!F4</f>
        <v>99502727</v>
      </c>
      <c r="F1790" s="4"/>
      <c r="G1790" s="1" t="b">
        <f t="shared" ca="1" si="29"/>
        <v>1</v>
      </c>
      <c r="H1790" s="1505" cm="1">
        <f t="array" aca="1" ref="H1790" ca="1">IF(I1790&lt;&gt;"",INDIRECT("'"&amp;I1790&amp;"'!"&amp;J1790),"")</f>
        <v>99502727</v>
      </c>
      <c r="I1790" s="1510" t="s">
        <v>5527</v>
      </c>
      <c r="J1790" s="1506" t="s">
        <v>5552</v>
      </c>
      <c r="K1790" s="4"/>
    </row>
    <row r="1791" spans="1:11" ht="15">
      <c r="A1791">
        <v>1732</v>
      </c>
      <c r="B1791" s="721">
        <f>'Tax Sched 25'!F5</f>
        <v>20149382</v>
      </c>
      <c r="C1791" s="2" t="s">
        <v>504</v>
      </c>
      <c r="F1791" s="4"/>
      <c r="G1791" s="1" t="b">
        <f t="shared" ca="1" si="29"/>
        <v>1</v>
      </c>
      <c r="H1791" s="1505" cm="1">
        <f t="array" aca="1" ref="H1791" ca="1">IF(I1791&lt;&gt;"",INDIRECT("'"&amp;I1791&amp;"'!"&amp;J1791),"")</f>
        <v>20149382</v>
      </c>
      <c r="I1791" s="1510" t="s">
        <v>5527</v>
      </c>
      <c r="J1791" s="1506" t="s">
        <v>4947</v>
      </c>
      <c r="K1791" s="4"/>
    </row>
    <row r="1792" spans="1:11" ht="15">
      <c r="A1792">
        <v>1733</v>
      </c>
      <c r="B1792" s="721">
        <f>'Tax Sched 25'!F6</f>
        <v>16893053</v>
      </c>
      <c r="C1792" s="2" t="s">
        <v>504</v>
      </c>
      <c r="F1792" s="4"/>
      <c r="G1792" s="1" t="b">
        <f t="shared" ca="1" si="29"/>
        <v>1</v>
      </c>
      <c r="H1792" s="1505" cm="1">
        <f t="array" aca="1" ref="H1792" ca="1">IF(I1792&lt;&gt;"",INDIRECT("'"&amp;I1792&amp;"'!"&amp;J1792),"")</f>
        <v>16893053</v>
      </c>
      <c r="I1792" s="1510" t="s">
        <v>5527</v>
      </c>
      <c r="J1792" s="1506" t="s">
        <v>4945</v>
      </c>
      <c r="K1792" s="4"/>
    </row>
    <row r="1793" spans="1:11" ht="15">
      <c r="A1793">
        <v>1734</v>
      </c>
      <c r="B1793" s="721">
        <f>'Tax Sched 25'!F7</f>
        <v>4610203</v>
      </c>
      <c r="C1793" s="2" t="s">
        <v>504</v>
      </c>
      <c r="F1793" s="4"/>
      <c r="G1793" s="1" t="b">
        <f t="shared" ca="1" si="29"/>
        <v>1</v>
      </c>
      <c r="H1793" s="1505" cm="1">
        <f t="array" aca="1" ref="H1793" ca="1">IF(I1793&lt;&gt;"",INDIRECT("'"&amp;I1793&amp;"'!"&amp;J1793),"")</f>
        <v>4610203</v>
      </c>
      <c r="I1793" s="1510" t="s">
        <v>5527</v>
      </c>
      <c r="J1793" s="1506" t="s">
        <v>5553</v>
      </c>
      <c r="K1793" s="4"/>
    </row>
    <row r="1794" spans="1:11" ht="15">
      <c r="A1794">
        <v>1735</v>
      </c>
      <c r="B1794" s="721">
        <f>'Tax Sched 25'!F8</f>
        <v>1238173</v>
      </c>
      <c r="C1794" s="2" t="s">
        <v>504</v>
      </c>
      <c r="F1794" s="4"/>
      <c r="G1794" s="1" t="b">
        <f t="shared" ca="1" si="29"/>
        <v>1</v>
      </c>
      <c r="H1794" s="1505" cm="1">
        <f t="array" aca="1" ref="H1794" ca="1">IF(I1794&lt;&gt;"",INDIRECT("'"&amp;I1794&amp;"'!"&amp;J1794),"")</f>
        <v>1238173</v>
      </c>
      <c r="I1794" s="1510" t="s">
        <v>5527</v>
      </c>
      <c r="J1794" s="1506" t="s">
        <v>5554</v>
      </c>
      <c r="K1794" s="4"/>
    </row>
    <row r="1795" spans="1:11" ht="15">
      <c r="A1795">
        <v>1736</v>
      </c>
      <c r="B1795" s="721">
        <f>'Tax Sched 25'!F10</f>
        <v>0</v>
      </c>
      <c r="C1795" s="2" t="s">
        <v>504</v>
      </c>
      <c r="F1795" s="4"/>
      <c r="G1795" s="1" t="b">
        <f t="shared" ca="1" si="29"/>
        <v>1</v>
      </c>
      <c r="H1795" s="1505" cm="1">
        <f t="array" aca="1" ref="H1795" ca="1">IF(I1795&lt;&gt;"",INDIRECT("'"&amp;I1795&amp;"'!"&amp;J1795),"")</f>
        <v>0</v>
      </c>
      <c r="I1795" s="1510" t="s">
        <v>5527</v>
      </c>
      <c r="J1795" s="1506" t="s">
        <v>4946</v>
      </c>
      <c r="K1795" s="4"/>
    </row>
    <row r="1796" spans="1:11" ht="15">
      <c r="A1796" s="5">
        <v>1737</v>
      </c>
      <c r="B1796" s="721"/>
      <c r="C1796" s="2" t="s">
        <v>504</v>
      </c>
      <c r="F1796" s="4" t="s">
        <v>4914</v>
      </c>
      <c r="G1796" s="1" t="b">
        <f t="shared" ca="1" si="29"/>
        <v>1</v>
      </c>
      <c r="H1796" s="1505" t="str" cm="1">
        <f t="array" aca="1" ref="H1796" ca="1">IF(I1796&lt;&gt;"",INDIRECT("'"&amp;I1796&amp;"'!"&amp;J1796),"")</f>
        <v/>
      </c>
      <c r="I1796" s="1510"/>
      <c r="J1796" s="1506"/>
      <c r="K1796" s="4"/>
    </row>
    <row r="1797" spans="1:11" ht="15">
      <c r="A1797">
        <v>1738</v>
      </c>
      <c r="B1797" s="721">
        <f>'Tax Sched 25'!F9</f>
        <v>0</v>
      </c>
      <c r="C1797" s="2" t="s">
        <v>504</v>
      </c>
      <c r="F1797" s="4"/>
      <c r="G1797" s="1" t="b">
        <f t="shared" ca="1" si="29"/>
        <v>1</v>
      </c>
      <c r="H1797" s="1505" cm="1">
        <f t="array" aca="1" ref="H1797" ca="1">IF(I1797&lt;&gt;"",INDIRECT("'"&amp;I1797&amp;"'!"&amp;J1797),"")</f>
        <v>0</v>
      </c>
      <c r="I1797" s="1510" t="s">
        <v>5527</v>
      </c>
      <c r="J1797" s="1506" t="s">
        <v>5555</v>
      </c>
      <c r="K1797" s="4"/>
    </row>
    <row r="1798" spans="1:11" ht="15">
      <c r="A1798">
        <v>1739</v>
      </c>
      <c r="B1798" s="721">
        <f>'Tax Sched 25'!F11</f>
        <v>3246025</v>
      </c>
      <c r="C1798" s="2" t="s">
        <v>504</v>
      </c>
      <c r="F1798" s="4"/>
      <c r="G1798" s="1" t="b">
        <f t="shared" ca="1" si="29"/>
        <v>1</v>
      </c>
      <c r="H1798" s="1505" cm="1">
        <f t="array" aca="1" ref="H1798" ca="1">IF(I1798&lt;&gt;"",INDIRECT("'"&amp;I1798&amp;"'!"&amp;J1798),"")</f>
        <v>3246025</v>
      </c>
      <c r="I1798" s="1510" t="s">
        <v>5527</v>
      </c>
      <c r="J1798" s="1506" t="s">
        <v>5556</v>
      </c>
      <c r="K1798" s="4"/>
    </row>
    <row r="1799" spans="1:11" ht="15">
      <c r="A1799">
        <v>1740</v>
      </c>
      <c r="B1799" s="721">
        <f>'Tax Sched 25'!F12</f>
        <v>2553675</v>
      </c>
      <c r="C1799" s="2" t="s">
        <v>504</v>
      </c>
      <c r="F1799" s="4"/>
      <c r="G1799" s="1" t="b">
        <f t="shared" ca="1" si="29"/>
        <v>1</v>
      </c>
      <c r="H1799" s="1505" cm="1">
        <f t="array" aca="1" ref="H1799" ca="1">IF(I1799&lt;&gt;"",INDIRECT("'"&amp;I1799&amp;"'!"&amp;J1799),"")</f>
        <v>2553675</v>
      </c>
      <c r="I1799" s="1510" t="s">
        <v>5527</v>
      </c>
      <c r="J1799" s="1506" t="s">
        <v>4948</v>
      </c>
      <c r="K1799" s="4"/>
    </row>
    <row r="1800" spans="1:11" ht="15">
      <c r="A1800">
        <v>1741</v>
      </c>
      <c r="B1800" s="721">
        <f>'Tax Sched 25'!F14</f>
        <v>20139198</v>
      </c>
      <c r="C1800" s="2" t="s">
        <v>504</v>
      </c>
      <c r="F1800" s="4"/>
      <c r="G1800" s="1" t="b">
        <f t="shared" ca="1" si="29"/>
        <v>1</v>
      </c>
      <c r="H1800" s="1505" cm="1">
        <f t="array" aca="1" ref="H1800" ca="1">IF(I1800&lt;&gt;"",INDIRECT("'"&amp;I1800&amp;"'!"&amp;J1800),"")</f>
        <v>20139198</v>
      </c>
      <c r="I1800" s="1510" t="s">
        <v>5527</v>
      </c>
      <c r="J1800" s="1506" t="s">
        <v>5109</v>
      </c>
      <c r="K1800" s="4"/>
    </row>
    <row r="1801" spans="1:11" ht="15">
      <c r="A1801" s="5">
        <v>1742</v>
      </c>
      <c r="B1801" s="721"/>
      <c r="C1801" s="2" t="s">
        <v>504</v>
      </c>
      <c r="F1801" s="4" t="s">
        <v>4914</v>
      </c>
      <c r="G1801" s="1" t="b">
        <f t="shared" ca="1" si="29"/>
        <v>1</v>
      </c>
      <c r="H1801" s="1505" t="str" cm="1">
        <f t="array" aca="1" ref="H1801" ca="1">IF(I1801&lt;&gt;"",INDIRECT("'"&amp;I1801&amp;"'!"&amp;J1801),"")</f>
        <v/>
      </c>
      <c r="I1801" s="1510"/>
      <c r="J1801" s="1506"/>
      <c r="K1801" s="4"/>
    </row>
    <row r="1802" spans="1:11" ht="15">
      <c r="A1802">
        <v>1743</v>
      </c>
      <c r="B1802" s="721">
        <f>'Tax Sched 25'!F15</f>
        <v>0</v>
      </c>
      <c r="C1802" s="2" t="s">
        <v>504</v>
      </c>
      <c r="F1802" s="4"/>
      <c r="G1802" s="1" t="b">
        <f t="shared" ca="1" si="29"/>
        <v>1</v>
      </c>
      <c r="H1802" s="1505" cm="1">
        <f t="array" aca="1" ref="H1802" ca="1">IF(I1802&lt;&gt;"",INDIRECT("'"&amp;I1802&amp;"'!"&amp;J1802),"")</f>
        <v>0</v>
      </c>
      <c r="I1802" s="1510" t="s">
        <v>5527</v>
      </c>
      <c r="J1802" s="1506" t="s">
        <v>5110</v>
      </c>
      <c r="K1802" s="4"/>
    </row>
    <row r="1803" spans="1:11" ht="15">
      <c r="A1803" s="5">
        <v>1744</v>
      </c>
      <c r="B1803" s="721"/>
      <c r="F1803" s="4" t="s">
        <v>4914</v>
      </c>
      <c r="G1803" s="1" t="b">
        <f t="shared" ca="1" si="29"/>
        <v>1</v>
      </c>
      <c r="H1803" s="1505" t="str" cm="1">
        <f t="array" aca="1" ref="H1803" ca="1">IF(I1803&lt;&gt;"",INDIRECT("'"&amp;I1803&amp;"'!"&amp;J1803),"")</f>
        <v/>
      </c>
      <c r="I1803" s="1510"/>
      <c r="J1803" s="1506"/>
      <c r="K1803" s="4"/>
    </row>
    <row r="1804" spans="1:11" ht="15">
      <c r="A1804" s="5">
        <v>1745</v>
      </c>
      <c r="B1804" s="721"/>
      <c r="C1804" s="2" t="s">
        <v>504</v>
      </c>
      <c r="F1804" s="4" t="s">
        <v>4914</v>
      </c>
      <c r="G1804" s="1" t="b">
        <f t="shared" ca="1" si="29"/>
        <v>1</v>
      </c>
      <c r="H1804" s="1505" t="str" cm="1">
        <f t="array" aca="1" ref="H1804" ca="1">IF(I1804&lt;&gt;"",INDIRECT("'"&amp;I1804&amp;"'!"&amp;J1804),"")</f>
        <v/>
      </c>
      <c r="I1804" s="1510"/>
      <c r="J1804" s="1506"/>
      <c r="K1804" s="4"/>
    </row>
    <row r="1805" spans="1:11" ht="15">
      <c r="A1805" s="1">
        <v>1746</v>
      </c>
      <c r="B1805" s="721">
        <f>'Tax Sched 25'!F19</f>
        <v>170001188</v>
      </c>
      <c r="C1805" s="2" t="s">
        <v>504</v>
      </c>
      <c r="F1805" s="4"/>
      <c r="G1805" s="1" t="b">
        <f t="shared" ca="1" si="29"/>
        <v>1</v>
      </c>
      <c r="H1805" s="1505" cm="1">
        <f t="array" aca="1" ref="H1805" ca="1">IF(I1805&lt;&gt;"",INDIRECT("'"&amp;I1805&amp;"'!"&amp;J1805),"")</f>
        <v>170001188</v>
      </c>
      <c r="I1805" s="1510" t="s">
        <v>5527</v>
      </c>
      <c r="J1805" s="1506" t="s">
        <v>5557</v>
      </c>
      <c r="K1805" s="4"/>
    </row>
    <row r="1806" spans="1:11" ht="15">
      <c r="A1806">
        <v>1747</v>
      </c>
      <c r="B1806" s="721">
        <f>'Tax Sched 25'!E4</f>
        <v>203022563</v>
      </c>
      <c r="C1806" s="2" t="s">
        <v>504</v>
      </c>
      <c r="F1806" s="4"/>
      <c r="G1806" s="1" t="b">
        <f t="shared" ca="1" si="29"/>
        <v>1</v>
      </c>
      <c r="H1806" s="1505" cm="1">
        <f t="array" aca="1" ref="H1806" ca="1">IF(I1806&lt;&gt;"",INDIRECT("'"&amp;I1806&amp;"'!"&amp;J1806),"")</f>
        <v>203022563</v>
      </c>
      <c r="I1806" s="1510" t="s">
        <v>5527</v>
      </c>
      <c r="J1806" s="1506" t="s">
        <v>5558</v>
      </c>
      <c r="K1806" s="4"/>
    </row>
    <row r="1807" spans="1:11" ht="15">
      <c r="A1807">
        <v>1748</v>
      </c>
      <c r="B1807" s="721">
        <f>'Tax Sched 25'!E5</f>
        <v>41112231</v>
      </c>
      <c r="C1807" s="2" t="s">
        <v>504</v>
      </c>
      <c r="F1807" s="4"/>
      <c r="G1807" s="1" t="b">
        <f t="shared" ca="1" si="29"/>
        <v>1</v>
      </c>
      <c r="H1807" s="1505" cm="1">
        <f t="array" aca="1" ref="H1807" ca="1">IF(I1807&lt;&gt;"",INDIRECT("'"&amp;I1807&amp;"'!"&amp;J1807),"")</f>
        <v>41112231</v>
      </c>
      <c r="I1807" s="1510" t="s">
        <v>5527</v>
      </c>
      <c r="J1807" s="1506" t="s">
        <v>4938</v>
      </c>
      <c r="K1807" s="4"/>
    </row>
    <row r="1808" spans="1:11" ht="15">
      <c r="A1808">
        <v>1749</v>
      </c>
      <c r="B1808" s="721">
        <f>'Tax Sched 25'!E6</f>
        <v>34468109</v>
      </c>
      <c r="F1808" s="4"/>
      <c r="G1808" s="1" t="b">
        <f t="shared" ca="1" si="29"/>
        <v>1</v>
      </c>
      <c r="H1808" s="1505" cm="1">
        <f t="array" aca="1" ref="H1808" ca="1">IF(I1808&lt;&gt;"",INDIRECT("'"&amp;I1808&amp;"'!"&amp;J1808),"")</f>
        <v>34468109</v>
      </c>
      <c r="I1808" s="1510" t="s">
        <v>5527</v>
      </c>
      <c r="J1808" s="1506" t="s">
        <v>4937</v>
      </c>
      <c r="K1808" s="4"/>
    </row>
    <row r="1809" spans="1:11" ht="15">
      <c r="A1809">
        <v>1750</v>
      </c>
      <c r="B1809" s="721">
        <f>'Tax Sched 25'!E7</f>
        <v>9406527</v>
      </c>
      <c r="F1809" s="4"/>
      <c r="G1809" s="1" t="b">
        <f t="shared" ca="1" si="29"/>
        <v>1</v>
      </c>
      <c r="H1809" s="1505" cm="1">
        <f t="array" aca="1" ref="H1809" ca="1">IF(I1809&lt;&gt;"",INDIRECT("'"&amp;I1809&amp;"'!"&amp;J1809),"")</f>
        <v>9406527</v>
      </c>
      <c r="I1809" s="1510" t="s">
        <v>5527</v>
      </c>
      <c r="J1809" s="1506" t="s">
        <v>5559</v>
      </c>
      <c r="K1809" s="4"/>
    </row>
    <row r="1810" spans="1:11" ht="15">
      <c r="A1810">
        <v>1751</v>
      </c>
      <c r="B1810" s="721">
        <f>'Tax Sched 25'!E8</f>
        <v>2526333</v>
      </c>
      <c r="F1810" s="4"/>
      <c r="G1810" s="1" t="b">
        <f t="shared" ca="1" si="29"/>
        <v>1</v>
      </c>
      <c r="H1810" s="1505" cm="1">
        <f t="array" aca="1" ref="H1810" ca="1">IF(I1810&lt;&gt;"",INDIRECT("'"&amp;I1810&amp;"'!"&amp;J1810),"")</f>
        <v>2526333</v>
      </c>
      <c r="I1810" s="1510" t="s">
        <v>5527</v>
      </c>
      <c r="J1810" s="1506" t="s">
        <v>5560</v>
      </c>
      <c r="K1810" s="4"/>
    </row>
    <row r="1811" spans="1:11" ht="15">
      <c r="A1811">
        <v>1752</v>
      </c>
      <c r="B1811" s="721">
        <f>'Tax Sched 25'!E10</f>
        <v>0</v>
      </c>
      <c r="F1811" s="4"/>
      <c r="G1811" s="1" t="b">
        <f t="shared" ca="1" si="29"/>
        <v>1</v>
      </c>
      <c r="H1811" s="1505" cm="1">
        <f t="array" aca="1" ref="H1811" ca="1">IF(I1811&lt;&gt;"",INDIRECT("'"&amp;I1811&amp;"'!"&amp;J1811),"")</f>
        <v>0</v>
      </c>
      <c r="I1811" s="1510" t="s">
        <v>5527</v>
      </c>
      <c r="J1811" s="1506" t="s">
        <v>5561</v>
      </c>
      <c r="K1811" s="4"/>
    </row>
    <row r="1812" spans="1:11" ht="15">
      <c r="A1812" s="5">
        <v>1753</v>
      </c>
      <c r="B1812" s="721"/>
      <c r="F1812" s="4" t="s">
        <v>4914</v>
      </c>
      <c r="G1812" s="1" t="b">
        <f t="shared" ca="1" si="29"/>
        <v>1</v>
      </c>
      <c r="H1812" s="1505" t="str" cm="1">
        <f t="array" aca="1" ref="H1812" ca="1">IF(I1812&lt;&gt;"",INDIRECT("'"&amp;I1812&amp;"'!"&amp;J1812),"")</f>
        <v/>
      </c>
      <c r="I1812" s="1510"/>
      <c r="J1812" s="1506"/>
      <c r="K1812" s="4"/>
    </row>
    <row r="1813" spans="1:11" ht="15">
      <c r="A1813">
        <v>1754</v>
      </c>
      <c r="B1813" s="721">
        <f>'Tax Sched 25'!E9</f>
        <v>0</v>
      </c>
      <c r="F1813" s="4"/>
      <c r="G1813" s="1" t="b">
        <f t="shared" ca="1" si="29"/>
        <v>1</v>
      </c>
      <c r="H1813" s="1505" cm="1">
        <f t="array" aca="1" ref="H1813" ca="1">IF(I1813&lt;&gt;"",INDIRECT("'"&amp;I1813&amp;"'!"&amp;J1813),"")</f>
        <v>0</v>
      </c>
      <c r="I1813" s="1510" t="s">
        <v>5527</v>
      </c>
      <c r="J1813" s="1506" t="s">
        <v>5562</v>
      </c>
      <c r="K1813" s="4"/>
    </row>
    <row r="1814" spans="1:11" ht="15">
      <c r="A1814">
        <v>1755</v>
      </c>
      <c r="B1814" s="721">
        <f>'Tax Sched 25'!E11</f>
        <v>6623098</v>
      </c>
      <c r="F1814" s="4"/>
      <c r="G1814" s="1" t="b">
        <f t="shared" ca="1" si="29"/>
        <v>1</v>
      </c>
      <c r="H1814" s="1505" cm="1">
        <f t="array" aca="1" ref="H1814" ca="1">IF(I1814&lt;&gt;"",INDIRECT("'"&amp;I1814&amp;"'!"&amp;J1814),"")</f>
        <v>6623098</v>
      </c>
      <c r="I1814" s="1510" t="s">
        <v>5527</v>
      </c>
      <c r="J1814" s="1506" t="s">
        <v>5563</v>
      </c>
      <c r="K1814" s="4"/>
    </row>
    <row r="1815" spans="1:11" ht="15">
      <c r="A1815">
        <v>1756</v>
      </c>
      <c r="B1815" s="721">
        <f>'Tax Sched 25'!E12</f>
        <v>5210447</v>
      </c>
      <c r="F1815" s="4"/>
      <c r="G1815" s="1" t="b">
        <f t="shared" ca="1" si="29"/>
        <v>1</v>
      </c>
      <c r="H1815" s="1505" cm="1">
        <f t="array" aca="1" ref="H1815" ca="1">IF(I1815&lt;&gt;"",INDIRECT("'"&amp;I1815&amp;"'!"&amp;J1815),"")</f>
        <v>5210447</v>
      </c>
      <c r="I1815" s="1510" t="s">
        <v>5527</v>
      </c>
      <c r="J1815" s="1506" t="s">
        <v>4939</v>
      </c>
      <c r="K1815" s="4"/>
    </row>
    <row r="1816" spans="1:11" ht="15">
      <c r="A1816">
        <v>1757</v>
      </c>
      <c r="B1816" s="721">
        <f>'Tax Sched 25'!E14</f>
        <v>41091452</v>
      </c>
      <c r="F1816" s="4"/>
      <c r="G1816" s="1" t="b">
        <f t="shared" ca="1" si="29"/>
        <v>1</v>
      </c>
      <c r="H1816" s="1505" cm="1">
        <f t="array" aca="1" ref="H1816" ca="1">IF(I1816&lt;&gt;"",INDIRECT("'"&amp;I1816&amp;"'!"&amp;J1816),"")</f>
        <v>41091452</v>
      </c>
      <c r="I1816" s="1510" t="s">
        <v>5527</v>
      </c>
      <c r="J1816" s="1506" t="s">
        <v>5073</v>
      </c>
      <c r="K1816" s="4"/>
    </row>
    <row r="1817" spans="1:11" ht="15">
      <c r="A1817" s="5">
        <v>1758</v>
      </c>
      <c r="B1817" s="721"/>
      <c r="F1817" s="4" t="s">
        <v>4914</v>
      </c>
      <c r="G1817" s="1" t="b">
        <f t="shared" ca="1" si="29"/>
        <v>1</v>
      </c>
      <c r="H1817" s="1505" t="str" cm="1">
        <f t="array" aca="1" ref="H1817" ca="1">IF(I1817&lt;&gt;"",INDIRECT("'"&amp;I1817&amp;"'!"&amp;J1817),"")</f>
        <v/>
      </c>
      <c r="I1817" s="1510"/>
      <c r="J1817" s="1506"/>
      <c r="K1817" s="4"/>
    </row>
    <row r="1818" spans="1:11" ht="15">
      <c r="A1818">
        <v>1759</v>
      </c>
      <c r="B1818" s="721">
        <f>'Tax Sched 25'!E15</f>
        <v>0</v>
      </c>
      <c r="F1818" s="4"/>
      <c r="G1818" s="1" t="b">
        <f t="shared" ca="1" si="29"/>
        <v>1</v>
      </c>
      <c r="H1818" s="1505" cm="1">
        <f t="array" aca="1" ref="H1818" ca="1">IF(I1818&lt;&gt;"",INDIRECT("'"&amp;I1818&amp;"'!"&amp;J1818),"")</f>
        <v>0</v>
      </c>
      <c r="I1818" s="1510" t="s">
        <v>5527</v>
      </c>
      <c r="J1818" s="1506" t="s">
        <v>5074</v>
      </c>
      <c r="K1818" s="4"/>
    </row>
    <row r="1819" spans="1:11" ht="15">
      <c r="A1819" s="5">
        <v>1760</v>
      </c>
      <c r="B1819" s="721"/>
      <c r="F1819" s="4" t="s">
        <v>4914</v>
      </c>
      <c r="G1819" s="1" t="b">
        <f t="shared" ca="1" si="29"/>
        <v>1</v>
      </c>
      <c r="H1819" s="1505" t="str" cm="1">
        <f t="array" aca="1" ref="H1819" ca="1">IF(I1819&lt;&gt;"",INDIRECT("'"&amp;I1819&amp;"'!"&amp;J1819),"")</f>
        <v/>
      </c>
      <c r="I1819" s="1510"/>
      <c r="J1819" s="1506"/>
      <c r="K1819" s="4"/>
    </row>
    <row r="1820" spans="1:11" ht="15">
      <c r="A1820" s="5">
        <v>1761</v>
      </c>
      <c r="B1820" s="721"/>
      <c r="F1820" s="4" t="s">
        <v>4914</v>
      </c>
      <c r="G1820" s="1" t="b">
        <f t="shared" ca="1" si="29"/>
        <v>1</v>
      </c>
      <c r="H1820" s="1505" t="str" cm="1">
        <f t="array" aca="1" ref="H1820" ca="1">IF(I1820&lt;&gt;"",INDIRECT("'"&amp;I1820&amp;"'!"&amp;J1820),"")</f>
        <v/>
      </c>
      <c r="I1820" s="1510"/>
      <c r="J1820" s="1506"/>
      <c r="K1820" s="4"/>
    </row>
    <row r="1821" spans="1:11" ht="15">
      <c r="A1821" s="1">
        <v>1762</v>
      </c>
      <c r="B1821" s="721">
        <f>'Tax Sched 25'!E19</f>
        <v>346865634</v>
      </c>
      <c r="F1821" s="4"/>
      <c r="G1821" s="1" t="b">
        <f t="shared" ca="1" si="29"/>
        <v>1</v>
      </c>
      <c r="H1821" s="1505" cm="1">
        <f t="array" aca="1" ref="H1821" ca="1">IF(I1821&lt;&gt;"",INDIRECT("'"&amp;I1821&amp;"'!"&amp;J1821),"")</f>
        <v>346865634</v>
      </c>
      <c r="I1821" s="1510" t="s">
        <v>5527</v>
      </c>
      <c r="J1821" s="1506" t="s">
        <v>5564</v>
      </c>
      <c r="K1821" s="4"/>
    </row>
    <row r="1822" spans="1:11" ht="15">
      <c r="A1822" s="5">
        <v>1763</v>
      </c>
      <c r="B1822" s="721"/>
      <c r="F1822" s="4" t="s">
        <v>4914</v>
      </c>
      <c r="G1822" s="1" t="b">
        <f t="shared" ca="1" si="29"/>
        <v>1</v>
      </c>
      <c r="H1822" s="1505" t="str" cm="1">
        <f t="array" aca="1" ref="H1822" ca="1">IF(I1822&lt;&gt;"",INDIRECT("'"&amp;I1822&amp;"'!"&amp;J1822),"")</f>
        <v/>
      </c>
      <c r="I1822" s="1510"/>
      <c r="J1822" s="1506"/>
      <c r="K1822" s="4"/>
    </row>
    <row r="1823" spans="1:11" ht="15">
      <c r="A1823">
        <v>1764</v>
      </c>
      <c r="B1823" s="721">
        <f>'Short-Term Long-Term Debt 26'!C6</f>
        <v>0</v>
      </c>
      <c r="C1823" s="2" t="s">
        <v>504</v>
      </c>
      <c r="F1823" s="4"/>
      <c r="G1823" s="1" t="b">
        <f t="shared" ca="1" si="29"/>
        <v>1</v>
      </c>
      <c r="H1823" s="1505" cm="1">
        <f t="array" aca="1" ref="H1823" ca="1">IF(I1823&lt;&gt;"",INDIRECT("'"&amp;I1823&amp;"'!"&amp;J1823),"")</f>
        <v>0</v>
      </c>
      <c r="I1823" s="1510" t="s">
        <v>5565</v>
      </c>
      <c r="J1823" s="1506" t="s">
        <v>4917</v>
      </c>
      <c r="K1823" s="4"/>
    </row>
    <row r="1824" spans="1:11" ht="15">
      <c r="A1824">
        <v>1765</v>
      </c>
      <c r="B1824" s="721">
        <f>'Short-Term Long-Term Debt 26'!C7</f>
        <v>0</v>
      </c>
      <c r="F1824" s="4"/>
      <c r="G1824" s="1" t="b">
        <f t="shared" ref="G1824:G1887" ca="1" si="30">H1824=B1824</f>
        <v>1</v>
      </c>
      <c r="H1824" s="1505" cm="1">
        <f t="array" aca="1" ref="H1824" ca="1">IF(I1824&lt;&gt;"",INDIRECT("'"&amp;I1824&amp;"'!"&amp;J1824),"")</f>
        <v>0</v>
      </c>
      <c r="I1824" s="1510" t="s">
        <v>5565</v>
      </c>
      <c r="J1824" s="1506" t="s">
        <v>5547</v>
      </c>
      <c r="K1824" s="4"/>
    </row>
    <row r="1825" spans="1:11" ht="15">
      <c r="A1825">
        <v>1766</v>
      </c>
      <c r="B1825" s="721">
        <f>'Short-Term Long-Term Debt 26'!C12</f>
        <v>0</v>
      </c>
      <c r="F1825" s="4"/>
      <c r="G1825" s="1" t="b">
        <f t="shared" ca="1" si="30"/>
        <v>1</v>
      </c>
      <c r="H1825" s="1505" cm="1">
        <f t="array" aca="1" ref="H1825" ca="1">IF(I1825&lt;&gt;"",INDIRECT("'"&amp;I1825&amp;"'!"&amp;J1825),"")</f>
        <v>0</v>
      </c>
      <c r="I1825" s="1510" t="s">
        <v>5565</v>
      </c>
      <c r="J1825" s="1506" t="s">
        <v>4920</v>
      </c>
      <c r="K1825" s="4"/>
    </row>
    <row r="1826" spans="1:11" ht="15">
      <c r="A1826">
        <v>1767</v>
      </c>
      <c r="B1826" s="721">
        <f>'Short-Term Long-Term Debt 26'!C11</f>
        <v>0</v>
      </c>
      <c r="F1826" s="4"/>
      <c r="G1826" s="1" t="b">
        <f t="shared" ca="1" si="30"/>
        <v>1</v>
      </c>
      <c r="H1826" s="1505" cm="1">
        <f t="array" aca="1" ref="H1826" ca="1">IF(I1826&lt;&gt;"",INDIRECT("'"&amp;I1826&amp;"'!"&amp;J1826),"")</f>
        <v>0</v>
      </c>
      <c r="I1826" s="1510" t="s">
        <v>5565</v>
      </c>
      <c r="J1826" s="1506" t="s">
        <v>5550</v>
      </c>
      <c r="K1826" s="4"/>
    </row>
    <row r="1827" spans="1:11" ht="15">
      <c r="A1827">
        <v>1768</v>
      </c>
      <c r="B1827" s="721">
        <f>'Short-Term Long-Term Debt 26'!C8</f>
        <v>0</v>
      </c>
      <c r="F1827" s="4"/>
      <c r="G1827" s="1" t="b">
        <f t="shared" ca="1" si="30"/>
        <v>1</v>
      </c>
      <c r="H1827" s="1505" cm="1">
        <f t="array" aca="1" ref="H1827" ca="1">IF(I1827&lt;&gt;"",INDIRECT("'"&amp;I1827&amp;"'!"&amp;J1827),"")</f>
        <v>0</v>
      </c>
      <c r="I1827" s="1510" t="s">
        <v>5565</v>
      </c>
      <c r="J1827" s="1506" t="s">
        <v>5548</v>
      </c>
      <c r="K1827" s="4"/>
    </row>
    <row r="1828" spans="1:11" ht="15">
      <c r="A1828">
        <v>1769</v>
      </c>
      <c r="B1828" s="721">
        <f>'Short-Term Long-Term Debt 26'!C9</f>
        <v>0</v>
      </c>
      <c r="F1828" s="4"/>
      <c r="G1828" s="1" t="b">
        <f t="shared" ca="1" si="30"/>
        <v>1</v>
      </c>
      <c r="H1828" s="1505" cm="1">
        <f t="array" aca="1" ref="H1828" ca="1">IF(I1828&lt;&gt;"",INDIRECT("'"&amp;I1828&amp;"'!"&amp;J1828),"")</f>
        <v>0</v>
      </c>
      <c r="I1828" s="1510" t="s">
        <v>5565</v>
      </c>
      <c r="J1828" s="1506" t="s">
        <v>5549</v>
      </c>
      <c r="K1828" s="4"/>
    </row>
    <row r="1829" spans="1:11" ht="15">
      <c r="A1829">
        <v>1770</v>
      </c>
      <c r="B1829" s="721">
        <f>'Short-Term Long-Term Debt 26'!C10</f>
        <v>0</v>
      </c>
      <c r="F1829" s="4"/>
      <c r="G1829" s="1" t="b">
        <f t="shared" ca="1" si="30"/>
        <v>1</v>
      </c>
      <c r="H1829" s="1505" cm="1">
        <f t="array" aca="1" ref="H1829" ca="1">IF(I1829&lt;&gt;"",INDIRECT("'"&amp;I1829&amp;"'!"&amp;J1829),"")</f>
        <v>0</v>
      </c>
      <c r="I1829" s="1510" t="s">
        <v>5565</v>
      </c>
      <c r="J1829" s="1506" t="s">
        <v>4918</v>
      </c>
      <c r="K1829" s="4"/>
    </row>
    <row r="1830" spans="1:11" ht="15">
      <c r="A1830">
        <v>1771</v>
      </c>
      <c r="B1830" s="721">
        <f>'Short-Term Long-Term Debt 26'!C14</f>
        <v>0</v>
      </c>
      <c r="F1830" s="4"/>
      <c r="G1830" s="1" t="b">
        <f t="shared" ca="1" si="30"/>
        <v>1</v>
      </c>
      <c r="H1830" s="1505" cm="1">
        <f t="array" aca="1" ref="H1830" ca="1">IF(I1830&lt;&gt;"",INDIRECT("'"&amp;I1830&amp;"'!"&amp;J1830),"")</f>
        <v>0</v>
      </c>
      <c r="I1830" s="1510" t="s">
        <v>5565</v>
      </c>
      <c r="J1830" s="1506" t="s">
        <v>5001</v>
      </c>
      <c r="K1830" s="4"/>
    </row>
    <row r="1831" spans="1:11" ht="15">
      <c r="A1831">
        <v>1772</v>
      </c>
      <c r="B1831" s="721">
        <f>'Short-Term Long-Term Debt 26'!C15</f>
        <v>0</v>
      </c>
      <c r="F1831" s="4"/>
      <c r="G1831" s="1" t="b">
        <f t="shared" ca="1" si="30"/>
        <v>1</v>
      </c>
      <c r="H1831" s="1505" cm="1">
        <f t="array" aca="1" ref="H1831" ca="1">IF(I1831&lt;&gt;"",INDIRECT("'"&amp;I1831&amp;"'!"&amp;J1831),"")</f>
        <v>0</v>
      </c>
      <c r="I1831" s="1510" t="s">
        <v>5565</v>
      </c>
      <c r="J1831" s="1506" t="s">
        <v>5002</v>
      </c>
      <c r="K1831" s="4"/>
    </row>
    <row r="1832" spans="1:11" ht="15">
      <c r="A1832">
        <v>1773</v>
      </c>
      <c r="B1832" s="721">
        <f>'Short-Term Long-Term Debt 26'!C17</f>
        <v>0</v>
      </c>
      <c r="F1832" s="4"/>
      <c r="G1832" s="1" t="b">
        <f t="shared" ca="1" si="30"/>
        <v>1</v>
      </c>
      <c r="H1832" s="1505" cm="1">
        <f t="array" aca="1" ref="H1832" ca="1">IF(I1832&lt;&gt;"",INDIRECT("'"&amp;I1832&amp;"'!"&amp;J1832),"")</f>
        <v>0</v>
      </c>
      <c r="I1832" s="1510" t="s">
        <v>5565</v>
      </c>
      <c r="J1832" s="1506" t="s">
        <v>5566</v>
      </c>
      <c r="K1832" s="4"/>
    </row>
    <row r="1833" spans="1:11" ht="15">
      <c r="A1833">
        <v>1774</v>
      </c>
      <c r="B1833" s="721">
        <f>'Short-Term Long-Term Debt 26'!C18</f>
        <v>0</v>
      </c>
      <c r="C1833" s="2" t="s">
        <v>504</v>
      </c>
      <c r="F1833" s="4"/>
      <c r="G1833" s="1" t="b">
        <f t="shared" ca="1" si="30"/>
        <v>1</v>
      </c>
      <c r="H1833" s="1505" cm="1">
        <f t="array" aca="1" ref="H1833" ca="1">IF(I1833&lt;&gt;"",INDIRECT("'"&amp;I1833&amp;"'!"&amp;J1833),"")</f>
        <v>0</v>
      </c>
      <c r="I1833" s="1510" t="s">
        <v>5565</v>
      </c>
      <c r="J1833" s="1506" t="s">
        <v>5000</v>
      </c>
      <c r="K1833" s="4"/>
    </row>
    <row r="1834" spans="1:11" ht="15">
      <c r="A1834">
        <v>1775</v>
      </c>
      <c r="B1834" s="721">
        <f>'Short-Term Long-Term Debt 26'!C20</f>
        <v>0</v>
      </c>
      <c r="F1834" s="4"/>
      <c r="G1834" s="1" t="b">
        <f t="shared" ca="1" si="30"/>
        <v>1</v>
      </c>
      <c r="H1834" s="1505" cm="1">
        <f t="array" aca="1" ref="H1834" ca="1">IF(I1834&lt;&gt;"",INDIRECT("'"&amp;I1834&amp;"'!"&amp;J1834),"")</f>
        <v>0</v>
      </c>
      <c r="I1834" s="1510" t="s">
        <v>5565</v>
      </c>
      <c r="J1834" s="1506" t="s">
        <v>5567</v>
      </c>
      <c r="K1834" s="4"/>
    </row>
    <row r="1835" spans="1:11" ht="15">
      <c r="A1835">
        <v>1776</v>
      </c>
      <c r="B1835" s="721">
        <f>'Short-Term Long-Term Debt 26'!C21</f>
        <v>0</v>
      </c>
      <c r="F1835" s="4"/>
      <c r="G1835" s="1" t="b">
        <f t="shared" ca="1" si="30"/>
        <v>1</v>
      </c>
      <c r="H1835" s="1505" cm="1">
        <f t="array" aca="1" ref="H1835" ca="1">IF(I1835&lt;&gt;"",INDIRECT("'"&amp;I1835&amp;"'!"&amp;J1835),"")</f>
        <v>0</v>
      </c>
      <c r="I1835" s="1510" t="s">
        <v>5565</v>
      </c>
      <c r="J1835" s="1506" t="s">
        <v>5568</v>
      </c>
      <c r="K1835" s="4"/>
    </row>
    <row r="1836" spans="1:11" ht="15">
      <c r="A1836">
        <v>1777</v>
      </c>
      <c r="B1836" s="721">
        <f>'Short-Term Long-Term Debt 26'!C23</f>
        <v>0</v>
      </c>
      <c r="F1836" s="4"/>
      <c r="G1836" s="1" t="b">
        <f t="shared" ca="1" si="30"/>
        <v>1</v>
      </c>
      <c r="H1836" s="1505" cm="1">
        <f t="array" aca="1" ref="H1836" ca="1">IF(I1836&lt;&gt;"",INDIRECT("'"&amp;I1836&amp;"'!"&amp;J1836),"")</f>
        <v>0</v>
      </c>
      <c r="I1836" s="1510" t="s">
        <v>5565</v>
      </c>
      <c r="J1836" s="1506" t="s">
        <v>5569</v>
      </c>
      <c r="K1836" s="4"/>
    </row>
    <row r="1837" spans="1:11" ht="15">
      <c r="A1837">
        <v>1778</v>
      </c>
      <c r="B1837" s="721">
        <f>'Short-Term Long-Term Debt 26'!D6</f>
        <v>0</v>
      </c>
      <c r="C1837" s="2" t="s">
        <v>504</v>
      </c>
      <c r="F1837" s="4"/>
      <c r="G1837" s="1" t="b">
        <f t="shared" ca="1" si="30"/>
        <v>1</v>
      </c>
      <c r="H1837" s="1505" cm="1">
        <f t="array" aca="1" ref="H1837" ca="1">IF(I1837&lt;&gt;"",INDIRECT("'"&amp;I1837&amp;"'!"&amp;J1837),"")</f>
        <v>0</v>
      </c>
      <c r="I1837" s="1510" t="s">
        <v>5565</v>
      </c>
      <c r="J1837" s="1506" t="s">
        <v>4927</v>
      </c>
      <c r="K1837" s="4"/>
    </row>
    <row r="1838" spans="1:11" ht="15">
      <c r="A1838">
        <v>1779</v>
      </c>
      <c r="B1838" s="721">
        <f>'Short-Term Long-Term Debt 26'!D7</f>
        <v>0</v>
      </c>
      <c r="F1838" s="4"/>
      <c r="G1838" s="1" t="b">
        <f t="shared" ca="1" si="30"/>
        <v>1</v>
      </c>
      <c r="H1838" s="1505" cm="1">
        <f t="array" aca="1" ref="H1838" ca="1">IF(I1838&lt;&gt;"",INDIRECT("'"&amp;I1838&amp;"'!"&amp;J1838),"")</f>
        <v>0</v>
      </c>
      <c r="I1838" s="1510" t="s">
        <v>5565</v>
      </c>
      <c r="J1838" s="1506" t="s">
        <v>5541</v>
      </c>
      <c r="K1838" s="4"/>
    </row>
    <row r="1839" spans="1:11" ht="15">
      <c r="A1839">
        <v>1780</v>
      </c>
      <c r="B1839" s="721">
        <f>'Short-Term Long-Term Debt 26'!D12</f>
        <v>0</v>
      </c>
      <c r="F1839" s="4"/>
      <c r="G1839" s="1" t="b">
        <f t="shared" ca="1" si="30"/>
        <v>1</v>
      </c>
      <c r="H1839" s="1505" cm="1">
        <f t="array" aca="1" ref="H1839" ca="1">IF(I1839&lt;&gt;"",INDIRECT("'"&amp;I1839&amp;"'!"&amp;J1839),"")</f>
        <v>0</v>
      </c>
      <c r="I1839" s="1510" t="s">
        <v>5565</v>
      </c>
      <c r="J1839" s="1506" t="s">
        <v>4930</v>
      </c>
      <c r="K1839" s="4"/>
    </row>
    <row r="1840" spans="1:11" ht="15">
      <c r="A1840">
        <v>1781</v>
      </c>
      <c r="B1840" s="721">
        <f>'Short-Term Long-Term Debt 26'!D11</f>
        <v>0</v>
      </c>
      <c r="F1840" s="4"/>
      <c r="G1840" s="1" t="b">
        <f t="shared" ca="1" si="30"/>
        <v>1</v>
      </c>
      <c r="H1840" s="1505" cm="1">
        <f t="array" aca="1" ref="H1840" ca="1">IF(I1840&lt;&gt;"",INDIRECT("'"&amp;I1840&amp;"'!"&amp;J1840),"")</f>
        <v>0</v>
      </c>
      <c r="I1840" s="1510" t="s">
        <v>5565</v>
      </c>
      <c r="J1840" s="1506" t="s">
        <v>5544</v>
      </c>
      <c r="K1840" s="4"/>
    </row>
    <row r="1841" spans="1:11" ht="15">
      <c r="A1841">
        <v>1782</v>
      </c>
      <c r="B1841" s="721">
        <f>'Short-Term Long-Term Debt 26'!D8</f>
        <v>0</v>
      </c>
      <c r="F1841" s="4"/>
      <c r="G1841" s="1" t="b">
        <f t="shared" ca="1" si="30"/>
        <v>1</v>
      </c>
      <c r="H1841" s="1505" cm="1">
        <f t="array" aca="1" ref="H1841" ca="1">IF(I1841&lt;&gt;"",INDIRECT("'"&amp;I1841&amp;"'!"&amp;J1841),"")</f>
        <v>0</v>
      </c>
      <c r="I1841" s="1510" t="s">
        <v>5565</v>
      </c>
      <c r="J1841" s="1506" t="s">
        <v>5542</v>
      </c>
      <c r="K1841" s="4"/>
    </row>
    <row r="1842" spans="1:11" ht="15">
      <c r="A1842">
        <v>1783</v>
      </c>
      <c r="B1842" s="721">
        <f>'Short-Term Long-Term Debt 26'!D9</f>
        <v>0</v>
      </c>
      <c r="F1842" s="4"/>
      <c r="G1842" s="1" t="b">
        <f t="shared" ca="1" si="30"/>
        <v>1</v>
      </c>
      <c r="H1842" s="1505" cm="1">
        <f t="array" aca="1" ref="H1842" ca="1">IF(I1842&lt;&gt;"",INDIRECT("'"&amp;I1842&amp;"'!"&amp;J1842),"")</f>
        <v>0</v>
      </c>
      <c r="I1842" s="1510" t="s">
        <v>5565</v>
      </c>
      <c r="J1842" s="1506" t="s">
        <v>5543</v>
      </c>
      <c r="K1842" s="4"/>
    </row>
    <row r="1843" spans="1:11" ht="15">
      <c r="A1843">
        <v>1784</v>
      </c>
      <c r="B1843" s="721">
        <f>'Short-Term Long-Term Debt 26'!D10</f>
        <v>0</v>
      </c>
      <c r="F1843" s="4"/>
      <c r="G1843" s="1" t="b">
        <f t="shared" ca="1" si="30"/>
        <v>1</v>
      </c>
      <c r="H1843" s="1505" cm="1">
        <f t="array" aca="1" ref="H1843" ca="1">IF(I1843&lt;&gt;"",INDIRECT("'"&amp;I1843&amp;"'!"&amp;J1843),"")</f>
        <v>0</v>
      </c>
      <c r="I1843" s="1510" t="s">
        <v>5565</v>
      </c>
      <c r="J1843" s="1506" t="s">
        <v>4928</v>
      </c>
      <c r="K1843" s="4"/>
    </row>
    <row r="1844" spans="1:11" ht="15">
      <c r="A1844">
        <v>1785</v>
      </c>
      <c r="B1844" s="721">
        <f>'Short-Term Long-Term Debt 26'!D14</f>
        <v>0</v>
      </c>
      <c r="F1844" s="4"/>
      <c r="G1844" s="1" t="b">
        <f t="shared" ca="1" si="30"/>
        <v>1</v>
      </c>
      <c r="H1844" s="1505" cm="1">
        <f t="array" aca="1" ref="H1844" ca="1">IF(I1844&lt;&gt;"",INDIRECT("'"&amp;I1844&amp;"'!"&amp;J1844),"")</f>
        <v>0</v>
      </c>
      <c r="I1844" s="1510" t="s">
        <v>5565</v>
      </c>
      <c r="J1844" s="1506" t="s">
        <v>5037</v>
      </c>
      <c r="K1844" s="4"/>
    </row>
    <row r="1845" spans="1:11" ht="15">
      <c r="A1845">
        <v>1786</v>
      </c>
      <c r="B1845" s="721">
        <f>'Short-Term Long-Term Debt 26'!D15</f>
        <v>0</v>
      </c>
      <c r="F1845" s="4"/>
      <c r="G1845" s="1" t="b">
        <f t="shared" ca="1" si="30"/>
        <v>1</v>
      </c>
      <c r="H1845" s="1505" cm="1">
        <f t="array" aca="1" ref="H1845" ca="1">IF(I1845&lt;&gt;"",INDIRECT("'"&amp;I1845&amp;"'!"&amp;J1845),"")</f>
        <v>0</v>
      </c>
      <c r="I1845" s="1510" t="s">
        <v>5565</v>
      </c>
      <c r="J1845" s="1506" t="s">
        <v>5038</v>
      </c>
      <c r="K1845" s="4"/>
    </row>
    <row r="1846" spans="1:11" ht="15">
      <c r="A1846">
        <v>1787</v>
      </c>
      <c r="B1846" s="721">
        <f>'Short-Term Long-Term Debt 26'!D17</f>
        <v>0</v>
      </c>
      <c r="F1846" s="4"/>
      <c r="G1846" s="1" t="b">
        <f t="shared" ca="1" si="30"/>
        <v>1</v>
      </c>
      <c r="H1846" s="1505" cm="1">
        <f t="array" aca="1" ref="H1846" ca="1">IF(I1846&lt;&gt;"",INDIRECT("'"&amp;I1846&amp;"'!"&amp;J1846),"")</f>
        <v>0</v>
      </c>
      <c r="I1846" s="1510" t="s">
        <v>5565</v>
      </c>
      <c r="J1846" s="1506" t="s">
        <v>5570</v>
      </c>
      <c r="K1846" s="4"/>
    </row>
    <row r="1847" spans="1:11" ht="15">
      <c r="A1847">
        <v>1788</v>
      </c>
      <c r="B1847" s="721">
        <f>'Short-Term Long-Term Debt 26'!D18</f>
        <v>0</v>
      </c>
      <c r="C1847" s="2" t="s">
        <v>504</v>
      </c>
      <c r="F1847" s="4"/>
      <c r="G1847" s="1" t="b">
        <f t="shared" ca="1" si="30"/>
        <v>1</v>
      </c>
      <c r="H1847" s="1505" cm="1">
        <f t="array" aca="1" ref="H1847" ca="1">IF(I1847&lt;&gt;"",INDIRECT("'"&amp;I1847&amp;"'!"&amp;J1847),"")</f>
        <v>0</v>
      </c>
      <c r="I1847" s="1510" t="s">
        <v>5565</v>
      </c>
      <c r="J1847" s="1506" t="s">
        <v>5036</v>
      </c>
      <c r="K1847" s="4"/>
    </row>
    <row r="1848" spans="1:11" ht="15">
      <c r="A1848">
        <v>1789</v>
      </c>
      <c r="B1848" s="721">
        <f>'Short-Term Long-Term Debt 26'!D20</f>
        <v>0</v>
      </c>
      <c r="F1848" s="4"/>
      <c r="G1848" s="1" t="b">
        <f t="shared" ca="1" si="30"/>
        <v>1</v>
      </c>
      <c r="H1848" s="1505" cm="1">
        <f t="array" aca="1" ref="H1848" ca="1">IF(I1848&lt;&gt;"",INDIRECT("'"&amp;I1848&amp;"'!"&amp;J1848),"")</f>
        <v>0</v>
      </c>
      <c r="I1848" s="1510" t="s">
        <v>5565</v>
      </c>
      <c r="J1848" s="1506" t="s">
        <v>5571</v>
      </c>
      <c r="K1848" s="4"/>
    </row>
    <row r="1849" spans="1:11" ht="15">
      <c r="A1849">
        <v>1790</v>
      </c>
      <c r="B1849" s="721">
        <f>'Short-Term Long-Term Debt 26'!D21</f>
        <v>0</v>
      </c>
      <c r="F1849" s="4"/>
      <c r="G1849" s="1" t="b">
        <f t="shared" ca="1" si="30"/>
        <v>1</v>
      </c>
      <c r="H1849" s="1505" cm="1">
        <f t="array" aca="1" ref="H1849" ca="1">IF(I1849&lt;&gt;"",INDIRECT("'"&amp;I1849&amp;"'!"&amp;J1849),"")</f>
        <v>0</v>
      </c>
      <c r="I1849" s="1510" t="s">
        <v>5565</v>
      </c>
      <c r="J1849" s="1506" t="s">
        <v>5572</v>
      </c>
      <c r="K1849" s="4"/>
    </row>
    <row r="1850" spans="1:11" ht="15">
      <c r="A1850">
        <v>1791</v>
      </c>
      <c r="B1850" s="721">
        <f>'Short-Term Long-Term Debt 26'!D23</f>
        <v>0</v>
      </c>
      <c r="F1850" s="4"/>
      <c r="G1850" s="1" t="b">
        <f t="shared" ca="1" si="30"/>
        <v>1</v>
      </c>
      <c r="H1850" s="1505" cm="1">
        <f t="array" aca="1" ref="H1850" ca="1">IF(I1850&lt;&gt;"",INDIRECT("'"&amp;I1850&amp;"'!"&amp;J1850),"")</f>
        <v>0</v>
      </c>
      <c r="I1850" s="1510" t="s">
        <v>5565</v>
      </c>
      <c r="J1850" s="1506" t="s">
        <v>5573</v>
      </c>
      <c r="K1850" s="4"/>
    </row>
    <row r="1851" spans="1:11" ht="15">
      <c r="A1851">
        <v>1792</v>
      </c>
      <c r="B1851" s="721">
        <f>'Short-Term Long-Term Debt 26'!E6</f>
        <v>0</v>
      </c>
      <c r="C1851" s="2" t="s">
        <v>504</v>
      </c>
      <c r="F1851" s="4"/>
      <c r="G1851" s="1" t="b">
        <f t="shared" ca="1" si="30"/>
        <v>1</v>
      </c>
      <c r="H1851" s="1505" cm="1">
        <f t="array" aca="1" ref="H1851" ca="1">IF(I1851&lt;&gt;"",INDIRECT("'"&amp;I1851&amp;"'!"&amp;J1851),"")</f>
        <v>0</v>
      </c>
      <c r="I1851" s="1510" t="s">
        <v>5565</v>
      </c>
      <c r="J1851" s="1506" t="s">
        <v>4937</v>
      </c>
      <c r="K1851" s="4"/>
    </row>
    <row r="1852" spans="1:11" ht="15">
      <c r="A1852">
        <v>1793</v>
      </c>
      <c r="B1852" s="721">
        <f>'Short-Term Long-Term Debt 26'!E7</f>
        <v>0</v>
      </c>
      <c r="F1852" s="4"/>
      <c r="G1852" s="1" t="b">
        <f t="shared" ca="1" si="30"/>
        <v>1</v>
      </c>
      <c r="H1852" s="1505" cm="1">
        <f t="array" aca="1" ref="H1852" ca="1">IF(I1852&lt;&gt;"",INDIRECT("'"&amp;I1852&amp;"'!"&amp;J1852),"")</f>
        <v>0</v>
      </c>
      <c r="I1852" s="1510" t="s">
        <v>5565</v>
      </c>
      <c r="J1852" s="1506" t="s">
        <v>5559</v>
      </c>
      <c r="K1852" s="4"/>
    </row>
    <row r="1853" spans="1:11" ht="15">
      <c r="A1853">
        <v>1794</v>
      </c>
      <c r="B1853" s="721">
        <f>'Short-Term Long-Term Debt 26'!E12</f>
        <v>0</v>
      </c>
      <c r="F1853" s="4"/>
      <c r="G1853" s="1" t="b">
        <f t="shared" ca="1" si="30"/>
        <v>1</v>
      </c>
      <c r="H1853" s="1505" cm="1">
        <f t="array" aca="1" ref="H1853" ca="1">IF(I1853&lt;&gt;"",INDIRECT("'"&amp;I1853&amp;"'!"&amp;J1853),"")</f>
        <v>0</v>
      </c>
      <c r="I1853" s="1510" t="s">
        <v>5565</v>
      </c>
      <c r="J1853" s="1506" t="s">
        <v>4939</v>
      </c>
      <c r="K1853" s="4"/>
    </row>
    <row r="1854" spans="1:11" ht="15">
      <c r="A1854">
        <v>1795</v>
      </c>
      <c r="B1854" s="721">
        <f>'Short-Term Long-Term Debt 26'!E11</f>
        <v>0</v>
      </c>
      <c r="F1854" s="4"/>
      <c r="G1854" s="1" t="b">
        <f t="shared" ca="1" si="30"/>
        <v>1</v>
      </c>
      <c r="H1854" s="1505" cm="1">
        <f t="array" aca="1" ref="H1854" ca="1">IF(I1854&lt;&gt;"",INDIRECT("'"&amp;I1854&amp;"'!"&amp;J1854),"")</f>
        <v>0</v>
      </c>
      <c r="I1854" s="1510" t="s">
        <v>5565</v>
      </c>
      <c r="J1854" s="1506" t="s">
        <v>5563</v>
      </c>
      <c r="K1854" s="4"/>
    </row>
    <row r="1855" spans="1:11" ht="15">
      <c r="A1855">
        <v>1796</v>
      </c>
      <c r="B1855" s="721">
        <f>'Short-Term Long-Term Debt 26'!E8</f>
        <v>0</v>
      </c>
      <c r="F1855" s="4"/>
      <c r="G1855" s="1" t="b">
        <f t="shared" ca="1" si="30"/>
        <v>1</v>
      </c>
      <c r="H1855" s="1505" cm="1">
        <f t="array" aca="1" ref="H1855" ca="1">IF(I1855&lt;&gt;"",INDIRECT("'"&amp;I1855&amp;"'!"&amp;J1855),"")</f>
        <v>0</v>
      </c>
      <c r="I1855" s="1510" t="s">
        <v>5565</v>
      </c>
      <c r="J1855" s="1506" t="s">
        <v>5560</v>
      </c>
      <c r="K1855" s="4"/>
    </row>
    <row r="1856" spans="1:11" ht="15">
      <c r="A1856">
        <v>1797</v>
      </c>
      <c r="B1856" s="721">
        <f>'Short-Term Long-Term Debt 26'!E9</f>
        <v>0</v>
      </c>
      <c r="F1856" s="4"/>
      <c r="G1856" s="1" t="b">
        <f t="shared" ca="1" si="30"/>
        <v>1</v>
      </c>
      <c r="H1856" s="1505" cm="1">
        <f t="array" aca="1" ref="H1856" ca="1">IF(I1856&lt;&gt;"",INDIRECT("'"&amp;I1856&amp;"'!"&amp;J1856),"")</f>
        <v>0</v>
      </c>
      <c r="I1856" s="1510" t="s">
        <v>5565</v>
      </c>
      <c r="J1856" s="1506" t="s">
        <v>5562</v>
      </c>
      <c r="K1856" s="4"/>
    </row>
    <row r="1857" spans="1:11" ht="15">
      <c r="A1857">
        <v>1798</v>
      </c>
      <c r="B1857" s="721">
        <f>'Short-Term Long-Term Debt 26'!E10</f>
        <v>0</v>
      </c>
      <c r="F1857" s="4"/>
      <c r="G1857" s="1" t="b">
        <f t="shared" ca="1" si="30"/>
        <v>1</v>
      </c>
      <c r="H1857" s="1505" cm="1">
        <f t="array" aca="1" ref="H1857" ca="1">IF(I1857&lt;&gt;"",INDIRECT("'"&amp;I1857&amp;"'!"&amp;J1857),"")</f>
        <v>0</v>
      </c>
      <c r="I1857" s="1510" t="s">
        <v>5565</v>
      </c>
      <c r="J1857" s="1506" t="s">
        <v>5561</v>
      </c>
      <c r="K1857" s="4"/>
    </row>
    <row r="1858" spans="1:11" ht="15">
      <c r="A1858">
        <v>1799</v>
      </c>
      <c r="B1858" s="721">
        <f>'Short-Term Long-Term Debt 26'!E14</f>
        <v>0</v>
      </c>
      <c r="F1858" s="4"/>
      <c r="G1858" s="1" t="b">
        <f t="shared" ca="1" si="30"/>
        <v>1</v>
      </c>
      <c r="H1858" s="1505" cm="1">
        <f t="array" aca="1" ref="H1858" ca="1">IF(I1858&lt;&gt;"",INDIRECT("'"&amp;I1858&amp;"'!"&amp;J1858),"")</f>
        <v>0</v>
      </c>
      <c r="I1858" s="1510" t="s">
        <v>5565</v>
      </c>
      <c r="J1858" s="1506" t="s">
        <v>5073</v>
      </c>
      <c r="K1858" s="4"/>
    </row>
    <row r="1859" spans="1:11" ht="15">
      <c r="A1859">
        <v>1800</v>
      </c>
      <c r="B1859" s="721">
        <f>'Short-Term Long-Term Debt 26'!E15</f>
        <v>0</v>
      </c>
      <c r="F1859" s="4"/>
      <c r="G1859" s="1" t="b">
        <f t="shared" ca="1" si="30"/>
        <v>1</v>
      </c>
      <c r="H1859" s="1505" cm="1">
        <f t="array" aca="1" ref="H1859" ca="1">IF(I1859&lt;&gt;"",INDIRECT("'"&amp;I1859&amp;"'!"&amp;J1859),"")</f>
        <v>0</v>
      </c>
      <c r="I1859" s="1510" t="s">
        <v>5565</v>
      </c>
      <c r="J1859" s="1506" t="s">
        <v>5074</v>
      </c>
      <c r="K1859" s="4"/>
    </row>
    <row r="1860" spans="1:11" ht="15">
      <c r="A1860">
        <v>1801</v>
      </c>
      <c r="B1860" s="721">
        <f>'Short-Term Long-Term Debt 26'!E17</f>
        <v>0</v>
      </c>
      <c r="F1860" s="4"/>
      <c r="G1860" s="1" t="b">
        <f t="shared" ca="1" si="30"/>
        <v>1</v>
      </c>
      <c r="H1860" s="1505" cm="1">
        <f t="array" aca="1" ref="H1860" ca="1">IF(I1860&lt;&gt;"",INDIRECT("'"&amp;I1860&amp;"'!"&amp;J1860),"")</f>
        <v>0</v>
      </c>
      <c r="I1860" s="1510" t="s">
        <v>5565</v>
      </c>
      <c r="J1860" s="1506" t="s">
        <v>5574</v>
      </c>
      <c r="K1860" s="4"/>
    </row>
    <row r="1861" spans="1:11" ht="15">
      <c r="A1861">
        <v>1802</v>
      </c>
      <c r="B1861" s="721">
        <f>'Short-Term Long-Term Debt 26'!E18</f>
        <v>0</v>
      </c>
      <c r="C1861" s="2" t="s">
        <v>504</v>
      </c>
      <c r="F1861" s="4"/>
      <c r="G1861" s="1" t="b">
        <f t="shared" ca="1" si="30"/>
        <v>1</v>
      </c>
      <c r="H1861" s="1505" cm="1">
        <f t="array" aca="1" ref="H1861" ca="1">IF(I1861&lt;&gt;"",INDIRECT("'"&amp;I1861&amp;"'!"&amp;J1861),"")</f>
        <v>0</v>
      </c>
      <c r="I1861" s="1510" t="s">
        <v>5565</v>
      </c>
      <c r="J1861" s="1506" t="s">
        <v>5072</v>
      </c>
      <c r="K1861" s="4"/>
    </row>
    <row r="1862" spans="1:11" ht="15">
      <c r="A1862">
        <v>1803</v>
      </c>
      <c r="B1862" s="721">
        <f>'Short-Term Long-Term Debt 26'!E20</f>
        <v>0</v>
      </c>
      <c r="F1862" s="4"/>
      <c r="G1862" s="1" t="b">
        <f t="shared" ca="1" si="30"/>
        <v>1</v>
      </c>
      <c r="H1862" s="1505" cm="1">
        <f t="array" aca="1" ref="H1862" ca="1">IF(I1862&lt;&gt;"",INDIRECT("'"&amp;I1862&amp;"'!"&amp;J1862),"")</f>
        <v>0</v>
      </c>
      <c r="I1862" s="1510" t="s">
        <v>5565</v>
      </c>
      <c r="J1862" s="1506" t="s">
        <v>5575</v>
      </c>
      <c r="K1862" s="4"/>
    </row>
    <row r="1863" spans="1:11" ht="15">
      <c r="A1863">
        <v>1804</v>
      </c>
      <c r="B1863" s="721">
        <f>'Short-Term Long-Term Debt 26'!E21</f>
        <v>0</v>
      </c>
      <c r="F1863" s="4"/>
      <c r="G1863" s="1" t="b">
        <f t="shared" ca="1" si="30"/>
        <v>1</v>
      </c>
      <c r="H1863" s="1505" cm="1">
        <f t="array" aca="1" ref="H1863" ca="1">IF(I1863&lt;&gt;"",INDIRECT("'"&amp;I1863&amp;"'!"&amp;J1863),"")</f>
        <v>0</v>
      </c>
      <c r="I1863" s="1510" t="s">
        <v>5565</v>
      </c>
      <c r="J1863" s="1506" t="s">
        <v>5576</v>
      </c>
      <c r="K1863" s="4"/>
    </row>
    <row r="1864" spans="1:11" ht="15">
      <c r="A1864">
        <v>1805</v>
      </c>
      <c r="B1864" s="721">
        <f>'Short-Term Long-Term Debt 26'!E23</f>
        <v>0</v>
      </c>
      <c r="F1864" s="4"/>
      <c r="G1864" s="1" t="b">
        <f t="shared" ca="1" si="30"/>
        <v>1</v>
      </c>
      <c r="H1864" s="1505" cm="1">
        <f t="array" aca="1" ref="H1864" ca="1">IF(I1864&lt;&gt;"",INDIRECT("'"&amp;I1864&amp;"'!"&amp;J1864),"")</f>
        <v>0</v>
      </c>
      <c r="I1864" s="1510" t="s">
        <v>5565</v>
      </c>
      <c r="J1864" s="1506" t="s">
        <v>5577</v>
      </c>
      <c r="K1864" s="4"/>
    </row>
    <row r="1865" spans="1:11" ht="15">
      <c r="A1865">
        <v>1806</v>
      </c>
      <c r="B1865" s="721">
        <f>'Short-Term Long-Term Debt 26'!F6</f>
        <v>0</v>
      </c>
      <c r="C1865" s="2" t="s">
        <v>504</v>
      </c>
      <c r="F1865" s="4"/>
      <c r="G1865" s="1" t="b">
        <f t="shared" ca="1" si="30"/>
        <v>1</v>
      </c>
      <c r="H1865" s="1505" cm="1">
        <f t="array" aca="1" ref="H1865" ca="1">IF(I1865&lt;&gt;"",INDIRECT("'"&amp;I1865&amp;"'!"&amp;J1865),"")</f>
        <v>0</v>
      </c>
      <c r="I1865" s="1510" t="s">
        <v>5565</v>
      </c>
      <c r="J1865" s="1506" t="s">
        <v>4945</v>
      </c>
      <c r="K1865" s="4"/>
    </row>
    <row r="1866" spans="1:11" ht="15">
      <c r="A1866">
        <v>1807</v>
      </c>
      <c r="B1866" s="721">
        <f>'Short-Term Long-Term Debt 26'!F7</f>
        <v>0</v>
      </c>
      <c r="F1866" s="4"/>
      <c r="G1866" s="1" t="b">
        <f t="shared" ca="1" si="30"/>
        <v>1</v>
      </c>
      <c r="H1866" s="1505" cm="1">
        <f t="array" aca="1" ref="H1866" ca="1">IF(I1866&lt;&gt;"",INDIRECT("'"&amp;I1866&amp;"'!"&amp;J1866),"")</f>
        <v>0</v>
      </c>
      <c r="I1866" s="1510" t="s">
        <v>5565</v>
      </c>
      <c r="J1866" s="1506" t="s">
        <v>5553</v>
      </c>
      <c r="K1866" s="4"/>
    </row>
    <row r="1867" spans="1:11" ht="15">
      <c r="A1867">
        <v>1808</v>
      </c>
      <c r="B1867" s="721">
        <f>'Short-Term Long-Term Debt 26'!F12</f>
        <v>0</v>
      </c>
      <c r="C1867" s="2" t="s">
        <v>504</v>
      </c>
      <c r="F1867" s="4"/>
      <c r="G1867" s="1" t="b">
        <f t="shared" ca="1" si="30"/>
        <v>1</v>
      </c>
      <c r="H1867" s="1505" cm="1">
        <f t="array" aca="1" ref="H1867" ca="1">IF(I1867&lt;&gt;"",INDIRECT("'"&amp;I1867&amp;"'!"&amp;J1867),"")</f>
        <v>0</v>
      </c>
      <c r="I1867" s="1510" t="s">
        <v>5565</v>
      </c>
      <c r="J1867" s="1506" t="s">
        <v>4948</v>
      </c>
      <c r="K1867" s="4"/>
    </row>
    <row r="1868" spans="1:11" ht="15">
      <c r="A1868">
        <v>1809</v>
      </c>
      <c r="B1868" s="721">
        <f>'Short-Term Long-Term Debt 26'!F11</f>
        <v>0</v>
      </c>
      <c r="C1868" s="2" t="s">
        <v>504</v>
      </c>
      <c r="F1868" s="4"/>
      <c r="G1868" s="1" t="b">
        <f t="shared" ca="1" si="30"/>
        <v>1</v>
      </c>
      <c r="H1868" s="1505" cm="1">
        <f t="array" aca="1" ref="H1868" ca="1">IF(I1868&lt;&gt;"",INDIRECT("'"&amp;I1868&amp;"'!"&amp;J1868),"")</f>
        <v>0</v>
      </c>
      <c r="I1868" s="1510" t="s">
        <v>5565</v>
      </c>
      <c r="J1868" s="1506" t="s">
        <v>5556</v>
      </c>
      <c r="K1868" s="4"/>
    </row>
    <row r="1869" spans="1:11" ht="15">
      <c r="A1869">
        <v>1810</v>
      </c>
      <c r="B1869" s="721">
        <f>'Short-Term Long-Term Debt 26'!F8</f>
        <v>0</v>
      </c>
      <c r="C1869" s="2" t="s">
        <v>504</v>
      </c>
      <c r="F1869" s="4"/>
      <c r="G1869" s="1" t="b">
        <f t="shared" ca="1" si="30"/>
        <v>1</v>
      </c>
      <c r="H1869" s="1505" cm="1">
        <f t="array" aca="1" ref="H1869" ca="1">IF(I1869&lt;&gt;"",INDIRECT("'"&amp;I1869&amp;"'!"&amp;J1869),"")</f>
        <v>0</v>
      </c>
      <c r="I1869" s="1510" t="s">
        <v>5565</v>
      </c>
      <c r="J1869" s="1506" t="s">
        <v>5554</v>
      </c>
      <c r="K1869" s="4"/>
    </row>
    <row r="1870" spans="1:11" ht="15">
      <c r="A1870">
        <v>1811</v>
      </c>
      <c r="B1870" s="721">
        <f>'Short-Term Long-Term Debt 26'!F9</f>
        <v>0</v>
      </c>
      <c r="C1870" s="2" t="s">
        <v>504</v>
      </c>
      <c r="F1870" s="4"/>
      <c r="G1870" s="1" t="b">
        <f t="shared" ca="1" si="30"/>
        <v>1</v>
      </c>
      <c r="H1870" s="1505" cm="1">
        <f t="array" aca="1" ref="H1870" ca="1">IF(I1870&lt;&gt;"",INDIRECT("'"&amp;I1870&amp;"'!"&amp;J1870),"")</f>
        <v>0</v>
      </c>
      <c r="I1870" s="1510" t="s">
        <v>5565</v>
      </c>
      <c r="J1870" s="1506" t="s">
        <v>5555</v>
      </c>
      <c r="K1870" s="4"/>
    </row>
    <row r="1871" spans="1:11" ht="15">
      <c r="A1871">
        <v>1812</v>
      </c>
      <c r="B1871" s="721">
        <f>'Short-Term Long-Term Debt 26'!F10</f>
        <v>0</v>
      </c>
      <c r="C1871" s="2" t="s">
        <v>504</v>
      </c>
      <c r="F1871" s="4"/>
      <c r="G1871" s="1" t="b">
        <f t="shared" ca="1" si="30"/>
        <v>1</v>
      </c>
      <c r="H1871" s="1505" cm="1">
        <f t="array" aca="1" ref="H1871" ca="1">IF(I1871&lt;&gt;"",INDIRECT("'"&amp;I1871&amp;"'!"&amp;J1871),"")</f>
        <v>0</v>
      </c>
      <c r="I1871" s="1510" t="s">
        <v>5565</v>
      </c>
      <c r="J1871" s="1506" t="s">
        <v>4946</v>
      </c>
      <c r="K1871" s="4"/>
    </row>
    <row r="1872" spans="1:11" ht="15">
      <c r="A1872">
        <v>1813</v>
      </c>
      <c r="B1872" s="721">
        <f>'Short-Term Long-Term Debt 26'!F14</f>
        <v>0</v>
      </c>
      <c r="C1872" s="2" t="s">
        <v>504</v>
      </c>
      <c r="F1872" s="4"/>
      <c r="G1872" s="1" t="b">
        <f t="shared" ca="1" si="30"/>
        <v>1</v>
      </c>
      <c r="H1872" s="1505" cm="1">
        <f t="array" aca="1" ref="H1872" ca="1">IF(I1872&lt;&gt;"",INDIRECT("'"&amp;I1872&amp;"'!"&amp;J1872),"")</f>
        <v>0</v>
      </c>
      <c r="I1872" s="1510" t="s">
        <v>5565</v>
      </c>
      <c r="J1872" s="1506" t="s">
        <v>5109</v>
      </c>
      <c r="K1872" s="4"/>
    </row>
    <row r="1873" spans="1:11" ht="15">
      <c r="A1873">
        <v>1814</v>
      </c>
      <c r="B1873" s="721">
        <f>'Short-Term Long-Term Debt 26'!F15</f>
        <v>0</v>
      </c>
      <c r="C1873" s="2" t="s">
        <v>504</v>
      </c>
      <c r="F1873" s="4"/>
      <c r="G1873" s="1" t="b">
        <f t="shared" ca="1" si="30"/>
        <v>1</v>
      </c>
      <c r="H1873" s="1505" cm="1">
        <f t="array" aca="1" ref="H1873" ca="1">IF(I1873&lt;&gt;"",INDIRECT("'"&amp;I1873&amp;"'!"&amp;J1873),"")</f>
        <v>0</v>
      </c>
      <c r="I1873" s="1510" t="s">
        <v>5565</v>
      </c>
      <c r="J1873" s="1506" t="s">
        <v>5110</v>
      </c>
      <c r="K1873" s="4"/>
    </row>
    <row r="1874" spans="1:11" ht="15">
      <c r="A1874">
        <v>1815</v>
      </c>
      <c r="B1874" s="721">
        <f>'Short-Term Long-Term Debt 26'!F17</f>
        <v>0</v>
      </c>
      <c r="C1874" s="2" t="s">
        <v>504</v>
      </c>
      <c r="F1874" s="4"/>
      <c r="G1874" s="1" t="b">
        <f t="shared" ca="1" si="30"/>
        <v>1</v>
      </c>
      <c r="H1874" s="1505" cm="1">
        <f t="array" aca="1" ref="H1874" ca="1">IF(I1874&lt;&gt;"",INDIRECT("'"&amp;I1874&amp;"'!"&amp;J1874),"")</f>
        <v>0</v>
      </c>
      <c r="I1874" s="1510" t="s">
        <v>5565</v>
      </c>
      <c r="J1874" s="1506" t="s">
        <v>5578</v>
      </c>
      <c r="K1874" s="4"/>
    </row>
    <row r="1875" spans="1:11" ht="15">
      <c r="A1875">
        <v>1816</v>
      </c>
      <c r="B1875" s="721">
        <f>'Short-Term Long-Term Debt 26'!F18</f>
        <v>0</v>
      </c>
      <c r="C1875" s="2" t="s">
        <v>504</v>
      </c>
      <c r="F1875" s="4"/>
      <c r="G1875" s="1" t="b">
        <f t="shared" ca="1" si="30"/>
        <v>1</v>
      </c>
      <c r="H1875" s="1505" cm="1">
        <f t="array" aca="1" ref="H1875" ca="1">IF(I1875&lt;&gt;"",INDIRECT("'"&amp;I1875&amp;"'!"&amp;J1875),"")</f>
        <v>0</v>
      </c>
      <c r="I1875" s="1510" t="s">
        <v>5565</v>
      </c>
      <c r="J1875" s="1506" t="s">
        <v>5108</v>
      </c>
      <c r="K1875" s="4"/>
    </row>
    <row r="1876" spans="1:11" ht="15">
      <c r="A1876">
        <v>1817</v>
      </c>
      <c r="B1876" s="721">
        <f>'Short-Term Long-Term Debt 26'!F20</f>
        <v>0</v>
      </c>
      <c r="C1876" s="2" t="s">
        <v>504</v>
      </c>
      <c r="F1876" s="4"/>
      <c r="G1876" s="1" t="b">
        <f t="shared" ca="1" si="30"/>
        <v>1</v>
      </c>
      <c r="H1876" s="1505" cm="1">
        <f t="array" aca="1" ref="H1876" ca="1">IF(I1876&lt;&gt;"",INDIRECT("'"&amp;I1876&amp;"'!"&amp;J1876),"")</f>
        <v>0</v>
      </c>
      <c r="I1876" s="1510" t="s">
        <v>5565</v>
      </c>
      <c r="J1876" s="1506" t="s">
        <v>5579</v>
      </c>
      <c r="K1876" s="4"/>
    </row>
    <row r="1877" spans="1:11" ht="15">
      <c r="A1877">
        <v>1818</v>
      </c>
      <c r="B1877" s="721">
        <f>'Short-Term Long-Term Debt 26'!F21</f>
        <v>0</v>
      </c>
      <c r="C1877" s="2" t="s">
        <v>504</v>
      </c>
      <c r="F1877" s="4"/>
      <c r="G1877" s="1" t="b">
        <f t="shared" ca="1" si="30"/>
        <v>1</v>
      </c>
      <c r="H1877" s="1505" cm="1">
        <f t="array" aca="1" ref="H1877" ca="1">IF(I1877&lt;&gt;"",INDIRECT("'"&amp;I1877&amp;"'!"&amp;J1877),"")</f>
        <v>0</v>
      </c>
      <c r="I1877" s="1510" t="s">
        <v>5565</v>
      </c>
      <c r="J1877" s="1506" t="s">
        <v>5580</v>
      </c>
      <c r="K1877" s="4"/>
    </row>
    <row r="1878" spans="1:11" ht="15">
      <c r="A1878">
        <v>1819</v>
      </c>
      <c r="B1878" s="721">
        <f>'Short-Term Long-Term Debt 26'!F23</f>
        <v>0</v>
      </c>
      <c r="C1878" s="2" t="s">
        <v>504</v>
      </c>
      <c r="F1878" s="4"/>
      <c r="G1878" s="1" t="b">
        <f t="shared" ca="1" si="30"/>
        <v>1</v>
      </c>
      <c r="H1878" s="1505" cm="1">
        <f t="array" aca="1" ref="H1878" ca="1">IF(I1878&lt;&gt;"",INDIRECT("'"&amp;I1878&amp;"'!"&amp;J1878),"")</f>
        <v>0</v>
      </c>
      <c r="I1878" s="1510" t="s">
        <v>5565</v>
      </c>
      <c r="J1878" s="1506" t="s">
        <v>5581</v>
      </c>
      <c r="K1878" s="4"/>
    </row>
    <row r="1879" spans="1:11" ht="15">
      <c r="A1879" s="5">
        <v>1820</v>
      </c>
      <c r="B1879" s="721"/>
      <c r="C1879" s="2" t="s">
        <v>504</v>
      </c>
      <c r="F1879" s="4" t="s">
        <v>4914</v>
      </c>
      <c r="G1879" s="1" t="b">
        <f t="shared" ca="1" si="30"/>
        <v>1</v>
      </c>
      <c r="H1879" s="1505" t="str" cm="1">
        <f t="array" aca="1" ref="H1879" ca="1">IF(I1879&lt;&gt;"",INDIRECT("'"&amp;I1879&amp;"'!"&amp;J1879),"")</f>
        <v/>
      </c>
      <c r="I1879" s="1510"/>
      <c r="J1879" s="1506"/>
      <c r="K1879" s="4"/>
    </row>
    <row r="1880" spans="1:11" ht="15">
      <c r="A1880" s="5">
        <v>1821</v>
      </c>
      <c r="B1880" s="721"/>
      <c r="C1880" s="2" t="s">
        <v>504</v>
      </c>
      <c r="F1880" s="4" t="s">
        <v>4914</v>
      </c>
      <c r="G1880" s="1" t="b">
        <f t="shared" ca="1" si="30"/>
        <v>1</v>
      </c>
      <c r="H1880" s="1505" t="str" cm="1">
        <f t="array" aca="1" ref="H1880" ca="1">IF(I1880&lt;&gt;"",INDIRECT("'"&amp;I1880&amp;"'!"&amp;J1880),"")</f>
        <v/>
      </c>
      <c r="I1880" s="1510"/>
      <c r="J1880" s="1506"/>
      <c r="K1880" s="4"/>
    </row>
    <row r="1881" spans="1:11" ht="15">
      <c r="A1881" s="5">
        <v>1822</v>
      </c>
      <c r="B1881" s="721"/>
      <c r="F1881" s="4" t="s">
        <v>4914</v>
      </c>
      <c r="G1881" s="1" t="b">
        <f t="shared" ca="1" si="30"/>
        <v>1</v>
      </c>
      <c r="H1881" s="1505" t="str" cm="1">
        <f t="array" aca="1" ref="H1881" ca="1">IF(I1881&lt;&gt;"",INDIRECT("'"&amp;I1881&amp;"'!"&amp;J1881),"")</f>
        <v/>
      </c>
      <c r="I1881" s="1510"/>
      <c r="J1881" s="1506"/>
      <c r="K1881" s="4"/>
    </row>
    <row r="1882" spans="1:11" ht="15">
      <c r="A1882" s="5">
        <v>1823</v>
      </c>
      <c r="B1882" s="721"/>
      <c r="F1882" s="4" t="s">
        <v>4914</v>
      </c>
      <c r="G1882" s="1" t="b">
        <f t="shared" ca="1" si="30"/>
        <v>1</v>
      </c>
      <c r="H1882" s="1505" t="str" cm="1">
        <f t="array" aca="1" ref="H1882" ca="1">IF(I1882&lt;&gt;"",INDIRECT("'"&amp;I1882&amp;"'!"&amp;J1882),"")</f>
        <v/>
      </c>
      <c r="I1882" s="1510"/>
      <c r="J1882" s="1506"/>
      <c r="K1882" s="4"/>
    </row>
    <row r="1883" spans="1:11" ht="15">
      <c r="A1883" s="5">
        <v>1824</v>
      </c>
      <c r="B1883" s="721"/>
      <c r="F1883" s="4" t="s">
        <v>4914</v>
      </c>
      <c r="G1883" s="1" t="b">
        <f t="shared" ca="1" si="30"/>
        <v>1</v>
      </c>
      <c r="H1883" s="1505" t="str" cm="1">
        <f t="array" aca="1" ref="H1883" ca="1">IF(I1883&lt;&gt;"",INDIRECT("'"&amp;I1883&amp;"'!"&amp;J1883),"")</f>
        <v/>
      </c>
      <c r="I1883" s="1510"/>
      <c r="J1883" s="1506"/>
      <c r="K1883" s="4"/>
    </row>
    <row r="1884" spans="1:11" ht="15">
      <c r="A1884" s="5">
        <v>1825</v>
      </c>
      <c r="B1884" s="721"/>
      <c r="F1884" s="4" t="s">
        <v>4914</v>
      </c>
      <c r="G1884" s="1" t="b">
        <f t="shared" ca="1" si="30"/>
        <v>1</v>
      </c>
      <c r="H1884" s="1505" t="str" cm="1">
        <f t="array" aca="1" ref="H1884" ca="1">IF(I1884&lt;&gt;"",INDIRECT("'"&amp;I1884&amp;"'!"&amp;J1884),"")</f>
        <v/>
      </c>
      <c r="I1884" s="1510"/>
      <c r="J1884" s="1506"/>
      <c r="K1884" s="4"/>
    </row>
    <row r="1885" spans="1:11" ht="15">
      <c r="A1885" s="5">
        <v>1826</v>
      </c>
      <c r="B1885" s="721"/>
      <c r="F1885" s="4" t="s">
        <v>4914</v>
      </c>
      <c r="G1885" s="1" t="b">
        <f t="shared" ca="1" si="30"/>
        <v>1</v>
      </c>
      <c r="H1885" s="1505" t="str" cm="1">
        <f t="array" aca="1" ref="H1885" ca="1">IF(I1885&lt;&gt;"",INDIRECT("'"&amp;I1885&amp;"'!"&amp;J1885),"")</f>
        <v/>
      </c>
      <c r="I1885" s="1510"/>
      <c r="J1885" s="1506"/>
      <c r="K1885" s="4"/>
    </row>
    <row r="1886" spans="1:11" ht="15">
      <c r="A1886" s="5">
        <v>1827</v>
      </c>
      <c r="B1886" s="721"/>
      <c r="F1886" s="4" t="s">
        <v>4914</v>
      </c>
      <c r="G1886" s="1" t="b">
        <f t="shared" ca="1" si="30"/>
        <v>1</v>
      </c>
      <c r="H1886" s="1505" t="str" cm="1">
        <f t="array" aca="1" ref="H1886" ca="1">IF(I1886&lt;&gt;"",INDIRECT("'"&amp;I1886&amp;"'!"&amp;J1886),"")</f>
        <v/>
      </c>
      <c r="I1886" s="1510"/>
      <c r="J1886" s="1506"/>
      <c r="K1886" s="4"/>
    </row>
    <row r="1887" spans="1:11" ht="15">
      <c r="A1887" s="5">
        <v>1828</v>
      </c>
      <c r="B1887" s="721"/>
      <c r="F1887" s="4" t="s">
        <v>4914</v>
      </c>
      <c r="G1887" s="1" t="b">
        <f t="shared" ca="1" si="30"/>
        <v>1</v>
      </c>
      <c r="H1887" s="1505" t="str" cm="1">
        <f t="array" aca="1" ref="H1887" ca="1">IF(I1887&lt;&gt;"",INDIRECT("'"&amp;I1887&amp;"'!"&amp;J1887),"")</f>
        <v/>
      </c>
      <c r="I1887" s="1510"/>
      <c r="J1887" s="1506"/>
      <c r="K1887" s="4"/>
    </row>
    <row r="1888" spans="1:11" ht="15">
      <c r="A1888" s="5">
        <v>1829</v>
      </c>
      <c r="B1888" s="721"/>
      <c r="F1888" s="4" t="s">
        <v>4914</v>
      </c>
      <c r="G1888" s="1" t="b">
        <f t="shared" ref="G1888:G1951" ca="1" si="31">H1888=B1888</f>
        <v>1</v>
      </c>
      <c r="H1888" s="1505" t="str" cm="1">
        <f t="array" aca="1" ref="H1888" ca="1">IF(I1888&lt;&gt;"",INDIRECT("'"&amp;I1888&amp;"'!"&amp;J1888),"")</f>
        <v/>
      </c>
      <c r="I1888" s="1510"/>
      <c r="J1888" s="1506"/>
      <c r="K1888" s="4"/>
    </row>
    <row r="1889" spans="1:11" ht="15">
      <c r="A1889" s="5">
        <v>1830</v>
      </c>
      <c r="B1889" s="721"/>
      <c r="F1889" s="4" t="s">
        <v>4914</v>
      </c>
      <c r="G1889" s="1" t="b">
        <f t="shared" ca="1" si="31"/>
        <v>1</v>
      </c>
      <c r="H1889" s="1505" t="str" cm="1">
        <f t="array" aca="1" ref="H1889" ca="1">IF(I1889&lt;&gt;"",INDIRECT("'"&amp;I1889&amp;"'!"&amp;J1889),"")</f>
        <v/>
      </c>
      <c r="I1889" s="1510"/>
      <c r="J1889" s="1506"/>
      <c r="K1889" s="4"/>
    </row>
    <row r="1890" spans="1:11" ht="15">
      <c r="A1890" s="5">
        <v>1831</v>
      </c>
      <c r="B1890" s="721"/>
      <c r="F1890" s="4" t="s">
        <v>4914</v>
      </c>
      <c r="G1890" s="1" t="b">
        <f t="shared" ca="1" si="31"/>
        <v>1</v>
      </c>
      <c r="H1890" s="1505" t="str" cm="1">
        <f t="array" aca="1" ref="H1890" ca="1">IF(I1890&lt;&gt;"",INDIRECT("'"&amp;I1890&amp;"'!"&amp;J1890),"")</f>
        <v/>
      </c>
      <c r="I1890" s="1510"/>
      <c r="J1890" s="1506"/>
      <c r="K1890" s="4"/>
    </row>
    <row r="1891" spans="1:11" ht="15">
      <c r="A1891" s="5">
        <v>1832</v>
      </c>
      <c r="B1891" s="721"/>
      <c r="F1891" s="4" t="s">
        <v>4914</v>
      </c>
      <c r="G1891" s="1" t="b">
        <f t="shared" ca="1" si="31"/>
        <v>1</v>
      </c>
      <c r="H1891" s="1505" t="str" cm="1">
        <f t="array" aca="1" ref="H1891" ca="1">IF(I1891&lt;&gt;"",INDIRECT("'"&amp;I1891&amp;"'!"&amp;J1891),"")</f>
        <v/>
      </c>
      <c r="I1891" s="1510"/>
      <c r="J1891" s="1506"/>
      <c r="K1891" s="4"/>
    </row>
    <row r="1892" spans="1:11" ht="15">
      <c r="A1892" s="5">
        <v>1833</v>
      </c>
      <c r="B1892" s="721"/>
      <c r="F1892" s="4" t="s">
        <v>4914</v>
      </c>
      <c r="G1892" s="1" t="b">
        <f t="shared" ca="1" si="31"/>
        <v>1</v>
      </c>
      <c r="H1892" s="1505" t="str" cm="1">
        <f t="array" aca="1" ref="H1892" ca="1">IF(I1892&lt;&gt;"",INDIRECT("'"&amp;I1892&amp;"'!"&amp;J1892),"")</f>
        <v/>
      </c>
      <c r="I1892" s="1510"/>
      <c r="J1892" s="1506"/>
      <c r="K1892" s="4"/>
    </row>
    <row r="1893" spans="1:11" ht="15">
      <c r="A1893" s="5">
        <v>1834</v>
      </c>
      <c r="B1893" s="721"/>
      <c r="F1893" s="4" t="s">
        <v>4914</v>
      </c>
      <c r="G1893" s="1" t="b">
        <f t="shared" ca="1" si="31"/>
        <v>1</v>
      </c>
      <c r="H1893" s="1505" t="str" cm="1">
        <f t="array" aca="1" ref="H1893" ca="1">IF(I1893&lt;&gt;"",INDIRECT("'"&amp;I1893&amp;"'!"&amp;J1893),"")</f>
        <v/>
      </c>
      <c r="I1893" s="1510"/>
      <c r="J1893" s="1506"/>
      <c r="K1893" s="4"/>
    </row>
    <row r="1894" spans="1:11" ht="15">
      <c r="A1894" s="5">
        <v>1835</v>
      </c>
      <c r="B1894" s="721"/>
      <c r="F1894" s="4" t="s">
        <v>4914</v>
      </c>
      <c r="G1894" s="1" t="b">
        <f t="shared" ca="1" si="31"/>
        <v>1</v>
      </c>
      <c r="H1894" s="1505" t="str" cm="1">
        <f t="array" aca="1" ref="H1894" ca="1">IF(I1894&lt;&gt;"",INDIRECT("'"&amp;I1894&amp;"'!"&amp;J1894),"")</f>
        <v/>
      </c>
      <c r="I1894" s="1510"/>
      <c r="J1894" s="1506"/>
      <c r="K1894" s="4"/>
    </row>
    <row r="1895" spans="1:11" ht="15">
      <c r="A1895" s="5">
        <v>1836</v>
      </c>
      <c r="B1895" s="721"/>
      <c r="F1895" s="4" t="s">
        <v>4914</v>
      </c>
      <c r="G1895" s="1" t="b">
        <f t="shared" ca="1" si="31"/>
        <v>1</v>
      </c>
      <c r="H1895" s="1505" t="str" cm="1">
        <f t="array" aca="1" ref="H1895" ca="1">IF(I1895&lt;&gt;"",INDIRECT("'"&amp;I1895&amp;"'!"&amp;J1895),"")</f>
        <v/>
      </c>
      <c r="I1895" s="1510"/>
      <c r="J1895" s="1506"/>
      <c r="K1895" s="4"/>
    </row>
    <row r="1896" spans="1:11" ht="15">
      <c r="A1896" s="5">
        <v>1837</v>
      </c>
      <c r="B1896" s="721"/>
      <c r="F1896" s="4" t="s">
        <v>4914</v>
      </c>
      <c r="G1896" s="1" t="b">
        <f t="shared" ca="1" si="31"/>
        <v>1</v>
      </c>
      <c r="H1896" s="1505" t="str" cm="1">
        <f t="array" aca="1" ref="H1896" ca="1">IF(I1896&lt;&gt;"",INDIRECT("'"&amp;I1896&amp;"'!"&amp;J1896),"")</f>
        <v/>
      </c>
      <c r="I1896" s="1510"/>
      <c r="J1896" s="1506"/>
      <c r="K1896" s="4"/>
    </row>
    <row r="1897" spans="1:11" ht="15">
      <c r="A1897" s="5">
        <v>1838</v>
      </c>
      <c r="B1897" s="721"/>
      <c r="F1897" s="4" t="s">
        <v>4914</v>
      </c>
      <c r="G1897" s="1" t="b">
        <f t="shared" ca="1" si="31"/>
        <v>1</v>
      </c>
      <c r="H1897" s="1505" t="str" cm="1">
        <f t="array" aca="1" ref="H1897" ca="1">IF(I1897&lt;&gt;"",INDIRECT("'"&amp;I1897&amp;"'!"&amp;J1897),"")</f>
        <v/>
      </c>
      <c r="I1897" s="1510"/>
      <c r="J1897" s="1506"/>
      <c r="K1897" s="4"/>
    </row>
    <row r="1898" spans="1:11" ht="15">
      <c r="A1898" s="5">
        <v>1839</v>
      </c>
      <c r="B1898" s="721"/>
      <c r="F1898" s="4" t="s">
        <v>4914</v>
      </c>
      <c r="G1898" s="1" t="b">
        <f t="shared" ca="1" si="31"/>
        <v>1</v>
      </c>
      <c r="H1898" s="1505" t="str" cm="1">
        <f t="array" aca="1" ref="H1898" ca="1">IF(I1898&lt;&gt;"",INDIRECT("'"&amp;I1898&amp;"'!"&amp;J1898),"")</f>
        <v/>
      </c>
      <c r="I1898" s="1510"/>
      <c r="J1898" s="1506"/>
      <c r="K1898" s="4"/>
    </row>
    <row r="1899" spans="1:11" ht="15">
      <c r="A1899" s="5">
        <v>1840</v>
      </c>
      <c r="B1899" s="721"/>
      <c r="F1899" s="4" t="s">
        <v>4914</v>
      </c>
      <c r="G1899" s="1" t="b">
        <f t="shared" ca="1" si="31"/>
        <v>1</v>
      </c>
      <c r="H1899" s="1505" t="str" cm="1">
        <f t="array" aca="1" ref="H1899" ca="1">IF(I1899&lt;&gt;"",INDIRECT("'"&amp;I1899&amp;"'!"&amp;J1899),"")</f>
        <v/>
      </c>
      <c r="I1899" s="1510"/>
      <c r="J1899" s="1506"/>
      <c r="K1899" s="4"/>
    </row>
    <row r="1900" spans="1:11" ht="15">
      <c r="A1900" s="5">
        <v>1841</v>
      </c>
      <c r="B1900" s="721"/>
      <c r="F1900" s="4" t="s">
        <v>4914</v>
      </c>
      <c r="G1900" s="1" t="b">
        <f t="shared" ca="1" si="31"/>
        <v>1</v>
      </c>
      <c r="H1900" s="1505" t="str" cm="1">
        <f t="array" aca="1" ref="H1900" ca="1">IF(I1900&lt;&gt;"",INDIRECT("'"&amp;I1900&amp;"'!"&amp;J1900),"")</f>
        <v/>
      </c>
      <c r="I1900" s="1510"/>
      <c r="J1900" s="1506"/>
      <c r="K1900" s="4"/>
    </row>
    <row r="1901" spans="1:11" ht="15">
      <c r="A1901" s="5">
        <v>1842</v>
      </c>
      <c r="B1901" s="721"/>
      <c r="F1901" s="4" t="s">
        <v>4914</v>
      </c>
      <c r="G1901" s="1" t="b">
        <f t="shared" ca="1" si="31"/>
        <v>1</v>
      </c>
      <c r="H1901" s="1505" t="str" cm="1">
        <f t="array" aca="1" ref="H1901" ca="1">IF(I1901&lt;&gt;"",INDIRECT("'"&amp;I1901&amp;"'!"&amp;J1901),"")</f>
        <v/>
      </c>
      <c r="I1901" s="1510"/>
      <c r="J1901" s="1506"/>
      <c r="K1901" s="4"/>
    </row>
    <row r="1902" spans="1:11" ht="15">
      <c r="A1902" s="5">
        <v>1843</v>
      </c>
      <c r="B1902" s="721"/>
      <c r="F1902" s="4" t="s">
        <v>4914</v>
      </c>
      <c r="G1902" s="1" t="b">
        <f t="shared" ca="1" si="31"/>
        <v>1</v>
      </c>
      <c r="H1902" s="1505" t="str" cm="1">
        <f t="array" aca="1" ref="H1902" ca="1">IF(I1902&lt;&gt;"",INDIRECT("'"&amp;I1902&amp;"'!"&amp;J1902),"")</f>
        <v/>
      </c>
      <c r="I1902" s="1510"/>
      <c r="J1902" s="1506"/>
      <c r="K1902" s="4"/>
    </row>
    <row r="1903" spans="1:11" ht="15">
      <c r="A1903" s="5">
        <v>1844</v>
      </c>
      <c r="B1903" s="721"/>
      <c r="F1903" s="4" t="s">
        <v>4914</v>
      </c>
      <c r="G1903" s="1" t="b">
        <f t="shared" ca="1" si="31"/>
        <v>1</v>
      </c>
      <c r="H1903" s="1505" t="str" cm="1">
        <f t="array" aca="1" ref="H1903" ca="1">IF(I1903&lt;&gt;"",INDIRECT("'"&amp;I1903&amp;"'!"&amp;J1903),"")</f>
        <v/>
      </c>
      <c r="I1903" s="1510"/>
      <c r="J1903" s="1506"/>
      <c r="K1903" s="4"/>
    </row>
    <row r="1904" spans="1:11" ht="15">
      <c r="A1904" s="5">
        <v>1845</v>
      </c>
      <c r="B1904" s="721"/>
      <c r="F1904" s="4" t="s">
        <v>4914</v>
      </c>
      <c r="G1904" s="1" t="b">
        <f t="shared" ca="1" si="31"/>
        <v>1</v>
      </c>
      <c r="H1904" s="1505" t="str" cm="1">
        <f t="array" aca="1" ref="H1904" ca="1">IF(I1904&lt;&gt;"",INDIRECT("'"&amp;I1904&amp;"'!"&amp;J1904),"")</f>
        <v/>
      </c>
      <c r="I1904" s="1510"/>
      <c r="J1904" s="1506"/>
      <c r="K1904" s="4"/>
    </row>
    <row r="1905" spans="1:11" ht="15">
      <c r="A1905" s="5">
        <v>1846</v>
      </c>
      <c r="B1905" s="721"/>
      <c r="F1905" s="4" t="s">
        <v>4914</v>
      </c>
      <c r="G1905" s="1" t="b">
        <f t="shared" ca="1" si="31"/>
        <v>1</v>
      </c>
      <c r="H1905" s="1505" t="str" cm="1">
        <f t="array" aca="1" ref="H1905" ca="1">IF(I1905&lt;&gt;"",INDIRECT("'"&amp;I1905&amp;"'!"&amp;J1905),"")</f>
        <v/>
      </c>
      <c r="I1905" s="1510"/>
      <c r="J1905" s="1506"/>
      <c r="K1905" s="4"/>
    </row>
    <row r="1906" spans="1:11" ht="15">
      <c r="A1906" s="5">
        <v>1847</v>
      </c>
      <c r="B1906" s="721"/>
      <c r="F1906" s="4" t="s">
        <v>4914</v>
      </c>
      <c r="G1906" s="1" t="b">
        <f t="shared" ca="1" si="31"/>
        <v>1</v>
      </c>
      <c r="H1906" s="1505" t="str" cm="1">
        <f t="array" aca="1" ref="H1906" ca="1">IF(I1906&lt;&gt;"",INDIRECT("'"&amp;I1906&amp;"'!"&amp;J1906),"")</f>
        <v/>
      </c>
      <c r="I1906" s="1510"/>
      <c r="J1906" s="1506"/>
      <c r="K1906" s="4"/>
    </row>
    <row r="1907" spans="1:11" ht="15">
      <c r="A1907" s="5">
        <v>1848</v>
      </c>
      <c r="B1907" s="721"/>
      <c r="F1907" s="4" t="s">
        <v>4914</v>
      </c>
      <c r="G1907" s="1" t="b">
        <f t="shared" ca="1" si="31"/>
        <v>1</v>
      </c>
      <c r="H1907" s="1505" t="str" cm="1">
        <f t="array" aca="1" ref="H1907" ca="1">IF(I1907&lt;&gt;"",INDIRECT("'"&amp;I1907&amp;"'!"&amp;J1907),"")</f>
        <v/>
      </c>
      <c r="I1907" s="1510"/>
      <c r="J1907" s="1506"/>
      <c r="K1907" s="4"/>
    </row>
    <row r="1908" spans="1:11" ht="15">
      <c r="A1908" s="5">
        <v>1849</v>
      </c>
      <c r="B1908" s="721"/>
      <c r="F1908" s="4" t="s">
        <v>4914</v>
      </c>
      <c r="G1908" s="1" t="b">
        <f t="shared" ca="1" si="31"/>
        <v>1</v>
      </c>
      <c r="H1908" s="1505" t="str" cm="1">
        <f t="array" aca="1" ref="H1908" ca="1">IF(I1908&lt;&gt;"",INDIRECT("'"&amp;I1908&amp;"'!"&amp;J1908),"")</f>
        <v/>
      </c>
      <c r="I1908" s="1510"/>
      <c r="J1908" s="1506"/>
      <c r="K1908" s="4"/>
    </row>
    <row r="1909" spans="1:11" ht="15">
      <c r="A1909" s="5">
        <v>1850</v>
      </c>
      <c r="B1909" s="721"/>
      <c r="F1909" s="4" t="s">
        <v>4914</v>
      </c>
      <c r="G1909" s="1" t="b">
        <f t="shared" ca="1" si="31"/>
        <v>1</v>
      </c>
      <c r="H1909" s="1505" t="str" cm="1">
        <f t="array" aca="1" ref="H1909" ca="1">IF(I1909&lt;&gt;"",INDIRECT("'"&amp;I1909&amp;"'!"&amp;J1909),"")</f>
        <v/>
      </c>
      <c r="I1909" s="1510"/>
      <c r="J1909" s="1506"/>
      <c r="K1909" s="4"/>
    </row>
    <row r="1910" spans="1:11" ht="15">
      <c r="A1910" s="5">
        <v>1851</v>
      </c>
      <c r="B1910" s="721"/>
      <c r="F1910" s="4" t="s">
        <v>4914</v>
      </c>
      <c r="G1910" s="1" t="b">
        <f t="shared" ca="1" si="31"/>
        <v>1</v>
      </c>
      <c r="H1910" s="1505" t="str" cm="1">
        <f t="array" aca="1" ref="H1910" ca="1">IF(I1910&lt;&gt;"",INDIRECT("'"&amp;I1910&amp;"'!"&amp;J1910),"")</f>
        <v/>
      </c>
      <c r="I1910" s="1510"/>
      <c r="J1910" s="1506"/>
      <c r="K1910" s="4"/>
    </row>
    <row r="1911" spans="1:11" ht="15">
      <c r="A1911" s="5">
        <v>1852</v>
      </c>
      <c r="B1911" s="721"/>
      <c r="F1911" s="4" t="s">
        <v>4914</v>
      </c>
      <c r="G1911" s="1" t="b">
        <f t="shared" ca="1" si="31"/>
        <v>1</v>
      </c>
      <c r="H1911" s="1505" t="str" cm="1">
        <f t="array" aca="1" ref="H1911" ca="1">IF(I1911&lt;&gt;"",INDIRECT("'"&amp;I1911&amp;"'!"&amp;J1911),"")</f>
        <v/>
      </c>
      <c r="I1911" s="1510"/>
      <c r="J1911" s="1506"/>
      <c r="K1911" s="4"/>
    </row>
    <row r="1912" spans="1:11" ht="15">
      <c r="A1912" s="5">
        <v>1853</v>
      </c>
      <c r="B1912" s="721"/>
      <c r="F1912" s="4" t="s">
        <v>4914</v>
      </c>
      <c r="G1912" s="1" t="b">
        <f t="shared" ca="1" si="31"/>
        <v>1</v>
      </c>
      <c r="H1912" s="1505" t="str" cm="1">
        <f t="array" aca="1" ref="H1912" ca="1">IF(I1912&lt;&gt;"",INDIRECT("'"&amp;I1912&amp;"'!"&amp;J1912),"")</f>
        <v/>
      </c>
      <c r="I1912" s="1510"/>
      <c r="J1912" s="1506"/>
      <c r="K1912" s="4"/>
    </row>
    <row r="1913" spans="1:11" ht="15">
      <c r="A1913" s="5">
        <v>1854</v>
      </c>
      <c r="B1913" s="721"/>
      <c r="F1913" s="4" t="s">
        <v>4914</v>
      </c>
      <c r="G1913" s="1" t="b">
        <f t="shared" ca="1" si="31"/>
        <v>1</v>
      </c>
      <c r="H1913" s="1505" t="str" cm="1">
        <f t="array" aca="1" ref="H1913" ca="1">IF(I1913&lt;&gt;"",INDIRECT("'"&amp;I1913&amp;"'!"&amp;J1913),"")</f>
        <v/>
      </c>
      <c r="I1913" s="1510"/>
      <c r="J1913" s="1506"/>
      <c r="K1913" s="4"/>
    </row>
    <row r="1914" spans="1:11" ht="15">
      <c r="A1914" s="5">
        <v>1855</v>
      </c>
      <c r="B1914" s="721"/>
      <c r="F1914" s="4" t="s">
        <v>4914</v>
      </c>
      <c r="G1914" s="1" t="b">
        <f t="shared" ca="1" si="31"/>
        <v>1</v>
      </c>
      <c r="H1914" s="1505" t="str" cm="1">
        <f t="array" aca="1" ref="H1914" ca="1">IF(I1914&lt;&gt;"",INDIRECT("'"&amp;I1914&amp;"'!"&amp;J1914),"")</f>
        <v/>
      </c>
      <c r="I1914" s="1510"/>
      <c r="J1914" s="1506"/>
      <c r="K1914" s="4"/>
    </row>
    <row r="1915" spans="1:11" ht="15">
      <c r="A1915" s="5">
        <v>1856</v>
      </c>
      <c r="B1915" s="721"/>
      <c r="F1915" s="4" t="s">
        <v>4914</v>
      </c>
      <c r="G1915" s="1" t="b">
        <f t="shared" ca="1" si="31"/>
        <v>1</v>
      </c>
      <c r="H1915" s="1505" t="str" cm="1">
        <f t="array" aca="1" ref="H1915" ca="1">IF(I1915&lt;&gt;"",INDIRECT("'"&amp;I1915&amp;"'!"&amp;J1915),"")</f>
        <v/>
      </c>
      <c r="I1915" s="1510"/>
      <c r="J1915" s="1506"/>
      <c r="K1915" s="4"/>
    </row>
    <row r="1916" spans="1:11" ht="15">
      <c r="A1916" s="5">
        <v>1857</v>
      </c>
      <c r="B1916" s="721"/>
      <c r="F1916" s="4" t="s">
        <v>4914</v>
      </c>
      <c r="G1916" s="1" t="b">
        <f t="shared" ca="1" si="31"/>
        <v>1</v>
      </c>
      <c r="H1916" s="1505" t="str" cm="1">
        <f t="array" aca="1" ref="H1916" ca="1">IF(I1916&lt;&gt;"",INDIRECT("'"&amp;I1916&amp;"'!"&amp;J1916),"")</f>
        <v/>
      </c>
      <c r="I1916" s="1510"/>
      <c r="J1916" s="1506"/>
      <c r="K1916" s="4"/>
    </row>
    <row r="1917" spans="1:11" ht="15">
      <c r="A1917" s="5">
        <v>1858</v>
      </c>
      <c r="B1917" s="721"/>
      <c r="F1917" s="4" t="s">
        <v>4914</v>
      </c>
      <c r="G1917" s="1" t="b">
        <f t="shared" ca="1" si="31"/>
        <v>1</v>
      </c>
      <c r="H1917" s="1505" t="str" cm="1">
        <f t="array" aca="1" ref="H1917" ca="1">IF(I1917&lt;&gt;"",INDIRECT("'"&amp;I1917&amp;"'!"&amp;J1917),"")</f>
        <v/>
      </c>
      <c r="I1917" s="1510"/>
      <c r="J1917" s="1506"/>
      <c r="K1917" s="4"/>
    </row>
    <row r="1918" spans="1:11" ht="15">
      <c r="A1918" s="5">
        <v>1859</v>
      </c>
      <c r="B1918" s="721"/>
      <c r="F1918" s="4" t="s">
        <v>4914</v>
      </c>
      <c r="G1918" s="1" t="b">
        <f t="shared" ca="1" si="31"/>
        <v>1</v>
      </c>
      <c r="H1918" s="1505" t="str" cm="1">
        <f t="array" aca="1" ref="H1918" ca="1">IF(I1918&lt;&gt;"",INDIRECT("'"&amp;I1918&amp;"'!"&amp;J1918),"")</f>
        <v/>
      </c>
      <c r="I1918" s="1510"/>
      <c r="J1918" s="1506"/>
      <c r="K1918" s="4"/>
    </row>
    <row r="1919" spans="1:11" ht="15">
      <c r="A1919" s="5">
        <v>1860</v>
      </c>
      <c r="B1919" s="721"/>
      <c r="F1919" s="4" t="s">
        <v>4914</v>
      </c>
      <c r="G1919" s="1" t="b">
        <f t="shared" ca="1" si="31"/>
        <v>1</v>
      </c>
      <c r="H1919" s="1505" t="str" cm="1">
        <f t="array" aca="1" ref="H1919" ca="1">IF(I1919&lt;&gt;"",INDIRECT("'"&amp;I1919&amp;"'!"&amp;J1919),"")</f>
        <v/>
      </c>
      <c r="I1919" s="1510"/>
      <c r="J1919" s="1506"/>
      <c r="K1919" s="4"/>
    </row>
    <row r="1920" spans="1:11" ht="15">
      <c r="A1920" s="5">
        <v>1861</v>
      </c>
      <c r="B1920" s="721"/>
      <c r="F1920" s="4" t="s">
        <v>4914</v>
      </c>
      <c r="G1920" s="1" t="b">
        <f t="shared" ca="1" si="31"/>
        <v>1</v>
      </c>
      <c r="H1920" s="1505" t="str" cm="1">
        <f t="array" aca="1" ref="H1920" ca="1">IF(I1920&lt;&gt;"",INDIRECT("'"&amp;I1920&amp;"'!"&amp;J1920),"")</f>
        <v/>
      </c>
      <c r="I1920" s="1510"/>
      <c r="J1920" s="1506"/>
      <c r="K1920" s="4"/>
    </row>
    <row r="1921" spans="1:11" ht="15">
      <c r="A1921" s="5">
        <v>1862</v>
      </c>
      <c r="B1921" s="721"/>
      <c r="F1921" s="4" t="s">
        <v>4914</v>
      </c>
      <c r="G1921" s="1" t="b">
        <f t="shared" ca="1" si="31"/>
        <v>1</v>
      </c>
      <c r="H1921" s="1505" t="str" cm="1">
        <f t="array" aca="1" ref="H1921" ca="1">IF(I1921&lt;&gt;"",INDIRECT("'"&amp;I1921&amp;"'!"&amp;J1921),"")</f>
        <v/>
      </c>
      <c r="I1921" s="1510"/>
      <c r="J1921" s="1506"/>
      <c r="K1921" s="4"/>
    </row>
    <row r="1922" spans="1:11" ht="15">
      <c r="A1922" s="5">
        <v>1863</v>
      </c>
      <c r="B1922" s="721"/>
      <c r="F1922" s="4" t="s">
        <v>4914</v>
      </c>
      <c r="G1922" s="1" t="b">
        <f t="shared" ca="1" si="31"/>
        <v>1</v>
      </c>
      <c r="H1922" s="1505" t="str" cm="1">
        <f t="array" aca="1" ref="H1922" ca="1">IF(I1922&lt;&gt;"",INDIRECT("'"&amp;I1922&amp;"'!"&amp;J1922),"")</f>
        <v/>
      </c>
      <c r="I1922" s="1510"/>
      <c r="J1922" s="1506"/>
      <c r="K1922" s="4"/>
    </row>
    <row r="1923" spans="1:11" ht="15">
      <c r="A1923" s="5">
        <v>1864</v>
      </c>
      <c r="B1923" s="721"/>
      <c r="F1923" s="4" t="s">
        <v>4914</v>
      </c>
      <c r="G1923" s="1" t="b">
        <f t="shared" ca="1" si="31"/>
        <v>1</v>
      </c>
      <c r="H1923" s="1505" t="str" cm="1">
        <f t="array" aca="1" ref="H1923" ca="1">IF(I1923&lt;&gt;"",INDIRECT("'"&amp;I1923&amp;"'!"&amp;J1923),"")</f>
        <v/>
      </c>
      <c r="I1923" s="1510"/>
      <c r="J1923" s="1506"/>
      <c r="K1923" s="4"/>
    </row>
    <row r="1924" spans="1:11" ht="15">
      <c r="A1924" s="5">
        <v>1865</v>
      </c>
      <c r="B1924" s="721"/>
      <c r="F1924" s="4" t="s">
        <v>4914</v>
      </c>
      <c r="G1924" s="1" t="b">
        <f t="shared" ca="1" si="31"/>
        <v>1</v>
      </c>
      <c r="H1924" s="1505" t="str" cm="1">
        <f t="array" aca="1" ref="H1924" ca="1">IF(I1924&lt;&gt;"",INDIRECT("'"&amp;I1924&amp;"'!"&amp;J1924),"")</f>
        <v/>
      </c>
      <c r="I1924" s="1510"/>
      <c r="J1924" s="1506"/>
      <c r="K1924" s="4"/>
    </row>
    <row r="1925" spans="1:11" ht="15">
      <c r="A1925" s="5">
        <v>1866</v>
      </c>
      <c r="B1925" s="721"/>
      <c r="F1925" s="4" t="s">
        <v>4914</v>
      </c>
      <c r="G1925" s="1" t="b">
        <f t="shared" ca="1" si="31"/>
        <v>1</v>
      </c>
      <c r="H1925" s="1505" t="str" cm="1">
        <f t="array" aca="1" ref="H1925" ca="1">IF(I1925&lt;&gt;"",INDIRECT("'"&amp;I1925&amp;"'!"&amp;J1925),"")</f>
        <v/>
      </c>
      <c r="I1925" s="1510"/>
      <c r="J1925" s="1506"/>
      <c r="K1925" s="4"/>
    </row>
    <row r="1926" spans="1:11" ht="15">
      <c r="A1926" s="5">
        <v>1867</v>
      </c>
      <c r="B1926" s="721"/>
      <c r="F1926" s="4" t="s">
        <v>4914</v>
      </c>
      <c r="G1926" s="1" t="b">
        <f t="shared" ca="1" si="31"/>
        <v>1</v>
      </c>
      <c r="H1926" s="1505" t="str" cm="1">
        <f t="array" aca="1" ref="H1926" ca="1">IF(I1926&lt;&gt;"",INDIRECT("'"&amp;I1926&amp;"'!"&amp;J1926),"")</f>
        <v/>
      </c>
      <c r="I1926" s="1510"/>
      <c r="J1926" s="1506"/>
      <c r="K1926" s="4"/>
    </row>
    <row r="1927" spans="1:11" ht="15">
      <c r="A1927" s="5">
        <v>1868</v>
      </c>
      <c r="B1927" s="721"/>
      <c r="F1927" s="4" t="s">
        <v>4914</v>
      </c>
      <c r="G1927" s="1" t="b">
        <f t="shared" ca="1" si="31"/>
        <v>1</v>
      </c>
      <c r="H1927" s="1505" t="str" cm="1">
        <f t="array" aca="1" ref="H1927" ca="1">IF(I1927&lt;&gt;"",INDIRECT("'"&amp;I1927&amp;"'!"&amp;J1927),"")</f>
        <v/>
      </c>
      <c r="I1927" s="1510"/>
      <c r="J1927" s="1506"/>
      <c r="K1927" s="4"/>
    </row>
    <row r="1928" spans="1:11" ht="15">
      <c r="A1928" s="5">
        <v>1869</v>
      </c>
      <c r="B1928" s="721"/>
      <c r="F1928" s="4" t="s">
        <v>4914</v>
      </c>
      <c r="G1928" s="1" t="b">
        <f t="shared" ca="1" si="31"/>
        <v>1</v>
      </c>
      <c r="H1928" s="1505" t="str" cm="1">
        <f t="array" aca="1" ref="H1928" ca="1">IF(I1928&lt;&gt;"",INDIRECT("'"&amp;I1928&amp;"'!"&amp;J1928),"")</f>
        <v/>
      </c>
      <c r="I1928" s="1510"/>
      <c r="J1928" s="1506"/>
      <c r="K1928" s="4"/>
    </row>
    <row r="1929" spans="1:11" ht="15">
      <c r="A1929" s="5">
        <v>1870</v>
      </c>
      <c r="B1929" s="721"/>
      <c r="F1929" s="4" t="s">
        <v>4914</v>
      </c>
      <c r="G1929" s="1" t="b">
        <f t="shared" ca="1" si="31"/>
        <v>1</v>
      </c>
      <c r="H1929" s="1505" t="str" cm="1">
        <f t="array" aca="1" ref="H1929" ca="1">IF(I1929&lt;&gt;"",INDIRECT("'"&amp;I1929&amp;"'!"&amp;J1929),"")</f>
        <v/>
      </c>
      <c r="I1929" s="1510"/>
      <c r="J1929" s="1506"/>
      <c r="K1929" s="4"/>
    </row>
    <row r="1930" spans="1:11" ht="15">
      <c r="A1930" s="5">
        <v>1871</v>
      </c>
      <c r="B1930" s="721"/>
      <c r="F1930" s="4" t="s">
        <v>4914</v>
      </c>
      <c r="G1930" s="1" t="b">
        <f t="shared" ca="1" si="31"/>
        <v>1</v>
      </c>
      <c r="H1930" s="1505" t="str" cm="1">
        <f t="array" aca="1" ref="H1930" ca="1">IF(I1930&lt;&gt;"",INDIRECT("'"&amp;I1930&amp;"'!"&amp;J1930),"")</f>
        <v/>
      </c>
      <c r="I1930" s="1510"/>
      <c r="J1930" s="1506"/>
      <c r="K1930" s="4"/>
    </row>
    <row r="1931" spans="1:11" ht="15">
      <c r="A1931" s="5">
        <v>1872</v>
      </c>
      <c r="B1931" s="721"/>
      <c r="F1931" s="4" t="s">
        <v>4914</v>
      </c>
      <c r="G1931" s="1" t="b">
        <f t="shared" ca="1" si="31"/>
        <v>1</v>
      </c>
      <c r="H1931" s="1505" t="str" cm="1">
        <f t="array" aca="1" ref="H1931" ca="1">IF(I1931&lt;&gt;"",INDIRECT("'"&amp;I1931&amp;"'!"&amp;J1931),"")</f>
        <v/>
      </c>
      <c r="I1931" s="1510"/>
      <c r="J1931" s="1506"/>
      <c r="K1931" s="4"/>
    </row>
    <row r="1932" spans="1:11" ht="15">
      <c r="A1932" s="5">
        <v>1873</v>
      </c>
      <c r="B1932" s="721"/>
      <c r="F1932" s="4" t="s">
        <v>4914</v>
      </c>
      <c r="G1932" s="1" t="b">
        <f t="shared" ca="1" si="31"/>
        <v>1</v>
      </c>
      <c r="H1932" s="1505" t="str" cm="1">
        <f t="array" aca="1" ref="H1932" ca="1">IF(I1932&lt;&gt;"",INDIRECT("'"&amp;I1932&amp;"'!"&amp;J1932),"")</f>
        <v/>
      </c>
      <c r="I1932" s="1510"/>
      <c r="J1932" s="1506"/>
      <c r="K1932" s="4"/>
    </row>
    <row r="1933" spans="1:11" ht="15">
      <c r="A1933" s="5">
        <v>1874</v>
      </c>
      <c r="B1933" s="721"/>
      <c r="F1933" s="4" t="s">
        <v>4914</v>
      </c>
      <c r="G1933" s="1" t="b">
        <f t="shared" ca="1" si="31"/>
        <v>1</v>
      </c>
      <c r="H1933" s="1505" t="str" cm="1">
        <f t="array" aca="1" ref="H1933" ca="1">IF(I1933&lt;&gt;"",INDIRECT("'"&amp;I1933&amp;"'!"&amp;J1933),"")</f>
        <v/>
      </c>
      <c r="I1933" s="1510"/>
      <c r="J1933" s="1506"/>
      <c r="K1933" s="4"/>
    </row>
    <row r="1934" spans="1:11" ht="15">
      <c r="A1934" s="5">
        <v>1875</v>
      </c>
      <c r="B1934" s="721"/>
      <c r="F1934" s="4" t="s">
        <v>4914</v>
      </c>
      <c r="G1934" s="1" t="b">
        <f t="shared" ca="1" si="31"/>
        <v>1</v>
      </c>
      <c r="H1934" s="1505" t="str" cm="1">
        <f t="array" aca="1" ref="H1934" ca="1">IF(I1934&lt;&gt;"",INDIRECT("'"&amp;I1934&amp;"'!"&amp;J1934),"")</f>
        <v/>
      </c>
      <c r="I1934" s="1510"/>
      <c r="J1934" s="1506"/>
      <c r="K1934" s="4"/>
    </row>
    <row r="1935" spans="1:11" ht="15">
      <c r="A1935" s="5">
        <v>1876</v>
      </c>
      <c r="B1935" s="721"/>
      <c r="F1935" s="4" t="s">
        <v>4914</v>
      </c>
      <c r="G1935" s="1" t="b">
        <f t="shared" ca="1" si="31"/>
        <v>1</v>
      </c>
      <c r="H1935" s="1505" t="str" cm="1">
        <f t="array" aca="1" ref="H1935" ca="1">IF(I1935&lt;&gt;"",INDIRECT("'"&amp;I1935&amp;"'!"&amp;J1935),"")</f>
        <v/>
      </c>
      <c r="I1935" s="1510"/>
      <c r="J1935" s="1506"/>
      <c r="K1935" s="4"/>
    </row>
    <row r="1936" spans="1:11" ht="15">
      <c r="A1936" s="5">
        <v>1877</v>
      </c>
      <c r="B1936" s="721"/>
      <c r="F1936" s="4" t="s">
        <v>4914</v>
      </c>
      <c r="G1936" s="1" t="b">
        <f t="shared" ca="1" si="31"/>
        <v>1</v>
      </c>
      <c r="H1936" s="1505" t="str" cm="1">
        <f t="array" aca="1" ref="H1936" ca="1">IF(I1936&lt;&gt;"",INDIRECT("'"&amp;I1936&amp;"'!"&amp;J1936),"")</f>
        <v/>
      </c>
      <c r="I1936" s="1510"/>
      <c r="J1936" s="1506"/>
      <c r="K1936" s="4"/>
    </row>
    <row r="1937" spans="1:11" ht="15">
      <c r="A1937">
        <v>1878</v>
      </c>
      <c r="B1937" s="721">
        <f>'Short-Term Long-Term Debt 26'!E64</f>
        <v>185951524</v>
      </c>
      <c r="F1937" s="4"/>
      <c r="G1937" s="1" t="b">
        <f t="shared" ca="1" si="31"/>
        <v>1</v>
      </c>
      <c r="H1937" s="1505" cm="1">
        <f t="array" aca="1" ref="H1937" ca="1">IF(I1937&lt;&gt;"",INDIRECT("'"&amp;I1937&amp;"'!"&amp;J1937),"")</f>
        <v>185951524</v>
      </c>
      <c r="I1937" s="1510" t="s">
        <v>5565</v>
      </c>
      <c r="J1937" s="1506" t="s">
        <v>5093</v>
      </c>
      <c r="K1937" s="4"/>
    </row>
    <row r="1938" spans="1:11" ht="15">
      <c r="A1938">
        <v>1879</v>
      </c>
      <c r="B1938" s="721">
        <f>'Short-Term Long-Term Debt 26'!F64</f>
        <v>12205000</v>
      </c>
      <c r="F1938" s="4"/>
      <c r="G1938" s="1" t="b">
        <f t="shared" ca="1" si="31"/>
        <v>1</v>
      </c>
      <c r="H1938" s="1505" cm="1">
        <f t="array" aca="1" ref="H1938" ca="1">IF(I1938&lt;&gt;"",INDIRECT("'"&amp;I1938&amp;"'!"&amp;J1938),"")</f>
        <v>12205000</v>
      </c>
      <c r="I1938" s="1510" t="s">
        <v>5565</v>
      </c>
      <c r="J1938" s="1506" t="s">
        <v>5129</v>
      </c>
      <c r="K1938" s="4"/>
    </row>
    <row r="1939" spans="1:11" ht="15">
      <c r="A1939" s="5">
        <v>1880</v>
      </c>
      <c r="B1939" s="721"/>
      <c r="C1939" s="2" t="s">
        <v>504</v>
      </c>
      <c r="F1939" s="4" t="s">
        <v>4914</v>
      </c>
      <c r="G1939" s="1" t="b">
        <f t="shared" ca="1" si="31"/>
        <v>1</v>
      </c>
      <c r="H1939" s="1505" t="str" cm="1">
        <f t="array" aca="1" ref="H1939" ca="1">IF(I1939&lt;&gt;"",INDIRECT("'"&amp;I1939&amp;"'!"&amp;J1939),"")</f>
        <v/>
      </c>
      <c r="I1939" s="1510"/>
      <c r="J1939" s="1506"/>
      <c r="K1939" s="4"/>
    </row>
    <row r="1940" spans="1:11" ht="15">
      <c r="A1940" s="5">
        <v>1881</v>
      </c>
      <c r="B1940" s="721"/>
      <c r="C1940" s="2" t="s">
        <v>504</v>
      </c>
      <c r="F1940" s="4" t="s">
        <v>4914</v>
      </c>
      <c r="G1940" s="1" t="b">
        <f t="shared" ca="1" si="31"/>
        <v>1</v>
      </c>
      <c r="H1940" s="1505" t="str" cm="1">
        <f t="array" aca="1" ref="H1940" ca="1">IF(I1940&lt;&gt;"",INDIRECT("'"&amp;I1940&amp;"'!"&amp;J1940),"")</f>
        <v/>
      </c>
      <c r="I1940" s="1510"/>
      <c r="J1940" s="1506"/>
      <c r="K1940" s="4"/>
    </row>
    <row r="1941" spans="1:11" ht="15">
      <c r="A1941" s="5">
        <v>1882</v>
      </c>
      <c r="B1941" s="721"/>
      <c r="C1941" s="2" t="s">
        <v>504</v>
      </c>
      <c r="F1941" s="4" t="s">
        <v>4914</v>
      </c>
      <c r="G1941" s="1" t="b">
        <f t="shared" ca="1" si="31"/>
        <v>1</v>
      </c>
      <c r="H1941" s="1505" t="str" cm="1">
        <f t="array" aca="1" ref="H1941" ca="1">IF(I1941&lt;&gt;"",INDIRECT("'"&amp;I1941&amp;"'!"&amp;J1941),"")</f>
        <v/>
      </c>
      <c r="I1941" s="1510"/>
      <c r="J1941" s="1506"/>
      <c r="K1941" s="4"/>
    </row>
    <row r="1942" spans="1:11" ht="15">
      <c r="A1942" s="5">
        <v>1883</v>
      </c>
      <c r="B1942" s="721"/>
      <c r="F1942" s="4" t="s">
        <v>4914</v>
      </c>
      <c r="G1942" s="1" t="b">
        <f t="shared" ca="1" si="31"/>
        <v>1</v>
      </c>
      <c r="H1942" s="1505" t="str" cm="1">
        <f t="array" aca="1" ref="H1942" ca="1">IF(I1942&lt;&gt;"",INDIRECT("'"&amp;I1942&amp;"'!"&amp;J1942),"")</f>
        <v/>
      </c>
      <c r="I1942" s="1510"/>
      <c r="J1942" s="1506"/>
      <c r="K1942" s="4"/>
    </row>
    <row r="1943" spans="1:11" ht="15">
      <c r="A1943" s="5">
        <v>1884</v>
      </c>
      <c r="B1943" s="721"/>
      <c r="F1943" s="4" t="s">
        <v>4914</v>
      </c>
      <c r="G1943" s="1" t="b">
        <f t="shared" ca="1" si="31"/>
        <v>1</v>
      </c>
      <c r="H1943" s="1505" t="str" cm="1">
        <f t="array" aca="1" ref="H1943" ca="1">IF(I1943&lt;&gt;"",INDIRECT("'"&amp;I1943&amp;"'!"&amp;J1943),"")</f>
        <v/>
      </c>
      <c r="I1943" s="1510"/>
      <c r="J1943" s="1506"/>
      <c r="K1943" s="4"/>
    </row>
    <row r="1944" spans="1:11" ht="15">
      <c r="A1944" s="5">
        <v>1885</v>
      </c>
      <c r="B1944" s="721"/>
      <c r="F1944" s="4" t="s">
        <v>4914</v>
      </c>
      <c r="G1944" s="1" t="b">
        <f t="shared" ca="1" si="31"/>
        <v>1</v>
      </c>
      <c r="H1944" s="1505" t="str" cm="1">
        <f t="array" aca="1" ref="H1944" ca="1">IF(I1944&lt;&gt;"",INDIRECT("'"&amp;I1944&amp;"'!"&amp;J1944),"")</f>
        <v/>
      </c>
      <c r="I1944" s="1510"/>
      <c r="J1944" s="1506"/>
      <c r="K1944" s="4"/>
    </row>
    <row r="1945" spans="1:11" ht="15">
      <c r="A1945" s="5">
        <v>1886</v>
      </c>
      <c r="B1945" s="721"/>
      <c r="F1945" s="4" t="s">
        <v>4914</v>
      </c>
      <c r="G1945" s="1" t="b">
        <f t="shared" ca="1" si="31"/>
        <v>1</v>
      </c>
      <c r="H1945" s="1505" t="str" cm="1">
        <f t="array" aca="1" ref="H1945" ca="1">IF(I1945&lt;&gt;"",INDIRECT("'"&amp;I1945&amp;"'!"&amp;J1945),"")</f>
        <v/>
      </c>
      <c r="I1945" s="1510"/>
      <c r="J1945" s="1506"/>
      <c r="K1945" s="4"/>
    </row>
    <row r="1946" spans="1:11" ht="15">
      <c r="A1946">
        <v>1887</v>
      </c>
      <c r="B1946" s="721">
        <f>'Rest Tax Levies-Tort Im 27'!G3</f>
        <v>0</v>
      </c>
      <c r="F1946" s="4"/>
      <c r="G1946" s="1" t="b">
        <f t="shared" ca="1" si="31"/>
        <v>1</v>
      </c>
      <c r="H1946" s="1505" cm="1">
        <f t="array" aca="1" ref="H1946" ca="1">IF(I1946&lt;&gt;"",INDIRECT("'"&amp;I1946&amp;"'!"&amp;J1946),"")</f>
        <v>0</v>
      </c>
      <c r="I1946" s="1510" t="s">
        <v>5582</v>
      </c>
      <c r="J1946" s="1506" t="s">
        <v>5583</v>
      </c>
      <c r="K1946" s="4"/>
    </row>
    <row r="1947" spans="1:11" ht="15">
      <c r="A1947" s="5">
        <v>1888</v>
      </c>
      <c r="B1947" s="721"/>
      <c r="F1947" s="4" t="s">
        <v>4914</v>
      </c>
      <c r="G1947" s="1" t="b">
        <f t="shared" ca="1" si="31"/>
        <v>1</v>
      </c>
      <c r="H1947" s="1505" t="str" cm="1">
        <f t="array" aca="1" ref="H1947" ca="1">IF(I1947&lt;&gt;"",INDIRECT("'"&amp;I1947&amp;"'!"&amp;J1947),"")</f>
        <v/>
      </c>
      <c r="I1947" s="1510"/>
      <c r="J1947" s="1506"/>
      <c r="K1947" s="4"/>
    </row>
    <row r="1948" spans="1:11" ht="15">
      <c r="A1948">
        <v>1889</v>
      </c>
      <c r="B1948" s="721">
        <f>'Rest Tax Levies-Tort Im 27'!G6</f>
        <v>946</v>
      </c>
      <c r="F1948" s="4"/>
      <c r="G1948" s="1" t="b">
        <f t="shared" ca="1" si="31"/>
        <v>1</v>
      </c>
      <c r="H1948" s="1505" cm="1">
        <f t="array" aca="1" ref="H1948" ca="1">IF(I1948&lt;&gt;"",INDIRECT("'"&amp;I1948&amp;"'!"&amp;J1948),"")</f>
        <v>946</v>
      </c>
      <c r="I1948" s="1510" t="s">
        <v>5582</v>
      </c>
      <c r="J1948" s="1506" t="s">
        <v>4955</v>
      </c>
      <c r="K1948" s="4"/>
    </row>
    <row r="1949" spans="1:11" ht="15">
      <c r="A1949" s="5">
        <v>1890</v>
      </c>
      <c r="B1949" s="721"/>
      <c r="F1949" s="4" t="s">
        <v>4914</v>
      </c>
      <c r="G1949" s="1" t="b">
        <f t="shared" ca="1" si="31"/>
        <v>1</v>
      </c>
      <c r="H1949" s="1505" t="str" cm="1">
        <f t="array" aca="1" ref="H1949" ca="1">IF(I1949&lt;&gt;"",INDIRECT("'"&amp;I1949&amp;"'!"&amp;J1949),"")</f>
        <v/>
      </c>
      <c r="I1949" s="1510"/>
      <c r="J1949" s="1506"/>
      <c r="K1949" s="4"/>
    </row>
    <row r="1950" spans="1:11" ht="15">
      <c r="A1950" s="5">
        <v>1891</v>
      </c>
      <c r="B1950" s="721"/>
      <c r="D1950" s="2" t="s">
        <v>115</v>
      </c>
      <c r="F1950" s="4" t="s">
        <v>4914</v>
      </c>
      <c r="G1950" s="1" t="b">
        <f t="shared" ca="1" si="31"/>
        <v>1</v>
      </c>
      <c r="H1950" s="1505" t="str" cm="1">
        <f t="array" aca="1" ref="H1950" ca="1">IF(I1950&lt;&gt;"",INDIRECT("'"&amp;I1950&amp;"'!"&amp;J1950),"")</f>
        <v/>
      </c>
      <c r="I1950" s="1510"/>
      <c r="J1950" s="1506"/>
      <c r="K1950" s="4"/>
    </row>
    <row r="1951" spans="1:11" ht="15">
      <c r="A1951">
        <v>1892</v>
      </c>
      <c r="B1951" s="721">
        <f>'Rest Tax Levies-Tort Im 27'!G12</f>
        <v>5973995</v>
      </c>
      <c r="F1951" s="4"/>
      <c r="G1951" s="1" t="b">
        <f t="shared" ca="1" si="31"/>
        <v>1</v>
      </c>
      <c r="H1951" s="1505" cm="1">
        <f t="array" aca="1" ref="H1951" ca="1">IF(I1951&lt;&gt;"",INDIRECT("'"&amp;I1951&amp;"'!"&amp;J1951),"")</f>
        <v>5973995</v>
      </c>
      <c r="I1951" s="1510" t="s">
        <v>5582</v>
      </c>
      <c r="J1951" s="1506" t="s">
        <v>4957</v>
      </c>
      <c r="K1951" s="4"/>
    </row>
    <row r="1952" spans="1:11" ht="15">
      <c r="A1952" s="5">
        <v>1893</v>
      </c>
      <c r="B1952" s="721"/>
      <c r="D1952" s="2" t="s">
        <v>115</v>
      </c>
      <c r="F1952" s="4" t="s">
        <v>4914</v>
      </c>
      <c r="G1952" s="1" t="b">
        <f t="shared" ref="G1952:G2015" ca="1" si="32">H1952=B1952</f>
        <v>1</v>
      </c>
      <c r="H1952" s="1505" t="str" cm="1">
        <f t="array" aca="1" ref="H1952" ca="1">IF(I1952&lt;&gt;"",INDIRECT("'"&amp;I1952&amp;"'!"&amp;J1952),"")</f>
        <v/>
      </c>
      <c r="I1952" s="1510"/>
      <c r="J1952" s="1506"/>
      <c r="K1952" s="4"/>
    </row>
    <row r="1953" spans="1:11" ht="15">
      <c r="A1953">
        <v>1894</v>
      </c>
      <c r="B1953" s="721">
        <f>'Rest Tax Levies-Tort Im 27'!G16</f>
        <v>5897488</v>
      </c>
      <c r="C1953" s="2" t="s">
        <v>504</v>
      </c>
      <c r="F1953" s="4"/>
      <c r="G1953" s="1" t="b">
        <f t="shared" ca="1" si="32"/>
        <v>1</v>
      </c>
      <c r="H1953" s="1505" cm="1">
        <f t="array" aca="1" ref="H1953" ca="1">IF(I1953&lt;&gt;"",INDIRECT("'"&amp;I1953&amp;"'!"&amp;J1953),"")</f>
        <v>5897488</v>
      </c>
      <c r="I1953" s="1510" t="s">
        <v>5582</v>
      </c>
      <c r="J1953" s="1506" t="s">
        <v>5143</v>
      </c>
      <c r="K1953" s="4"/>
    </row>
    <row r="1954" spans="1:11" ht="15">
      <c r="A1954" s="5">
        <v>1895</v>
      </c>
      <c r="B1954" s="721"/>
      <c r="C1954" s="2" t="s">
        <v>504</v>
      </c>
      <c r="F1954" s="4" t="s">
        <v>4914</v>
      </c>
      <c r="G1954" s="1" t="b">
        <f t="shared" ca="1" si="32"/>
        <v>1</v>
      </c>
      <c r="H1954" s="1505" t="str" cm="1">
        <f t="array" aca="1" ref="H1954" ca="1">IF(I1954&lt;&gt;"",INDIRECT("'"&amp;I1954&amp;"'!"&amp;J1954),"")</f>
        <v/>
      </c>
      <c r="I1954" s="1510"/>
      <c r="J1954" s="1506"/>
      <c r="K1954" s="4"/>
    </row>
    <row r="1955" spans="1:11" ht="15">
      <c r="A1955">
        <v>1896</v>
      </c>
      <c r="B1955" s="721">
        <f>'Rest Tax Levies-Tort Im 27'!G23</f>
        <v>5897488</v>
      </c>
      <c r="F1955" s="4"/>
      <c r="G1955" s="1" t="b">
        <f t="shared" ca="1" si="32"/>
        <v>1</v>
      </c>
      <c r="H1955" s="1505" cm="1">
        <f t="array" aca="1" ref="H1955" ca="1">IF(I1955&lt;&gt;"",INDIRECT("'"&amp;I1955&amp;"'!"&amp;J1955),"")</f>
        <v>5897488</v>
      </c>
      <c r="I1955" s="1510" t="s">
        <v>5582</v>
      </c>
      <c r="J1955" s="1506" t="s">
        <v>5587</v>
      </c>
      <c r="K1955" s="4"/>
    </row>
    <row r="1956" spans="1:11" ht="15">
      <c r="A1956">
        <v>1897</v>
      </c>
      <c r="B1956" s="721">
        <f>'Rest Tax Levies-Tort Im 27'!G24</f>
        <v>76507</v>
      </c>
      <c r="F1956" s="4"/>
      <c r="G1956" s="1" t="b">
        <f t="shared" ca="1" si="32"/>
        <v>1</v>
      </c>
      <c r="H1956" s="1505" cm="1">
        <f t="array" aca="1" ref="H1956" ca="1">IF(I1956&lt;&gt;"",INDIRECT("'"&amp;I1956&amp;"'!"&amp;J1956),"")</f>
        <v>76507</v>
      </c>
      <c r="I1956" s="1510" t="s">
        <v>5582</v>
      </c>
      <c r="J1956" s="1506" t="s">
        <v>5588</v>
      </c>
      <c r="K1956" s="4"/>
    </row>
    <row r="1957" spans="1:11" ht="15">
      <c r="A1957" s="5">
        <v>1898</v>
      </c>
      <c r="B1957" s="721"/>
      <c r="C1957" s="2" t="s">
        <v>504</v>
      </c>
      <c r="F1957" s="4" t="s">
        <v>4914</v>
      </c>
      <c r="G1957" s="1" t="b">
        <f t="shared" ca="1" si="32"/>
        <v>1</v>
      </c>
      <c r="H1957" s="1505" t="str" cm="1">
        <f t="array" aca="1" ref="H1957" ca="1">IF(I1957&lt;&gt;"",INDIRECT("'"&amp;I1957&amp;"'!"&amp;J1957),"")</f>
        <v/>
      </c>
      <c r="I1957" s="1510"/>
      <c r="J1957" s="1506"/>
      <c r="K1957" s="4"/>
    </row>
    <row r="1958" spans="1:11" ht="15">
      <c r="A1958" s="5">
        <v>1899</v>
      </c>
      <c r="B1958" s="721"/>
      <c r="C1958" s="2" t="s">
        <v>504</v>
      </c>
      <c r="F1958" s="4" t="s">
        <v>4914</v>
      </c>
      <c r="G1958" s="1" t="b">
        <f t="shared" ca="1" si="32"/>
        <v>1</v>
      </c>
      <c r="H1958" s="1505" t="str" cm="1">
        <f t="array" aca="1" ref="H1958" ca="1">IF(I1958&lt;&gt;"",INDIRECT("'"&amp;I1958&amp;"'!"&amp;J1958),"")</f>
        <v/>
      </c>
      <c r="I1958" s="1510"/>
      <c r="J1958" s="1506"/>
      <c r="K1958" s="4"/>
    </row>
    <row r="1959" spans="1:11" ht="15">
      <c r="A1959" s="5">
        <v>1900</v>
      </c>
      <c r="B1959" s="721"/>
      <c r="F1959" s="4" t="s">
        <v>4914</v>
      </c>
      <c r="G1959" s="1" t="b">
        <f t="shared" ca="1" si="32"/>
        <v>1</v>
      </c>
      <c r="H1959" s="1505" t="str" cm="1">
        <f t="array" aca="1" ref="H1959" ca="1">IF(I1959&lt;&gt;"",INDIRECT("'"&amp;I1959&amp;"'!"&amp;J1959),"")</f>
        <v/>
      </c>
      <c r="I1959" s="1510"/>
      <c r="J1959" s="1506"/>
      <c r="K1959" s="4"/>
    </row>
    <row r="1960" spans="1:11" ht="15">
      <c r="A1960" s="5">
        <v>1901</v>
      </c>
      <c r="B1960" s="721"/>
      <c r="F1960" s="4" t="s">
        <v>4914</v>
      </c>
      <c r="G1960" s="1" t="b">
        <f t="shared" ca="1" si="32"/>
        <v>1</v>
      </c>
      <c r="H1960" s="1505" t="str" cm="1">
        <f t="array" aca="1" ref="H1960" ca="1">IF(I1960&lt;&gt;"",INDIRECT("'"&amp;I1960&amp;"'!"&amp;J1960),"")</f>
        <v/>
      </c>
      <c r="I1960" s="1510"/>
      <c r="J1960" s="1506"/>
      <c r="K1960" s="4"/>
    </row>
    <row r="1961" spans="1:11" ht="15">
      <c r="A1961" s="5">
        <v>1902</v>
      </c>
      <c r="B1961" s="721"/>
      <c r="F1961" s="4" t="s">
        <v>4914</v>
      </c>
      <c r="G1961" s="1" t="b">
        <f t="shared" ca="1" si="32"/>
        <v>1</v>
      </c>
      <c r="H1961" s="1505" t="str" cm="1">
        <f t="array" aca="1" ref="H1961" ca="1">IF(I1961&lt;&gt;"",INDIRECT("'"&amp;I1961&amp;"'!"&amp;J1961),"")</f>
        <v/>
      </c>
      <c r="I1961" s="1510"/>
      <c r="J1961" s="1506"/>
      <c r="K1961" s="4"/>
    </row>
    <row r="1962" spans="1:11" ht="15">
      <c r="A1962" s="5">
        <v>1903</v>
      </c>
      <c r="B1962" s="721"/>
      <c r="F1962" s="4" t="s">
        <v>4914</v>
      </c>
      <c r="G1962" s="1" t="b">
        <f t="shared" ca="1" si="32"/>
        <v>1</v>
      </c>
      <c r="H1962" s="1505" t="str" cm="1">
        <f t="array" aca="1" ref="H1962" ca="1">IF(I1962&lt;&gt;"",INDIRECT("'"&amp;I1962&amp;"'!"&amp;J1962),"")</f>
        <v/>
      </c>
      <c r="I1962" s="1510"/>
      <c r="J1962" s="1506"/>
      <c r="K1962" s="4"/>
    </row>
    <row r="1963" spans="1:11" ht="15">
      <c r="A1963" s="5">
        <v>1904</v>
      </c>
      <c r="B1963" s="721"/>
      <c r="F1963" s="4" t="s">
        <v>4914</v>
      </c>
      <c r="G1963" s="1" t="b">
        <f t="shared" ca="1" si="32"/>
        <v>1</v>
      </c>
      <c r="H1963" s="1505" t="str" cm="1">
        <f t="array" aca="1" ref="H1963" ca="1">IF(I1963&lt;&gt;"",INDIRECT("'"&amp;I1963&amp;"'!"&amp;J1963),"")</f>
        <v/>
      </c>
      <c r="I1963" s="1510"/>
      <c r="J1963" s="1506"/>
      <c r="K1963" s="4"/>
    </row>
    <row r="1964" spans="1:11" ht="15">
      <c r="A1964" s="5">
        <v>1905</v>
      </c>
      <c r="B1964" s="721"/>
      <c r="F1964" s="4" t="s">
        <v>4914</v>
      </c>
      <c r="G1964" s="1" t="b">
        <f t="shared" ca="1" si="32"/>
        <v>1</v>
      </c>
      <c r="H1964" s="1505" t="str" cm="1">
        <f t="array" aca="1" ref="H1964" ca="1">IF(I1964&lt;&gt;"",INDIRECT("'"&amp;I1964&amp;"'!"&amp;J1964),"")</f>
        <v/>
      </c>
      <c r="I1964" s="1510"/>
      <c r="J1964" s="1506"/>
      <c r="K1964" s="4"/>
    </row>
    <row r="1965" spans="1:11" ht="15">
      <c r="A1965" s="5">
        <v>1906</v>
      </c>
      <c r="B1965" s="721"/>
      <c r="F1965" s="4" t="s">
        <v>4914</v>
      </c>
      <c r="G1965" s="1" t="b">
        <f t="shared" ca="1" si="32"/>
        <v>1</v>
      </c>
      <c r="H1965" s="1505" t="str" cm="1">
        <f t="array" aca="1" ref="H1965" ca="1">IF(I1965&lt;&gt;"",INDIRECT("'"&amp;I1965&amp;"'!"&amp;J1965),"")</f>
        <v/>
      </c>
      <c r="I1965" s="1510"/>
      <c r="J1965" s="1506"/>
      <c r="K1965" s="4"/>
    </row>
    <row r="1966" spans="1:11" ht="15">
      <c r="A1966" s="5">
        <v>1907</v>
      </c>
      <c r="B1966" s="721"/>
      <c r="F1966" s="4" t="s">
        <v>4914</v>
      </c>
      <c r="G1966" s="1" t="b">
        <f t="shared" ca="1" si="32"/>
        <v>1</v>
      </c>
      <c r="H1966" s="1505" t="str" cm="1">
        <f t="array" aca="1" ref="H1966" ca="1">IF(I1966&lt;&gt;"",INDIRECT("'"&amp;I1966&amp;"'!"&amp;J1966),"")</f>
        <v/>
      </c>
      <c r="I1966" s="1510"/>
      <c r="J1966" s="1506"/>
      <c r="K1966" s="4"/>
    </row>
    <row r="1967" spans="1:11" ht="15">
      <c r="A1967" s="5">
        <v>1908</v>
      </c>
      <c r="B1967" s="721"/>
      <c r="F1967" s="4" t="s">
        <v>4914</v>
      </c>
      <c r="G1967" s="1" t="b">
        <f t="shared" ca="1" si="32"/>
        <v>1</v>
      </c>
      <c r="H1967" s="1505" t="str" cm="1">
        <f t="array" aca="1" ref="H1967" ca="1">IF(I1967&lt;&gt;"",INDIRECT("'"&amp;I1967&amp;"'!"&amp;J1967),"")</f>
        <v/>
      </c>
      <c r="I1967" s="1510"/>
      <c r="J1967" s="1506"/>
      <c r="K1967" s="4"/>
    </row>
    <row r="1968" spans="1:11" ht="15">
      <c r="A1968" s="5">
        <v>1909</v>
      </c>
      <c r="B1968" s="721"/>
      <c r="F1968" s="4" t="s">
        <v>4914</v>
      </c>
      <c r="G1968" s="1" t="b">
        <f t="shared" ca="1" si="32"/>
        <v>1</v>
      </c>
      <c r="H1968" s="1505" t="str" cm="1">
        <f t="array" aca="1" ref="H1968" ca="1">IF(I1968&lt;&gt;"",INDIRECT("'"&amp;I1968&amp;"'!"&amp;J1968),"")</f>
        <v/>
      </c>
      <c r="I1968" s="1510"/>
      <c r="J1968" s="1506"/>
      <c r="K1968" s="4"/>
    </row>
    <row r="1969" spans="1:11" ht="15">
      <c r="A1969">
        <v>1910</v>
      </c>
      <c r="B1969" s="721">
        <f>'Rest Tax Levies-Tort Im 27'!H3</f>
        <v>0</v>
      </c>
      <c r="F1969" s="4"/>
      <c r="G1969" s="1" t="b">
        <f t="shared" ca="1" si="32"/>
        <v>1</v>
      </c>
      <c r="H1969" s="1505" cm="1">
        <f t="array" aca="1" ref="H1969" ca="1">IF(I1969&lt;&gt;"",INDIRECT("'"&amp;I1969&amp;"'!"&amp;J1969),"")</f>
        <v>0</v>
      </c>
      <c r="I1969" s="1510" t="s">
        <v>5582</v>
      </c>
      <c r="J1969" s="1506" t="s">
        <v>5589</v>
      </c>
      <c r="K1969" s="4"/>
    </row>
    <row r="1970" spans="1:11" ht="15">
      <c r="A1970">
        <v>1911</v>
      </c>
      <c r="B1970" s="721">
        <f>'Rest Tax Levies-Tort Im 27'!H5</f>
        <v>39041902</v>
      </c>
      <c r="F1970" s="4"/>
      <c r="G1970" s="1" t="b">
        <f t="shared" ca="1" si="32"/>
        <v>1</v>
      </c>
      <c r="H1970" s="1505" cm="1">
        <f t="array" aca="1" ref="H1970" ca="1">IF(I1970&lt;&gt;"",INDIRECT("'"&amp;I1970&amp;"'!"&amp;J1970),"")</f>
        <v>39041902</v>
      </c>
      <c r="I1970" s="1510" t="s">
        <v>5582</v>
      </c>
      <c r="J1970" s="1506" t="s">
        <v>4965</v>
      </c>
      <c r="K1970" s="4"/>
    </row>
    <row r="1971" spans="1:11" ht="15">
      <c r="A1971">
        <v>1912</v>
      </c>
      <c r="B1971" s="721">
        <f>'Rest Tax Levies-Tort Im 27'!H6</f>
        <v>0</v>
      </c>
      <c r="F1971" s="4"/>
      <c r="G1971" s="1" t="b">
        <f t="shared" ca="1" si="32"/>
        <v>1</v>
      </c>
      <c r="H1971" s="1505" cm="1">
        <f t="array" aca="1" ref="H1971" ca="1">IF(I1971&lt;&gt;"",INDIRECT("'"&amp;I1971&amp;"'!"&amp;J1971),"")</f>
        <v>0</v>
      </c>
      <c r="I1971" s="1510" t="s">
        <v>5582</v>
      </c>
      <c r="J1971" s="1506" t="s">
        <v>5590</v>
      </c>
      <c r="K1971" s="4"/>
    </row>
    <row r="1972" spans="1:11" ht="15">
      <c r="A1972">
        <v>1913</v>
      </c>
      <c r="B1972" s="721">
        <f>'Rest Tax Levies-Tort Im 27'!H10</f>
        <v>0</v>
      </c>
      <c r="F1972" s="4"/>
      <c r="G1972" s="1" t="b">
        <f t="shared" ca="1" si="32"/>
        <v>1</v>
      </c>
      <c r="H1972" s="1505" cm="1">
        <f t="array" aca="1" ref="H1972" ca="1">IF(I1972&lt;&gt;"",INDIRECT("'"&amp;I1972&amp;"'!"&amp;J1972),"")</f>
        <v>0</v>
      </c>
      <c r="I1972" s="1510" t="s">
        <v>5582</v>
      </c>
      <c r="J1972" s="1506" t="s">
        <v>4964</v>
      </c>
      <c r="K1972" s="4"/>
    </row>
    <row r="1973" spans="1:11" ht="15">
      <c r="A1973" s="5">
        <v>1914</v>
      </c>
      <c r="B1973" s="721"/>
      <c r="F1973" s="4" t="s">
        <v>4914</v>
      </c>
      <c r="G1973" s="1" t="b">
        <f t="shared" ca="1" si="32"/>
        <v>1</v>
      </c>
      <c r="H1973" s="1505" t="str" cm="1">
        <f t="array" aca="1" ref="H1973" ca="1">IF(I1973&lt;&gt;"",INDIRECT("'"&amp;I1973&amp;"'!"&amp;J1973),"")</f>
        <v/>
      </c>
      <c r="I1973" s="1510"/>
      <c r="J1973" s="1506"/>
      <c r="K1973" s="4"/>
    </row>
    <row r="1974" spans="1:11" ht="15">
      <c r="A1974" s="5">
        <v>1915</v>
      </c>
      <c r="B1974" s="721"/>
      <c r="D1974" s="2" t="s">
        <v>115</v>
      </c>
      <c r="F1974" s="4" t="s">
        <v>4914</v>
      </c>
      <c r="G1974" s="1" t="b">
        <f t="shared" ca="1" si="32"/>
        <v>1</v>
      </c>
      <c r="H1974" s="1505" t="str" cm="1">
        <f t="array" aca="1" ref="H1974" ca="1">IF(I1974&lt;&gt;"",INDIRECT("'"&amp;I1974&amp;"'!"&amp;J1974),"")</f>
        <v/>
      </c>
      <c r="I1974" s="1510"/>
      <c r="J1974" s="1506"/>
      <c r="K1974" s="4"/>
    </row>
    <row r="1975" spans="1:11" ht="15">
      <c r="A1975">
        <v>1916</v>
      </c>
      <c r="B1975" s="721">
        <f>'Rest Tax Levies-Tort Im 27'!H12</f>
        <v>39041902</v>
      </c>
      <c r="F1975" s="4"/>
      <c r="G1975" s="1" t="b">
        <f t="shared" ca="1" si="32"/>
        <v>1</v>
      </c>
      <c r="H1975" s="1505" cm="1">
        <f t="array" aca="1" ref="H1975" ca="1">IF(I1975&lt;&gt;"",INDIRECT("'"&amp;I1975&amp;"'!"&amp;J1975),"")</f>
        <v>39041902</v>
      </c>
      <c r="I1975" s="1510" t="s">
        <v>5582</v>
      </c>
      <c r="J1975" s="1506" t="s">
        <v>4966</v>
      </c>
      <c r="K1975" s="4"/>
    </row>
    <row r="1976" spans="1:11" ht="15">
      <c r="A1976" s="5">
        <v>1917</v>
      </c>
      <c r="B1976" s="721"/>
      <c r="D1976" s="2" t="s">
        <v>115</v>
      </c>
      <c r="F1976" s="4" t="s">
        <v>4914</v>
      </c>
      <c r="G1976" s="1" t="b">
        <f t="shared" ca="1" si="32"/>
        <v>1</v>
      </c>
      <c r="H1976" s="1505" t="str" cm="1">
        <f t="array" aca="1" ref="H1976" ca="1">IF(I1976&lt;&gt;"",INDIRECT("'"&amp;I1976&amp;"'!"&amp;J1976),"")</f>
        <v/>
      </c>
      <c r="I1976" s="1510"/>
      <c r="J1976" s="1506"/>
      <c r="K1976" s="4"/>
    </row>
    <row r="1977" spans="1:11" ht="15">
      <c r="A1977">
        <v>1918</v>
      </c>
      <c r="B1977" s="721">
        <f>'Rest Tax Levies-Tort Im 27'!H15</f>
        <v>0</v>
      </c>
      <c r="C1977" s="2" t="s">
        <v>504</v>
      </c>
      <c r="F1977" s="4"/>
      <c r="G1977" s="1" t="b">
        <f t="shared" ca="1" si="32"/>
        <v>1</v>
      </c>
      <c r="H1977" s="1505" cm="1">
        <f t="array" aca="1" ref="H1977" ca="1">IF(I1977&lt;&gt;"",INDIRECT("'"&amp;I1977&amp;"'!"&amp;J1977),"")</f>
        <v>0</v>
      </c>
      <c r="I1977" s="1510" t="s">
        <v>5582</v>
      </c>
      <c r="J1977" s="1506" t="s">
        <v>5182</v>
      </c>
      <c r="K1977" s="4"/>
    </row>
    <row r="1978" spans="1:11" ht="15">
      <c r="A1978">
        <v>1919</v>
      </c>
      <c r="B1978" s="721">
        <f>'Rest Tax Levies-Tort Im 27'!H22</f>
        <v>0</v>
      </c>
      <c r="C1978" s="2" t="s">
        <v>504</v>
      </c>
      <c r="F1978" s="4"/>
      <c r="G1978" s="1" t="b">
        <f t="shared" ca="1" si="32"/>
        <v>1</v>
      </c>
      <c r="H1978" s="1505" cm="1">
        <f t="array" aca="1" ref="H1978" ca="1">IF(I1978&lt;&gt;"",INDIRECT("'"&amp;I1978&amp;"'!"&amp;J1978),"")</f>
        <v>0</v>
      </c>
      <c r="I1978" s="1510" t="s">
        <v>5582</v>
      </c>
      <c r="J1978" s="1506" t="s">
        <v>5592</v>
      </c>
      <c r="K1978" s="4"/>
    </row>
    <row r="1979" spans="1:11" ht="15">
      <c r="A1979" s="5">
        <v>1920</v>
      </c>
      <c r="B1979" s="721"/>
      <c r="D1979" s="2" t="s">
        <v>115</v>
      </c>
      <c r="F1979" s="4" t="s">
        <v>4914</v>
      </c>
      <c r="G1979" s="1" t="b">
        <f t="shared" ca="1" si="32"/>
        <v>1</v>
      </c>
      <c r="H1979" s="1505" t="str" cm="1">
        <f t="array" aca="1" ref="H1979" ca="1">IF(I1979&lt;&gt;"",INDIRECT("'"&amp;I1979&amp;"'!"&amp;J1979),"")</f>
        <v/>
      </c>
      <c r="I1979" s="1510"/>
      <c r="J1979" s="1506"/>
      <c r="K1979" s="4"/>
    </row>
    <row r="1980" spans="1:11" ht="15">
      <c r="A1980">
        <v>1921</v>
      </c>
      <c r="B1980" s="721">
        <f>'Rest Tax Levies-Tort Im 27'!H23</f>
        <v>39041902</v>
      </c>
      <c r="F1980" s="4"/>
      <c r="G1980" s="1" t="b">
        <f t="shared" ca="1" si="32"/>
        <v>1</v>
      </c>
      <c r="H1980" s="1505" cm="1">
        <f t="array" aca="1" ref="H1980" ca="1">IF(I1980&lt;&gt;"",INDIRECT("'"&amp;I1980&amp;"'!"&amp;J1980),"")</f>
        <v>39041902</v>
      </c>
      <c r="I1980" s="1510" t="s">
        <v>5582</v>
      </c>
      <c r="J1980" s="1506" t="s">
        <v>5593</v>
      </c>
      <c r="K1980" s="4"/>
    </row>
    <row r="1981" spans="1:11" ht="15">
      <c r="A1981">
        <v>1922</v>
      </c>
      <c r="B1981" s="721">
        <f>'Rest Tax Levies-Tort Im 27'!H24</f>
        <v>0</v>
      </c>
      <c r="F1981" s="4"/>
      <c r="G1981" s="1" t="b">
        <f t="shared" ca="1" si="32"/>
        <v>1</v>
      </c>
      <c r="H1981" s="1505" cm="1">
        <f t="array" aca="1" ref="H1981" ca="1">IF(I1981&lt;&gt;"",INDIRECT("'"&amp;I1981&amp;"'!"&amp;J1981),"")</f>
        <v>0</v>
      </c>
      <c r="I1981" s="1510" t="s">
        <v>5582</v>
      </c>
      <c r="J1981" s="1506" t="s">
        <v>5594</v>
      </c>
      <c r="K1981" s="4"/>
    </row>
    <row r="1982" spans="1:11" ht="15">
      <c r="A1982">
        <v>1923</v>
      </c>
      <c r="B1982" s="721">
        <f>'Rest Tax Levies-Tort Im 27'!I3</f>
        <v>0</v>
      </c>
      <c r="C1982" s="2" t="s">
        <v>504</v>
      </c>
      <c r="F1982" s="4"/>
      <c r="G1982" s="1" t="b">
        <f t="shared" ca="1" si="32"/>
        <v>1</v>
      </c>
      <c r="H1982" s="1505" cm="1">
        <f t="array" aca="1" ref="H1982" ca="1">IF(I1982&lt;&gt;"",INDIRECT("'"&amp;I1982&amp;"'!"&amp;J1982),"")</f>
        <v>0</v>
      </c>
      <c r="I1982" s="1510" t="s">
        <v>5582</v>
      </c>
      <c r="J1982" s="1506" t="s">
        <v>5595</v>
      </c>
      <c r="K1982" s="4"/>
    </row>
    <row r="1983" spans="1:11" ht="15">
      <c r="A1983">
        <v>1924</v>
      </c>
      <c r="B1983" s="721">
        <f>'Rest Tax Levies-Tort Im 27'!I5</f>
        <v>0</v>
      </c>
      <c r="C1983" s="2" t="s">
        <v>504</v>
      </c>
      <c r="F1983" s="4"/>
      <c r="G1983" s="1" t="b">
        <f t="shared" ca="1" si="32"/>
        <v>1</v>
      </c>
      <c r="H1983" s="1505" cm="1">
        <f t="array" aca="1" ref="H1983" ca="1">IF(I1983&lt;&gt;"",INDIRECT("'"&amp;I1983&amp;"'!"&amp;J1983),"")</f>
        <v>0</v>
      </c>
      <c r="I1983" s="1510" t="s">
        <v>5582</v>
      </c>
      <c r="J1983" s="1506" t="s">
        <v>5596</v>
      </c>
      <c r="K1983" s="4"/>
    </row>
    <row r="1984" spans="1:11" ht="15">
      <c r="A1984">
        <v>1925</v>
      </c>
      <c r="B1984" s="721">
        <f>'Rest Tax Levies-Tort Im 27'!I6</f>
        <v>0</v>
      </c>
      <c r="F1984" s="4"/>
      <c r="G1984" s="1" t="b">
        <f t="shared" ca="1" si="32"/>
        <v>1</v>
      </c>
      <c r="H1984" s="1505" cm="1">
        <f t="array" aca="1" ref="H1984" ca="1">IF(I1984&lt;&gt;"",INDIRECT("'"&amp;I1984&amp;"'!"&amp;J1984),"")</f>
        <v>0</v>
      </c>
      <c r="I1984" s="1510" t="s">
        <v>5582</v>
      </c>
      <c r="J1984" s="1506" t="s">
        <v>5597</v>
      </c>
      <c r="K1984" s="4"/>
    </row>
    <row r="1985" spans="1:11" ht="15">
      <c r="A1985">
        <v>1926</v>
      </c>
      <c r="B1985" s="721">
        <f>'Rest Tax Levies-Tort Im 27'!I11</f>
        <v>0</v>
      </c>
      <c r="F1985" s="4"/>
      <c r="G1985" s="1" t="b">
        <f t="shared" ca="1" si="32"/>
        <v>1</v>
      </c>
      <c r="H1985" s="1505" cm="1">
        <f t="array" aca="1" ref="H1985" ca="1">IF(I1985&lt;&gt;"",INDIRECT("'"&amp;I1985&amp;"'!"&amp;J1985),"")</f>
        <v>0</v>
      </c>
      <c r="I1985" s="1510" t="s">
        <v>5582</v>
      </c>
      <c r="J1985" s="1506" t="s">
        <v>5598</v>
      </c>
      <c r="K1985" s="4"/>
    </row>
    <row r="1986" spans="1:11" ht="15">
      <c r="A1986">
        <v>1927</v>
      </c>
      <c r="B1986" s="721">
        <f>'Rest Tax Levies-Tort Im 27'!I10</f>
        <v>0</v>
      </c>
      <c r="F1986" s="4"/>
      <c r="G1986" s="1" t="b">
        <f t="shared" ca="1" si="32"/>
        <v>1</v>
      </c>
      <c r="H1986" s="1505" cm="1">
        <f t="array" aca="1" ref="H1986" ca="1">IF(I1986&lt;&gt;"",INDIRECT("'"&amp;I1986&amp;"'!"&amp;J1986),"")</f>
        <v>0</v>
      </c>
      <c r="I1986" s="1510" t="s">
        <v>5582</v>
      </c>
      <c r="J1986" s="1506" t="s">
        <v>5599</v>
      </c>
      <c r="K1986" s="4"/>
    </row>
    <row r="1987" spans="1:11" ht="15">
      <c r="A1987" s="5">
        <v>1928</v>
      </c>
      <c r="B1987" s="721"/>
      <c r="D1987" s="2" t="s">
        <v>115</v>
      </c>
      <c r="F1987" s="4" t="s">
        <v>4914</v>
      </c>
      <c r="G1987" s="1" t="b">
        <f t="shared" ca="1" si="32"/>
        <v>1</v>
      </c>
      <c r="H1987" s="1505" t="str" cm="1">
        <f t="array" aca="1" ref="H1987" ca="1">IF(I1987&lt;&gt;"",INDIRECT("'"&amp;I1987&amp;"'!"&amp;J1987),"")</f>
        <v/>
      </c>
      <c r="I1987" s="1510"/>
      <c r="J1987" s="1506"/>
      <c r="K1987" s="4"/>
    </row>
    <row r="1988" spans="1:11" ht="15">
      <c r="A1988">
        <v>1929</v>
      </c>
      <c r="B1988" s="721">
        <f>'Rest Tax Levies-Tort Im 27'!I12</f>
        <v>0</v>
      </c>
      <c r="F1988" s="4"/>
      <c r="G1988" s="1" t="b">
        <f t="shared" ca="1" si="32"/>
        <v>1</v>
      </c>
      <c r="H1988" s="1505" cm="1">
        <f t="array" aca="1" ref="H1988" ca="1">IF(I1988&lt;&gt;"",INDIRECT("'"&amp;I1988&amp;"'!"&amp;J1988),"")</f>
        <v>0</v>
      </c>
      <c r="I1988" s="1510" t="s">
        <v>5582</v>
      </c>
      <c r="J1988" s="1506" t="s">
        <v>5600</v>
      </c>
      <c r="K1988" s="4"/>
    </row>
    <row r="1989" spans="1:11" ht="15">
      <c r="A1989" s="5">
        <v>1930</v>
      </c>
      <c r="B1989" s="721"/>
      <c r="D1989" s="2" t="s">
        <v>115</v>
      </c>
      <c r="F1989" s="4" t="s">
        <v>4914</v>
      </c>
      <c r="G1989" s="1" t="b">
        <f t="shared" ca="1" si="32"/>
        <v>1</v>
      </c>
      <c r="H1989" s="1505" t="str" cm="1">
        <f t="array" aca="1" ref="H1989" ca="1">IF(I1989&lt;&gt;"",INDIRECT("'"&amp;I1989&amp;"'!"&amp;J1989),"")</f>
        <v/>
      </c>
      <c r="I1989" s="1510"/>
      <c r="J1989" s="1506"/>
      <c r="K1989" s="4"/>
    </row>
    <row r="1990" spans="1:11" ht="15">
      <c r="A1990">
        <v>1931</v>
      </c>
      <c r="B1990" s="721">
        <f>'Rest Tax Levies-Tort Im 27'!I15</f>
        <v>0</v>
      </c>
      <c r="C1990" s="2" t="s">
        <v>504</v>
      </c>
      <c r="F1990" s="4"/>
      <c r="G1990" s="1" t="b">
        <f t="shared" ca="1" si="32"/>
        <v>1</v>
      </c>
      <c r="H1990" s="1505" cm="1">
        <f t="array" aca="1" ref="H1990" ca="1">IF(I1990&lt;&gt;"",INDIRECT("'"&amp;I1990&amp;"'!"&amp;J1990),"")</f>
        <v>0</v>
      </c>
      <c r="I1990" s="1510" t="s">
        <v>5582</v>
      </c>
      <c r="J1990" s="1506" t="s">
        <v>5601</v>
      </c>
      <c r="K1990" s="4"/>
    </row>
    <row r="1991" spans="1:11" ht="15">
      <c r="A1991">
        <v>1932</v>
      </c>
      <c r="B1991" s="721">
        <f>'Rest Tax Levies-Tort Im 27'!I22</f>
        <v>0</v>
      </c>
      <c r="C1991" s="2" t="s">
        <v>504</v>
      </c>
      <c r="F1991" s="4"/>
      <c r="G1991" s="1" t="b">
        <f t="shared" ca="1" si="32"/>
        <v>1</v>
      </c>
      <c r="H1991" s="1505" cm="1">
        <f t="array" aca="1" ref="H1991" ca="1">IF(I1991&lt;&gt;"",INDIRECT("'"&amp;I1991&amp;"'!"&amp;J1991),"")</f>
        <v>0</v>
      </c>
      <c r="I1991" s="1510" t="s">
        <v>5582</v>
      </c>
      <c r="J1991" s="1506" t="s">
        <v>5602</v>
      </c>
      <c r="K1991" s="4"/>
    </row>
    <row r="1992" spans="1:11" ht="15">
      <c r="A1992" s="5">
        <v>1933</v>
      </c>
      <c r="B1992" s="721"/>
      <c r="D1992" s="2" t="s">
        <v>115</v>
      </c>
      <c r="F1992" s="4" t="s">
        <v>4914</v>
      </c>
      <c r="G1992" s="1" t="b">
        <f t="shared" ca="1" si="32"/>
        <v>1</v>
      </c>
      <c r="H1992" s="1505" t="str" cm="1">
        <f t="array" aca="1" ref="H1992" ca="1">IF(I1992&lt;&gt;"",INDIRECT("'"&amp;I1992&amp;"'!"&amp;J1992),"")</f>
        <v/>
      </c>
      <c r="I1992" s="1510"/>
      <c r="J1992" s="1506"/>
      <c r="K1992" s="4"/>
    </row>
    <row r="1993" spans="1:11" ht="15">
      <c r="A1993">
        <v>1934</v>
      </c>
      <c r="B1993" s="721">
        <f>'Rest Tax Levies-Tort Im 27'!I23</f>
        <v>0</v>
      </c>
      <c r="F1993" s="4"/>
      <c r="G1993" s="1" t="b">
        <f t="shared" ca="1" si="32"/>
        <v>1</v>
      </c>
      <c r="H1993" s="1505" cm="1">
        <f t="array" aca="1" ref="H1993" ca="1">IF(I1993&lt;&gt;"",INDIRECT("'"&amp;I1993&amp;"'!"&amp;J1993),"")</f>
        <v>0</v>
      </c>
      <c r="I1993" s="1510" t="s">
        <v>5582</v>
      </c>
      <c r="J1993" s="1506" t="s">
        <v>5603</v>
      </c>
      <c r="K1993" s="4"/>
    </row>
    <row r="1994" spans="1:11" ht="15">
      <c r="A1994">
        <v>1935</v>
      </c>
      <c r="B1994" s="721">
        <f>'Rest Tax Levies-Tort Im 27'!I24</f>
        <v>0</v>
      </c>
      <c r="F1994" s="4"/>
      <c r="G1994" s="1" t="b">
        <f t="shared" ca="1" si="32"/>
        <v>1</v>
      </c>
      <c r="H1994" s="1505" cm="1">
        <f t="array" aca="1" ref="H1994" ca="1">IF(I1994&lt;&gt;"",INDIRECT("'"&amp;I1994&amp;"'!"&amp;J1994),"")</f>
        <v>0</v>
      </c>
      <c r="I1994" s="1510" t="s">
        <v>5582</v>
      </c>
      <c r="J1994" s="1506" t="s">
        <v>5604</v>
      </c>
      <c r="K1994" s="4"/>
    </row>
    <row r="1995" spans="1:11" ht="15">
      <c r="A1995" s="5">
        <v>1936</v>
      </c>
      <c r="B1995" s="721"/>
      <c r="C1995" s="2" t="s">
        <v>504</v>
      </c>
      <c r="F1995" s="4" t="s">
        <v>4914</v>
      </c>
      <c r="G1995" s="1" t="b">
        <f t="shared" ca="1" si="32"/>
        <v>1</v>
      </c>
      <c r="H1995" s="1505" t="str" cm="1">
        <f t="array" aca="1" ref="H1995" ca="1">IF(I1995&lt;&gt;"",INDIRECT("'"&amp;I1995&amp;"'!"&amp;J1995),"")</f>
        <v/>
      </c>
      <c r="I1995" s="1510"/>
      <c r="J1995" s="1506"/>
      <c r="K1995" s="4"/>
    </row>
    <row r="1996" spans="1:11" ht="15">
      <c r="A1996" s="5">
        <v>1937</v>
      </c>
      <c r="B1996" s="721"/>
      <c r="C1996" s="2" t="s">
        <v>504</v>
      </c>
      <c r="F1996" s="4" t="s">
        <v>4914</v>
      </c>
      <c r="G1996" s="1" t="b">
        <f t="shared" ca="1" si="32"/>
        <v>1</v>
      </c>
      <c r="H1996" s="1505" t="str" cm="1">
        <f t="array" aca="1" ref="H1996" ca="1">IF(I1996&lt;&gt;"",INDIRECT("'"&amp;I1996&amp;"'!"&amp;J1996),"")</f>
        <v/>
      </c>
      <c r="I1996" s="1510"/>
      <c r="J1996" s="1506"/>
      <c r="K1996" s="4"/>
    </row>
    <row r="1997" spans="1:11" ht="15">
      <c r="A1997" s="5">
        <v>1938</v>
      </c>
      <c r="B1997" s="721"/>
      <c r="F1997" s="4" t="s">
        <v>4914</v>
      </c>
      <c r="G1997" s="1" t="b">
        <f t="shared" ca="1" si="32"/>
        <v>1</v>
      </c>
      <c r="H1997" s="1505" t="str" cm="1">
        <f t="array" aca="1" ref="H1997" ca="1">IF(I1997&lt;&gt;"",INDIRECT("'"&amp;I1997&amp;"'!"&amp;J1997),"")</f>
        <v/>
      </c>
      <c r="I1997" s="1510"/>
      <c r="J1997" s="1506"/>
      <c r="K1997" s="4"/>
    </row>
    <row r="1998" spans="1:11" ht="15">
      <c r="A1998" s="5">
        <v>1939</v>
      </c>
      <c r="B1998" s="721"/>
      <c r="F1998" s="4" t="s">
        <v>4914</v>
      </c>
      <c r="G1998" s="1" t="b">
        <f t="shared" ca="1" si="32"/>
        <v>1</v>
      </c>
      <c r="H1998" s="1505" t="str" cm="1">
        <f t="array" aca="1" ref="H1998" ca="1">IF(I1998&lt;&gt;"",INDIRECT("'"&amp;I1998&amp;"'!"&amp;J1998),"")</f>
        <v/>
      </c>
      <c r="I1998" s="1510"/>
      <c r="J1998" s="1506"/>
      <c r="K1998" s="4"/>
    </row>
    <row r="1999" spans="1:11" ht="15">
      <c r="A1999" s="5">
        <v>1940</v>
      </c>
      <c r="B1999" s="721"/>
      <c r="F1999" s="4" t="s">
        <v>4914</v>
      </c>
      <c r="G1999" s="1" t="b">
        <f t="shared" ca="1" si="32"/>
        <v>1</v>
      </c>
      <c r="H1999" s="1505" t="str" cm="1">
        <f t="array" aca="1" ref="H1999" ca="1">IF(I1999&lt;&gt;"",INDIRECT("'"&amp;I1999&amp;"'!"&amp;J1999),"")</f>
        <v/>
      </c>
      <c r="I1999" s="1510"/>
      <c r="J1999" s="1506"/>
      <c r="K1999" s="4"/>
    </row>
    <row r="2000" spans="1:11" ht="15">
      <c r="A2000" s="5">
        <v>1941</v>
      </c>
      <c r="B2000" s="721"/>
      <c r="F2000" s="4" t="s">
        <v>4914</v>
      </c>
      <c r="G2000" s="1" t="b">
        <f t="shared" ca="1" si="32"/>
        <v>1</v>
      </c>
      <c r="H2000" s="1505" t="str" cm="1">
        <f t="array" aca="1" ref="H2000" ca="1">IF(I2000&lt;&gt;"",INDIRECT("'"&amp;I2000&amp;"'!"&amp;J2000),"")</f>
        <v/>
      </c>
      <c r="I2000" s="1510"/>
      <c r="J2000" s="1506"/>
      <c r="K2000" s="4"/>
    </row>
    <row r="2001" spans="1:11" ht="15">
      <c r="A2001" s="5">
        <v>1942</v>
      </c>
      <c r="B2001" s="721"/>
      <c r="F2001" s="4" t="s">
        <v>4914</v>
      </c>
      <c r="G2001" s="1" t="b">
        <f t="shared" ca="1" si="32"/>
        <v>1</v>
      </c>
      <c r="H2001" s="1505" t="str" cm="1">
        <f t="array" aca="1" ref="H2001" ca="1">IF(I2001&lt;&gt;"",INDIRECT("'"&amp;I2001&amp;"'!"&amp;J2001),"")</f>
        <v/>
      </c>
      <c r="I2001" s="1510"/>
      <c r="J2001" s="1506"/>
      <c r="K2001" s="4"/>
    </row>
    <row r="2002" spans="1:11" ht="15">
      <c r="A2002" s="5">
        <v>1943</v>
      </c>
      <c r="B2002" s="721"/>
      <c r="F2002" s="4" t="s">
        <v>4914</v>
      </c>
      <c r="G2002" s="1" t="b">
        <f t="shared" ca="1" si="32"/>
        <v>1</v>
      </c>
      <c r="H2002" s="1505" t="str" cm="1">
        <f t="array" aca="1" ref="H2002" ca="1">IF(I2002&lt;&gt;"",INDIRECT("'"&amp;I2002&amp;"'!"&amp;J2002),"")</f>
        <v/>
      </c>
      <c r="I2002" s="1510"/>
      <c r="J2002" s="1506"/>
      <c r="K2002" s="4"/>
    </row>
    <row r="2003" spans="1:11" ht="15">
      <c r="A2003" s="5">
        <v>1944</v>
      </c>
      <c r="B2003" s="721"/>
      <c r="F2003" s="4" t="s">
        <v>4914</v>
      </c>
      <c r="G2003" s="1" t="b">
        <f t="shared" ca="1" si="32"/>
        <v>1</v>
      </c>
      <c r="H2003" s="1505" t="str" cm="1">
        <f t="array" aca="1" ref="H2003" ca="1">IF(I2003&lt;&gt;"",INDIRECT("'"&amp;I2003&amp;"'!"&amp;J2003),"")</f>
        <v/>
      </c>
      <c r="I2003" s="1510"/>
      <c r="J2003" s="1506"/>
      <c r="K2003" s="4"/>
    </row>
    <row r="2004" spans="1:11" ht="15">
      <c r="A2004" s="5">
        <v>1945</v>
      </c>
      <c r="B2004" s="721"/>
      <c r="F2004" s="4" t="s">
        <v>4914</v>
      </c>
      <c r="G2004" s="1" t="b">
        <f t="shared" ca="1" si="32"/>
        <v>1</v>
      </c>
      <c r="H2004" s="1505" t="str" cm="1">
        <f t="array" aca="1" ref="H2004" ca="1">IF(I2004&lt;&gt;"",INDIRECT("'"&amp;I2004&amp;"'!"&amp;J2004),"")</f>
        <v/>
      </c>
      <c r="I2004" s="1510"/>
      <c r="J2004" s="1506"/>
      <c r="K2004" s="4"/>
    </row>
    <row r="2005" spans="1:11" ht="15">
      <c r="A2005" s="5">
        <v>1946</v>
      </c>
      <c r="B2005" s="721"/>
      <c r="F2005" s="4" t="s">
        <v>4914</v>
      </c>
      <c r="G2005" s="1" t="b">
        <f t="shared" ca="1" si="32"/>
        <v>1</v>
      </c>
      <c r="H2005" s="1505" t="str" cm="1">
        <f t="array" aca="1" ref="H2005" ca="1">IF(I2005&lt;&gt;"",INDIRECT("'"&amp;I2005&amp;"'!"&amp;J2005),"")</f>
        <v/>
      </c>
      <c r="I2005" s="1510"/>
      <c r="J2005" s="1506"/>
      <c r="K2005" s="4"/>
    </row>
    <row r="2006" spans="1:11" ht="15">
      <c r="A2006">
        <v>1947</v>
      </c>
      <c r="B2006" s="721">
        <f>'Cap Outlay Deprec 36'!C5</f>
        <v>28394912</v>
      </c>
      <c r="F2006" s="4"/>
      <c r="G2006" s="1" t="b">
        <f t="shared" ca="1" si="32"/>
        <v>1</v>
      </c>
      <c r="H2006" s="1505" cm="1">
        <f t="array" aca="1" ref="H2006" ca="1">IF(I2006&lt;&gt;"",INDIRECT("'"&amp;I2006&amp;"'!"&amp;J2006),"")</f>
        <v>28394912</v>
      </c>
      <c r="I2006" s="1510" t="s">
        <v>5605</v>
      </c>
      <c r="J2006" s="1506" t="s">
        <v>4919</v>
      </c>
      <c r="K2006" s="4"/>
    </row>
    <row r="2007" spans="1:11" ht="15">
      <c r="A2007">
        <v>1948</v>
      </c>
      <c r="B2007" s="721">
        <f>'Cap Outlay Deprec 36'!C8</f>
        <v>725543938</v>
      </c>
      <c r="F2007" s="4"/>
      <c r="G2007" s="1" t="b">
        <f t="shared" ca="1" si="32"/>
        <v>1</v>
      </c>
      <c r="H2007" s="1505" cm="1">
        <f t="array" aca="1" ref="H2007" ca="1">IF(I2007&lt;&gt;"",INDIRECT("'"&amp;I2007&amp;"'!"&amp;J2007),"")</f>
        <v>725543938</v>
      </c>
      <c r="I2007" s="1510" t="s">
        <v>5605</v>
      </c>
      <c r="J2007" s="1506" t="s">
        <v>5548</v>
      </c>
      <c r="K2007" s="4"/>
    </row>
    <row r="2008" spans="1:11" ht="15">
      <c r="A2008">
        <v>1949</v>
      </c>
      <c r="B2008" s="721">
        <f>'Cap Outlay Deprec 36'!C10</f>
        <v>0</v>
      </c>
      <c r="F2008" s="4"/>
      <c r="G2008" s="1" t="b">
        <f t="shared" ca="1" si="32"/>
        <v>1</v>
      </c>
      <c r="H2008" s="1505" cm="1">
        <f t="array" aca="1" ref="H2008" ca="1">IF(I2008&lt;&gt;"",INDIRECT("'"&amp;I2008&amp;"'!"&amp;J2008),"")</f>
        <v>0</v>
      </c>
      <c r="I2008" s="1510" t="s">
        <v>5605</v>
      </c>
      <c r="J2008" s="1506" t="s">
        <v>4918</v>
      </c>
      <c r="K2008" s="4"/>
    </row>
    <row r="2009" spans="1:11" ht="15">
      <c r="A2009">
        <v>1950</v>
      </c>
      <c r="B2009" s="721">
        <f>'Cap Outlay Deprec 36'!C12</f>
        <v>2306440</v>
      </c>
      <c r="F2009" s="4"/>
      <c r="G2009" s="1" t="b">
        <f t="shared" ca="1" si="32"/>
        <v>1</v>
      </c>
      <c r="H2009" s="1505" cm="1">
        <f t="array" aca="1" ref="H2009" ca="1">IF(I2009&lt;&gt;"",INDIRECT("'"&amp;I2009&amp;"'!"&amp;J2009),"")</f>
        <v>2306440</v>
      </c>
      <c r="I2009" s="1510" t="s">
        <v>5605</v>
      </c>
      <c r="J2009" s="1506" t="s">
        <v>4920</v>
      </c>
      <c r="K2009" s="4"/>
    </row>
    <row r="2010" spans="1:11" ht="15">
      <c r="A2010">
        <v>1951</v>
      </c>
      <c r="B2010" s="721">
        <f>'Cap Outlay Deprec 36'!C13</f>
        <v>56060324</v>
      </c>
      <c r="F2010" s="4"/>
      <c r="G2010" s="1" t="b">
        <f t="shared" ca="1" si="32"/>
        <v>1</v>
      </c>
      <c r="H2010" s="1505" cm="1">
        <f t="array" aca="1" ref="H2010" ca="1">IF(I2010&lt;&gt;"",INDIRECT("'"&amp;I2010&amp;"'!"&amp;J2010),"")</f>
        <v>56060324</v>
      </c>
      <c r="I2010" s="1510" t="s">
        <v>5605</v>
      </c>
      <c r="J2010" s="1506" t="s">
        <v>4921</v>
      </c>
      <c r="K2010" s="4"/>
    </row>
    <row r="2011" spans="1:11" ht="15">
      <c r="A2011">
        <v>1952</v>
      </c>
      <c r="B2011" s="721">
        <f>'Cap Outlay Deprec 36'!C16</f>
        <v>824952013</v>
      </c>
      <c r="F2011" s="4"/>
      <c r="G2011" s="1" t="b">
        <f t="shared" ca="1" si="32"/>
        <v>1</v>
      </c>
      <c r="H2011" s="1505" cm="1">
        <f t="array" aca="1" ref="H2011" ca="1">IF(I2011&lt;&gt;"",INDIRECT("'"&amp;I2011&amp;"'!"&amp;J2011),"")</f>
        <v>824952013</v>
      </c>
      <c r="I2011" s="1510" t="s">
        <v>5605</v>
      </c>
      <c r="J2011" s="1506" t="s">
        <v>4999</v>
      </c>
      <c r="K2011" s="4"/>
    </row>
    <row r="2012" spans="1:11" ht="15">
      <c r="A2012">
        <v>1953</v>
      </c>
      <c r="B2012" s="721">
        <f>'Cap Outlay Deprec 36'!D5</f>
        <v>0</v>
      </c>
      <c r="F2012" s="4"/>
      <c r="G2012" s="1" t="b">
        <f t="shared" ca="1" si="32"/>
        <v>1</v>
      </c>
      <c r="H2012" s="1505" cm="1">
        <f t="array" aca="1" ref="H2012" ca="1">IF(I2012&lt;&gt;"",INDIRECT("'"&amp;I2012&amp;"'!"&amp;J2012),"")</f>
        <v>0</v>
      </c>
      <c r="I2012" s="1510" t="s">
        <v>5605</v>
      </c>
      <c r="J2012" s="1506" t="s">
        <v>4929</v>
      </c>
      <c r="K2012" s="4"/>
    </row>
    <row r="2013" spans="1:11" ht="15">
      <c r="A2013">
        <v>1954</v>
      </c>
      <c r="B2013" s="721">
        <f>'Cap Outlay Deprec 36'!D8</f>
        <v>22158013</v>
      </c>
      <c r="C2013" s="2" t="s">
        <v>504</v>
      </c>
      <c r="F2013" s="4"/>
      <c r="G2013" s="1" t="b">
        <f t="shared" ca="1" si="32"/>
        <v>1</v>
      </c>
      <c r="H2013" s="1505" cm="1">
        <f t="array" aca="1" ref="H2013" ca="1">IF(I2013&lt;&gt;"",INDIRECT("'"&amp;I2013&amp;"'!"&amp;J2013),"")</f>
        <v>22158013</v>
      </c>
      <c r="I2013" s="1510" t="s">
        <v>5605</v>
      </c>
      <c r="J2013" s="1506" t="s">
        <v>5542</v>
      </c>
      <c r="K2013" s="4"/>
    </row>
    <row r="2014" spans="1:11" ht="15">
      <c r="A2014">
        <v>1955</v>
      </c>
      <c r="B2014" s="721">
        <f>'Cap Outlay Deprec 36'!D10</f>
        <v>0</v>
      </c>
      <c r="F2014" s="4"/>
      <c r="G2014" s="1" t="b">
        <f t="shared" ca="1" si="32"/>
        <v>1</v>
      </c>
      <c r="H2014" s="1505" cm="1">
        <f t="array" aca="1" ref="H2014" ca="1">IF(I2014&lt;&gt;"",INDIRECT("'"&amp;I2014&amp;"'!"&amp;J2014),"")</f>
        <v>0</v>
      </c>
      <c r="I2014" s="1510" t="s">
        <v>5605</v>
      </c>
      <c r="J2014" s="1506" t="s">
        <v>4928</v>
      </c>
      <c r="K2014" s="4"/>
    </row>
    <row r="2015" spans="1:11" ht="15">
      <c r="A2015">
        <v>1956</v>
      </c>
      <c r="B2015" s="721">
        <f>'Cap Outlay Deprec 36'!D12</f>
        <v>0</v>
      </c>
      <c r="F2015" s="4"/>
      <c r="G2015" s="1" t="b">
        <f t="shared" ca="1" si="32"/>
        <v>1</v>
      </c>
      <c r="H2015" s="1505" cm="1">
        <f t="array" aca="1" ref="H2015" ca="1">IF(I2015&lt;&gt;"",INDIRECT("'"&amp;I2015&amp;"'!"&amp;J2015),"")</f>
        <v>0</v>
      </c>
      <c r="I2015" s="1510" t="s">
        <v>5605</v>
      </c>
      <c r="J2015" s="1506" t="s">
        <v>4930</v>
      </c>
      <c r="K2015" s="4"/>
    </row>
    <row r="2016" spans="1:11" ht="15">
      <c r="A2016">
        <v>1957</v>
      </c>
      <c r="B2016" s="721">
        <f>'Cap Outlay Deprec 36'!D13</f>
        <v>1167120</v>
      </c>
      <c r="F2016" s="4"/>
      <c r="G2016" s="1" t="b">
        <f t="shared" ref="G2016:G2079" ca="1" si="33">H2016=B2016</f>
        <v>1</v>
      </c>
      <c r="H2016" s="1505" cm="1">
        <f t="array" aca="1" ref="H2016" ca="1">IF(I2016&lt;&gt;"",INDIRECT("'"&amp;I2016&amp;"'!"&amp;J2016),"")</f>
        <v>1167120</v>
      </c>
      <c r="I2016" s="1510" t="s">
        <v>5605</v>
      </c>
      <c r="J2016" s="1506" t="s">
        <v>4931</v>
      </c>
      <c r="K2016" s="4"/>
    </row>
    <row r="2017" spans="1:11" ht="15">
      <c r="A2017">
        <v>1958</v>
      </c>
      <c r="B2017" s="721">
        <f>'Cap Outlay Deprec 36'!D16</f>
        <v>43830149</v>
      </c>
      <c r="F2017" s="4"/>
      <c r="G2017" s="1" t="b">
        <f t="shared" ca="1" si="33"/>
        <v>1</v>
      </c>
      <c r="H2017" s="1505" cm="1">
        <f t="array" aca="1" ref="H2017" ca="1">IF(I2017&lt;&gt;"",INDIRECT("'"&amp;I2017&amp;"'!"&amp;J2017),"")</f>
        <v>43830149</v>
      </c>
      <c r="I2017" s="1510" t="s">
        <v>5605</v>
      </c>
      <c r="J2017" s="1506" t="s">
        <v>5035</v>
      </c>
      <c r="K2017" s="4"/>
    </row>
    <row r="2018" spans="1:11" ht="15">
      <c r="A2018">
        <v>1959</v>
      </c>
      <c r="B2018" s="721">
        <f>'Cap Outlay Deprec 36'!E5</f>
        <v>0</v>
      </c>
      <c r="F2018" s="4"/>
      <c r="G2018" s="1" t="b">
        <f t="shared" ca="1" si="33"/>
        <v>1</v>
      </c>
      <c r="H2018" s="1505" cm="1">
        <f t="array" aca="1" ref="H2018" ca="1">IF(I2018&lt;&gt;"",INDIRECT("'"&amp;I2018&amp;"'!"&amp;J2018),"")</f>
        <v>0</v>
      </c>
      <c r="I2018" s="1510" t="s">
        <v>5605</v>
      </c>
      <c r="J2018" s="1506" t="s">
        <v>4938</v>
      </c>
      <c r="K2018" s="4"/>
    </row>
    <row r="2019" spans="1:11" ht="15">
      <c r="A2019">
        <v>1960</v>
      </c>
      <c r="B2019" s="721">
        <f>'Cap Outlay Deprec 36'!E8</f>
        <v>0</v>
      </c>
      <c r="C2019" s="2" t="s">
        <v>504</v>
      </c>
      <c r="F2019" s="4"/>
      <c r="G2019" s="1" t="b">
        <f t="shared" ca="1" si="33"/>
        <v>1</v>
      </c>
      <c r="H2019" s="1505" cm="1">
        <f t="array" aca="1" ref="H2019" ca="1">IF(I2019&lt;&gt;"",INDIRECT("'"&amp;I2019&amp;"'!"&amp;J2019),"")</f>
        <v>0</v>
      </c>
      <c r="I2019" s="1510" t="s">
        <v>5605</v>
      </c>
      <c r="J2019" s="1506" t="s">
        <v>5560</v>
      </c>
      <c r="K2019" s="4"/>
    </row>
    <row r="2020" spans="1:11" ht="15">
      <c r="A2020">
        <v>1961</v>
      </c>
      <c r="B2020" s="721">
        <f>'Cap Outlay Deprec 36'!E10</f>
        <v>0</v>
      </c>
      <c r="F2020" s="4"/>
      <c r="G2020" s="1" t="b">
        <f t="shared" ca="1" si="33"/>
        <v>1</v>
      </c>
      <c r="H2020" s="1505" cm="1">
        <f t="array" aca="1" ref="H2020" ca="1">IF(I2020&lt;&gt;"",INDIRECT("'"&amp;I2020&amp;"'!"&amp;J2020),"")</f>
        <v>0</v>
      </c>
      <c r="I2020" s="1510" t="s">
        <v>5605</v>
      </c>
      <c r="J2020" s="1506" t="s">
        <v>5561</v>
      </c>
      <c r="K2020" s="4"/>
    </row>
    <row r="2021" spans="1:11" ht="15">
      <c r="A2021">
        <v>1962</v>
      </c>
      <c r="B2021" s="721">
        <f>'Cap Outlay Deprec 36'!E12</f>
        <v>0</v>
      </c>
      <c r="F2021" s="4"/>
      <c r="G2021" s="1" t="b">
        <f t="shared" ca="1" si="33"/>
        <v>1</v>
      </c>
      <c r="H2021" s="1505" cm="1">
        <f t="array" aca="1" ref="H2021" ca="1">IF(I2021&lt;&gt;"",INDIRECT("'"&amp;I2021&amp;"'!"&amp;J2021),"")</f>
        <v>0</v>
      </c>
      <c r="I2021" s="1510" t="s">
        <v>5605</v>
      </c>
      <c r="J2021" s="1506" t="s">
        <v>4939</v>
      </c>
      <c r="K2021" s="4"/>
    </row>
    <row r="2022" spans="1:11" ht="15">
      <c r="A2022">
        <v>1963</v>
      </c>
      <c r="B2022" s="721">
        <f>'Cap Outlay Deprec 36'!E13</f>
        <v>364003</v>
      </c>
      <c r="F2022" s="4"/>
      <c r="G2022" s="1" t="b">
        <f t="shared" ca="1" si="33"/>
        <v>1</v>
      </c>
      <c r="H2022" s="1505" cm="1">
        <f t="array" aca="1" ref="H2022" ca="1">IF(I2022&lt;&gt;"",INDIRECT("'"&amp;I2022&amp;"'!"&amp;J2022),"")</f>
        <v>364003</v>
      </c>
      <c r="I2022" s="1510" t="s">
        <v>5605</v>
      </c>
      <c r="J2022" s="1506" t="s">
        <v>4940</v>
      </c>
      <c r="K2022" s="4"/>
    </row>
    <row r="2023" spans="1:11" ht="15">
      <c r="A2023">
        <v>1964</v>
      </c>
      <c r="B2023" s="721">
        <f>'Cap Outlay Deprec 36'!E16</f>
        <v>13010402</v>
      </c>
      <c r="F2023" s="4"/>
      <c r="G2023" s="1" t="b">
        <f t="shared" ca="1" si="33"/>
        <v>1</v>
      </c>
      <c r="H2023" s="1505" cm="1">
        <f t="array" aca="1" ref="H2023" ca="1">IF(I2023&lt;&gt;"",INDIRECT("'"&amp;I2023&amp;"'!"&amp;J2023),"")</f>
        <v>13010402</v>
      </c>
      <c r="I2023" s="1510" t="s">
        <v>5605</v>
      </c>
      <c r="J2023" s="1506" t="s">
        <v>5071</v>
      </c>
      <c r="K2023" s="4"/>
    </row>
    <row r="2024" spans="1:11" ht="15">
      <c r="A2024">
        <v>1965</v>
      </c>
      <c r="B2024" s="721">
        <f>'Cap Outlay Deprec 36'!F5</f>
        <v>28394912</v>
      </c>
      <c r="F2024" s="4"/>
      <c r="G2024" s="1" t="b">
        <f t="shared" ca="1" si="33"/>
        <v>1</v>
      </c>
      <c r="H2024" s="1505" cm="1">
        <f t="array" aca="1" ref="H2024" ca="1">IF(I2024&lt;&gt;"",INDIRECT("'"&amp;I2024&amp;"'!"&amp;J2024),"")</f>
        <v>28394912</v>
      </c>
      <c r="I2024" s="1510" t="s">
        <v>5605</v>
      </c>
      <c r="J2024" s="1506" t="s">
        <v>4947</v>
      </c>
      <c r="K2024" s="4"/>
    </row>
    <row r="2025" spans="1:11" ht="15">
      <c r="A2025">
        <v>1966</v>
      </c>
      <c r="B2025" s="721">
        <f>'Cap Outlay Deprec 36'!F8</f>
        <v>747701951</v>
      </c>
      <c r="C2025" s="2" t="s">
        <v>504</v>
      </c>
      <c r="F2025" s="4"/>
      <c r="G2025" s="1" t="b">
        <f t="shared" ca="1" si="33"/>
        <v>1</v>
      </c>
      <c r="H2025" s="1505" cm="1">
        <f t="array" aca="1" ref="H2025" ca="1">IF(I2025&lt;&gt;"",INDIRECT("'"&amp;I2025&amp;"'!"&amp;J2025),"")</f>
        <v>747701951</v>
      </c>
      <c r="I2025" s="1510" t="s">
        <v>5605</v>
      </c>
      <c r="J2025" s="1506" t="s">
        <v>5554</v>
      </c>
      <c r="K2025" s="4"/>
    </row>
    <row r="2026" spans="1:11" ht="15">
      <c r="A2026">
        <v>1967</v>
      </c>
      <c r="B2026" s="721">
        <f>'Cap Outlay Deprec 36'!F10</f>
        <v>0</v>
      </c>
      <c r="C2026" s="2" t="s">
        <v>504</v>
      </c>
      <c r="F2026" s="4"/>
      <c r="G2026" s="1" t="b">
        <f t="shared" ca="1" si="33"/>
        <v>1</v>
      </c>
      <c r="H2026" s="1505" cm="1">
        <f t="array" aca="1" ref="H2026" ca="1">IF(I2026&lt;&gt;"",INDIRECT("'"&amp;I2026&amp;"'!"&amp;J2026),"")</f>
        <v>0</v>
      </c>
      <c r="I2026" s="1510" t="s">
        <v>5605</v>
      </c>
      <c r="J2026" s="1506" t="s">
        <v>4946</v>
      </c>
      <c r="K2026" s="4"/>
    </row>
    <row r="2027" spans="1:11" ht="15">
      <c r="A2027">
        <v>1968</v>
      </c>
      <c r="B2027" s="721">
        <f>'Cap Outlay Deprec 36'!F12</f>
        <v>2306440</v>
      </c>
      <c r="C2027" s="2" t="s">
        <v>504</v>
      </c>
      <c r="F2027" s="4"/>
      <c r="G2027" s="1" t="b">
        <f t="shared" ca="1" si="33"/>
        <v>1</v>
      </c>
      <c r="H2027" s="1505" cm="1">
        <f t="array" aca="1" ref="H2027" ca="1">IF(I2027&lt;&gt;"",INDIRECT("'"&amp;I2027&amp;"'!"&amp;J2027),"")</f>
        <v>2306440</v>
      </c>
      <c r="I2027" s="1510" t="s">
        <v>5605</v>
      </c>
      <c r="J2027" s="1506" t="s">
        <v>4948</v>
      </c>
      <c r="K2027" s="4"/>
    </row>
    <row r="2028" spans="1:11" ht="15">
      <c r="A2028">
        <v>1969</v>
      </c>
      <c r="B2028" s="721">
        <f>'Cap Outlay Deprec 36'!F13</f>
        <v>56863441</v>
      </c>
      <c r="C2028" s="2" t="s">
        <v>504</v>
      </c>
      <c r="F2028" s="4"/>
      <c r="G2028" s="1" t="b">
        <f t="shared" ca="1" si="33"/>
        <v>1</v>
      </c>
      <c r="H2028" s="1505" cm="1">
        <f t="array" aca="1" ref="H2028" ca="1">IF(I2028&lt;&gt;"",INDIRECT("'"&amp;I2028&amp;"'!"&amp;J2028),"")</f>
        <v>56863441</v>
      </c>
      <c r="I2028" s="1510" t="s">
        <v>5605</v>
      </c>
      <c r="J2028" s="1506" t="s">
        <v>4949</v>
      </c>
      <c r="K2028" s="4"/>
    </row>
    <row r="2029" spans="1:11" ht="15">
      <c r="A2029">
        <v>1970</v>
      </c>
      <c r="B2029" s="721">
        <f>'Cap Outlay Deprec 36'!F16</f>
        <v>855771760</v>
      </c>
      <c r="C2029" s="2" t="s">
        <v>504</v>
      </c>
      <c r="F2029" s="4"/>
      <c r="G2029" s="1" t="b">
        <f t="shared" ca="1" si="33"/>
        <v>1</v>
      </c>
      <c r="H2029" s="1505" cm="1">
        <f t="array" aca="1" ref="H2029" ca="1">IF(I2029&lt;&gt;"",INDIRECT("'"&amp;I2029&amp;"'!"&amp;J2029),"")</f>
        <v>855771760</v>
      </c>
      <c r="I2029" s="1510" t="s">
        <v>5605</v>
      </c>
      <c r="J2029" s="1506" t="s">
        <v>5107</v>
      </c>
      <c r="K2029" s="4"/>
    </row>
    <row r="2030" spans="1:11" ht="15">
      <c r="A2030" s="5">
        <v>1971</v>
      </c>
      <c r="B2030" s="721"/>
      <c r="C2030" s="2" t="s">
        <v>504</v>
      </c>
      <c r="F2030" s="4" t="s">
        <v>4914</v>
      </c>
      <c r="G2030" s="1" t="b">
        <f t="shared" ca="1" si="33"/>
        <v>1</v>
      </c>
      <c r="H2030" s="1505" t="str" cm="1">
        <f t="array" aca="1" ref="H2030" ca="1">IF(I2030&lt;&gt;"",INDIRECT("'"&amp;I2030&amp;"'!"&amp;J2030),"")</f>
        <v/>
      </c>
      <c r="I2030" s="1510"/>
      <c r="J2030" s="1506"/>
      <c r="K2030" s="4"/>
    </row>
    <row r="2031" spans="1:11" ht="15">
      <c r="A2031">
        <v>1972</v>
      </c>
      <c r="B2031" s="721">
        <f>'Cap Outlay Deprec 36'!H8</f>
        <v>337408864</v>
      </c>
      <c r="C2031" s="2" t="s">
        <v>504</v>
      </c>
      <c r="F2031" s="4"/>
      <c r="G2031" s="1" t="b">
        <f t="shared" ca="1" si="33"/>
        <v>1</v>
      </c>
      <c r="H2031" s="1505" cm="1">
        <f t="array" aca="1" ref="H2031" ca="1">IF(I2031&lt;&gt;"",INDIRECT("'"&amp;I2031&amp;"'!"&amp;J2031),"")</f>
        <v>337408864</v>
      </c>
      <c r="I2031" s="1510" t="s">
        <v>5605</v>
      </c>
      <c r="J2031" s="1506" t="s">
        <v>5606</v>
      </c>
      <c r="K2031" s="4"/>
    </row>
    <row r="2032" spans="1:11" ht="15">
      <c r="A2032">
        <v>1973</v>
      </c>
      <c r="B2032" s="721">
        <f>'Cap Outlay Deprec 36'!H10</f>
        <v>0</v>
      </c>
      <c r="F2032" s="4"/>
      <c r="G2032" s="1" t="b">
        <f t="shared" ca="1" si="33"/>
        <v>1</v>
      </c>
      <c r="H2032" s="1505" cm="1">
        <f t="array" aca="1" ref="H2032" ca="1">IF(I2032&lt;&gt;"",INDIRECT("'"&amp;I2032&amp;"'!"&amp;J2032),"")</f>
        <v>0</v>
      </c>
      <c r="I2032" s="1510" t="s">
        <v>5605</v>
      </c>
      <c r="J2032" s="1506" t="s">
        <v>4964</v>
      </c>
      <c r="K2032" s="4"/>
    </row>
    <row r="2033" spans="1:11" ht="15">
      <c r="A2033">
        <v>1974</v>
      </c>
      <c r="B2033" s="721">
        <f>'Cap Outlay Deprec 36'!H12</f>
        <v>1267532</v>
      </c>
      <c r="F2033" s="4"/>
      <c r="G2033" s="1" t="b">
        <f t="shared" ca="1" si="33"/>
        <v>1</v>
      </c>
      <c r="H2033" s="1505" cm="1">
        <f t="array" aca="1" ref="H2033" ca="1">IF(I2033&lt;&gt;"",INDIRECT("'"&amp;I2033&amp;"'!"&amp;J2033),"")</f>
        <v>1267532</v>
      </c>
      <c r="I2033" s="1510" t="s">
        <v>5605</v>
      </c>
      <c r="J2033" s="1506" t="s">
        <v>4966</v>
      </c>
      <c r="K2033" s="4"/>
    </row>
    <row r="2034" spans="1:11" ht="15">
      <c r="A2034">
        <v>1975</v>
      </c>
      <c r="B2034" s="721">
        <f>'Cap Outlay Deprec 36'!H13</f>
        <v>47823245</v>
      </c>
      <c r="F2034" s="4"/>
      <c r="G2034" s="1" t="b">
        <f t="shared" ca="1" si="33"/>
        <v>1</v>
      </c>
      <c r="H2034" s="1505" cm="1">
        <f t="array" aca="1" ref="H2034" ca="1">IF(I2034&lt;&gt;"",INDIRECT("'"&amp;I2034&amp;"'!"&amp;J2034),"")</f>
        <v>47823245</v>
      </c>
      <c r="I2034" s="1510" t="s">
        <v>5605</v>
      </c>
      <c r="J2034" s="1506" t="s">
        <v>4967</v>
      </c>
      <c r="K2034" s="4"/>
    </row>
    <row r="2035" spans="1:11" ht="15">
      <c r="A2035">
        <v>1976</v>
      </c>
      <c r="B2035" s="721">
        <f>'Cap Outlay Deprec 36'!H16</f>
        <v>386499641</v>
      </c>
      <c r="F2035" s="4"/>
      <c r="G2035" s="1" t="b">
        <f t="shared" ca="1" si="33"/>
        <v>1</v>
      </c>
      <c r="H2035" s="1505" cm="1">
        <f t="array" aca="1" ref="H2035" ca="1">IF(I2035&lt;&gt;"",INDIRECT("'"&amp;I2035&amp;"'!"&amp;J2035),"")</f>
        <v>386499641</v>
      </c>
      <c r="I2035" s="1510" t="s">
        <v>5605</v>
      </c>
      <c r="J2035" s="1506" t="s">
        <v>5179</v>
      </c>
      <c r="K2035" s="4"/>
    </row>
    <row r="2036" spans="1:11" ht="15">
      <c r="A2036" s="5">
        <v>1977</v>
      </c>
      <c r="B2036" s="721"/>
      <c r="F2036" s="4" t="s">
        <v>4914</v>
      </c>
      <c r="G2036" s="1" t="b">
        <f t="shared" ca="1" si="33"/>
        <v>1</v>
      </c>
      <c r="H2036" s="1505" t="str" cm="1">
        <f t="array" aca="1" ref="H2036" ca="1">IF(I2036&lt;&gt;"",INDIRECT("'"&amp;I2036&amp;"'!"&amp;J2036),"")</f>
        <v/>
      </c>
      <c r="I2036" s="1510"/>
      <c r="J2036" s="1506"/>
      <c r="K2036" s="4"/>
    </row>
    <row r="2037" spans="1:11" ht="15">
      <c r="A2037">
        <v>1978</v>
      </c>
      <c r="B2037" s="721">
        <f>'Cap Outlay Deprec 36'!I8</f>
        <v>16906013</v>
      </c>
      <c r="C2037" s="2" t="s">
        <v>504</v>
      </c>
      <c r="F2037" s="4"/>
      <c r="G2037" s="1" t="b">
        <f t="shared" ca="1" si="33"/>
        <v>1</v>
      </c>
      <c r="H2037" s="1505" cm="1">
        <f t="array" aca="1" ref="H2037" ca="1">IF(I2037&lt;&gt;"",INDIRECT("'"&amp;I2037&amp;"'!"&amp;J2037),"")</f>
        <v>16906013</v>
      </c>
      <c r="I2037" s="1510" t="s">
        <v>5605</v>
      </c>
      <c r="J2037" s="1506" t="s">
        <v>5607</v>
      </c>
      <c r="K2037" s="4"/>
    </row>
    <row r="2038" spans="1:11" ht="15">
      <c r="A2038">
        <v>1979</v>
      </c>
      <c r="B2038" s="721">
        <f>'Cap Outlay Deprec 36'!I10</f>
        <v>0</v>
      </c>
      <c r="F2038" s="4"/>
      <c r="G2038" s="1" t="b">
        <f t="shared" ca="1" si="33"/>
        <v>1</v>
      </c>
      <c r="H2038" s="1505" cm="1">
        <f t="array" aca="1" ref="H2038" ca="1">IF(I2038&lt;&gt;"",INDIRECT("'"&amp;I2038&amp;"'!"&amp;J2038),"")</f>
        <v>0</v>
      </c>
      <c r="I2038" s="1510" t="s">
        <v>5605</v>
      </c>
      <c r="J2038" s="1506" t="s">
        <v>5599</v>
      </c>
      <c r="K2038" s="4"/>
    </row>
    <row r="2039" spans="1:11" ht="15">
      <c r="A2039">
        <v>1980</v>
      </c>
      <c r="B2039" s="721">
        <f>'Cap Outlay Deprec 36'!I12</f>
        <v>230517</v>
      </c>
      <c r="F2039" s="4"/>
      <c r="G2039" s="1" t="b">
        <f t="shared" ca="1" si="33"/>
        <v>1</v>
      </c>
      <c r="H2039" s="1505" cm="1">
        <f t="array" aca="1" ref="H2039" ca="1">IF(I2039&lt;&gt;"",INDIRECT("'"&amp;I2039&amp;"'!"&amp;J2039),"")</f>
        <v>230517</v>
      </c>
      <c r="I2039" s="1510" t="s">
        <v>5605</v>
      </c>
      <c r="J2039" s="1506" t="s">
        <v>5600</v>
      </c>
      <c r="K2039" s="4"/>
    </row>
    <row r="2040" spans="1:11" ht="15">
      <c r="A2040">
        <v>1981</v>
      </c>
      <c r="B2040" s="721">
        <f>'Cap Outlay Deprec 36'!I13</f>
        <v>3941782</v>
      </c>
      <c r="F2040" s="4"/>
      <c r="G2040" s="1" t="b">
        <f t="shared" ca="1" si="33"/>
        <v>1</v>
      </c>
      <c r="H2040" s="1505" cm="1">
        <f t="array" aca="1" ref="H2040" ca="1">IF(I2040&lt;&gt;"",INDIRECT("'"&amp;I2040&amp;"'!"&amp;J2040),"")</f>
        <v>3941782</v>
      </c>
      <c r="I2040" s="1510" t="s">
        <v>5605</v>
      </c>
      <c r="J2040" s="1506" t="s">
        <v>5608</v>
      </c>
      <c r="K2040" s="4"/>
    </row>
    <row r="2041" spans="1:11" ht="15">
      <c r="A2041">
        <v>1982</v>
      </c>
      <c r="B2041" s="721">
        <f>'Cap Outlay Deprec 36'!I16</f>
        <v>21078312</v>
      </c>
      <c r="F2041" s="4"/>
      <c r="G2041" s="1" t="b">
        <f t="shared" ca="1" si="33"/>
        <v>1</v>
      </c>
      <c r="H2041" s="1505" cm="1">
        <f t="array" aca="1" ref="H2041" ca="1">IF(I2041&lt;&gt;"",INDIRECT("'"&amp;I2041&amp;"'!"&amp;J2041),"")</f>
        <v>21078312</v>
      </c>
      <c r="I2041" s="1510" t="s">
        <v>5605</v>
      </c>
      <c r="J2041" s="1506" t="s">
        <v>5609</v>
      </c>
      <c r="K2041" s="4"/>
    </row>
    <row r="2042" spans="1:11" ht="15">
      <c r="A2042" s="5">
        <v>1983</v>
      </c>
      <c r="B2042" s="721"/>
      <c r="F2042" s="4" t="s">
        <v>4914</v>
      </c>
      <c r="G2042" s="1" t="b">
        <f t="shared" ca="1" si="33"/>
        <v>1</v>
      </c>
      <c r="H2042" s="1505" t="str" cm="1">
        <f t="array" aca="1" ref="H2042" ca="1">IF(I2042&lt;&gt;"",INDIRECT("'"&amp;I2042&amp;"'!"&amp;J2042),"")</f>
        <v/>
      </c>
      <c r="I2042" s="1510"/>
      <c r="J2042" s="1506"/>
      <c r="K2042" s="4"/>
    </row>
    <row r="2043" spans="1:11" ht="15">
      <c r="A2043">
        <v>1984</v>
      </c>
      <c r="B2043" s="721">
        <f>'Cap Outlay Deprec 36'!J8</f>
        <v>0</v>
      </c>
      <c r="C2043" s="2" t="s">
        <v>504</v>
      </c>
      <c r="F2043" s="4"/>
      <c r="G2043" s="1" t="b">
        <f t="shared" ca="1" si="33"/>
        <v>1</v>
      </c>
      <c r="H2043" s="1505" cm="1">
        <f t="array" aca="1" ref="H2043" ca="1">IF(I2043&lt;&gt;"",INDIRECT("'"&amp;I2043&amp;"'!"&amp;J2043),"")</f>
        <v>0</v>
      </c>
      <c r="I2043" s="1510" t="s">
        <v>5605</v>
      </c>
      <c r="J2043" s="1506" t="s">
        <v>5610</v>
      </c>
      <c r="K2043" s="4"/>
    </row>
    <row r="2044" spans="1:11" ht="15">
      <c r="A2044">
        <v>1985</v>
      </c>
      <c r="B2044" s="721">
        <f>'Cap Outlay Deprec 36'!J10</f>
        <v>0</v>
      </c>
      <c r="F2044" s="4"/>
      <c r="G2044" s="1" t="b">
        <f t="shared" ca="1" si="33"/>
        <v>1</v>
      </c>
      <c r="H2044" s="1505" cm="1">
        <f t="array" aca="1" ref="H2044" ca="1">IF(I2044&lt;&gt;"",INDIRECT("'"&amp;I2044&amp;"'!"&amp;J2044),"")</f>
        <v>0</v>
      </c>
      <c r="I2044" s="1510" t="s">
        <v>5605</v>
      </c>
      <c r="J2044" s="1506" t="s">
        <v>5611</v>
      </c>
      <c r="K2044" s="4"/>
    </row>
    <row r="2045" spans="1:11" ht="15">
      <c r="A2045">
        <v>1986</v>
      </c>
      <c r="B2045" s="721">
        <f>'Cap Outlay Deprec 36'!J12</f>
        <v>0</v>
      </c>
      <c r="F2045" s="4"/>
      <c r="G2045" s="1" t="b">
        <f t="shared" ca="1" si="33"/>
        <v>1</v>
      </c>
      <c r="H2045" s="1505" cm="1">
        <f t="array" aca="1" ref="H2045" ca="1">IF(I2045&lt;&gt;"",INDIRECT("'"&amp;I2045&amp;"'!"&amp;J2045),"")</f>
        <v>0</v>
      </c>
      <c r="I2045" s="1510" t="s">
        <v>5605</v>
      </c>
      <c r="J2045" s="1506" t="s">
        <v>5612</v>
      </c>
      <c r="K2045" s="4"/>
    </row>
    <row r="2046" spans="1:11" ht="15">
      <c r="A2046">
        <v>1987</v>
      </c>
      <c r="B2046" s="721">
        <f>'Cap Outlay Deprec 36'!J13</f>
        <v>364003</v>
      </c>
      <c r="F2046" s="4"/>
      <c r="G2046" s="1" t="b">
        <f t="shared" ca="1" si="33"/>
        <v>1</v>
      </c>
      <c r="H2046" s="1505" cm="1">
        <f t="array" aca="1" ref="H2046" ca="1">IF(I2046&lt;&gt;"",INDIRECT("'"&amp;I2046&amp;"'!"&amp;J2046),"")</f>
        <v>364003</v>
      </c>
      <c r="I2046" s="1510" t="s">
        <v>5605</v>
      </c>
      <c r="J2046" s="1506" t="s">
        <v>5613</v>
      </c>
      <c r="K2046" s="4"/>
    </row>
    <row r="2047" spans="1:11" ht="15">
      <c r="A2047">
        <v>1988</v>
      </c>
      <c r="B2047" s="721">
        <f>'Cap Outlay Deprec 36'!J16</f>
        <v>364003</v>
      </c>
      <c r="F2047" s="4"/>
      <c r="G2047" s="1" t="b">
        <f t="shared" ca="1" si="33"/>
        <v>1</v>
      </c>
      <c r="H2047" s="1505" cm="1">
        <f t="array" aca="1" ref="H2047" ca="1">IF(I2047&lt;&gt;"",INDIRECT("'"&amp;I2047&amp;"'!"&amp;J2047),"")</f>
        <v>364003</v>
      </c>
      <c r="I2047" s="1510" t="s">
        <v>5605</v>
      </c>
      <c r="J2047" s="1506" t="s">
        <v>5614</v>
      </c>
      <c r="K2047" s="4"/>
    </row>
    <row r="2048" spans="1:11" ht="15">
      <c r="A2048" s="5">
        <v>1989</v>
      </c>
      <c r="B2048" s="721"/>
      <c r="F2048" s="4" t="s">
        <v>4914</v>
      </c>
      <c r="G2048" s="1" t="b">
        <f t="shared" ca="1" si="33"/>
        <v>1</v>
      </c>
      <c r="H2048" s="1505" t="str" cm="1">
        <f t="array" aca="1" ref="H2048" ca="1">IF(I2048&lt;&gt;"",INDIRECT("'"&amp;I2048&amp;"'!"&amp;J2048),"")</f>
        <v/>
      </c>
      <c r="I2048" s="1510"/>
      <c r="J2048" s="1506"/>
      <c r="K2048" s="4"/>
    </row>
    <row r="2049" spans="1:11" ht="15">
      <c r="A2049">
        <v>1990</v>
      </c>
      <c r="B2049" s="721">
        <f>'Cap Outlay Deprec 36'!K8</f>
        <v>354314877</v>
      </c>
      <c r="C2049" s="2" t="s">
        <v>504</v>
      </c>
      <c r="F2049" s="4"/>
      <c r="G2049" s="1" t="b">
        <f t="shared" ca="1" si="33"/>
        <v>1</v>
      </c>
      <c r="H2049" s="1505" cm="1">
        <f t="array" aca="1" ref="H2049" ca="1">IF(I2049&lt;&gt;"",INDIRECT("'"&amp;I2049&amp;"'!"&amp;J2049),"")</f>
        <v>354314877</v>
      </c>
      <c r="I2049" s="1510" t="s">
        <v>5605</v>
      </c>
      <c r="J2049" s="1506" t="s">
        <v>5615</v>
      </c>
      <c r="K2049" s="4"/>
    </row>
    <row r="2050" spans="1:11" ht="15">
      <c r="A2050">
        <v>1991</v>
      </c>
      <c r="B2050" s="721">
        <f>'Cap Outlay Deprec 36'!K10</f>
        <v>0</v>
      </c>
      <c r="F2050" s="4"/>
      <c r="G2050" s="1" t="b">
        <f t="shared" ca="1" si="33"/>
        <v>1</v>
      </c>
      <c r="H2050" s="1505" cm="1">
        <f t="array" aca="1" ref="H2050" ca="1">IF(I2050&lt;&gt;"",INDIRECT("'"&amp;I2050&amp;"'!"&amp;J2050),"")</f>
        <v>0</v>
      </c>
      <c r="I2050" s="1510" t="s">
        <v>5605</v>
      </c>
      <c r="J2050" s="1506" t="s">
        <v>5616</v>
      </c>
      <c r="K2050" s="4"/>
    </row>
    <row r="2051" spans="1:11" ht="15">
      <c r="A2051">
        <v>1992</v>
      </c>
      <c r="B2051" s="721">
        <f>'Cap Outlay Deprec 36'!K12</f>
        <v>1498049</v>
      </c>
      <c r="C2051" s="2" t="s">
        <v>504</v>
      </c>
      <c r="F2051" s="4"/>
      <c r="G2051" s="1" t="b">
        <f t="shared" ca="1" si="33"/>
        <v>1</v>
      </c>
      <c r="H2051" s="1505" cm="1">
        <f t="array" aca="1" ref="H2051" ca="1">IF(I2051&lt;&gt;"",INDIRECT("'"&amp;I2051&amp;"'!"&amp;J2051),"")</f>
        <v>1498049</v>
      </c>
      <c r="I2051" s="1510" t="s">
        <v>5605</v>
      </c>
      <c r="J2051" s="1506" t="s">
        <v>5223</v>
      </c>
      <c r="K2051" s="4"/>
    </row>
    <row r="2052" spans="1:11" ht="15">
      <c r="A2052">
        <v>1993</v>
      </c>
      <c r="B2052" s="721">
        <f>'Cap Outlay Deprec 36'!K13</f>
        <v>51401024</v>
      </c>
      <c r="C2052" s="2" t="s">
        <v>504</v>
      </c>
      <c r="F2052" s="4"/>
      <c r="G2052" s="1" t="b">
        <f t="shared" ca="1" si="33"/>
        <v>1</v>
      </c>
      <c r="H2052" s="1505" cm="1">
        <f t="array" aca="1" ref="H2052" ca="1">IF(I2052&lt;&gt;"",INDIRECT("'"&amp;I2052&amp;"'!"&amp;J2052),"")</f>
        <v>51401024</v>
      </c>
      <c r="I2052" s="1510" t="s">
        <v>5605</v>
      </c>
      <c r="J2052" s="1506" t="s">
        <v>5224</v>
      </c>
      <c r="K2052" s="4"/>
    </row>
    <row r="2053" spans="1:11" ht="15">
      <c r="A2053">
        <v>1994</v>
      </c>
      <c r="B2053" s="721">
        <f>'Cap Outlay Deprec 36'!K16</f>
        <v>407213950</v>
      </c>
      <c r="C2053" s="2" t="s">
        <v>504</v>
      </c>
      <c r="F2053" s="4"/>
      <c r="G2053" s="1" t="b">
        <f t="shared" ca="1" si="33"/>
        <v>1</v>
      </c>
      <c r="H2053" s="1505" cm="1">
        <f t="array" aca="1" ref="H2053" ca="1">IF(I2053&lt;&gt;"",INDIRECT("'"&amp;I2053&amp;"'!"&amp;J2053),"")</f>
        <v>407213950</v>
      </c>
      <c r="I2053" s="1510" t="s">
        <v>5605</v>
      </c>
      <c r="J2053" s="1506" t="s">
        <v>5221</v>
      </c>
      <c r="K2053" s="4"/>
    </row>
    <row r="2054" spans="1:11" ht="15">
      <c r="A2054">
        <v>1995</v>
      </c>
      <c r="B2054" s="721">
        <f>'Cap Outlay Deprec 36'!L5</f>
        <v>28394912</v>
      </c>
      <c r="C2054" s="2" t="s">
        <v>504</v>
      </c>
      <c r="F2054" s="4"/>
      <c r="G2054" s="1" t="b">
        <f t="shared" ca="1" si="33"/>
        <v>1</v>
      </c>
      <c r="H2054" s="1505" cm="1">
        <f t="array" aca="1" ref="H2054" ca="1">IF(I2054&lt;&gt;"",INDIRECT("'"&amp;I2054&amp;"'!"&amp;J2054),"")</f>
        <v>28394912</v>
      </c>
      <c r="I2054" s="1510" t="s">
        <v>5605</v>
      </c>
      <c r="J2054" s="1506" t="s">
        <v>5617</v>
      </c>
      <c r="K2054" s="4"/>
    </row>
    <row r="2055" spans="1:11" ht="15">
      <c r="A2055">
        <v>1996</v>
      </c>
      <c r="B2055" s="721">
        <f>'Cap Outlay Deprec 36'!L8</f>
        <v>393387074</v>
      </c>
      <c r="C2055" s="2" t="s">
        <v>504</v>
      </c>
      <c r="F2055" s="4"/>
      <c r="G2055" s="1" t="b">
        <f t="shared" ca="1" si="33"/>
        <v>1</v>
      </c>
      <c r="H2055" s="1505" cm="1">
        <f t="array" aca="1" ref="H2055" ca="1">IF(I2055&lt;&gt;"",INDIRECT("'"&amp;I2055&amp;"'!"&amp;J2055),"")</f>
        <v>393387074</v>
      </c>
      <c r="I2055" s="1510" t="s">
        <v>5605</v>
      </c>
      <c r="J2055" s="1506" t="s">
        <v>5618</v>
      </c>
      <c r="K2055" s="4"/>
    </row>
    <row r="2056" spans="1:11" ht="15">
      <c r="A2056">
        <v>1997</v>
      </c>
      <c r="B2056" s="721">
        <f>'Cap Outlay Deprec 36'!L10</f>
        <v>0</v>
      </c>
      <c r="C2056" s="2" t="s">
        <v>504</v>
      </c>
      <c r="F2056" s="4"/>
      <c r="G2056" s="1" t="b">
        <f t="shared" ca="1" si="33"/>
        <v>1</v>
      </c>
      <c r="H2056" s="1505" cm="1">
        <f t="array" aca="1" ref="H2056" ca="1">IF(I2056&lt;&gt;"",INDIRECT("'"&amp;I2056&amp;"'!"&amp;J2056),"")</f>
        <v>0</v>
      </c>
      <c r="I2056" s="1510" t="s">
        <v>5605</v>
      </c>
      <c r="J2056" s="1506" t="s">
        <v>5619</v>
      </c>
      <c r="K2056" s="4"/>
    </row>
    <row r="2057" spans="1:11" ht="15">
      <c r="A2057">
        <v>1998</v>
      </c>
      <c r="B2057" s="721">
        <f>'Cap Outlay Deprec 36'!L12</f>
        <v>808391</v>
      </c>
      <c r="C2057" s="2" t="s">
        <v>504</v>
      </c>
      <c r="F2057" s="4"/>
      <c r="G2057" s="1" t="b">
        <f t="shared" ca="1" si="33"/>
        <v>1</v>
      </c>
      <c r="H2057" s="1505" cm="1">
        <f t="array" aca="1" ref="H2057" ca="1">IF(I2057&lt;&gt;"",INDIRECT("'"&amp;I2057&amp;"'!"&amp;J2057),"")</f>
        <v>808391</v>
      </c>
      <c r="I2057" s="1510" t="s">
        <v>5605</v>
      </c>
      <c r="J2057" s="1506" t="s">
        <v>5620</v>
      </c>
      <c r="K2057" s="4"/>
    </row>
    <row r="2058" spans="1:11" ht="15">
      <c r="A2058">
        <v>1999</v>
      </c>
      <c r="B2058" s="721">
        <f>'Cap Outlay Deprec 36'!L13</f>
        <v>5462417</v>
      </c>
      <c r="C2058" s="2" t="s">
        <v>504</v>
      </c>
      <c r="F2058" s="4"/>
      <c r="G2058" s="1" t="b">
        <f t="shared" ca="1" si="33"/>
        <v>1</v>
      </c>
      <c r="H2058" s="1505" cm="1">
        <f t="array" aca="1" ref="H2058" ca="1">IF(I2058&lt;&gt;"",INDIRECT("'"&amp;I2058&amp;"'!"&amp;J2058),"")</f>
        <v>5462417</v>
      </c>
      <c r="I2058" s="1510" t="s">
        <v>5605</v>
      </c>
      <c r="J2058" s="1506" t="s">
        <v>5621</v>
      </c>
      <c r="K2058" s="4"/>
    </row>
    <row r="2059" spans="1:11" ht="15">
      <c r="A2059">
        <v>2000</v>
      </c>
      <c r="B2059" s="721">
        <f>'Cap Outlay Deprec 36'!L16</f>
        <v>448557810</v>
      </c>
      <c r="C2059" s="2" t="s">
        <v>504</v>
      </c>
      <c r="F2059" s="4"/>
      <c r="G2059" s="1" t="b">
        <f t="shared" ca="1" si="33"/>
        <v>1</v>
      </c>
      <c r="H2059" s="1505" cm="1">
        <f t="array" aca="1" ref="H2059" ca="1">IF(I2059&lt;&gt;"",INDIRECT("'"&amp;I2059&amp;"'!"&amp;J2059),"")</f>
        <v>448557810</v>
      </c>
      <c r="I2059" s="1510" t="s">
        <v>5605</v>
      </c>
      <c r="J2059" s="1506" t="s">
        <v>5622</v>
      </c>
      <c r="K2059" s="4"/>
    </row>
    <row r="2060" spans="1:11" ht="15">
      <c r="A2060" s="5">
        <v>2001</v>
      </c>
      <c r="B2060" s="721"/>
      <c r="C2060" s="2" t="s">
        <v>504</v>
      </c>
      <c r="F2060" s="4" t="s">
        <v>4914</v>
      </c>
      <c r="G2060" s="1" t="b">
        <f t="shared" ca="1" si="33"/>
        <v>1</v>
      </c>
      <c r="H2060" s="1505" t="str" cm="1">
        <f t="array" aca="1" ref="H2060" ca="1">IF(I2060&lt;&gt;"",INDIRECT("'"&amp;I2060&amp;"'!"&amp;J2060),"")</f>
        <v/>
      </c>
      <c r="I2060" s="1510"/>
      <c r="J2060" s="1506"/>
      <c r="K2060" s="4"/>
    </row>
    <row r="2061" spans="1:11" ht="15">
      <c r="A2061" s="5">
        <v>2002</v>
      </c>
      <c r="B2061" s="721"/>
      <c r="C2061" s="2" t="s">
        <v>504</v>
      </c>
      <c r="F2061" s="4" t="s">
        <v>4914</v>
      </c>
      <c r="G2061" s="1" t="b">
        <f t="shared" ca="1" si="33"/>
        <v>1</v>
      </c>
      <c r="H2061" s="1505" t="str" cm="1">
        <f t="array" aca="1" ref="H2061" ca="1">IF(I2061&lt;&gt;"",INDIRECT("'"&amp;I2061&amp;"'!"&amp;J2061),"")</f>
        <v/>
      </c>
      <c r="I2061" s="1510"/>
      <c r="J2061" s="1506"/>
      <c r="K2061" s="4"/>
    </row>
    <row r="2062" spans="1:11" ht="15">
      <c r="A2062" s="5">
        <v>2003</v>
      </c>
      <c r="B2062" s="721"/>
      <c r="F2062" s="4" t="s">
        <v>4914</v>
      </c>
      <c r="G2062" s="1" t="b">
        <f t="shared" ca="1" si="33"/>
        <v>1</v>
      </c>
      <c r="H2062" s="1505" t="str" cm="1">
        <f t="array" aca="1" ref="H2062" ca="1">IF(I2062&lt;&gt;"",INDIRECT("'"&amp;I2062&amp;"'!"&amp;J2062),"")</f>
        <v/>
      </c>
      <c r="I2062" s="1510"/>
      <c r="J2062" s="1506"/>
      <c r="K2062" s="4"/>
    </row>
    <row r="2063" spans="1:11" ht="15">
      <c r="A2063" s="5">
        <v>2004</v>
      </c>
      <c r="B2063" s="721"/>
      <c r="F2063" s="4" t="s">
        <v>4914</v>
      </c>
      <c r="G2063" s="1" t="b">
        <f t="shared" ca="1" si="33"/>
        <v>1</v>
      </c>
      <c r="H2063" s="1505" t="str" cm="1">
        <f t="array" aca="1" ref="H2063" ca="1">IF(I2063&lt;&gt;"",INDIRECT("'"&amp;I2063&amp;"'!"&amp;J2063),"")</f>
        <v/>
      </c>
      <c r="I2063" s="1510"/>
      <c r="J2063" s="1506"/>
      <c r="K2063" s="4"/>
    </row>
    <row r="2064" spans="1:11" ht="15">
      <c r="A2064" s="5">
        <v>2005</v>
      </c>
      <c r="B2064" s="721"/>
      <c r="F2064" s="4" t="s">
        <v>4914</v>
      </c>
      <c r="G2064" s="1" t="b">
        <f t="shared" ca="1" si="33"/>
        <v>1</v>
      </c>
      <c r="H2064" s="1505" t="str" cm="1">
        <f t="array" aca="1" ref="H2064" ca="1">IF(I2064&lt;&gt;"",INDIRECT("'"&amp;I2064&amp;"'!"&amp;J2064),"")</f>
        <v/>
      </c>
      <c r="I2064" s="1510"/>
      <c r="J2064" s="1506"/>
      <c r="K2064" s="4"/>
    </row>
    <row r="2065" spans="1:11" ht="15">
      <c r="A2065" s="5">
        <v>2006</v>
      </c>
      <c r="B2065" s="721"/>
      <c r="F2065" s="4" t="s">
        <v>4914</v>
      </c>
      <c r="G2065" s="1" t="b">
        <f t="shared" ca="1" si="33"/>
        <v>1</v>
      </c>
      <c r="H2065" s="1505" t="str" cm="1">
        <f t="array" aca="1" ref="H2065" ca="1">IF(I2065&lt;&gt;"",INDIRECT("'"&amp;I2065&amp;"'!"&amp;J2065),"")</f>
        <v/>
      </c>
      <c r="I2065" s="1510"/>
      <c r="J2065" s="1506"/>
      <c r="K2065" s="4"/>
    </row>
    <row r="2066" spans="1:11" ht="15">
      <c r="A2066" s="5">
        <v>2007</v>
      </c>
      <c r="B2066" s="721"/>
      <c r="F2066" s="4" t="s">
        <v>4914</v>
      </c>
      <c r="G2066" s="1" t="b">
        <f t="shared" ca="1" si="33"/>
        <v>1</v>
      </c>
      <c r="H2066" s="1505" t="str" cm="1">
        <f t="array" aca="1" ref="H2066" ca="1">IF(I2066&lt;&gt;"",INDIRECT("'"&amp;I2066&amp;"'!"&amp;J2066),"")</f>
        <v/>
      </c>
      <c r="I2066" s="1510"/>
      <c r="J2066" s="1506"/>
      <c r="K2066" s="4"/>
    </row>
    <row r="2067" spans="1:11" ht="15">
      <c r="A2067" s="5">
        <v>2008</v>
      </c>
      <c r="B2067" s="721"/>
      <c r="F2067" s="4" t="s">
        <v>4914</v>
      </c>
      <c r="G2067" s="1" t="b">
        <f t="shared" ca="1" si="33"/>
        <v>1</v>
      </c>
      <c r="H2067" s="1505" t="str" cm="1">
        <f t="array" aca="1" ref="H2067" ca="1">IF(I2067&lt;&gt;"",INDIRECT("'"&amp;I2067&amp;"'!"&amp;J2067),"")</f>
        <v/>
      </c>
      <c r="I2067" s="1510"/>
      <c r="J2067" s="1506"/>
      <c r="K2067" s="4"/>
    </row>
    <row r="2068" spans="1:11" ht="15">
      <c r="A2068" s="5">
        <v>2009</v>
      </c>
      <c r="B2068" s="721"/>
      <c r="F2068" s="4" t="s">
        <v>4914</v>
      </c>
      <c r="G2068" s="1" t="b">
        <f t="shared" ca="1" si="33"/>
        <v>1</v>
      </c>
      <c r="H2068" s="1505" t="str" cm="1">
        <f t="array" aca="1" ref="H2068" ca="1">IF(I2068&lt;&gt;"",INDIRECT("'"&amp;I2068&amp;"'!"&amp;J2068),"")</f>
        <v/>
      </c>
      <c r="I2068" s="1510"/>
      <c r="J2068" s="1506"/>
      <c r="K2068" s="4"/>
    </row>
    <row r="2069" spans="1:11" ht="15">
      <c r="A2069" s="5">
        <v>2010</v>
      </c>
      <c r="B2069" s="721"/>
      <c r="F2069" s="4" t="s">
        <v>4914</v>
      </c>
      <c r="G2069" s="1" t="b">
        <f t="shared" ca="1" si="33"/>
        <v>1</v>
      </c>
      <c r="H2069" s="1505" t="str" cm="1">
        <f t="array" aca="1" ref="H2069" ca="1">IF(I2069&lt;&gt;"",INDIRECT("'"&amp;I2069&amp;"'!"&amp;J2069),"")</f>
        <v/>
      </c>
      <c r="I2069" s="1510"/>
      <c r="J2069" s="1506"/>
      <c r="K2069" s="4"/>
    </row>
    <row r="2070" spans="1:11" ht="15">
      <c r="A2070" s="5">
        <v>2011</v>
      </c>
      <c r="B2070" s="721"/>
      <c r="F2070" s="4" t="s">
        <v>4914</v>
      </c>
      <c r="G2070" s="1" t="b">
        <f t="shared" ca="1" si="33"/>
        <v>1</v>
      </c>
      <c r="H2070" s="1505" t="str" cm="1">
        <f t="array" aca="1" ref="H2070" ca="1">IF(I2070&lt;&gt;"",INDIRECT("'"&amp;I2070&amp;"'!"&amp;J2070),"")</f>
        <v/>
      </c>
      <c r="I2070" s="1510"/>
      <c r="J2070" s="1506"/>
      <c r="K2070" s="4"/>
    </row>
    <row r="2071" spans="1:11" ht="15">
      <c r="A2071" s="5">
        <v>2012</v>
      </c>
      <c r="B2071" s="721"/>
      <c r="F2071" s="4" t="s">
        <v>4914</v>
      </c>
      <c r="G2071" s="1" t="b">
        <f t="shared" ca="1" si="33"/>
        <v>1</v>
      </c>
      <c r="H2071" s="1505" t="str" cm="1">
        <f t="array" aca="1" ref="H2071" ca="1">IF(I2071&lt;&gt;"",INDIRECT("'"&amp;I2071&amp;"'!"&amp;J2071),"")</f>
        <v/>
      </c>
      <c r="I2071" s="1510"/>
      <c r="J2071" s="1506"/>
      <c r="K2071" s="4"/>
    </row>
    <row r="2072" spans="1:11" ht="15">
      <c r="A2072" s="5">
        <v>2013</v>
      </c>
      <c r="B2072" s="721"/>
      <c r="F2072" s="4" t="s">
        <v>4914</v>
      </c>
      <c r="G2072" s="1" t="b">
        <f t="shared" ca="1" si="33"/>
        <v>1</v>
      </c>
      <c r="H2072" s="1505" t="str" cm="1">
        <f t="array" aca="1" ref="H2072" ca="1">IF(I2072&lt;&gt;"",INDIRECT("'"&amp;I2072&amp;"'!"&amp;J2072),"")</f>
        <v/>
      </c>
      <c r="I2072" s="1510"/>
      <c r="J2072" s="1506"/>
      <c r="K2072" s="4"/>
    </row>
    <row r="2073" spans="1:11" ht="15">
      <c r="A2073" s="5">
        <v>2014</v>
      </c>
      <c r="B2073" s="721"/>
      <c r="F2073" s="4" t="s">
        <v>4914</v>
      </c>
      <c r="G2073" s="1" t="b">
        <f t="shared" ca="1" si="33"/>
        <v>1</v>
      </c>
      <c r="H2073" s="1505" t="str" cm="1">
        <f t="array" aca="1" ref="H2073" ca="1">IF(I2073&lt;&gt;"",INDIRECT("'"&amp;I2073&amp;"'!"&amp;J2073),"")</f>
        <v/>
      </c>
      <c r="I2073" s="1510"/>
      <c r="J2073" s="1506"/>
      <c r="K2073" s="4"/>
    </row>
    <row r="2074" spans="1:11" ht="15">
      <c r="A2074" s="5">
        <v>2015</v>
      </c>
      <c r="B2074" s="721"/>
      <c r="F2074" s="4" t="s">
        <v>4914</v>
      </c>
      <c r="G2074" s="1" t="b">
        <f t="shared" ca="1" si="33"/>
        <v>1</v>
      </c>
      <c r="H2074" s="1505" t="str" cm="1">
        <f t="array" aca="1" ref="H2074" ca="1">IF(I2074&lt;&gt;"",INDIRECT("'"&amp;I2074&amp;"'!"&amp;J2074),"")</f>
        <v/>
      </c>
      <c r="I2074" s="1510"/>
      <c r="J2074" s="1506"/>
      <c r="K2074" s="4"/>
    </row>
    <row r="2075" spans="1:11" ht="15">
      <c r="A2075" s="5">
        <v>2016</v>
      </c>
      <c r="B2075" s="721"/>
      <c r="F2075" s="4" t="s">
        <v>4914</v>
      </c>
      <c r="G2075" s="1" t="b">
        <f t="shared" ca="1" si="33"/>
        <v>1</v>
      </c>
      <c r="H2075" s="1505" t="str" cm="1">
        <f t="array" aca="1" ref="H2075" ca="1">IF(I2075&lt;&gt;"",INDIRECT("'"&amp;I2075&amp;"'!"&amp;J2075),"")</f>
        <v/>
      </c>
      <c r="I2075" s="1510"/>
      <c r="J2075" s="1506"/>
      <c r="K2075" s="4"/>
    </row>
    <row r="2076" spans="1:11" ht="15">
      <c r="A2076" s="5">
        <v>2017</v>
      </c>
      <c r="B2076" s="721"/>
      <c r="F2076" s="4" t="s">
        <v>4914</v>
      </c>
      <c r="G2076" s="1" t="b">
        <f t="shared" ca="1" si="33"/>
        <v>1</v>
      </c>
      <c r="H2076" s="1505" t="str" cm="1">
        <f t="array" aca="1" ref="H2076" ca="1">IF(I2076&lt;&gt;"",INDIRECT("'"&amp;I2076&amp;"'!"&amp;J2076),"")</f>
        <v/>
      </c>
      <c r="I2076" s="1510"/>
      <c r="J2076" s="1506"/>
      <c r="K2076" s="4"/>
    </row>
    <row r="2077" spans="1:11" ht="15">
      <c r="A2077" s="5">
        <v>2018</v>
      </c>
      <c r="B2077" s="721"/>
      <c r="C2077" s="2" t="s">
        <v>504</v>
      </c>
      <c r="F2077" s="4" t="s">
        <v>4914</v>
      </c>
      <c r="G2077" s="1" t="b">
        <f t="shared" ca="1" si="33"/>
        <v>1</v>
      </c>
      <c r="H2077" s="1505" t="str" cm="1">
        <f t="array" aca="1" ref="H2077" ca="1">IF(I2077&lt;&gt;"",INDIRECT("'"&amp;I2077&amp;"'!"&amp;J2077),"")</f>
        <v/>
      </c>
      <c r="I2077" s="1510"/>
      <c r="J2077" s="1506"/>
      <c r="K2077" s="4"/>
    </row>
    <row r="2078" spans="1:11" ht="15">
      <c r="A2078" s="5">
        <v>2019</v>
      </c>
      <c r="B2078" s="721"/>
      <c r="C2078" s="2" t="s">
        <v>504</v>
      </c>
      <c r="F2078" s="4" t="s">
        <v>4914</v>
      </c>
      <c r="G2078" s="1" t="b">
        <f t="shared" ca="1" si="33"/>
        <v>1</v>
      </c>
      <c r="H2078" s="1505" t="str" cm="1">
        <f t="array" aca="1" ref="H2078" ca="1">IF(I2078&lt;&gt;"",INDIRECT("'"&amp;I2078&amp;"'!"&amp;J2078),"")</f>
        <v/>
      </c>
      <c r="I2078" s="1510"/>
      <c r="J2078" s="1506"/>
      <c r="K2078" s="4"/>
    </row>
    <row r="2079" spans="1:11" ht="15">
      <c r="A2079">
        <v>2020</v>
      </c>
      <c r="B2079" s="721">
        <f>'Expenditures 16-24'!H86</f>
        <v>849927</v>
      </c>
      <c r="F2079" s="4"/>
      <c r="G2079" s="1" t="b">
        <f t="shared" ca="1" si="33"/>
        <v>1</v>
      </c>
      <c r="H2079" s="1505" cm="1">
        <f t="array" aca="1" ref="H2079" ca="1">IF(I2079&lt;&gt;"",INDIRECT("'"&amp;I2079&amp;"'!"&amp;J2079),"")</f>
        <v>849927</v>
      </c>
      <c r="I2079" s="1510" t="s">
        <v>4998</v>
      </c>
      <c r="J2079" s="1506" t="s">
        <v>5623</v>
      </c>
      <c r="K2079" s="4"/>
    </row>
    <row r="2080" spans="1:11" ht="15">
      <c r="A2080" s="5">
        <v>2021</v>
      </c>
      <c r="B2080" s="721"/>
      <c r="F2080" s="4" t="s">
        <v>4914</v>
      </c>
      <c r="G2080" s="1" t="b">
        <f t="shared" ref="G2080:G2143" ca="1" si="34">H2080=B2080</f>
        <v>1</v>
      </c>
      <c r="H2080" s="1505" t="str" cm="1">
        <f t="array" aca="1" ref="H2080" ca="1">IF(I2080&lt;&gt;"",INDIRECT("'"&amp;I2080&amp;"'!"&amp;J2080),"")</f>
        <v/>
      </c>
      <c r="I2080" s="1510"/>
      <c r="J2080" s="1506"/>
      <c r="K2080" s="4"/>
    </row>
    <row r="2081" spans="1:11" ht="15">
      <c r="A2081" s="5">
        <v>2022</v>
      </c>
      <c r="B2081" s="721"/>
      <c r="C2081" s="2" t="s">
        <v>504</v>
      </c>
      <c r="F2081" s="4" t="s">
        <v>4914</v>
      </c>
      <c r="G2081" s="1" t="b">
        <f t="shared" ca="1" si="34"/>
        <v>1</v>
      </c>
      <c r="H2081" s="1505" t="str" cm="1">
        <f t="array" aca="1" ref="H2081" ca="1">IF(I2081&lt;&gt;"",INDIRECT("'"&amp;I2081&amp;"'!"&amp;J2081),"")</f>
        <v/>
      </c>
      <c r="I2081" s="1510"/>
      <c r="J2081" s="1506"/>
      <c r="K2081" s="4"/>
    </row>
    <row r="2082" spans="1:11" ht="15">
      <c r="A2082" s="5">
        <v>2023</v>
      </c>
      <c r="B2082" s="721"/>
      <c r="C2082" s="2" t="s">
        <v>504</v>
      </c>
      <c r="F2082" s="4" t="s">
        <v>4914</v>
      </c>
      <c r="G2082" s="1" t="b">
        <f t="shared" ca="1" si="34"/>
        <v>1</v>
      </c>
      <c r="H2082" s="1505" t="str" cm="1">
        <f t="array" aca="1" ref="H2082" ca="1">IF(I2082&lt;&gt;"",INDIRECT("'"&amp;I2082&amp;"'!"&amp;J2082),"")</f>
        <v/>
      </c>
      <c r="I2082" s="1510"/>
      <c r="J2082" s="1506"/>
      <c r="K2082" s="4"/>
    </row>
    <row r="2083" spans="1:11" ht="15">
      <c r="A2083" s="5">
        <v>2024</v>
      </c>
      <c r="B2083" s="721"/>
      <c r="F2083" s="4" t="s">
        <v>4914</v>
      </c>
      <c r="G2083" s="1" t="b">
        <f t="shared" ca="1" si="34"/>
        <v>1</v>
      </c>
      <c r="H2083" s="1505" t="str" cm="1">
        <f t="array" aca="1" ref="H2083" ca="1">IF(I2083&lt;&gt;"",INDIRECT("'"&amp;I2083&amp;"'!"&amp;J2083),"")</f>
        <v/>
      </c>
      <c r="I2083" s="1510"/>
      <c r="J2083" s="1506"/>
      <c r="K2083" s="4"/>
    </row>
    <row r="2084" spans="1:11" ht="15">
      <c r="A2084" s="5">
        <v>2025</v>
      </c>
      <c r="B2084" s="721"/>
      <c r="F2084" s="4" t="s">
        <v>4914</v>
      </c>
      <c r="G2084" s="1" t="b">
        <f t="shared" ca="1" si="34"/>
        <v>1</v>
      </c>
      <c r="H2084" s="1505" t="str" cm="1">
        <f t="array" aca="1" ref="H2084" ca="1">IF(I2084&lt;&gt;"",INDIRECT("'"&amp;I2084&amp;"'!"&amp;J2084),"")</f>
        <v/>
      </c>
      <c r="I2084" s="1510"/>
      <c r="J2084" s="1506"/>
      <c r="K2084" s="4"/>
    </row>
    <row r="2085" spans="1:11" ht="15">
      <c r="A2085" s="5">
        <v>2026</v>
      </c>
      <c r="B2085" s="721"/>
      <c r="C2085" s="2" t="s">
        <v>504</v>
      </c>
      <c r="F2085" s="4" t="s">
        <v>4914</v>
      </c>
      <c r="G2085" s="1" t="b">
        <f t="shared" ca="1" si="34"/>
        <v>1</v>
      </c>
      <c r="H2085" s="1505" t="str" cm="1">
        <f t="array" aca="1" ref="H2085" ca="1">IF(I2085&lt;&gt;"",INDIRECT("'"&amp;I2085&amp;"'!"&amp;J2085),"")</f>
        <v/>
      </c>
      <c r="I2085" s="1510"/>
      <c r="J2085" s="1506"/>
      <c r="K2085" s="4"/>
    </row>
    <row r="2086" spans="1:11" ht="15">
      <c r="A2086">
        <v>2027</v>
      </c>
      <c r="B2086" s="721">
        <f>'Expenditures 16-24'!K86</f>
        <v>1132068</v>
      </c>
      <c r="F2086" s="4"/>
      <c r="G2086" s="1" t="b">
        <f t="shared" ca="1" si="34"/>
        <v>1</v>
      </c>
      <c r="H2086" s="1505" cm="1">
        <f t="array" aca="1" ref="H2086" ca="1">IF(I2086&lt;&gt;"",INDIRECT("'"&amp;I2086&amp;"'!"&amp;J2086),"")</f>
        <v>1132068</v>
      </c>
      <c r="I2086" s="1510" t="s">
        <v>4998</v>
      </c>
      <c r="J2086" s="1506" t="s">
        <v>5624</v>
      </c>
      <c r="K2086" s="4"/>
    </row>
    <row r="2087" spans="1:11" ht="15">
      <c r="A2087">
        <v>2028</v>
      </c>
      <c r="B2087" s="721">
        <f>'Expenditures 16-24'!K94</f>
        <v>11025889</v>
      </c>
      <c r="F2087" s="4"/>
      <c r="G2087" s="1" t="b">
        <f t="shared" ca="1" si="34"/>
        <v>1</v>
      </c>
      <c r="H2087" s="1505" cm="1">
        <f t="array" aca="1" ref="H2087" ca="1">IF(I2087&lt;&gt;"",INDIRECT("'"&amp;I2087&amp;"'!"&amp;J2087),"")</f>
        <v>11025889</v>
      </c>
      <c r="I2087" s="1510" t="s">
        <v>4998</v>
      </c>
      <c r="J2087" s="1506" t="s">
        <v>5625</v>
      </c>
      <c r="K2087" s="4"/>
    </row>
    <row r="2088" spans="1:11" ht="15">
      <c r="A2088" s="5">
        <v>2029</v>
      </c>
      <c r="B2088" s="721"/>
      <c r="C2088" s="2" t="s">
        <v>504</v>
      </c>
      <c r="F2088" s="4" t="s">
        <v>4914</v>
      </c>
      <c r="G2088" s="1" t="b">
        <f t="shared" ca="1" si="34"/>
        <v>1</v>
      </c>
      <c r="H2088" s="1505" t="str" cm="1">
        <f t="array" aca="1" ref="H2088" ca="1">IF(I2088&lt;&gt;"",INDIRECT("'"&amp;I2088&amp;"'!"&amp;J2088),"")</f>
        <v/>
      </c>
      <c r="I2088" s="1510"/>
      <c r="J2088" s="1506"/>
      <c r="K2088" s="4"/>
    </row>
    <row r="2089" spans="1:11" ht="15">
      <c r="A2089">
        <v>2030</v>
      </c>
      <c r="B2089" s="721">
        <f>'Expenditures 16-24'!H141</f>
        <v>0</v>
      </c>
      <c r="C2089" s="2" t="s">
        <v>504</v>
      </c>
      <c r="F2089" s="4"/>
      <c r="G2089" s="1" t="b">
        <f t="shared" ca="1" si="34"/>
        <v>1</v>
      </c>
      <c r="H2089" s="1505" cm="1">
        <f t="array" aca="1" ref="H2089" ca="1">IF(I2089&lt;&gt;"",INDIRECT("'"&amp;I2089&amp;"'!"&amp;J2089),"")</f>
        <v>0</v>
      </c>
      <c r="I2089" s="1510" t="s">
        <v>4998</v>
      </c>
      <c r="J2089" s="1506" t="s">
        <v>5626</v>
      </c>
      <c r="K2089" s="4"/>
    </row>
    <row r="2090" spans="1:11" ht="15">
      <c r="A2090">
        <v>2031</v>
      </c>
      <c r="B2090" s="721">
        <f>'Expenditures 16-24'!H142</f>
        <v>0</v>
      </c>
      <c r="F2090" s="4"/>
      <c r="G2090" s="1" t="b">
        <f t="shared" ca="1" si="34"/>
        <v>1</v>
      </c>
      <c r="H2090" s="1505" cm="1">
        <f t="array" aca="1" ref="H2090" ca="1">IF(I2090&lt;&gt;"",INDIRECT("'"&amp;I2090&amp;"'!"&amp;J2090),"")</f>
        <v>0</v>
      </c>
      <c r="I2090" s="1510" t="s">
        <v>4998</v>
      </c>
      <c r="J2090" s="1506" t="s">
        <v>5627</v>
      </c>
      <c r="K2090" s="4"/>
    </row>
    <row r="2091" spans="1:11" ht="15">
      <c r="A2091">
        <v>2032</v>
      </c>
      <c r="B2091" s="721">
        <f>'Expenditures 16-24'!K141</f>
        <v>0</v>
      </c>
      <c r="C2091" s="2" t="s">
        <v>504</v>
      </c>
      <c r="F2091" s="4"/>
      <c r="G2091" s="1" t="b">
        <f t="shared" ca="1" si="34"/>
        <v>1</v>
      </c>
      <c r="H2091" s="1505" cm="1">
        <f t="array" aca="1" ref="H2091" ca="1">IF(I2091&lt;&gt;"",INDIRECT("'"&amp;I2091&amp;"'!"&amp;J2091),"")</f>
        <v>0</v>
      </c>
      <c r="I2091" s="1510" t="s">
        <v>4998</v>
      </c>
      <c r="J2091" s="1506" t="s">
        <v>5628</v>
      </c>
      <c r="K2091" s="4"/>
    </row>
    <row r="2092" spans="1:11" ht="15">
      <c r="A2092">
        <v>2033</v>
      </c>
      <c r="B2092" s="721">
        <f>'Expenditures 16-24'!K142</f>
        <v>0</v>
      </c>
      <c r="F2092" s="4"/>
      <c r="G2092" s="1" t="b">
        <f t="shared" ca="1" si="34"/>
        <v>1</v>
      </c>
      <c r="H2092" s="1505" cm="1">
        <f t="array" aca="1" ref="H2092" ca="1">IF(I2092&lt;&gt;"",INDIRECT("'"&amp;I2092&amp;"'!"&amp;J2092),"")</f>
        <v>0</v>
      </c>
      <c r="I2092" s="1510" t="s">
        <v>4998</v>
      </c>
      <c r="J2092" s="1506" t="s">
        <v>5629</v>
      </c>
      <c r="K2092" s="4"/>
    </row>
    <row r="2093" spans="1:11" ht="15">
      <c r="A2093" s="5">
        <v>2034</v>
      </c>
      <c r="B2093" s="721"/>
      <c r="C2093" s="2" t="s">
        <v>504</v>
      </c>
      <c r="F2093" s="4" t="s">
        <v>4914</v>
      </c>
      <c r="G2093" s="1" t="b">
        <f t="shared" ca="1" si="34"/>
        <v>1</v>
      </c>
      <c r="H2093" s="1505" t="str" cm="1">
        <f t="array" aca="1" ref="H2093" ca="1">IF(I2093&lt;&gt;"",INDIRECT("'"&amp;I2093&amp;"'!"&amp;J2093),"")</f>
        <v/>
      </c>
      <c r="I2093" s="1510"/>
      <c r="J2093" s="1506"/>
      <c r="K2093" s="4"/>
    </row>
    <row r="2094" spans="1:11" ht="15">
      <c r="A2094" s="5">
        <v>2035</v>
      </c>
      <c r="B2094" s="721"/>
      <c r="C2094" s="2" t="s">
        <v>504</v>
      </c>
      <c r="F2094" s="4" t="s">
        <v>4914</v>
      </c>
      <c r="G2094" s="1" t="b">
        <f t="shared" ca="1" si="34"/>
        <v>1</v>
      </c>
      <c r="H2094" s="1505" t="str" cm="1">
        <f t="array" aca="1" ref="H2094" ca="1">IF(I2094&lt;&gt;"",INDIRECT("'"&amp;I2094&amp;"'!"&amp;J2094),"")</f>
        <v/>
      </c>
      <c r="I2094" s="1510"/>
      <c r="J2094" s="1506"/>
      <c r="K2094" s="4"/>
    </row>
    <row r="2095" spans="1:11" ht="15">
      <c r="A2095" s="5">
        <v>2036</v>
      </c>
      <c r="B2095" s="721"/>
      <c r="F2095" s="4" t="s">
        <v>4914</v>
      </c>
      <c r="G2095" s="1" t="b">
        <f t="shared" ca="1" si="34"/>
        <v>1</v>
      </c>
      <c r="H2095" s="1505" t="str" cm="1">
        <f t="array" aca="1" ref="H2095" ca="1">IF(I2095&lt;&gt;"",INDIRECT("'"&amp;I2095&amp;"'!"&amp;J2095),"")</f>
        <v/>
      </c>
      <c r="I2095" s="1510"/>
      <c r="J2095" s="1506"/>
      <c r="K2095" s="4"/>
    </row>
    <row r="2096" spans="1:11" ht="15">
      <c r="A2096" s="5">
        <v>2037</v>
      </c>
      <c r="B2096" s="721"/>
      <c r="F2096" s="4" t="s">
        <v>4914</v>
      </c>
      <c r="G2096" s="1" t="b">
        <f t="shared" ca="1" si="34"/>
        <v>1</v>
      </c>
      <c r="H2096" s="1505" t="str" cm="1">
        <f t="array" aca="1" ref="H2096" ca="1">IF(I2096&lt;&gt;"",INDIRECT("'"&amp;I2096&amp;"'!"&amp;J2096),"")</f>
        <v/>
      </c>
      <c r="I2096" s="1510"/>
      <c r="J2096" s="1506"/>
      <c r="K2096" s="4"/>
    </row>
    <row r="2097" spans="1:11" ht="15">
      <c r="A2097" s="5">
        <v>2038</v>
      </c>
      <c r="B2097" s="721"/>
      <c r="F2097" s="4" t="s">
        <v>4914</v>
      </c>
      <c r="G2097" s="1" t="b">
        <f t="shared" ca="1" si="34"/>
        <v>1</v>
      </c>
      <c r="H2097" s="1505" t="str" cm="1">
        <f t="array" aca="1" ref="H2097" ca="1">IF(I2097&lt;&gt;"",INDIRECT("'"&amp;I2097&amp;"'!"&amp;J2097),"")</f>
        <v/>
      </c>
      <c r="I2097" s="1510"/>
      <c r="J2097" s="1506"/>
      <c r="K2097" s="4"/>
    </row>
    <row r="2098" spans="1:11" ht="15">
      <c r="A2098" s="5">
        <v>2039</v>
      </c>
      <c r="B2098" s="721"/>
      <c r="F2098" s="4" t="s">
        <v>4914</v>
      </c>
      <c r="G2098" s="1" t="b">
        <f t="shared" ca="1" si="34"/>
        <v>1</v>
      </c>
      <c r="H2098" s="1505" t="str" cm="1">
        <f t="array" aca="1" ref="H2098" ca="1">IF(I2098&lt;&gt;"",INDIRECT("'"&amp;I2098&amp;"'!"&amp;J2098),"")</f>
        <v/>
      </c>
      <c r="I2098" s="1510"/>
      <c r="J2098" s="1506"/>
      <c r="K2098" s="4"/>
    </row>
    <row r="2099" spans="1:11" ht="15">
      <c r="A2099" s="5">
        <v>2040</v>
      </c>
      <c r="B2099" s="721"/>
      <c r="C2099" s="2" t="s">
        <v>504</v>
      </c>
      <c r="F2099" s="4" t="s">
        <v>4914</v>
      </c>
      <c r="G2099" s="1" t="b">
        <f t="shared" ca="1" si="34"/>
        <v>1</v>
      </c>
      <c r="H2099" s="1505" t="str" cm="1">
        <f t="array" aca="1" ref="H2099" ca="1">IF(I2099&lt;&gt;"",INDIRECT("'"&amp;I2099&amp;"'!"&amp;J2099),"")</f>
        <v/>
      </c>
      <c r="I2099" s="1510"/>
      <c r="J2099" s="1506"/>
      <c r="K2099" s="4"/>
    </row>
    <row r="2100" spans="1:11" ht="15">
      <c r="A2100">
        <v>2041</v>
      </c>
      <c r="B2100" s="721">
        <f>'Expenditures 16-24'!K307</f>
        <v>0</v>
      </c>
      <c r="F2100" s="4"/>
      <c r="G2100" s="1" t="b">
        <f t="shared" ca="1" si="34"/>
        <v>1</v>
      </c>
      <c r="H2100" s="1505" cm="1">
        <f t="array" aca="1" ref="H2100" ca="1">IF(I2100&lt;&gt;"",INDIRECT("'"&amp;I2100&amp;"'!"&amp;J2100),"")</f>
        <v>0</v>
      </c>
      <c r="I2100" s="1510" t="s">
        <v>4998</v>
      </c>
      <c r="J2100" s="1506" t="s">
        <v>5630</v>
      </c>
      <c r="K2100" s="4"/>
    </row>
    <row r="2101" spans="1:11" ht="15">
      <c r="A2101" s="5">
        <v>2042</v>
      </c>
      <c r="B2101" s="721"/>
      <c r="C2101" s="2" t="s">
        <v>504</v>
      </c>
      <c r="F2101" s="4" t="s">
        <v>4914</v>
      </c>
      <c r="G2101" s="1" t="b">
        <f t="shared" ca="1" si="34"/>
        <v>1</v>
      </c>
      <c r="H2101" s="1505" t="str" cm="1">
        <f t="array" aca="1" ref="H2101" ca="1">IF(I2101&lt;&gt;"",INDIRECT("'"&amp;I2101&amp;"'!"&amp;J2101),"")</f>
        <v/>
      </c>
      <c r="I2101" s="1510"/>
      <c r="J2101" s="1506"/>
      <c r="K2101" s="4"/>
    </row>
    <row r="2102" spans="1:11" ht="15">
      <c r="A2102" s="5">
        <v>2043</v>
      </c>
      <c r="B2102" s="721"/>
      <c r="C2102" s="2" t="s">
        <v>504</v>
      </c>
      <c r="F2102" s="4" t="s">
        <v>4914</v>
      </c>
      <c r="G2102" s="1" t="b">
        <f t="shared" ca="1" si="34"/>
        <v>1</v>
      </c>
      <c r="H2102" s="1505" t="str" cm="1">
        <f t="array" aca="1" ref="H2102" ca="1">IF(I2102&lt;&gt;"",INDIRECT("'"&amp;I2102&amp;"'!"&amp;J2102),"")</f>
        <v/>
      </c>
      <c r="I2102" s="1510"/>
      <c r="J2102" s="1506"/>
      <c r="K2102" s="4"/>
    </row>
    <row r="2103" spans="1:11" ht="15">
      <c r="A2103">
        <v>2044</v>
      </c>
      <c r="B2103" s="721">
        <f>'Acct Summary 7-9'!I47</f>
        <v>0</v>
      </c>
      <c r="F2103" s="4"/>
      <c r="G2103" s="1" t="b">
        <f t="shared" ca="1" si="34"/>
        <v>1</v>
      </c>
      <c r="H2103" s="1505" cm="1">
        <f t="array" aca="1" ref="H2103" ca="1">IF(I2103&lt;&gt;"",INDIRECT("'"&amp;I2103&amp;"'!"&amp;J2103),"")</f>
        <v>0</v>
      </c>
      <c r="I2103" s="1510" t="s">
        <v>4986</v>
      </c>
      <c r="J2103" s="1506" t="s">
        <v>5631</v>
      </c>
      <c r="K2103" s="4"/>
    </row>
    <row r="2104" spans="1:11" ht="15">
      <c r="A2104">
        <v>2045</v>
      </c>
      <c r="B2104" s="721">
        <f>'Acct Summary 7-9'!I48</f>
        <v>15080547</v>
      </c>
      <c r="F2104" s="4"/>
      <c r="G2104" s="1" t="b">
        <f t="shared" ca="1" si="34"/>
        <v>1</v>
      </c>
      <c r="H2104" s="1505" cm="1">
        <f t="array" aca="1" ref="H2104" ca="1">IF(I2104&lt;&gt;"",INDIRECT("'"&amp;I2104&amp;"'!"&amp;J2104),"")</f>
        <v>15080547</v>
      </c>
      <c r="I2104" s="1510" t="s">
        <v>4986</v>
      </c>
      <c r="J2104" s="1506" t="s">
        <v>5632</v>
      </c>
      <c r="K2104" s="4"/>
    </row>
    <row r="2105" spans="1:11" ht="15">
      <c r="A2105">
        <v>2046</v>
      </c>
      <c r="B2105" s="721">
        <f>'Rest Tax Levies-Tort Im 27'!H11</f>
        <v>0</v>
      </c>
      <c r="C2105" s="2" t="s">
        <v>504</v>
      </c>
      <c r="F2105" s="4"/>
      <c r="G2105" s="1" t="b">
        <f t="shared" ca="1" si="34"/>
        <v>1</v>
      </c>
      <c r="H2105" s="1505" cm="1">
        <f t="array" aca="1" ref="H2105" ca="1">IF(I2105&lt;&gt;"",INDIRECT("'"&amp;I2105&amp;"'!"&amp;J2105),"")</f>
        <v>0</v>
      </c>
      <c r="I2105" s="1510" t="s">
        <v>5582</v>
      </c>
      <c r="J2105" s="1506" t="s">
        <v>5633</v>
      </c>
      <c r="K2105" s="4"/>
    </row>
    <row r="2106" spans="1:11" ht="15">
      <c r="A2106" s="5">
        <v>2047</v>
      </c>
      <c r="B2106" s="721"/>
      <c r="F2106" s="4" t="s">
        <v>4914</v>
      </c>
      <c r="G2106" s="1" t="b">
        <f t="shared" ca="1" si="34"/>
        <v>1</v>
      </c>
      <c r="H2106" s="1505" t="str" cm="1">
        <f t="array" aca="1" ref="H2106" ca="1">IF(I2106&lt;&gt;"",INDIRECT("'"&amp;I2106&amp;"'!"&amp;J2106),"")</f>
        <v/>
      </c>
      <c r="I2106" s="1510"/>
      <c r="J2106" s="1506"/>
      <c r="K2106" s="4"/>
    </row>
    <row r="2107" spans="1:11" ht="15">
      <c r="A2107" s="5">
        <v>2048</v>
      </c>
      <c r="B2107" s="721"/>
      <c r="F2107" s="4" t="s">
        <v>4914</v>
      </c>
      <c r="G2107" s="1" t="b">
        <f t="shared" ca="1" si="34"/>
        <v>1</v>
      </c>
      <c r="H2107" s="1505" t="str" cm="1">
        <f t="array" aca="1" ref="H2107" ca="1">IF(I2107&lt;&gt;"",INDIRECT("'"&amp;I2107&amp;"'!"&amp;J2107),"")</f>
        <v/>
      </c>
      <c r="I2107" s="1510"/>
      <c r="J2107" s="1506"/>
      <c r="K2107" s="4"/>
    </row>
    <row r="2108" spans="1:11" ht="15">
      <c r="A2108" s="5">
        <v>2049</v>
      </c>
      <c r="B2108" s="721"/>
      <c r="F2108" s="4" t="s">
        <v>4914</v>
      </c>
      <c r="G2108" s="1" t="b">
        <f t="shared" ca="1" si="34"/>
        <v>1</v>
      </c>
      <c r="H2108" s="1505" t="str" cm="1">
        <f t="array" aca="1" ref="H2108" ca="1">IF(I2108&lt;&gt;"",INDIRECT("'"&amp;I2108&amp;"'!"&amp;J2108),"")</f>
        <v/>
      </c>
      <c r="I2108" s="1510"/>
      <c r="J2108" s="1506"/>
      <c r="K2108" s="4"/>
    </row>
    <row r="2109" spans="1:11" ht="15">
      <c r="A2109" s="5">
        <v>2050</v>
      </c>
      <c r="B2109" s="721"/>
      <c r="F2109" s="4" t="s">
        <v>4914</v>
      </c>
      <c r="G2109" s="1" t="b">
        <f t="shared" ca="1" si="34"/>
        <v>1</v>
      </c>
      <c r="H2109" s="1505" t="str" cm="1">
        <f t="array" aca="1" ref="H2109" ca="1">IF(I2109&lt;&gt;"",INDIRECT("'"&amp;I2109&amp;"'!"&amp;J2109),"")</f>
        <v/>
      </c>
      <c r="I2109" s="1510"/>
      <c r="J2109" s="1506"/>
      <c r="K2109" s="4"/>
    </row>
    <row r="2110" spans="1:11" ht="15">
      <c r="A2110" s="5">
        <v>2051</v>
      </c>
      <c r="B2110" s="721"/>
      <c r="F2110" s="4" t="s">
        <v>4914</v>
      </c>
      <c r="G2110" s="1" t="b">
        <f t="shared" ca="1" si="34"/>
        <v>1</v>
      </c>
      <c r="H2110" s="1505" t="str" cm="1">
        <f t="array" aca="1" ref="H2110" ca="1">IF(I2110&lt;&gt;"",INDIRECT("'"&amp;I2110&amp;"'!"&amp;J2110),"")</f>
        <v/>
      </c>
      <c r="I2110" s="1510"/>
      <c r="J2110" s="1506"/>
      <c r="K2110" s="4"/>
    </row>
    <row r="2111" spans="1:11" ht="15">
      <c r="A2111" s="5">
        <v>2052</v>
      </c>
      <c r="B2111" s="721"/>
      <c r="F2111" s="4" t="s">
        <v>4914</v>
      </c>
      <c r="G2111" s="1" t="b">
        <f t="shared" ca="1" si="34"/>
        <v>1</v>
      </c>
      <c r="H2111" s="1505" t="str" cm="1">
        <f t="array" aca="1" ref="H2111" ca="1">IF(I2111&lt;&gt;"",INDIRECT("'"&amp;I2111&amp;"'!"&amp;J2111),"")</f>
        <v/>
      </c>
      <c r="I2111" s="1510"/>
      <c r="J2111" s="1506"/>
      <c r="K2111" s="4"/>
    </row>
    <row r="2112" spans="1:11" ht="15">
      <c r="A2112" s="5">
        <v>2053</v>
      </c>
      <c r="B2112" s="721"/>
      <c r="F2112" s="4" t="s">
        <v>4914</v>
      </c>
      <c r="G2112" s="1" t="b">
        <f t="shared" ca="1" si="34"/>
        <v>1</v>
      </c>
      <c r="H2112" s="1505" t="str" cm="1">
        <f t="array" aca="1" ref="H2112" ca="1">IF(I2112&lt;&gt;"",INDIRECT("'"&amp;I2112&amp;"'!"&amp;J2112),"")</f>
        <v/>
      </c>
      <c r="I2112" s="1510"/>
      <c r="J2112" s="1506"/>
      <c r="K2112" s="4"/>
    </row>
    <row r="2113" spans="1:11" ht="15">
      <c r="A2113" s="5">
        <v>2054</v>
      </c>
      <c r="B2113" s="721"/>
      <c r="F2113" s="4" t="s">
        <v>4914</v>
      </c>
      <c r="G2113" s="1" t="b">
        <f t="shared" ca="1" si="34"/>
        <v>1</v>
      </c>
      <c r="H2113" s="1505" t="str" cm="1">
        <f t="array" aca="1" ref="H2113" ca="1">IF(I2113&lt;&gt;"",INDIRECT("'"&amp;I2113&amp;"'!"&amp;J2113),"")</f>
        <v/>
      </c>
      <c r="I2113" s="1510"/>
      <c r="J2113" s="1506"/>
      <c r="K2113" s="4"/>
    </row>
    <row r="2114" spans="1:11" ht="15">
      <c r="A2114" s="5">
        <v>2055</v>
      </c>
      <c r="B2114" s="721"/>
      <c r="F2114" s="4" t="s">
        <v>4914</v>
      </c>
      <c r="G2114" s="1" t="b">
        <f t="shared" ca="1" si="34"/>
        <v>1</v>
      </c>
      <c r="H2114" s="1505" t="str" cm="1">
        <f t="array" aca="1" ref="H2114" ca="1">IF(I2114&lt;&gt;"",INDIRECT("'"&amp;I2114&amp;"'!"&amp;J2114),"")</f>
        <v/>
      </c>
      <c r="I2114" s="1510"/>
      <c r="J2114" s="1506"/>
      <c r="K2114" s="4"/>
    </row>
    <row r="2115" spans="1:11" ht="15">
      <c r="A2115" s="5">
        <v>2056</v>
      </c>
      <c r="B2115" s="721"/>
      <c r="F2115" s="4" t="s">
        <v>4914</v>
      </c>
      <c r="G2115" s="1" t="b">
        <f t="shared" ca="1" si="34"/>
        <v>1</v>
      </c>
      <c r="H2115" s="1505" t="str" cm="1">
        <f t="array" aca="1" ref="H2115" ca="1">IF(I2115&lt;&gt;"",INDIRECT("'"&amp;I2115&amp;"'!"&amp;J2115),"")</f>
        <v/>
      </c>
      <c r="I2115" s="1510"/>
      <c r="J2115" s="1506"/>
      <c r="K2115" s="4"/>
    </row>
    <row r="2116" spans="1:11" ht="15">
      <c r="A2116" s="5">
        <v>2057</v>
      </c>
      <c r="B2116" s="721"/>
      <c r="F2116" s="4" t="s">
        <v>4914</v>
      </c>
      <c r="G2116" s="1" t="b">
        <f t="shared" ca="1" si="34"/>
        <v>1</v>
      </c>
      <c r="H2116" s="1505" t="str" cm="1">
        <f t="array" aca="1" ref="H2116" ca="1">IF(I2116&lt;&gt;"",INDIRECT("'"&amp;I2116&amp;"'!"&amp;J2116),"")</f>
        <v/>
      </c>
      <c r="I2116" s="1510"/>
      <c r="J2116" s="1506"/>
      <c r="K2116" s="4"/>
    </row>
    <row r="2117" spans="1:11" ht="15">
      <c r="A2117" s="5">
        <v>2058</v>
      </c>
      <c r="B2117" s="721"/>
      <c r="F2117" s="4" t="s">
        <v>4914</v>
      </c>
      <c r="G2117" s="1" t="b">
        <f t="shared" ca="1" si="34"/>
        <v>1</v>
      </c>
      <c r="H2117" s="1505" t="str" cm="1">
        <f t="array" aca="1" ref="H2117" ca="1">IF(I2117&lt;&gt;"",INDIRECT("'"&amp;I2117&amp;"'!"&amp;J2117),"")</f>
        <v/>
      </c>
      <c r="I2117" s="1510"/>
      <c r="J2117" s="1506"/>
      <c r="K2117" s="4"/>
    </row>
    <row r="2118" spans="1:11" ht="15">
      <c r="A2118" s="5">
        <v>2059</v>
      </c>
      <c r="B2118" s="721"/>
      <c r="F2118" s="4" t="s">
        <v>4914</v>
      </c>
      <c r="G2118" s="1" t="b">
        <f t="shared" ca="1" si="34"/>
        <v>1</v>
      </c>
      <c r="H2118" s="1505" t="str" cm="1">
        <f t="array" aca="1" ref="H2118" ca="1">IF(I2118&lt;&gt;"",INDIRECT("'"&amp;I2118&amp;"'!"&amp;J2118),"")</f>
        <v/>
      </c>
      <c r="I2118" s="1510"/>
      <c r="J2118" s="1506"/>
      <c r="K2118" s="4"/>
    </row>
    <row r="2119" spans="1:11" ht="15">
      <c r="A2119" s="5">
        <v>2060</v>
      </c>
      <c r="B2119" s="721"/>
      <c r="F2119" s="4" t="s">
        <v>4914</v>
      </c>
      <c r="G2119" s="1" t="b">
        <f t="shared" ca="1" si="34"/>
        <v>1</v>
      </c>
      <c r="H2119" s="1505" t="str" cm="1">
        <f t="array" aca="1" ref="H2119" ca="1">IF(I2119&lt;&gt;"",INDIRECT("'"&amp;I2119&amp;"'!"&amp;J2119),"")</f>
        <v/>
      </c>
      <c r="I2119" s="1510"/>
      <c r="J2119" s="1506"/>
      <c r="K2119" s="4"/>
    </row>
    <row r="2120" spans="1:11" ht="15">
      <c r="A2120" s="5">
        <v>2061</v>
      </c>
      <c r="B2120" s="721"/>
      <c r="F2120" s="4" t="s">
        <v>4914</v>
      </c>
      <c r="G2120" s="1" t="b">
        <f t="shared" ca="1" si="34"/>
        <v>1</v>
      </c>
      <c r="H2120" s="1505" t="str" cm="1">
        <f t="array" aca="1" ref="H2120" ca="1">IF(I2120&lt;&gt;"",INDIRECT("'"&amp;I2120&amp;"'!"&amp;J2120),"")</f>
        <v/>
      </c>
      <c r="I2120" s="1510"/>
      <c r="J2120" s="1506"/>
      <c r="K2120" s="4"/>
    </row>
    <row r="2121" spans="1:11" ht="15">
      <c r="A2121" s="5">
        <v>2062</v>
      </c>
      <c r="B2121" s="721"/>
      <c r="F2121" s="4" t="s">
        <v>4914</v>
      </c>
      <c r="G2121" s="1" t="b">
        <f t="shared" ca="1" si="34"/>
        <v>1</v>
      </c>
      <c r="H2121" s="1505" t="str" cm="1">
        <f t="array" aca="1" ref="H2121" ca="1">IF(I2121&lt;&gt;"",INDIRECT("'"&amp;I2121&amp;"'!"&amp;J2121),"")</f>
        <v/>
      </c>
      <c r="I2121" s="1510"/>
      <c r="J2121" s="1506"/>
      <c r="K2121" s="4"/>
    </row>
    <row r="2122" spans="1:11" ht="15">
      <c r="A2122" s="5">
        <v>2063</v>
      </c>
      <c r="B2122" s="721"/>
      <c r="F2122" s="4" t="s">
        <v>4914</v>
      </c>
      <c r="G2122" s="1" t="b">
        <f t="shared" ca="1" si="34"/>
        <v>1</v>
      </c>
      <c r="H2122" s="1505" t="str" cm="1">
        <f t="array" aca="1" ref="H2122" ca="1">IF(I2122&lt;&gt;"",INDIRECT("'"&amp;I2122&amp;"'!"&amp;J2122),"")</f>
        <v/>
      </c>
      <c r="I2122" s="1510"/>
      <c r="J2122" s="1506"/>
      <c r="K2122" s="4"/>
    </row>
    <row r="2123" spans="1:11" ht="15">
      <c r="A2123" s="5">
        <v>2064</v>
      </c>
      <c r="B2123" s="721"/>
      <c r="F2123" s="4" t="s">
        <v>4914</v>
      </c>
      <c r="G2123" s="1" t="b">
        <f t="shared" ca="1" si="34"/>
        <v>1</v>
      </c>
      <c r="H2123" s="1505" t="str" cm="1">
        <f t="array" aca="1" ref="H2123" ca="1">IF(I2123&lt;&gt;"",INDIRECT("'"&amp;I2123&amp;"'!"&amp;J2123),"")</f>
        <v/>
      </c>
      <c r="I2123" s="1510"/>
      <c r="J2123" s="1506"/>
      <c r="K2123" s="4"/>
    </row>
    <row r="2124" spans="1:11" ht="15">
      <c r="A2124" s="5">
        <v>2065</v>
      </c>
      <c r="B2124" s="721"/>
      <c r="F2124" s="4" t="s">
        <v>4914</v>
      </c>
      <c r="G2124" s="1" t="b">
        <f t="shared" ca="1" si="34"/>
        <v>1</v>
      </c>
      <c r="H2124" s="1505" t="str" cm="1">
        <f t="array" aca="1" ref="H2124" ca="1">IF(I2124&lt;&gt;"",INDIRECT("'"&amp;I2124&amp;"'!"&amp;J2124),"")</f>
        <v/>
      </c>
      <c r="I2124" s="1510"/>
      <c r="J2124" s="1506"/>
      <c r="K2124" s="4"/>
    </row>
    <row r="2125" spans="1:11" ht="15">
      <c r="A2125" s="5">
        <v>2066</v>
      </c>
      <c r="B2125" s="721"/>
      <c r="F2125" s="4" t="s">
        <v>4914</v>
      </c>
      <c r="G2125" s="1" t="b">
        <f t="shared" ca="1" si="34"/>
        <v>1</v>
      </c>
      <c r="H2125" s="1505" t="str" cm="1">
        <f t="array" aca="1" ref="H2125" ca="1">IF(I2125&lt;&gt;"",INDIRECT("'"&amp;I2125&amp;"'!"&amp;J2125),"")</f>
        <v/>
      </c>
      <c r="I2125" s="1510"/>
      <c r="J2125" s="1506"/>
      <c r="K2125" s="4"/>
    </row>
    <row r="2126" spans="1:11" ht="15">
      <c r="A2126" s="5">
        <v>2067</v>
      </c>
      <c r="B2126" s="721"/>
      <c r="F2126" s="4" t="s">
        <v>4914</v>
      </c>
      <c r="G2126" s="1" t="b">
        <f t="shared" ca="1" si="34"/>
        <v>1</v>
      </c>
      <c r="H2126" s="1505" t="str" cm="1">
        <f t="array" aca="1" ref="H2126" ca="1">IF(I2126&lt;&gt;"",INDIRECT("'"&amp;I2126&amp;"'!"&amp;J2126),"")</f>
        <v/>
      </c>
      <c r="I2126" s="1510"/>
      <c r="J2126" s="1506"/>
      <c r="K2126" s="4"/>
    </row>
    <row r="2127" spans="1:11" ht="15">
      <c r="A2127" s="5">
        <v>2068</v>
      </c>
      <c r="B2127" s="721"/>
      <c r="F2127" s="4" t="s">
        <v>4914</v>
      </c>
      <c r="G2127" s="1" t="b">
        <f t="shared" ca="1" si="34"/>
        <v>1</v>
      </c>
      <c r="H2127" s="1505" t="str" cm="1">
        <f t="array" aca="1" ref="H2127" ca="1">IF(I2127&lt;&gt;"",INDIRECT("'"&amp;I2127&amp;"'!"&amp;J2127),"")</f>
        <v/>
      </c>
      <c r="I2127" s="1510"/>
      <c r="J2127" s="1506"/>
      <c r="K2127" s="4"/>
    </row>
    <row r="2128" spans="1:11" ht="15">
      <c r="A2128" s="5">
        <v>2069</v>
      </c>
      <c r="B2128" s="721"/>
      <c r="F2128" s="4" t="s">
        <v>4914</v>
      </c>
      <c r="G2128" s="1" t="b">
        <f t="shared" ca="1" si="34"/>
        <v>1</v>
      </c>
      <c r="H2128" s="1505" t="str" cm="1">
        <f t="array" aca="1" ref="H2128" ca="1">IF(I2128&lt;&gt;"",INDIRECT("'"&amp;I2128&amp;"'!"&amp;J2128),"")</f>
        <v/>
      </c>
      <c r="I2128" s="1510"/>
      <c r="J2128" s="1506"/>
      <c r="K2128" s="4"/>
    </row>
    <row r="2129" spans="1:11" ht="15">
      <c r="A2129" s="5">
        <v>2070</v>
      </c>
      <c r="B2129" s="721"/>
      <c r="F2129" s="4" t="s">
        <v>4914</v>
      </c>
      <c r="G2129" s="1" t="b">
        <f t="shared" ca="1" si="34"/>
        <v>1</v>
      </c>
      <c r="H2129" s="1505" t="str" cm="1">
        <f t="array" aca="1" ref="H2129" ca="1">IF(I2129&lt;&gt;"",INDIRECT("'"&amp;I2129&amp;"'!"&amp;J2129),"")</f>
        <v/>
      </c>
      <c r="I2129" s="1510"/>
      <c r="J2129" s="1506"/>
      <c r="K2129" s="4"/>
    </row>
    <row r="2130" spans="1:11" ht="15">
      <c r="A2130" s="5">
        <v>2071</v>
      </c>
      <c r="B2130" s="721"/>
      <c r="F2130" s="4" t="s">
        <v>4914</v>
      </c>
      <c r="G2130" s="1" t="b">
        <f t="shared" ca="1" si="34"/>
        <v>1</v>
      </c>
      <c r="H2130" s="1505" t="str" cm="1">
        <f t="array" aca="1" ref="H2130" ca="1">IF(I2130&lt;&gt;"",INDIRECT("'"&amp;I2130&amp;"'!"&amp;J2130),"")</f>
        <v/>
      </c>
      <c r="I2130" s="1510"/>
      <c r="J2130" s="1506"/>
      <c r="K2130" s="4"/>
    </row>
    <row r="2131" spans="1:11" ht="15">
      <c r="A2131" s="5">
        <v>2072</v>
      </c>
      <c r="B2131" s="721"/>
      <c r="C2131" s="2" t="s">
        <v>504</v>
      </c>
      <c r="F2131" s="4" t="s">
        <v>4914</v>
      </c>
      <c r="G2131" s="1" t="b">
        <f t="shared" ca="1" si="34"/>
        <v>1</v>
      </c>
      <c r="H2131" s="1505" t="str" cm="1">
        <f t="array" aca="1" ref="H2131" ca="1">IF(I2131&lt;&gt;"",INDIRECT("'"&amp;I2131&amp;"'!"&amp;J2131),"")</f>
        <v/>
      </c>
      <c r="I2131" s="1510"/>
      <c r="J2131" s="1506"/>
      <c r="K2131" s="4"/>
    </row>
    <row r="2132" spans="1:11" ht="15">
      <c r="A2132" s="5">
        <v>2073</v>
      </c>
      <c r="B2132" s="721"/>
      <c r="F2132" s="4" t="s">
        <v>4914</v>
      </c>
      <c r="G2132" s="1" t="b">
        <f t="shared" ca="1" si="34"/>
        <v>1</v>
      </c>
      <c r="H2132" s="1505" t="str" cm="1">
        <f t="array" aca="1" ref="H2132" ca="1">IF(I2132&lt;&gt;"",INDIRECT("'"&amp;I2132&amp;"'!"&amp;J2132),"")</f>
        <v/>
      </c>
      <c r="I2132" s="1510"/>
      <c r="J2132" s="1506"/>
      <c r="K2132" s="4"/>
    </row>
    <row r="2133" spans="1:11" ht="15">
      <c r="A2133" s="5">
        <v>2074</v>
      </c>
      <c r="B2133" s="721"/>
      <c r="F2133" s="4" t="s">
        <v>4914</v>
      </c>
      <c r="G2133" s="1" t="b">
        <f t="shared" ca="1" si="34"/>
        <v>1</v>
      </c>
      <c r="H2133" s="1505" t="str" cm="1">
        <f t="array" aca="1" ref="H2133" ca="1">IF(I2133&lt;&gt;"",INDIRECT("'"&amp;I2133&amp;"'!"&amp;J2133),"")</f>
        <v/>
      </c>
      <c r="I2133" s="1510"/>
      <c r="J2133" s="1506"/>
      <c r="K2133" s="4"/>
    </row>
    <row r="2134" spans="1:11" ht="15">
      <c r="A2134" s="5">
        <v>2075</v>
      </c>
      <c r="B2134" s="721"/>
      <c r="F2134" s="4" t="s">
        <v>4914</v>
      </c>
      <c r="G2134" s="1" t="b">
        <f t="shared" ca="1" si="34"/>
        <v>1</v>
      </c>
      <c r="H2134" s="1505" t="str" cm="1">
        <f t="array" aca="1" ref="H2134" ca="1">IF(I2134&lt;&gt;"",INDIRECT("'"&amp;I2134&amp;"'!"&amp;J2134),"")</f>
        <v/>
      </c>
      <c r="I2134" s="1510"/>
      <c r="J2134" s="1506"/>
      <c r="K2134" s="4"/>
    </row>
    <row r="2135" spans="1:11" ht="15">
      <c r="A2135" s="5">
        <v>2076</v>
      </c>
      <c r="B2135" s="721"/>
      <c r="F2135" s="4" t="s">
        <v>4914</v>
      </c>
      <c r="G2135" s="1" t="b">
        <f t="shared" ca="1" si="34"/>
        <v>1</v>
      </c>
      <c r="H2135" s="1505" t="str" cm="1">
        <f t="array" aca="1" ref="H2135" ca="1">IF(I2135&lt;&gt;"",INDIRECT("'"&amp;I2135&amp;"'!"&amp;J2135),"")</f>
        <v/>
      </c>
      <c r="I2135" s="1510"/>
      <c r="J2135" s="1506"/>
      <c r="K2135" s="4"/>
    </row>
    <row r="2136" spans="1:11" ht="15">
      <c r="A2136" s="5">
        <v>2077</v>
      </c>
      <c r="B2136" s="721"/>
      <c r="F2136" s="4" t="s">
        <v>4914</v>
      </c>
      <c r="G2136" s="1" t="b">
        <f t="shared" ca="1" si="34"/>
        <v>1</v>
      </c>
      <c r="H2136" s="1505" t="str" cm="1">
        <f t="array" aca="1" ref="H2136" ca="1">IF(I2136&lt;&gt;"",INDIRECT("'"&amp;I2136&amp;"'!"&amp;J2136),"")</f>
        <v/>
      </c>
      <c r="I2136" s="1510"/>
      <c r="J2136" s="1506"/>
      <c r="K2136" s="4"/>
    </row>
    <row r="2137" spans="1:11" ht="15">
      <c r="A2137" s="5">
        <v>2078</v>
      </c>
      <c r="B2137" s="721"/>
      <c r="F2137" s="4" t="s">
        <v>4914</v>
      </c>
      <c r="G2137" s="1" t="b">
        <f t="shared" ca="1" si="34"/>
        <v>1</v>
      </c>
      <c r="H2137" s="1505" t="str" cm="1">
        <f t="array" aca="1" ref="H2137" ca="1">IF(I2137&lt;&gt;"",INDIRECT("'"&amp;I2137&amp;"'!"&amp;J2137),"")</f>
        <v/>
      </c>
      <c r="I2137" s="1510"/>
      <c r="J2137" s="1506"/>
      <c r="K2137" s="4"/>
    </row>
    <row r="2138" spans="1:11" ht="15">
      <c r="A2138" s="5">
        <v>2079</v>
      </c>
      <c r="B2138" s="721"/>
      <c r="F2138" s="4" t="s">
        <v>4914</v>
      </c>
      <c r="G2138" s="1" t="b">
        <f t="shared" ca="1" si="34"/>
        <v>1</v>
      </c>
      <c r="H2138" s="1505" t="str" cm="1">
        <f t="array" aca="1" ref="H2138" ca="1">IF(I2138&lt;&gt;"",INDIRECT("'"&amp;I2138&amp;"'!"&amp;J2138),"")</f>
        <v/>
      </c>
      <c r="I2138" s="1510"/>
      <c r="J2138" s="1506"/>
      <c r="K2138" s="4"/>
    </row>
    <row r="2139" spans="1:11" ht="15">
      <c r="A2139" s="5">
        <v>2080</v>
      </c>
      <c r="B2139" s="721"/>
      <c r="F2139" s="4" t="s">
        <v>4914</v>
      </c>
      <c r="G2139" s="1" t="b">
        <f t="shared" ca="1" si="34"/>
        <v>1</v>
      </c>
      <c r="H2139" s="1505" t="str" cm="1">
        <f t="array" aca="1" ref="H2139" ca="1">IF(I2139&lt;&gt;"",INDIRECT("'"&amp;I2139&amp;"'!"&amp;J2139),"")</f>
        <v/>
      </c>
      <c r="I2139" s="1510"/>
      <c r="J2139" s="1506"/>
      <c r="K2139" s="4"/>
    </row>
    <row r="2140" spans="1:11" ht="15">
      <c r="A2140" s="5">
        <v>2081</v>
      </c>
      <c r="B2140" s="721"/>
      <c r="F2140" s="4" t="s">
        <v>4914</v>
      </c>
      <c r="G2140" s="1" t="b">
        <f t="shared" ca="1" si="34"/>
        <v>1</v>
      </c>
      <c r="H2140" s="1505" t="str" cm="1">
        <f t="array" aca="1" ref="H2140" ca="1">IF(I2140&lt;&gt;"",INDIRECT("'"&amp;I2140&amp;"'!"&amp;J2140),"")</f>
        <v/>
      </c>
      <c r="I2140" s="1510"/>
      <c r="J2140" s="1506"/>
      <c r="K2140" s="4"/>
    </row>
    <row r="2141" spans="1:11" ht="15">
      <c r="A2141" s="5">
        <v>2082</v>
      </c>
      <c r="B2141" s="721"/>
      <c r="F2141" s="4" t="s">
        <v>4914</v>
      </c>
      <c r="G2141" s="1" t="b">
        <f t="shared" ca="1" si="34"/>
        <v>1</v>
      </c>
      <c r="H2141" s="1505" t="str" cm="1">
        <f t="array" aca="1" ref="H2141" ca="1">IF(I2141&lt;&gt;"",INDIRECT("'"&amp;I2141&amp;"'!"&amp;J2141),"")</f>
        <v/>
      </c>
      <c r="I2141" s="1510"/>
      <c r="J2141" s="1506"/>
      <c r="K2141" s="4"/>
    </row>
    <row r="2142" spans="1:11" ht="15">
      <c r="A2142" s="5">
        <v>2083</v>
      </c>
      <c r="B2142" s="721"/>
      <c r="F2142" s="4" t="s">
        <v>4914</v>
      </c>
      <c r="G2142" s="1" t="b">
        <f t="shared" ca="1" si="34"/>
        <v>1</v>
      </c>
      <c r="H2142" s="1505" t="str" cm="1">
        <f t="array" aca="1" ref="H2142" ca="1">IF(I2142&lt;&gt;"",INDIRECT("'"&amp;I2142&amp;"'!"&amp;J2142),"")</f>
        <v/>
      </c>
      <c r="I2142" s="1510"/>
      <c r="J2142" s="1506"/>
      <c r="K2142" s="4"/>
    </row>
    <row r="2143" spans="1:11" ht="15">
      <c r="A2143" s="5">
        <v>2084</v>
      </c>
      <c r="B2143" s="721"/>
      <c r="F2143" s="4" t="s">
        <v>4914</v>
      </c>
      <c r="G2143" s="1" t="b">
        <f t="shared" ca="1" si="34"/>
        <v>1</v>
      </c>
      <c r="H2143" s="1505" t="str" cm="1">
        <f t="array" aca="1" ref="H2143" ca="1">IF(I2143&lt;&gt;"",INDIRECT("'"&amp;I2143&amp;"'!"&amp;J2143),"")</f>
        <v/>
      </c>
      <c r="I2143" s="1510"/>
      <c r="J2143" s="1506"/>
      <c r="K2143" s="4"/>
    </row>
    <row r="2144" spans="1:11" ht="15">
      <c r="A2144" s="5">
        <v>2085</v>
      </c>
      <c r="B2144" s="721"/>
      <c r="F2144" s="4" t="s">
        <v>4914</v>
      </c>
      <c r="G2144" s="1" t="b">
        <f t="shared" ref="G2144:G2207" ca="1" si="35">H2144=B2144</f>
        <v>1</v>
      </c>
      <c r="H2144" s="1505" t="str" cm="1">
        <f t="array" aca="1" ref="H2144" ca="1">IF(I2144&lt;&gt;"",INDIRECT("'"&amp;I2144&amp;"'!"&amp;J2144),"")</f>
        <v/>
      </c>
      <c r="I2144" s="1510"/>
      <c r="J2144" s="1506"/>
      <c r="K2144" s="4"/>
    </row>
    <row r="2145" spans="1:11" ht="15">
      <c r="A2145" s="5">
        <v>2086</v>
      </c>
      <c r="B2145" s="721"/>
      <c r="F2145" s="4" t="s">
        <v>4914</v>
      </c>
      <c r="G2145" s="1" t="b">
        <f t="shared" ca="1" si="35"/>
        <v>1</v>
      </c>
      <c r="H2145" s="1505" t="str" cm="1">
        <f t="array" aca="1" ref="H2145" ca="1">IF(I2145&lt;&gt;"",INDIRECT("'"&amp;I2145&amp;"'!"&amp;J2145),"")</f>
        <v/>
      </c>
      <c r="I2145" s="1510"/>
      <c r="J2145" s="1506"/>
      <c r="K2145" s="4"/>
    </row>
    <row r="2146" spans="1:11" ht="15">
      <c r="A2146" s="5">
        <v>2087</v>
      </c>
      <c r="B2146" s="721"/>
      <c r="F2146" s="4" t="s">
        <v>4914</v>
      </c>
      <c r="G2146" s="1" t="b">
        <f t="shared" ca="1" si="35"/>
        <v>1</v>
      </c>
      <c r="H2146" s="1505" t="str" cm="1">
        <f t="array" aca="1" ref="H2146" ca="1">IF(I2146&lt;&gt;"",INDIRECT("'"&amp;I2146&amp;"'!"&amp;J2146),"")</f>
        <v/>
      </c>
      <c r="I2146" s="1510"/>
      <c r="J2146" s="1506"/>
      <c r="K2146" s="4"/>
    </row>
    <row r="2147" spans="1:11" ht="15">
      <c r="A2147" s="5">
        <v>2088</v>
      </c>
      <c r="B2147" s="721"/>
      <c r="F2147" s="4" t="s">
        <v>4914</v>
      </c>
      <c r="G2147" s="1" t="b">
        <f t="shared" ca="1" si="35"/>
        <v>1</v>
      </c>
      <c r="H2147" s="1505" t="str" cm="1">
        <f t="array" aca="1" ref="H2147" ca="1">IF(I2147&lt;&gt;"",INDIRECT("'"&amp;I2147&amp;"'!"&amp;J2147),"")</f>
        <v/>
      </c>
      <c r="I2147" s="1510"/>
      <c r="J2147" s="1506"/>
      <c r="K2147" s="4"/>
    </row>
    <row r="2148" spans="1:11" ht="15">
      <c r="A2148" s="5">
        <v>2089</v>
      </c>
      <c r="B2148" s="721"/>
      <c r="F2148" s="4" t="s">
        <v>4914</v>
      </c>
      <c r="G2148" s="1" t="b">
        <f t="shared" ca="1" si="35"/>
        <v>1</v>
      </c>
      <c r="H2148" s="1505" t="str" cm="1">
        <f t="array" aca="1" ref="H2148" ca="1">IF(I2148&lt;&gt;"",INDIRECT("'"&amp;I2148&amp;"'!"&amp;J2148),"")</f>
        <v/>
      </c>
      <c r="I2148" s="1510"/>
      <c r="J2148" s="1506"/>
      <c r="K2148" s="4"/>
    </row>
    <row r="2149" spans="1:11" ht="15">
      <c r="A2149" s="5">
        <v>2090</v>
      </c>
      <c r="B2149" s="721"/>
      <c r="F2149" s="4" t="s">
        <v>4914</v>
      </c>
      <c r="G2149" s="1" t="b">
        <f t="shared" ca="1" si="35"/>
        <v>1</v>
      </c>
      <c r="H2149" s="1505" t="str" cm="1">
        <f t="array" aca="1" ref="H2149" ca="1">IF(I2149&lt;&gt;"",INDIRECT("'"&amp;I2149&amp;"'!"&amp;J2149),"")</f>
        <v/>
      </c>
      <c r="I2149" s="1510"/>
      <c r="J2149" s="1506"/>
      <c r="K2149" s="4"/>
    </row>
    <row r="2150" spans="1:11" ht="15">
      <c r="A2150" s="5">
        <v>2091</v>
      </c>
      <c r="B2150" s="721"/>
      <c r="F2150" s="4" t="s">
        <v>4914</v>
      </c>
      <c r="G2150" s="1" t="b">
        <f t="shared" ca="1" si="35"/>
        <v>1</v>
      </c>
      <c r="H2150" s="1505" t="str" cm="1">
        <f t="array" aca="1" ref="H2150" ca="1">IF(I2150&lt;&gt;"",INDIRECT("'"&amp;I2150&amp;"'!"&amp;J2150),"")</f>
        <v/>
      </c>
      <c r="I2150" s="1510"/>
      <c r="J2150" s="1506"/>
      <c r="K2150" s="4"/>
    </row>
    <row r="2151" spans="1:11" ht="15">
      <c r="A2151" s="5">
        <v>2092</v>
      </c>
      <c r="B2151" s="721"/>
      <c r="F2151" s="4" t="s">
        <v>4914</v>
      </c>
      <c r="G2151" s="1" t="b">
        <f t="shared" ca="1" si="35"/>
        <v>1</v>
      </c>
      <c r="H2151" s="1505" t="str" cm="1">
        <f t="array" aca="1" ref="H2151" ca="1">IF(I2151&lt;&gt;"",INDIRECT("'"&amp;I2151&amp;"'!"&amp;J2151),"")</f>
        <v/>
      </c>
      <c r="I2151" s="1510"/>
      <c r="J2151" s="1506"/>
      <c r="K2151" s="4"/>
    </row>
    <row r="2152" spans="1:11" ht="15">
      <c r="A2152" s="5">
        <v>2093</v>
      </c>
      <c r="B2152" s="721"/>
      <c r="F2152" s="4" t="s">
        <v>4914</v>
      </c>
      <c r="G2152" s="1" t="b">
        <f t="shared" ca="1" si="35"/>
        <v>1</v>
      </c>
      <c r="H2152" s="1505" t="str" cm="1">
        <f t="array" aca="1" ref="H2152" ca="1">IF(I2152&lt;&gt;"",INDIRECT("'"&amp;I2152&amp;"'!"&amp;J2152),"")</f>
        <v/>
      </c>
      <c r="I2152" s="1510"/>
      <c r="J2152" s="1506"/>
      <c r="K2152" s="4"/>
    </row>
    <row r="2153" spans="1:11" ht="15">
      <c r="A2153" s="5">
        <v>2094</v>
      </c>
      <c r="B2153" s="721"/>
      <c r="F2153" s="4" t="s">
        <v>4914</v>
      </c>
      <c r="G2153" s="1" t="b">
        <f t="shared" ca="1" si="35"/>
        <v>1</v>
      </c>
      <c r="H2153" s="1505" t="str" cm="1">
        <f t="array" aca="1" ref="H2153" ca="1">IF(I2153&lt;&gt;"",INDIRECT("'"&amp;I2153&amp;"'!"&amp;J2153),"")</f>
        <v/>
      </c>
      <c r="I2153" s="1510"/>
      <c r="J2153" s="1506"/>
      <c r="K2153" s="4"/>
    </row>
    <row r="2154" spans="1:11" ht="15">
      <c r="A2154" s="5">
        <v>2095</v>
      </c>
      <c r="B2154" s="721"/>
      <c r="F2154" s="4" t="s">
        <v>4914</v>
      </c>
      <c r="G2154" s="1" t="b">
        <f t="shared" ca="1" si="35"/>
        <v>1</v>
      </c>
      <c r="H2154" s="1505" t="str" cm="1">
        <f t="array" aca="1" ref="H2154" ca="1">IF(I2154&lt;&gt;"",INDIRECT("'"&amp;I2154&amp;"'!"&amp;J2154),"")</f>
        <v/>
      </c>
      <c r="I2154" s="1510"/>
      <c r="J2154" s="1506"/>
      <c r="K2154" s="4"/>
    </row>
    <row r="2155" spans="1:11" ht="15">
      <c r="A2155" s="5">
        <v>2096</v>
      </c>
      <c r="B2155" s="721"/>
      <c r="F2155" s="4" t="s">
        <v>4914</v>
      </c>
      <c r="G2155" s="1" t="b">
        <f t="shared" ca="1" si="35"/>
        <v>1</v>
      </c>
      <c r="H2155" s="1505" t="str" cm="1">
        <f t="array" aca="1" ref="H2155" ca="1">IF(I2155&lt;&gt;"",INDIRECT("'"&amp;I2155&amp;"'!"&amp;J2155),"")</f>
        <v/>
      </c>
      <c r="I2155" s="1510"/>
      <c r="J2155" s="1506"/>
      <c r="K2155" s="4"/>
    </row>
    <row r="2156" spans="1:11" ht="15">
      <c r="A2156" s="5">
        <v>2097</v>
      </c>
      <c r="B2156" s="721"/>
      <c r="F2156" s="4" t="s">
        <v>4914</v>
      </c>
      <c r="G2156" s="1" t="b">
        <f t="shared" ca="1" si="35"/>
        <v>1</v>
      </c>
      <c r="H2156" s="1505" t="str" cm="1">
        <f t="array" aca="1" ref="H2156" ca="1">IF(I2156&lt;&gt;"",INDIRECT("'"&amp;I2156&amp;"'!"&amp;J2156),"")</f>
        <v/>
      </c>
      <c r="I2156" s="1510"/>
      <c r="J2156" s="1506"/>
      <c r="K2156" s="4"/>
    </row>
    <row r="2157" spans="1:11" ht="15">
      <c r="A2157" s="5">
        <v>2098</v>
      </c>
      <c r="B2157" s="721"/>
      <c r="F2157" s="4" t="s">
        <v>4914</v>
      </c>
      <c r="G2157" s="1" t="b">
        <f t="shared" ca="1" si="35"/>
        <v>1</v>
      </c>
      <c r="H2157" s="1505" t="str" cm="1">
        <f t="array" aca="1" ref="H2157" ca="1">IF(I2157&lt;&gt;"",INDIRECT("'"&amp;I2157&amp;"'!"&amp;J2157),"")</f>
        <v/>
      </c>
      <c r="I2157" s="1510"/>
      <c r="J2157" s="1506"/>
      <c r="K2157" s="4"/>
    </row>
    <row r="2158" spans="1:11" ht="15">
      <c r="A2158" s="5">
        <v>2099</v>
      </c>
      <c r="B2158" s="721"/>
      <c r="F2158" s="4" t="s">
        <v>4914</v>
      </c>
      <c r="G2158" s="1" t="b">
        <f t="shared" ca="1" si="35"/>
        <v>1</v>
      </c>
      <c r="H2158" s="1505" t="str" cm="1">
        <f t="array" aca="1" ref="H2158" ca="1">IF(I2158&lt;&gt;"",INDIRECT("'"&amp;I2158&amp;"'!"&amp;J2158),"")</f>
        <v/>
      </c>
      <c r="I2158" s="1510"/>
      <c r="J2158" s="1506"/>
      <c r="K2158" s="4"/>
    </row>
    <row r="2159" spans="1:11" ht="15">
      <c r="A2159" s="5">
        <v>2100</v>
      </c>
      <c r="B2159" s="721"/>
      <c r="F2159" s="4" t="s">
        <v>4914</v>
      </c>
      <c r="G2159" s="1" t="b">
        <f t="shared" ca="1" si="35"/>
        <v>1</v>
      </c>
      <c r="H2159" s="1505" t="str" cm="1">
        <f t="array" aca="1" ref="H2159" ca="1">IF(I2159&lt;&gt;"",INDIRECT("'"&amp;I2159&amp;"'!"&amp;J2159),"")</f>
        <v/>
      </c>
      <c r="I2159" s="1510"/>
      <c r="J2159" s="1506"/>
      <c r="K2159" s="4"/>
    </row>
    <row r="2160" spans="1:11" ht="15">
      <c r="A2160" s="5">
        <v>2101</v>
      </c>
      <c r="B2160" s="721"/>
      <c r="F2160" s="4" t="s">
        <v>4914</v>
      </c>
      <c r="G2160" s="1" t="b">
        <f t="shared" ca="1" si="35"/>
        <v>1</v>
      </c>
      <c r="H2160" s="1505" t="str" cm="1">
        <f t="array" aca="1" ref="H2160" ca="1">IF(I2160&lt;&gt;"",INDIRECT("'"&amp;I2160&amp;"'!"&amp;J2160),"")</f>
        <v/>
      </c>
      <c r="I2160" s="1510"/>
      <c r="J2160" s="1506"/>
      <c r="K2160" s="4"/>
    </row>
    <row r="2161" spans="1:11" ht="15">
      <c r="A2161" s="5">
        <v>2102</v>
      </c>
      <c r="B2161" s="721"/>
      <c r="F2161" s="4" t="s">
        <v>4914</v>
      </c>
      <c r="G2161" s="1" t="b">
        <f t="shared" ca="1" si="35"/>
        <v>1</v>
      </c>
      <c r="H2161" s="1505" t="str" cm="1">
        <f t="array" aca="1" ref="H2161" ca="1">IF(I2161&lt;&gt;"",INDIRECT("'"&amp;I2161&amp;"'!"&amp;J2161),"")</f>
        <v/>
      </c>
      <c r="I2161" s="1510"/>
      <c r="J2161" s="1506"/>
      <c r="K2161" s="4"/>
    </row>
    <row r="2162" spans="1:11" ht="15">
      <c r="A2162" s="5">
        <v>2103</v>
      </c>
      <c r="B2162" s="721"/>
      <c r="F2162" s="4" t="s">
        <v>4914</v>
      </c>
      <c r="G2162" s="1" t="b">
        <f t="shared" ca="1" si="35"/>
        <v>1</v>
      </c>
      <c r="H2162" s="1505" t="str" cm="1">
        <f t="array" aca="1" ref="H2162" ca="1">IF(I2162&lt;&gt;"",INDIRECT("'"&amp;I2162&amp;"'!"&amp;J2162),"")</f>
        <v/>
      </c>
      <c r="I2162" s="1510"/>
      <c r="J2162" s="1506"/>
      <c r="K2162" s="4"/>
    </row>
    <row r="2163" spans="1:11" ht="15">
      <c r="A2163" s="5">
        <v>2104</v>
      </c>
      <c r="B2163" s="721"/>
      <c r="F2163" s="4" t="s">
        <v>4914</v>
      </c>
      <c r="G2163" s="1" t="b">
        <f t="shared" ca="1" si="35"/>
        <v>1</v>
      </c>
      <c r="H2163" s="1505" t="str" cm="1">
        <f t="array" aca="1" ref="H2163" ca="1">IF(I2163&lt;&gt;"",INDIRECT("'"&amp;I2163&amp;"'!"&amp;J2163),"")</f>
        <v/>
      </c>
      <c r="I2163" s="1510"/>
      <c r="J2163" s="1506"/>
      <c r="K2163" s="4"/>
    </row>
    <row r="2164" spans="1:11" ht="15">
      <c r="A2164" s="5">
        <v>2105</v>
      </c>
      <c r="B2164" s="721"/>
      <c r="F2164" s="4" t="s">
        <v>4914</v>
      </c>
      <c r="G2164" s="1" t="b">
        <f t="shared" ca="1" si="35"/>
        <v>1</v>
      </c>
      <c r="H2164" s="1505" t="str" cm="1">
        <f t="array" aca="1" ref="H2164" ca="1">IF(I2164&lt;&gt;"",INDIRECT("'"&amp;I2164&amp;"'!"&amp;J2164),"")</f>
        <v/>
      </c>
      <c r="I2164" s="1510"/>
      <c r="J2164" s="1506"/>
      <c r="K2164" s="4"/>
    </row>
    <row r="2165" spans="1:11" ht="15">
      <c r="A2165" s="5">
        <v>2106</v>
      </c>
      <c r="B2165" s="721"/>
      <c r="F2165" s="4" t="s">
        <v>4914</v>
      </c>
      <c r="G2165" s="1" t="b">
        <f t="shared" ca="1" si="35"/>
        <v>1</v>
      </c>
      <c r="H2165" s="1505" t="str" cm="1">
        <f t="array" aca="1" ref="H2165" ca="1">IF(I2165&lt;&gt;"",INDIRECT("'"&amp;I2165&amp;"'!"&amp;J2165),"")</f>
        <v/>
      </c>
      <c r="I2165" s="1510"/>
      <c r="J2165" s="1506"/>
      <c r="K2165" s="4"/>
    </row>
    <row r="2166" spans="1:11" ht="15">
      <c r="A2166" s="5">
        <v>2107</v>
      </c>
      <c r="B2166" s="721"/>
      <c r="F2166" s="4" t="s">
        <v>4914</v>
      </c>
      <c r="G2166" s="1" t="b">
        <f t="shared" ca="1" si="35"/>
        <v>1</v>
      </c>
      <c r="H2166" s="1505" t="str" cm="1">
        <f t="array" aca="1" ref="H2166" ca="1">IF(I2166&lt;&gt;"",INDIRECT("'"&amp;I2166&amp;"'!"&amp;J2166),"")</f>
        <v/>
      </c>
      <c r="I2166" s="1510"/>
      <c r="J2166" s="1506"/>
      <c r="K2166" s="4"/>
    </row>
    <row r="2167" spans="1:11" ht="15">
      <c r="A2167" s="5">
        <v>2108</v>
      </c>
      <c r="B2167" s="721"/>
      <c r="F2167" s="4" t="s">
        <v>4914</v>
      </c>
      <c r="G2167" s="1" t="b">
        <f t="shared" ca="1" si="35"/>
        <v>1</v>
      </c>
      <c r="H2167" s="1505" t="str" cm="1">
        <f t="array" aca="1" ref="H2167" ca="1">IF(I2167&lt;&gt;"",INDIRECT("'"&amp;I2167&amp;"'!"&amp;J2167),"")</f>
        <v/>
      </c>
      <c r="I2167" s="1510"/>
      <c r="J2167" s="1506"/>
      <c r="K2167" s="4"/>
    </row>
    <row r="2168" spans="1:11" ht="15">
      <c r="A2168" s="5">
        <v>2109</v>
      </c>
      <c r="B2168" s="721"/>
      <c r="F2168" s="4" t="s">
        <v>4914</v>
      </c>
      <c r="G2168" s="1" t="b">
        <f t="shared" ca="1" si="35"/>
        <v>1</v>
      </c>
      <c r="H2168" s="1505" t="str" cm="1">
        <f t="array" aca="1" ref="H2168" ca="1">IF(I2168&lt;&gt;"",INDIRECT("'"&amp;I2168&amp;"'!"&amp;J2168),"")</f>
        <v/>
      </c>
      <c r="I2168" s="1510"/>
      <c r="J2168" s="1506"/>
      <c r="K2168" s="4"/>
    </row>
    <row r="2169" spans="1:11" ht="15">
      <c r="A2169" s="5">
        <v>2110</v>
      </c>
      <c r="B2169" s="721"/>
      <c r="F2169" s="4" t="s">
        <v>4914</v>
      </c>
      <c r="G2169" s="1" t="b">
        <f t="shared" ca="1" si="35"/>
        <v>1</v>
      </c>
      <c r="H2169" s="1505" t="str" cm="1">
        <f t="array" aca="1" ref="H2169" ca="1">IF(I2169&lt;&gt;"",INDIRECT("'"&amp;I2169&amp;"'!"&amp;J2169),"")</f>
        <v/>
      </c>
      <c r="I2169" s="1510"/>
      <c r="J2169" s="1506"/>
      <c r="K2169" s="4"/>
    </row>
    <row r="2170" spans="1:11" ht="15">
      <c r="A2170" s="5">
        <v>2111</v>
      </c>
      <c r="B2170" s="721"/>
      <c r="F2170" s="4" t="s">
        <v>4914</v>
      </c>
      <c r="G2170" s="1" t="b">
        <f t="shared" ca="1" si="35"/>
        <v>1</v>
      </c>
      <c r="H2170" s="1505" t="str" cm="1">
        <f t="array" aca="1" ref="H2170" ca="1">IF(I2170&lt;&gt;"",INDIRECT("'"&amp;I2170&amp;"'!"&amp;J2170),"")</f>
        <v/>
      </c>
      <c r="I2170" s="1510"/>
      <c r="J2170" s="1506"/>
      <c r="K2170" s="4"/>
    </row>
    <row r="2171" spans="1:11" ht="15">
      <c r="A2171" s="5">
        <v>2112</v>
      </c>
      <c r="B2171" s="721"/>
      <c r="F2171" s="4" t="s">
        <v>4914</v>
      </c>
      <c r="G2171" s="1" t="b">
        <f t="shared" ca="1" si="35"/>
        <v>1</v>
      </c>
      <c r="H2171" s="1505" t="str" cm="1">
        <f t="array" aca="1" ref="H2171" ca="1">IF(I2171&lt;&gt;"",INDIRECT("'"&amp;I2171&amp;"'!"&amp;J2171),"")</f>
        <v/>
      </c>
      <c r="I2171" s="1510"/>
      <c r="J2171" s="1506"/>
      <c r="K2171" s="4"/>
    </row>
    <row r="2172" spans="1:11" ht="15">
      <c r="A2172" s="5">
        <v>2113</v>
      </c>
      <c r="B2172" s="721"/>
      <c r="F2172" s="4" t="s">
        <v>4914</v>
      </c>
      <c r="G2172" s="1" t="b">
        <f t="shared" ca="1" si="35"/>
        <v>1</v>
      </c>
      <c r="H2172" s="1505" t="str" cm="1">
        <f t="array" aca="1" ref="H2172" ca="1">IF(I2172&lt;&gt;"",INDIRECT("'"&amp;I2172&amp;"'!"&amp;J2172),"")</f>
        <v/>
      </c>
      <c r="I2172" s="1510"/>
      <c r="J2172" s="1506"/>
      <c r="K2172" s="4"/>
    </row>
    <row r="2173" spans="1:11" ht="15">
      <c r="A2173" s="5">
        <v>2114</v>
      </c>
      <c r="B2173" s="721"/>
      <c r="F2173" s="4" t="s">
        <v>4914</v>
      </c>
      <c r="G2173" s="1" t="b">
        <f t="shared" ca="1" si="35"/>
        <v>1</v>
      </c>
      <c r="H2173" s="1505" t="str" cm="1">
        <f t="array" aca="1" ref="H2173" ca="1">IF(I2173&lt;&gt;"",INDIRECT("'"&amp;I2173&amp;"'!"&amp;J2173),"")</f>
        <v/>
      </c>
      <c r="I2173" s="1510"/>
      <c r="J2173" s="1506"/>
      <c r="K2173" s="4"/>
    </row>
    <row r="2174" spans="1:11" ht="15">
      <c r="A2174" s="5">
        <v>2115</v>
      </c>
      <c r="B2174" s="721"/>
      <c r="F2174" s="4" t="s">
        <v>4914</v>
      </c>
      <c r="G2174" s="1" t="b">
        <f t="shared" ca="1" si="35"/>
        <v>1</v>
      </c>
      <c r="H2174" s="1505" t="str" cm="1">
        <f t="array" aca="1" ref="H2174" ca="1">IF(I2174&lt;&gt;"",INDIRECT("'"&amp;I2174&amp;"'!"&amp;J2174),"")</f>
        <v/>
      </c>
      <c r="I2174" s="1510"/>
      <c r="J2174" s="1506"/>
      <c r="K2174" s="4"/>
    </row>
    <row r="2175" spans="1:11" ht="15">
      <c r="A2175" s="5">
        <v>2116</v>
      </c>
      <c r="B2175" s="721"/>
      <c r="F2175" s="4" t="s">
        <v>4914</v>
      </c>
      <c r="G2175" s="1" t="b">
        <f t="shared" ca="1" si="35"/>
        <v>1</v>
      </c>
      <c r="H2175" s="1505" t="str" cm="1">
        <f t="array" aca="1" ref="H2175" ca="1">IF(I2175&lt;&gt;"",INDIRECT("'"&amp;I2175&amp;"'!"&amp;J2175),"")</f>
        <v/>
      </c>
      <c r="I2175" s="1510"/>
      <c r="J2175" s="1506"/>
      <c r="K2175" s="4"/>
    </row>
    <row r="2176" spans="1:11" ht="15">
      <c r="A2176" s="5">
        <v>2117</v>
      </c>
      <c r="B2176" s="721"/>
      <c r="F2176" s="4" t="s">
        <v>4914</v>
      </c>
      <c r="G2176" s="1" t="b">
        <f t="shared" ca="1" si="35"/>
        <v>1</v>
      </c>
      <c r="H2176" s="1505" t="str" cm="1">
        <f t="array" aca="1" ref="H2176" ca="1">IF(I2176&lt;&gt;"",INDIRECT("'"&amp;I2176&amp;"'!"&amp;J2176),"")</f>
        <v/>
      </c>
      <c r="I2176" s="1510"/>
      <c r="J2176" s="1506"/>
      <c r="K2176" s="4"/>
    </row>
    <row r="2177" spans="1:11" ht="15">
      <c r="A2177" s="5">
        <v>2118</v>
      </c>
      <c r="B2177" s="721"/>
      <c r="F2177" s="4" t="s">
        <v>4914</v>
      </c>
      <c r="G2177" s="1" t="b">
        <f t="shared" ca="1" si="35"/>
        <v>1</v>
      </c>
      <c r="H2177" s="1505" t="str" cm="1">
        <f t="array" aca="1" ref="H2177" ca="1">IF(I2177&lt;&gt;"",INDIRECT("'"&amp;I2177&amp;"'!"&amp;J2177),"")</f>
        <v/>
      </c>
      <c r="I2177" s="1510"/>
      <c r="J2177" s="1506"/>
      <c r="K2177" s="4"/>
    </row>
    <row r="2178" spans="1:11" ht="15">
      <c r="A2178" s="5">
        <v>2119</v>
      </c>
      <c r="B2178" s="721"/>
      <c r="F2178" s="4" t="s">
        <v>4914</v>
      </c>
      <c r="G2178" s="1" t="b">
        <f t="shared" ca="1" si="35"/>
        <v>1</v>
      </c>
      <c r="H2178" s="1505" t="str" cm="1">
        <f t="array" aca="1" ref="H2178" ca="1">IF(I2178&lt;&gt;"",INDIRECT("'"&amp;I2178&amp;"'!"&amp;J2178),"")</f>
        <v/>
      </c>
      <c r="I2178" s="1510"/>
      <c r="J2178" s="1506"/>
      <c r="K2178" s="4"/>
    </row>
    <row r="2179" spans="1:11" ht="15">
      <c r="A2179" s="5">
        <v>2120</v>
      </c>
      <c r="B2179" s="721"/>
      <c r="F2179" s="4" t="s">
        <v>4914</v>
      </c>
      <c r="G2179" s="1" t="b">
        <f t="shared" ca="1" si="35"/>
        <v>1</v>
      </c>
      <c r="H2179" s="1505" t="str" cm="1">
        <f t="array" aca="1" ref="H2179" ca="1">IF(I2179&lt;&gt;"",INDIRECT("'"&amp;I2179&amp;"'!"&amp;J2179),"")</f>
        <v/>
      </c>
      <c r="I2179" s="1510"/>
      <c r="J2179" s="1506"/>
      <c r="K2179" s="4"/>
    </row>
    <row r="2180" spans="1:11" ht="15">
      <c r="A2180" s="5">
        <v>2121</v>
      </c>
      <c r="B2180" s="721"/>
      <c r="F2180" s="4" t="s">
        <v>4914</v>
      </c>
      <c r="G2180" s="1" t="b">
        <f t="shared" ca="1" si="35"/>
        <v>1</v>
      </c>
      <c r="H2180" s="1505" t="str" cm="1">
        <f t="array" aca="1" ref="H2180" ca="1">IF(I2180&lt;&gt;"",INDIRECT("'"&amp;I2180&amp;"'!"&amp;J2180),"")</f>
        <v/>
      </c>
      <c r="I2180" s="1510"/>
      <c r="J2180" s="1506"/>
      <c r="K2180" s="4"/>
    </row>
    <row r="2181" spans="1:11" ht="15">
      <c r="A2181" s="5">
        <v>2122</v>
      </c>
      <c r="B2181" s="721"/>
      <c r="F2181" s="4" t="s">
        <v>4914</v>
      </c>
      <c r="G2181" s="1" t="b">
        <f t="shared" ca="1" si="35"/>
        <v>1</v>
      </c>
      <c r="H2181" s="1505" t="str" cm="1">
        <f t="array" aca="1" ref="H2181" ca="1">IF(I2181&lt;&gt;"",INDIRECT("'"&amp;I2181&amp;"'!"&amp;J2181),"")</f>
        <v/>
      </c>
      <c r="I2181" s="1510"/>
      <c r="J2181" s="1506"/>
      <c r="K2181" s="4"/>
    </row>
    <row r="2182" spans="1:11" ht="15">
      <c r="A2182" s="5">
        <v>2123</v>
      </c>
      <c r="B2182" s="721"/>
      <c r="F2182" s="4" t="s">
        <v>4914</v>
      </c>
      <c r="G2182" s="1" t="b">
        <f t="shared" ca="1" si="35"/>
        <v>1</v>
      </c>
      <c r="H2182" s="1505" t="str" cm="1">
        <f t="array" aca="1" ref="H2182" ca="1">IF(I2182&lt;&gt;"",INDIRECT("'"&amp;I2182&amp;"'!"&amp;J2182),"")</f>
        <v/>
      </c>
      <c r="I2182" s="1510"/>
      <c r="J2182" s="1506"/>
      <c r="K2182" s="4"/>
    </row>
    <row r="2183" spans="1:11" ht="15">
      <c r="A2183" s="5">
        <v>2124</v>
      </c>
      <c r="B2183" s="721"/>
      <c r="F2183" s="4" t="s">
        <v>4914</v>
      </c>
      <c r="G2183" s="1" t="b">
        <f t="shared" ca="1" si="35"/>
        <v>1</v>
      </c>
      <c r="H2183" s="1505" t="str" cm="1">
        <f t="array" aca="1" ref="H2183" ca="1">IF(I2183&lt;&gt;"",INDIRECT("'"&amp;I2183&amp;"'!"&amp;J2183),"")</f>
        <v/>
      </c>
      <c r="I2183" s="1510"/>
      <c r="J2183" s="1506"/>
      <c r="K2183" s="4"/>
    </row>
    <row r="2184" spans="1:11" ht="15">
      <c r="A2184" s="5">
        <v>2125</v>
      </c>
      <c r="B2184" s="721"/>
      <c r="F2184" s="4" t="s">
        <v>4914</v>
      </c>
      <c r="G2184" s="1" t="b">
        <f t="shared" ca="1" si="35"/>
        <v>1</v>
      </c>
      <c r="H2184" s="1505" t="str" cm="1">
        <f t="array" aca="1" ref="H2184" ca="1">IF(I2184&lt;&gt;"",INDIRECT("'"&amp;I2184&amp;"'!"&amp;J2184),"")</f>
        <v/>
      </c>
      <c r="I2184" s="1510"/>
      <c r="J2184" s="1506"/>
      <c r="K2184" s="4"/>
    </row>
    <row r="2185" spans="1:11" ht="15">
      <c r="A2185" s="5">
        <v>2126</v>
      </c>
      <c r="B2185" s="721"/>
      <c r="F2185" s="4" t="s">
        <v>4914</v>
      </c>
      <c r="G2185" s="1" t="b">
        <f t="shared" ca="1" si="35"/>
        <v>1</v>
      </c>
      <c r="H2185" s="1505" t="str" cm="1">
        <f t="array" aca="1" ref="H2185" ca="1">IF(I2185&lt;&gt;"",INDIRECT("'"&amp;I2185&amp;"'!"&amp;J2185),"")</f>
        <v/>
      </c>
      <c r="I2185" s="1510"/>
      <c r="J2185" s="1506"/>
      <c r="K2185" s="4"/>
    </row>
    <row r="2186" spans="1:11" ht="15">
      <c r="A2186" s="5">
        <v>2127</v>
      </c>
      <c r="B2186" s="721"/>
      <c r="F2186" s="4" t="s">
        <v>4914</v>
      </c>
      <c r="G2186" s="1" t="b">
        <f t="shared" ca="1" si="35"/>
        <v>1</v>
      </c>
      <c r="H2186" s="1505" t="str" cm="1">
        <f t="array" aca="1" ref="H2186" ca="1">IF(I2186&lt;&gt;"",INDIRECT("'"&amp;I2186&amp;"'!"&amp;J2186),"")</f>
        <v/>
      </c>
      <c r="I2186" s="1510"/>
      <c r="J2186" s="1506"/>
      <c r="K2186" s="4"/>
    </row>
    <row r="2187" spans="1:11" ht="15">
      <c r="A2187" s="5">
        <v>2128</v>
      </c>
      <c r="B2187" s="721"/>
      <c r="F2187" s="4" t="s">
        <v>4914</v>
      </c>
      <c r="G2187" s="1" t="b">
        <f t="shared" ca="1" si="35"/>
        <v>1</v>
      </c>
      <c r="H2187" s="1505" t="str" cm="1">
        <f t="array" aca="1" ref="H2187" ca="1">IF(I2187&lt;&gt;"",INDIRECT("'"&amp;I2187&amp;"'!"&amp;J2187),"")</f>
        <v/>
      </c>
      <c r="I2187" s="1510"/>
      <c r="J2187" s="1506"/>
      <c r="K2187" s="4"/>
    </row>
    <row r="2188" spans="1:11" ht="15">
      <c r="A2188" s="5">
        <v>2129</v>
      </c>
      <c r="B2188" s="721"/>
      <c r="F2188" s="4" t="s">
        <v>4914</v>
      </c>
      <c r="G2188" s="1" t="b">
        <f t="shared" ca="1" si="35"/>
        <v>1</v>
      </c>
      <c r="H2188" s="1505" t="str" cm="1">
        <f t="array" aca="1" ref="H2188" ca="1">IF(I2188&lt;&gt;"",INDIRECT("'"&amp;I2188&amp;"'!"&amp;J2188),"")</f>
        <v/>
      </c>
      <c r="I2188" s="1510"/>
      <c r="J2188" s="1506"/>
      <c r="K2188" s="4"/>
    </row>
    <row r="2189" spans="1:11" ht="15">
      <c r="A2189" s="5">
        <v>2130</v>
      </c>
      <c r="B2189" s="721"/>
      <c r="F2189" s="4" t="s">
        <v>4914</v>
      </c>
      <c r="G2189" s="1" t="b">
        <f t="shared" ca="1" si="35"/>
        <v>1</v>
      </c>
      <c r="H2189" s="1505" t="str" cm="1">
        <f t="array" aca="1" ref="H2189" ca="1">IF(I2189&lt;&gt;"",INDIRECT("'"&amp;I2189&amp;"'!"&amp;J2189),"")</f>
        <v/>
      </c>
      <c r="I2189" s="1510"/>
      <c r="J2189" s="1506"/>
      <c r="K2189" s="4"/>
    </row>
    <row r="2190" spans="1:11" ht="15">
      <c r="A2190" s="5">
        <v>2131</v>
      </c>
      <c r="B2190" s="721"/>
      <c r="F2190" s="4" t="s">
        <v>4914</v>
      </c>
      <c r="G2190" s="1" t="b">
        <f t="shared" ca="1" si="35"/>
        <v>1</v>
      </c>
      <c r="H2190" s="1505" t="str" cm="1">
        <f t="array" aca="1" ref="H2190" ca="1">IF(I2190&lt;&gt;"",INDIRECT("'"&amp;I2190&amp;"'!"&amp;J2190),"")</f>
        <v/>
      </c>
      <c r="I2190" s="1510"/>
      <c r="J2190" s="1506"/>
      <c r="K2190" s="4"/>
    </row>
    <row r="2191" spans="1:11" ht="15">
      <c r="A2191" s="5">
        <v>2132</v>
      </c>
      <c r="B2191" s="721"/>
      <c r="F2191" s="4" t="s">
        <v>4914</v>
      </c>
      <c r="G2191" s="1" t="b">
        <f t="shared" ca="1" si="35"/>
        <v>1</v>
      </c>
      <c r="H2191" s="1505" t="str" cm="1">
        <f t="array" aca="1" ref="H2191" ca="1">IF(I2191&lt;&gt;"",INDIRECT("'"&amp;I2191&amp;"'!"&amp;J2191),"")</f>
        <v/>
      </c>
      <c r="I2191" s="1510"/>
      <c r="J2191" s="1506"/>
      <c r="K2191" s="4"/>
    </row>
    <row r="2192" spans="1:11" ht="15">
      <c r="A2192" s="5">
        <v>2133</v>
      </c>
      <c r="B2192" s="721"/>
      <c r="F2192" s="4" t="s">
        <v>4914</v>
      </c>
      <c r="G2192" s="1" t="b">
        <f t="shared" ca="1" si="35"/>
        <v>1</v>
      </c>
      <c r="H2192" s="1505" t="str" cm="1">
        <f t="array" aca="1" ref="H2192" ca="1">IF(I2192&lt;&gt;"",INDIRECT("'"&amp;I2192&amp;"'!"&amp;J2192),"")</f>
        <v/>
      </c>
      <c r="I2192" s="1510"/>
      <c r="J2192" s="1506"/>
      <c r="K2192" s="4"/>
    </row>
    <row r="2193" spans="1:11" ht="15">
      <c r="A2193" s="5">
        <v>2134</v>
      </c>
      <c r="B2193" s="721"/>
      <c r="F2193" s="4" t="s">
        <v>4914</v>
      </c>
      <c r="G2193" s="1" t="b">
        <f t="shared" ca="1" si="35"/>
        <v>1</v>
      </c>
      <c r="H2193" s="1505" t="str" cm="1">
        <f t="array" aca="1" ref="H2193" ca="1">IF(I2193&lt;&gt;"",INDIRECT("'"&amp;I2193&amp;"'!"&amp;J2193),"")</f>
        <v/>
      </c>
      <c r="I2193" s="1510"/>
      <c r="J2193" s="1506"/>
      <c r="K2193" s="4"/>
    </row>
    <row r="2194" spans="1:11" ht="15">
      <c r="A2194" s="5">
        <v>2135</v>
      </c>
      <c r="B2194" s="721"/>
      <c r="F2194" s="4" t="s">
        <v>4914</v>
      </c>
      <c r="G2194" s="1" t="b">
        <f t="shared" ca="1" si="35"/>
        <v>1</v>
      </c>
      <c r="H2194" s="1505" t="str" cm="1">
        <f t="array" aca="1" ref="H2194" ca="1">IF(I2194&lt;&gt;"",INDIRECT("'"&amp;I2194&amp;"'!"&amp;J2194),"")</f>
        <v/>
      </c>
      <c r="I2194" s="1510"/>
      <c r="J2194" s="1506"/>
      <c r="K2194" s="4"/>
    </row>
    <row r="2195" spans="1:11" ht="15">
      <c r="A2195" s="5">
        <v>2136</v>
      </c>
      <c r="B2195" s="721"/>
      <c r="F2195" s="4" t="s">
        <v>4914</v>
      </c>
      <c r="G2195" s="1" t="b">
        <f t="shared" ca="1" si="35"/>
        <v>1</v>
      </c>
      <c r="H2195" s="1505" t="str" cm="1">
        <f t="array" aca="1" ref="H2195" ca="1">IF(I2195&lt;&gt;"",INDIRECT("'"&amp;I2195&amp;"'!"&amp;J2195),"")</f>
        <v/>
      </c>
      <c r="I2195" s="1510"/>
      <c r="J2195" s="1506"/>
      <c r="K2195" s="4"/>
    </row>
    <row r="2196" spans="1:11" ht="15">
      <c r="A2196" s="5">
        <v>2137</v>
      </c>
      <c r="B2196" s="721"/>
      <c r="F2196" s="4" t="s">
        <v>4914</v>
      </c>
      <c r="G2196" s="1" t="b">
        <f t="shared" ca="1" si="35"/>
        <v>1</v>
      </c>
      <c r="H2196" s="1505" t="str" cm="1">
        <f t="array" aca="1" ref="H2196" ca="1">IF(I2196&lt;&gt;"",INDIRECT("'"&amp;I2196&amp;"'!"&amp;J2196),"")</f>
        <v/>
      </c>
      <c r="I2196" s="1510"/>
      <c r="J2196" s="1506"/>
      <c r="K2196" s="4"/>
    </row>
    <row r="2197" spans="1:11" ht="15">
      <c r="A2197" s="5">
        <v>2138</v>
      </c>
      <c r="B2197" s="721"/>
      <c r="F2197" s="4" t="s">
        <v>4914</v>
      </c>
      <c r="G2197" s="1" t="b">
        <f t="shared" ca="1" si="35"/>
        <v>1</v>
      </c>
      <c r="H2197" s="1505" t="str" cm="1">
        <f t="array" aca="1" ref="H2197" ca="1">IF(I2197&lt;&gt;"",INDIRECT("'"&amp;I2197&amp;"'!"&amp;J2197),"")</f>
        <v/>
      </c>
      <c r="I2197" s="1510"/>
      <c r="J2197" s="1506"/>
      <c r="K2197" s="4"/>
    </row>
    <row r="2198" spans="1:11" ht="15">
      <c r="A2198" s="5">
        <v>2139</v>
      </c>
      <c r="B2198" s="721"/>
      <c r="F2198" s="4" t="s">
        <v>4914</v>
      </c>
      <c r="G2198" s="1" t="b">
        <f t="shared" ca="1" si="35"/>
        <v>1</v>
      </c>
      <c r="H2198" s="1505" t="str" cm="1">
        <f t="array" aca="1" ref="H2198" ca="1">IF(I2198&lt;&gt;"",INDIRECT("'"&amp;I2198&amp;"'!"&amp;J2198),"")</f>
        <v/>
      </c>
      <c r="I2198" s="1510"/>
      <c r="J2198" s="1506"/>
      <c r="K2198" s="4"/>
    </row>
    <row r="2199" spans="1:11" ht="15">
      <c r="A2199" s="5">
        <v>2140</v>
      </c>
      <c r="B2199" s="721"/>
      <c r="F2199" s="4" t="s">
        <v>4914</v>
      </c>
      <c r="G2199" s="1" t="b">
        <f t="shared" ca="1" si="35"/>
        <v>1</v>
      </c>
      <c r="H2199" s="1505" t="str" cm="1">
        <f t="array" aca="1" ref="H2199" ca="1">IF(I2199&lt;&gt;"",INDIRECT("'"&amp;I2199&amp;"'!"&amp;J2199),"")</f>
        <v/>
      </c>
      <c r="I2199" s="1510"/>
      <c r="J2199" s="1506"/>
      <c r="K2199" s="4"/>
    </row>
    <row r="2200" spans="1:11" ht="15">
      <c r="A2200" s="5">
        <v>2141</v>
      </c>
      <c r="B2200" s="721"/>
      <c r="F2200" s="4" t="s">
        <v>4914</v>
      </c>
      <c r="G2200" s="1" t="b">
        <f t="shared" ca="1" si="35"/>
        <v>1</v>
      </c>
      <c r="H2200" s="1505" t="str" cm="1">
        <f t="array" aca="1" ref="H2200" ca="1">IF(I2200&lt;&gt;"",INDIRECT("'"&amp;I2200&amp;"'!"&amp;J2200),"")</f>
        <v/>
      </c>
      <c r="I2200" s="1510"/>
      <c r="J2200" s="1506"/>
      <c r="K2200" s="4"/>
    </row>
    <row r="2201" spans="1:11" ht="15">
      <c r="A2201" s="5">
        <v>2142</v>
      </c>
      <c r="B2201" s="721"/>
      <c r="F2201" s="4" t="s">
        <v>4914</v>
      </c>
      <c r="G2201" s="1" t="b">
        <f t="shared" ca="1" si="35"/>
        <v>1</v>
      </c>
      <c r="H2201" s="1505" t="str" cm="1">
        <f t="array" aca="1" ref="H2201" ca="1">IF(I2201&lt;&gt;"",INDIRECT("'"&amp;I2201&amp;"'!"&amp;J2201),"")</f>
        <v/>
      </c>
      <c r="I2201" s="1510"/>
      <c r="J2201" s="1506"/>
      <c r="K2201" s="4"/>
    </row>
    <row r="2202" spans="1:11" ht="15">
      <c r="A2202" s="5">
        <v>2143</v>
      </c>
      <c r="B2202" s="721"/>
      <c r="F2202" s="4" t="s">
        <v>4914</v>
      </c>
      <c r="G2202" s="1" t="b">
        <f t="shared" ca="1" si="35"/>
        <v>1</v>
      </c>
      <c r="H2202" s="1505" t="str" cm="1">
        <f t="array" aca="1" ref="H2202" ca="1">IF(I2202&lt;&gt;"",INDIRECT("'"&amp;I2202&amp;"'!"&amp;J2202),"")</f>
        <v/>
      </c>
      <c r="I2202" s="1510"/>
      <c r="J2202" s="1506"/>
      <c r="K2202" s="4"/>
    </row>
    <row r="2203" spans="1:11" ht="15">
      <c r="A2203" s="5">
        <v>2144</v>
      </c>
      <c r="B2203" s="721"/>
      <c r="F2203" s="4" t="s">
        <v>4914</v>
      </c>
      <c r="G2203" s="1" t="b">
        <f t="shared" ca="1" si="35"/>
        <v>1</v>
      </c>
      <c r="H2203" s="1505" t="str" cm="1">
        <f t="array" aca="1" ref="H2203" ca="1">IF(I2203&lt;&gt;"",INDIRECT("'"&amp;I2203&amp;"'!"&amp;J2203),"")</f>
        <v/>
      </c>
      <c r="I2203" s="1510"/>
      <c r="J2203" s="1506"/>
      <c r="K2203" s="4"/>
    </row>
    <row r="2204" spans="1:11" ht="15">
      <c r="A2204" s="5">
        <v>2145</v>
      </c>
      <c r="B2204" s="721"/>
      <c r="F2204" s="4" t="s">
        <v>4914</v>
      </c>
      <c r="G2204" s="1" t="b">
        <f t="shared" ca="1" si="35"/>
        <v>1</v>
      </c>
      <c r="H2204" s="1505" t="str" cm="1">
        <f t="array" aca="1" ref="H2204" ca="1">IF(I2204&lt;&gt;"",INDIRECT("'"&amp;I2204&amp;"'!"&amp;J2204),"")</f>
        <v/>
      </c>
      <c r="I2204" s="1510"/>
      <c r="J2204" s="1506"/>
      <c r="K2204" s="4"/>
    </row>
    <row r="2205" spans="1:11" ht="15">
      <c r="A2205" s="5">
        <v>2146</v>
      </c>
      <c r="B2205" s="721"/>
      <c r="F2205" s="4" t="s">
        <v>4914</v>
      </c>
      <c r="G2205" s="1" t="b">
        <f t="shared" ca="1" si="35"/>
        <v>1</v>
      </c>
      <c r="H2205" s="1505" t="str" cm="1">
        <f t="array" aca="1" ref="H2205" ca="1">IF(I2205&lt;&gt;"",INDIRECT("'"&amp;I2205&amp;"'!"&amp;J2205),"")</f>
        <v/>
      </c>
      <c r="I2205" s="1510"/>
      <c r="J2205" s="1506"/>
      <c r="K2205" s="4"/>
    </row>
    <row r="2206" spans="1:11" ht="15">
      <c r="A2206" s="5">
        <v>2147</v>
      </c>
      <c r="B2206" s="721"/>
      <c r="F2206" s="4" t="s">
        <v>4914</v>
      </c>
      <c r="G2206" s="1" t="b">
        <f t="shared" ca="1" si="35"/>
        <v>1</v>
      </c>
      <c r="H2206" s="1505" t="str" cm="1">
        <f t="array" aca="1" ref="H2206" ca="1">IF(I2206&lt;&gt;"",INDIRECT("'"&amp;I2206&amp;"'!"&amp;J2206),"")</f>
        <v/>
      </c>
      <c r="I2206" s="1510"/>
      <c r="J2206" s="1506"/>
      <c r="K2206" s="4"/>
    </row>
    <row r="2207" spans="1:11" ht="15">
      <c r="A2207" s="5">
        <v>2148</v>
      </c>
      <c r="B2207" s="721"/>
      <c r="F2207" s="4" t="s">
        <v>4914</v>
      </c>
      <c r="G2207" s="1" t="b">
        <f t="shared" ca="1" si="35"/>
        <v>1</v>
      </c>
      <c r="H2207" s="1505" t="str" cm="1">
        <f t="array" aca="1" ref="H2207" ca="1">IF(I2207&lt;&gt;"",INDIRECT("'"&amp;I2207&amp;"'!"&amp;J2207),"")</f>
        <v/>
      </c>
      <c r="I2207" s="1510"/>
      <c r="J2207" s="1506"/>
      <c r="K2207" s="4"/>
    </row>
    <row r="2208" spans="1:11" ht="15">
      <c r="A2208" s="5">
        <v>2149</v>
      </c>
      <c r="B2208" s="721"/>
      <c r="F2208" s="4" t="s">
        <v>4914</v>
      </c>
      <c r="G2208" s="1" t="b">
        <f t="shared" ref="G2208:G2271" ca="1" si="36">H2208=B2208</f>
        <v>1</v>
      </c>
      <c r="H2208" s="1505" t="str" cm="1">
        <f t="array" aca="1" ref="H2208" ca="1">IF(I2208&lt;&gt;"",INDIRECT("'"&amp;I2208&amp;"'!"&amp;J2208),"")</f>
        <v/>
      </c>
      <c r="I2208" s="1510"/>
      <c r="J2208" s="1506"/>
      <c r="K2208" s="4"/>
    </row>
    <row r="2209" spans="1:11" ht="15">
      <c r="A2209" s="5">
        <v>2150</v>
      </c>
      <c r="B2209" s="721"/>
      <c r="F2209" s="4" t="s">
        <v>4914</v>
      </c>
      <c r="G2209" s="1" t="b">
        <f t="shared" ca="1" si="36"/>
        <v>1</v>
      </c>
      <c r="H2209" s="1505" t="str" cm="1">
        <f t="array" aca="1" ref="H2209" ca="1">IF(I2209&lt;&gt;"",INDIRECT("'"&amp;I2209&amp;"'!"&amp;J2209),"")</f>
        <v/>
      </c>
      <c r="I2209" s="1510"/>
      <c r="J2209" s="1506"/>
      <c r="K2209" s="4"/>
    </row>
    <row r="2210" spans="1:11" ht="15">
      <c r="A2210" s="5">
        <v>2151</v>
      </c>
      <c r="B2210" s="721"/>
      <c r="F2210" s="4" t="s">
        <v>4914</v>
      </c>
      <c r="G2210" s="1" t="b">
        <f t="shared" ca="1" si="36"/>
        <v>1</v>
      </c>
      <c r="H2210" s="1505" t="str" cm="1">
        <f t="array" aca="1" ref="H2210" ca="1">IF(I2210&lt;&gt;"",INDIRECT("'"&amp;I2210&amp;"'!"&amp;J2210),"")</f>
        <v/>
      </c>
      <c r="I2210" s="1510"/>
      <c r="J2210" s="1506"/>
      <c r="K2210" s="4"/>
    </row>
    <row r="2211" spans="1:11" ht="15">
      <c r="A2211" s="5">
        <v>2152</v>
      </c>
      <c r="B2211" s="721"/>
      <c r="F2211" s="4" t="s">
        <v>4914</v>
      </c>
      <c r="G2211" s="1" t="b">
        <f t="shared" ca="1" si="36"/>
        <v>1</v>
      </c>
      <c r="H2211" s="1505" t="str" cm="1">
        <f t="array" aca="1" ref="H2211" ca="1">IF(I2211&lt;&gt;"",INDIRECT("'"&amp;I2211&amp;"'!"&amp;J2211),"")</f>
        <v/>
      </c>
      <c r="I2211" s="1510"/>
      <c r="J2211" s="1506"/>
      <c r="K2211" s="4"/>
    </row>
    <row r="2212" spans="1:11" ht="15">
      <c r="A2212" s="5">
        <v>2153</v>
      </c>
      <c r="B2212" s="721"/>
      <c r="F2212" s="4" t="s">
        <v>4914</v>
      </c>
      <c r="G2212" s="1" t="b">
        <f t="shared" ca="1" si="36"/>
        <v>1</v>
      </c>
      <c r="H2212" s="1505" t="str" cm="1">
        <f t="array" aca="1" ref="H2212" ca="1">IF(I2212&lt;&gt;"",INDIRECT("'"&amp;I2212&amp;"'!"&amp;J2212),"")</f>
        <v/>
      </c>
      <c r="I2212" s="1510"/>
      <c r="J2212" s="1506"/>
      <c r="K2212" s="4"/>
    </row>
    <row r="2213" spans="1:11" ht="15">
      <c r="A2213" s="5">
        <v>2154</v>
      </c>
      <c r="B2213" s="721"/>
      <c r="F2213" s="4" t="s">
        <v>4914</v>
      </c>
      <c r="G2213" s="1" t="b">
        <f t="shared" ca="1" si="36"/>
        <v>1</v>
      </c>
      <c r="H2213" s="1505" t="str" cm="1">
        <f t="array" aca="1" ref="H2213" ca="1">IF(I2213&lt;&gt;"",INDIRECT("'"&amp;I2213&amp;"'!"&amp;J2213),"")</f>
        <v/>
      </c>
      <c r="I2213" s="1510"/>
      <c r="J2213" s="1506"/>
      <c r="K2213" s="4"/>
    </row>
    <row r="2214" spans="1:11" ht="15">
      <c r="A2214" s="5">
        <v>2155</v>
      </c>
      <c r="B2214" s="721"/>
      <c r="F2214" s="4" t="s">
        <v>4914</v>
      </c>
      <c r="G2214" s="1" t="b">
        <f t="shared" ca="1" si="36"/>
        <v>1</v>
      </c>
      <c r="H2214" s="1505" t="str" cm="1">
        <f t="array" aca="1" ref="H2214" ca="1">IF(I2214&lt;&gt;"",INDIRECT("'"&amp;I2214&amp;"'!"&amp;J2214),"")</f>
        <v/>
      </c>
      <c r="I2214" s="1510"/>
      <c r="J2214" s="1506"/>
      <c r="K2214" s="4"/>
    </row>
    <row r="2215" spans="1:11" ht="15">
      <c r="A2215" s="5">
        <v>2156</v>
      </c>
      <c r="B2215" s="721"/>
      <c r="F2215" s="4" t="s">
        <v>4914</v>
      </c>
      <c r="G2215" s="1" t="b">
        <f t="shared" ca="1" si="36"/>
        <v>1</v>
      </c>
      <c r="H2215" s="1505" t="str" cm="1">
        <f t="array" aca="1" ref="H2215" ca="1">IF(I2215&lt;&gt;"",INDIRECT("'"&amp;I2215&amp;"'!"&amp;J2215),"")</f>
        <v/>
      </c>
      <c r="I2215" s="1510"/>
      <c r="J2215" s="1506"/>
      <c r="K2215" s="4"/>
    </row>
    <row r="2216" spans="1:11" ht="15">
      <c r="A2216" s="5">
        <v>2157</v>
      </c>
      <c r="B2216" s="721"/>
      <c r="F2216" s="4" t="s">
        <v>4914</v>
      </c>
      <c r="G2216" s="1" t="b">
        <f t="shared" ca="1" si="36"/>
        <v>1</v>
      </c>
      <c r="H2216" s="1505" t="str" cm="1">
        <f t="array" aca="1" ref="H2216" ca="1">IF(I2216&lt;&gt;"",INDIRECT("'"&amp;I2216&amp;"'!"&amp;J2216),"")</f>
        <v/>
      </c>
      <c r="I2216" s="1510"/>
      <c r="J2216" s="1506"/>
      <c r="K2216" s="4"/>
    </row>
    <row r="2217" spans="1:11" ht="15">
      <c r="A2217" s="5">
        <v>2158</v>
      </c>
      <c r="B2217" s="721"/>
      <c r="F2217" s="4" t="s">
        <v>4914</v>
      </c>
      <c r="G2217" s="1" t="b">
        <f t="shared" ca="1" si="36"/>
        <v>1</v>
      </c>
      <c r="H2217" s="1505" t="str" cm="1">
        <f t="array" aca="1" ref="H2217" ca="1">IF(I2217&lt;&gt;"",INDIRECT("'"&amp;I2217&amp;"'!"&amp;J2217),"")</f>
        <v/>
      </c>
      <c r="I2217" s="1510"/>
      <c r="J2217" s="1506"/>
      <c r="K2217" s="4"/>
    </row>
    <row r="2218" spans="1:11" ht="15">
      <c r="A2218" s="5">
        <v>2159</v>
      </c>
      <c r="B2218" s="721"/>
      <c r="F2218" s="4" t="s">
        <v>4914</v>
      </c>
      <c r="G2218" s="1" t="b">
        <f t="shared" ca="1" si="36"/>
        <v>1</v>
      </c>
      <c r="H2218" s="1505" t="str" cm="1">
        <f t="array" aca="1" ref="H2218" ca="1">IF(I2218&lt;&gt;"",INDIRECT("'"&amp;I2218&amp;"'!"&amp;J2218),"")</f>
        <v/>
      </c>
      <c r="I2218" s="1510"/>
      <c r="J2218" s="1506"/>
      <c r="K2218" s="4"/>
    </row>
    <row r="2219" spans="1:11" ht="15">
      <c r="A2219" s="5">
        <v>2160</v>
      </c>
      <c r="B2219" s="721"/>
      <c r="F2219" s="4" t="s">
        <v>4914</v>
      </c>
      <c r="G2219" s="1" t="b">
        <f t="shared" ca="1" si="36"/>
        <v>1</v>
      </c>
      <c r="H2219" s="1505" t="str" cm="1">
        <f t="array" aca="1" ref="H2219" ca="1">IF(I2219&lt;&gt;"",INDIRECT("'"&amp;I2219&amp;"'!"&amp;J2219),"")</f>
        <v/>
      </c>
      <c r="I2219" s="1510"/>
      <c r="J2219" s="1506"/>
      <c r="K2219" s="4"/>
    </row>
    <row r="2220" spans="1:11" ht="15">
      <c r="A2220" s="5">
        <v>2161</v>
      </c>
      <c r="B2220" s="721"/>
      <c r="F2220" s="4" t="s">
        <v>4914</v>
      </c>
      <c r="G2220" s="1" t="b">
        <f t="shared" ca="1" si="36"/>
        <v>1</v>
      </c>
      <c r="H2220" s="1505" t="str" cm="1">
        <f t="array" aca="1" ref="H2220" ca="1">IF(I2220&lt;&gt;"",INDIRECT("'"&amp;I2220&amp;"'!"&amp;J2220),"")</f>
        <v/>
      </c>
      <c r="I2220" s="1510"/>
      <c r="J2220" s="1506"/>
      <c r="K2220" s="4"/>
    </row>
    <row r="2221" spans="1:11" ht="15">
      <c r="A2221" s="5">
        <v>2162</v>
      </c>
      <c r="B2221" s="721"/>
      <c r="F2221" s="4" t="s">
        <v>4914</v>
      </c>
      <c r="G2221" s="1" t="b">
        <f t="shared" ca="1" si="36"/>
        <v>1</v>
      </c>
      <c r="H2221" s="1505" t="str" cm="1">
        <f t="array" aca="1" ref="H2221" ca="1">IF(I2221&lt;&gt;"",INDIRECT("'"&amp;I2221&amp;"'!"&amp;J2221),"")</f>
        <v/>
      </c>
      <c r="I2221" s="1510"/>
      <c r="J2221" s="1506"/>
      <c r="K2221" s="4"/>
    </row>
    <row r="2222" spans="1:11" ht="15">
      <c r="A2222" s="5">
        <v>2163</v>
      </c>
      <c r="B2222" s="721"/>
      <c r="F2222" s="4" t="s">
        <v>4914</v>
      </c>
      <c r="G2222" s="1" t="b">
        <f t="shared" ca="1" si="36"/>
        <v>1</v>
      </c>
      <c r="H2222" s="1505" t="str" cm="1">
        <f t="array" aca="1" ref="H2222" ca="1">IF(I2222&lt;&gt;"",INDIRECT("'"&amp;I2222&amp;"'!"&amp;J2222),"")</f>
        <v/>
      </c>
      <c r="I2222" s="1510"/>
      <c r="J2222" s="1506"/>
      <c r="K2222" s="4"/>
    </row>
    <row r="2223" spans="1:11" ht="15">
      <c r="A2223" s="5">
        <v>2164</v>
      </c>
      <c r="B2223" s="721"/>
      <c r="F2223" s="4" t="s">
        <v>4914</v>
      </c>
      <c r="G2223" s="1" t="b">
        <f t="shared" ca="1" si="36"/>
        <v>1</v>
      </c>
      <c r="H2223" s="1505" t="str" cm="1">
        <f t="array" aca="1" ref="H2223" ca="1">IF(I2223&lt;&gt;"",INDIRECT("'"&amp;I2223&amp;"'!"&amp;J2223),"")</f>
        <v/>
      </c>
      <c r="I2223" s="1510"/>
      <c r="J2223" s="1506"/>
      <c r="K2223" s="4"/>
    </row>
    <row r="2224" spans="1:11" ht="15">
      <c r="A2224" s="5">
        <v>2165</v>
      </c>
      <c r="B2224" s="721"/>
      <c r="F2224" s="4" t="s">
        <v>4914</v>
      </c>
      <c r="G2224" s="1" t="b">
        <f t="shared" ca="1" si="36"/>
        <v>1</v>
      </c>
      <c r="H2224" s="1505" t="str" cm="1">
        <f t="array" aca="1" ref="H2224" ca="1">IF(I2224&lt;&gt;"",INDIRECT("'"&amp;I2224&amp;"'!"&amp;J2224),"")</f>
        <v/>
      </c>
      <c r="I2224" s="1510"/>
      <c r="J2224" s="1506"/>
      <c r="K2224" s="4"/>
    </row>
    <row r="2225" spans="1:11" ht="15">
      <c r="A2225" s="5">
        <v>2166</v>
      </c>
      <c r="B2225" s="721"/>
      <c r="F2225" s="4" t="s">
        <v>4914</v>
      </c>
      <c r="G2225" s="1" t="b">
        <f t="shared" ca="1" si="36"/>
        <v>1</v>
      </c>
      <c r="H2225" s="1505" t="str" cm="1">
        <f t="array" aca="1" ref="H2225" ca="1">IF(I2225&lt;&gt;"",INDIRECT("'"&amp;I2225&amp;"'!"&amp;J2225),"")</f>
        <v/>
      </c>
      <c r="I2225" s="1510"/>
      <c r="J2225" s="1506"/>
      <c r="K2225" s="4"/>
    </row>
    <row r="2226" spans="1:11" ht="15">
      <c r="A2226" s="5">
        <v>2167</v>
      </c>
      <c r="B2226" s="721"/>
      <c r="F2226" s="4" t="s">
        <v>4914</v>
      </c>
      <c r="G2226" s="1" t="b">
        <f t="shared" ca="1" si="36"/>
        <v>1</v>
      </c>
      <c r="H2226" s="1505" t="str" cm="1">
        <f t="array" aca="1" ref="H2226" ca="1">IF(I2226&lt;&gt;"",INDIRECT("'"&amp;I2226&amp;"'!"&amp;J2226),"")</f>
        <v/>
      </c>
      <c r="I2226" s="1510"/>
      <c r="J2226" s="1506"/>
      <c r="K2226" s="4"/>
    </row>
    <row r="2227" spans="1:11" ht="15">
      <c r="A2227" s="5">
        <v>2168</v>
      </c>
      <c r="B2227" s="721"/>
      <c r="F2227" s="4" t="s">
        <v>4914</v>
      </c>
      <c r="G2227" s="1" t="b">
        <f t="shared" ca="1" si="36"/>
        <v>1</v>
      </c>
      <c r="H2227" s="1505" t="str" cm="1">
        <f t="array" aca="1" ref="H2227" ca="1">IF(I2227&lt;&gt;"",INDIRECT("'"&amp;I2227&amp;"'!"&amp;J2227),"")</f>
        <v/>
      </c>
      <c r="I2227" s="1510"/>
      <c r="J2227" s="1506"/>
      <c r="K2227" s="4"/>
    </row>
    <row r="2228" spans="1:11" ht="15">
      <c r="A2228" s="5">
        <v>2169</v>
      </c>
      <c r="B2228" s="721"/>
      <c r="F2228" s="4" t="s">
        <v>4914</v>
      </c>
      <c r="G2228" s="1" t="b">
        <f t="shared" ca="1" si="36"/>
        <v>1</v>
      </c>
      <c r="H2228" s="1505" t="str" cm="1">
        <f t="array" aca="1" ref="H2228" ca="1">IF(I2228&lt;&gt;"",INDIRECT("'"&amp;I2228&amp;"'!"&amp;J2228),"")</f>
        <v/>
      </c>
      <c r="I2228" s="1510"/>
      <c r="J2228" s="1506"/>
      <c r="K2228" s="4"/>
    </row>
    <row r="2229" spans="1:11" ht="15">
      <c r="A2229" s="5">
        <v>2170</v>
      </c>
      <c r="B2229" s="721"/>
      <c r="F2229" s="4" t="s">
        <v>4914</v>
      </c>
      <c r="G2229" s="1" t="b">
        <f t="shared" ca="1" si="36"/>
        <v>1</v>
      </c>
      <c r="H2229" s="1505" t="str" cm="1">
        <f t="array" aca="1" ref="H2229" ca="1">IF(I2229&lt;&gt;"",INDIRECT("'"&amp;I2229&amp;"'!"&amp;J2229),"")</f>
        <v/>
      </c>
      <c r="I2229" s="1510"/>
      <c r="J2229" s="1506"/>
      <c r="K2229" s="4"/>
    </row>
    <row r="2230" spans="1:11" ht="15">
      <c r="A2230" s="5">
        <v>2171</v>
      </c>
      <c r="B2230" s="721"/>
      <c r="F2230" s="4" t="s">
        <v>4914</v>
      </c>
      <c r="G2230" s="1" t="b">
        <f t="shared" ca="1" si="36"/>
        <v>1</v>
      </c>
      <c r="H2230" s="1505" t="str" cm="1">
        <f t="array" aca="1" ref="H2230" ca="1">IF(I2230&lt;&gt;"",INDIRECT("'"&amp;I2230&amp;"'!"&amp;J2230),"")</f>
        <v/>
      </c>
      <c r="I2230" s="1510"/>
      <c r="J2230" s="1506"/>
      <c r="K2230" s="4"/>
    </row>
    <row r="2231" spans="1:11" ht="15">
      <c r="A2231" s="5">
        <v>2172</v>
      </c>
      <c r="B2231" s="721"/>
      <c r="F2231" s="4" t="s">
        <v>4914</v>
      </c>
      <c r="G2231" s="1" t="b">
        <f t="shared" ca="1" si="36"/>
        <v>1</v>
      </c>
      <c r="H2231" s="1505" t="str" cm="1">
        <f t="array" aca="1" ref="H2231" ca="1">IF(I2231&lt;&gt;"",INDIRECT("'"&amp;I2231&amp;"'!"&amp;J2231),"")</f>
        <v/>
      </c>
      <c r="I2231" s="1510"/>
      <c r="J2231" s="1506"/>
      <c r="K2231" s="4"/>
    </row>
    <row r="2232" spans="1:11" ht="15">
      <c r="A2232" s="5">
        <v>2173</v>
      </c>
      <c r="B2232" s="721"/>
      <c r="F2232" s="4" t="s">
        <v>4914</v>
      </c>
      <c r="G2232" s="1" t="b">
        <f t="shared" ca="1" si="36"/>
        <v>1</v>
      </c>
      <c r="H2232" s="1505" t="str" cm="1">
        <f t="array" aca="1" ref="H2232" ca="1">IF(I2232&lt;&gt;"",INDIRECT("'"&amp;I2232&amp;"'!"&amp;J2232),"")</f>
        <v/>
      </c>
      <c r="I2232" s="1510"/>
      <c r="J2232" s="1506"/>
      <c r="K2232" s="4"/>
    </row>
    <row r="2233" spans="1:11" ht="15">
      <c r="A2233" s="5">
        <v>2174</v>
      </c>
      <c r="B2233" s="721"/>
      <c r="F2233" s="4" t="s">
        <v>4914</v>
      </c>
      <c r="G2233" s="1" t="b">
        <f t="shared" ca="1" si="36"/>
        <v>1</v>
      </c>
      <c r="H2233" s="1505" t="str" cm="1">
        <f t="array" aca="1" ref="H2233" ca="1">IF(I2233&lt;&gt;"",INDIRECT("'"&amp;I2233&amp;"'!"&amp;J2233),"")</f>
        <v/>
      </c>
      <c r="I2233" s="1510"/>
      <c r="J2233" s="1506"/>
      <c r="K2233" s="4"/>
    </row>
    <row r="2234" spans="1:11" ht="15">
      <c r="A2234" s="5">
        <v>2175</v>
      </c>
      <c r="B2234" s="721"/>
      <c r="F2234" s="4" t="s">
        <v>4914</v>
      </c>
      <c r="G2234" s="1" t="b">
        <f t="shared" ca="1" si="36"/>
        <v>1</v>
      </c>
      <c r="H2234" s="1505" t="str" cm="1">
        <f t="array" aca="1" ref="H2234" ca="1">IF(I2234&lt;&gt;"",INDIRECT("'"&amp;I2234&amp;"'!"&amp;J2234),"")</f>
        <v/>
      </c>
      <c r="I2234" s="1510"/>
      <c r="J2234" s="1506"/>
      <c r="K2234" s="4"/>
    </row>
    <row r="2235" spans="1:11" ht="15">
      <c r="A2235" s="5">
        <v>2176</v>
      </c>
      <c r="B2235" s="721"/>
      <c r="F2235" s="4" t="s">
        <v>4914</v>
      </c>
      <c r="G2235" s="1" t="b">
        <f t="shared" ca="1" si="36"/>
        <v>1</v>
      </c>
      <c r="H2235" s="1505" t="str" cm="1">
        <f t="array" aca="1" ref="H2235" ca="1">IF(I2235&lt;&gt;"",INDIRECT("'"&amp;I2235&amp;"'!"&amp;J2235),"")</f>
        <v/>
      </c>
      <c r="I2235" s="1510"/>
      <c r="J2235" s="1506"/>
      <c r="K2235" s="4"/>
    </row>
    <row r="2236" spans="1:11" ht="15">
      <c r="A2236" s="5">
        <v>2177</v>
      </c>
      <c r="B2236" s="721"/>
      <c r="F2236" s="4" t="s">
        <v>4914</v>
      </c>
      <c r="G2236" s="1" t="b">
        <f t="shared" ca="1" si="36"/>
        <v>1</v>
      </c>
      <c r="H2236" s="1505" t="str" cm="1">
        <f t="array" aca="1" ref="H2236" ca="1">IF(I2236&lt;&gt;"",INDIRECT("'"&amp;I2236&amp;"'!"&amp;J2236),"")</f>
        <v/>
      </c>
      <c r="I2236" s="1510"/>
      <c r="J2236" s="1506"/>
      <c r="K2236" s="4"/>
    </row>
    <row r="2237" spans="1:11" ht="15">
      <c r="A2237" s="5">
        <v>2178</v>
      </c>
      <c r="B2237" s="721"/>
      <c r="F2237" s="4" t="s">
        <v>4914</v>
      </c>
      <c r="G2237" s="1" t="b">
        <f t="shared" ca="1" si="36"/>
        <v>1</v>
      </c>
      <c r="H2237" s="1505" t="str" cm="1">
        <f t="array" aca="1" ref="H2237" ca="1">IF(I2237&lt;&gt;"",INDIRECT("'"&amp;I2237&amp;"'!"&amp;J2237),"")</f>
        <v/>
      </c>
      <c r="I2237" s="1510"/>
      <c r="J2237" s="1506"/>
      <c r="K2237" s="4"/>
    </row>
    <row r="2238" spans="1:11" ht="15">
      <c r="A2238" s="5">
        <v>2179</v>
      </c>
      <c r="B2238" s="721"/>
      <c r="F2238" s="4" t="s">
        <v>4914</v>
      </c>
      <c r="G2238" s="1" t="b">
        <f t="shared" ca="1" si="36"/>
        <v>1</v>
      </c>
      <c r="H2238" s="1505" t="str" cm="1">
        <f t="array" aca="1" ref="H2238" ca="1">IF(I2238&lt;&gt;"",INDIRECT("'"&amp;I2238&amp;"'!"&amp;J2238),"")</f>
        <v/>
      </c>
      <c r="I2238" s="1510"/>
      <c r="J2238" s="1506"/>
      <c r="K2238" s="4"/>
    </row>
    <row r="2239" spans="1:11" ht="15">
      <c r="A2239" s="5">
        <v>2180</v>
      </c>
      <c r="B2239" s="721"/>
      <c r="F2239" s="4" t="s">
        <v>4914</v>
      </c>
      <c r="G2239" s="1" t="b">
        <f t="shared" ca="1" si="36"/>
        <v>1</v>
      </c>
      <c r="H2239" s="1505" t="str" cm="1">
        <f t="array" aca="1" ref="H2239" ca="1">IF(I2239&lt;&gt;"",INDIRECT("'"&amp;I2239&amp;"'!"&amp;J2239),"")</f>
        <v/>
      </c>
      <c r="I2239" s="1510"/>
      <c r="J2239" s="1506"/>
      <c r="K2239" s="4"/>
    </row>
    <row r="2240" spans="1:11" ht="15">
      <c r="A2240" s="5">
        <v>2181</v>
      </c>
      <c r="B2240" s="721"/>
      <c r="F2240" s="4" t="s">
        <v>4914</v>
      </c>
      <c r="G2240" s="1" t="b">
        <f t="shared" ca="1" si="36"/>
        <v>1</v>
      </c>
      <c r="H2240" s="1505" t="str" cm="1">
        <f t="array" aca="1" ref="H2240" ca="1">IF(I2240&lt;&gt;"",INDIRECT("'"&amp;I2240&amp;"'!"&amp;J2240),"")</f>
        <v/>
      </c>
      <c r="I2240" s="1510"/>
      <c r="J2240" s="1506"/>
      <c r="K2240" s="4"/>
    </row>
    <row r="2241" spans="1:11" ht="15">
      <c r="A2241" s="5">
        <v>2182</v>
      </c>
      <c r="B2241" s="721"/>
      <c r="F2241" s="4" t="s">
        <v>4914</v>
      </c>
      <c r="G2241" s="1" t="b">
        <f t="shared" ca="1" si="36"/>
        <v>1</v>
      </c>
      <c r="H2241" s="1505" t="str" cm="1">
        <f t="array" aca="1" ref="H2241" ca="1">IF(I2241&lt;&gt;"",INDIRECT("'"&amp;I2241&amp;"'!"&amp;J2241),"")</f>
        <v/>
      </c>
      <c r="I2241" s="1510"/>
      <c r="J2241" s="1506"/>
      <c r="K2241" s="4"/>
    </row>
    <row r="2242" spans="1:11" ht="15">
      <c r="A2242" s="5">
        <v>2183</v>
      </c>
      <c r="B2242" s="721"/>
      <c r="F2242" s="4" t="s">
        <v>4914</v>
      </c>
      <c r="G2242" s="1" t="b">
        <f t="shared" ca="1" si="36"/>
        <v>1</v>
      </c>
      <c r="H2242" s="1505" t="str" cm="1">
        <f t="array" aca="1" ref="H2242" ca="1">IF(I2242&lt;&gt;"",INDIRECT("'"&amp;I2242&amp;"'!"&amp;J2242),"")</f>
        <v/>
      </c>
      <c r="I2242" s="1510"/>
      <c r="J2242" s="1506"/>
      <c r="K2242" s="4"/>
    </row>
    <row r="2243" spans="1:11" ht="15">
      <c r="A2243" s="5">
        <v>2184</v>
      </c>
      <c r="B2243" s="721"/>
      <c r="F2243" s="4" t="s">
        <v>4914</v>
      </c>
      <c r="G2243" s="1" t="b">
        <f t="shared" ca="1" si="36"/>
        <v>1</v>
      </c>
      <c r="H2243" s="1505" t="str" cm="1">
        <f t="array" aca="1" ref="H2243" ca="1">IF(I2243&lt;&gt;"",INDIRECT("'"&amp;I2243&amp;"'!"&amp;J2243),"")</f>
        <v/>
      </c>
      <c r="I2243" s="1510"/>
      <c r="J2243" s="1506"/>
      <c r="K2243" s="4"/>
    </row>
    <row r="2244" spans="1:11" ht="15">
      <c r="A2244" s="5">
        <v>2185</v>
      </c>
      <c r="B2244" s="721"/>
      <c r="F2244" s="4" t="s">
        <v>4914</v>
      </c>
      <c r="G2244" s="1" t="b">
        <f t="shared" ca="1" si="36"/>
        <v>1</v>
      </c>
      <c r="H2244" s="1505" t="str" cm="1">
        <f t="array" aca="1" ref="H2244" ca="1">IF(I2244&lt;&gt;"",INDIRECT("'"&amp;I2244&amp;"'!"&amp;J2244),"")</f>
        <v/>
      </c>
      <c r="I2244" s="1510"/>
      <c r="J2244" s="1506"/>
      <c r="K2244" s="4"/>
    </row>
    <row r="2245" spans="1:11" ht="15">
      <c r="A2245" s="5">
        <v>2186</v>
      </c>
      <c r="B2245" s="721"/>
      <c r="F2245" s="4" t="s">
        <v>4914</v>
      </c>
      <c r="G2245" s="1" t="b">
        <f t="shared" ca="1" si="36"/>
        <v>1</v>
      </c>
      <c r="H2245" s="1505" t="str" cm="1">
        <f t="array" aca="1" ref="H2245" ca="1">IF(I2245&lt;&gt;"",INDIRECT("'"&amp;I2245&amp;"'!"&amp;J2245),"")</f>
        <v/>
      </c>
      <c r="I2245" s="1510"/>
      <c r="J2245" s="1506"/>
      <c r="K2245" s="4"/>
    </row>
    <row r="2246" spans="1:11" ht="15">
      <c r="A2246" s="5">
        <v>2187</v>
      </c>
      <c r="B2246" s="721"/>
      <c r="F2246" s="4" t="s">
        <v>4914</v>
      </c>
      <c r="G2246" s="1" t="b">
        <f t="shared" ca="1" si="36"/>
        <v>1</v>
      </c>
      <c r="H2246" s="1505" t="str" cm="1">
        <f t="array" aca="1" ref="H2246" ca="1">IF(I2246&lt;&gt;"",INDIRECT("'"&amp;I2246&amp;"'!"&amp;J2246),"")</f>
        <v/>
      </c>
      <c r="I2246" s="1510"/>
      <c r="J2246" s="1506"/>
      <c r="K2246" s="4"/>
    </row>
    <row r="2247" spans="1:11" ht="15">
      <c r="A2247" s="5">
        <v>2188</v>
      </c>
      <c r="B2247" s="721"/>
      <c r="F2247" s="4" t="s">
        <v>4914</v>
      </c>
      <c r="G2247" s="1" t="b">
        <f t="shared" ca="1" si="36"/>
        <v>1</v>
      </c>
      <c r="H2247" s="1505" t="str" cm="1">
        <f t="array" aca="1" ref="H2247" ca="1">IF(I2247&lt;&gt;"",INDIRECT("'"&amp;I2247&amp;"'!"&amp;J2247),"")</f>
        <v/>
      </c>
      <c r="I2247" s="1510"/>
      <c r="J2247" s="1506"/>
      <c r="K2247" s="4"/>
    </row>
    <row r="2248" spans="1:11" ht="15">
      <c r="A2248" s="5">
        <v>2189</v>
      </c>
      <c r="B2248" s="721"/>
      <c r="F2248" s="4" t="s">
        <v>4914</v>
      </c>
      <c r="G2248" s="1" t="b">
        <f t="shared" ca="1" si="36"/>
        <v>1</v>
      </c>
      <c r="H2248" s="1505" t="str" cm="1">
        <f t="array" aca="1" ref="H2248" ca="1">IF(I2248&lt;&gt;"",INDIRECT("'"&amp;I2248&amp;"'!"&amp;J2248),"")</f>
        <v/>
      </c>
      <c r="I2248" s="1510"/>
      <c r="J2248" s="1506"/>
      <c r="K2248" s="4"/>
    </row>
    <row r="2249" spans="1:11" ht="15">
      <c r="A2249" s="5">
        <v>2190</v>
      </c>
      <c r="B2249" s="721"/>
      <c r="F2249" s="4" t="s">
        <v>4914</v>
      </c>
      <c r="G2249" s="1" t="b">
        <f t="shared" ca="1" si="36"/>
        <v>1</v>
      </c>
      <c r="H2249" s="1505" t="str" cm="1">
        <f t="array" aca="1" ref="H2249" ca="1">IF(I2249&lt;&gt;"",INDIRECT("'"&amp;I2249&amp;"'!"&amp;J2249),"")</f>
        <v/>
      </c>
      <c r="I2249" s="1510"/>
      <c r="J2249" s="1506"/>
      <c r="K2249" s="4"/>
    </row>
    <row r="2250" spans="1:11" ht="15">
      <c r="A2250" s="5">
        <v>2191</v>
      </c>
      <c r="B2250" s="721"/>
      <c r="F2250" s="4" t="s">
        <v>4914</v>
      </c>
      <c r="G2250" s="1" t="b">
        <f t="shared" ca="1" si="36"/>
        <v>1</v>
      </c>
      <c r="H2250" s="1505" t="str" cm="1">
        <f t="array" aca="1" ref="H2250" ca="1">IF(I2250&lt;&gt;"",INDIRECT("'"&amp;I2250&amp;"'!"&amp;J2250),"")</f>
        <v/>
      </c>
      <c r="I2250" s="1510"/>
      <c r="J2250" s="1506"/>
      <c r="K2250" s="4"/>
    </row>
    <row r="2251" spans="1:11" ht="15">
      <c r="A2251" s="5">
        <v>2192</v>
      </c>
      <c r="B2251" s="721"/>
      <c r="F2251" s="4" t="s">
        <v>4914</v>
      </c>
      <c r="G2251" s="1" t="b">
        <f t="shared" ca="1" si="36"/>
        <v>1</v>
      </c>
      <c r="H2251" s="1505" t="str" cm="1">
        <f t="array" aca="1" ref="H2251" ca="1">IF(I2251&lt;&gt;"",INDIRECT("'"&amp;I2251&amp;"'!"&amp;J2251),"")</f>
        <v/>
      </c>
      <c r="I2251" s="1510"/>
      <c r="J2251" s="1506"/>
      <c r="K2251" s="4"/>
    </row>
    <row r="2252" spans="1:11" ht="15">
      <c r="A2252" s="5">
        <v>2193</v>
      </c>
      <c r="B2252" s="721"/>
      <c r="F2252" s="4" t="s">
        <v>4914</v>
      </c>
      <c r="G2252" s="1" t="b">
        <f t="shared" ca="1" si="36"/>
        <v>1</v>
      </c>
      <c r="H2252" s="1505" t="str" cm="1">
        <f t="array" aca="1" ref="H2252" ca="1">IF(I2252&lt;&gt;"",INDIRECT("'"&amp;I2252&amp;"'!"&amp;J2252),"")</f>
        <v/>
      </c>
      <c r="I2252" s="1510"/>
      <c r="J2252" s="1506"/>
      <c r="K2252" s="4"/>
    </row>
    <row r="2253" spans="1:11" ht="15">
      <c r="A2253" s="5">
        <v>2194</v>
      </c>
      <c r="B2253" s="721"/>
      <c r="F2253" s="4" t="s">
        <v>4914</v>
      </c>
      <c r="G2253" s="1" t="b">
        <f t="shared" ca="1" si="36"/>
        <v>1</v>
      </c>
      <c r="H2253" s="1505" t="str" cm="1">
        <f t="array" aca="1" ref="H2253" ca="1">IF(I2253&lt;&gt;"",INDIRECT("'"&amp;I2253&amp;"'!"&amp;J2253),"")</f>
        <v/>
      </c>
      <c r="I2253" s="1510"/>
      <c r="J2253" s="1506"/>
      <c r="K2253" s="4"/>
    </row>
    <row r="2254" spans="1:11" ht="15">
      <c r="A2254" s="5">
        <v>2195</v>
      </c>
      <c r="B2254" s="721"/>
      <c r="F2254" s="4" t="s">
        <v>4914</v>
      </c>
      <c r="G2254" s="1" t="b">
        <f t="shared" ca="1" si="36"/>
        <v>1</v>
      </c>
      <c r="H2254" s="1505" t="str" cm="1">
        <f t="array" aca="1" ref="H2254" ca="1">IF(I2254&lt;&gt;"",INDIRECT("'"&amp;I2254&amp;"'!"&amp;J2254),"")</f>
        <v/>
      </c>
      <c r="I2254" s="1510"/>
      <c r="J2254" s="1506"/>
      <c r="K2254" s="4"/>
    </row>
    <row r="2255" spans="1:11" ht="15">
      <c r="A2255" s="5">
        <v>2196</v>
      </c>
      <c r="B2255" s="721"/>
      <c r="F2255" s="4" t="s">
        <v>4914</v>
      </c>
      <c r="G2255" s="1" t="b">
        <f t="shared" ca="1" si="36"/>
        <v>1</v>
      </c>
      <c r="H2255" s="1505" t="str" cm="1">
        <f t="array" aca="1" ref="H2255" ca="1">IF(I2255&lt;&gt;"",INDIRECT("'"&amp;I2255&amp;"'!"&amp;J2255),"")</f>
        <v/>
      </c>
      <c r="I2255" s="1510"/>
      <c r="J2255" s="1506"/>
      <c r="K2255" s="4"/>
    </row>
    <row r="2256" spans="1:11" ht="15">
      <c r="A2256" s="5">
        <v>2197</v>
      </c>
      <c r="B2256" s="721"/>
      <c r="F2256" s="4" t="s">
        <v>4914</v>
      </c>
      <c r="G2256" s="1" t="b">
        <f t="shared" ca="1" si="36"/>
        <v>1</v>
      </c>
      <c r="H2256" s="1505" t="str" cm="1">
        <f t="array" aca="1" ref="H2256" ca="1">IF(I2256&lt;&gt;"",INDIRECT("'"&amp;I2256&amp;"'!"&amp;J2256),"")</f>
        <v/>
      </c>
      <c r="I2256" s="1510"/>
      <c r="J2256" s="1506"/>
      <c r="K2256" s="4"/>
    </row>
    <row r="2257" spans="1:11" ht="15">
      <c r="A2257" s="5">
        <v>2198</v>
      </c>
      <c r="B2257" s="721"/>
      <c r="F2257" s="4" t="s">
        <v>4914</v>
      </c>
      <c r="G2257" s="1" t="b">
        <f t="shared" ca="1" si="36"/>
        <v>1</v>
      </c>
      <c r="H2257" s="1505" t="str" cm="1">
        <f t="array" aca="1" ref="H2257" ca="1">IF(I2257&lt;&gt;"",INDIRECT("'"&amp;I2257&amp;"'!"&amp;J2257),"")</f>
        <v/>
      </c>
      <c r="I2257" s="1510"/>
      <c r="J2257" s="1506"/>
      <c r="K2257" s="4"/>
    </row>
    <row r="2258" spans="1:11" ht="15">
      <c r="A2258" s="5">
        <v>2199</v>
      </c>
      <c r="B2258" s="721"/>
      <c r="F2258" s="4" t="s">
        <v>4914</v>
      </c>
      <c r="G2258" s="1" t="b">
        <f t="shared" ca="1" si="36"/>
        <v>1</v>
      </c>
      <c r="H2258" s="1505" t="str" cm="1">
        <f t="array" aca="1" ref="H2258" ca="1">IF(I2258&lt;&gt;"",INDIRECT("'"&amp;I2258&amp;"'!"&amp;J2258),"")</f>
        <v/>
      </c>
      <c r="I2258" s="1510"/>
      <c r="J2258" s="1506"/>
      <c r="K2258" s="4"/>
    </row>
    <row r="2259" spans="1:11" ht="15">
      <c r="A2259" s="5">
        <v>2200</v>
      </c>
      <c r="B2259" s="721"/>
      <c r="F2259" s="4" t="s">
        <v>4914</v>
      </c>
      <c r="G2259" s="1" t="b">
        <f t="shared" ca="1" si="36"/>
        <v>1</v>
      </c>
      <c r="H2259" s="1505" t="str" cm="1">
        <f t="array" aca="1" ref="H2259" ca="1">IF(I2259&lt;&gt;"",INDIRECT("'"&amp;I2259&amp;"'!"&amp;J2259),"")</f>
        <v/>
      </c>
      <c r="I2259" s="1510"/>
      <c r="J2259" s="1506"/>
      <c r="K2259" s="4"/>
    </row>
    <row r="2260" spans="1:11" ht="15">
      <c r="A2260" s="5">
        <v>2201</v>
      </c>
      <c r="B2260" s="721"/>
      <c r="F2260" s="4" t="s">
        <v>4914</v>
      </c>
      <c r="G2260" s="1" t="b">
        <f t="shared" ca="1" si="36"/>
        <v>1</v>
      </c>
      <c r="H2260" s="1505" t="str" cm="1">
        <f t="array" aca="1" ref="H2260" ca="1">IF(I2260&lt;&gt;"",INDIRECT("'"&amp;I2260&amp;"'!"&amp;J2260),"")</f>
        <v/>
      </c>
      <c r="I2260" s="1510"/>
      <c r="J2260" s="1506"/>
      <c r="K2260" s="4"/>
    </row>
    <row r="2261" spans="1:11" ht="15">
      <c r="A2261" s="5">
        <v>2202</v>
      </c>
      <c r="B2261" s="721"/>
      <c r="F2261" s="4" t="s">
        <v>4914</v>
      </c>
      <c r="G2261" s="1" t="b">
        <f t="shared" ca="1" si="36"/>
        <v>1</v>
      </c>
      <c r="H2261" s="1505" t="str" cm="1">
        <f t="array" aca="1" ref="H2261" ca="1">IF(I2261&lt;&gt;"",INDIRECT("'"&amp;I2261&amp;"'!"&amp;J2261),"")</f>
        <v/>
      </c>
      <c r="I2261" s="1510"/>
      <c r="J2261" s="1506"/>
      <c r="K2261" s="4"/>
    </row>
    <row r="2262" spans="1:11" ht="15">
      <c r="A2262" s="5">
        <v>2203</v>
      </c>
      <c r="B2262" s="721"/>
      <c r="F2262" s="4" t="s">
        <v>4914</v>
      </c>
      <c r="G2262" s="1" t="b">
        <f t="shared" ca="1" si="36"/>
        <v>1</v>
      </c>
      <c r="H2262" s="1505" t="str" cm="1">
        <f t="array" aca="1" ref="H2262" ca="1">IF(I2262&lt;&gt;"",INDIRECT("'"&amp;I2262&amp;"'!"&amp;J2262),"")</f>
        <v/>
      </c>
      <c r="I2262" s="1510"/>
      <c r="J2262" s="1506"/>
      <c r="K2262" s="4"/>
    </row>
    <row r="2263" spans="1:11" ht="15">
      <c r="A2263" s="5">
        <v>2204</v>
      </c>
      <c r="B2263" s="721"/>
      <c r="F2263" s="4" t="s">
        <v>4914</v>
      </c>
      <c r="G2263" s="1" t="b">
        <f t="shared" ca="1" si="36"/>
        <v>1</v>
      </c>
      <c r="H2263" s="1505" t="str" cm="1">
        <f t="array" aca="1" ref="H2263" ca="1">IF(I2263&lt;&gt;"",INDIRECT("'"&amp;I2263&amp;"'!"&amp;J2263),"")</f>
        <v/>
      </c>
      <c r="I2263" s="1510"/>
      <c r="J2263" s="1506"/>
      <c r="K2263" s="4"/>
    </row>
    <row r="2264" spans="1:11" ht="15">
      <c r="A2264" s="5">
        <v>2205</v>
      </c>
      <c r="B2264" s="721"/>
      <c r="F2264" s="4" t="s">
        <v>4914</v>
      </c>
      <c r="G2264" s="1" t="b">
        <f t="shared" ca="1" si="36"/>
        <v>1</v>
      </c>
      <c r="H2264" s="1505" t="str" cm="1">
        <f t="array" aca="1" ref="H2264" ca="1">IF(I2264&lt;&gt;"",INDIRECT("'"&amp;I2264&amp;"'!"&amp;J2264),"")</f>
        <v/>
      </c>
      <c r="I2264" s="1510"/>
      <c r="J2264" s="1506"/>
      <c r="K2264" s="4"/>
    </row>
    <row r="2265" spans="1:11" ht="15">
      <c r="A2265" s="5">
        <v>2206</v>
      </c>
      <c r="B2265" s="721"/>
      <c r="F2265" s="4" t="s">
        <v>4914</v>
      </c>
      <c r="G2265" s="1" t="b">
        <f t="shared" ca="1" si="36"/>
        <v>1</v>
      </c>
      <c r="H2265" s="1505" t="str" cm="1">
        <f t="array" aca="1" ref="H2265" ca="1">IF(I2265&lt;&gt;"",INDIRECT("'"&amp;I2265&amp;"'!"&amp;J2265),"")</f>
        <v/>
      </c>
      <c r="I2265" s="1510"/>
      <c r="J2265" s="1506"/>
      <c r="K2265" s="4"/>
    </row>
    <row r="2266" spans="1:11" ht="15">
      <c r="A2266" s="5">
        <v>2207</v>
      </c>
      <c r="B2266" s="721"/>
      <c r="F2266" s="4" t="s">
        <v>4914</v>
      </c>
      <c r="G2266" s="1" t="b">
        <f t="shared" ca="1" si="36"/>
        <v>1</v>
      </c>
      <c r="H2266" s="1505" t="str" cm="1">
        <f t="array" aca="1" ref="H2266" ca="1">IF(I2266&lt;&gt;"",INDIRECT("'"&amp;I2266&amp;"'!"&amp;J2266),"")</f>
        <v/>
      </c>
      <c r="I2266" s="1510"/>
      <c r="J2266" s="1506"/>
      <c r="K2266" s="4"/>
    </row>
    <row r="2267" spans="1:11" ht="15">
      <c r="A2267" s="5">
        <v>2208</v>
      </c>
      <c r="B2267" s="721"/>
      <c r="F2267" s="4" t="s">
        <v>4914</v>
      </c>
      <c r="G2267" s="1" t="b">
        <f t="shared" ca="1" si="36"/>
        <v>1</v>
      </c>
      <c r="H2267" s="1505" t="str" cm="1">
        <f t="array" aca="1" ref="H2267" ca="1">IF(I2267&lt;&gt;"",INDIRECT("'"&amp;I2267&amp;"'!"&amp;J2267),"")</f>
        <v/>
      </c>
      <c r="I2267" s="1510"/>
      <c r="J2267" s="1506"/>
      <c r="K2267" s="4"/>
    </row>
    <row r="2268" spans="1:11" ht="15">
      <c r="A2268" s="5">
        <v>2209</v>
      </c>
      <c r="B2268" s="721"/>
      <c r="F2268" s="4" t="s">
        <v>4914</v>
      </c>
      <c r="G2268" s="1" t="b">
        <f t="shared" ca="1" si="36"/>
        <v>1</v>
      </c>
      <c r="H2268" s="1505" t="str" cm="1">
        <f t="array" aca="1" ref="H2268" ca="1">IF(I2268&lt;&gt;"",INDIRECT("'"&amp;I2268&amp;"'!"&amp;J2268),"")</f>
        <v/>
      </c>
      <c r="I2268" s="1510"/>
      <c r="J2268" s="1506"/>
      <c r="K2268" s="4"/>
    </row>
    <row r="2269" spans="1:11" ht="15">
      <c r="A2269" s="5">
        <v>2210</v>
      </c>
      <c r="B2269" s="721"/>
      <c r="F2269" s="4" t="s">
        <v>4914</v>
      </c>
      <c r="G2269" s="1" t="b">
        <f t="shared" ca="1" si="36"/>
        <v>1</v>
      </c>
      <c r="H2269" s="1505" t="str" cm="1">
        <f t="array" aca="1" ref="H2269" ca="1">IF(I2269&lt;&gt;"",INDIRECT("'"&amp;I2269&amp;"'!"&amp;J2269),"")</f>
        <v/>
      </c>
      <c r="I2269" s="1510"/>
      <c r="J2269" s="1506"/>
      <c r="K2269" s="4"/>
    </row>
    <row r="2270" spans="1:11" ht="15">
      <c r="A2270" s="5">
        <v>2211</v>
      </c>
      <c r="B2270" s="721"/>
      <c r="F2270" s="4" t="s">
        <v>4914</v>
      </c>
      <c r="G2270" s="1" t="b">
        <f t="shared" ca="1" si="36"/>
        <v>1</v>
      </c>
      <c r="H2270" s="1505" t="str" cm="1">
        <f t="array" aca="1" ref="H2270" ca="1">IF(I2270&lt;&gt;"",INDIRECT("'"&amp;I2270&amp;"'!"&amp;J2270),"")</f>
        <v/>
      </c>
      <c r="I2270" s="1510"/>
      <c r="J2270" s="1506"/>
      <c r="K2270" s="4"/>
    </row>
    <row r="2271" spans="1:11" ht="15">
      <c r="A2271" s="5">
        <v>2212</v>
      </c>
      <c r="B2271" s="721"/>
      <c r="F2271" s="4" t="s">
        <v>4914</v>
      </c>
      <c r="G2271" s="1" t="b">
        <f t="shared" ca="1" si="36"/>
        <v>1</v>
      </c>
      <c r="H2271" s="1505" t="str" cm="1">
        <f t="array" aca="1" ref="H2271" ca="1">IF(I2271&lt;&gt;"",INDIRECT("'"&amp;I2271&amp;"'!"&amp;J2271),"")</f>
        <v/>
      </c>
      <c r="I2271" s="1510"/>
      <c r="J2271" s="1506"/>
      <c r="K2271" s="4"/>
    </row>
    <row r="2272" spans="1:11" ht="15">
      <c r="A2272" s="5">
        <v>2213</v>
      </c>
      <c r="B2272" s="721"/>
      <c r="F2272" s="4" t="s">
        <v>4914</v>
      </c>
      <c r="G2272" s="1" t="b">
        <f t="shared" ref="G2272:G2335" ca="1" si="37">H2272=B2272</f>
        <v>1</v>
      </c>
      <c r="H2272" s="1505" t="str" cm="1">
        <f t="array" aca="1" ref="H2272" ca="1">IF(I2272&lt;&gt;"",INDIRECT("'"&amp;I2272&amp;"'!"&amp;J2272),"")</f>
        <v/>
      </c>
      <c r="I2272" s="1510"/>
      <c r="J2272" s="1506"/>
      <c r="K2272" s="4"/>
    </row>
    <row r="2273" spans="1:11" ht="15">
      <c r="A2273" s="5">
        <v>2214</v>
      </c>
      <c r="B2273" s="721"/>
      <c r="F2273" s="4" t="s">
        <v>4914</v>
      </c>
      <c r="G2273" s="1" t="b">
        <f t="shared" ca="1" si="37"/>
        <v>1</v>
      </c>
      <c r="H2273" s="1505" t="str" cm="1">
        <f t="array" aca="1" ref="H2273" ca="1">IF(I2273&lt;&gt;"",INDIRECT("'"&amp;I2273&amp;"'!"&amp;J2273),"")</f>
        <v/>
      </c>
      <c r="I2273" s="1510"/>
      <c r="J2273" s="1506"/>
      <c r="K2273" s="4"/>
    </row>
    <row r="2274" spans="1:11" ht="15">
      <c r="A2274" s="5">
        <v>2215</v>
      </c>
      <c r="B2274" s="721"/>
      <c r="F2274" s="4" t="s">
        <v>4914</v>
      </c>
      <c r="G2274" s="1" t="b">
        <f t="shared" ca="1" si="37"/>
        <v>1</v>
      </c>
      <c r="H2274" s="1505" t="str" cm="1">
        <f t="array" aca="1" ref="H2274" ca="1">IF(I2274&lt;&gt;"",INDIRECT("'"&amp;I2274&amp;"'!"&amp;J2274),"")</f>
        <v/>
      </c>
      <c r="I2274" s="1510"/>
      <c r="J2274" s="1506"/>
      <c r="K2274" s="4"/>
    </row>
    <row r="2275" spans="1:11" ht="15">
      <c r="A2275" s="5">
        <v>2216</v>
      </c>
      <c r="B2275" s="721"/>
      <c r="F2275" s="4" t="s">
        <v>4914</v>
      </c>
      <c r="G2275" s="1" t="b">
        <f t="shared" ca="1" si="37"/>
        <v>1</v>
      </c>
      <c r="H2275" s="1505" t="str" cm="1">
        <f t="array" aca="1" ref="H2275" ca="1">IF(I2275&lt;&gt;"",INDIRECT("'"&amp;I2275&amp;"'!"&amp;J2275),"")</f>
        <v/>
      </c>
      <c r="I2275" s="1510"/>
      <c r="J2275" s="1506"/>
      <c r="K2275" s="4"/>
    </row>
    <row r="2276" spans="1:11" ht="15">
      <c r="A2276" s="5">
        <v>2217</v>
      </c>
      <c r="B2276" s="721"/>
      <c r="F2276" s="4" t="s">
        <v>4914</v>
      </c>
      <c r="G2276" s="1" t="b">
        <f t="shared" ca="1" si="37"/>
        <v>1</v>
      </c>
      <c r="H2276" s="1505" t="str" cm="1">
        <f t="array" aca="1" ref="H2276" ca="1">IF(I2276&lt;&gt;"",INDIRECT("'"&amp;I2276&amp;"'!"&amp;J2276),"")</f>
        <v/>
      </c>
      <c r="I2276" s="1510"/>
      <c r="J2276" s="1506"/>
      <c r="K2276" s="4"/>
    </row>
    <row r="2277" spans="1:11" ht="15">
      <c r="A2277" s="5">
        <v>2218</v>
      </c>
      <c r="B2277" s="721"/>
      <c r="F2277" s="4" t="s">
        <v>4914</v>
      </c>
      <c r="G2277" s="1" t="b">
        <f t="shared" ca="1" si="37"/>
        <v>1</v>
      </c>
      <c r="H2277" s="1505" t="str" cm="1">
        <f t="array" aca="1" ref="H2277" ca="1">IF(I2277&lt;&gt;"",INDIRECT("'"&amp;I2277&amp;"'!"&amp;J2277),"")</f>
        <v/>
      </c>
      <c r="I2277" s="1510"/>
      <c r="J2277" s="1506"/>
      <c r="K2277" s="4"/>
    </row>
    <row r="2278" spans="1:11" ht="15">
      <c r="A2278" s="5">
        <v>2219</v>
      </c>
      <c r="B2278" s="721"/>
      <c r="F2278" s="4" t="s">
        <v>4914</v>
      </c>
      <c r="G2278" s="1" t="b">
        <f t="shared" ca="1" si="37"/>
        <v>1</v>
      </c>
      <c r="H2278" s="1505" t="str" cm="1">
        <f t="array" aca="1" ref="H2278" ca="1">IF(I2278&lt;&gt;"",INDIRECT("'"&amp;I2278&amp;"'!"&amp;J2278),"")</f>
        <v/>
      </c>
      <c r="I2278" s="1510"/>
      <c r="J2278" s="1506"/>
      <c r="K2278" s="4"/>
    </row>
    <row r="2279" spans="1:11" ht="15">
      <c r="A2279" s="5">
        <v>2220</v>
      </c>
      <c r="B2279" s="721"/>
      <c r="F2279" s="4" t="s">
        <v>4914</v>
      </c>
      <c r="G2279" s="1" t="b">
        <f t="shared" ca="1" si="37"/>
        <v>1</v>
      </c>
      <c r="H2279" s="1505" t="str" cm="1">
        <f t="array" aca="1" ref="H2279" ca="1">IF(I2279&lt;&gt;"",INDIRECT("'"&amp;I2279&amp;"'!"&amp;J2279),"")</f>
        <v/>
      </c>
      <c r="I2279" s="1510"/>
      <c r="J2279" s="1506"/>
      <c r="K2279" s="4"/>
    </row>
    <row r="2280" spans="1:11" ht="15">
      <c r="A2280" s="5">
        <v>2221</v>
      </c>
      <c r="B2280" s="721"/>
      <c r="F2280" s="4" t="s">
        <v>4914</v>
      </c>
      <c r="G2280" s="1" t="b">
        <f t="shared" ca="1" si="37"/>
        <v>1</v>
      </c>
      <c r="H2280" s="1505" t="str" cm="1">
        <f t="array" aca="1" ref="H2280" ca="1">IF(I2280&lt;&gt;"",INDIRECT("'"&amp;I2280&amp;"'!"&amp;J2280),"")</f>
        <v/>
      </c>
      <c r="I2280" s="1510"/>
      <c r="J2280" s="1506"/>
      <c r="K2280" s="4"/>
    </row>
    <row r="2281" spans="1:11" ht="15">
      <c r="A2281" s="5">
        <v>2222</v>
      </c>
      <c r="B2281" s="721"/>
      <c r="F2281" s="4" t="s">
        <v>4914</v>
      </c>
      <c r="G2281" s="1" t="b">
        <f t="shared" ca="1" si="37"/>
        <v>1</v>
      </c>
      <c r="H2281" s="1505" t="str" cm="1">
        <f t="array" aca="1" ref="H2281" ca="1">IF(I2281&lt;&gt;"",INDIRECT("'"&amp;I2281&amp;"'!"&amp;J2281),"")</f>
        <v/>
      </c>
      <c r="I2281" s="1510"/>
      <c r="J2281" s="1506"/>
      <c r="K2281" s="4"/>
    </row>
    <row r="2282" spans="1:11" ht="15">
      <c r="A2282" s="5">
        <v>2223</v>
      </c>
      <c r="B2282" s="721"/>
      <c r="F2282" s="4" t="s">
        <v>4914</v>
      </c>
      <c r="G2282" s="1" t="b">
        <f t="shared" ca="1" si="37"/>
        <v>1</v>
      </c>
      <c r="H2282" s="1505" t="str" cm="1">
        <f t="array" aca="1" ref="H2282" ca="1">IF(I2282&lt;&gt;"",INDIRECT("'"&amp;I2282&amp;"'!"&amp;J2282),"")</f>
        <v/>
      </c>
      <c r="I2282" s="1510"/>
      <c r="J2282" s="1506"/>
      <c r="K2282" s="4"/>
    </row>
    <row r="2283" spans="1:11" ht="15">
      <c r="A2283" s="5">
        <v>2224</v>
      </c>
      <c r="B2283" s="721"/>
      <c r="F2283" s="4" t="s">
        <v>4914</v>
      </c>
      <c r="G2283" s="1" t="b">
        <f t="shared" ca="1" si="37"/>
        <v>1</v>
      </c>
      <c r="H2283" s="1505" t="str" cm="1">
        <f t="array" aca="1" ref="H2283" ca="1">IF(I2283&lt;&gt;"",INDIRECT("'"&amp;I2283&amp;"'!"&amp;J2283),"")</f>
        <v/>
      </c>
      <c r="I2283" s="1510"/>
      <c r="J2283" s="1506"/>
      <c r="K2283" s="4"/>
    </row>
    <row r="2284" spans="1:11" ht="15">
      <c r="A2284" s="5">
        <v>2225</v>
      </c>
      <c r="B2284" s="721"/>
      <c r="F2284" s="4" t="s">
        <v>4914</v>
      </c>
      <c r="G2284" s="1" t="b">
        <f t="shared" ca="1" si="37"/>
        <v>1</v>
      </c>
      <c r="H2284" s="1505" t="str" cm="1">
        <f t="array" aca="1" ref="H2284" ca="1">IF(I2284&lt;&gt;"",INDIRECT("'"&amp;I2284&amp;"'!"&amp;J2284),"")</f>
        <v/>
      </c>
      <c r="I2284" s="1510"/>
      <c r="J2284" s="1506"/>
      <c r="K2284" s="4"/>
    </row>
    <row r="2285" spans="1:11" ht="15">
      <c r="A2285" s="5">
        <v>2226</v>
      </c>
      <c r="B2285" s="721"/>
      <c r="F2285" s="4" t="s">
        <v>4914</v>
      </c>
      <c r="G2285" s="1" t="b">
        <f t="shared" ca="1" si="37"/>
        <v>1</v>
      </c>
      <c r="H2285" s="1505" t="str" cm="1">
        <f t="array" aca="1" ref="H2285" ca="1">IF(I2285&lt;&gt;"",INDIRECT("'"&amp;I2285&amp;"'!"&amp;J2285),"")</f>
        <v/>
      </c>
      <c r="I2285" s="1510"/>
      <c r="J2285" s="1506"/>
      <c r="K2285" s="4"/>
    </row>
    <row r="2286" spans="1:11" ht="15">
      <c r="A2286" s="5">
        <v>2227</v>
      </c>
      <c r="B2286" s="721"/>
      <c r="F2286" s="4" t="s">
        <v>4914</v>
      </c>
      <c r="G2286" s="1" t="b">
        <f t="shared" ca="1" si="37"/>
        <v>1</v>
      </c>
      <c r="H2286" s="1505" t="str" cm="1">
        <f t="array" aca="1" ref="H2286" ca="1">IF(I2286&lt;&gt;"",INDIRECT("'"&amp;I2286&amp;"'!"&amp;J2286),"")</f>
        <v/>
      </c>
      <c r="I2286" s="1510"/>
      <c r="J2286" s="1506"/>
      <c r="K2286" s="4"/>
    </row>
    <row r="2287" spans="1:11" ht="15">
      <c r="A2287" s="5">
        <v>2228</v>
      </c>
      <c r="B2287" s="721"/>
      <c r="F2287" s="4" t="s">
        <v>4914</v>
      </c>
      <c r="G2287" s="1" t="b">
        <f t="shared" ca="1" si="37"/>
        <v>1</v>
      </c>
      <c r="H2287" s="1505" t="str" cm="1">
        <f t="array" aca="1" ref="H2287" ca="1">IF(I2287&lt;&gt;"",INDIRECT("'"&amp;I2287&amp;"'!"&amp;J2287),"")</f>
        <v/>
      </c>
      <c r="I2287" s="1510"/>
      <c r="J2287" s="1506"/>
      <c r="K2287" s="4"/>
    </row>
    <row r="2288" spans="1:11" ht="15">
      <c r="A2288" s="5">
        <v>2229</v>
      </c>
      <c r="B2288" s="721"/>
      <c r="F2288" s="4" t="s">
        <v>4914</v>
      </c>
      <c r="G2288" s="1" t="b">
        <f t="shared" ca="1" si="37"/>
        <v>1</v>
      </c>
      <c r="H2288" s="1505" t="str" cm="1">
        <f t="array" aca="1" ref="H2288" ca="1">IF(I2288&lt;&gt;"",INDIRECT("'"&amp;I2288&amp;"'!"&amp;J2288),"")</f>
        <v/>
      </c>
      <c r="I2288" s="1510"/>
      <c r="J2288" s="1506"/>
      <c r="K2288" s="4"/>
    </row>
    <row r="2289" spans="1:11" ht="15">
      <c r="A2289" s="5">
        <v>2230</v>
      </c>
      <c r="B2289" s="721"/>
      <c r="F2289" s="4" t="s">
        <v>4914</v>
      </c>
      <c r="G2289" s="1" t="b">
        <f t="shared" ca="1" si="37"/>
        <v>1</v>
      </c>
      <c r="H2289" s="1505" t="str" cm="1">
        <f t="array" aca="1" ref="H2289" ca="1">IF(I2289&lt;&gt;"",INDIRECT("'"&amp;I2289&amp;"'!"&amp;J2289),"")</f>
        <v/>
      </c>
      <c r="I2289" s="1510"/>
      <c r="J2289" s="1506"/>
      <c r="K2289" s="4"/>
    </row>
    <row r="2290" spans="1:11" ht="15">
      <c r="A2290" s="5">
        <v>2231</v>
      </c>
      <c r="B2290" s="721"/>
      <c r="F2290" s="4" t="s">
        <v>4914</v>
      </c>
      <c r="G2290" s="1" t="b">
        <f t="shared" ca="1" si="37"/>
        <v>1</v>
      </c>
      <c r="H2290" s="1505" t="str" cm="1">
        <f t="array" aca="1" ref="H2290" ca="1">IF(I2290&lt;&gt;"",INDIRECT("'"&amp;I2290&amp;"'!"&amp;J2290),"")</f>
        <v/>
      </c>
      <c r="I2290" s="1510"/>
      <c r="J2290" s="1506"/>
      <c r="K2290" s="4"/>
    </row>
    <row r="2291" spans="1:11" ht="15">
      <c r="A2291" s="5">
        <v>2232</v>
      </c>
      <c r="B2291" s="721"/>
      <c r="F2291" s="4" t="s">
        <v>4914</v>
      </c>
      <c r="G2291" s="1" t="b">
        <f t="shared" ca="1" si="37"/>
        <v>1</v>
      </c>
      <c r="H2291" s="1505" t="str" cm="1">
        <f t="array" aca="1" ref="H2291" ca="1">IF(I2291&lt;&gt;"",INDIRECT("'"&amp;I2291&amp;"'!"&amp;J2291),"")</f>
        <v/>
      </c>
      <c r="I2291" s="1510"/>
      <c r="J2291" s="1506"/>
      <c r="K2291" s="4"/>
    </row>
    <row r="2292" spans="1:11" ht="15">
      <c r="A2292" s="5">
        <v>2233</v>
      </c>
      <c r="B2292" s="721"/>
      <c r="F2292" s="4" t="s">
        <v>4914</v>
      </c>
      <c r="G2292" s="1" t="b">
        <f t="shared" ca="1" si="37"/>
        <v>1</v>
      </c>
      <c r="H2292" s="1505" t="str" cm="1">
        <f t="array" aca="1" ref="H2292" ca="1">IF(I2292&lt;&gt;"",INDIRECT("'"&amp;I2292&amp;"'!"&amp;J2292),"")</f>
        <v/>
      </c>
      <c r="I2292" s="1510"/>
      <c r="J2292" s="1506"/>
      <c r="K2292" s="4"/>
    </row>
    <row r="2293" spans="1:11" ht="15">
      <c r="A2293" s="5">
        <v>2234</v>
      </c>
      <c r="B2293" s="721"/>
      <c r="F2293" s="4" t="s">
        <v>4914</v>
      </c>
      <c r="G2293" s="1" t="b">
        <f t="shared" ca="1" si="37"/>
        <v>1</v>
      </c>
      <c r="H2293" s="1505" t="str" cm="1">
        <f t="array" aca="1" ref="H2293" ca="1">IF(I2293&lt;&gt;"",INDIRECT("'"&amp;I2293&amp;"'!"&amp;J2293),"")</f>
        <v/>
      </c>
      <c r="I2293" s="1510"/>
      <c r="J2293" s="1506"/>
      <c r="K2293" s="4"/>
    </row>
    <row r="2294" spans="1:11" ht="15">
      <c r="A2294" s="5">
        <v>2235</v>
      </c>
      <c r="B2294" s="721"/>
      <c r="F2294" s="4" t="s">
        <v>4914</v>
      </c>
      <c r="G2294" s="1" t="b">
        <f t="shared" ca="1" si="37"/>
        <v>1</v>
      </c>
      <c r="H2294" s="1505" t="str" cm="1">
        <f t="array" aca="1" ref="H2294" ca="1">IF(I2294&lt;&gt;"",INDIRECT("'"&amp;I2294&amp;"'!"&amp;J2294),"")</f>
        <v/>
      </c>
      <c r="I2294" s="1510"/>
      <c r="J2294" s="1506"/>
      <c r="K2294" s="4"/>
    </row>
    <row r="2295" spans="1:11" ht="15">
      <c r="A2295" s="5">
        <v>2236</v>
      </c>
      <c r="B2295" s="721"/>
      <c r="F2295" s="4" t="s">
        <v>4914</v>
      </c>
      <c r="G2295" s="1" t="b">
        <f t="shared" ca="1" si="37"/>
        <v>1</v>
      </c>
      <c r="H2295" s="1505" t="str" cm="1">
        <f t="array" aca="1" ref="H2295" ca="1">IF(I2295&lt;&gt;"",INDIRECT("'"&amp;I2295&amp;"'!"&amp;J2295),"")</f>
        <v/>
      </c>
      <c r="I2295" s="1510"/>
      <c r="J2295" s="1506"/>
      <c r="K2295" s="4"/>
    </row>
    <row r="2296" spans="1:11" ht="15">
      <c r="A2296" s="5">
        <v>2237</v>
      </c>
      <c r="B2296" s="721"/>
      <c r="F2296" s="4" t="s">
        <v>4914</v>
      </c>
      <c r="G2296" s="1" t="b">
        <f t="shared" ca="1" si="37"/>
        <v>1</v>
      </c>
      <c r="H2296" s="1505" t="str" cm="1">
        <f t="array" aca="1" ref="H2296" ca="1">IF(I2296&lt;&gt;"",INDIRECT("'"&amp;I2296&amp;"'!"&amp;J2296),"")</f>
        <v/>
      </c>
      <c r="I2296" s="1510"/>
      <c r="J2296" s="1506"/>
      <c r="K2296" s="4"/>
    </row>
    <row r="2297" spans="1:11" ht="15">
      <c r="A2297" s="5">
        <v>2238</v>
      </c>
      <c r="B2297" s="721"/>
      <c r="F2297" s="4" t="s">
        <v>4914</v>
      </c>
      <c r="G2297" s="1" t="b">
        <f t="shared" ca="1" si="37"/>
        <v>1</v>
      </c>
      <c r="H2297" s="1505" t="str" cm="1">
        <f t="array" aca="1" ref="H2297" ca="1">IF(I2297&lt;&gt;"",INDIRECT("'"&amp;I2297&amp;"'!"&amp;J2297),"")</f>
        <v/>
      </c>
      <c r="I2297" s="1510"/>
      <c r="J2297" s="1506"/>
      <c r="K2297" s="4"/>
    </row>
    <row r="2298" spans="1:11" ht="15">
      <c r="A2298" s="5">
        <v>2239</v>
      </c>
      <c r="B2298" s="721"/>
      <c r="F2298" s="4" t="s">
        <v>4914</v>
      </c>
      <c r="G2298" s="1" t="b">
        <f t="shared" ca="1" si="37"/>
        <v>1</v>
      </c>
      <c r="H2298" s="1505" t="str" cm="1">
        <f t="array" aca="1" ref="H2298" ca="1">IF(I2298&lt;&gt;"",INDIRECT("'"&amp;I2298&amp;"'!"&amp;J2298),"")</f>
        <v/>
      </c>
      <c r="I2298" s="1510"/>
      <c r="J2298" s="1506"/>
      <c r="K2298" s="4"/>
    </row>
    <row r="2299" spans="1:11" ht="15">
      <c r="A2299" s="5">
        <v>2240</v>
      </c>
      <c r="B2299" s="721"/>
      <c r="F2299" s="4" t="s">
        <v>4914</v>
      </c>
      <c r="G2299" s="1" t="b">
        <f t="shared" ca="1" si="37"/>
        <v>1</v>
      </c>
      <c r="H2299" s="1505" t="str" cm="1">
        <f t="array" aca="1" ref="H2299" ca="1">IF(I2299&lt;&gt;"",INDIRECT("'"&amp;I2299&amp;"'!"&amp;J2299),"")</f>
        <v/>
      </c>
      <c r="I2299" s="1510"/>
      <c r="J2299" s="1506"/>
      <c r="K2299" s="4"/>
    </row>
    <row r="2300" spans="1:11" ht="15">
      <c r="A2300" s="5">
        <v>2241</v>
      </c>
      <c r="B2300" s="721"/>
      <c r="F2300" s="4" t="s">
        <v>4914</v>
      </c>
      <c r="G2300" s="1" t="b">
        <f t="shared" ca="1" si="37"/>
        <v>1</v>
      </c>
      <c r="H2300" s="1505" t="str" cm="1">
        <f t="array" aca="1" ref="H2300" ca="1">IF(I2300&lt;&gt;"",INDIRECT("'"&amp;I2300&amp;"'!"&amp;J2300),"")</f>
        <v/>
      </c>
      <c r="I2300" s="1510"/>
      <c r="J2300" s="1506"/>
      <c r="K2300" s="4"/>
    </row>
    <row r="2301" spans="1:11" ht="15">
      <c r="A2301" s="5">
        <v>2242</v>
      </c>
      <c r="B2301" s="721"/>
      <c r="F2301" s="4" t="s">
        <v>4914</v>
      </c>
      <c r="G2301" s="1" t="b">
        <f t="shared" ca="1" si="37"/>
        <v>1</v>
      </c>
      <c r="H2301" s="1505" t="str" cm="1">
        <f t="array" aca="1" ref="H2301" ca="1">IF(I2301&lt;&gt;"",INDIRECT("'"&amp;I2301&amp;"'!"&amp;J2301),"")</f>
        <v/>
      </c>
      <c r="I2301" s="1510"/>
      <c r="J2301" s="1506"/>
      <c r="K2301" s="4"/>
    </row>
    <row r="2302" spans="1:11" ht="15">
      <c r="A2302" s="5">
        <v>2243</v>
      </c>
      <c r="B2302" s="721"/>
      <c r="F2302" s="4" t="s">
        <v>4914</v>
      </c>
      <c r="G2302" s="1" t="b">
        <f t="shared" ca="1" si="37"/>
        <v>1</v>
      </c>
      <c r="H2302" s="1505" t="str" cm="1">
        <f t="array" aca="1" ref="H2302" ca="1">IF(I2302&lt;&gt;"",INDIRECT("'"&amp;I2302&amp;"'!"&amp;J2302),"")</f>
        <v/>
      </c>
      <c r="I2302" s="1510"/>
      <c r="J2302" s="1506"/>
      <c r="K2302" s="4"/>
    </row>
    <row r="2303" spans="1:11" ht="15">
      <c r="A2303" s="5">
        <v>2244</v>
      </c>
      <c r="B2303" s="721"/>
      <c r="F2303" s="4" t="s">
        <v>4914</v>
      </c>
      <c r="G2303" s="1" t="b">
        <f t="shared" ca="1" si="37"/>
        <v>1</v>
      </c>
      <c r="H2303" s="1505" t="str" cm="1">
        <f t="array" aca="1" ref="H2303" ca="1">IF(I2303&lt;&gt;"",INDIRECT("'"&amp;I2303&amp;"'!"&amp;J2303),"")</f>
        <v/>
      </c>
      <c r="I2303" s="1510"/>
      <c r="J2303" s="1506"/>
      <c r="K2303" s="4"/>
    </row>
    <row r="2304" spans="1:11" ht="15">
      <c r="A2304" s="5">
        <v>2245</v>
      </c>
      <c r="B2304" s="721"/>
      <c r="F2304" s="4" t="s">
        <v>4914</v>
      </c>
      <c r="G2304" s="1" t="b">
        <f t="shared" ca="1" si="37"/>
        <v>1</v>
      </c>
      <c r="H2304" s="1505" t="str" cm="1">
        <f t="array" aca="1" ref="H2304" ca="1">IF(I2304&lt;&gt;"",INDIRECT("'"&amp;I2304&amp;"'!"&amp;J2304),"")</f>
        <v/>
      </c>
      <c r="I2304" s="1510"/>
      <c r="J2304" s="1506"/>
      <c r="K2304" s="4"/>
    </row>
    <row r="2305" spans="1:11" ht="15">
      <c r="A2305" s="5">
        <v>2246</v>
      </c>
      <c r="B2305" s="721"/>
      <c r="F2305" s="4" t="s">
        <v>4914</v>
      </c>
      <c r="G2305" s="1" t="b">
        <f t="shared" ca="1" si="37"/>
        <v>1</v>
      </c>
      <c r="H2305" s="1505" t="str" cm="1">
        <f t="array" aca="1" ref="H2305" ca="1">IF(I2305&lt;&gt;"",INDIRECT("'"&amp;I2305&amp;"'!"&amp;J2305),"")</f>
        <v/>
      </c>
      <c r="I2305" s="1510"/>
      <c r="J2305" s="1506"/>
      <c r="K2305" s="4"/>
    </row>
    <row r="2306" spans="1:11" ht="15">
      <c r="A2306" s="5">
        <v>2247</v>
      </c>
      <c r="B2306" s="721"/>
      <c r="F2306" s="4" t="s">
        <v>4914</v>
      </c>
      <c r="G2306" s="1" t="b">
        <f t="shared" ca="1" si="37"/>
        <v>1</v>
      </c>
      <c r="H2306" s="1505" t="str" cm="1">
        <f t="array" aca="1" ref="H2306" ca="1">IF(I2306&lt;&gt;"",INDIRECT("'"&amp;I2306&amp;"'!"&amp;J2306),"")</f>
        <v/>
      </c>
      <c r="I2306" s="1510"/>
      <c r="J2306" s="1506"/>
      <c r="K2306" s="4"/>
    </row>
    <row r="2307" spans="1:11" ht="15">
      <c r="A2307" s="5">
        <v>2248</v>
      </c>
      <c r="B2307" s="721"/>
      <c r="F2307" s="4" t="s">
        <v>4914</v>
      </c>
      <c r="G2307" s="1" t="b">
        <f t="shared" ca="1" si="37"/>
        <v>1</v>
      </c>
      <c r="H2307" s="1505" t="str" cm="1">
        <f t="array" aca="1" ref="H2307" ca="1">IF(I2307&lt;&gt;"",INDIRECT("'"&amp;I2307&amp;"'!"&amp;J2307),"")</f>
        <v/>
      </c>
      <c r="I2307" s="1510"/>
      <c r="J2307" s="1506"/>
      <c r="K2307" s="4"/>
    </row>
    <row r="2308" spans="1:11" ht="15">
      <c r="A2308" s="5">
        <v>2249</v>
      </c>
      <c r="B2308" s="721"/>
      <c r="F2308" s="4" t="s">
        <v>4914</v>
      </c>
      <c r="G2308" s="1" t="b">
        <f t="shared" ca="1" si="37"/>
        <v>1</v>
      </c>
      <c r="H2308" s="1505" t="str" cm="1">
        <f t="array" aca="1" ref="H2308" ca="1">IF(I2308&lt;&gt;"",INDIRECT("'"&amp;I2308&amp;"'!"&amp;J2308),"")</f>
        <v/>
      </c>
      <c r="I2308" s="1510"/>
      <c r="J2308" s="1506"/>
      <c r="K2308" s="4"/>
    </row>
    <row r="2309" spans="1:11" ht="15">
      <c r="A2309" s="5">
        <v>2250</v>
      </c>
      <c r="B2309" s="721"/>
      <c r="F2309" s="4" t="s">
        <v>4914</v>
      </c>
      <c r="G2309" s="1" t="b">
        <f t="shared" ca="1" si="37"/>
        <v>1</v>
      </c>
      <c r="H2309" s="1505" t="str" cm="1">
        <f t="array" aca="1" ref="H2309" ca="1">IF(I2309&lt;&gt;"",INDIRECT("'"&amp;I2309&amp;"'!"&amp;J2309),"")</f>
        <v/>
      </c>
      <c r="I2309" s="1510"/>
      <c r="J2309" s="1506"/>
      <c r="K2309" s="4"/>
    </row>
    <row r="2310" spans="1:11" ht="15">
      <c r="A2310" s="5">
        <v>2251</v>
      </c>
      <c r="B2310" s="721"/>
      <c r="F2310" s="4" t="s">
        <v>4914</v>
      </c>
      <c r="G2310" s="1" t="b">
        <f t="shared" ca="1" si="37"/>
        <v>1</v>
      </c>
      <c r="H2310" s="1505" t="str" cm="1">
        <f t="array" aca="1" ref="H2310" ca="1">IF(I2310&lt;&gt;"",INDIRECT("'"&amp;I2310&amp;"'!"&amp;J2310),"")</f>
        <v/>
      </c>
      <c r="I2310" s="1510"/>
      <c r="J2310" s="1506"/>
      <c r="K2310" s="4"/>
    </row>
    <row r="2311" spans="1:11" ht="15">
      <c r="A2311" s="5">
        <v>2252</v>
      </c>
      <c r="B2311" s="721"/>
      <c r="F2311" s="4" t="s">
        <v>4914</v>
      </c>
      <c r="G2311" s="1" t="b">
        <f t="shared" ca="1" si="37"/>
        <v>1</v>
      </c>
      <c r="H2311" s="1505" t="str" cm="1">
        <f t="array" aca="1" ref="H2311" ca="1">IF(I2311&lt;&gt;"",INDIRECT("'"&amp;I2311&amp;"'!"&amp;J2311),"")</f>
        <v/>
      </c>
      <c r="I2311" s="1510"/>
      <c r="J2311" s="1506"/>
      <c r="K2311" s="4"/>
    </row>
    <row r="2312" spans="1:11" ht="15">
      <c r="A2312" s="5">
        <v>2253</v>
      </c>
      <c r="B2312" s="721"/>
      <c r="F2312" s="4" t="s">
        <v>4914</v>
      </c>
      <c r="G2312" s="1" t="b">
        <f t="shared" ca="1" si="37"/>
        <v>1</v>
      </c>
      <c r="H2312" s="1505" t="str" cm="1">
        <f t="array" aca="1" ref="H2312" ca="1">IF(I2312&lt;&gt;"",INDIRECT("'"&amp;I2312&amp;"'!"&amp;J2312),"")</f>
        <v/>
      </c>
      <c r="I2312" s="1510"/>
      <c r="J2312" s="1506"/>
      <c r="K2312" s="4"/>
    </row>
    <row r="2313" spans="1:11" ht="15">
      <c r="A2313" s="5">
        <v>2254</v>
      </c>
      <c r="B2313" s="721"/>
      <c r="F2313" s="4" t="s">
        <v>4914</v>
      </c>
      <c r="G2313" s="1" t="b">
        <f t="shared" ca="1" si="37"/>
        <v>1</v>
      </c>
      <c r="H2313" s="1505" t="str" cm="1">
        <f t="array" aca="1" ref="H2313" ca="1">IF(I2313&lt;&gt;"",INDIRECT("'"&amp;I2313&amp;"'!"&amp;J2313),"")</f>
        <v/>
      </c>
      <c r="I2313" s="1510"/>
      <c r="J2313" s="1506"/>
      <c r="K2313" s="4"/>
    </row>
    <row r="2314" spans="1:11" ht="15">
      <c r="A2314" s="5">
        <v>2255</v>
      </c>
      <c r="B2314" s="721"/>
      <c r="F2314" s="4" t="s">
        <v>4914</v>
      </c>
      <c r="G2314" s="1" t="b">
        <f t="shared" ca="1" si="37"/>
        <v>1</v>
      </c>
      <c r="H2314" s="1505" t="str" cm="1">
        <f t="array" aca="1" ref="H2314" ca="1">IF(I2314&lt;&gt;"",INDIRECT("'"&amp;I2314&amp;"'!"&amp;J2314),"")</f>
        <v/>
      </c>
      <c r="I2314" s="1510"/>
      <c r="J2314" s="1506"/>
      <c r="K2314" s="4"/>
    </row>
    <row r="2315" spans="1:11" ht="15">
      <c r="A2315" s="5">
        <v>2256</v>
      </c>
      <c r="B2315" s="721"/>
      <c r="F2315" s="4" t="s">
        <v>4914</v>
      </c>
      <c r="G2315" s="1" t="b">
        <f t="shared" ca="1" si="37"/>
        <v>1</v>
      </c>
      <c r="H2315" s="1505" t="str" cm="1">
        <f t="array" aca="1" ref="H2315" ca="1">IF(I2315&lt;&gt;"",INDIRECT("'"&amp;I2315&amp;"'!"&amp;J2315),"")</f>
        <v/>
      </c>
      <c r="I2315" s="1510"/>
      <c r="J2315" s="1506"/>
      <c r="K2315" s="4"/>
    </row>
    <row r="2316" spans="1:11" ht="15">
      <c r="A2316" s="5">
        <v>2257</v>
      </c>
      <c r="B2316" s="721"/>
      <c r="F2316" s="4" t="s">
        <v>4914</v>
      </c>
      <c r="G2316" s="1" t="b">
        <f t="shared" ca="1" si="37"/>
        <v>1</v>
      </c>
      <c r="H2316" s="1505" t="str" cm="1">
        <f t="array" aca="1" ref="H2316" ca="1">IF(I2316&lt;&gt;"",INDIRECT("'"&amp;I2316&amp;"'!"&amp;J2316),"")</f>
        <v/>
      </c>
      <c r="I2316" s="1510"/>
      <c r="J2316" s="1506"/>
      <c r="K2316" s="4"/>
    </row>
    <row r="2317" spans="1:11" ht="15">
      <c r="A2317" s="5">
        <v>2258</v>
      </c>
      <c r="B2317" s="721"/>
      <c r="F2317" s="4" t="s">
        <v>4914</v>
      </c>
      <c r="G2317" s="1" t="b">
        <f t="shared" ca="1" si="37"/>
        <v>1</v>
      </c>
      <c r="H2317" s="1505" t="str" cm="1">
        <f t="array" aca="1" ref="H2317" ca="1">IF(I2317&lt;&gt;"",INDIRECT("'"&amp;I2317&amp;"'!"&amp;J2317),"")</f>
        <v/>
      </c>
      <c r="I2317" s="1510"/>
      <c r="J2317" s="1506"/>
      <c r="K2317" s="4"/>
    </row>
    <row r="2318" spans="1:11" ht="15">
      <c r="A2318" s="5">
        <v>2259</v>
      </c>
      <c r="B2318" s="721"/>
      <c r="F2318" s="4" t="s">
        <v>4914</v>
      </c>
      <c r="G2318" s="1" t="b">
        <f t="shared" ca="1" si="37"/>
        <v>1</v>
      </c>
      <c r="H2318" s="1505" t="str" cm="1">
        <f t="array" aca="1" ref="H2318" ca="1">IF(I2318&lt;&gt;"",INDIRECT("'"&amp;I2318&amp;"'!"&amp;J2318),"")</f>
        <v/>
      </c>
      <c r="I2318" s="1510"/>
      <c r="J2318" s="1506"/>
      <c r="K2318" s="4"/>
    </row>
    <row r="2319" spans="1:11" ht="15">
      <c r="A2319" s="5">
        <v>2260</v>
      </c>
      <c r="B2319" s="721"/>
      <c r="F2319" s="4" t="s">
        <v>4914</v>
      </c>
      <c r="G2319" s="1" t="b">
        <f t="shared" ca="1" si="37"/>
        <v>1</v>
      </c>
      <c r="H2319" s="1505" t="str" cm="1">
        <f t="array" aca="1" ref="H2319" ca="1">IF(I2319&lt;&gt;"",INDIRECT("'"&amp;I2319&amp;"'!"&amp;J2319),"")</f>
        <v/>
      </c>
      <c r="I2319" s="1510"/>
      <c r="J2319" s="1506"/>
      <c r="K2319" s="4"/>
    </row>
    <row r="2320" spans="1:11" ht="15">
      <c r="A2320" s="5">
        <v>2261</v>
      </c>
      <c r="B2320" s="721"/>
      <c r="F2320" s="4" t="s">
        <v>4914</v>
      </c>
      <c r="G2320" s="1" t="b">
        <f t="shared" ca="1" si="37"/>
        <v>1</v>
      </c>
      <c r="H2320" s="1505" t="str" cm="1">
        <f t="array" aca="1" ref="H2320" ca="1">IF(I2320&lt;&gt;"",INDIRECT("'"&amp;I2320&amp;"'!"&amp;J2320),"")</f>
        <v/>
      </c>
      <c r="I2320" s="1510"/>
      <c r="J2320" s="1506"/>
      <c r="K2320" s="4"/>
    </row>
    <row r="2321" spans="1:11" ht="15">
      <c r="A2321" s="5">
        <v>2262</v>
      </c>
      <c r="B2321" s="721"/>
      <c r="F2321" s="4" t="s">
        <v>4914</v>
      </c>
      <c r="G2321" s="1" t="b">
        <f t="shared" ca="1" si="37"/>
        <v>1</v>
      </c>
      <c r="H2321" s="1505" t="str" cm="1">
        <f t="array" aca="1" ref="H2321" ca="1">IF(I2321&lt;&gt;"",INDIRECT("'"&amp;I2321&amp;"'!"&amp;J2321),"")</f>
        <v/>
      </c>
      <c r="I2321" s="1510"/>
      <c r="J2321" s="1506"/>
      <c r="K2321" s="4"/>
    </row>
    <row r="2322" spans="1:11" ht="15">
      <c r="A2322" s="5">
        <v>2263</v>
      </c>
      <c r="B2322" s="721"/>
      <c r="F2322" s="4" t="s">
        <v>4914</v>
      </c>
      <c r="G2322" s="1" t="b">
        <f t="shared" ca="1" si="37"/>
        <v>1</v>
      </c>
      <c r="H2322" s="1505" t="str" cm="1">
        <f t="array" aca="1" ref="H2322" ca="1">IF(I2322&lt;&gt;"",INDIRECT("'"&amp;I2322&amp;"'!"&amp;J2322),"")</f>
        <v/>
      </c>
      <c r="I2322" s="1510"/>
      <c r="J2322" s="1506"/>
      <c r="K2322" s="4"/>
    </row>
    <row r="2323" spans="1:11" ht="15">
      <c r="A2323" s="5">
        <v>2264</v>
      </c>
      <c r="B2323" s="721"/>
      <c r="F2323" s="4" t="s">
        <v>4914</v>
      </c>
      <c r="G2323" s="1" t="b">
        <f t="shared" ca="1" si="37"/>
        <v>1</v>
      </c>
      <c r="H2323" s="1505" t="str" cm="1">
        <f t="array" aca="1" ref="H2323" ca="1">IF(I2323&lt;&gt;"",INDIRECT("'"&amp;I2323&amp;"'!"&amp;J2323),"")</f>
        <v/>
      </c>
      <c r="I2323" s="1510"/>
      <c r="J2323" s="1506"/>
      <c r="K2323" s="4"/>
    </row>
    <row r="2324" spans="1:11" ht="15">
      <c r="A2324" s="5">
        <v>2265</v>
      </c>
      <c r="B2324" s="721"/>
      <c r="F2324" s="4" t="s">
        <v>4914</v>
      </c>
      <c r="G2324" s="1" t="b">
        <f t="shared" ca="1" si="37"/>
        <v>1</v>
      </c>
      <c r="H2324" s="1505" t="str" cm="1">
        <f t="array" aca="1" ref="H2324" ca="1">IF(I2324&lt;&gt;"",INDIRECT("'"&amp;I2324&amp;"'!"&amp;J2324),"")</f>
        <v/>
      </c>
      <c r="I2324" s="1510"/>
      <c r="J2324" s="1506"/>
      <c r="K2324" s="4"/>
    </row>
    <row r="2325" spans="1:11" ht="15">
      <c r="A2325" s="5">
        <v>2266</v>
      </c>
      <c r="B2325" s="721"/>
      <c r="F2325" s="4" t="s">
        <v>4914</v>
      </c>
      <c r="G2325" s="1" t="b">
        <f t="shared" ca="1" si="37"/>
        <v>1</v>
      </c>
      <c r="H2325" s="1505" t="str" cm="1">
        <f t="array" aca="1" ref="H2325" ca="1">IF(I2325&lt;&gt;"",INDIRECT("'"&amp;I2325&amp;"'!"&amp;J2325),"")</f>
        <v/>
      </c>
      <c r="I2325" s="1510"/>
      <c r="J2325" s="1506"/>
      <c r="K2325" s="4"/>
    </row>
    <row r="2326" spans="1:11" ht="15">
      <c r="A2326" s="5">
        <v>2267</v>
      </c>
      <c r="B2326" s="721"/>
      <c r="F2326" s="4" t="s">
        <v>4914</v>
      </c>
      <c r="G2326" s="1" t="b">
        <f t="shared" ca="1" si="37"/>
        <v>1</v>
      </c>
      <c r="H2326" s="1505" t="str" cm="1">
        <f t="array" aca="1" ref="H2326" ca="1">IF(I2326&lt;&gt;"",INDIRECT("'"&amp;I2326&amp;"'!"&amp;J2326),"")</f>
        <v/>
      </c>
      <c r="I2326" s="1510"/>
      <c r="J2326" s="1506"/>
      <c r="K2326" s="4"/>
    </row>
    <row r="2327" spans="1:11" ht="15">
      <c r="A2327" s="5">
        <v>2268</v>
      </c>
      <c r="B2327" s="721"/>
      <c r="F2327" s="4" t="s">
        <v>4914</v>
      </c>
      <c r="G2327" s="1" t="b">
        <f t="shared" ca="1" si="37"/>
        <v>1</v>
      </c>
      <c r="H2327" s="1505" t="str" cm="1">
        <f t="array" aca="1" ref="H2327" ca="1">IF(I2327&lt;&gt;"",INDIRECT("'"&amp;I2327&amp;"'!"&amp;J2327),"")</f>
        <v/>
      </c>
      <c r="I2327" s="1510"/>
      <c r="J2327" s="1506"/>
      <c r="K2327" s="4"/>
    </row>
    <row r="2328" spans="1:11" ht="15">
      <c r="A2328" s="5">
        <v>2269</v>
      </c>
      <c r="B2328" s="721"/>
      <c r="F2328" s="4" t="s">
        <v>4914</v>
      </c>
      <c r="G2328" s="1" t="b">
        <f t="shared" ca="1" si="37"/>
        <v>1</v>
      </c>
      <c r="H2328" s="1505" t="str" cm="1">
        <f t="array" aca="1" ref="H2328" ca="1">IF(I2328&lt;&gt;"",INDIRECT("'"&amp;I2328&amp;"'!"&amp;J2328),"")</f>
        <v/>
      </c>
      <c r="I2328" s="1510"/>
      <c r="J2328" s="1506"/>
      <c r="K2328" s="4"/>
    </row>
    <row r="2329" spans="1:11" ht="15">
      <c r="A2329" s="5">
        <v>2270</v>
      </c>
      <c r="B2329" s="721"/>
      <c r="F2329" s="4" t="s">
        <v>4914</v>
      </c>
      <c r="G2329" s="1" t="b">
        <f t="shared" ca="1" si="37"/>
        <v>1</v>
      </c>
      <c r="H2329" s="1505" t="str" cm="1">
        <f t="array" aca="1" ref="H2329" ca="1">IF(I2329&lt;&gt;"",INDIRECT("'"&amp;I2329&amp;"'!"&amp;J2329),"")</f>
        <v/>
      </c>
      <c r="I2329" s="1510"/>
      <c r="J2329" s="1506"/>
      <c r="K2329" s="4"/>
    </row>
    <row r="2330" spans="1:11" ht="15">
      <c r="A2330" s="5">
        <v>2271</v>
      </c>
      <c r="B2330" s="721"/>
      <c r="F2330" s="4" t="s">
        <v>4914</v>
      </c>
      <c r="G2330" s="1" t="b">
        <f t="shared" ca="1" si="37"/>
        <v>1</v>
      </c>
      <c r="H2330" s="1505" t="str" cm="1">
        <f t="array" aca="1" ref="H2330" ca="1">IF(I2330&lt;&gt;"",INDIRECT("'"&amp;I2330&amp;"'!"&amp;J2330),"")</f>
        <v/>
      </c>
      <c r="I2330" s="1510"/>
      <c r="J2330" s="1506"/>
      <c r="K2330" s="4"/>
    </row>
    <row r="2331" spans="1:11" ht="15">
      <c r="A2331" s="5">
        <v>2272</v>
      </c>
      <c r="B2331" s="721"/>
      <c r="F2331" s="4" t="s">
        <v>4914</v>
      </c>
      <c r="G2331" s="1" t="b">
        <f t="shared" ca="1" si="37"/>
        <v>1</v>
      </c>
      <c r="H2331" s="1505" t="str" cm="1">
        <f t="array" aca="1" ref="H2331" ca="1">IF(I2331&lt;&gt;"",INDIRECT("'"&amp;I2331&amp;"'!"&amp;J2331),"")</f>
        <v/>
      </c>
      <c r="I2331" s="1510"/>
      <c r="J2331" s="1506"/>
      <c r="K2331" s="4"/>
    </row>
    <row r="2332" spans="1:11" ht="15">
      <c r="A2332" s="5">
        <v>2273</v>
      </c>
      <c r="B2332" s="721"/>
      <c r="F2332" s="4" t="s">
        <v>4914</v>
      </c>
      <c r="G2332" s="1" t="b">
        <f t="shared" ca="1" si="37"/>
        <v>1</v>
      </c>
      <c r="H2332" s="1505" t="str" cm="1">
        <f t="array" aca="1" ref="H2332" ca="1">IF(I2332&lt;&gt;"",INDIRECT("'"&amp;I2332&amp;"'!"&amp;J2332),"")</f>
        <v/>
      </c>
      <c r="I2332" s="1510"/>
      <c r="J2332" s="1506"/>
      <c r="K2332" s="4"/>
    </row>
    <row r="2333" spans="1:11" ht="15">
      <c r="A2333" s="5">
        <v>2274</v>
      </c>
      <c r="B2333" s="721"/>
      <c r="F2333" s="4" t="s">
        <v>4914</v>
      </c>
      <c r="G2333" s="1" t="b">
        <f t="shared" ca="1" si="37"/>
        <v>1</v>
      </c>
      <c r="H2333" s="1505" t="str" cm="1">
        <f t="array" aca="1" ref="H2333" ca="1">IF(I2333&lt;&gt;"",INDIRECT("'"&amp;I2333&amp;"'!"&amp;J2333),"")</f>
        <v/>
      </c>
      <c r="I2333" s="1510"/>
      <c r="J2333" s="1506"/>
      <c r="K2333" s="4"/>
    </row>
    <row r="2334" spans="1:11" ht="15">
      <c r="A2334" s="5">
        <v>2275</v>
      </c>
      <c r="B2334" s="721"/>
      <c r="F2334" s="4" t="s">
        <v>4914</v>
      </c>
      <c r="G2334" s="1" t="b">
        <f t="shared" ca="1" si="37"/>
        <v>1</v>
      </c>
      <c r="H2334" s="1505" t="str" cm="1">
        <f t="array" aca="1" ref="H2334" ca="1">IF(I2334&lt;&gt;"",INDIRECT("'"&amp;I2334&amp;"'!"&amp;J2334),"")</f>
        <v/>
      </c>
      <c r="I2334" s="1510"/>
      <c r="J2334" s="1506"/>
      <c r="K2334" s="4"/>
    </row>
    <row r="2335" spans="1:11" ht="15">
      <c r="A2335" s="5">
        <v>2276</v>
      </c>
      <c r="B2335" s="721"/>
      <c r="F2335" s="4" t="s">
        <v>4914</v>
      </c>
      <c r="G2335" s="1" t="b">
        <f t="shared" ca="1" si="37"/>
        <v>1</v>
      </c>
      <c r="H2335" s="1505" t="str" cm="1">
        <f t="array" aca="1" ref="H2335" ca="1">IF(I2335&lt;&gt;"",INDIRECT("'"&amp;I2335&amp;"'!"&amp;J2335),"")</f>
        <v/>
      </c>
      <c r="I2335" s="1510"/>
      <c r="J2335" s="1506"/>
      <c r="K2335" s="4"/>
    </row>
    <row r="2336" spans="1:11" ht="15">
      <c r="A2336" s="5">
        <v>2277</v>
      </c>
      <c r="B2336" s="721"/>
      <c r="F2336" s="4" t="s">
        <v>4914</v>
      </c>
      <c r="G2336" s="1" t="b">
        <f t="shared" ref="G2336:G2399" ca="1" si="38">H2336=B2336</f>
        <v>1</v>
      </c>
      <c r="H2336" s="1505" t="str" cm="1">
        <f t="array" aca="1" ref="H2336" ca="1">IF(I2336&lt;&gt;"",INDIRECT("'"&amp;I2336&amp;"'!"&amp;J2336),"")</f>
        <v/>
      </c>
      <c r="I2336" s="1510"/>
      <c r="J2336" s="1506"/>
      <c r="K2336" s="4"/>
    </row>
    <row r="2337" spans="1:11" ht="15">
      <c r="A2337" s="5">
        <v>2278</v>
      </c>
      <c r="B2337" s="721"/>
      <c r="F2337" s="4" t="s">
        <v>4914</v>
      </c>
      <c r="G2337" s="1" t="b">
        <f t="shared" ca="1" si="38"/>
        <v>1</v>
      </c>
      <c r="H2337" s="1505" t="str" cm="1">
        <f t="array" aca="1" ref="H2337" ca="1">IF(I2337&lt;&gt;"",INDIRECT("'"&amp;I2337&amp;"'!"&amp;J2337),"")</f>
        <v/>
      </c>
      <c r="I2337" s="1510"/>
      <c r="J2337" s="1506"/>
      <c r="K2337" s="4"/>
    </row>
    <row r="2338" spans="1:11" ht="15">
      <c r="A2338" s="5">
        <v>2279</v>
      </c>
      <c r="B2338" s="721"/>
      <c r="F2338" s="4" t="s">
        <v>4914</v>
      </c>
      <c r="G2338" s="1" t="b">
        <f t="shared" ca="1" si="38"/>
        <v>1</v>
      </c>
      <c r="H2338" s="1505" t="str" cm="1">
        <f t="array" aca="1" ref="H2338" ca="1">IF(I2338&lt;&gt;"",INDIRECT("'"&amp;I2338&amp;"'!"&amp;J2338),"")</f>
        <v/>
      </c>
      <c r="I2338" s="1510"/>
      <c r="J2338" s="1506"/>
      <c r="K2338" s="4"/>
    </row>
    <row r="2339" spans="1:11" ht="15">
      <c r="A2339" s="5">
        <v>2280</v>
      </c>
      <c r="B2339" s="721"/>
      <c r="F2339" s="4" t="s">
        <v>4914</v>
      </c>
      <c r="G2339" s="1" t="b">
        <f t="shared" ca="1" si="38"/>
        <v>1</v>
      </c>
      <c r="H2339" s="1505" t="str" cm="1">
        <f t="array" aca="1" ref="H2339" ca="1">IF(I2339&lt;&gt;"",INDIRECT("'"&amp;I2339&amp;"'!"&amp;J2339),"")</f>
        <v/>
      </c>
      <c r="I2339" s="1510"/>
      <c r="J2339" s="1506"/>
      <c r="K2339" s="4"/>
    </row>
    <row r="2340" spans="1:11" ht="15">
      <c r="A2340" s="5">
        <v>2281</v>
      </c>
      <c r="B2340" s="721"/>
      <c r="F2340" s="4" t="s">
        <v>4914</v>
      </c>
      <c r="G2340" s="1" t="b">
        <f t="shared" ca="1" si="38"/>
        <v>1</v>
      </c>
      <c r="H2340" s="1505" t="str" cm="1">
        <f t="array" aca="1" ref="H2340" ca="1">IF(I2340&lt;&gt;"",INDIRECT("'"&amp;I2340&amp;"'!"&amp;J2340),"")</f>
        <v/>
      </c>
      <c r="I2340" s="1510"/>
      <c r="J2340" s="1506"/>
      <c r="K2340" s="4"/>
    </row>
    <row r="2341" spans="1:11" ht="15">
      <c r="A2341" s="5">
        <v>2282</v>
      </c>
      <c r="B2341" s="721"/>
      <c r="F2341" s="4" t="s">
        <v>4914</v>
      </c>
      <c r="G2341" s="1" t="b">
        <f t="shared" ca="1" si="38"/>
        <v>1</v>
      </c>
      <c r="H2341" s="1505" t="str" cm="1">
        <f t="array" aca="1" ref="H2341" ca="1">IF(I2341&lt;&gt;"",INDIRECT("'"&amp;I2341&amp;"'!"&amp;J2341),"")</f>
        <v/>
      </c>
      <c r="I2341" s="1510"/>
      <c r="J2341" s="1506"/>
      <c r="K2341" s="4"/>
    </row>
    <row r="2342" spans="1:11" ht="15">
      <c r="A2342" s="5">
        <v>2283</v>
      </c>
      <c r="B2342" s="721"/>
      <c r="F2342" s="4" t="s">
        <v>4914</v>
      </c>
      <c r="G2342" s="1" t="b">
        <f t="shared" ca="1" si="38"/>
        <v>1</v>
      </c>
      <c r="H2342" s="1505" t="str" cm="1">
        <f t="array" aca="1" ref="H2342" ca="1">IF(I2342&lt;&gt;"",INDIRECT("'"&amp;I2342&amp;"'!"&amp;J2342),"")</f>
        <v/>
      </c>
      <c r="I2342" s="1510"/>
      <c r="J2342" s="1506"/>
      <c r="K2342" s="4"/>
    </row>
    <row r="2343" spans="1:11" ht="15">
      <c r="A2343" s="5">
        <v>2284</v>
      </c>
      <c r="B2343" s="721"/>
      <c r="F2343" s="4" t="s">
        <v>4914</v>
      </c>
      <c r="G2343" s="1" t="b">
        <f t="shared" ca="1" si="38"/>
        <v>1</v>
      </c>
      <c r="H2343" s="1505" t="str" cm="1">
        <f t="array" aca="1" ref="H2343" ca="1">IF(I2343&lt;&gt;"",INDIRECT("'"&amp;I2343&amp;"'!"&amp;J2343),"")</f>
        <v/>
      </c>
      <c r="I2343" s="1510"/>
      <c r="J2343" s="1506"/>
      <c r="K2343" s="4"/>
    </row>
    <row r="2344" spans="1:11" ht="15">
      <c r="A2344" s="5">
        <v>2285</v>
      </c>
      <c r="B2344" s="721"/>
      <c r="F2344" s="4" t="s">
        <v>4914</v>
      </c>
      <c r="G2344" s="1" t="b">
        <f t="shared" ca="1" si="38"/>
        <v>1</v>
      </c>
      <c r="H2344" s="1505" t="str" cm="1">
        <f t="array" aca="1" ref="H2344" ca="1">IF(I2344&lt;&gt;"",INDIRECT("'"&amp;I2344&amp;"'!"&amp;J2344),"")</f>
        <v/>
      </c>
      <c r="I2344" s="1510"/>
      <c r="J2344" s="1506"/>
      <c r="K2344" s="4"/>
    </row>
    <row r="2345" spans="1:11" ht="15">
      <c r="A2345" s="5">
        <v>2286</v>
      </c>
      <c r="B2345" s="721"/>
      <c r="F2345" s="4" t="s">
        <v>4914</v>
      </c>
      <c r="G2345" s="1" t="b">
        <f t="shared" ca="1" si="38"/>
        <v>1</v>
      </c>
      <c r="H2345" s="1505" t="str" cm="1">
        <f t="array" aca="1" ref="H2345" ca="1">IF(I2345&lt;&gt;"",INDIRECT("'"&amp;I2345&amp;"'!"&amp;J2345),"")</f>
        <v/>
      </c>
      <c r="I2345" s="1510"/>
      <c r="J2345" s="1506"/>
      <c r="K2345" s="4"/>
    </row>
    <row r="2346" spans="1:11" ht="15">
      <c r="A2346" s="5">
        <v>2287</v>
      </c>
      <c r="B2346" s="721"/>
      <c r="F2346" s="4" t="s">
        <v>4914</v>
      </c>
      <c r="G2346" s="1" t="b">
        <f t="shared" ca="1" si="38"/>
        <v>1</v>
      </c>
      <c r="H2346" s="1505" t="str" cm="1">
        <f t="array" aca="1" ref="H2346" ca="1">IF(I2346&lt;&gt;"",INDIRECT("'"&amp;I2346&amp;"'!"&amp;J2346),"")</f>
        <v/>
      </c>
      <c r="I2346" s="1510"/>
      <c r="J2346" s="1506"/>
      <c r="K2346" s="4"/>
    </row>
    <row r="2347" spans="1:11" ht="15">
      <c r="A2347" s="5">
        <v>2288</v>
      </c>
      <c r="B2347" s="721"/>
      <c r="F2347" s="4" t="s">
        <v>4914</v>
      </c>
      <c r="G2347" s="1" t="b">
        <f t="shared" ca="1" si="38"/>
        <v>1</v>
      </c>
      <c r="H2347" s="1505" t="str" cm="1">
        <f t="array" aca="1" ref="H2347" ca="1">IF(I2347&lt;&gt;"",INDIRECT("'"&amp;I2347&amp;"'!"&amp;J2347),"")</f>
        <v/>
      </c>
      <c r="I2347" s="1510"/>
      <c r="J2347" s="1506"/>
      <c r="K2347" s="4"/>
    </row>
    <row r="2348" spans="1:11" ht="15">
      <c r="A2348" s="5">
        <v>2289</v>
      </c>
      <c r="B2348" s="721"/>
      <c r="F2348" s="4" t="s">
        <v>4914</v>
      </c>
      <c r="G2348" s="1" t="b">
        <f t="shared" ca="1" si="38"/>
        <v>1</v>
      </c>
      <c r="H2348" s="1505" t="str" cm="1">
        <f t="array" aca="1" ref="H2348" ca="1">IF(I2348&lt;&gt;"",INDIRECT("'"&amp;I2348&amp;"'!"&amp;J2348),"")</f>
        <v/>
      </c>
      <c r="I2348" s="1510"/>
      <c r="J2348" s="1506"/>
      <c r="K2348" s="4"/>
    </row>
    <row r="2349" spans="1:11" ht="15">
      <c r="A2349" s="5">
        <v>2290</v>
      </c>
      <c r="B2349" s="721"/>
      <c r="F2349" s="4" t="s">
        <v>4914</v>
      </c>
      <c r="G2349" s="1" t="b">
        <f t="shared" ca="1" si="38"/>
        <v>1</v>
      </c>
      <c r="H2349" s="1505" t="str" cm="1">
        <f t="array" aca="1" ref="H2349" ca="1">IF(I2349&lt;&gt;"",INDIRECT("'"&amp;I2349&amp;"'!"&amp;J2349),"")</f>
        <v/>
      </c>
      <c r="I2349" s="1510"/>
      <c r="J2349" s="1506"/>
      <c r="K2349" s="4"/>
    </row>
    <row r="2350" spans="1:11" ht="15">
      <c r="A2350" s="5">
        <v>2291</v>
      </c>
      <c r="B2350" s="721"/>
      <c r="F2350" s="4" t="s">
        <v>4914</v>
      </c>
      <c r="G2350" s="1" t="b">
        <f t="shared" ca="1" si="38"/>
        <v>1</v>
      </c>
      <c r="H2350" s="1505" t="str" cm="1">
        <f t="array" aca="1" ref="H2350" ca="1">IF(I2350&lt;&gt;"",INDIRECT("'"&amp;I2350&amp;"'!"&amp;J2350),"")</f>
        <v/>
      </c>
      <c r="I2350" s="1510"/>
      <c r="J2350" s="1506"/>
      <c r="K2350" s="4"/>
    </row>
    <row r="2351" spans="1:11" ht="15">
      <c r="A2351" s="5">
        <v>2292</v>
      </c>
      <c r="B2351" s="721"/>
      <c r="F2351" s="4" t="s">
        <v>4914</v>
      </c>
      <c r="G2351" s="1" t="b">
        <f t="shared" ca="1" si="38"/>
        <v>1</v>
      </c>
      <c r="H2351" s="1505" t="str" cm="1">
        <f t="array" aca="1" ref="H2351" ca="1">IF(I2351&lt;&gt;"",INDIRECT("'"&amp;I2351&amp;"'!"&amp;J2351),"")</f>
        <v/>
      </c>
      <c r="I2351" s="1510"/>
      <c r="J2351" s="1506"/>
      <c r="K2351" s="4"/>
    </row>
    <row r="2352" spans="1:11" ht="15">
      <c r="A2352" s="5">
        <v>2293</v>
      </c>
      <c r="B2352" s="721"/>
      <c r="F2352" s="4" t="s">
        <v>4914</v>
      </c>
      <c r="G2352" s="1" t="b">
        <f t="shared" ca="1" si="38"/>
        <v>1</v>
      </c>
      <c r="H2352" s="1505" t="str" cm="1">
        <f t="array" aca="1" ref="H2352" ca="1">IF(I2352&lt;&gt;"",INDIRECT("'"&amp;I2352&amp;"'!"&amp;J2352),"")</f>
        <v/>
      </c>
      <c r="I2352" s="1510"/>
      <c r="J2352" s="1506"/>
      <c r="K2352" s="4"/>
    </row>
    <row r="2353" spans="1:11" ht="15">
      <c r="A2353" s="5">
        <v>2294</v>
      </c>
      <c r="B2353" s="721"/>
      <c r="F2353" s="4" t="s">
        <v>4914</v>
      </c>
      <c r="G2353" s="1" t="b">
        <f t="shared" ca="1" si="38"/>
        <v>1</v>
      </c>
      <c r="H2353" s="1505" t="str" cm="1">
        <f t="array" aca="1" ref="H2353" ca="1">IF(I2353&lt;&gt;"",INDIRECT("'"&amp;I2353&amp;"'!"&amp;J2353),"")</f>
        <v/>
      </c>
      <c r="I2353" s="1510"/>
      <c r="J2353" s="1506"/>
      <c r="K2353" s="4"/>
    </row>
    <row r="2354" spans="1:11" ht="15">
      <c r="A2354" s="5">
        <v>2295</v>
      </c>
      <c r="B2354" s="721"/>
      <c r="F2354" s="4" t="s">
        <v>4914</v>
      </c>
      <c r="G2354" s="1" t="b">
        <f t="shared" ca="1" si="38"/>
        <v>1</v>
      </c>
      <c r="H2354" s="1505" t="str" cm="1">
        <f t="array" aca="1" ref="H2354" ca="1">IF(I2354&lt;&gt;"",INDIRECT("'"&amp;I2354&amp;"'!"&amp;J2354),"")</f>
        <v/>
      </c>
      <c r="I2354" s="1510"/>
      <c r="J2354" s="1506"/>
      <c r="K2354" s="4"/>
    </row>
    <row r="2355" spans="1:11" ht="15">
      <c r="A2355" s="5">
        <v>2296</v>
      </c>
      <c r="B2355" s="721"/>
      <c r="F2355" s="4" t="s">
        <v>4914</v>
      </c>
      <c r="G2355" s="1" t="b">
        <f t="shared" ca="1" si="38"/>
        <v>1</v>
      </c>
      <c r="H2355" s="1505" t="str" cm="1">
        <f t="array" aca="1" ref="H2355" ca="1">IF(I2355&lt;&gt;"",INDIRECT("'"&amp;I2355&amp;"'!"&amp;J2355),"")</f>
        <v/>
      </c>
      <c r="I2355" s="1510"/>
      <c r="J2355" s="1506"/>
      <c r="K2355" s="4"/>
    </row>
    <row r="2356" spans="1:11" ht="15">
      <c r="A2356" s="5">
        <v>2297</v>
      </c>
      <c r="B2356" s="721"/>
      <c r="F2356" s="4" t="s">
        <v>4914</v>
      </c>
      <c r="G2356" s="1" t="b">
        <f t="shared" ca="1" si="38"/>
        <v>1</v>
      </c>
      <c r="H2356" s="1505" t="str" cm="1">
        <f t="array" aca="1" ref="H2356" ca="1">IF(I2356&lt;&gt;"",INDIRECT("'"&amp;I2356&amp;"'!"&amp;J2356),"")</f>
        <v/>
      </c>
      <c r="I2356" s="1510"/>
      <c r="J2356" s="1506"/>
      <c r="K2356" s="4"/>
    </row>
    <row r="2357" spans="1:11" ht="15">
      <c r="A2357" s="5">
        <v>2298</v>
      </c>
      <c r="B2357" s="721"/>
      <c r="F2357" s="4" t="s">
        <v>4914</v>
      </c>
      <c r="G2357" s="1" t="b">
        <f t="shared" ca="1" si="38"/>
        <v>1</v>
      </c>
      <c r="H2357" s="1505" t="str" cm="1">
        <f t="array" aca="1" ref="H2357" ca="1">IF(I2357&lt;&gt;"",INDIRECT("'"&amp;I2357&amp;"'!"&amp;J2357),"")</f>
        <v/>
      </c>
      <c r="I2357" s="1510"/>
      <c r="J2357" s="1506"/>
      <c r="K2357" s="4"/>
    </row>
    <row r="2358" spans="1:11" ht="15">
      <c r="A2358" s="5">
        <v>2299</v>
      </c>
      <c r="B2358" s="721"/>
      <c r="F2358" s="4" t="s">
        <v>4914</v>
      </c>
      <c r="G2358" s="1" t="b">
        <f t="shared" ca="1" si="38"/>
        <v>1</v>
      </c>
      <c r="H2358" s="1505" t="str" cm="1">
        <f t="array" aca="1" ref="H2358" ca="1">IF(I2358&lt;&gt;"",INDIRECT("'"&amp;I2358&amp;"'!"&amp;J2358),"")</f>
        <v/>
      </c>
      <c r="I2358" s="1510"/>
      <c r="J2358" s="1506"/>
      <c r="K2358" s="4"/>
    </row>
    <row r="2359" spans="1:11" ht="15">
      <c r="A2359" s="5">
        <v>2300</v>
      </c>
      <c r="B2359" s="721"/>
      <c r="F2359" s="4" t="s">
        <v>4914</v>
      </c>
      <c r="G2359" s="1" t="b">
        <f t="shared" ca="1" si="38"/>
        <v>1</v>
      </c>
      <c r="H2359" s="1505" t="str" cm="1">
        <f t="array" aca="1" ref="H2359" ca="1">IF(I2359&lt;&gt;"",INDIRECT("'"&amp;I2359&amp;"'!"&amp;J2359),"")</f>
        <v/>
      </c>
      <c r="I2359" s="1510"/>
      <c r="J2359" s="1506"/>
      <c r="K2359" s="4"/>
    </row>
    <row r="2360" spans="1:11" ht="15">
      <c r="A2360" s="5">
        <v>2301</v>
      </c>
      <c r="B2360" s="721"/>
      <c r="F2360" s="4" t="s">
        <v>4914</v>
      </c>
      <c r="G2360" s="1" t="b">
        <f t="shared" ca="1" si="38"/>
        <v>1</v>
      </c>
      <c r="H2360" s="1505" t="str" cm="1">
        <f t="array" aca="1" ref="H2360" ca="1">IF(I2360&lt;&gt;"",INDIRECT("'"&amp;I2360&amp;"'!"&amp;J2360),"")</f>
        <v/>
      </c>
      <c r="I2360" s="1510"/>
      <c r="J2360" s="1506"/>
      <c r="K2360" s="4"/>
    </row>
    <row r="2361" spans="1:11" ht="15">
      <c r="A2361" s="5">
        <v>2302</v>
      </c>
      <c r="B2361" s="721"/>
      <c r="F2361" s="4" t="s">
        <v>4914</v>
      </c>
      <c r="G2361" s="1" t="b">
        <f t="shared" ca="1" si="38"/>
        <v>1</v>
      </c>
      <c r="H2361" s="1505" t="str" cm="1">
        <f t="array" aca="1" ref="H2361" ca="1">IF(I2361&lt;&gt;"",INDIRECT("'"&amp;I2361&amp;"'!"&amp;J2361),"")</f>
        <v/>
      </c>
      <c r="I2361" s="1510"/>
      <c r="J2361" s="1506"/>
      <c r="K2361" s="4"/>
    </row>
    <row r="2362" spans="1:11" ht="15">
      <c r="A2362" s="5">
        <v>2303</v>
      </c>
      <c r="B2362" s="721"/>
      <c r="F2362" s="4" t="s">
        <v>4914</v>
      </c>
      <c r="G2362" s="1" t="b">
        <f t="shared" ca="1" si="38"/>
        <v>1</v>
      </c>
      <c r="H2362" s="1505" t="str" cm="1">
        <f t="array" aca="1" ref="H2362" ca="1">IF(I2362&lt;&gt;"",INDIRECT("'"&amp;I2362&amp;"'!"&amp;J2362),"")</f>
        <v/>
      </c>
      <c r="I2362" s="1510"/>
      <c r="J2362" s="1506"/>
      <c r="K2362" s="4"/>
    </row>
    <row r="2363" spans="1:11" ht="15">
      <c r="A2363" s="5">
        <v>2304</v>
      </c>
      <c r="B2363" s="721"/>
      <c r="F2363" s="4" t="s">
        <v>4914</v>
      </c>
      <c r="G2363" s="1" t="b">
        <f t="shared" ca="1" si="38"/>
        <v>1</v>
      </c>
      <c r="H2363" s="1505" t="str" cm="1">
        <f t="array" aca="1" ref="H2363" ca="1">IF(I2363&lt;&gt;"",INDIRECT("'"&amp;I2363&amp;"'!"&amp;J2363),"")</f>
        <v/>
      </c>
      <c r="I2363" s="1510"/>
      <c r="J2363" s="1506"/>
      <c r="K2363" s="4"/>
    </row>
    <row r="2364" spans="1:11" ht="15">
      <c r="A2364" s="5">
        <v>2305</v>
      </c>
      <c r="B2364" s="721"/>
      <c r="F2364" s="4" t="s">
        <v>4914</v>
      </c>
      <c r="G2364" s="1" t="b">
        <f t="shared" ca="1" si="38"/>
        <v>1</v>
      </c>
      <c r="H2364" s="1505" t="str" cm="1">
        <f t="array" aca="1" ref="H2364" ca="1">IF(I2364&lt;&gt;"",INDIRECT("'"&amp;I2364&amp;"'!"&amp;J2364),"")</f>
        <v/>
      </c>
      <c r="I2364" s="1510"/>
      <c r="J2364" s="1506"/>
      <c r="K2364" s="4"/>
    </row>
    <row r="2365" spans="1:11" ht="15">
      <c r="A2365" s="5">
        <v>2306</v>
      </c>
      <c r="B2365" s="721"/>
      <c r="F2365" s="4" t="s">
        <v>4914</v>
      </c>
      <c r="G2365" s="1" t="b">
        <f t="shared" ca="1" si="38"/>
        <v>1</v>
      </c>
      <c r="H2365" s="1505" t="str" cm="1">
        <f t="array" aca="1" ref="H2365" ca="1">IF(I2365&lt;&gt;"",INDIRECT("'"&amp;I2365&amp;"'!"&amp;J2365),"")</f>
        <v/>
      </c>
      <c r="I2365" s="1510"/>
      <c r="J2365" s="1506"/>
      <c r="K2365" s="4"/>
    </row>
    <row r="2366" spans="1:11" ht="15">
      <c r="A2366" s="5">
        <v>2307</v>
      </c>
      <c r="B2366" s="721"/>
      <c r="F2366" s="4" t="s">
        <v>4914</v>
      </c>
      <c r="G2366" s="1" t="b">
        <f t="shared" ca="1" si="38"/>
        <v>1</v>
      </c>
      <c r="H2366" s="1505" t="str" cm="1">
        <f t="array" aca="1" ref="H2366" ca="1">IF(I2366&lt;&gt;"",INDIRECT("'"&amp;I2366&amp;"'!"&amp;J2366),"")</f>
        <v/>
      </c>
      <c r="I2366" s="1510"/>
      <c r="J2366" s="1506"/>
      <c r="K2366" s="4"/>
    </row>
    <row r="2367" spans="1:11" ht="15">
      <c r="A2367" s="5">
        <v>2308</v>
      </c>
      <c r="B2367" s="721"/>
      <c r="F2367" s="4" t="s">
        <v>4914</v>
      </c>
      <c r="G2367" s="1" t="b">
        <f t="shared" ca="1" si="38"/>
        <v>1</v>
      </c>
      <c r="H2367" s="1505" t="str" cm="1">
        <f t="array" aca="1" ref="H2367" ca="1">IF(I2367&lt;&gt;"",INDIRECT("'"&amp;I2367&amp;"'!"&amp;J2367),"")</f>
        <v/>
      </c>
      <c r="I2367" s="1510"/>
      <c r="J2367" s="1506"/>
      <c r="K2367" s="4"/>
    </row>
    <row r="2368" spans="1:11" ht="15">
      <c r="A2368" s="5">
        <v>2309</v>
      </c>
      <c r="B2368" s="721"/>
      <c r="F2368" s="4" t="s">
        <v>4914</v>
      </c>
      <c r="G2368" s="1" t="b">
        <f t="shared" ca="1" si="38"/>
        <v>1</v>
      </c>
      <c r="H2368" s="1505" t="str" cm="1">
        <f t="array" aca="1" ref="H2368" ca="1">IF(I2368&lt;&gt;"",INDIRECT("'"&amp;I2368&amp;"'!"&amp;J2368),"")</f>
        <v/>
      </c>
      <c r="I2368" s="1510"/>
      <c r="J2368" s="1506"/>
      <c r="K2368" s="4"/>
    </row>
    <row r="2369" spans="1:11" ht="15">
      <c r="A2369" s="5">
        <v>2310</v>
      </c>
      <c r="B2369" s="721"/>
      <c r="F2369" s="4" t="s">
        <v>4914</v>
      </c>
      <c r="G2369" s="1" t="b">
        <f t="shared" ca="1" si="38"/>
        <v>1</v>
      </c>
      <c r="H2369" s="1505" t="str" cm="1">
        <f t="array" aca="1" ref="H2369" ca="1">IF(I2369&lt;&gt;"",INDIRECT("'"&amp;I2369&amp;"'!"&amp;J2369),"")</f>
        <v/>
      </c>
      <c r="I2369" s="1510"/>
      <c r="J2369" s="1506"/>
      <c r="K2369" s="4"/>
    </row>
    <row r="2370" spans="1:11" ht="15">
      <c r="A2370" s="5">
        <v>2311</v>
      </c>
      <c r="B2370" s="721"/>
      <c r="F2370" s="4" t="s">
        <v>4914</v>
      </c>
      <c r="G2370" s="1" t="b">
        <f t="shared" ca="1" si="38"/>
        <v>1</v>
      </c>
      <c r="H2370" s="1505" t="str" cm="1">
        <f t="array" aca="1" ref="H2370" ca="1">IF(I2370&lt;&gt;"",INDIRECT("'"&amp;I2370&amp;"'!"&amp;J2370),"")</f>
        <v/>
      </c>
      <c r="I2370" s="1510"/>
      <c r="J2370" s="1506"/>
      <c r="K2370" s="4"/>
    </row>
    <row r="2371" spans="1:11" ht="15">
      <c r="A2371" s="5">
        <v>2312</v>
      </c>
      <c r="B2371" s="721"/>
      <c r="F2371" s="4" t="s">
        <v>4914</v>
      </c>
      <c r="G2371" s="1" t="b">
        <f t="shared" ca="1" si="38"/>
        <v>1</v>
      </c>
      <c r="H2371" s="1505" t="str" cm="1">
        <f t="array" aca="1" ref="H2371" ca="1">IF(I2371&lt;&gt;"",INDIRECT("'"&amp;I2371&amp;"'!"&amp;J2371),"")</f>
        <v/>
      </c>
      <c r="I2371" s="1510"/>
      <c r="J2371" s="1506"/>
      <c r="K2371" s="4"/>
    </row>
    <row r="2372" spans="1:11" ht="15">
      <c r="A2372" s="5">
        <v>2313</v>
      </c>
      <c r="B2372" s="721"/>
      <c r="F2372" s="4" t="s">
        <v>4914</v>
      </c>
      <c r="G2372" s="1" t="b">
        <f t="shared" ca="1" si="38"/>
        <v>1</v>
      </c>
      <c r="H2372" s="1505" t="str" cm="1">
        <f t="array" aca="1" ref="H2372" ca="1">IF(I2372&lt;&gt;"",INDIRECT("'"&amp;I2372&amp;"'!"&amp;J2372),"")</f>
        <v/>
      </c>
      <c r="I2372" s="1510"/>
      <c r="J2372" s="1506"/>
      <c r="K2372" s="4"/>
    </row>
    <row r="2373" spans="1:11" ht="15">
      <c r="A2373" s="5">
        <v>2314</v>
      </c>
      <c r="B2373" s="721"/>
      <c r="F2373" s="4" t="s">
        <v>4914</v>
      </c>
      <c r="G2373" s="1" t="b">
        <f t="shared" ca="1" si="38"/>
        <v>1</v>
      </c>
      <c r="H2373" s="1505" t="str" cm="1">
        <f t="array" aca="1" ref="H2373" ca="1">IF(I2373&lt;&gt;"",INDIRECT("'"&amp;I2373&amp;"'!"&amp;J2373),"")</f>
        <v/>
      </c>
      <c r="I2373" s="1510"/>
      <c r="J2373" s="1506"/>
      <c r="K2373" s="4"/>
    </row>
    <row r="2374" spans="1:11" ht="15">
      <c r="A2374" s="5">
        <v>2315</v>
      </c>
      <c r="B2374" s="721"/>
      <c r="F2374" s="4" t="s">
        <v>4914</v>
      </c>
      <c r="G2374" s="1" t="b">
        <f t="shared" ca="1" si="38"/>
        <v>1</v>
      </c>
      <c r="H2374" s="1505" t="str" cm="1">
        <f t="array" aca="1" ref="H2374" ca="1">IF(I2374&lt;&gt;"",INDIRECT("'"&amp;I2374&amp;"'!"&amp;J2374),"")</f>
        <v/>
      </c>
      <c r="I2374" s="1510"/>
      <c r="J2374" s="1506"/>
      <c r="K2374" s="4"/>
    </row>
    <row r="2375" spans="1:11" ht="15">
      <c r="A2375" s="5">
        <v>2316</v>
      </c>
      <c r="B2375" s="721"/>
      <c r="F2375" s="4" t="s">
        <v>4914</v>
      </c>
      <c r="G2375" s="1" t="b">
        <f t="shared" ca="1" si="38"/>
        <v>1</v>
      </c>
      <c r="H2375" s="1505" t="str" cm="1">
        <f t="array" aca="1" ref="H2375" ca="1">IF(I2375&lt;&gt;"",INDIRECT("'"&amp;I2375&amp;"'!"&amp;J2375),"")</f>
        <v/>
      </c>
      <c r="I2375" s="1510"/>
      <c r="J2375" s="1506"/>
      <c r="K2375" s="4"/>
    </row>
    <row r="2376" spans="1:11" ht="15">
      <c r="A2376" s="5">
        <v>2317</v>
      </c>
      <c r="B2376" s="721"/>
      <c r="F2376" s="4" t="s">
        <v>4914</v>
      </c>
      <c r="G2376" s="1" t="b">
        <f t="shared" ca="1" si="38"/>
        <v>1</v>
      </c>
      <c r="H2376" s="1505" t="str" cm="1">
        <f t="array" aca="1" ref="H2376" ca="1">IF(I2376&lt;&gt;"",INDIRECT("'"&amp;I2376&amp;"'!"&amp;J2376),"")</f>
        <v/>
      </c>
      <c r="I2376" s="1510"/>
      <c r="J2376" s="1506"/>
      <c r="K2376" s="4"/>
    </row>
    <row r="2377" spans="1:11" ht="15">
      <c r="A2377" s="5">
        <v>2318</v>
      </c>
      <c r="B2377" s="721"/>
      <c r="F2377" s="4" t="s">
        <v>4914</v>
      </c>
      <c r="G2377" s="1" t="b">
        <f t="shared" ca="1" si="38"/>
        <v>1</v>
      </c>
      <c r="H2377" s="1505" t="str" cm="1">
        <f t="array" aca="1" ref="H2377" ca="1">IF(I2377&lt;&gt;"",INDIRECT("'"&amp;I2377&amp;"'!"&amp;J2377),"")</f>
        <v/>
      </c>
      <c r="I2377" s="1510"/>
      <c r="J2377" s="1506"/>
      <c r="K2377" s="4"/>
    </row>
    <row r="2378" spans="1:11" ht="15">
      <c r="A2378" s="5">
        <v>2319</v>
      </c>
      <c r="B2378" s="721"/>
      <c r="F2378" s="4" t="s">
        <v>4914</v>
      </c>
      <c r="G2378" s="1" t="b">
        <f t="shared" ca="1" si="38"/>
        <v>1</v>
      </c>
      <c r="H2378" s="1505" t="str" cm="1">
        <f t="array" aca="1" ref="H2378" ca="1">IF(I2378&lt;&gt;"",INDIRECT("'"&amp;I2378&amp;"'!"&amp;J2378),"")</f>
        <v/>
      </c>
      <c r="I2378" s="1510"/>
      <c r="J2378" s="1506"/>
      <c r="K2378" s="4"/>
    </row>
    <row r="2379" spans="1:11" ht="15">
      <c r="A2379" s="5">
        <v>2320</v>
      </c>
      <c r="B2379" s="721"/>
      <c r="F2379" s="4" t="s">
        <v>4914</v>
      </c>
      <c r="G2379" s="1" t="b">
        <f t="shared" ca="1" si="38"/>
        <v>1</v>
      </c>
      <c r="H2379" s="1505" t="str" cm="1">
        <f t="array" aca="1" ref="H2379" ca="1">IF(I2379&lt;&gt;"",INDIRECT("'"&amp;I2379&amp;"'!"&amp;J2379),"")</f>
        <v/>
      </c>
      <c r="I2379" s="1510"/>
      <c r="J2379" s="1506"/>
      <c r="K2379" s="4"/>
    </row>
    <row r="2380" spans="1:11" ht="15">
      <c r="A2380" s="5">
        <v>2321</v>
      </c>
      <c r="B2380" s="721"/>
      <c r="F2380" s="4" t="s">
        <v>4914</v>
      </c>
      <c r="G2380" s="1" t="b">
        <f t="shared" ca="1" si="38"/>
        <v>1</v>
      </c>
      <c r="H2380" s="1505" t="str" cm="1">
        <f t="array" aca="1" ref="H2380" ca="1">IF(I2380&lt;&gt;"",INDIRECT("'"&amp;I2380&amp;"'!"&amp;J2380),"")</f>
        <v/>
      </c>
      <c r="I2380" s="1510"/>
      <c r="J2380" s="1506"/>
      <c r="K2380" s="4"/>
    </row>
    <row r="2381" spans="1:11" ht="15">
      <c r="A2381" s="5">
        <v>2322</v>
      </c>
      <c r="B2381" s="721"/>
      <c r="F2381" s="4" t="s">
        <v>4914</v>
      </c>
      <c r="G2381" s="1" t="b">
        <f t="shared" ca="1" si="38"/>
        <v>1</v>
      </c>
      <c r="H2381" s="1505" t="str" cm="1">
        <f t="array" aca="1" ref="H2381" ca="1">IF(I2381&lt;&gt;"",INDIRECT("'"&amp;I2381&amp;"'!"&amp;J2381),"")</f>
        <v/>
      </c>
      <c r="I2381" s="1510"/>
      <c r="J2381" s="1506"/>
      <c r="K2381" s="4"/>
    </row>
    <row r="2382" spans="1:11" ht="15">
      <c r="A2382" s="5">
        <v>2323</v>
      </c>
      <c r="B2382" s="721"/>
      <c r="F2382" s="4" t="s">
        <v>4914</v>
      </c>
      <c r="G2382" s="1" t="b">
        <f t="shared" ca="1" si="38"/>
        <v>1</v>
      </c>
      <c r="H2382" s="1505" t="str" cm="1">
        <f t="array" aca="1" ref="H2382" ca="1">IF(I2382&lt;&gt;"",INDIRECT("'"&amp;I2382&amp;"'!"&amp;J2382),"")</f>
        <v/>
      </c>
      <c r="I2382" s="1510"/>
      <c r="J2382" s="1506"/>
      <c r="K2382" s="4"/>
    </row>
    <row r="2383" spans="1:11" ht="15">
      <c r="A2383" s="5">
        <v>2324</v>
      </c>
      <c r="B2383" s="721"/>
      <c r="F2383" s="4" t="s">
        <v>4914</v>
      </c>
      <c r="G2383" s="1" t="b">
        <f t="shared" ca="1" si="38"/>
        <v>1</v>
      </c>
      <c r="H2383" s="1505" t="str" cm="1">
        <f t="array" aca="1" ref="H2383" ca="1">IF(I2383&lt;&gt;"",INDIRECT("'"&amp;I2383&amp;"'!"&amp;J2383),"")</f>
        <v/>
      </c>
      <c r="I2383" s="1510"/>
      <c r="J2383" s="1506"/>
      <c r="K2383" s="4"/>
    </row>
    <row r="2384" spans="1:11" ht="15">
      <c r="A2384" s="5">
        <v>2325</v>
      </c>
      <c r="B2384" s="721"/>
      <c r="F2384" s="4" t="s">
        <v>4914</v>
      </c>
      <c r="G2384" s="1" t="b">
        <f t="shared" ca="1" si="38"/>
        <v>1</v>
      </c>
      <c r="H2384" s="1505" t="str" cm="1">
        <f t="array" aca="1" ref="H2384" ca="1">IF(I2384&lt;&gt;"",INDIRECT("'"&amp;I2384&amp;"'!"&amp;J2384),"")</f>
        <v/>
      </c>
      <c r="I2384" s="1510"/>
      <c r="J2384" s="1506"/>
      <c r="K2384" s="4"/>
    </row>
    <row r="2385" spans="1:11" ht="15">
      <c r="A2385" s="5">
        <v>2326</v>
      </c>
      <c r="B2385" s="721"/>
      <c r="F2385" s="4" t="s">
        <v>4914</v>
      </c>
      <c r="G2385" s="1" t="b">
        <f t="shared" ca="1" si="38"/>
        <v>1</v>
      </c>
      <c r="H2385" s="1505" t="str" cm="1">
        <f t="array" aca="1" ref="H2385" ca="1">IF(I2385&lt;&gt;"",INDIRECT("'"&amp;I2385&amp;"'!"&amp;J2385),"")</f>
        <v/>
      </c>
      <c r="I2385" s="1510"/>
      <c r="J2385" s="1506"/>
      <c r="K2385" s="4"/>
    </row>
    <row r="2386" spans="1:11" ht="15">
      <c r="A2386" s="5">
        <v>2327</v>
      </c>
      <c r="B2386" s="721"/>
      <c r="F2386" s="4" t="s">
        <v>4914</v>
      </c>
      <c r="G2386" s="1" t="b">
        <f t="shared" ca="1" si="38"/>
        <v>1</v>
      </c>
      <c r="H2386" s="1505" t="str" cm="1">
        <f t="array" aca="1" ref="H2386" ca="1">IF(I2386&lt;&gt;"",INDIRECT("'"&amp;I2386&amp;"'!"&amp;J2386),"")</f>
        <v/>
      </c>
      <c r="I2386" s="1510"/>
      <c r="J2386" s="1506"/>
      <c r="K2386" s="4"/>
    </row>
    <row r="2387" spans="1:11" ht="15">
      <c r="A2387" s="5">
        <v>2328</v>
      </c>
      <c r="B2387" s="721"/>
      <c r="F2387" s="4" t="s">
        <v>4914</v>
      </c>
      <c r="G2387" s="1" t="b">
        <f t="shared" ca="1" si="38"/>
        <v>1</v>
      </c>
      <c r="H2387" s="1505" t="str" cm="1">
        <f t="array" aca="1" ref="H2387" ca="1">IF(I2387&lt;&gt;"",INDIRECT("'"&amp;I2387&amp;"'!"&amp;J2387),"")</f>
        <v/>
      </c>
      <c r="I2387" s="1510"/>
      <c r="J2387" s="1506"/>
      <c r="K2387" s="4"/>
    </row>
    <row r="2388" spans="1:11" ht="15">
      <c r="A2388" s="5">
        <v>2329</v>
      </c>
      <c r="B2388" s="721"/>
      <c r="F2388" s="4" t="s">
        <v>4914</v>
      </c>
      <c r="G2388" s="1" t="b">
        <f t="shared" ca="1" si="38"/>
        <v>1</v>
      </c>
      <c r="H2388" s="1505" t="str" cm="1">
        <f t="array" aca="1" ref="H2388" ca="1">IF(I2388&lt;&gt;"",INDIRECT("'"&amp;I2388&amp;"'!"&amp;J2388),"")</f>
        <v/>
      </c>
      <c r="I2388" s="1510"/>
      <c r="J2388" s="1506"/>
      <c r="K2388" s="4"/>
    </row>
    <row r="2389" spans="1:11" ht="15">
      <c r="A2389" s="5">
        <v>2330</v>
      </c>
      <c r="B2389" s="721"/>
      <c r="F2389" s="4" t="s">
        <v>4914</v>
      </c>
      <c r="G2389" s="1" t="b">
        <f t="shared" ca="1" si="38"/>
        <v>1</v>
      </c>
      <c r="H2389" s="1505" t="str" cm="1">
        <f t="array" aca="1" ref="H2389" ca="1">IF(I2389&lt;&gt;"",INDIRECT("'"&amp;I2389&amp;"'!"&amp;J2389),"")</f>
        <v/>
      </c>
      <c r="I2389" s="1510"/>
      <c r="J2389" s="1506"/>
      <c r="K2389" s="4"/>
    </row>
    <row r="2390" spans="1:11" ht="15">
      <c r="A2390" s="5">
        <v>2331</v>
      </c>
      <c r="B2390" s="721"/>
      <c r="F2390" s="4" t="s">
        <v>4914</v>
      </c>
      <c r="G2390" s="1" t="b">
        <f t="shared" ca="1" si="38"/>
        <v>1</v>
      </c>
      <c r="H2390" s="1505" t="str" cm="1">
        <f t="array" aca="1" ref="H2390" ca="1">IF(I2390&lt;&gt;"",INDIRECT("'"&amp;I2390&amp;"'!"&amp;J2390),"")</f>
        <v/>
      </c>
      <c r="I2390" s="1510"/>
      <c r="J2390" s="1506"/>
      <c r="K2390" s="4"/>
    </row>
    <row r="2391" spans="1:11" ht="15">
      <c r="A2391" s="5">
        <v>2332</v>
      </c>
      <c r="B2391" s="721"/>
      <c r="F2391" s="4" t="s">
        <v>4914</v>
      </c>
      <c r="G2391" s="1" t="b">
        <f t="shared" ca="1" si="38"/>
        <v>1</v>
      </c>
      <c r="H2391" s="1505" t="str" cm="1">
        <f t="array" aca="1" ref="H2391" ca="1">IF(I2391&lt;&gt;"",INDIRECT("'"&amp;I2391&amp;"'!"&amp;J2391),"")</f>
        <v/>
      </c>
      <c r="I2391" s="1510"/>
      <c r="J2391" s="1506"/>
      <c r="K2391" s="4"/>
    </row>
    <row r="2392" spans="1:11" ht="15">
      <c r="A2392" s="5">
        <v>2333</v>
      </c>
      <c r="B2392" s="721"/>
      <c r="F2392" s="4" t="s">
        <v>4914</v>
      </c>
      <c r="G2392" s="1" t="b">
        <f t="shared" ca="1" si="38"/>
        <v>1</v>
      </c>
      <c r="H2392" s="1505" t="str" cm="1">
        <f t="array" aca="1" ref="H2392" ca="1">IF(I2392&lt;&gt;"",INDIRECT("'"&amp;I2392&amp;"'!"&amp;J2392),"")</f>
        <v/>
      </c>
      <c r="I2392" s="1510"/>
      <c r="J2392" s="1506"/>
      <c r="K2392" s="4"/>
    </row>
    <row r="2393" spans="1:11" ht="15">
      <c r="A2393" s="5">
        <v>2334</v>
      </c>
      <c r="B2393" s="721"/>
      <c r="F2393" s="4" t="s">
        <v>4914</v>
      </c>
      <c r="G2393" s="1" t="b">
        <f t="shared" ca="1" si="38"/>
        <v>1</v>
      </c>
      <c r="H2393" s="1505" t="str" cm="1">
        <f t="array" aca="1" ref="H2393" ca="1">IF(I2393&lt;&gt;"",INDIRECT("'"&amp;I2393&amp;"'!"&amp;J2393),"")</f>
        <v/>
      </c>
      <c r="I2393" s="1510"/>
      <c r="J2393" s="1506"/>
      <c r="K2393" s="4"/>
    </row>
    <row r="2394" spans="1:11" ht="15">
      <c r="A2394" s="5">
        <v>2335</v>
      </c>
      <c r="B2394" s="721"/>
      <c r="F2394" s="4" t="s">
        <v>4914</v>
      </c>
      <c r="G2394" s="1" t="b">
        <f t="shared" ca="1" si="38"/>
        <v>1</v>
      </c>
      <c r="H2394" s="1505" t="str" cm="1">
        <f t="array" aca="1" ref="H2394" ca="1">IF(I2394&lt;&gt;"",INDIRECT("'"&amp;I2394&amp;"'!"&amp;J2394),"")</f>
        <v/>
      </c>
      <c r="I2394" s="1510"/>
      <c r="J2394" s="1506"/>
      <c r="K2394" s="4"/>
    </row>
    <row r="2395" spans="1:11" ht="15">
      <c r="A2395" s="5">
        <v>2336</v>
      </c>
      <c r="B2395" s="721"/>
      <c r="F2395" s="4" t="s">
        <v>4914</v>
      </c>
      <c r="G2395" s="1" t="b">
        <f t="shared" ca="1" si="38"/>
        <v>1</v>
      </c>
      <c r="H2395" s="1505" t="str" cm="1">
        <f t="array" aca="1" ref="H2395" ca="1">IF(I2395&lt;&gt;"",INDIRECT("'"&amp;I2395&amp;"'!"&amp;J2395),"")</f>
        <v/>
      </c>
      <c r="I2395" s="1510"/>
      <c r="J2395" s="1506"/>
      <c r="K2395" s="4"/>
    </row>
    <row r="2396" spans="1:11" ht="15">
      <c r="A2396" s="5">
        <v>2337</v>
      </c>
      <c r="B2396" s="721"/>
      <c r="F2396" s="4" t="s">
        <v>4914</v>
      </c>
      <c r="G2396" s="1" t="b">
        <f t="shared" ca="1" si="38"/>
        <v>1</v>
      </c>
      <c r="H2396" s="1505" t="str" cm="1">
        <f t="array" aca="1" ref="H2396" ca="1">IF(I2396&lt;&gt;"",INDIRECT("'"&amp;I2396&amp;"'!"&amp;J2396),"")</f>
        <v/>
      </c>
      <c r="I2396" s="1510"/>
      <c r="J2396" s="1506"/>
      <c r="K2396" s="4"/>
    </row>
    <row r="2397" spans="1:11" ht="15">
      <c r="A2397" s="5">
        <v>2338</v>
      </c>
      <c r="B2397" s="721"/>
      <c r="F2397" s="4" t="s">
        <v>4914</v>
      </c>
      <c r="G2397" s="1" t="b">
        <f t="shared" ca="1" si="38"/>
        <v>1</v>
      </c>
      <c r="H2397" s="1505" t="str" cm="1">
        <f t="array" aca="1" ref="H2397" ca="1">IF(I2397&lt;&gt;"",INDIRECT("'"&amp;I2397&amp;"'!"&amp;J2397),"")</f>
        <v/>
      </c>
      <c r="I2397" s="1510"/>
      <c r="J2397" s="1506"/>
      <c r="K2397" s="4"/>
    </row>
    <row r="2398" spans="1:11" ht="15">
      <c r="A2398" s="5">
        <v>2339</v>
      </c>
      <c r="B2398" s="721"/>
      <c r="F2398" s="4" t="s">
        <v>4914</v>
      </c>
      <c r="G2398" s="1" t="b">
        <f t="shared" ca="1" si="38"/>
        <v>1</v>
      </c>
      <c r="H2398" s="1505" t="str" cm="1">
        <f t="array" aca="1" ref="H2398" ca="1">IF(I2398&lt;&gt;"",INDIRECT("'"&amp;I2398&amp;"'!"&amp;J2398),"")</f>
        <v/>
      </c>
      <c r="I2398" s="1510"/>
      <c r="J2398" s="1506"/>
      <c r="K2398" s="4"/>
    </row>
    <row r="2399" spans="1:11" ht="15">
      <c r="A2399" s="5">
        <v>2340</v>
      </c>
      <c r="B2399" s="721"/>
      <c r="F2399" s="4" t="s">
        <v>4914</v>
      </c>
      <c r="G2399" s="1" t="b">
        <f t="shared" ca="1" si="38"/>
        <v>1</v>
      </c>
      <c r="H2399" s="1505" t="str" cm="1">
        <f t="array" aca="1" ref="H2399" ca="1">IF(I2399&lt;&gt;"",INDIRECT("'"&amp;I2399&amp;"'!"&amp;J2399),"")</f>
        <v/>
      </c>
      <c r="I2399" s="1510"/>
      <c r="J2399" s="1506"/>
      <c r="K2399" s="4"/>
    </row>
    <row r="2400" spans="1:11" ht="15">
      <c r="A2400" s="5">
        <v>2341</v>
      </c>
      <c r="B2400" s="721"/>
      <c r="F2400" s="4" t="s">
        <v>4914</v>
      </c>
      <c r="G2400" s="1" t="b">
        <f t="shared" ref="G2400:G2463" ca="1" si="39">H2400=B2400</f>
        <v>1</v>
      </c>
      <c r="H2400" s="1505" t="str" cm="1">
        <f t="array" aca="1" ref="H2400" ca="1">IF(I2400&lt;&gt;"",INDIRECT("'"&amp;I2400&amp;"'!"&amp;J2400),"")</f>
        <v/>
      </c>
      <c r="I2400" s="1510"/>
      <c r="J2400" s="1506"/>
      <c r="K2400" s="4"/>
    </row>
    <row r="2401" spans="1:11" ht="15">
      <c r="A2401" s="5">
        <v>2342</v>
      </c>
      <c r="B2401" s="721"/>
      <c r="F2401" s="4" t="s">
        <v>4914</v>
      </c>
      <c r="G2401" s="1" t="b">
        <f t="shared" ca="1" si="39"/>
        <v>1</v>
      </c>
      <c r="H2401" s="1505" t="str" cm="1">
        <f t="array" aca="1" ref="H2401" ca="1">IF(I2401&lt;&gt;"",INDIRECT("'"&amp;I2401&amp;"'!"&amp;J2401),"")</f>
        <v/>
      </c>
      <c r="I2401" s="1510"/>
      <c r="J2401" s="1506"/>
      <c r="K2401" s="4"/>
    </row>
    <row r="2402" spans="1:11" ht="15">
      <c r="A2402" s="5">
        <v>2343</v>
      </c>
      <c r="B2402" s="721"/>
      <c r="F2402" s="4" t="s">
        <v>4914</v>
      </c>
      <c r="G2402" s="1" t="b">
        <f t="shared" ca="1" si="39"/>
        <v>1</v>
      </c>
      <c r="H2402" s="1505" t="str" cm="1">
        <f t="array" aca="1" ref="H2402" ca="1">IF(I2402&lt;&gt;"",INDIRECT("'"&amp;I2402&amp;"'!"&amp;J2402),"")</f>
        <v/>
      </c>
      <c r="I2402" s="1510"/>
      <c r="J2402" s="1506"/>
      <c r="K2402" s="4"/>
    </row>
    <row r="2403" spans="1:11" ht="15">
      <c r="A2403" s="5">
        <v>2344</v>
      </c>
      <c r="B2403" s="721"/>
      <c r="F2403" s="4" t="s">
        <v>4914</v>
      </c>
      <c r="G2403" s="1" t="b">
        <f t="shared" ca="1" si="39"/>
        <v>1</v>
      </c>
      <c r="H2403" s="1505" t="str" cm="1">
        <f t="array" aca="1" ref="H2403" ca="1">IF(I2403&lt;&gt;"",INDIRECT("'"&amp;I2403&amp;"'!"&amp;J2403),"")</f>
        <v/>
      </c>
      <c r="I2403" s="1510"/>
      <c r="J2403" s="1506"/>
      <c r="K2403" s="4"/>
    </row>
    <row r="2404" spans="1:11" ht="15">
      <c r="A2404" s="5">
        <v>2345</v>
      </c>
      <c r="B2404" s="721"/>
      <c r="F2404" s="4" t="s">
        <v>4914</v>
      </c>
      <c r="G2404" s="1" t="b">
        <f t="shared" ca="1" si="39"/>
        <v>1</v>
      </c>
      <c r="H2404" s="1505" t="str" cm="1">
        <f t="array" aca="1" ref="H2404" ca="1">IF(I2404&lt;&gt;"",INDIRECT("'"&amp;I2404&amp;"'!"&amp;J2404),"")</f>
        <v/>
      </c>
      <c r="I2404" s="1510"/>
      <c r="J2404" s="1506"/>
      <c r="K2404" s="4"/>
    </row>
    <row r="2405" spans="1:11" ht="15">
      <c r="A2405" s="5">
        <v>2346</v>
      </c>
      <c r="B2405" s="721"/>
      <c r="F2405" s="4" t="s">
        <v>4914</v>
      </c>
      <c r="G2405" s="1" t="b">
        <f t="shared" ca="1" si="39"/>
        <v>1</v>
      </c>
      <c r="H2405" s="1505" t="str" cm="1">
        <f t="array" aca="1" ref="H2405" ca="1">IF(I2405&lt;&gt;"",INDIRECT("'"&amp;I2405&amp;"'!"&amp;J2405),"")</f>
        <v/>
      </c>
      <c r="I2405" s="1510"/>
      <c r="J2405" s="1506"/>
      <c r="K2405" s="4"/>
    </row>
    <row r="2406" spans="1:11" ht="15">
      <c r="A2406" s="5">
        <v>2347</v>
      </c>
      <c r="B2406" s="721"/>
      <c r="F2406" s="4" t="s">
        <v>4914</v>
      </c>
      <c r="G2406" s="1" t="b">
        <f t="shared" ca="1" si="39"/>
        <v>1</v>
      </c>
      <c r="H2406" s="1505" t="str" cm="1">
        <f t="array" aca="1" ref="H2406" ca="1">IF(I2406&lt;&gt;"",INDIRECT("'"&amp;I2406&amp;"'!"&amp;J2406),"")</f>
        <v/>
      </c>
      <c r="I2406" s="1510"/>
      <c r="J2406" s="1506"/>
      <c r="K2406" s="4"/>
    </row>
    <row r="2407" spans="1:11" ht="15">
      <c r="A2407" s="5">
        <v>2348</v>
      </c>
      <c r="B2407" s="721"/>
      <c r="F2407" s="4" t="s">
        <v>4914</v>
      </c>
      <c r="G2407" s="1" t="b">
        <f t="shared" ca="1" si="39"/>
        <v>1</v>
      </c>
      <c r="H2407" s="1505" t="str" cm="1">
        <f t="array" aca="1" ref="H2407" ca="1">IF(I2407&lt;&gt;"",INDIRECT("'"&amp;I2407&amp;"'!"&amp;J2407),"")</f>
        <v/>
      </c>
      <c r="I2407" s="1510"/>
      <c r="J2407" s="1506"/>
      <c r="K2407" s="4"/>
    </row>
    <row r="2408" spans="1:11" ht="15">
      <c r="A2408" s="5">
        <v>2349</v>
      </c>
      <c r="B2408" s="721"/>
      <c r="F2408" s="4" t="s">
        <v>4914</v>
      </c>
      <c r="G2408" s="1" t="b">
        <f t="shared" ca="1" si="39"/>
        <v>1</v>
      </c>
      <c r="H2408" s="1505" t="str" cm="1">
        <f t="array" aca="1" ref="H2408" ca="1">IF(I2408&lt;&gt;"",INDIRECT("'"&amp;I2408&amp;"'!"&amp;J2408),"")</f>
        <v/>
      </c>
      <c r="I2408" s="1510"/>
      <c r="J2408" s="1506"/>
      <c r="K2408" s="4"/>
    </row>
    <row r="2409" spans="1:11" ht="15">
      <c r="A2409" s="5">
        <v>2350</v>
      </c>
      <c r="B2409" s="721"/>
      <c r="F2409" s="4" t="s">
        <v>4914</v>
      </c>
      <c r="G2409" s="1" t="b">
        <f t="shared" ca="1" si="39"/>
        <v>1</v>
      </c>
      <c r="H2409" s="1505" t="str" cm="1">
        <f t="array" aca="1" ref="H2409" ca="1">IF(I2409&lt;&gt;"",INDIRECT("'"&amp;I2409&amp;"'!"&amp;J2409),"")</f>
        <v/>
      </c>
      <c r="I2409" s="1510"/>
      <c r="J2409" s="1506"/>
      <c r="K2409" s="4"/>
    </row>
    <row r="2410" spans="1:11" ht="15">
      <c r="A2410" s="5">
        <v>2351</v>
      </c>
      <c r="B2410" s="721"/>
      <c r="F2410" s="4" t="s">
        <v>4914</v>
      </c>
      <c r="G2410" s="1" t="b">
        <f t="shared" ca="1" si="39"/>
        <v>1</v>
      </c>
      <c r="H2410" s="1505" t="str" cm="1">
        <f t="array" aca="1" ref="H2410" ca="1">IF(I2410&lt;&gt;"",INDIRECT("'"&amp;I2410&amp;"'!"&amp;J2410),"")</f>
        <v/>
      </c>
      <c r="I2410" s="1510"/>
      <c r="J2410" s="1506"/>
      <c r="K2410" s="4"/>
    </row>
    <row r="2411" spans="1:11" ht="15">
      <c r="A2411" s="5">
        <v>2352</v>
      </c>
      <c r="B2411" s="721"/>
      <c r="F2411" s="4" t="s">
        <v>4914</v>
      </c>
      <c r="G2411" s="1" t="b">
        <f t="shared" ca="1" si="39"/>
        <v>1</v>
      </c>
      <c r="H2411" s="1505" t="str" cm="1">
        <f t="array" aca="1" ref="H2411" ca="1">IF(I2411&lt;&gt;"",INDIRECT("'"&amp;I2411&amp;"'!"&amp;J2411),"")</f>
        <v/>
      </c>
      <c r="I2411" s="1510"/>
      <c r="J2411" s="1506"/>
      <c r="K2411" s="4"/>
    </row>
    <row r="2412" spans="1:11" ht="15">
      <c r="A2412" s="5">
        <v>2353</v>
      </c>
      <c r="B2412" s="721"/>
      <c r="F2412" s="4" t="s">
        <v>4914</v>
      </c>
      <c r="G2412" s="1" t="b">
        <f t="shared" ca="1" si="39"/>
        <v>1</v>
      </c>
      <c r="H2412" s="1505" t="str" cm="1">
        <f t="array" aca="1" ref="H2412" ca="1">IF(I2412&lt;&gt;"",INDIRECT("'"&amp;I2412&amp;"'!"&amp;J2412),"")</f>
        <v/>
      </c>
      <c r="I2412" s="1510"/>
      <c r="J2412" s="1506"/>
      <c r="K2412" s="4"/>
    </row>
    <row r="2413" spans="1:11" ht="15">
      <c r="A2413" s="5">
        <v>2354</v>
      </c>
      <c r="B2413" s="721"/>
      <c r="F2413" s="4" t="s">
        <v>4914</v>
      </c>
      <c r="G2413" s="1" t="b">
        <f t="shared" ca="1" si="39"/>
        <v>1</v>
      </c>
      <c r="H2413" s="1505" t="str" cm="1">
        <f t="array" aca="1" ref="H2413" ca="1">IF(I2413&lt;&gt;"",INDIRECT("'"&amp;I2413&amp;"'!"&amp;J2413),"")</f>
        <v/>
      </c>
      <c r="I2413" s="1510"/>
      <c r="J2413" s="1506"/>
      <c r="K2413" s="4"/>
    </row>
    <row r="2414" spans="1:11" ht="15">
      <c r="A2414" s="5">
        <v>2355</v>
      </c>
      <c r="B2414" s="721"/>
      <c r="F2414" s="4" t="s">
        <v>4914</v>
      </c>
      <c r="G2414" s="1" t="b">
        <f t="shared" ca="1" si="39"/>
        <v>1</v>
      </c>
      <c r="H2414" s="1505" t="str" cm="1">
        <f t="array" aca="1" ref="H2414" ca="1">IF(I2414&lt;&gt;"",INDIRECT("'"&amp;I2414&amp;"'!"&amp;J2414),"")</f>
        <v/>
      </c>
      <c r="I2414" s="1510"/>
      <c r="J2414" s="1506"/>
      <c r="K2414" s="4"/>
    </row>
    <row r="2415" spans="1:11" ht="15">
      <c r="A2415" s="5">
        <v>2356</v>
      </c>
      <c r="B2415" s="721"/>
      <c r="F2415" s="4" t="s">
        <v>4914</v>
      </c>
      <c r="G2415" s="1" t="b">
        <f t="shared" ca="1" si="39"/>
        <v>1</v>
      </c>
      <c r="H2415" s="1505" t="str" cm="1">
        <f t="array" aca="1" ref="H2415" ca="1">IF(I2415&lt;&gt;"",INDIRECT("'"&amp;I2415&amp;"'!"&amp;J2415),"")</f>
        <v/>
      </c>
      <c r="I2415" s="1510"/>
      <c r="J2415" s="1506"/>
      <c r="K2415" s="4"/>
    </row>
    <row r="2416" spans="1:11" ht="15">
      <c r="A2416" s="5">
        <v>2357</v>
      </c>
      <c r="B2416" s="721"/>
      <c r="F2416" s="4" t="s">
        <v>4914</v>
      </c>
      <c r="G2416" s="1" t="b">
        <f t="shared" ca="1" si="39"/>
        <v>1</v>
      </c>
      <c r="H2416" s="1505" t="str" cm="1">
        <f t="array" aca="1" ref="H2416" ca="1">IF(I2416&lt;&gt;"",INDIRECT("'"&amp;I2416&amp;"'!"&amp;J2416),"")</f>
        <v/>
      </c>
      <c r="I2416" s="1510"/>
      <c r="J2416" s="1506"/>
      <c r="K2416" s="4"/>
    </row>
    <row r="2417" spans="1:11" ht="15">
      <c r="A2417" s="5">
        <v>2358</v>
      </c>
      <c r="B2417" s="721"/>
      <c r="F2417" s="4" t="s">
        <v>4914</v>
      </c>
      <c r="G2417" s="1" t="b">
        <f t="shared" ca="1" si="39"/>
        <v>1</v>
      </c>
      <c r="H2417" s="1505" t="str" cm="1">
        <f t="array" aca="1" ref="H2417" ca="1">IF(I2417&lt;&gt;"",INDIRECT("'"&amp;I2417&amp;"'!"&amp;J2417),"")</f>
        <v/>
      </c>
      <c r="I2417" s="1510"/>
      <c r="J2417" s="1506"/>
      <c r="K2417" s="4"/>
    </row>
    <row r="2418" spans="1:11" ht="15">
      <c r="A2418" s="5">
        <v>2359</v>
      </c>
      <c r="B2418" s="721"/>
      <c r="F2418" s="4" t="s">
        <v>4914</v>
      </c>
      <c r="G2418" s="1" t="b">
        <f t="shared" ca="1" si="39"/>
        <v>1</v>
      </c>
      <c r="H2418" s="1505" t="str" cm="1">
        <f t="array" aca="1" ref="H2418" ca="1">IF(I2418&lt;&gt;"",INDIRECT("'"&amp;I2418&amp;"'!"&amp;J2418),"")</f>
        <v/>
      </c>
      <c r="I2418" s="1510"/>
      <c r="J2418" s="1506"/>
      <c r="K2418" s="4"/>
    </row>
    <row r="2419" spans="1:11" ht="15">
      <c r="A2419" s="5">
        <v>2360</v>
      </c>
      <c r="B2419" s="721"/>
      <c r="F2419" s="4" t="s">
        <v>4914</v>
      </c>
      <c r="G2419" s="1" t="b">
        <f t="shared" ca="1" si="39"/>
        <v>1</v>
      </c>
      <c r="H2419" s="1505" t="str" cm="1">
        <f t="array" aca="1" ref="H2419" ca="1">IF(I2419&lt;&gt;"",INDIRECT("'"&amp;I2419&amp;"'!"&amp;J2419),"")</f>
        <v/>
      </c>
      <c r="I2419" s="1510"/>
      <c r="J2419" s="1506"/>
      <c r="K2419" s="4"/>
    </row>
    <row r="2420" spans="1:11" ht="15">
      <c r="A2420" s="5">
        <v>2361</v>
      </c>
      <c r="B2420" s="721"/>
      <c r="F2420" s="4" t="s">
        <v>4914</v>
      </c>
      <c r="G2420" s="1" t="b">
        <f t="shared" ca="1" si="39"/>
        <v>1</v>
      </c>
      <c r="H2420" s="1505" t="str" cm="1">
        <f t="array" aca="1" ref="H2420" ca="1">IF(I2420&lt;&gt;"",INDIRECT("'"&amp;I2420&amp;"'!"&amp;J2420),"")</f>
        <v/>
      </c>
      <c r="I2420" s="1510"/>
      <c r="J2420" s="1506"/>
      <c r="K2420" s="4"/>
    </row>
    <row r="2421" spans="1:11" ht="15">
      <c r="A2421" s="5">
        <v>2362</v>
      </c>
      <c r="B2421" s="721"/>
      <c r="F2421" s="4" t="s">
        <v>4914</v>
      </c>
      <c r="G2421" s="1" t="b">
        <f t="shared" ca="1" si="39"/>
        <v>1</v>
      </c>
      <c r="H2421" s="1505" t="str" cm="1">
        <f t="array" aca="1" ref="H2421" ca="1">IF(I2421&lt;&gt;"",INDIRECT("'"&amp;I2421&amp;"'!"&amp;J2421),"")</f>
        <v/>
      </c>
      <c r="I2421" s="1510"/>
      <c r="J2421" s="1506"/>
      <c r="K2421" s="4"/>
    </row>
    <row r="2422" spans="1:11" ht="15">
      <c r="A2422" s="5">
        <v>2363</v>
      </c>
      <c r="B2422" s="721"/>
      <c r="F2422" s="4" t="s">
        <v>4914</v>
      </c>
      <c r="G2422" s="1" t="b">
        <f t="shared" ca="1" si="39"/>
        <v>1</v>
      </c>
      <c r="H2422" s="1505" t="str" cm="1">
        <f t="array" aca="1" ref="H2422" ca="1">IF(I2422&lt;&gt;"",INDIRECT("'"&amp;I2422&amp;"'!"&amp;J2422),"")</f>
        <v/>
      </c>
      <c r="I2422" s="1510"/>
      <c r="J2422" s="1506"/>
      <c r="K2422" s="4"/>
    </row>
    <row r="2423" spans="1:11" ht="15">
      <c r="A2423" s="5">
        <v>2364</v>
      </c>
      <c r="B2423" s="721"/>
      <c r="F2423" s="4" t="s">
        <v>4914</v>
      </c>
      <c r="G2423" s="1" t="b">
        <f t="shared" ca="1" si="39"/>
        <v>1</v>
      </c>
      <c r="H2423" s="1505" t="str" cm="1">
        <f t="array" aca="1" ref="H2423" ca="1">IF(I2423&lt;&gt;"",INDIRECT("'"&amp;I2423&amp;"'!"&amp;J2423),"")</f>
        <v/>
      </c>
      <c r="I2423" s="1510"/>
      <c r="J2423" s="1506"/>
      <c r="K2423" s="4"/>
    </row>
    <row r="2424" spans="1:11" ht="15">
      <c r="A2424" s="5">
        <v>2365</v>
      </c>
      <c r="B2424" s="721"/>
      <c r="F2424" s="4" t="s">
        <v>4914</v>
      </c>
      <c r="G2424" s="1" t="b">
        <f t="shared" ca="1" si="39"/>
        <v>1</v>
      </c>
      <c r="H2424" s="1505" t="str" cm="1">
        <f t="array" aca="1" ref="H2424" ca="1">IF(I2424&lt;&gt;"",INDIRECT("'"&amp;I2424&amp;"'!"&amp;J2424),"")</f>
        <v/>
      </c>
      <c r="I2424" s="1510"/>
      <c r="J2424" s="1506"/>
      <c r="K2424" s="4"/>
    </row>
    <row r="2425" spans="1:11" ht="15">
      <c r="A2425" s="5">
        <v>2366</v>
      </c>
      <c r="B2425" s="721"/>
      <c r="F2425" s="4" t="s">
        <v>4914</v>
      </c>
      <c r="G2425" s="1" t="b">
        <f t="shared" ca="1" si="39"/>
        <v>1</v>
      </c>
      <c r="H2425" s="1505" t="str" cm="1">
        <f t="array" aca="1" ref="H2425" ca="1">IF(I2425&lt;&gt;"",INDIRECT("'"&amp;I2425&amp;"'!"&amp;J2425),"")</f>
        <v/>
      </c>
      <c r="I2425" s="1510"/>
      <c r="J2425" s="1506"/>
      <c r="K2425" s="4"/>
    </row>
    <row r="2426" spans="1:11" ht="15">
      <c r="A2426" s="5">
        <v>2367</v>
      </c>
      <c r="B2426" s="721"/>
      <c r="F2426" s="4" t="s">
        <v>4914</v>
      </c>
      <c r="G2426" s="1" t="b">
        <f t="shared" ca="1" si="39"/>
        <v>1</v>
      </c>
      <c r="H2426" s="1505" t="str" cm="1">
        <f t="array" aca="1" ref="H2426" ca="1">IF(I2426&lt;&gt;"",INDIRECT("'"&amp;I2426&amp;"'!"&amp;J2426),"")</f>
        <v/>
      </c>
      <c r="I2426" s="1510"/>
      <c r="J2426" s="1506"/>
      <c r="K2426" s="4"/>
    </row>
    <row r="2427" spans="1:11" ht="15">
      <c r="A2427" s="5">
        <v>2368</v>
      </c>
      <c r="B2427" s="721"/>
      <c r="F2427" s="4" t="s">
        <v>4914</v>
      </c>
      <c r="G2427" s="1" t="b">
        <f t="shared" ca="1" si="39"/>
        <v>1</v>
      </c>
      <c r="H2427" s="1505" t="str" cm="1">
        <f t="array" aca="1" ref="H2427" ca="1">IF(I2427&lt;&gt;"",INDIRECT("'"&amp;I2427&amp;"'!"&amp;J2427),"")</f>
        <v/>
      </c>
      <c r="I2427" s="1510"/>
      <c r="J2427" s="1506"/>
      <c r="K2427" s="4"/>
    </row>
    <row r="2428" spans="1:11" ht="15">
      <c r="A2428" s="5">
        <v>2369</v>
      </c>
      <c r="B2428" s="721"/>
      <c r="F2428" s="4" t="s">
        <v>4914</v>
      </c>
      <c r="G2428" s="1" t="b">
        <f t="shared" ca="1" si="39"/>
        <v>1</v>
      </c>
      <c r="H2428" s="1505" t="str" cm="1">
        <f t="array" aca="1" ref="H2428" ca="1">IF(I2428&lt;&gt;"",INDIRECT("'"&amp;I2428&amp;"'!"&amp;J2428),"")</f>
        <v/>
      </c>
      <c r="I2428" s="1510"/>
      <c r="J2428" s="1506"/>
      <c r="K2428" s="4"/>
    </row>
    <row r="2429" spans="1:11" ht="15">
      <c r="A2429" s="5">
        <v>2370</v>
      </c>
      <c r="B2429" s="721"/>
      <c r="F2429" s="4" t="s">
        <v>4914</v>
      </c>
      <c r="G2429" s="1" t="b">
        <f t="shared" ca="1" si="39"/>
        <v>1</v>
      </c>
      <c r="H2429" s="1505" t="str" cm="1">
        <f t="array" aca="1" ref="H2429" ca="1">IF(I2429&lt;&gt;"",INDIRECT("'"&amp;I2429&amp;"'!"&amp;J2429),"")</f>
        <v/>
      </c>
      <c r="I2429" s="1510"/>
      <c r="J2429" s="1506"/>
      <c r="K2429" s="4"/>
    </row>
    <row r="2430" spans="1:11" ht="15">
      <c r="A2430" s="5">
        <v>2371</v>
      </c>
      <c r="B2430" s="721"/>
      <c r="F2430" s="4" t="s">
        <v>4914</v>
      </c>
      <c r="G2430" s="1" t="b">
        <f t="shared" ca="1" si="39"/>
        <v>1</v>
      </c>
      <c r="H2430" s="1505" t="str" cm="1">
        <f t="array" aca="1" ref="H2430" ca="1">IF(I2430&lt;&gt;"",INDIRECT("'"&amp;I2430&amp;"'!"&amp;J2430),"")</f>
        <v/>
      </c>
      <c r="I2430" s="1510"/>
      <c r="J2430" s="1506"/>
      <c r="K2430" s="4"/>
    </row>
    <row r="2431" spans="1:11" ht="15">
      <c r="A2431" s="5">
        <v>2372</v>
      </c>
      <c r="B2431" s="721"/>
      <c r="F2431" s="4" t="s">
        <v>4914</v>
      </c>
      <c r="G2431" s="1" t="b">
        <f t="shared" ca="1" si="39"/>
        <v>1</v>
      </c>
      <c r="H2431" s="1505" t="str" cm="1">
        <f t="array" aca="1" ref="H2431" ca="1">IF(I2431&lt;&gt;"",INDIRECT("'"&amp;I2431&amp;"'!"&amp;J2431),"")</f>
        <v/>
      </c>
      <c r="I2431" s="1510"/>
      <c r="J2431" s="1506"/>
      <c r="K2431" s="4"/>
    </row>
    <row r="2432" spans="1:11" ht="15">
      <c r="A2432" s="5">
        <v>2373</v>
      </c>
      <c r="B2432" s="721"/>
      <c r="F2432" s="4" t="s">
        <v>4914</v>
      </c>
      <c r="G2432" s="1" t="b">
        <f t="shared" ca="1" si="39"/>
        <v>1</v>
      </c>
      <c r="H2432" s="1505" t="str" cm="1">
        <f t="array" aca="1" ref="H2432" ca="1">IF(I2432&lt;&gt;"",INDIRECT("'"&amp;I2432&amp;"'!"&amp;J2432),"")</f>
        <v/>
      </c>
      <c r="I2432" s="1510"/>
      <c r="J2432" s="1506"/>
      <c r="K2432" s="4"/>
    </row>
    <row r="2433" spans="1:11" ht="15">
      <c r="A2433">
        <v>2374</v>
      </c>
      <c r="B2433" s="721">
        <f>'Assets-Liab 5-6'!C38</f>
        <v>3656034</v>
      </c>
      <c r="F2433" s="4"/>
      <c r="G2433" s="1" t="b">
        <f t="shared" ca="1" si="39"/>
        <v>1</v>
      </c>
      <c r="H2433" s="1505" cm="1">
        <f t="array" aca="1" ref="H2433" ca="1">IF(I2433&lt;&gt;"",INDIRECT("'"&amp;I2433&amp;"'!"&amp;J2433),"")</f>
        <v>3656034</v>
      </c>
      <c r="I2433" s="1510" t="s">
        <v>4916</v>
      </c>
      <c r="J2433" s="1506" t="s">
        <v>5003</v>
      </c>
      <c r="K2433" s="4"/>
    </row>
    <row r="2434" spans="1:11" ht="15">
      <c r="A2434" s="5">
        <v>2375</v>
      </c>
      <c r="B2434" s="721"/>
      <c r="F2434" s="4" t="s">
        <v>4914</v>
      </c>
      <c r="G2434" s="1" t="b">
        <f t="shared" ca="1" si="39"/>
        <v>1</v>
      </c>
      <c r="H2434" s="1505" t="str" cm="1">
        <f t="array" aca="1" ref="H2434" ca="1">IF(I2434&lt;&gt;"",INDIRECT("'"&amp;I2434&amp;"'!"&amp;J2434),"")</f>
        <v/>
      </c>
      <c r="I2434" s="1510"/>
      <c r="J2434" s="1506"/>
      <c r="K2434" s="4"/>
    </row>
    <row r="2435" spans="1:11" ht="15">
      <c r="A2435">
        <v>2376</v>
      </c>
      <c r="B2435" s="721">
        <f>'Assets-Liab 5-6'!D38</f>
        <v>0</v>
      </c>
      <c r="F2435" s="4"/>
      <c r="G2435" s="1" t="b">
        <f t="shared" ca="1" si="39"/>
        <v>1</v>
      </c>
      <c r="H2435" s="1505" cm="1">
        <f t="array" aca="1" ref="H2435" ca="1">IF(I2435&lt;&gt;"",INDIRECT("'"&amp;I2435&amp;"'!"&amp;J2435),"")</f>
        <v>0</v>
      </c>
      <c r="I2435" s="1510" t="s">
        <v>4916</v>
      </c>
      <c r="J2435" s="1506" t="s">
        <v>5039</v>
      </c>
      <c r="K2435" s="4"/>
    </row>
    <row r="2436" spans="1:11" ht="15">
      <c r="A2436" s="5">
        <v>2377</v>
      </c>
      <c r="B2436" s="721"/>
      <c r="F2436" s="4" t="s">
        <v>4914</v>
      </c>
      <c r="G2436" s="1" t="b">
        <f t="shared" ca="1" si="39"/>
        <v>1</v>
      </c>
      <c r="H2436" s="1505" t="str" cm="1">
        <f t="array" aca="1" ref="H2436" ca="1">IF(I2436&lt;&gt;"",INDIRECT("'"&amp;I2436&amp;"'!"&amp;J2436),"")</f>
        <v/>
      </c>
      <c r="I2436" s="1510"/>
      <c r="J2436" s="1506"/>
      <c r="K2436" s="4"/>
    </row>
    <row r="2437" spans="1:11" ht="15">
      <c r="A2437" s="5">
        <v>2378</v>
      </c>
      <c r="B2437" s="721"/>
      <c r="F2437" s="4" t="s">
        <v>4914</v>
      </c>
      <c r="G2437" s="1" t="b">
        <f t="shared" ca="1" si="39"/>
        <v>1</v>
      </c>
      <c r="H2437" s="1505" t="str" cm="1">
        <f t="array" aca="1" ref="H2437" ca="1">IF(I2437&lt;&gt;"",INDIRECT("'"&amp;I2437&amp;"'!"&amp;J2437),"")</f>
        <v/>
      </c>
      <c r="I2437" s="1510"/>
      <c r="J2437" s="1506"/>
      <c r="K2437" s="4"/>
    </row>
    <row r="2438" spans="1:11" ht="15">
      <c r="A2438" s="5">
        <v>2379</v>
      </c>
      <c r="B2438" s="721"/>
      <c r="F2438" s="4" t="s">
        <v>4914</v>
      </c>
      <c r="G2438" s="1" t="b">
        <f t="shared" ca="1" si="39"/>
        <v>1</v>
      </c>
      <c r="H2438" s="1505" t="str" cm="1">
        <f t="array" aca="1" ref="H2438" ca="1">IF(I2438&lt;&gt;"",INDIRECT("'"&amp;I2438&amp;"'!"&amp;J2438),"")</f>
        <v/>
      </c>
      <c r="I2438" s="1510"/>
      <c r="J2438" s="1506"/>
      <c r="K2438" s="4"/>
    </row>
    <row r="2439" spans="1:11" ht="15">
      <c r="A2439" s="5">
        <v>2380</v>
      </c>
      <c r="B2439" s="721"/>
      <c r="F2439" s="4" t="s">
        <v>4914</v>
      </c>
      <c r="G2439" s="1" t="b">
        <f t="shared" ca="1" si="39"/>
        <v>1</v>
      </c>
      <c r="H2439" s="1505" t="str" cm="1">
        <f t="array" aca="1" ref="H2439" ca="1">IF(I2439&lt;&gt;"",INDIRECT("'"&amp;I2439&amp;"'!"&amp;J2439),"")</f>
        <v/>
      </c>
      <c r="I2439" s="1510"/>
      <c r="J2439" s="1506"/>
      <c r="K2439" s="4"/>
    </row>
    <row r="2440" spans="1:11" ht="15">
      <c r="A2440" s="5">
        <v>2381</v>
      </c>
      <c r="B2440" s="721"/>
      <c r="F2440" s="4" t="s">
        <v>4914</v>
      </c>
      <c r="G2440" s="1" t="b">
        <f t="shared" ca="1" si="39"/>
        <v>1</v>
      </c>
      <c r="H2440" s="1505" t="str" cm="1">
        <f t="array" aca="1" ref="H2440" ca="1">IF(I2440&lt;&gt;"",INDIRECT("'"&amp;I2440&amp;"'!"&amp;J2440),"")</f>
        <v/>
      </c>
      <c r="I2440" s="1510"/>
      <c r="J2440" s="1506"/>
      <c r="K2440" s="4"/>
    </row>
    <row r="2441" spans="1:11" ht="15">
      <c r="A2441" s="5">
        <v>2382</v>
      </c>
      <c r="B2441" s="721"/>
      <c r="F2441" s="4" t="s">
        <v>4914</v>
      </c>
      <c r="G2441" s="1" t="b">
        <f t="shared" ca="1" si="39"/>
        <v>1</v>
      </c>
      <c r="H2441" s="1505" t="str" cm="1">
        <f t="array" aca="1" ref="H2441" ca="1">IF(I2441&lt;&gt;"",INDIRECT("'"&amp;I2441&amp;"'!"&amp;J2441),"")</f>
        <v/>
      </c>
      <c r="I2441" s="1510"/>
      <c r="J2441" s="1506"/>
      <c r="K2441" s="4"/>
    </row>
    <row r="2442" spans="1:11" ht="15">
      <c r="A2442" s="5">
        <v>2383</v>
      </c>
      <c r="B2442" s="721"/>
      <c r="F2442" s="4" t="s">
        <v>4914</v>
      </c>
      <c r="G2442" s="1" t="b">
        <f t="shared" ca="1" si="39"/>
        <v>1</v>
      </c>
      <c r="H2442" s="1505" t="str" cm="1">
        <f t="array" aca="1" ref="H2442" ca="1">IF(I2442&lt;&gt;"",INDIRECT("'"&amp;I2442&amp;"'!"&amp;J2442),"")</f>
        <v/>
      </c>
      <c r="I2442" s="1510"/>
      <c r="J2442" s="1506"/>
      <c r="K2442" s="4"/>
    </row>
    <row r="2443" spans="1:11" ht="15">
      <c r="A2443" s="5">
        <v>2384</v>
      </c>
      <c r="B2443" s="721"/>
      <c r="F2443" s="4" t="s">
        <v>4914</v>
      </c>
      <c r="G2443" s="1" t="b">
        <f t="shared" ca="1" si="39"/>
        <v>1</v>
      </c>
      <c r="H2443" s="1505" t="str" cm="1">
        <f t="array" aca="1" ref="H2443" ca="1">IF(I2443&lt;&gt;"",INDIRECT("'"&amp;I2443&amp;"'!"&amp;J2443),"")</f>
        <v/>
      </c>
      <c r="I2443" s="1510"/>
      <c r="J2443" s="1506"/>
      <c r="K2443" s="4"/>
    </row>
    <row r="2444" spans="1:11" ht="15">
      <c r="A2444" s="5">
        <v>2385</v>
      </c>
      <c r="B2444" s="721"/>
      <c r="F2444" s="4" t="s">
        <v>4914</v>
      </c>
      <c r="G2444" s="1" t="b">
        <f t="shared" ca="1" si="39"/>
        <v>1</v>
      </c>
      <c r="H2444" s="1505" t="str" cm="1">
        <f t="array" aca="1" ref="H2444" ca="1">IF(I2444&lt;&gt;"",INDIRECT("'"&amp;I2444&amp;"'!"&amp;J2444),"")</f>
        <v/>
      </c>
      <c r="I2444" s="1510"/>
      <c r="J2444" s="1506"/>
      <c r="K2444" s="4"/>
    </row>
    <row r="2445" spans="1:11" ht="15">
      <c r="A2445" s="5">
        <v>2386</v>
      </c>
      <c r="B2445" s="721"/>
      <c r="F2445" s="4" t="s">
        <v>4914</v>
      </c>
      <c r="G2445" s="1" t="b">
        <f t="shared" ca="1" si="39"/>
        <v>1</v>
      </c>
      <c r="H2445" s="1505" t="str" cm="1">
        <f t="array" aca="1" ref="H2445" ca="1">IF(I2445&lt;&gt;"",INDIRECT("'"&amp;I2445&amp;"'!"&amp;J2445),"")</f>
        <v/>
      </c>
      <c r="I2445" s="1510"/>
      <c r="J2445" s="1506"/>
      <c r="K2445" s="4"/>
    </row>
    <row r="2446" spans="1:11" ht="15">
      <c r="A2446" s="5">
        <v>2387</v>
      </c>
      <c r="B2446" s="721"/>
      <c r="F2446" s="4" t="s">
        <v>4914</v>
      </c>
      <c r="G2446" s="1" t="b">
        <f t="shared" ca="1" si="39"/>
        <v>1</v>
      </c>
      <c r="H2446" s="1505" t="str" cm="1">
        <f t="array" aca="1" ref="H2446" ca="1">IF(I2446&lt;&gt;"",INDIRECT("'"&amp;I2446&amp;"'!"&amp;J2446),"")</f>
        <v/>
      </c>
      <c r="I2446" s="1510"/>
      <c r="J2446" s="1506"/>
      <c r="K2446" s="4"/>
    </row>
    <row r="2447" spans="1:11" ht="15">
      <c r="A2447" s="5">
        <v>2388</v>
      </c>
      <c r="B2447" s="721"/>
      <c r="F2447" s="4" t="s">
        <v>4914</v>
      </c>
      <c r="G2447" s="1" t="b">
        <f t="shared" ca="1" si="39"/>
        <v>1</v>
      </c>
      <c r="H2447" s="1505" t="str" cm="1">
        <f t="array" aca="1" ref="H2447" ca="1">IF(I2447&lt;&gt;"",INDIRECT("'"&amp;I2447&amp;"'!"&amp;J2447),"")</f>
        <v/>
      </c>
      <c r="I2447" s="1510"/>
      <c r="J2447" s="1506"/>
      <c r="K2447" s="4"/>
    </row>
    <row r="2448" spans="1:11" ht="15">
      <c r="A2448" s="5">
        <v>2389</v>
      </c>
      <c r="B2448" s="721"/>
      <c r="F2448" s="4" t="s">
        <v>4914</v>
      </c>
      <c r="G2448" s="1" t="b">
        <f t="shared" ca="1" si="39"/>
        <v>1</v>
      </c>
      <c r="H2448" s="1505" t="str" cm="1">
        <f t="array" aca="1" ref="H2448" ca="1">IF(I2448&lt;&gt;"",INDIRECT("'"&amp;I2448&amp;"'!"&amp;J2448),"")</f>
        <v/>
      </c>
      <c r="I2448" s="1510"/>
      <c r="J2448" s="1506"/>
      <c r="K2448" s="4"/>
    </row>
    <row r="2449" spans="1:11" ht="15">
      <c r="A2449" s="5">
        <v>2390</v>
      </c>
      <c r="B2449" s="721"/>
      <c r="F2449" s="4" t="s">
        <v>4914</v>
      </c>
      <c r="G2449" s="1" t="b">
        <f t="shared" ca="1" si="39"/>
        <v>1</v>
      </c>
      <c r="H2449" s="1505" t="str" cm="1">
        <f t="array" aca="1" ref="H2449" ca="1">IF(I2449&lt;&gt;"",INDIRECT("'"&amp;I2449&amp;"'!"&amp;J2449),"")</f>
        <v/>
      </c>
      <c r="I2449" s="1510"/>
      <c r="J2449" s="1506"/>
      <c r="K2449" s="4"/>
    </row>
    <row r="2450" spans="1:11" ht="15">
      <c r="A2450" s="5">
        <v>2391</v>
      </c>
      <c r="B2450" s="721"/>
      <c r="F2450" s="4" t="s">
        <v>4914</v>
      </c>
      <c r="G2450" s="1" t="b">
        <f t="shared" ca="1" si="39"/>
        <v>1</v>
      </c>
      <c r="H2450" s="1505" t="str" cm="1">
        <f t="array" aca="1" ref="H2450" ca="1">IF(I2450&lt;&gt;"",INDIRECT("'"&amp;I2450&amp;"'!"&amp;J2450),"")</f>
        <v/>
      </c>
      <c r="I2450" s="1510"/>
      <c r="J2450" s="1506"/>
      <c r="K2450" s="4"/>
    </row>
    <row r="2451" spans="1:11" ht="15">
      <c r="A2451" s="5">
        <v>2392</v>
      </c>
      <c r="B2451" s="721"/>
      <c r="F2451" s="4" t="s">
        <v>4914</v>
      </c>
      <c r="G2451" s="1" t="b">
        <f t="shared" ca="1" si="39"/>
        <v>1</v>
      </c>
      <c r="H2451" s="1505" t="str" cm="1">
        <f t="array" aca="1" ref="H2451" ca="1">IF(I2451&lt;&gt;"",INDIRECT("'"&amp;I2451&amp;"'!"&amp;J2451),"")</f>
        <v/>
      </c>
      <c r="I2451" s="1510"/>
      <c r="J2451" s="1506"/>
      <c r="K2451" s="4"/>
    </row>
    <row r="2452" spans="1:11" ht="15">
      <c r="A2452" s="5">
        <v>2393</v>
      </c>
      <c r="B2452" s="721"/>
      <c r="F2452" s="4" t="s">
        <v>4914</v>
      </c>
      <c r="G2452" s="1" t="b">
        <f t="shared" ca="1" si="39"/>
        <v>1</v>
      </c>
      <c r="H2452" s="1505" t="str" cm="1">
        <f t="array" aca="1" ref="H2452" ca="1">IF(I2452&lt;&gt;"",INDIRECT("'"&amp;I2452&amp;"'!"&amp;J2452),"")</f>
        <v/>
      </c>
      <c r="I2452" s="1510"/>
      <c r="J2452" s="1506"/>
      <c r="K2452" s="4"/>
    </row>
    <row r="2453" spans="1:11" ht="15">
      <c r="A2453" s="5">
        <v>2394</v>
      </c>
      <c r="B2453" s="721"/>
      <c r="F2453" s="4" t="s">
        <v>4914</v>
      </c>
      <c r="G2453" s="1" t="b">
        <f t="shared" ca="1" si="39"/>
        <v>1</v>
      </c>
      <c r="H2453" s="1505" t="str" cm="1">
        <f t="array" aca="1" ref="H2453" ca="1">IF(I2453&lt;&gt;"",INDIRECT("'"&amp;I2453&amp;"'!"&amp;J2453),"")</f>
        <v/>
      </c>
      <c r="I2453" s="1510"/>
      <c r="J2453" s="1506"/>
      <c r="K2453" s="4"/>
    </row>
    <row r="2454" spans="1:11" ht="15">
      <c r="A2454" s="5">
        <v>2395</v>
      </c>
      <c r="B2454" s="721"/>
      <c r="F2454" s="4" t="s">
        <v>4914</v>
      </c>
      <c r="G2454" s="1" t="b">
        <f t="shared" ca="1" si="39"/>
        <v>1</v>
      </c>
      <c r="H2454" s="1505" t="str" cm="1">
        <f t="array" aca="1" ref="H2454" ca="1">IF(I2454&lt;&gt;"",INDIRECT("'"&amp;I2454&amp;"'!"&amp;J2454),"")</f>
        <v/>
      </c>
      <c r="I2454" s="1510"/>
      <c r="J2454" s="1506"/>
      <c r="K2454" s="4"/>
    </row>
    <row r="2455" spans="1:11" ht="15">
      <c r="A2455" s="5">
        <v>2396</v>
      </c>
      <c r="B2455" s="721"/>
      <c r="F2455" s="4" t="s">
        <v>4914</v>
      </c>
      <c r="G2455" s="1" t="b">
        <f t="shared" ca="1" si="39"/>
        <v>1</v>
      </c>
      <c r="H2455" s="1505" t="str" cm="1">
        <f t="array" aca="1" ref="H2455" ca="1">IF(I2455&lt;&gt;"",INDIRECT("'"&amp;I2455&amp;"'!"&amp;J2455),"")</f>
        <v/>
      </c>
      <c r="I2455" s="1510"/>
      <c r="J2455" s="1506"/>
      <c r="K2455" s="4"/>
    </row>
    <row r="2456" spans="1:11" ht="15">
      <c r="A2456" s="5">
        <v>2397</v>
      </c>
      <c r="B2456" s="721"/>
      <c r="F2456" s="4" t="s">
        <v>4914</v>
      </c>
      <c r="G2456" s="1" t="b">
        <f t="shared" ca="1" si="39"/>
        <v>1</v>
      </c>
      <c r="H2456" s="1505" t="str" cm="1">
        <f t="array" aca="1" ref="H2456" ca="1">IF(I2456&lt;&gt;"",INDIRECT("'"&amp;I2456&amp;"'!"&amp;J2456),"")</f>
        <v/>
      </c>
      <c r="I2456" s="1510"/>
      <c r="J2456" s="1506"/>
      <c r="K2456" s="4"/>
    </row>
    <row r="2457" spans="1:11" ht="15">
      <c r="A2457" s="5">
        <v>2398</v>
      </c>
      <c r="B2457" s="721"/>
      <c r="F2457" s="4" t="s">
        <v>4914</v>
      </c>
      <c r="G2457" s="1" t="b">
        <f t="shared" ca="1" si="39"/>
        <v>1</v>
      </c>
      <c r="H2457" s="1505" t="str" cm="1">
        <f t="array" aca="1" ref="H2457" ca="1">IF(I2457&lt;&gt;"",INDIRECT("'"&amp;I2457&amp;"'!"&amp;J2457),"")</f>
        <v/>
      </c>
      <c r="I2457" s="1510"/>
      <c r="J2457" s="1506"/>
      <c r="K2457" s="4"/>
    </row>
    <row r="2458" spans="1:11" ht="15">
      <c r="A2458" s="5">
        <v>2399</v>
      </c>
      <c r="B2458" s="721"/>
      <c r="F2458" s="4" t="s">
        <v>4914</v>
      </c>
      <c r="G2458" s="1" t="b">
        <f t="shared" ca="1" si="39"/>
        <v>1</v>
      </c>
      <c r="H2458" s="1505" t="str" cm="1">
        <f t="array" aca="1" ref="H2458" ca="1">IF(I2458&lt;&gt;"",INDIRECT("'"&amp;I2458&amp;"'!"&amp;J2458),"")</f>
        <v/>
      </c>
      <c r="I2458" s="1510"/>
      <c r="J2458" s="1506"/>
      <c r="K2458" s="4"/>
    </row>
    <row r="2459" spans="1:11" ht="15">
      <c r="A2459" s="5">
        <v>2400</v>
      </c>
      <c r="B2459" s="721"/>
      <c r="F2459" s="4" t="s">
        <v>4914</v>
      </c>
      <c r="G2459" s="1" t="b">
        <f t="shared" ca="1" si="39"/>
        <v>1</v>
      </c>
      <c r="H2459" s="1505" t="str" cm="1">
        <f t="array" aca="1" ref="H2459" ca="1">IF(I2459&lt;&gt;"",INDIRECT("'"&amp;I2459&amp;"'!"&amp;J2459),"")</f>
        <v/>
      </c>
      <c r="I2459" s="1510"/>
      <c r="J2459" s="1506"/>
      <c r="K2459" s="4"/>
    </row>
    <row r="2460" spans="1:11" ht="15">
      <c r="A2460" s="5">
        <v>2401</v>
      </c>
      <c r="B2460" s="721"/>
      <c r="F2460" s="4" t="s">
        <v>4914</v>
      </c>
      <c r="G2460" s="1" t="b">
        <f t="shared" ca="1" si="39"/>
        <v>1</v>
      </c>
      <c r="H2460" s="1505" t="str" cm="1">
        <f t="array" aca="1" ref="H2460" ca="1">IF(I2460&lt;&gt;"",INDIRECT("'"&amp;I2460&amp;"'!"&amp;J2460),"")</f>
        <v/>
      </c>
      <c r="I2460" s="1510"/>
      <c r="J2460" s="1506"/>
      <c r="K2460" s="4"/>
    </row>
    <row r="2461" spans="1:11" ht="15">
      <c r="A2461" s="5">
        <v>2402</v>
      </c>
      <c r="B2461" s="721"/>
      <c r="F2461" s="4" t="s">
        <v>4914</v>
      </c>
      <c r="G2461" s="1" t="b">
        <f t="shared" ca="1" si="39"/>
        <v>1</v>
      </c>
      <c r="H2461" s="1505" t="str" cm="1">
        <f t="array" aca="1" ref="H2461" ca="1">IF(I2461&lt;&gt;"",INDIRECT("'"&amp;I2461&amp;"'!"&amp;J2461),"")</f>
        <v/>
      </c>
      <c r="I2461" s="1510"/>
      <c r="J2461" s="1506"/>
      <c r="K2461" s="4"/>
    </row>
    <row r="2462" spans="1:11" ht="15">
      <c r="A2462" s="5">
        <v>2403</v>
      </c>
      <c r="B2462" s="721"/>
      <c r="F2462" s="4" t="s">
        <v>4914</v>
      </c>
      <c r="G2462" s="1" t="b">
        <f t="shared" ca="1" si="39"/>
        <v>1</v>
      </c>
      <c r="H2462" s="1505" t="str" cm="1">
        <f t="array" aca="1" ref="H2462" ca="1">IF(I2462&lt;&gt;"",INDIRECT("'"&amp;I2462&amp;"'!"&amp;J2462),"")</f>
        <v/>
      </c>
      <c r="I2462" s="1510"/>
      <c r="J2462" s="1506"/>
      <c r="K2462" s="4"/>
    </row>
    <row r="2463" spans="1:11" ht="15">
      <c r="A2463" s="5">
        <v>2404</v>
      </c>
      <c r="B2463" s="721"/>
      <c r="F2463" s="4" t="s">
        <v>4914</v>
      </c>
      <c r="G2463" s="1" t="b">
        <f t="shared" ca="1" si="39"/>
        <v>1</v>
      </c>
      <c r="H2463" s="1505" t="str" cm="1">
        <f t="array" aca="1" ref="H2463" ca="1">IF(I2463&lt;&gt;"",INDIRECT("'"&amp;I2463&amp;"'!"&amp;J2463),"")</f>
        <v/>
      </c>
      <c r="I2463" s="1510"/>
      <c r="J2463" s="1506"/>
      <c r="K2463" s="4"/>
    </row>
    <row r="2464" spans="1:11" ht="15">
      <c r="A2464" s="5">
        <v>2405</v>
      </c>
      <c r="B2464" s="721"/>
      <c r="F2464" s="4" t="s">
        <v>4914</v>
      </c>
      <c r="G2464" s="1" t="b">
        <f t="shared" ref="G2464:G2527" ca="1" si="40">H2464=B2464</f>
        <v>1</v>
      </c>
      <c r="H2464" s="1505" t="str" cm="1">
        <f t="array" aca="1" ref="H2464" ca="1">IF(I2464&lt;&gt;"",INDIRECT("'"&amp;I2464&amp;"'!"&amp;J2464),"")</f>
        <v/>
      </c>
      <c r="I2464" s="1510"/>
      <c r="J2464" s="1506"/>
      <c r="K2464" s="4"/>
    </row>
    <row r="2465" spans="1:11" ht="15">
      <c r="A2465" s="5">
        <v>2406</v>
      </c>
      <c r="B2465" s="721"/>
      <c r="F2465" s="4" t="s">
        <v>4914</v>
      </c>
      <c r="G2465" s="1" t="b">
        <f t="shared" ca="1" si="40"/>
        <v>1</v>
      </c>
      <c r="H2465" s="1505" t="str" cm="1">
        <f t="array" aca="1" ref="H2465" ca="1">IF(I2465&lt;&gt;"",INDIRECT("'"&amp;I2465&amp;"'!"&amp;J2465),"")</f>
        <v/>
      </c>
      <c r="I2465" s="1510"/>
      <c r="J2465" s="1506"/>
      <c r="K2465" s="4"/>
    </row>
    <row r="2466" spans="1:11" ht="15">
      <c r="A2466" s="5">
        <v>2407</v>
      </c>
      <c r="B2466" s="721"/>
      <c r="F2466" s="4" t="s">
        <v>4914</v>
      </c>
      <c r="G2466" s="1" t="b">
        <f t="shared" ca="1" si="40"/>
        <v>1</v>
      </c>
      <c r="H2466" s="1505" t="str" cm="1">
        <f t="array" aca="1" ref="H2466" ca="1">IF(I2466&lt;&gt;"",INDIRECT("'"&amp;I2466&amp;"'!"&amp;J2466),"")</f>
        <v/>
      </c>
      <c r="I2466" s="1510"/>
      <c r="J2466" s="1506"/>
      <c r="K2466" s="4"/>
    </row>
    <row r="2467" spans="1:11" ht="15">
      <c r="A2467" s="5">
        <v>2408</v>
      </c>
      <c r="B2467" s="721"/>
      <c r="F2467" s="4" t="s">
        <v>4914</v>
      </c>
      <c r="G2467" s="1" t="b">
        <f t="shared" ca="1" si="40"/>
        <v>1</v>
      </c>
      <c r="H2467" s="1505" t="str" cm="1">
        <f t="array" aca="1" ref="H2467" ca="1">IF(I2467&lt;&gt;"",INDIRECT("'"&amp;I2467&amp;"'!"&amp;J2467),"")</f>
        <v/>
      </c>
      <c r="I2467" s="1510"/>
      <c r="J2467" s="1506"/>
      <c r="K2467" s="4"/>
    </row>
    <row r="2468" spans="1:11" ht="15">
      <c r="A2468" s="5">
        <v>2409</v>
      </c>
      <c r="B2468" s="721"/>
      <c r="F2468" s="4" t="s">
        <v>4914</v>
      </c>
      <c r="G2468" s="1" t="b">
        <f t="shared" ca="1" si="40"/>
        <v>1</v>
      </c>
      <c r="H2468" s="1505" t="str" cm="1">
        <f t="array" aca="1" ref="H2468" ca="1">IF(I2468&lt;&gt;"",INDIRECT("'"&amp;I2468&amp;"'!"&amp;J2468),"")</f>
        <v/>
      </c>
      <c r="I2468" s="1510"/>
      <c r="J2468" s="1506"/>
      <c r="K2468" s="4"/>
    </row>
    <row r="2469" spans="1:11" ht="15">
      <c r="A2469" s="5">
        <v>2410</v>
      </c>
      <c r="B2469" s="721"/>
      <c r="F2469" s="4" t="s">
        <v>4914</v>
      </c>
      <c r="G2469" s="1" t="b">
        <f t="shared" ca="1" si="40"/>
        <v>1</v>
      </c>
      <c r="H2469" s="1505" t="str" cm="1">
        <f t="array" aca="1" ref="H2469" ca="1">IF(I2469&lt;&gt;"",INDIRECT("'"&amp;I2469&amp;"'!"&amp;J2469),"")</f>
        <v/>
      </c>
      <c r="I2469" s="1510"/>
      <c r="J2469" s="1506"/>
      <c r="K2469" s="4"/>
    </row>
    <row r="2470" spans="1:11" ht="15">
      <c r="A2470" s="5">
        <v>2411</v>
      </c>
      <c r="B2470" s="721"/>
      <c r="F2470" s="4" t="s">
        <v>4914</v>
      </c>
      <c r="G2470" s="1" t="b">
        <f t="shared" ca="1" si="40"/>
        <v>1</v>
      </c>
      <c r="H2470" s="1505" t="str" cm="1">
        <f t="array" aca="1" ref="H2470" ca="1">IF(I2470&lt;&gt;"",INDIRECT("'"&amp;I2470&amp;"'!"&amp;J2470),"")</f>
        <v/>
      </c>
      <c r="I2470" s="1510"/>
      <c r="J2470" s="1506"/>
      <c r="K2470" s="4"/>
    </row>
    <row r="2471" spans="1:11" ht="15">
      <c r="A2471" s="5">
        <v>2412</v>
      </c>
      <c r="B2471" s="721"/>
      <c r="F2471" s="4" t="s">
        <v>4914</v>
      </c>
      <c r="G2471" s="1" t="b">
        <f t="shared" ca="1" si="40"/>
        <v>1</v>
      </c>
      <c r="H2471" s="1505" t="str" cm="1">
        <f t="array" aca="1" ref="H2471" ca="1">IF(I2471&lt;&gt;"",INDIRECT("'"&amp;I2471&amp;"'!"&amp;J2471),"")</f>
        <v/>
      </c>
      <c r="I2471" s="1510"/>
      <c r="J2471" s="1506"/>
      <c r="K2471" s="4"/>
    </row>
    <row r="2472" spans="1:11" ht="15">
      <c r="A2472" s="5">
        <v>2413</v>
      </c>
      <c r="B2472" s="721"/>
      <c r="F2472" s="4" t="s">
        <v>4914</v>
      </c>
      <c r="G2472" s="1" t="b">
        <f t="shared" ca="1" si="40"/>
        <v>1</v>
      </c>
      <c r="H2472" s="1505" t="str" cm="1">
        <f t="array" aca="1" ref="H2472" ca="1">IF(I2472&lt;&gt;"",INDIRECT("'"&amp;I2472&amp;"'!"&amp;J2472),"")</f>
        <v/>
      </c>
      <c r="I2472" s="1510"/>
      <c r="J2472" s="1506"/>
      <c r="K2472" s="4"/>
    </row>
    <row r="2473" spans="1:11" ht="15">
      <c r="A2473">
        <v>2414</v>
      </c>
      <c r="B2473" s="721">
        <f>'Assets-Liab 5-6'!F38</f>
        <v>26739828</v>
      </c>
      <c r="F2473" s="4"/>
      <c r="G2473" s="1" t="b">
        <f t="shared" ca="1" si="40"/>
        <v>1</v>
      </c>
      <c r="H2473" s="1505" cm="1">
        <f t="array" aca="1" ref="H2473" ca="1">IF(I2473&lt;&gt;"",INDIRECT("'"&amp;I2473&amp;"'!"&amp;J2473),"")</f>
        <v>26739828</v>
      </c>
      <c r="I2473" s="1510" t="s">
        <v>4916</v>
      </c>
      <c r="J2473" s="1506" t="s">
        <v>5111</v>
      </c>
      <c r="K2473" s="4"/>
    </row>
    <row r="2474" spans="1:11" ht="15">
      <c r="A2474" s="5">
        <v>2415</v>
      </c>
      <c r="B2474" s="721"/>
      <c r="F2474" s="4" t="s">
        <v>4914</v>
      </c>
      <c r="G2474" s="1" t="b">
        <f t="shared" ca="1" si="40"/>
        <v>1</v>
      </c>
      <c r="H2474" s="1505" t="str" cm="1">
        <f t="array" aca="1" ref="H2474" ca="1">IF(I2474&lt;&gt;"",INDIRECT("'"&amp;I2474&amp;"'!"&amp;J2474),"")</f>
        <v/>
      </c>
      <c r="I2474" s="1510"/>
      <c r="J2474" s="1506"/>
      <c r="K2474" s="4"/>
    </row>
    <row r="2475" spans="1:11" ht="15">
      <c r="A2475">
        <v>2416</v>
      </c>
      <c r="B2475" s="721">
        <f>'Assets-Liab 5-6'!G38</f>
        <v>16990761</v>
      </c>
      <c r="F2475" s="4"/>
      <c r="G2475" s="1" t="b">
        <f t="shared" ca="1" si="40"/>
        <v>1</v>
      </c>
      <c r="H2475" s="1505" cm="1">
        <f t="array" aca="1" ref="H2475" ca="1">IF(I2475&lt;&gt;"",INDIRECT("'"&amp;I2475&amp;"'!"&amp;J2475),"")</f>
        <v>16990761</v>
      </c>
      <c r="I2475" s="1510" t="s">
        <v>4916</v>
      </c>
      <c r="J2475" s="1506" t="s">
        <v>5147</v>
      </c>
      <c r="K2475" s="4"/>
    </row>
    <row r="2476" spans="1:11" ht="15">
      <c r="A2476" s="5">
        <v>2417</v>
      </c>
      <c r="B2476" s="721"/>
      <c r="F2476" s="4" t="s">
        <v>4914</v>
      </c>
      <c r="G2476" s="1" t="b">
        <f t="shared" ca="1" si="40"/>
        <v>1</v>
      </c>
      <c r="H2476" s="1505" t="str" cm="1">
        <f t="array" aca="1" ref="H2476" ca="1">IF(I2476&lt;&gt;"",INDIRECT("'"&amp;I2476&amp;"'!"&amp;J2476),"")</f>
        <v/>
      </c>
      <c r="I2476" s="1510"/>
      <c r="J2476" s="1506"/>
      <c r="K2476" s="4"/>
    </row>
    <row r="2477" spans="1:11" ht="15">
      <c r="A2477" s="5">
        <v>2418</v>
      </c>
      <c r="B2477" s="721"/>
      <c r="F2477" s="4" t="s">
        <v>4914</v>
      </c>
      <c r="G2477" s="1" t="b">
        <f t="shared" ca="1" si="40"/>
        <v>1</v>
      </c>
      <c r="H2477" s="1505" t="str" cm="1">
        <f t="array" aca="1" ref="H2477" ca="1">IF(I2477&lt;&gt;"",INDIRECT("'"&amp;I2477&amp;"'!"&amp;J2477),"")</f>
        <v/>
      </c>
      <c r="I2477" s="1510"/>
      <c r="J2477" s="1506"/>
      <c r="K2477" s="4"/>
    </row>
    <row r="2478" spans="1:11" ht="15">
      <c r="A2478" s="5">
        <v>2419</v>
      </c>
      <c r="B2478" s="721"/>
      <c r="F2478" s="4" t="s">
        <v>4914</v>
      </c>
      <c r="G2478" s="1" t="b">
        <f t="shared" ca="1" si="40"/>
        <v>1</v>
      </c>
      <c r="H2478" s="1505" t="str" cm="1">
        <f t="array" aca="1" ref="H2478" ca="1">IF(I2478&lt;&gt;"",INDIRECT("'"&amp;I2478&amp;"'!"&amp;J2478),"")</f>
        <v/>
      </c>
      <c r="I2478" s="1510"/>
      <c r="J2478" s="1506"/>
      <c r="K2478" s="4"/>
    </row>
    <row r="2479" spans="1:11" ht="15">
      <c r="A2479" s="5">
        <v>2420</v>
      </c>
      <c r="B2479" s="721"/>
      <c r="F2479" s="4" t="s">
        <v>4914</v>
      </c>
      <c r="G2479" s="1" t="b">
        <f t="shared" ca="1" si="40"/>
        <v>1</v>
      </c>
      <c r="H2479" s="1505" t="str" cm="1">
        <f t="array" aca="1" ref="H2479" ca="1">IF(I2479&lt;&gt;"",INDIRECT("'"&amp;I2479&amp;"'!"&amp;J2479),"")</f>
        <v/>
      </c>
      <c r="I2479" s="1510"/>
      <c r="J2479" s="1506"/>
      <c r="K2479" s="4"/>
    </row>
    <row r="2480" spans="1:11" ht="15">
      <c r="A2480" s="5">
        <v>2421</v>
      </c>
      <c r="B2480" s="721"/>
      <c r="F2480" s="4" t="s">
        <v>4914</v>
      </c>
      <c r="G2480" s="1" t="b">
        <f t="shared" ca="1" si="40"/>
        <v>1</v>
      </c>
      <c r="H2480" s="1505" t="str" cm="1">
        <f t="array" aca="1" ref="H2480" ca="1">IF(I2480&lt;&gt;"",INDIRECT("'"&amp;I2480&amp;"'!"&amp;J2480),"")</f>
        <v/>
      </c>
      <c r="I2480" s="1510"/>
      <c r="J2480" s="1506"/>
      <c r="K2480" s="4"/>
    </row>
    <row r="2481" spans="1:11" ht="15">
      <c r="A2481" s="5">
        <v>2422</v>
      </c>
      <c r="B2481" s="721"/>
      <c r="F2481" s="4" t="s">
        <v>4914</v>
      </c>
      <c r="G2481" s="1" t="b">
        <f t="shared" ca="1" si="40"/>
        <v>1</v>
      </c>
      <c r="H2481" s="1505" t="str" cm="1">
        <f t="array" aca="1" ref="H2481" ca="1">IF(I2481&lt;&gt;"",INDIRECT("'"&amp;I2481&amp;"'!"&amp;J2481),"")</f>
        <v/>
      </c>
      <c r="I2481" s="1510"/>
      <c r="J2481" s="1506"/>
      <c r="K2481" s="4"/>
    </row>
    <row r="2482" spans="1:11" ht="15">
      <c r="A2482" s="5">
        <v>2423</v>
      </c>
      <c r="B2482" s="721"/>
      <c r="F2482" s="4" t="s">
        <v>4914</v>
      </c>
      <c r="G2482" s="1" t="b">
        <f t="shared" ca="1" si="40"/>
        <v>1</v>
      </c>
      <c r="H2482" s="1505" t="str" cm="1">
        <f t="array" aca="1" ref="H2482" ca="1">IF(I2482&lt;&gt;"",INDIRECT("'"&amp;I2482&amp;"'!"&amp;J2482),"")</f>
        <v/>
      </c>
      <c r="I2482" s="1510"/>
      <c r="J2482" s="1506"/>
      <c r="K2482" s="4"/>
    </row>
    <row r="2483" spans="1:11" ht="15">
      <c r="A2483" s="5">
        <v>2424</v>
      </c>
      <c r="B2483" s="721"/>
      <c r="F2483" s="4" t="s">
        <v>4914</v>
      </c>
      <c r="G2483" s="1" t="b">
        <f t="shared" ca="1" si="40"/>
        <v>1</v>
      </c>
      <c r="H2483" s="1505" t="str" cm="1">
        <f t="array" aca="1" ref="H2483" ca="1">IF(I2483&lt;&gt;"",INDIRECT("'"&amp;I2483&amp;"'!"&amp;J2483),"")</f>
        <v/>
      </c>
      <c r="I2483" s="1510"/>
      <c r="J2483" s="1506"/>
      <c r="K2483" s="4"/>
    </row>
    <row r="2484" spans="1:11" ht="15">
      <c r="A2484" s="5">
        <v>2425</v>
      </c>
      <c r="B2484" s="721"/>
      <c r="F2484" s="4" t="s">
        <v>4914</v>
      </c>
      <c r="G2484" s="1" t="b">
        <f t="shared" ca="1" si="40"/>
        <v>1</v>
      </c>
      <c r="H2484" s="1505" t="str" cm="1">
        <f t="array" aca="1" ref="H2484" ca="1">IF(I2484&lt;&gt;"",INDIRECT("'"&amp;I2484&amp;"'!"&amp;J2484),"")</f>
        <v/>
      </c>
      <c r="I2484" s="1510"/>
      <c r="J2484" s="1506"/>
      <c r="K2484" s="4"/>
    </row>
    <row r="2485" spans="1:11" ht="15">
      <c r="A2485" s="5">
        <v>2426</v>
      </c>
      <c r="B2485" s="721"/>
      <c r="F2485" s="4" t="s">
        <v>4914</v>
      </c>
      <c r="G2485" s="1" t="b">
        <f t="shared" ca="1" si="40"/>
        <v>1</v>
      </c>
      <c r="H2485" s="1505" t="str" cm="1">
        <f t="array" aca="1" ref="H2485" ca="1">IF(I2485&lt;&gt;"",INDIRECT("'"&amp;I2485&amp;"'!"&amp;J2485),"")</f>
        <v/>
      </c>
      <c r="I2485" s="1510"/>
      <c r="J2485" s="1506"/>
      <c r="K2485" s="4"/>
    </row>
    <row r="2486" spans="1:11" ht="15">
      <c r="A2486" s="5">
        <v>2427</v>
      </c>
      <c r="B2486" s="721"/>
      <c r="F2486" s="4" t="s">
        <v>4914</v>
      </c>
      <c r="G2486" s="1" t="b">
        <f t="shared" ca="1" si="40"/>
        <v>1</v>
      </c>
      <c r="H2486" s="1505" t="str" cm="1">
        <f t="array" aca="1" ref="H2486" ca="1">IF(I2486&lt;&gt;"",INDIRECT("'"&amp;I2486&amp;"'!"&amp;J2486),"")</f>
        <v/>
      </c>
      <c r="I2486" s="1510"/>
      <c r="J2486" s="1506"/>
      <c r="K2486" s="4"/>
    </row>
    <row r="2487" spans="1:11" ht="15">
      <c r="A2487" s="5">
        <v>2428</v>
      </c>
      <c r="B2487" s="721"/>
      <c r="F2487" s="4" t="s">
        <v>4914</v>
      </c>
      <c r="G2487" s="1" t="b">
        <f t="shared" ca="1" si="40"/>
        <v>1</v>
      </c>
      <c r="H2487" s="1505" t="str" cm="1">
        <f t="array" aca="1" ref="H2487" ca="1">IF(I2487&lt;&gt;"",INDIRECT("'"&amp;I2487&amp;"'!"&amp;J2487),"")</f>
        <v/>
      </c>
      <c r="I2487" s="1510"/>
      <c r="J2487" s="1506"/>
      <c r="K2487" s="4"/>
    </row>
    <row r="2488" spans="1:11" ht="15">
      <c r="A2488" s="5">
        <v>2429</v>
      </c>
      <c r="B2488" s="721"/>
      <c r="F2488" s="4" t="s">
        <v>4914</v>
      </c>
      <c r="G2488" s="1" t="b">
        <f t="shared" ca="1" si="40"/>
        <v>1</v>
      </c>
      <c r="H2488" s="1505" t="str" cm="1">
        <f t="array" aca="1" ref="H2488" ca="1">IF(I2488&lt;&gt;"",INDIRECT("'"&amp;I2488&amp;"'!"&amp;J2488),"")</f>
        <v/>
      </c>
      <c r="I2488" s="1510"/>
      <c r="J2488" s="1506"/>
      <c r="K2488" s="4"/>
    </row>
    <row r="2489" spans="1:11" ht="15">
      <c r="A2489" s="5">
        <v>2430</v>
      </c>
      <c r="B2489" s="721"/>
      <c r="F2489" s="4" t="s">
        <v>4914</v>
      </c>
      <c r="G2489" s="1" t="b">
        <f t="shared" ca="1" si="40"/>
        <v>1</v>
      </c>
      <c r="H2489" s="1505" t="str" cm="1">
        <f t="array" aca="1" ref="H2489" ca="1">IF(I2489&lt;&gt;"",INDIRECT("'"&amp;I2489&amp;"'!"&amp;J2489),"")</f>
        <v/>
      </c>
      <c r="I2489" s="1510"/>
      <c r="J2489" s="1506"/>
      <c r="K2489" s="4"/>
    </row>
    <row r="2490" spans="1:11" ht="15">
      <c r="A2490" s="5">
        <v>2431</v>
      </c>
      <c r="B2490" s="721"/>
      <c r="F2490" s="4" t="s">
        <v>4914</v>
      </c>
      <c r="G2490" s="1" t="b">
        <f t="shared" ca="1" si="40"/>
        <v>1</v>
      </c>
      <c r="H2490" s="1505" t="str" cm="1">
        <f t="array" aca="1" ref="H2490" ca="1">IF(I2490&lt;&gt;"",INDIRECT("'"&amp;I2490&amp;"'!"&amp;J2490),"")</f>
        <v/>
      </c>
      <c r="I2490" s="1510"/>
      <c r="J2490" s="1506"/>
      <c r="K2490" s="4"/>
    </row>
    <row r="2491" spans="1:11" ht="15">
      <c r="A2491" s="5">
        <v>2432</v>
      </c>
      <c r="B2491" s="721"/>
      <c r="F2491" s="4" t="s">
        <v>4914</v>
      </c>
      <c r="G2491" s="1" t="b">
        <f t="shared" ca="1" si="40"/>
        <v>1</v>
      </c>
      <c r="H2491" s="1505" t="str" cm="1">
        <f t="array" aca="1" ref="H2491" ca="1">IF(I2491&lt;&gt;"",INDIRECT("'"&amp;I2491&amp;"'!"&amp;J2491),"")</f>
        <v/>
      </c>
      <c r="I2491" s="1510"/>
      <c r="J2491" s="1506"/>
      <c r="K2491" s="4"/>
    </row>
    <row r="2492" spans="1:11" ht="15">
      <c r="A2492" s="5">
        <v>2433</v>
      </c>
      <c r="B2492" s="721"/>
      <c r="F2492" s="4" t="s">
        <v>4914</v>
      </c>
      <c r="G2492" s="1" t="b">
        <f t="shared" ca="1" si="40"/>
        <v>1</v>
      </c>
      <c r="H2492" s="1505" t="str" cm="1">
        <f t="array" aca="1" ref="H2492" ca="1">IF(I2492&lt;&gt;"",INDIRECT("'"&amp;I2492&amp;"'!"&amp;J2492),"")</f>
        <v/>
      </c>
      <c r="I2492" s="1510"/>
      <c r="J2492" s="1506"/>
      <c r="K2492" s="4"/>
    </row>
    <row r="2493" spans="1:11" ht="15">
      <c r="A2493" s="5">
        <v>2434</v>
      </c>
      <c r="B2493" s="721"/>
      <c r="F2493" s="4" t="s">
        <v>4914</v>
      </c>
      <c r="G2493" s="1" t="b">
        <f t="shared" ca="1" si="40"/>
        <v>1</v>
      </c>
      <c r="H2493" s="1505" t="str" cm="1">
        <f t="array" aca="1" ref="H2493" ca="1">IF(I2493&lt;&gt;"",INDIRECT("'"&amp;I2493&amp;"'!"&amp;J2493),"")</f>
        <v/>
      </c>
      <c r="I2493" s="1510"/>
      <c r="J2493" s="1506"/>
      <c r="K2493" s="4"/>
    </row>
    <row r="2494" spans="1:11" ht="15">
      <c r="A2494" s="5">
        <v>2435</v>
      </c>
      <c r="B2494" s="721"/>
      <c r="F2494" s="4" t="s">
        <v>4914</v>
      </c>
      <c r="G2494" s="1" t="b">
        <f t="shared" ca="1" si="40"/>
        <v>1</v>
      </c>
      <c r="H2494" s="1505" t="str" cm="1">
        <f t="array" aca="1" ref="H2494" ca="1">IF(I2494&lt;&gt;"",INDIRECT("'"&amp;I2494&amp;"'!"&amp;J2494),"")</f>
        <v/>
      </c>
      <c r="I2494" s="1510"/>
      <c r="J2494" s="1506"/>
      <c r="K2494" s="4"/>
    </row>
    <row r="2495" spans="1:11" ht="15">
      <c r="A2495" s="5">
        <v>2436</v>
      </c>
      <c r="B2495" s="721"/>
      <c r="F2495" s="4" t="s">
        <v>4914</v>
      </c>
      <c r="G2495" s="1" t="b">
        <f t="shared" ca="1" si="40"/>
        <v>1</v>
      </c>
      <c r="H2495" s="1505" t="str" cm="1">
        <f t="array" aca="1" ref="H2495" ca="1">IF(I2495&lt;&gt;"",INDIRECT("'"&amp;I2495&amp;"'!"&amp;J2495),"")</f>
        <v/>
      </c>
      <c r="I2495" s="1510"/>
      <c r="J2495" s="1506"/>
      <c r="K2495" s="4"/>
    </row>
    <row r="2496" spans="1:11" ht="15">
      <c r="A2496" s="5">
        <v>2437</v>
      </c>
      <c r="B2496" s="721"/>
      <c r="F2496" s="4" t="s">
        <v>4914</v>
      </c>
      <c r="G2496" s="1" t="b">
        <f t="shared" ca="1" si="40"/>
        <v>1</v>
      </c>
      <c r="H2496" s="1505" t="str" cm="1">
        <f t="array" aca="1" ref="H2496" ca="1">IF(I2496&lt;&gt;"",INDIRECT("'"&amp;I2496&amp;"'!"&amp;J2496),"")</f>
        <v/>
      </c>
      <c r="I2496" s="1510"/>
      <c r="J2496" s="1506"/>
      <c r="K2496" s="4"/>
    </row>
    <row r="2497" spans="1:11" ht="15">
      <c r="A2497" s="5">
        <v>2438</v>
      </c>
      <c r="B2497" s="721"/>
      <c r="F2497" s="4" t="s">
        <v>4914</v>
      </c>
      <c r="G2497" s="1" t="b">
        <f t="shared" ca="1" si="40"/>
        <v>1</v>
      </c>
      <c r="H2497" s="1505" t="str" cm="1">
        <f t="array" aca="1" ref="H2497" ca="1">IF(I2497&lt;&gt;"",INDIRECT("'"&amp;I2497&amp;"'!"&amp;J2497),"")</f>
        <v/>
      </c>
      <c r="I2497" s="1510"/>
      <c r="J2497" s="1506"/>
      <c r="K2497" s="4"/>
    </row>
    <row r="2498" spans="1:11" ht="15">
      <c r="A2498" s="5">
        <v>2439</v>
      </c>
      <c r="B2498" s="721"/>
      <c r="F2498" s="4" t="s">
        <v>4914</v>
      </c>
      <c r="G2498" s="1" t="b">
        <f t="shared" ca="1" si="40"/>
        <v>1</v>
      </c>
      <c r="H2498" s="1505" t="str" cm="1">
        <f t="array" aca="1" ref="H2498" ca="1">IF(I2498&lt;&gt;"",INDIRECT("'"&amp;I2498&amp;"'!"&amp;J2498),"")</f>
        <v/>
      </c>
      <c r="I2498" s="1510"/>
      <c r="J2498" s="1506"/>
      <c r="K2498" s="4"/>
    </row>
    <row r="2499" spans="1:11" ht="15">
      <c r="A2499" s="5">
        <v>2440</v>
      </c>
      <c r="B2499" s="721"/>
      <c r="F2499" s="4" t="s">
        <v>4914</v>
      </c>
      <c r="G2499" s="1" t="b">
        <f t="shared" ca="1" si="40"/>
        <v>1</v>
      </c>
      <c r="H2499" s="1505" t="str" cm="1">
        <f t="array" aca="1" ref="H2499" ca="1">IF(I2499&lt;&gt;"",INDIRECT("'"&amp;I2499&amp;"'!"&amp;J2499),"")</f>
        <v/>
      </c>
      <c r="I2499" s="1510"/>
      <c r="J2499" s="1506"/>
      <c r="K2499" s="4"/>
    </row>
    <row r="2500" spans="1:11" ht="15">
      <c r="A2500" s="5">
        <v>2441</v>
      </c>
      <c r="B2500" s="721"/>
      <c r="F2500" s="4" t="s">
        <v>4914</v>
      </c>
      <c r="G2500" s="1" t="b">
        <f t="shared" ca="1" si="40"/>
        <v>1</v>
      </c>
      <c r="H2500" s="1505" t="str" cm="1">
        <f t="array" aca="1" ref="H2500" ca="1">IF(I2500&lt;&gt;"",INDIRECT("'"&amp;I2500&amp;"'!"&amp;J2500),"")</f>
        <v/>
      </c>
      <c r="I2500" s="1510"/>
      <c r="J2500" s="1506"/>
      <c r="K2500" s="4"/>
    </row>
    <row r="2501" spans="1:11" ht="15">
      <c r="A2501" s="5">
        <v>2442</v>
      </c>
      <c r="B2501" s="721"/>
      <c r="F2501" s="4" t="s">
        <v>4914</v>
      </c>
      <c r="G2501" s="1" t="b">
        <f t="shared" ca="1" si="40"/>
        <v>1</v>
      </c>
      <c r="H2501" s="1505" t="str" cm="1">
        <f t="array" aca="1" ref="H2501" ca="1">IF(I2501&lt;&gt;"",INDIRECT("'"&amp;I2501&amp;"'!"&amp;J2501),"")</f>
        <v/>
      </c>
      <c r="I2501" s="1510"/>
      <c r="J2501" s="1506"/>
      <c r="K2501" s="4"/>
    </row>
    <row r="2502" spans="1:11" ht="15">
      <c r="A2502">
        <v>2443</v>
      </c>
      <c r="B2502" s="721">
        <f>'Assets-Liab 5-6'!E38</f>
        <v>24739371</v>
      </c>
      <c r="F2502" s="4"/>
      <c r="G2502" s="1" t="b">
        <f t="shared" ca="1" si="40"/>
        <v>1</v>
      </c>
      <c r="H2502" s="1505" cm="1">
        <f t="array" aca="1" ref="H2502" ca="1">IF(I2502&lt;&gt;"",INDIRECT("'"&amp;I2502&amp;"'!"&amp;J2502),"")</f>
        <v>24739371</v>
      </c>
      <c r="I2502" s="1510" t="s">
        <v>4916</v>
      </c>
      <c r="J2502" s="1506" t="s">
        <v>5075</v>
      </c>
      <c r="K2502" s="4"/>
    </row>
    <row r="2503" spans="1:11" ht="15">
      <c r="A2503" s="5">
        <v>2444</v>
      </c>
      <c r="B2503" s="721"/>
      <c r="F2503" s="4" t="s">
        <v>4914</v>
      </c>
      <c r="G2503" s="1" t="b">
        <f t="shared" ca="1" si="40"/>
        <v>1</v>
      </c>
      <c r="H2503" s="1505" t="str" cm="1">
        <f t="array" aca="1" ref="H2503" ca="1">IF(I2503&lt;&gt;"",INDIRECT("'"&amp;I2503&amp;"'!"&amp;J2503),"")</f>
        <v/>
      </c>
      <c r="I2503" s="1510"/>
      <c r="J2503" s="1506"/>
      <c r="K2503" s="4"/>
    </row>
    <row r="2504" spans="1:11" ht="15">
      <c r="A2504" s="5">
        <v>2445</v>
      </c>
      <c r="B2504" s="721"/>
      <c r="F2504" s="4" t="s">
        <v>4914</v>
      </c>
      <c r="G2504" s="1" t="b">
        <f t="shared" ca="1" si="40"/>
        <v>1</v>
      </c>
      <c r="H2504" s="1505" t="str" cm="1">
        <f t="array" aca="1" ref="H2504" ca="1">IF(I2504&lt;&gt;"",INDIRECT("'"&amp;I2504&amp;"'!"&amp;J2504),"")</f>
        <v/>
      </c>
      <c r="I2504" s="1510"/>
      <c r="J2504" s="1506"/>
      <c r="K2504" s="4"/>
    </row>
    <row r="2505" spans="1:11" ht="15">
      <c r="A2505" s="5">
        <v>2446</v>
      </c>
      <c r="B2505" s="721"/>
      <c r="F2505" s="4" t="s">
        <v>4914</v>
      </c>
      <c r="G2505" s="1" t="b">
        <f t="shared" ca="1" si="40"/>
        <v>1</v>
      </c>
      <c r="H2505" s="1505" t="str" cm="1">
        <f t="array" aca="1" ref="H2505" ca="1">IF(I2505&lt;&gt;"",INDIRECT("'"&amp;I2505&amp;"'!"&amp;J2505),"")</f>
        <v/>
      </c>
      <c r="I2505" s="1510"/>
      <c r="J2505" s="1506"/>
      <c r="K2505" s="4"/>
    </row>
    <row r="2506" spans="1:11" ht="15">
      <c r="A2506" s="5">
        <v>2447</v>
      </c>
      <c r="B2506" s="721"/>
      <c r="F2506" s="4" t="s">
        <v>4914</v>
      </c>
      <c r="G2506" s="1" t="b">
        <f t="shared" ca="1" si="40"/>
        <v>1</v>
      </c>
      <c r="H2506" s="1505" t="str" cm="1">
        <f t="array" aca="1" ref="H2506" ca="1">IF(I2506&lt;&gt;"",INDIRECT("'"&amp;I2506&amp;"'!"&amp;J2506),"")</f>
        <v/>
      </c>
      <c r="I2506" s="1510"/>
      <c r="J2506" s="1506"/>
      <c r="K2506" s="4"/>
    </row>
    <row r="2507" spans="1:11" ht="15">
      <c r="A2507" s="5">
        <v>2448</v>
      </c>
      <c r="B2507" s="721"/>
      <c r="F2507" s="4" t="s">
        <v>4914</v>
      </c>
      <c r="G2507" s="1" t="b">
        <f t="shared" ca="1" si="40"/>
        <v>1</v>
      </c>
      <c r="H2507" s="1505" t="str" cm="1">
        <f t="array" aca="1" ref="H2507" ca="1">IF(I2507&lt;&gt;"",INDIRECT("'"&amp;I2507&amp;"'!"&amp;J2507),"")</f>
        <v/>
      </c>
      <c r="I2507" s="1510"/>
      <c r="J2507" s="1506"/>
      <c r="K2507" s="4"/>
    </row>
    <row r="2508" spans="1:11" ht="15">
      <c r="A2508" s="5">
        <v>2449</v>
      </c>
      <c r="B2508" s="721"/>
      <c r="F2508" s="4" t="s">
        <v>4914</v>
      </c>
      <c r="G2508" s="1" t="b">
        <f t="shared" ca="1" si="40"/>
        <v>1</v>
      </c>
      <c r="H2508" s="1505" t="str" cm="1">
        <f t="array" aca="1" ref="H2508" ca="1">IF(I2508&lt;&gt;"",INDIRECT("'"&amp;I2508&amp;"'!"&amp;J2508),"")</f>
        <v/>
      </c>
      <c r="I2508" s="1510"/>
      <c r="J2508" s="1506"/>
      <c r="K2508" s="4"/>
    </row>
    <row r="2509" spans="1:11" ht="15">
      <c r="A2509" s="5">
        <v>2450</v>
      </c>
      <c r="B2509" s="721"/>
      <c r="F2509" s="4" t="s">
        <v>4914</v>
      </c>
      <c r="G2509" s="1" t="b">
        <f t="shared" ca="1" si="40"/>
        <v>1</v>
      </c>
      <c r="H2509" s="1505" t="str" cm="1">
        <f t="array" aca="1" ref="H2509" ca="1">IF(I2509&lt;&gt;"",INDIRECT("'"&amp;I2509&amp;"'!"&amp;J2509),"")</f>
        <v/>
      </c>
      <c r="I2509" s="1510"/>
      <c r="J2509" s="1506"/>
      <c r="K2509" s="4"/>
    </row>
    <row r="2510" spans="1:11" ht="15">
      <c r="A2510" s="5">
        <v>2451</v>
      </c>
      <c r="B2510" s="721"/>
      <c r="F2510" s="4" t="s">
        <v>4914</v>
      </c>
      <c r="G2510" s="1" t="b">
        <f t="shared" ca="1" si="40"/>
        <v>1</v>
      </c>
      <c r="H2510" s="1505" t="str" cm="1">
        <f t="array" aca="1" ref="H2510" ca="1">IF(I2510&lt;&gt;"",INDIRECT("'"&amp;I2510&amp;"'!"&amp;J2510),"")</f>
        <v/>
      </c>
      <c r="I2510" s="1510"/>
      <c r="J2510" s="1506"/>
      <c r="K2510" s="4"/>
    </row>
    <row r="2511" spans="1:11" ht="15">
      <c r="A2511" s="5">
        <v>2452</v>
      </c>
      <c r="B2511" s="721"/>
      <c r="F2511" s="4" t="s">
        <v>4914</v>
      </c>
      <c r="G2511" s="1" t="b">
        <f t="shared" ca="1" si="40"/>
        <v>1</v>
      </c>
      <c r="H2511" s="1505" t="str" cm="1">
        <f t="array" aca="1" ref="H2511" ca="1">IF(I2511&lt;&gt;"",INDIRECT("'"&amp;I2511&amp;"'!"&amp;J2511),"")</f>
        <v/>
      </c>
      <c r="I2511" s="1510"/>
      <c r="J2511" s="1506"/>
      <c r="K2511" s="4"/>
    </row>
    <row r="2512" spans="1:11" ht="15">
      <c r="A2512" s="5">
        <v>2453</v>
      </c>
      <c r="B2512" s="721"/>
      <c r="F2512" s="4" t="s">
        <v>4914</v>
      </c>
      <c r="G2512" s="1" t="b">
        <f t="shared" ca="1" si="40"/>
        <v>1</v>
      </c>
      <c r="H2512" s="1505" t="str" cm="1">
        <f t="array" aca="1" ref="H2512" ca="1">IF(I2512&lt;&gt;"",INDIRECT("'"&amp;I2512&amp;"'!"&amp;J2512),"")</f>
        <v/>
      </c>
      <c r="I2512" s="1510"/>
      <c r="J2512" s="1506"/>
      <c r="K2512" s="4"/>
    </row>
    <row r="2513" spans="1:11" ht="15">
      <c r="A2513" s="5">
        <v>2454</v>
      </c>
      <c r="B2513" s="721"/>
      <c r="F2513" s="4" t="s">
        <v>4914</v>
      </c>
      <c r="G2513" s="1" t="b">
        <f t="shared" ca="1" si="40"/>
        <v>1</v>
      </c>
      <c r="H2513" s="1505" t="str" cm="1">
        <f t="array" aca="1" ref="H2513" ca="1">IF(I2513&lt;&gt;"",INDIRECT("'"&amp;I2513&amp;"'!"&amp;J2513),"")</f>
        <v/>
      </c>
      <c r="I2513" s="1510"/>
      <c r="J2513" s="1506"/>
      <c r="K2513" s="4"/>
    </row>
    <row r="2514" spans="1:11" ht="15">
      <c r="A2514" s="5">
        <v>2455</v>
      </c>
      <c r="B2514" s="721"/>
      <c r="F2514" s="4" t="s">
        <v>4914</v>
      </c>
      <c r="G2514" s="1" t="b">
        <f t="shared" ca="1" si="40"/>
        <v>1</v>
      </c>
      <c r="H2514" s="1505" t="str" cm="1">
        <f t="array" aca="1" ref="H2514" ca="1">IF(I2514&lt;&gt;"",INDIRECT("'"&amp;I2514&amp;"'!"&amp;J2514),"")</f>
        <v/>
      </c>
      <c r="I2514" s="1510"/>
      <c r="J2514" s="1506"/>
      <c r="K2514" s="4"/>
    </row>
    <row r="2515" spans="1:11" ht="15">
      <c r="A2515" s="5">
        <v>2456</v>
      </c>
      <c r="B2515" s="721"/>
      <c r="F2515" s="4" t="s">
        <v>4914</v>
      </c>
      <c r="G2515" s="1" t="b">
        <f t="shared" ca="1" si="40"/>
        <v>1</v>
      </c>
      <c r="H2515" s="1505" t="str" cm="1">
        <f t="array" aca="1" ref="H2515" ca="1">IF(I2515&lt;&gt;"",INDIRECT("'"&amp;I2515&amp;"'!"&amp;J2515),"")</f>
        <v/>
      </c>
      <c r="I2515" s="1510"/>
      <c r="J2515" s="1506"/>
      <c r="K2515" s="4"/>
    </row>
    <row r="2516" spans="1:11" ht="15">
      <c r="A2516" s="5">
        <v>2457</v>
      </c>
      <c r="B2516" s="721"/>
      <c r="F2516" s="4" t="s">
        <v>4914</v>
      </c>
      <c r="G2516" s="1" t="b">
        <f t="shared" ca="1" si="40"/>
        <v>1</v>
      </c>
      <c r="H2516" s="1505" t="str" cm="1">
        <f t="array" aca="1" ref="H2516" ca="1">IF(I2516&lt;&gt;"",INDIRECT("'"&amp;I2516&amp;"'!"&amp;J2516),"")</f>
        <v/>
      </c>
      <c r="I2516" s="1510"/>
      <c r="J2516" s="1506"/>
      <c r="K2516" s="4"/>
    </row>
    <row r="2517" spans="1:11" ht="15">
      <c r="A2517" s="5">
        <v>2458</v>
      </c>
      <c r="B2517" s="721"/>
      <c r="F2517" s="4" t="s">
        <v>4914</v>
      </c>
      <c r="G2517" s="1" t="b">
        <f t="shared" ca="1" si="40"/>
        <v>1</v>
      </c>
      <c r="H2517" s="1505" t="str" cm="1">
        <f t="array" aca="1" ref="H2517" ca="1">IF(I2517&lt;&gt;"",INDIRECT("'"&amp;I2517&amp;"'!"&amp;J2517),"")</f>
        <v/>
      </c>
      <c r="I2517" s="1510"/>
      <c r="J2517" s="1506"/>
      <c r="K2517" s="4"/>
    </row>
    <row r="2518" spans="1:11" ht="15">
      <c r="A2518" s="5">
        <v>2459</v>
      </c>
      <c r="B2518" s="721"/>
      <c r="F2518" s="4" t="s">
        <v>4914</v>
      </c>
      <c r="G2518" s="1" t="b">
        <f t="shared" ca="1" si="40"/>
        <v>1</v>
      </c>
      <c r="H2518" s="1505" t="str" cm="1">
        <f t="array" aca="1" ref="H2518" ca="1">IF(I2518&lt;&gt;"",INDIRECT("'"&amp;I2518&amp;"'!"&amp;J2518),"")</f>
        <v/>
      </c>
      <c r="I2518" s="1510"/>
      <c r="J2518" s="1506"/>
      <c r="K2518" s="4"/>
    </row>
    <row r="2519" spans="1:11" ht="15">
      <c r="A2519" s="5">
        <v>2460</v>
      </c>
      <c r="B2519" s="721"/>
      <c r="F2519" s="4" t="s">
        <v>4914</v>
      </c>
      <c r="G2519" s="1" t="b">
        <f t="shared" ca="1" si="40"/>
        <v>1</v>
      </c>
      <c r="H2519" s="1505" t="str" cm="1">
        <f t="array" aca="1" ref="H2519" ca="1">IF(I2519&lt;&gt;"",INDIRECT("'"&amp;I2519&amp;"'!"&amp;J2519),"")</f>
        <v/>
      </c>
      <c r="I2519" s="1510"/>
      <c r="J2519" s="1506"/>
      <c r="K2519" s="4"/>
    </row>
    <row r="2520" spans="1:11" ht="15">
      <c r="A2520" s="5">
        <v>2461</v>
      </c>
      <c r="B2520" s="721"/>
      <c r="F2520" s="4" t="s">
        <v>4914</v>
      </c>
      <c r="G2520" s="1" t="b">
        <f t="shared" ca="1" si="40"/>
        <v>1</v>
      </c>
      <c r="H2520" s="1505" t="str" cm="1">
        <f t="array" aca="1" ref="H2520" ca="1">IF(I2520&lt;&gt;"",INDIRECT("'"&amp;I2520&amp;"'!"&amp;J2520),"")</f>
        <v/>
      </c>
      <c r="I2520" s="1510"/>
      <c r="J2520" s="1506"/>
      <c r="K2520" s="4"/>
    </row>
    <row r="2521" spans="1:11" ht="15">
      <c r="A2521" s="5">
        <v>2462</v>
      </c>
      <c r="B2521" s="721"/>
      <c r="F2521" s="4" t="s">
        <v>4914</v>
      </c>
      <c r="G2521" s="1" t="b">
        <f t="shared" ca="1" si="40"/>
        <v>1</v>
      </c>
      <c r="H2521" s="1505" t="str" cm="1">
        <f t="array" aca="1" ref="H2521" ca="1">IF(I2521&lt;&gt;"",INDIRECT("'"&amp;I2521&amp;"'!"&amp;J2521),"")</f>
        <v/>
      </c>
      <c r="I2521" s="1510"/>
      <c r="J2521" s="1506"/>
      <c r="K2521" s="4"/>
    </row>
    <row r="2522" spans="1:11" ht="15">
      <c r="A2522" s="5">
        <v>2463</v>
      </c>
      <c r="B2522" s="721"/>
      <c r="F2522" s="4" t="s">
        <v>4914</v>
      </c>
      <c r="G2522" s="1" t="b">
        <f t="shared" ca="1" si="40"/>
        <v>1</v>
      </c>
      <c r="H2522" s="1505" t="str" cm="1">
        <f t="array" aca="1" ref="H2522" ca="1">IF(I2522&lt;&gt;"",INDIRECT("'"&amp;I2522&amp;"'!"&amp;J2522),"")</f>
        <v/>
      </c>
      <c r="I2522" s="1510"/>
      <c r="J2522" s="1506"/>
      <c r="K2522" s="4"/>
    </row>
    <row r="2523" spans="1:11" ht="15">
      <c r="A2523" s="5">
        <v>2464</v>
      </c>
      <c r="B2523" s="721"/>
      <c r="F2523" s="4" t="s">
        <v>4914</v>
      </c>
      <c r="G2523" s="1" t="b">
        <f t="shared" ca="1" si="40"/>
        <v>1</v>
      </c>
      <c r="H2523" s="1505" t="str" cm="1">
        <f t="array" aca="1" ref="H2523" ca="1">IF(I2523&lt;&gt;"",INDIRECT("'"&amp;I2523&amp;"'!"&amp;J2523),"")</f>
        <v/>
      </c>
      <c r="I2523" s="1510"/>
      <c r="J2523" s="1506"/>
      <c r="K2523" s="4"/>
    </row>
    <row r="2524" spans="1:11" ht="15">
      <c r="A2524" s="5">
        <v>2465</v>
      </c>
      <c r="B2524" s="721"/>
      <c r="F2524" s="4" t="s">
        <v>4914</v>
      </c>
      <c r="G2524" s="1" t="b">
        <f t="shared" ca="1" si="40"/>
        <v>1</v>
      </c>
      <c r="H2524" s="1505" t="str" cm="1">
        <f t="array" aca="1" ref="H2524" ca="1">IF(I2524&lt;&gt;"",INDIRECT("'"&amp;I2524&amp;"'!"&amp;J2524),"")</f>
        <v/>
      </c>
      <c r="I2524" s="1510"/>
      <c r="J2524" s="1506"/>
      <c r="K2524" s="4"/>
    </row>
    <row r="2525" spans="1:11" ht="15">
      <c r="A2525" s="5">
        <v>2466</v>
      </c>
      <c r="B2525" s="721"/>
      <c r="F2525" s="4" t="s">
        <v>4914</v>
      </c>
      <c r="G2525" s="1" t="b">
        <f t="shared" ca="1" si="40"/>
        <v>1</v>
      </c>
      <c r="H2525" s="1505" t="str" cm="1">
        <f t="array" aca="1" ref="H2525" ca="1">IF(I2525&lt;&gt;"",INDIRECT("'"&amp;I2525&amp;"'!"&amp;J2525),"")</f>
        <v/>
      </c>
      <c r="I2525" s="1510"/>
      <c r="J2525" s="1506"/>
      <c r="K2525" s="4"/>
    </row>
    <row r="2526" spans="1:11" ht="15">
      <c r="A2526" s="5">
        <v>2467</v>
      </c>
      <c r="B2526" s="721"/>
      <c r="F2526" s="4" t="s">
        <v>4914</v>
      </c>
      <c r="G2526" s="1" t="b">
        <f t="shared" ca="1" si="40"/>
        <v>1</v>
      </c>
      <c r="H2526" s="1505" t="str" cm="1">
        <f t="array" aca="1" ref="H2526" ca="1">IF(I2526&lt;&gt;"",INDIRECT("'"&amp;I2526&amp;"'!"&amp;J2526),"")</f>
        <v/>
      </c>
      <c r="I2526" s="1510"/>
      <c r="J2526" s="1506"/>
      <c r="K2526" s="4"/>
    </row>
    <row r="2527" spans="1:11" ht="15">
      <c r="A2527" s="5">
        <v>2468</v>
      </c>
      <c r="B2527" s="721"/>
      <c r="F2527" s="4" t="s">
        <v>4914</v>
      </c>
      <c r="G2527" s="1" t="b">
        <f t="shared" ca="1" si="40"/>
        <v>1</v>
      </c>
      <c r="H2527" s="1505" t="str" cm="1">
        <f t="array" aca="1" ref="H2527" ca="1">IF(I2527&lt;&gt;"",INDIRECT("'"&amp;I2527&amp;"'!"&amp;J2527),"")</f>
        <v/>
      </c>
      <c r="I2527" s="1510"/>
      <c r="J2527" s="1506"/>
      <c r="K2527" s="4"/>
    </row>
    <row r="2528" spans="1:11" ht="15">
      <c r="A2528" s="5">
        <v>2469</v>
      </c>
      <c r="B2528" s="721"/>
      <c r="F2528" s="4" t="s">
        <v>4914</v>
      </c>
      <c r="G2528" s="1" t="b">
        <f t="shared" ref="G2528:G2591" ca="1" si="41">H2528=B2528</f>
        <v>1</v>
      </c>
      <c r="H2528" s="1505" t="str" cm="1">
        <f t="array" aca="1" ref="H2528" ca="1">IF(I2528&lt;&gt;"",INDIRECT("'"&amp;I2528&amp;"'!"&amp;J2528),"")</f>
        <v/>
      </c>
      <c r="I2528" s="1510"/>
      <c r="J2528" s="1506"/>
      <c r="K2528" s="4"/>
    </row>
    <row r="2529" spans="1:11" ht="15">
      <c r="A2529" s="5">
        <v>2470</v>
      </c>
      <c r="B2529" s="721"/>
      <c r="F2529" s="4" t="s">
        <v>4914</v>
      </c>
      <c r="G2529" s="1" t="b">
        <f t="shared" ca="1" si="41"/>
        <v>1</v>
      </c>
      <c r="H2529" s="1505" t="str" cm="1">
        <f t="array" aca="1" ref="H2529" ca="1">IF(I2529&lt;&gt;"",INDIRECT("'"&amp;I2529&amp;"'!"&amp;J2529),"")</f>
        <v/>
      </c>
      <c r="I2529" s="1510"/>
      <c r="J2529" s="1506"/>
      <c r="K2529" s="4"/>
    </row>
    <row r="2530" spans="1:11" ht="15">
      <c r="A2530" s="5">
        <v>2471</v>
      </c>
      <c r="B2530" s="721"/>
      <c r="F2530" s="4" t="s">
        <v>4914</v>
      </c>
      <c r="G2530" s="1" t="b">
        <f t="shared" ca="1" si="41"/>
        <v>1</v>
      </c>
      <c r="H2530" s="1505" t="str" cm="1">
        <f t="array" aca="1" ref="H2530" ca="1">IF(I2530&lt;&gt;"",INDIRECT("'"&amp;I2530&amp;"'!"&amp;J2530),"")</f>
        <v/>
      </c>
      <c r="I2530" s="1510"/>
      <c r="J2530" s="1506"/>
      <c r="K2530" s="4"/>
    </row>
    <row r="2531" spans="1:11" ht="15">
      <c r="A2531" s="5">
        <v>2472</v>
      </c>
      <c r="B2531" s="721"/>
      <c r="F2531" s="4" t="s">
        <v>4914</v>
      </c>
      <c r="G2531" s="1" t="b">
        <f t="shared" ca="1" si="41"/>
        <v>1</v>
      </c>
      <c r="H2531" s="1505" t="str" cm="1">
        <f t="array" aca="1" ref="H2531" ca="1">IF(I2531&lt;&gt;"",INDIRECT("'"&amp;I2531&amp;"'!"&amp;J2531),"")</f>
        <v/>
      </c>
      <c r="I2531" s="1510"/>
      <c r="J2531" s="1506"/>
      <c r="K2531" s="4"/>
    </row>
    <row r="2532" spans="1:11" ht="15">
      <c r="A2532" s="5">
        <v>2473</v>
      </c>
      <c r="B2532" s="721"/>
      <c r="F2532" s="4" t="s">
        <v>4914</v>
      </c>
      <c r="G2532" s="1" t="b">
        <f t="shared" ca="1" si="41"/>
        <v>1</v>
      </c>
      <c r="H2532" s="1505" t="str" cm="1">
        <f t="array" aca="1" ref="H2532" ca="1">IF(I2532&lt;&gt;"",INDIRECT("'"&amp;I2532&amp;"'!"&amp;J2532),"")</f>
        <v/>
      </c>
      <c r="I2532" s="1510"/>
      <c r="J2532" s="1506"/>
      <c r="K2532" s="4"/>
    </row>
    <row r="2533" spans="1:11" ht="15">
      <c r="A2533">
        <v>2474</v>
      </c>
      <c r="B2533" s="721">
        <f>'Assets-Liab 5-6'!H38</f>
        <v>49058636</v>
      </c>
      <c r="F2533" s="4"/>
      <c r="G2533" s="1" t="b">
        <f t="shared" ca="1" si="41"/>
        <v>1</v>
      </c>
      <c r="H2533" s="1505" cm="1">
        <f t="array" aca="1" ref="H2533" ca="1">IF(I2533&lt;&gt;"",INDIRECT("'"&amp;I2533&amp;"'!"&amp;J2533),"")</f>
        <v>49058636</v>
      </c>
      <c r="I2533" s="1510" t="s">
        <v>4916</v>
      </c>
      <c r="J2533" s="1506" t="s">
        <v>5183</v>
      </c>
      <c r="K2533" s="4"/>
    </row>
    <row r="2534" spans="1:11" ht="15">
      <c r="A2534" s="5">
        <v>2475</v>
      </c>
      <c r="B2534" s="721"/>
      <c r="F2534" s="4" t="s">
        <v>4914</v>
      </c>
      <c r="G2534" s="1" t="b">
        <f t="shared" ca="1" si="41"/>
        <v>1</v>
      </c>
      <c r="H2534" s="1505" t="str" cm="1">
        <f t="array" aca="1" ref="H2534" ca="1">IF(I2534&lt;&gt;"",INDIRECT("'"&amp;I2534&amp;"'!"&amp;J2534),"")</f>
        <v/>
      </c>
      <c r="I2534" s="1510"/>
      <c r="J2534" s="1506"/>
      <c r="K2534" s="4"/>
    </row>
    <row r="2535" spans="1:11" ht="15">
      <c r="A2535" s="5">
        <v>2476</v>
      </c>
      <c r="B2535" s="721"/>
      <c r="F2535" s="4" t="s">
        <v>4914</v>
      </c>
      <c r="G2535" s="1" t="b">
        <f t="shared" ca="1" si="41"/>
        <v>1</v>
      </c>
      <c r="H2535" s="1505" t="str" cm="1">
        <f t="array" aca="1" ref="H2535" ca="1">IF(I2535&lt;&gt;"",INDIRECT("'"&amp;I2535&amp;"'!"&amp;J2535),"")</f>
        <v/>
      </c>
      <c r="I2535" s="1510"/>
      <c r="J2535" s="1506"/>
      <c r="K2535" s="4"/>
    </row>
    <row r="2536" spans="1:11" ht="15">
      <c r="A2536" s="5">
        <v>2477</v>
      </c>
      <c r="B2536" s="721"/>
      <c r="F2536" s="4" t="s">
        <v>4914</v>
      </c>
      <c r="G2536" s="1" t="b">
        <f t="shared" ca="1" si="41"/>
        <v>1</v>
      </c>
      <c r="H2536" s="1505" t="str" cm="1">
        <f t="array" aca="1" ref="H2536" ca="1">IF(I2536&lt;&gt;"",INDIRECT("'"&amp;I2536&amp;"'!"&amp;J2536),"")</f>
        <v/>
      </c>
      <c r="I2536" s="1510"/>
      <c r="J2536" s="1506"/>
      <c r="K2536" s="4"/>
    </row>
    <row r="2537" spans="1:11" ht="15">
      <c r="A2537" s="5">
        <v>2478</v>
      </c>
      <c r="B2537" s="721"/>
      <c r="F2537" s="4" t="s">
        <v>4914</v>
      </c>
      <c r="G2537" s="1" t="b">
        <f t="shared" ca="1" si="41"/>
        <v>1</v>
      </c>
      <c r="H2537" s="1505" t="str" cm="1">
        <f t="array" aca="1" ref="H2537" ca="1">IF(I2537&lt;&gt;"",INDIRECT("'"&amp;I2537&amp;"'!"&amp;J2537),"")</f>
        <v/>
      </c>
      <c r="I2537" s="1510"/>
      <c r="J2537" s="1506"/>
      <c r="K2537" s="4"/>
    </row>
    <row r="2538" spans="1:11" ht="15">
      <c r="A2538" s="5">
        <v>2479</v>
      </c>
      <c r="B2538" s="721"/>
      <c r="F2538" s="4" t="s">
        <v>4914</v>
      </c>
      <c r="G2538" s="1" t="b">
        <f t="shared" ca="1" si="41"/>
        <v>1</v>
      </c>
      <c r="H2538" s="1505" t="str" cm="1">
        <f t="array" aca="1" ref="H2538" ca="1">IF(I2538&lt;&gt;"",INDIRECT("'"&amp;I2538&amp;"'!"&amp;J2538),"")</f>
        <v/>
      </c>
      <c r="I2538" s="1510"/>
      <c r="J2538" s="1506"/>
      <c r="K2538" s="4"/>
    </row>
    <row r="2539" spans="1:11" ht="15">
      <c r="A2539" s="5">
        <v>2480</v>
      </c>
      <c r="B2539" s="721"/>
      <c r="F2539" s="4" t="s">
        <v>4914</v>
      </c>
      <c r="G2539" s="1" t="b">
        <f t="shared" ca="1" si="41"/>
        <v>1</v>
      </c>
      <c r="H2539" s="1505" t="str" cm="1">
        <f t="array" aca="1" ref="H2539" ca="1">IF(I2539&lt;&gt;"",INDIRECT("'"&amp;I2539&amp;"'!"&amp;J2539),"")</f>
        <v/>
      </c>
      <c r="I2539" s="1510"/>
      <c r="J2539" s="1506"/>
      <c r="K2539" s="4"/>
    </row>
    <row r="2540" spans="1:11" ht="15">
      <c r="A2540" s="5">
        <v>2481</v>
      </c>
      <c r="B2540" s="721"/>
      <c r="F2540" s="4" t="s">
        <v>4914</v>
      </c>
      <c r="G2540" s="1" t="b">
        <f t="shared" ca="1" si="41"/>
        <v>1</v>
      </c>
      <c r="H2540" s="1505" t="str" cm="1">
        <f t="array" aca="1" ref="H2540" ca="1">IF(I2540&lt;&gt;"",INDIRECT("'"&amp;I2540&amp;"'!"&amp;J2540),"")</f>
        <v/>
      </c>
      <c r="I2540" s="1510"/>
      <c r="J2540" s="1506"/>
      <c r="K2540" s="4"/>
    </row>
    <row r="2541" spans="1:11" ht="15">
      <c r="A2541" s="5">
        <v>2482</v>
      </c>
      <c r="B2541" s="721"/>
      <c r="F2541" s="4" t="s">
        <v>4914</v>
      </c>
      <c r="G2541" s="1" t="b">
        <f t="shared" ca="1" si="41"/>
        <v>1</v>
      </c>
      <c r="H2541" s="1505" t="str" cm="1">
        <f t="array" aca="1" ref="H2541" ca="1">IF(I2541&lt;&gt;"",INDIRECT("'"&amp;I2541&amp;"'!"&amp;J2541),"")</f>
        <v/>
      </c>
      <c r="I2541" s="1510"/>
      <c r="J2541" s="1506"/>
      <c r="K2541" s="4"/>
    </row>
    <row r="2542" spans="1:11" ht="15">
      <c r="A2542" s="5">
        <v>2483</v>
      </c>
      <c r="B2542" s="721"/>
      <c r="F2542" s="4" t="s">
        <v>4914</v>
      </c>
      <c r="G2542" s="1" t="b">
        <f t="shared" ca="1" si="41"/>
        <v>1</v>
      </c>
      <c r="H2542" s="1505" t="str" cm="1">
        <f t="array" aca="1" ref="H2542" ca="1">IF(I2542&lt;&gt;"",INDIRECT("'"&amp;I2542&amp;"'!"&amp;J2542),"")</f>
        <v/>
      </c>
      <c r="I2542" s="1510"/>
      <c r="J2542" s="1506"/>
      <c r="K2542" s="4"/>
    </row>
    <row r="2543" spans="1:11" ht="15">
      <c r="A2543" s="5">
        <v>2484</v>
      </c>
      <c r="B2543" s="721"/>
      <c r="F2543" s="4" t="s">
        <v>4914</v>
      </c>
      <c r="G2543" s="1" t="b">
        <f t="shared" ca="1" si="41"/>
        <v>1</v>
      </c>
      <c r="H2543" s="1505" t="str" cm="1">
        <f t="array" aca="1" ref="H2543" ca="1">IF(I2543&lt;&gt;"",INDIRECT("'"&amp;I2543&amp;"'!"&amp;J2543),"")</f>
        <v/>
      </c>
      <c r="I2543" s="1510"/>
      <c r="J2543" s="1506"/>
      <c r="K2543" s="4"/>
    </row>
    <row r="2544" spans="1:11" ht="15">
      <c r="A2544" s="5">
        <v>2485</v>
      </c>
      <c r="B2544" s="721"/>
      <c r="F2544" s="4" t="s">
        <v>4914</v>
      </c>
      <c r="G2544" s="1" t="b">
        <f t="shared" ca="1" si="41"/>
        <v>1</v>
      </c>
      <c r="H2544" s="1505" t="str" cm="1">
        <f t="array" aca="1" ref="H2544" ca="1">IF(I2544&lt;&gt;"",INDIRECT("'"&amp;I2544&amp;"'!"&amp;J2544),"")</f>
        <v/>
      </c>
      <c r="I2544" s="1510"/>
      <c r="J2544" s="1506"/>
      <c r="K2544" s="4"/>
    </row>
    <row r="2545" spans="1:11" ht="15">
      <c r="A2545" s="5">
        <v>2486</v>
      </c>
      <c r="B2545" s="721"/>
      <c r="F2545" s="4" t="s">
        <v>4914</v>
      </c>
      <c r="G2545" s="1" t="b">
        <f t="shared" ca="1" si="41"/>
        <v>1</v>
      </c>
      <c r="H2545" s="1505" t="str" cm="1">
        <f t="array" aca="1" ref="H2545" ca="1">IF(I2545&lt;&gt;"",INDIRECT("'"&amp;I2545&amp;"'!"&amp;J2545),"")</f>
        <v/>
      </c>
      <c r="I2545" s="1510"/>
      <c r="J2545" s="1506"/>
      <c r="K2545" s="4"/>
    </row>
    <row r="2546" spans="1:11" ht="15">
      <c r="A2546" s="5">
        <v>2487</v>
      </c>
      <c r="B2546" s="721"/>
      <c r="F2546" s="4" t="s">
        <v>4914</v>
      </c>
      <c r="G2546" s="1" t="b">
        <f t="shared" ca="1" si="41"/>
        <v>1</v>
      </c>
      <c r="H2546" s="1505" t="str" cm="1">
        <f t="array" aca="1" ref="H2546" ca="1">IF(I2546&lt;&gt;"",INDIRECT("'"&amp;I2546&amp;"'!"&amp;J2546),"")</f>
        <v/>
      </c>
      <c r="I2546" s="1510"/>
      <c r="J2546" s="1506"/>
      <c r="K2546" s="4"/>
    </row>
    <row r="2547" spans="1:11" ht="15">
      <c r="A2547" s="5">
        <v>2488</v>
      </c>
      <c r="B2547" s="721"/>
      <c r="F2547" s="4" t="s">
        <v>4914</v>
      </c>
      <c r="G2547" s="1" t="b">
        <f t="shared" ca="1" si="41"/>
        <v>1</v>
      </c>
      <c r="H2547" s="1505" t="str" cm="1">
        <f t="array" aca="1" ref="H2547" ca="1">IF(I2547&lt;&gt;"",INDIRECT("'"&amp;I2547&amp;"'!"&amp;J2547),"")</f>
        <v/>
      </c>
      <c r="I2547" s="1510"/>
      <c r="J2547" s="1506"/>
      <c r="K2547" s="4"/>
    </row>
    <row r="2548" spans="1:11" ht="15">
      <c r="A2548" s="5">
        <v>2489</v>
      </c>
      <c r="B2548" s="721"/>
      <c r="F2548" s="4" t="s">
        <v>4914</v>
      </c>
      <c r="G2548" s="1" t="b">
        <f t="shared" ca="1" si="41"/>
        <v>1</v>
      </c>
      <c r="H2548" s="1505" t="str" cm="1">
        <f t="array" aca="1" ref="H2548" ca="1">IF(I2548&lt;&gt;"",INDIRECT("'"&amp;I2548&amp;"'!"&amp;J2548),"")</f>
        <v/>
      </c>
      <c r="I2548" s="1510"/>
      <c r="J2548" s="1506"/>
      <c r="K2548" s="4"/>
    </row>
    <row r="2549" spans="1:11" ht="15">
      <c r="A2549">
        <v>2490</v>
      </c>
      <c r="B2549" s="721">
        <f>'Acct Summary 7-9'!C4</f>
        <v>239594607</v>
      </c>
      <c r="F2549" s="4"/>
      <c r="G2549" s="1" t="b">
        <f t="shared" ca="1" si="41"/>
        <v>1</v>
      </c>
      <c r="H2549" s="1505" cm="1">
        <f t="array" aca="1" ref="H2549" ca="1">IF(I2549&lt;&gt;"",INDIRECT("'"&amp;I2549&amp;"'!"&amp;J2549),"")</f>
        <v>239594607</v>
      </c>
      <c r="I2549" s="1510" t="s">
        <v>4986</v>
      </c>
      <c r="J2549" s="1506" t="s">
        <v>5546</v>
      </c>
      <c r="K2549" s="4"/>
    </row>
    <row r="2550" spans="1:11" ht="15">
      <c r="A2550" s="5">
        <v>2491</v>
      </c>
      <c r="B2550" s="721"/>
      <c r="F2550" s="4" t="s">
        <v>4914</v>
      </c>
      <c r="G2550" s="1" t="b">
        <f t="shared" ca="1" si="41"/>
        <v>1</v>
      </c>
      <c r="H2550" s="1505" t="str" cm="1">
        <f t="array" aca="1" ref="H2550" ca="1">IF(I2550&lt;&gt;"",INDIRECT("'"&amp;I2550&amp;"'!"&amp;J2550),"")</f>
        <v/>
      </c>
      <c r="I2550" s="1510"/>
      <c r="J2550" s="1506"/>
      <c r="K2550" s="4"/>
    </row>
    <row r="2551" spans="1:11" ht="15">
      <c r="A2551">
        <v>2492</v>
      </c>
      <c r="B2551" s="721">
        <f>'Acct Summary 7-9'!C6</f>
        <v>215824035</v>
      </c>
      <c r="C2551" s="2" t="s">
        <v>504</v>
      </c>
      <c r="F2551" s="4"/>
      <c r="G2551" s="1" t="b">
        <f t="shared" ca="1" si="41"/>
        <v>1</v>
      </c>
      <c r="H2551" s="1505" cm="1">
        <f t="array" aca="1" ref="H2551" ca="1">IF(I2551&lt;&gt;"",INDIRECT("'"&amp;I2551&amp;"'!"&amp;J2551),"")</f>
        <v>215824035</v>
      </c>
      <c r="I2551" s="1510" t="s">
        <v>4986</v>
      </c>
      <c r="J2551" s="1506" t="s">
        <v>4917</v>
      </c>
      <c r="K2551" s="4"/>
    </row>
    <row r="2552" spans="1:11" ht="15">
      <c r="A2552">
        <v>2493</v>
      </c>
      <c r="B2552" s="721">
        <f>'Acct Summary 7-9'!C7</f>
        <v>103430767</v>
      </c>
      <c r="F2552" s="4"/>
      <c r="G2552" s="1" t="b">
        <f t="shared" ca="1" si="41"/>
        <v>1</v>
      </c>
      <c r="H2552" s="1505" cm="1">
        <f t="array" aca="1" ref="H2552" ca="1">IF(I2552&lt;&gt;"",INDIRECT("'"&amp;I2552&amp;"'!"&amp;J2552),"")</f>
        <v>103430767</v>
      </c>
      <c r="I2552" s="1510" t="s">
        <v>4986</v>
      </c>
      <c r="J2552" s="1506" t="s">
        <v>5547</v>
      </c>
      <c r="K2552" s="4"/>
    </row>
    <row r="2553" spans="1:11" ht="15">
      <c r="A2553">
        <v>2494</v>
      </c>
      <c r="B2553" s="721">
        <f>'Acct Summary 7-9'!C8</f>
        <v>558849409</v>
      </c>
      <c r="C2553" s="2" t="s">
        <v>504</v>
      </c>
      <c r="F2553" s="4"/>
      <c r="G2553" s="1" t="b">
        <f t="shared" ca="1" si="41"/>
        <v>1</v>
      </c>
      <c r="H2553" s="1505" cm="1">
        <f t="array" aca="1" ref="H2553" ca="1">IF(I2553&lt;&gt;"",INDIRECT("'"&amp;I2553&amp;"'!"&amp;J2553),"")</f>
        <v>558849409</v>
      </c>
      <c r="I2553" s="1510" t="s">
        <v>4986</v>
      </c>
      <c r="J2553" s="1506" t="s">
        <v>5548</v>
      </c>
      <c r="K2553" s="4"/>
    </row>
    <row r="2554" spans="1:11" ht="15">
      <c r="A2554">
        <v>2495</v>
      </c>
      <c r="B2554" s="721">
        <f>'Acct Summary 7-9'!C12</f>
        <v>318802012</v>
      </c>
      <c r="C2554" s="2" t="s">
        <v>504</v>
      </c>
      <c r="F2554" s="4"/>
      <c r="G2554" s="1" t="b">
        <f t="shared" ca="1" si="41"/>
        <v>1</v>
      </c>
      <c r="H2554" s="1505" cm="1">
        <f t="array" aca="1" ref="H2554" ca="1">IF(I2554&lt;&gt;"",INDIRECT("'"&amp;I2554&amp;"'!"&amp;J2554),"")</f>
        <v>318802012</v>
      </c>
      <c r="I2554" s="1510" t="s">
        <v>4986</v>
      </c>
      <c r="J2554" s="1506" t="s">
        <v>4920</v>
      </c>
      <c r="K2554" s="4"/>
    </row>
    <row r="2555" spans="1:11" ht="15">
      <c r="A2555">
        <v>2496</v>
      </c>
      <c r="B2555" s="721">
        <f>'Acct Summary 7-9'!C13</f>
        <v>145207867</v>
      </c>
      <c r="C2555" s="2" t="s">
        <v>504</v>
      </c>
      <c r="F2555" s="4"/>
      <c r="G2555" s="1" t="b">
        <f t="shared" ca="1" si="41"/>
        <v>1</v>
      </c>
      <c r="H2555" s="1505" cm="1">
        <f t="array" aca="1" ref="H2555" ca="1">IF(I2555&lt;&gt;"",INDIRECT("'"&amp;I2555&amp;"'!"&amp;J2555),"")</f>
        <v>145207867</v>
      </c>
      <c r="I2555" s="1510" t="s">
        <v>4986</v>
      </c>
      <c r="J2555" s="1506" t="s">
        <v>4921</v>
      </c>
      <c r="K2555" s="4"/>
    </row>
    <row r="2556" spans="1:11" ht="15">
      <c r="A2556">
        <v>2497</v>
      </c>
      <c r="B2556" s="721">
        <f>'Acct Summary 7-9'!C14</f>
        <v>1824635</v>
      </c>
      <c r="C2556" s="2" t="s">
        <v>504</v>
      </c>
      <c r="F2556" s="4"/>
      <c r="G2556" s="1" t="b">
        <f t="shared" ca="1" si="41"/>
        <v>1</v>
      </c>
      <c r="H2556" s="1505" cm="1">
        <f t="array" aca="1" ref="H2556" ca="1">IF(I2556&lt;&gt;"",INDIRECT("'"&amp;I2556&amp;"'!"&amp;J2556),"")</f>
        <v>1824635</v>
      </c>
      <c r="I2556" s="1510" t="s">
        <v>4986</v>
      </c>
      <c r="J2556" s="1506" t="s">
        <v>5001</v>
      </c>
      <c r="K2556" s="4"/>
    </row>
    <row r="2557" spans="1:11" ht="15">
      <c r="A2557">
        <v>2498</v>
      </c>
      <c r="B2557" s="721">
        <f>'Acct Summary 7-9'!C15</f>
        <v>12157957</v>
      </c>
      <c r="C2557" s="2" t="s">
        <v>504</v>
      </c>
      <c r="F2557" s="4"/>
      <c r="G2557" s="1" t="b">
        <f t="shared" ca="1" si="41"/>
        <v>1</v>
      </c>
      <c r="H2557" s="1505" cm="1">
        <f t="array" aca="1" ref="H2557" ca="1">IF(I2557&lt;&gt;"",INDIRECT("'"&amp;I2557&amp;"'!"&amp;J2557),"")</f>
        <v>12157957</v>
      </c>
      <c r="I2557" s="1510" t="s">
        <v>4986</v>
      </c>
      <c r="J2557" s="1506" t="s">
        <v>5002</v>
      </c>
      <c r="K2557" s="4"/>
    </row>
    <row r="2558" spans="1:11" ht="15">
      <c r="A2558">
        <v>2499</v>
      </c>
      <c r="B2558" s="721">
        <f>'Acct Summary 7-9'!C16</f>
        <v>1180915</v>
      </c>
      <c r="C2558" s="2" t="s">
        <v>504</v>
      </c>
      <c r="F2558" s="4"/>
      <c r="G2558" s="1" t="b">
        <f t="shared" ca="1" si="41"/>
        <v>1</v>
      </c>
      <c r="H2558" s="1505" cm="1">
        <f t="array" aca="1" ref="H2558" ca="1">IF(I2558&lt;&gt;"",INDIRECT("'"&amp;I2558&amp;"'!"&amp;J2558),"")</f>
        <v>1180915</v>
      </c>
      <c r="I2558" s="1510" t="s">
        <v>4986</v>
      </c>
      <c r="J2558" s="1506" t="s">
        <v>4999</v>
      </c>
      <c r="K2558" s="4"/>
    </row>
    <row r="2559" spans="1:11" ht="15">
      <c r="A2559">
        <v>2500</v>
      </c>
      <c r="B2559" s="721">
        <f>'Acct Summary 7-9'!C17</f>
        <v>479173386</v>
      </c>
      <c r="C2559" s="2" t="s">
        <v>504</v>
      </c>
      <c r="F2559" s="4"/>
      <c r="G2559" s="1" t="b">
        <f t="shared" ca="1" si="41"/>
        <v>1</v>
      </c>
      <c r="H2559" s="1505" cm="1">
        <f t="array" aca="1" ref="H2559" ca="1">IF(I2559&lt;&gt;"",INDIRECT("'"&amp;I2559&amp;"'!"&amp;J2559),"")</f>
        <v>479173386</v>
      </c>
      <c r="I2559" s="1510" t="s">
        <v>4986</v>
      </c>
      <c r="J2559" s="1506" t="s">
        <v>5566</v>
      </c>
      <c r="K2559" s="4"/>
    </row>
    <row r="2560" spans="1:11" ht="15">
      <c r="A2560">
        <v>2501</v>
      </c>
      <c r="B2560" s="721">
        <f>'Acct Summary 7-9'!C20</f>
        <v>79676023</v>
      </c>
      <c r="C2560" s="2" t="s">
        <v>504</v>
      </c>
      <c r="F2560" s="4"/>
      <c r="G2560" s="1" t="b">
        <f t="shared" ca="1" si="41"/>
        <v>1</v>
      </c>
      <c r="H2560" s="1505" cm="1">
        <f t="array" aca="1" ref="H2560" ca="1">IF(I2560&lt;&gt;"",INDIRECT("'"&amp;I2560&amp;"'!"&amp;J2560),"")</f>
        <v>79676023</v>
      </c>
      <c r="I2560" s="1510" t="s">
        <v>4986</v>
      </c>
      <c r="J2560" s="1506" t="s">
        <v>5567</v>
      </c>
      <c r="K2560" s="4"/>
    </row>
    <row r="2561" spans="1:11" ht="15">
      <c r="A2561">
        <v>2502</v>
      </c>
      <c r="B2561" s="721">
        <f>'Acct Summary 7-9'!C80</f>
        <v>0</v>
      </c>
      <c r="C2561" s="2" t="s">
        <v>504</v>
      </c>
      <c r="F2561" s="4"/>
      <c r="G2561" s="1" t="b">
        <f t="shared" ca="1" si="41"/>
        <v>1</v>
      </c>
      <c r="H2561" s="1505" cm="1">
        <f t="array" aca="1" ref="H2561" ca="1">IF(I2561&lt;&gt;"",INDIRECT("'"&amp;I2561&amp;"'!"&amp;J2561),"")</f>
        <v>0</v>
      </c>
      <c r="I2561" s="1510" t="s">
        <v>4986</v>
      </c>
      <c r="J2561" s="1506" t="s">
        <v>5634</v>
      </c>
      <c r="K2561" s="4"/>
    </row>
    <row r="2562" spans="1:11" ht="15">
      <c r="A2562">
        <v>2503</v>
      </c>
      <c r="B2562" s="721">
        <f>'Acct Summary 7-9'!D4</f>
        <v>42135298</v>
      </c>
      <c r="C2562" s="2" t="s">
        <v>504</v>
      </c>
      <c r="F2562" s="4"/>
      <c r="G2562" s="1" t="b">
        <f t="shared" ca="1" si="41"/>
        <v>1</v>
      </c>
      <c r="H2562" s="1505" cm="1">
        <f t="array" aca="1" ref="H2562" ca="1">IF(I2562&lt;&gt;"",INDIRECT("'"&amp;I2562&amp;"'!"&amp;J2562),"")</f>
        <v>42135298</v>
      </c>
      <c r="I2562" s="1510" t="s">
        <v>4986</v>
      </c>
      <c r="J2562" s="1506" t="s">
        <v>5540</v>
      </c>
      <c r="K2562" s="4"/>
    </row>
    <row r="2563" spans="1:11" ht="15">
      <c r="A2563" s="5">
        <v>2504</v>
      </c>
      <c r="B2563" s="721"/>
      <c r="F2563" s="4" t="s">
        <v>4914</v>
      </c>
      <c r="G2563" s="1" t="b">
        <f t="shared" ca="1" si="41"/>
        <v>1</v>
      </c>
      <c r="H2563" s="1505" t="str" cm="1">
        <f t="array" aca="1" ref="H2563" ca="1">IF(I2563&lt;&gt;"",INDIRECT("'"&amp;I2563&amp;"'!"&amp;J2563),"")</f>
        <v/>
      </c>
      <c r="I2563" s="1510"/>
      <c r="J2563" s="1506"/>
      <c r="K2563" s="4"/>
    </row>
    <row r="2564" spans="1:11" ht="15">
      <c r="A2564">
        <v>2505</v>
      </c>
      <c r="B2564" s="721">
        <f>'Acct Summary 7-9'!D6</f>
        <v>44777063</v>
      </c>
      <c r="C2564" s="2" t="s">
        <v>504</v>
      </c>
      <c r="F2564" s="4"/>
      <c r="G2564" s="1" t="b">
        <f t="shared" ca="1" si="41"/>
        <v>1</v>
      </c>
      <c r="H2564" s="1505" cm="1">
        <f t="array" aca="1" ref="H2564" ca="1">IF(I2564&lt;&gt;"",INDIRECT("'"&amp;I2564&amp;"'!"&amp;J2564),"")</f>
        <v>44777063</v>
      </c>
      <c r="I2564" s="1510" t="s">
        <v>4986</v>
      </c>
      <c r="J2564" s="1506" t="s">
        <v>4927</v>
      </c>
      <c r="K2564" s="4"/>
    </row>
    <row r="2565" spans="1:11" ht="15">
      <c r="A2565">
        <v>2506</v>
      </c>
      <c r="B2565" s="721">
        <f>'Acct Summary 7-9'!D7</f>
        <v>0</v>
      </c>
      <c r="F2565" s="4"/>
      <c r="G2565" s="1" t="b">
        <f t="shared" ca="1" si="41"/>
        <v>1</v>
      </c>
      <c r="H2565" s="1505" cm="1">
        <f t="array" aca="1" ref="H2565" ca="1">IF(I2565&lt;&gt;"",INDIRECT("'"&amp;I2565&amp;"'!"&amp;J2565),"")</f>
        <v>0</v>
      </c>
      <c r="I2565" s="1510" t="s">
        <v>4986</v>
      </c>
      <c r="J2565" s="1506" t="s">
        <v>5541</v>
      </c>
      <c r="K2565" s="4"/>
    </row>
    <row r="2566" spans="1:11" ht="15">
      <c r="A2566">
        <v>2507</v>
      </c>
      <c r="B2566" s="721">
        <f>'Acct Summary 7-9'!D8</f>
        <v>86912361</v>
      </c>
      <c r="C2566" s="2" t="s">
        <v>504</v>
      </c>
      <c r="F2566" s="4"/>
      <c r="G2566" s="1" t="b">
        <f t="shared" ca="1" si="41"/>
        <v>1</v>
      </c>
      <c r="H2566" s="1505" cm="1">
        <f t="array" aca="1" ref="H2566" ca="1">IF(I2566&lt;&gt;"",INDIRECT("'"&amp;I2566&amp;"'!"&amp;J2566),"")</f>
        <v>86912361</v>
      </c>
      <c r="I2566" s="1510" t="s">
        <v>4986</v>
      </c>
      <c r="J2566" s="1506" t="s">
        <v>5542</v>
      </c>
      <c r="K2566" s="4"/>
    </row>
    <row r="2567" spans="1:11" ht="15">
      <c r="A2567">
        <v>2508</v>
      </c>
      <c r="B2567" s="721">
        <f>'Acct Summary 7-9'!D13</f>
        <v>62248728</v>
      </c>
      <c r="C2567" s="2" t="s">
        <v>504</v>
      </c>
      <c r="F2567" s="4"/>
      <c r="G2567" s="1" t="b">
        <f t="shared" ca="1" si="41"/>
        <v>1</v>
      </c>
      <c r="H2567" s="1505" cm="1">
        <f t="array" aca="1" ref="H2567" ca="1">IF(I2567&lt;&gt;"",INDIRECT("'"&amp;I2567&amp;"'!"&amp;J2567),"")</f>
        <v>62248728</v>
      </c>
      <c r="I2567" s="1510" t="s">
        <v>4986</v>
      </c>
      <c r="J2567" s="1506" t="s">
        <v>4931</v>
      </c>
      <c r="K2567" s="4"/>
    </row>
    <row r="2568" spans="1:11" ht="15">
      <c r="A2568">
        <v>2509</v>
      </c>
      <c r="B2568" s="721">
        <f>'Acct Summary 7-9'!D14</f>
        <v>0</v>
      </c>
      <c r="C2568" s="2" t="s">
        <v>504</v>
      </c>
      <c r="F2568" s="4"/>
      <c r="G2568" s="1" t="b">
        <f t="shared" ca="1" si="41"/>
        <v>1</v>
      </c>
      <c r="H2568" s="1505" cm="1">
        <f t="array" aca="1" ref="H2568" ca="1">IF(I2568&lt;&gt;"",INDIRECT("'"&amp;I2568&amp;"'!"&amp;J2568),"")</f>
        <v>0</v>
      </c>
      <c r="I2568" s="1510" t="s">
        <v>4986</v>
      </c>
      <c r="J2568" s="1506" t="s">
        <v>5037</v>
      </c>
      <c r="K2568" s="4"/>
    </row>
    <row r="2569" spans="1:11" ht="15">
      <c r="A2569">
        <v>2510</v>
      </c>
      <c r="B2569" s="721">
        <f>'Acct Summary 7-9'!D15</f>
        <v>0</v>
      </c>
      <c r="C2569" s="2" t="s">
        <v>504</v>
      </c>
      <c r="F2569" s="4"/>
      <c r="G2569" s="1" t="b">
        <f t="shared" ca="1" si="41"/>
        <v>1</v>
      </c>
      <c r="H2569" s="1505" cm="1">
        <f t="array" aca="1" ref="H2569" ca="1">IF(I2569&lt;&gt;"",INDIRECT("'"&amp;I2569&amp;"'!"&amp;J2569),"")</f>
        <v>0</v>
      </c>
      <c r="I2569" s="1510" t="s">
        <v>4986</v>
      </c>
      <c r="J2569" s="1506" t="s">
        <v>5038</v>
      </c>
      <c r="K2569" s="4"/>
    </row>
    <row r="2570" spans="1:11" ht="15">
      <c r="A2570">
        <v>2511</v>
      </c>
      <c r="B2570" s="721">
        <f>'Acct Summary 7-9'!D16</f>
        <v>0</v>
      </c>
      <c r="C2570" s="2" t="s">
        <v>504</v>
      </c>
      <c r="F2570" s="4"/>
      <c r="G2570" s="1" t="b">
        <f t="shared" ca="1" si="41"/>
        <v>1</v>
      </c>
      <c r="H2570" s="1505" cm="1">
        <f t="array" aca="1" ref="H2570" ca="1">IF(I2570&lt;&gt;"",INDIRECT("'"&amp;I2570&amp;"'!"&amp;J2570),"")</f>
        <v>0</v>
      </c>
      <c r="I2570" s="1510" t="s">
        <v>4986</v>
      </c>
      <c r="J2570" s="1506" t="s">
        <v>5035</v>
      </c>
      <c r="K2570" s="4"/>
    </row>
    <row r="2571" spans="1:11" ht="15">
      <c r="A2571">
        <v>2512</v>
      </c>
      <c r="B2571" s="721">
        <f>'Acct Summary 7-9'!D17</f>
        <v>62248728</v>
      </c>
      <c r="C2571" s="2" t="s">
        <v>504</v>
      </c>
      <c r="F2571" s="4"/>
      <c r="G2571" s="1" t="b">
        <f t="shared" ca="1" si="41"/>
        <v>1</v>
      </c>
      <c r="H2571" s="1505" cm="1">
        <f t="array" aca="1" ref="H2571" ca="1">IF(I2571&lt;&gt;"",INDIRECT("'"&amp;I2571&amp;"'!"&amp;J2571),"")</f>
        <v>62248728</v>
      </c>
      <c r="I2571" s="1510" t="s">
        <v>4986</v>
      </c>
      <c r="J2571" s="1506" t="s">
        <v>5570</v>
      </c>
      <c r="K2571" s="4"/>
    </row>
    <row r="2572" spans="1:11" ht="15">
      <c r="A2572">
        <v>2513</v>
      </c>
      <c r="B2572" s="721">
        <f>'Acct Summary 7-9'!D20</f>
        <v>24663633</v>
      </c>
      <c r="C2572" s="2" t="s">
        <v>504</v>
      </c>
      <c r="F2572" s="4"/>
      <c r="G2572" s="1" t="b">
        <f t="shared" ca="1" si="41"/>
        <v>1</v>
      </c>
      <c r="H2572" s="1505" cm="1">
        <f t="array" aca="1" ref="H2572" ca="1">IF(I2572&lt;&gt;"",INDIRECT("'"&amp;I2572&amp;"'!"&amp;J2572),"")</f>
        <v>24663633</v>
      </c>
      <c r="I2572" s="1510" t="s">
        <v>4986</v>
      </c>
      <c r="J2572" s="1506" t="s">
        <v>5571</v>
      </c>
      <c r="K2572" s="4"/>
    </row>
    <row r="2573" spans="1:11" ht="15">
      <c r="A2573">
        <v>2514</v>
      </c>
      <c r="B2573" s="721">
        <f>'Acct Summary 7-9'!D80</f>
        <v>0</v>
      </c>
      <c r="C2573" s="2" t="s">
        <v>504</v>
      </c>
      <c r="F2573" s="4"/>
      <c r="G2573" s="1" t="b">
        <f t="shared" ca="1" si="41"/>
        <v>1</v>
      </c>
      <c r="H2573" s="1505" cm="1">
        <f t="array" aca="1" ref="H2573" ca="1">IF(I2573&lt;&gt;"",INDIRECT("'"&amp;I2573&amp;"'!"&amp;J2573),"")</f>
        <v>0</v>
      </c>
      <c r="I2573" s="1510" t="s">
        <v>4986</v>
      </c>
      <c r="J2573" s="1506" t="s">
        <v>5635</v>
      </c>
      <c r="K2573" s="4"/>
    </row>
    <row r="2574" spans="1:11" ht="15">
      <c r="A2574" s="5">
        <v>2515</v>
      </c>
      <c r="B2574" s="721"/>
      <c r="C2574" s="2" t="s">
        <v>504</v>
      </c>
      <c r="F2574" s="4" t="s">
        <v>4914</v>
      </c>
      <c r="G2574" s="1" t="b">
        <f t="shared" ca="1" si="41"/>
        <v>1</v>
      </c>
      <c r="H2574" s="1505" t="str" cm="1">
        <f t="array" aca="1" ref="H2574" ca="1">IF(I2574&lt;&gt;"",INDIRECT("'"&amp;I2574&amp;"'!"&amp;J2574),"")</f>
        <v/>
      </c>
      <c r="I2574" s="1510"/>
      <c r="J2574" s="1506"/>
      <c r="K2574" s="4"/>
    </row>
    <row r="2575" spans="1:11" ht="15">
      <c r="A2575" s="5">
        <v>2516</v>
      </c>
      <c r="B2575" s="721"/>
      <c r="F2575" s="4" t="s">
        <v>4914</v>
      </c>
      <c r="G2575" s="1" t="b">
        <f t="shared" ca="1" si="41"/>
        <v>1</v>
      </c>
      <c r="H2575" s="1505" t="str" cm="1">
        <f t="array" aca="1" ref="H2575" ca="1">IF(I2575&lt;&gt;"",INDIRECT("'"&amp;I2575&amp;"'!"&amp;J2575),"")</f>
        <v/>
      </c>
      <c r="I2575" s="1510"/>
      <c r="J2575" s="1506"/>
      <c r="K2575" s="4"/>
    </row>
    <row r="2576" spans="1:11" ht="15">
      <c r="A2576" s="5">
        <v>2517</v>
      </c>
      <c r="B2576" s="721"/>
      <c r="F2576" s="4" t="s">
        <v>4914</v>
      </c>
      <c r="G2576" s="1" t="b">
        <f t="shared" ca="1" si="41"/>
        <v>1</v>
      </c>
      <c r="H2576" s="1505" t="str" cm="1">
        <f t="array" aca="1" ref="H2576" ca="1">IF(I2576&lt;&gt;"",INDIRECT("'"&amp;I2576&amp;"'!"&amp;J2576),"")</f>
        <v/>
      </c>
      <c r="I2576" s="1510"/>
      <c r="J2576" s="1506"/>
      <c r="K2576" s="4"/>
    </row>
    <row r="2577" spans="1:11" ht="15">
      <c r="A2577" s="5">
        <v>2518</v>
      </c>
      <c r="B2577" s="721"/>
      <c r="F2577" s="4" t="s">
        <v>4914</v>
      </c>
      <c r="G2577" s="1" t="b">
        <f t="shared" ca="1" si="41"/>
        <v>1</v>
      </c>
      <c r="H2577" s="1505" t="str" cm="1">
        <f t="array" aca="1" ref="H2577" ca="1">IF(I2577&lt;&gt;"",INDIRECT("'"&amp;I2577&amp;"'!"&amp;J2577),"")</f>
        <v/>
      </c>
      <c r="I2577" s="1510"/>
      <c r="J2577" s="1506"/>
      <c r="K2577" s="4"/>
    </row>
    <row r="2578" spans="1:11" ht="15">
      <c r="A2578" s="5">
        <v>2519</v>
      </c>
      <c r="B2578" s="721"/>
      <c r="F2578" s="4" t="s">
        <v>4914</v>
      </c>
      <c r="G2578" s="1" t="b">
        <f t="shared" ca="1" si="41"/>
        <v>1</v>
      </c>
      <c r="H2578" s="1505" t="str" cm="1">
        <f t="array" aca="1" ref="H2578" ca="1">IF(I2578&lt;&gt;"",INDIRECT("'"&amp;I2578&amp;"'!"&amp;J2578),"")</f>
        <v/>
      </c>
      <c r="I2578" s="1510"/>
      <c r="J2578" s="1506"/>
      <c r="K2578" s="4"/>
    </row>
    <row r="2579" spans="1:11" ht="15">
      <c r="A2579" s="5">
        <v>2520</v>
      </c>
      <c r="B2579" s="721"/>
      <c r="F2579" s="4" t="s">
        <v>4914</v>
      </c>
      <c r="G2579" s="1" t="b">
        <f t="shared" ca="1" si="41"/>
        <v>1</v>
      </c>
      <c r="H2579" s="1505" t="str" cm="1">
        <f t="array" aca="1" ref="H2579" ca="1">IF(I2579&lt;&gt;"",INDIRECT("'"&amp;I2579&amp;"'!"&amp;J2579),"")</f>
        <v/>
      </c>
      <c r="I2579" s="1510"/>
      <c r="J2579" s="1506"/>
      <c r="K2579" s="4"/>
    </row>
    <row r="2580" spans="1:11" ht="15">
      <c r="A2580" s="5">
        <v>2521</v>
      </c>
      <c r="B2580" s="721"/>
      <c r="F2580" s="4" t="s">
        <v>4914</v>
      </c>
      <c r="G2580" s="1" t="b">
        <f t="shared" ca="1" si="41"/>
        <v>1</v>
      </c>
      <c r="H2580" s="1505" t="str" cm="1">
        <f t="array" aca="1" ref="H2580" ca="1">IF(I2580&lt;&gt;"",INDIRECT("'"&amp;I2580&amp;"'!"&amp;J2580),"")</f>
        <v/>
      </c>
      <c r="I2580" s="1510"/>
      <c r="J2580" s="1506"/>
      <c r="K2580" s="4"/>
    </row>
    <row r="2581" spans="1:11" ht="15">
      <c r="A2581" s="5">
        <v>2522</v>
      </c>
      <c r="B2581" s="721"/>
      <c r="F2581" s="4" t="s">
        <v>4914</v>
      </c>
      <c r="G2581" s="1" t="b">
        <f t="shared" ca="1" si="41"/>
        <v>1</v>
      </c>
      <c r="H2581" s="1505" t="str" cm="1">
        <f t="array" aca="1" ref="H2581" ca="1">IF(I2581&lt;&gt;"",INDIRECT("'"&amp;I2581&amp;"'!"&amp;J2581),"")</f>
        <v/>
      </c>
      <c r="I2581" s="1510"/>
      <c r="J2581" s="1506"/>
      <c r="K2581" s="4"/>
    </row>
    <row r="2582" spans="1:11" ht="15">
      <c r="A2582" s="5">
        <v>2523</v>
      </c>
      <c r="B2582" s="721"/>
      <c r="F2582" s="4" t="s">
        <v>4914</v>
      </c>
      <c r="G2582" s="1" t="b">
        <f t="shared" ca="1" si="41"/>
        <v>1</v>
      </c>
      <c r="H2582" s="1505" t="str" cm="1">
        <f t="array" aca="1" ref="H2582" ca="1">IF(I2582&lt;&gt;"",INDIRECT("'"&amp;I2582&amp;"'!"&amp;J2582),"")</f>
        <v/>
      </c>
      <c r="I2582" s="1510"/>
      <c r="J2582" s="1506"/>
      <c r="K2582" s="4"/>
    </row>
    <row r="2583" spans="1:11" ht="15">
      <c r="A2583" s="5">
        <v>2524</v>
      </c>
      <c r="B2583" s="721"/>
      <c r="F2583" s="4" t="s">
        <v>4914</v>
      </c>
      <c r="G2583" s="1" t="b">
        <f t="shared" ca="1" si="41"/>
        <v>1</v>
      </c>
      <c r="H2583" s="1505" t="str" cm="1">
        <f t="array" aca="1" ref="H2583" ca="1">IF(I2583&lt;&gt;"",INDIRECT("'"&amp;I2583&amp;"'!"&amp;J2583),"")</f>
        <v/>
      </c>
      <c r="I2583" s="1510"/>
      <c r="J2583" s="1506"/>
      <c r="K2583" s="4"/>
    </row>
    <row r="2584" spans="1:11" ht="15">
      <c r="A2584" s="5">
        <v>2525</v>
      </c>
      <c r="B2584" s="721"/>
      <c r="F2584" s="4" t="s">
        <v>4914</v>
      </c>
      <c r="G2584" s="1" t="b">
        <f t="shared" ca="1" si="41"/>
        <v>1</v>
      </c>
      <c r="H2584" s="1505" t="str" cm="1">
        <f t="array" aca="1" ref="H2584" ca="1">IF(I2584&lt;&gt;"",INDIRECT("'"&amp;I2584&amp;"'!"&amp;J2584),"")</f>
        <v/>
      </c>
      <c r="I2584" s="1510"/>
      <c r="J2584" s="1506"/>
      <c r="K2584" s="4"/>
    </row>
    <row r="2585" spans="1:11" ht="15">
      <c r="A2585" s="5">
        <v>2526</v>
      </c>
      <c r="B2585" s="721"/>
      <c r="F2585" s="4" t="s">
        <v>4914</v>
      </c>
      <c r="G2585" s="1" t="b">
        <f t="shared" ca="1" si="41"/>
        <v>1</v>
      </c>
      <c r="H2585" s="1505" t="str" cm="1">
        <f t="array" aca="1" ref="H2585" ca="1">IF(I2585&lt;&gt;"",INDIRECT("'"&amp;I2585&amp;"'!"&amp;J2585),"")</f>
        <v/>
      </c>
      <c r="I2585" s="1510"/>
      <c r="J2585" s="1506"/>
      <c r="K2585" s="4"/>
    </row>
    <row r="2586" spans="1:11" ht="15">
      <c r="A2586" s="5">
        <v>2527</v>
      </c>
      <c r="B2586" s="721"/>
      <c r="F2586" s="4" t="s">
        <v>4914</v>
      </c>
      <c r="G2586" s="1" t="b">
        <f t="shared" ca="1" si="41"/>
        <v>1</v>
      </c>
      <c r="H2586" s="1505" t="str" cm="1">
        <f t="array" aca="1" ref="H2586" ca="1">IF(I2586&lt;&gt;"",INDIRECT("'"&amp;I2586&amp;"'!"&amp;J2586),"")</f>
        <v/>
      </c>
      <c r="I2586" s="1510"/>
      <c r="J2586" s="1506"/>
      <c r="K2586" s="4"/>
    </row>
    <row r="2587" spans="1:11" ht="15">
      <c r="A2587" s="5">
        <v>2528</v>
      </c>
      <c r="B2587" s="721"/>
      <c r="F2587" s="4" t="s">
        <v>4914</v>
      </c>
      <c r="G2587" s="1" t="b">
        <f t="shared" ca="1" si="41"/>
        <v>1</v>
      </c>
      <c r="H2587" s="1505" t="str" cm="1">
        <f t="array" aca="1" ref="H2587" ca="1">IF(I2587&lt;&gt;"",INDIRECT("'"&amp;I2587&amp;"'!"&amp;J2587),"")</f>
        <v/>
      </c>
      <c r="I2587" s="1510"/>
      <c r="J2587" s="1506"/>
      <c r="K2587" s="4"/>
    </row>
    <row r="2588" spans="1:11" ht="15">
      <c r="A2588" s="5">
        <v>2529</v>
      </c>
      <c r="B2588" s="721"/>
      <c r="F2588" s="4" t="s">
        <v>4914</v>
      </c>
      <c r="G2588" s="1" t="b">
        <f t="shared" ca="1" si="41"/>
        <v>1</v>
      </c>
      <c r="H2588" s="1505" t="str" cm="1">
        <f t="array" aca="1" ref="H2588" ca="1">IF(I2588&lt;&gt;"",INDIRECT("'"&amp;I2588&amp;"'!"&amp;J2588),"")</f>
        <v/>
      </c>
      <c r="I2588" s="1510"/>
      <c r="J2588" s="1506"/>
      <c r="K2588" s="4"/>
    </row>
    <row r="2589" spans="1:11" ht="15">
      <c r="A2589">
        <v>2530</v>
      </c>
      <c r="B2589" s="721">
        <f>'Acct Summary 7-9'!F4</f>
        <v>9889214</v>
      </c>
      <c r="F2589" s="4"/>
      <c r="G2589" s="1" t="b">
        <f t="shared" ca="1" si="41"/>
        <v>1</v>
      </c>
      <c r="H2589" s="1505" cm="1">
        <f t="array" aca="1" ref="H2589" ca="1">IF(I2589&lt;&gt;"",INDIRECT("'"&amp;I2589&amp;"'!"&amp;J2589),"")</f>
        <v>9889214</v>
      </c>
      <c r="I2589" s="1510" t="s">
        <v>4986</v>
      </c>
      <c r="J2589" s="1506" t="s">
        <v>5552</v>
      </c>
      <c r="K2589" s="4"/>
    </row>
    <row r="2590" spans="1:11" ht="15">
      <c r="A2590" s="5">
        <v>2531</v>
      </c>
      <c r="B2590" s="721"/>
      <c r="F2590" s="4" t="s">
        <v>4914</v>
      </c>
      <c r="G2590" s="1" t="b">
        <f t="shared" ca="1" si="41"/>
        <v>1</v>
      </c>
      <c r="H2590" s="1505" t="str" cm="1">
        <f t="array" aca="1" ref="H2590" ca="1">IF(I2590&lt;&gt;"",INDIRECT("'"&amp;I2590&amp;"'!"&amp;J2590),"")</f>
        <v/>
      </c>
      <c r="I2590" s="1510"/>
      <c r="J2590" s="1506"/>
      <c r="K2590" s="4"/>
    </row>
    <row r="2591" spans="1:11" ht="15">
      <c r="A2591">
        <v>2532</v>
      </c>
      <c r="B2591" s="721">
        <f>'Acct Summary 7-9'!F6</f>
        <v>14723250</v>
      </c>
      <c r="C2591" s="2" t="s">
        <v>504</v>
      </c>
      <c r="F2591" s="4"/>
      <c r="G2591" s="1" t="b">
        <f t="shared" ca="1" si="41"/>
        <v>1</v>
      </c>
      <c r="H2591" s="1505" cm="1">
        <f t="array" aca="1" ref="H2591" ca="1">IF(I2591&lt;&gt;"",INDIRECT("'"&amp;I2591&amp;"'!"&amp;J2591),"")</f>
        <v>14723250</v>
      </c>
      <c r="I2591" s="1510" t="s">
        <v>4986</v>
      </c>
      <c r="J2591" s="1506" t="s">
        <v>4945</v>
      </c>
      <c r="K2591" s="4"/>
    </row>
    <row r="2592" spans="1:11" ht="15">
      <c r="A2592">
        <v>2533</v>
      </c>
      <c r="B2592" s="721">
        <f>'Acct Summary 7-9'!F7</f>
        <v>0</v>
      </c>
      <c r="F2592" s="4"/>
      <c r="G2592" s="1" t="b">
        <f t="shared" ref="G2592:G2655" ca="1" si="42">H2592=B2592</f>
        <v>1</v>
      </c>
      <c r="H2592" s="1505" cm="1">
        <f t="array" aca="1" ref="H2592" ca="1">IF(I2592&lt;&gt;"",INDIRECT("'"&amp;I2592&amp;"'!"&amp;J2592),"")</f>
        <v>0</v>
      </c>
      <c r="I2592" s="1510" t="s">
        <v>4986</v>
      </c>
      <c r="J2592" s="1506" t="s">
        <v>5553</v>
      </c>
      <c r="K2592" s="4"/>
    </row>
    <row r="2593" spans="1:11" ht="15">
      <c r="A2593">
        <v>2534</v>
      </c>
      <c r="B2593" s="721">
        <f>'Acct Summary 7-9'!F8</f>
        <v>24612464</v>
      </c>
      <c r="C2593" s="2" t="s">
        <v>504</v>
      </c>
      <c r="F2593" s="4"/>
      <c r="G2593" s="1" t="b">
        <f t="shared" ca="1" si="42"/>
        <v>1</v>
      </c>
      <c r="H2593" s="1505" cm="1">
        <f t="array" aca="1" ref="H2593" ca="1">IF(I2593&lt;&gt;"",INDIRECT("'"&amp;I2593&amp;"'!"&amp;J2593),"")</f>
        <v>24612464</v>
      </c>
      <c r="I2593" s="1510" t="s">
        <v>4986</v>
      </c>
      <c r="J2593" s="1506" t="s">
        <v>5554</v>
      </c>
      <c r="K2593" s="4"/>
    </row>
    <row r="2594" spans="1:11" ht="15">
      <c r="A2594">
        <v>2535</v>
      </c>
      <c r="B2594" s="721">
        <f>'Acct Summary 7-9'!F13</f>
        <v>27432218</v>
      </c>
      <c r="C2594" s="2" t="s">
        <v>504</v>
      </c>
      <c r="F2594" s="4"/>
      <c r="G2594" s="1" t="b">
        <f t="shared" ca="1" si="42"/>
        <v>1</v>
      </c>
      <c r="H2594" s="1505" cm="1">
        <f t="array" aca="1" ref="H2594" ca="1">IF(I2594&lt;&gt;"",INDIRECT("'"&amp;I2594&amp;"'!"&amp;J2594),"")</f>
        <v>27432218</v>
      </c>
      <c r="I2594" s="1510" t="s">
        <v>4986</v>
      </c>
      <c r="J2594" s="1506" t="s">
        <v>4949</v>
      </c>
      <c r="K2594" s="4"/>
    </row>
    <row r="2595" spans="1:11" ht="15">
      <c r="A2595">
        <v>2536</v>
      </c>
      <c r="B2595" s="721">
        <f>'Acct Summary 7-9'!F14</f>
        <v>0</v>
      </c>
      <c r="C2595" s="2" t="s">
        <v>504</v>
      </c>
      <c r="F2595" s="4"/>
      <c r="G2595" s="1" t="b">
        <f t="shared" ca="1" si="42"/>
        <v>1</v>
      </c>
      <c r="H2595" s="1505" cm="1">
        <f t="array" aca="1" ref="H2595" ca="1">IF(I2595&lt;&gt;"",INDIRECT("'"&amp;I2595&amp;"'!"&amp;J2595),"")</f>
        <v>0</v>
      </c>
      <c r="I2595" s="1510" t="s">
        <v>4986</v>
      </c>
      <c r="J2595" s="1506" t="s">
        <v>5109</v>
      </c>
      <c r="K2595" s="4"/>
    </row>
    <row r="2596" spans="1:11" ht="15">
      <c r="A2596">
        <v>2537</v>
      </c>
      <c r="B2596" s="721">
        <f>'Acct Summary 7-9'!F15</f>
        <v>0</v>
      </c>
      <c r="C2596" s="2" t="s">
        <v>504</v>
      </c>
      <c r="F2596" s="4"/>
      <c r="G2596" s="1" t="b">
        <f t="shared" ca="1" si="42"/>
        <v>1</v>
      </c>
      <c r="H2596" s="1505" cm="1">
        <f t="array" aca="1" ref="H2596" ca="1">IF(I2596&lt;&gt;"",INDIRECT("'"&amp;I2596&amp;"'!"&amp;J2596),"")</f>
        <v>0</v>
      </c>
      <c r="I2596" s="1510" t="s">
        <v>4986</v>
      </c>
      <c r="J2596" s="1506" t="s">
        <v>5110</v>
      </c>
      <c r="K2596" s="4"/>
    </row>
    <row r="2597" spans="1:11" ht="15">
      <c r="A2597">
        <v>2538</v>
      </c>
      <c r="B2597" s="721">
        <f>'Acct Summary 7-9'!F16</f>
        <v>0</v>
      </c>
      <c r="C2597" s="2" t="s">
        <v>504</v>
      </c>
      <c r="F2597" s="4"/>
      <c r="G2597" s="1" t="b">
        <f t="shared" ca="1" si="42"/>
        <v>1</v>
      </c>
      <c r="H2597" s="1505" cm="1">
        <f t="array" aca="1" ref="H2597" ca="1">IF(I2597&lt;&gt;"",INDIRECT("'"&amp;I2597&amp;"'!"&amp;J2597),"")</f>
        <v>0</v>
      </c>
      <c r="I2597" s="1510" t="s">
        <v>4986</v>
      </c>
      <c r="J2597" s="1506" t="s">
        <v>5107</v>
      </c>
      <c r="K2597" s="4"/>
    </row>
    <row r="2598" spans="1:11" ht="15">
      <c r="A2598">
        <v>2539</v>
      </c>
      <c r="B2598" s="721">
        <f>'Acct Summary 7-9'!F17</f>
        <v>27432218</v>
      </c>
      <c r="C2598" s="2" t="s">
        <v>504</v>
      </c>
      <c r="F2598" s="4"/>
      <c r="G2598" s="1" t="b">
        <f t="shared" ca="1" si="42"/>
        <v>1</v>
      </c>
      <c r="H2598" s="1505" cm="1">
        <f t="array" aca="1" ref="H2598" ca="1">IF(I2598&lt;&gt;"",INDIRECT("'"&amp;I2598&amp;"'!"&amp;J2598),"")</f>
        <v>27432218</v>
      </c>
      <c r="I2598" s="1510" t="s">
        <v>4986</v>
      </c>
      <c r="J2598" s="1506" t="s">
        <v>5578</v>
      </c>
      <c r="K2598" s="4"/>
    </row>
    <row r="2599" spans="1:11" ht="15">
      <c r="A2599">
        <v>2540</v>
      </c>
      <c r="B2599" s="721">
        <f>'Acct Summary 7-9'!F20</f>
        <v>-2819754</v>
      </c>
      <c r="C2599" s="2" t="s">
        <v>504</v>
      </c>
      <c r="F2599" s="4"/>
      <c r="G2599" s="1" t="b">
        <f t="shared" ca="1" si="42"/>
        <v>1</v>
      </c>
      <c r="H2599" s="1505" cm="1">
        <f t="array" aca="1" ref="H2599" ca="1">IF(I2599&lt;&gt;"",INDIRECT("'"&amp;I2599&amp;"'!"&amp;J2599),"")</f>
        <v>-2819754</v>
      </c>
      <c r="I2599" s="1510" t="s">
        <v>4986</v>
      </c>
      <c r="J2599" s="1506" t="s">
        <v>5579</v>
      </c>
      <c r="K2599" s="4"/>
    </row>
    <row r="2600" spans="1:11" ht="15">
      <c r="A2600">
        <v>2541</v>
      </c>
      <c r="B2600" s="721">
        <f>'Acct Summary 7-9'!F80</f>
        <v>0</v>
      </c>
      <c r="C2600" s="2" t="s">
        <v>504</v>
      </c>
      <c r="F2600" s="4"/>
      <c r="G2600" s="1" t="b">
        <f t="shared" ca="1" si="42"/>
        <v>1</v>
      </c>
      <c r="H2600" s="1505" cm="1">
        <f t="array" aca="1" ref="H2600" ca="1">IF(I2600&lt;&gt;"",INDIRECT("'"&amp;I2600&amp;"'!"&amp;J2600),"")</f>
        <v>0</v>
      </c>
      <c r="I2600" s="1510" t="s">
        <v>4986</v>
      </c>
      <c r="J2600" s="1506" t="s">
        <v>5636</v>
      </c>
      <c r="K2600" s="4"/>
    </row>
    <row r="2601" spans="1:11" ht="15">
      <c r="A2601">
        <v>2542</v>
      </c>
      <c r="B2601" s="721">
        <f>'Acct Summary 7-9'!G4</f>
        <v>21311944</v>
      </c>
      <c r="C2601" s="2" t="s">
        <v>504</v>
      </c>
      <c r="F2601" s="4"/>
      <c r="G2601" s="1" t="b">
        <f t="shared" ca="1" si="42"/>
        <v>1</v>
      </c>
      <c r="H2601" s="1505" cm="1">
        <f t="array" aca="1" ref="H2601" ca="1">IF(I2601&lt;&gt;"",INDIRECT("'"&amp;I2601&amp;"'!"&amp;J2601),"")</f>
        <v>21311944</v>
      </c>
      <c r="I2601" s="1510" t="s">
        <v>4986</v>
      </c>
      <c r="J2601" s="1506" t="s">
        <v>5637</v>
      </c>
      <c r="K2601" s="4"/>
    </row>
    <row r="2602" spans="1:11" ht="15">
      <c r="A2602">
        <v>2543</v>
      </c>
      <c r="B2602" s="721">
        <f>'Acct Summary 7-9'!G6</f>
        <v>0</v>
      </c>
      <c r="F2602" s="4"/>
      <c r="G2602" s="1" t="b">
        <f t="shared" ca="1" si="42"/>
        <v>1</v>
      </c>
      <c r="H2602" s="1505" cm="1">
        <f t="array" aca="1" ref="H2602" ca="1">IF(I2602&lt;&gt;"",INDIRECT("'"&amp;I2602&amp;"'!"&amp;J2602),"")</f>
        <v>0</v>
      </c>
      <c r="I2602" s="1510" t="s">
        <v>4986</v>
      </c>
      <c r="J2602" s="1506" t="s">
        <v>4955</v>
      </c>
      <c r="K2602" s="4"/>
    </row>
    <row r="2603" spans="1:11" ht="15">
      <c r="A2603">
        <v>2544</v>
      </c>
      <c r="B2603" s="721">
        <f>'Acct Summary 7-9'!G7</f>
        <v>0</v>
      </c>
      <c r="C2603" s="2" t="s">
        <v>504</v>
      </c>
      <c r="F2603" s="4"/>
      <c r="G2603" s="1" t="b">
        <f t="shared" ca="1" si="42"/>
        <v>1</v>
      </c>
      <c r="H2603" s="1505" cm="1">
        <f t="array" aca="1" ref="H2603" ca="1">IF(I2603&lt;&gt;"",INDIRECT("'"&amp;I2603&amp;"'!"&amp;J2603),"")</f>
        <v>0</v>
      </c>
      <c r="I2603" s="1510" t="s">
        <v>4986</v>
      </c>
      <c r="J2603" s="1506" t="s">
        <v>5638</v>
      </c>
      <c r="K2603" s="4"/>
    </row>
    <row r="2604" spans="1:11" ht="15">
      <c r="A2604">
        <v>2545</v>
      </c>
      <c r="B2604" s="721">
        <f>'Acct Summary 7-9'!G8</f>
        <v>21311944</v>
      </c>
      <c r="C2604" s="2" t="s">
        <v>504</v>
      </c>
      <c r="F2604" s="4"/>
      <c r="G2604" s="1" t="b">
        <f t="shared" ca="1" si="42"/>
        <v>1</v>
      </c>
      <c r="H2604" s="1505" cm="1">
        <f t="array" aca="1" ref="H2604" ca="1">IF(I2604&lt;&gt;"",INDIRECT("'"&amp;I2604&amp;"'!"&amp;J2604),"")</f>
        <v>21311944</v>
      </c>
      <c r="I2604" s="1510" t="s">
        <v>4986</v>
      </c>
      <c r="J2604" s="1506" t="s">
        <v>5584</v>
      </c>
      <c r="K2604" s="4"/>
    </row>
    <row r="2605" spans="1:11" ht="15">
      <c r="A2605">
        <v>2546</v>
      </c>
      <c r="B2605" s="721">
        <f>'Acct Summary 7-9'!G12</f>
        <v>6035766</v>
      </c>
      <c r="C2605" s="2" t="s">
        <v>504</v>
      </c>
      <c r="F2605" s="4"/>
      <c r="G2605" s="1" t="b">
        <f t="shared" ca="1" si="42"/>
        <v>1</v>
      </c>
      <c r="H2605" s="1505" cm="1">
        <f t="array" aca="1" ref="H2605" ca="1">IF(I2605&lt;&gt;"",INDIRECT("'"&amp;I2605&amp;"'!"&amp;J2605),"")</f>
        <v>6035766</v>
      </c>
      <c r="I2605" s="1510" t="s">
        <v>4986</v>
      </c>
      <c r="J2605" s="1506" t="s">
        <v>4957</v>
      </c>
      <c r="K2605" s="4"/>
    </row>
    <row r="2606" spans="1:11" ht="15">
      <c r="A2606">
        <v>2547</v>
      </c>
      <c r="B2606" s="721">
        <f>'Acct Summary 7-9'!G13</f>
        <v>10110284</v>
      </c>
      <c r="C2606" s="2" t="s">
        <v>504</v>
      </c>
      <c r="F2606" s="4"/>
      <c r="G2606" s="1" t="b">
        <f t="shared" ca="1" si="42"/>
        <v>1</v>
      </c>
      <c r="H2606" s="1505" cm="1">
        <f t="array" aca="1" ref="H2606" ca="1">IF(I2606&lt;&gt;"",INDIRECT("'"&amp;I2606&amp;"'!"&amp;J2606),"")</f>
        <v>10110284</v>
      </c>
      <c r="I2606" s="1510" t="s">
        <v>4986</v>
      </c>
      <c r="J2606" s="1506" t="s">
        <v>4958</v>
      </c>
      <c r="K2606" s="4"/>
    </row>
    <row r="2607" spans="1:11" ht="15">
      <c r="A2607">
        <v>2548</v>
      </c>
      <c r="B2607" s="721">
        <f>'Acct Summary 7-9'!G14</f>
        <v>135891</v>
      </c>
      <c r="C2607" s="2" t="s">
        <v>504</v>
      </c>
      <c r="F2607" s="4"/>
      <c r="G2607" s="1" t="b">
        <f t="shared" ca="1" si="42"/>
        <v>1</v>
      </c>
      <c r="H2607" s="1505" cm="1">
        <f t="array" aca="1" ref="H2607" ca="1">IF(I2607&lt;&gt;"",INDIRECT("'"&amp;I2607&amp;"'!"&amp;J2607),"")</f>
        <v>135891</v>
      </c>
      <c r="I2607" s="1510" t="s">
        <v>4986</v>
      </c>
      <c r="J2607" s="1506" t="s">
        <v>5145</v>
      </c>
      <c r="K2607" s="4"/>
    </row>
    <row r="2608" spans="1:11" ht="15">
      <c r="A2608" s="5">
        <v>2549</v>
      </c>
      <c r="B2608" s="721"/>
      <c r="C2608" s="2" t="s">
        <v>504</v>
      </c>
      <c r="F2608" s="4" t="s">
        <v>4914</v>
      </c>
      <c r="G2608" s="1" t="b">
        <f t="shared" ca="1" si="42"/>
        <v>1</v>
      </c>
      <c r="H2608" s="1505" t="str" cm="1">
        <f t="array" aca="1" ref="H2608" ca="1">IF(I2608&lt;&gt;"",INDIRECT("'"&amp;I2608&amp;"'!"&amp;J2608),"")</f>
        <v/>
      </c>
      <c r="I2608" s="1510"/>
      <c r="J2608" s="1506"/>
      <c r="K2608" s="4"/>
    </row>
    <row r="2609" spans="1:11" ht="15">
      <c r="A2609">
        <v>2550</v>
      </c>
      <c r="B2609" s="721">
        <f>'Acct Summary 7-9'!G16</f>
        <v>0</v>
      </c>
      <c r="C2609" s="2" t="s">
        <v>504</v>
      </c>
      <c r="F2609" s="4"/>
      <c r="G2609" s="1" t="b">
        <f t="shared" ca="1" si="42"/>
        <v>1</v>
      </c>
      <c r="H2609" s="1505" cm="1">
        <f t="array" aca="1" ref="H2609" ca="1">IF(I2609&lt;&gt;"",INDIRECT("'"&amp;I2609&amp;"'!"&amp;J2609),"")</f>
        <v>0</v>
      </c>
      <c r="I2609" s="1510" t="s">
        <v>4986</v>
      </c>
      <c r="J2609" s="1506" t="s">
        <v>5143</v>
      </c>
      <c r="K2609" s="4"/>
    </row>
    <row r="2610" spans="1:11" ht="15">
      <c r="A2610">
        <v>2551</v>
      </c>
      <c r="B2610" s="721">
        <f>'Acct Summary 7-9'!G17</f>
        <v>16281941</v>
      </c>
      <c r="F2610" s="4"/>
      <c r="G2610" s="1" t="b">
        <f t="shared" ca="1" si="42"/>
        <v>1</v>
      </c>
      <c r="H2610" s="1505" cm="1">
        <f t="array" aca="1" ref="H2610" ca="1">IF(I2610&lt;&gt;"",INDIRECT("'"&amp;I2610&amp;"'!"&amp;J2610),"")</f>
        <v>16281941</v>
      </c>
      <c r="I2610" s="1510" t="s">
        <v>4986</v>
      </c>
      <c r="J2610" s="1506" t="s">
        <v>5639</v>
      </c>
      <c r="K2610" s="4"/>
    </row>
    <row r="2611" spans="1:11" ht="15">
      <c r="A2611">
        <v>2552</v>
      </c>
      <c r="B2611" s="721">
        <f>'Acct Summary 7-9'!G20</f>
        <v>5030003</v>
      </c>
      <c r="C2611" s="2" t="s">
        <v>504</v>
      </c>
      <c r="F2611" s="4"/>
      <c r="G2611" s="1" t="b">
        <f t="shared" ca="1" si="42"/>
        <v>1</v>
      </c>
      <c r="H2611" s="1505" cm="1">
        <f t="array" aca="1" ref="H2611" ca="1">IF(I2611&lt;&gt;"",INDIRECT("'"&amp;I2611&amp;"'!"&amp;J2611),"")</f>
        <v>5030003</v>
      </c>
      <c r="I2611" s="1510" t="s">
        <v>4986</v>
      </c>
      <c r="J2611" s="1506" t="s">
        <v>5640</v>
      </c>
      <c r="K2611" s="4"/>
    </row>
    <row r="2612" spans="1:11" ht="15">
      <c r="A2612">
        <v>2553</v>
      </c>
      <c r="B2612" s="721">
        <f>'Acct Summary 7-9'!G80</f>
        <v>0</v>
      </c>
      <c r="C2612" s="2" t="s">
        <v>504</v>
      </c>
      <c r="F2612" s="4"/>
      <c r="G2612" s="1" t="b">
        <f t="shared" ca="1" si="42"/>
        <v>1</v>
      </c>
      <c r="H2612" s="1505" cm="1">
        <f t="array" aca="1" ref="H2612" ca="1">IF(I2612&lt;&gt;"",INDIRECT("'"&amp;I2612&amp;"'!"&amp;J2612),"")</f>
        <v>0</v>
      </c>
      <c r="I2612" s="1510" t="s">
        <v>4986</v>
      </c>
      <c r="J2612" s="1506" t="s">
        <v>5641</v>
      </c>
      <c r="K2612" s="4"/>
    </row>
    <row r="2613" spans="1:11" ht="15">
      <c r="A2613" s="5">
        <v>2554</v>
      </c>
      <c r="B2613" s="721"/>
      <c r="C2613" s="2" t="s">
        <v>504</v>
      </c>
      <c r="F2613" s="4" t="s">
        <v>4914</v>
      </c>
      <c r="G2613" s="1" t="b">
        <f t="shared" ca="1" si="42"/>
        <v>1</v>
      </c>
      <c r="H2613" s="1505" t="str" cm="1">
        <f t="array" aca="1" ref="H2613" ca="1">IF(I2613&lt;&gt;"",INDIRECT("'"&amp;I2613&amp;"'!"&amp;J2613),"")</f>
        <v/>
      </c>
      <c r="I2613" s="1510"/>
      <c r="J2613" s="1506"/>
      <c r="K2613" s="4"/>
    </row>
    <row r="2614" spans="1:11" ht="15">
      <c r="A2614" s="5">
        <v>2555</v>
      </c>
      <c r="B2614" s="721"/>
      <c r="F2614" s="4" t="s">
        <v>4914</v>
      </c>
      <c r="G2614" s="1" t="b">
        <f t="shared" ca="1" si="42"/>
        <v>1</v>
      </c>
      <c r="H2614" s="1505" t="str" cm="1">
        <f t="array" aca="1" ref="H2614" ca="1">IF(I2614&lt;&gt;"",INDIRECT("'"&amp;I2614&amp;"'!"&amp;J2614),"")</f>
        <v/>
      </c>
      <c r="I2614" s="1510"/>
      <c r="J2614" s="1506"/>
      <c r="K2614" s="4"/>
    </row>
    <row r="2615" spans="1:11" ht="15">
      <c r="A2615" s="5">
        <v>2556</v>
      </c>
      <c r="B2615" s="721"/>
      <c r="F2615" s="4" t="s">
        <v>4914</v>
      </c>
      <c r="G2615" s="1" t="b">
        <f t="shared" ca="1" si="42"/>
        <v>1</v>
      </c>
      <c r="H2615" s="1505" t="str" cm="1">
        <f t="array" aca="1" ref="H2615" ca="1">IF(I2615&lt;&gt;"",INDIRECT("'"&amp;I2615&amp;"'!"&amp;J2615),"")</f>
        <v/>
      </c>
      <c r="I2615" s="1510"/>
      <c r="J2615" s="1506"/>
      <c r="K2615" s="4"/>
    </row>
    <row r="2616" spans="1:11" ht="15">
      <c r="A2616" s="5">
        <v>2557</v>
      </c>
      <c r="B2616" s="721"/>
      <c r="F2616" s="4" t="s">
        <v>4914</v>
      </c>
      <c r="G2616" s="1" t="b">
        <f t="shared" ca="1" si="42"/>
        <v>1</v>
      </c>
      <c r="H2616" s="1505" t="str" cm="1">
        <f t="array" aca="1" ref="H2616" ca="1">IF(I2616&lt;&gt;"",INDIRECT("'"&amp;I2616&amp;"'!"&amp;J2616),"")</f>
        <v/>
      </c>
      <c r="I2616" s="1510"/>
      <c r="J2616" s="1506"/>
      <c r="K2616" s="4"/>
    </row>
    <row r="2617" spans="1:11" ht="15">
      <c r="A2617" s="5">
        <v>2558</v>
      </c>
      <c r="B2617" s="721"/>
      <c r="F2617" s="4" t="s">
        <v>4914</v>
      </c>
      <c r="G2617" s="1" t="b">
        <f t="shared" ca="1" si="42"/>
        <v>1</v>
      </c>
      <c r="H2617" s="1505" t="str" cm="1">
        <f t="array" aca="1" ref="H2617" ca="1">IF(I2617&lt;&gt;"",INDIRECT("'"&amp;I2617&amp;"'!"&amp;J2617),"")</f>
        <v/>
      </c>
      <c r="I2617" s="1510"/>
      <c r="J2617" s="1506"/>
      <c r="K2617" s="4"/>
    </row>
    <row r="2618" spans="1:11" ht="15">
      <c r="A2618" s="5">
        <v>2559</v>
      </c>
      <c r="B2618" s="721"/>
      <c r="F2618" s="4" t="s">
        <v>4914</v>
      </c>
      <c r="G2618" s="1" t="b">
        <f t="shared" ca="1" si="42"/>
        <v>1</v>
      </c>
      <c r="H2618" s="1505" t="str" cm="1">
        <f t="array" aca="1" ref="H2618" ca="1">IF(I2618&lt;&gt;"",INDIRECT("'"&amp;I2618&amp;"'!"&amp;J2618),"")</f>
        <v/>
      </c>
      <c r="I2618" s="1510"/>
      <c r="J2618" s="1506"/>
      <c r="K2618" s="4"/>
    </row>
    <row r="2619" spans="1:11" ht="15">
      <c r="A2619" s="5">
        <v>2560</v>
      </c>
      <c r="B2619" s="721"/>
      <c r="F2619" s="4" t="s">
        <v>4914</v>
      </c>
      <c r="G2619" s="1" t="b">
        <f t="shared" ca="1" si="42"/>
        <v>1</v>
      </c>
      <c r="H2619" s="1505" t="str" cm="1">
        <f t="array" aca="1" ref="H2619" ca="1">IF(I2619&lt;&gt;"",INDIRECT("'"&amp;I2619&amp;"'!"&amp;J2619),"")</f>
        <v/>
      </c>
      <c r="I2619" s="1510"/>
      <c r="J2619" s="1506"/>
      <c r="K2619" s="4"/>
    </row>
    <row r="2620" spans="1:11" ht="15">
      <c r="A2620" s="5">
        <v>2561</v>
      </c>
      <c r="B2620" s="721"/>
      <c r="F2620" s="4" t="s">
        <v>4914</v>
      </c>
      <c r="G2620" s="1" t="b">
        <f t="shared" ca="1" si="42"/>
        <v>1</v>
      </c>
      <c r="H2620" s="1505" t="str" cm="1">
        <f t="array" aca="1" ref="H2620" ca="1">IF(I2620&lt;&gt;"",INDIRECT("'"&amp;I2620&amp;"'!"&amp;J2620),"")</f>
        <v/>
      </c>
      <c r="I2620" s="1510"/>
      <c r="J2620" s="1506"/>
      <c r="K2620" s="4"/>
    </row>
    <row r="2621" spans="1:11" ht="15">
      <c r="A2621" s="5">
        <v>2562</v>
      </c>
      <c r="B2621" s="721"/>
      <c r="F2621" s="4" t="s">
        <v>4914</v>
      </c>
      <c r="G2621" s="1" t="b">
        <f t="shared" ca="1" si="42"/>
        <v>1</v>
      </c>
      <c r="H2621" s="1505" t="str" cm="1">
        <f t="array" aca="1" ref="H2621" ca="1">IF(I2621&lt;&gt;"",INDIRECT("'"&amp;I2621&amp;"'!"&amp;J2621),"")</f>
        <v/>
      </c>
      <c r="I2621" s="1510"/>
      <c r="J2621" s="1506"/>
      <c r="K2621" s="4"/>
    </row>
    <row r="2622" spans="1:11" ht="15">
      <c r="A2622" s="5">
        <v>2563</v>
      </c>
      <c r="B2622" s="721"/>
      <c r="F2622" s="4" t="s">
        <v>4914</v>
      </c>
      <c r="G2622" s="1" t="b">
        <f t="shared" ca="1" si="42"/>
        <v>1</v>
      </c>
      <c r="H2622" s="1505" t="str" cm="1">
        <f t="array" aca="1" ref="H2622" ca="1">IF(I2622&lt;&gt;"",INDIRECT("'"&amp;I2622&amp;"'!"&amp;J2622),"")</f>
        <v/>
      </c>
      <c r="I2622" s="1510"/>
      <c r="J2622" s="1506"/>
      <c r="K2622" s="4"/>
    </row>
    <row r="2623" spans="1:11" ht="15">
      <c r="A2623" s="5">
        <v>2564</v>
      </c>
      <c r="B2623" s="721"/>
      <c r="F2623" s="4" t="s">
        <v>4914</v>
      </c>
      <c r="G2623" s="1" t="b">
        <f t="shared" ca="1" si="42"/>
        <v>1</v>
      </c>
      <c r="H2623" s="1505" t="str" cm="1">
        <f t="array" aca="1" ref="H2623" ca="1">IF(I2623&lt;&gt;"",INDIRECT("'"&amp;I2623&amp;"'!"&amp;J2623),"")</f>
        <v/>
      </c>
      <c r="I2623" s="1510"/>
      <c r="J2623" s="1506"/>
      <c r="K2623" s="4"/>
    </row>
    <row r="2624" spans="1:11" ht="15">
      <c r="A2624" s="5">
        <v>2565</v>
      </c>
      <c r="B2624" s="721"/>
      <c r="F2624" s="4" t="s">
        <v>4914</v>
      </c>
      <c r="G2624" s="1" t="b">
        <f t="shared" ca="1" si="42"/>
        <v>1</v>
      </c>
      <c r="H2624" s="1505" t="str" cm="1">
        <f t="array" aca="1" ref="H2624" ca="1">IF(I2624&lt;&gt;"",INDIRECT("'"&amp;I2624&amp;"'!"&amp;J2624),"")</f>
        <v/>
      </c>
      <c r="I2624" s="1510"/>
      <c r="J2624" s="1506"/>
      <c r="K2624" s="4"/>
    </row>
    <row r="2625" spans="1:11" ht="15">
      <c r="A2625" s="5">
        <v>2566</v>
      </c>
      <c r="B2625" s="721"/>
      <c r="F2625" s="4" t="s">
        <v>4914</v>
      </c>
      <c r="G2625" s="1" t="b">
        <f t="shared" ca="1" si="42"/>
        <v>1</v>
      </c>
      <c r="H2625" s="1505" t="str" cm="1">
        <f t="array" aca="1" ref="H2625" ca="1">IF(I2625&lt;&gt;"",INDIRECT("'"&amp;I2625&amp;"'!"&amp;J2625),"")</f>
        <v/>
      </c>
      <c r="I2625" s="1510"/>
      <c r="J2625" s="1506"/>
      <c r="K2625" s="4"/>
    </row>
    <row r="2626" spans="1:11" ht="15">
      <c r="A2626" s="5">
        <v>2567</v>
      </c>
      <c r="B2626" s="721"/>
      <c r="F2626" s="4" t="s">
        <v>4914</v>
      </c>
      <c r="G2626" s="1" t="b">
        <f t="shared" ca="1" si="42"/>
        <v>1</v>
      </c>
      <c r="H2626" s="1505" t="str" cm="1">
        <f t="array" aca="1" ref="H2626" ca="1">IF(I2626&lt;&gt;"",INDIRECT("'"&amp;I2626&amp;"'!"&amp;J2626),"")</f>
        <v/>
      </c>
      <c r="I2626" s="1510"/>
      <c r="J2626" s="1506"/>
      <c r="K2626" s="4"/>
    </row>
    <row r="2627" spans="1:11" ht="15">
      <c r="A2627" s="5">
        <v>2568</v>
      </c>
      <c r="B2627" s="721"/>
      <c r="F2627" s="4" t="s">
        <v>4914</v>
      </c>
      <c r="G2627" s="1" t="b">
        <f t="shared" ca="1" si="42"/>
        <v>1</v>
      </c>
      <c r="H2627" s="1505" t="str" cm="1">
        <f t="array" aca="1" ref="H2627" ca="1">IF(I2627&lt;&gt;"",INDIRECT("'"&amp;I2627&amp;"'!"&amp;J2627),"")</f>
        <v/>
      </c>
      <c r="I2627" s="1510"/>
      <c r="J2627" s="1506"/>
      <c r="K2627" s="4"/>
    </row>
    <row r="2628" spans="1:11" ht="15">
      <c r="A2628">
        <v>2569</v>
      </c>
      <c r="B2628" s="721">
        <f>'Acct Summary 7-9'!E4</f>
        <v>33361365</v>
      </c>
      <c r="F2628" s="4"/>
      <c r="G2628" s="1" t="b">
        <f t="shared" ca="1" si="42"/>
        <v>1</v>
      </c>
      <c r="H2628" s="1505" cm="1">
        <f t="array" aca="1" ref="H2628" ca="1">IF(I2628&lt;&gt;"",INDIRECT("'"&amp;I2628&amp;"'!"&amp;J2628),"")</f>
        <v>33361365</v>
      </c>
      <c r="I2628" s="1510" t="s">
        <v>4986</v>
      </c>
      <c r="J2628" s="1506" t="s">
        <v>5558</v>
      </c>
      <c r="K2628" s="4"/>
    </row>
    <row r="2629" spans="1:11" ht="15">
      <c r="A2629">
        <v>2570</v>
      </c>
      <c r="B2629" s="721">
        <f>'Acct Summary 7-9'!E6</f>
        <v>0</v>
      </c>
      <c r="F2629" s="4"/>
      <c r="G2629" s="1" t="b">
        <f t="shared" ca="1" si="42"/>
        <v>1</v>
      </c>
      <c r="H2629" s="1505" cm="1">
        <f t="array" aca="1" ref="H2629" ca="1">IF(I2629&lt;&gt;"",INDIRECT("'"&amp;I2629&amp;"'!"&amp;J2629),"")</f>
        <v>0</v>
      </c>
      <c r="I2629" s="1510" t="s">
        <v>4986</v>
      </c>
      <c r="J2629" s="1506" t="s">
        <v>4937</v>
      </c>
      <c r="K2629" s="4"/>
    </row>
    <row r="2630" spans="1:11" ht="15">
      <c r="A2630">
        <v>2571</v>
      </c>
      <c r="B2630" s="721">
        <f>'Acct Summary 7-9'!E8</f>
        <v>33361365</v>
      </c>
      <c r="C2630" s="2" t="s">
        <v>504</v>
      </c>
      <c r="F2630" s="4"/>
      <c r="G2630" s="1" t="b">
        <f t="shared" ca="1" si="42"/>
        <v>1</v>
      </c>
      <c r="H2630" s="1505" cm="1">
        <f t="array" aca="1" ref="H2630" ca="1">IF(I2630&lt;&gt;"",INDIRECT("'"&amp;I2630&amp;"'!"&amp;J2630),"")</f>
        <v>33361365</v>
      </c>
      <c r="I2630" s="1510" t="s">
        <v>4986</v>
      </c>
      <c r="J2630" s="1506" t="s">
        <v>5560</v>
      </c>
      <c r="K2630" s="4"/>
    </row>
    <row r="2631" spans="1:11" ht="15">
      <c r="A2631">
        <v>2572</v>
      </c>
      <c r="B2631" s="721">
        <f>'Acct Summary 7-9'!E15</f>
        <v>0</v>
      </c>
      <c r="C2631" s="2" t="s">
        <v>504</v>
      </c>
      <c r="F2631" s="4"/>
      <c r="G2631" s="1" t="b">
        <f t="shared" ca="1" si="42"/>
        <v>1</v>
      </c>
      <c r="H2631" s="1505" cm="1">
        <f t="array" aca="1" ref="H2631" ca="1">IF(I2631&lt;&gt;"",INDIRECT("'"&amp;I2631&amp;"'!"&amp;J2631),"")</f>
        <v>0</v>
      </c>
      <c r="I2631" s="1510" t="s">
        <v>4986</v>
      </c>
      <c r="J2631" s="1506" t="s">
        <v>5074</v>
      </c>
      <c r="K2631" s="4"/>
    </row>
    <row r="2632" spans="1:11" ht="15">
      <c r="A2632">
        <v>2573</v>
      </c>
      <c r="B2632" s="721">
        <f>'Acct Summary 7-9'!E16</f>
        <v>42335979</v>
      </c>
      <c r="C2632" s="2" t="s">
        <v>504</v>
      </c>
      <c r="F2632" s="4"/>
      <c r="G2632" s="1" t="b">
        <f t="shared" ca="1" si="42"/>
        <v>1</v>
      </c>
      <c r="H2632" s="1505" cm="1">
        <f t="array" aca="1" ref="H2632" ca="1">IF(I2632&lt;&gt;"",INDIRECT("'"&amp;I2632&amp;"'!"&amp;J2632),"")</f>
        <v>42335979</v>
      </c>
      <c r="I2632" s="1510" t="s">
        <v>4986</v>
      </c>
      <c r="J2632" s="1506" t="s">
        <v>5071</v>
      </c>
      <c r="K2632" s="4"/>
    </row>
    <row r="2633" spans="1:11" ht="15">
      <c r="A2633">
        <v>2574</v>
      </c>
      <c r="B2633" s="721">
        <f>'Acct Summary 7-9'!E17</f>
        <v>42335979</v>
      </c>
      <c r="C2633" s="2" t="s">
        <v>504</v>
      </c>
      <c r="F2633" s="4"/>
      <c r="G2633" s="1" t="b">
        <f t="shared" ca="1" si="42"/>
        <v>1</v>
      </c>
      <c r="H2633" s="1505" cm="1">
        <f t="array" aca="1" ref="H2633" ca="1">IF(I2633&lt;&gt;"",INDIRECT("'"&amp;I2633&amp;"'!"&amp;J2633),"")</f>
        <v>42335979</v>
      </c>
      <c r="I2633" s="1510" t="s">
        <v>4986</v>
      </c>
      <c r="J2633" s="1506" t="s">
        <v>5574</v>
      </c>
      <c r="K2633" s="4"/>
    </row>
    <row r="2634" spans="1:11" ht="15">
      <c r="A2634">
        <v>2575</v>
      </c>
      <c r="B2634" s="721">
        <f>'Acct Summary 7-9'!E20</f>
        <v>-8974614</v>
      </c>
      <c r="C2634" s="2" t="s">
        <v>504</v>
      </c>
      <c r="F2634" s="4"/>
      <c r="G2634" s="1" t="b">
        <f t="shared" ca="1" si="42"/>
        <v>1</v>
      </c>
      <c r="H2634" s="1505" cm="1">
        <f t="array" aca="1" ref="H2634" ca="1">IF(I2634&lt;&gt;"",INDIRECT("'"&amp;I2634&amp;"'!"&amp;J2634),"")</f>
        <v>-8974614</v>
      </c>
      <c r="I2634" s="1510" t="s">
        <v>4986</v>
      </c>
      <c r="J2634" s="1506" t="s">
        <v>5575</v>
      </c>
      <c r="K2634" s="4"/>
    </row>
    <row r="2635" spans="1:11" ht="15">
      <c r="A2635">
        <v>2576</v>
      </c>
      <c r="B2635" s="721">
        <f>'Acct Summary 7-9'!E80</f>
        <v>0</v>
      </c>
      <c r="C2635" s="2" t="s">
        <v>504</v>
      </c>
      <c r="F2635" s="4"/>
      <c r="G2635" s="1" t="b">
        <f t="shared" ca="1" si="42"/>
        <v>1</v>
      </c>
      <c r="H2635" s="1505" cm="1">
        <f t="array" aca="1" ref="H2635" ca="1">IF(I2635&lt;&gt;"",INDIRECT("'"&amp;I2635&amp;"'!"&amp;J2635),"")</f>
        <v>0</v>
      </c>
      <c r="I2635" s="1510" t="s">
        <v>4986</v>
      </c>
      <c r="J2635" s="1506" t="s">
        <v>5642</v>
      </c>
      <c r="K2635" s="4"/>
    </row>
    <row r="2636" spans="1:11" ht="15">
      <c r="A2636" s="5">
        <v>2577</v>
      </c>
      <c r="B2636" s="721"/>
      <c r="C2636" s="2" t="s">
        <v>504</v>
      </c>
      <c r="F2636" s="4" t="s">
        <v>4914</v>
      </c>
      <c r="G2636" s="1" t="b">
        <f t="shared" ca="1" si="42"/>
        <v>1</v>
      </c>
      <c r="H2636" s="1505" t="str" cm="1">
        <f t="array" aca="1" ref="H2636" ca="1">IF(I2636&lt;&gt;"",INDIRECT("'"&amp;I2636&amp;"'!"&amp;J2636),"")</f>
        <v/>
      </c>
      <c r="I2636" s="1510"/>
      <c r="J2636" s="1506"/>
      <c r="K2636" s="4"/>
    </row>
    <row r="2637" spans="1:11" ht="15">
      <c r="A2637" s="5">
        <v>2578</v>
      </c>
      <c r="B2637" s="721"/>
      <c r="F2637" s="4" t="s">
        <v>4914</v>
      </c>
      <c r="G2637" s="1" t="b">
        <f t="shared" ca="1" si="42"/>
        <v>1</v>
      </c>
      <c r="H2637" s="1505" t="str" cm="1">
        <f t="array" aca="1" ref="H2637" ca="1">IF(I2637&lt;&gt;"",INDIRECT("'"&amp;I2637&amp;"'!"&amp;J2637),"")</f>
        <v/>
      </c>
      <c r="I2637" s="1510"/>
      <c r="J2637" s="1506"/>
      <c r="K2637" s="4"/>
    </row>
    <row r="2638" spans="1:11" ht="15">
      <c r="A2638" s="5">
        <v>2579</v>
      </c>
      <c r="B2638" s="721"/>
      <c r="C2638" s="2" t="s">
        <v>504</v>
      </c>
      <c r="F2638" s="4" t="s">
        <v>4914</v>
      </c>
      <c r="G2638" s="1" t="b">
        <f t="shared" ca="1" si="42"/>
        <v>1</v>
      </c>
      <c r="H2638" s="1505" t="str" cm="1">
        <f t="array" aca="1" ref="H2638" ca="1">IF(I2638&lt;&gt;"",INDIRECT("'"&amp;I2638&amp;"'!"&amp;J2638),"")</f>
        <v/>
      </c>
      <c r="I2638" s="1510"/>
      <c r="J2638" s="1506"/>
      <c r="K2638" s="4"/>
    </row>
    <row r="2639" spans="1:11" ht="15">
      <c r="A2639" s="5">
        <v>2580</v>
      </c>
      <c r="B2639" s="721"/>
      <c r="C2639" s="2" t="s">
        <v>504</v>
      </c>
      <c r="F2639" s="4" t="s">
        <v>4914</v>
      </c>
      <c r="G2639" s="1" t="b">
        <f t="shared" ca="1" si="42"/>
        <v>1</v>
      </c>
      <c r="H2639" s="1505" t="str" cm="1">
        <f t="array" aca="1" ref="H2639" ca="1">IF(I2639&lt;&gt;"",INDIRECT("'"&amp;I2639&amp;"'!"&amp;J2639),"")</f>
        <v/>
      </c>
      <c r="I2639" s="1510"/>
      <c r="J2639" s="1506"/>
      <c r="K2639" s="4"/>
    </row>
    <row r="2640" spans="1:11" ht="15">
      <c r="A2640" s="5">
        <v>2581</v>
      </c>
      <c r="B2640" s="721"/>
      <c r="C2640" s="2" t="s">
        <v>504</v>
      </c>
      <c r="F2640" s="4" t="s">
        <v>4914</v>
      </c>
      <c r="G2640" s="1" t="b">
        <f t="shared" ca="1" si="42"/>
        <v>1</v>
      </c>
      <c r="H2640" s="1505" t="str" cm="1">
        <f t="array" aca="1" ref="H2640" ca="1">IF(I2640&lt;&gt;"",INDIRECT("'"&amp;I2640&amp;"'!"&amp;J2640),"")</f>
        <v/>
      </c>
      <c r="I2640" s="1510"/>
      <c r="J2640" s="1506"/>
      <c r="K2640" s="4"/>
    </row>
    <row r="2641" spans="1:11" ht="15">
      <c r="A2641" s="5">
        <v>2582</v>
      </c>
      <c r="B2641" s="721"/>
      <c r="C2641" s="2" t="s">
        <v>504</v>
      </c>
      <c r="F2641" s="4" t="s">
        <v>4914</v>
      </c>
      <c r="G2641" s="1" t="b">
        <f t="shared" ca="1" si="42"/>
        <v>1</v>
      </c>
      <c r="H2641" s="1505" t="str" cm="1">
        <f t="array" aca="1" ref="H2641" ca="1">IF(I2641&lt;&gt;"",INDIRECT("'"&amp;I2641&amp;"'!"&amp;J2641),"")</f>
        <v/>
      </c>
      <c r="I2641" s="1510"/>
      <c r="J2641" s="1506"/>
      <c r="K2641" s="4"/>
    </row>
    <row r="2642" spans="1:11" ht="15">
      <c r="A2642" s="5">
        <v>2583</v>
      </c>
      <c r="B2642" s="721"/>
      <c r="C2642" s="2" t="s">
        <v>504</v>
      </c>
      <c r="F2642" s="4" t="s">
        <v>4914</v>
      </c>
      <c r="G2642" s="1" t="b">
        <f t="shared" ca="1" si="42"/>
        <v>1</v>
      </c>
      <c r="H2642" s="1505" t="str" cm="1">
        <f t="array" aca="1" ref="H2642" ca="1">IF(I2642&lt;&gt;"",INDIRECT("'"&amp;I2642&amp;"'!"&amp;J2642),"")</f>
        <v/>
      </c>
      <c r="I2642" s="1510"/>
      <c r="J2642" s="1506"/>
      <c r="K2642" s="4"/>
    </row>
    <row r="2643" spans="1:11" ht="15">
      <c r="A2643" s="5">
        <v>2584</v>
      </c>
      <c r="B2643" s="721"/>
      <c r="C2643" s="2" t="s">
        <v>504</v>
      </c>
      <c r="F2643" s="4" t="s">
        <v>4914</v>
      </c>
      <c r="G2643" s="1" t="b">
        <f t="shared" ca="1" si="42"/>
        <v>1</v>
      </c>
      <c r="H2643" s="1505" t="str" cm="1">
        <f t="array" aca="1" ref="H2643" ca="1">IF(I2643&lt;&gt;"",INDIRECT("'"&amp;I2643&amp;"'!"&amp;J2643),"")</f>
        <v/>
      </c>
      <c r="I2643" s="1510"/>
      <c r="J2643" s="1506"/>
      <c r="K2643" s="4"/>
    </row>
    <row r="2644" spans="1:11" ht="15">
      <c r="A2644" s="5">
        <v>2585</v>
      </c>
      <c r="B2644" s="721"/>
      <c r="F2644" s="4" t="s">
        <v>4914</v>
      </c>
      <c r="G2644" s="1" t="b">
        <f t="shared" ca="1" si="42"/>
        <v>1</v>
      </c>
      <c r="H2644" s="1505" t="str" cm="1">
        <f t="array" aca="1" ref="H2644" ca="1">IF(I2644&lt;&gt;"",INDIRECT("'"&amp;I2644&amp;"'!"&amp;J2644),"")</f>
        <v/>
      </c>
      <c r="I2644" s="1510"/>
      <c r="J2644" s="1506"/>
      <c r="K2644" s="4"/>
    </row>
    <row r="2645" spans="1:11" ht="15">
      <c r="A2645" s="5">
        <v>2586</v>
      </c>
      <c r="B2645" s="721"/>
      <c r="F2645" s="4" t="s">
        <v>4914</v>
      </c>
      <c r="G2645" s="1" t="b">
        <f t="shared" ca="1" si="42"/>
        <v>1</v>
      </c>
      <c r="H2645" s="1505" t="str" cm="1">
        <f t="array" aca="1" ref="H2645" ca="1">IF(I2645&lt;&gt;"",INDIRECT("'"&amp;I2645&amp;"'!"&amp;J2645),"")</f>
        <v/>
      </c>
      <c r="I2645" s="1510"/>
      <c r="J2645" s="1506"/>
      <c r="K2645" s="4"/>
    </row>
    <row r="2646" spans="1:11" ht="15">
      <c r="A2646" s="5">
        <v>2587</v>
      </c>
      <c r="B2646" s="721"/>
      <c r="F2646" s="4" t="s">
        <v>4914</v>
      </c>
      <c r="G2646" s="1" t="b">
        <f t="shared" ca="1" si="42"/>
        <v>1</v>
      </c>
      <c r="H2646" s="1505" t="str" cm="1">
        <f t="array" aca="1" ref="H2646" ca="1">IF(I2646&lt;&gt;"",INDIRECT("'"&amp;I2646&amp;"'!"&amp;J2646),"")</f>
        <v/>
      </c>
      <c r="I2646" s="1510"/>
      <c r="J2646" s="1506"/>
      <c r="K2646" s="4"/>
    </row>
    <row r="2647" spans="1:11" ht="15">
      <c r="A2647" s="5">
        <v>2588</v>
      </c>
      <c r="B2647" s="721"/>
      <c r="F2647" s="4" t="s">
        <v>4914</v>
      </c>
      <c r="G2647" s="1" t="b">
        <f t="shared" ca="1" si="42"/>
        <v>1</v>
      </c>
      <c r="H2647" s="1505" t="str" cm="1">
        <f t="array" aca="1" ref="H2647" ca="1">IF(I2647&lt;&gt;"",INDIRECT("'"&amp;I2647&amp;"'!"&amp;J2647),"")</f>
        <v/>
      </c>
      <c r="I2647" s="1510"/>
      <c r="J2647" s="1506"/>
      <c r="K2647" s="4"/>
    </row>
    <row r="2648" spans="1:11" ht="15">
      <c r="A2648" s="5">
        <v>2589</v>
      </c>
      <c r="B2648" s="721"/>
      <c r="F2648" s="4" t="s">
        <v>4914</v>
      </c>
      <c r="G2648" s="1" t="b">
        <f t="shared" ca="1" si="42"/>
        <v>1</v>
      </c>
      <c r="H2648" s="1505" t="str" cm="1">
        <f t="array" aca="1" ref="H2648" ca="1">IF(I2648&lt;&gt;"",INDIRECT("'"&amp;I2648&amp;"'!"&amp;J2648),"")</f>
        <v/>
      </c>
      <c r="I2648" s="1510"/>
      <c r="J2648" s="1506"/>
      <c r="K2648" s="4"/>
    </row>
    <row r="2649" spans="1:11" ht="15">
      <c r="A2649" s="5">
        <v>2590</v>
      </c>
      <c r="B2649" s="721"/>
      <c r="F2649" s="4" t="s">
        <v>4914</v>
      </c>
      <c r="G2649" s="1" t="b">
        <f t="shared" ca="1" si="42"/>
        <v>1</v>
      </c>
      <c r="H2649" s="1505" t="str" cm="1">
        <f t="array" aca="1" ref="H2649" ca="1">IF(I2649&lt;&gt;"",INDIRECT("'"&amp;I2649&amp;"'!"&amp;J2649),"")</f>
        <v/>
      </c>
      <c r="I2649" s="1510"/>
      <c r="J2649" s="1506"/>
      <c r="K2649" s="4"/>
    </row>
    <row r="2650" spans="1:11" ht="15">
      <c r="A2650" s="5">
        <v>2591</v>
      </c>
      <c r="B2650" s="721"/>
      <c r="F2650" s="4" t="s">
        <v>4914</v>
      </c>
      <c r="G2650" s="1" t="b">
        <f t="shared" ca="1" si="42"/>
        <v>1</v>
      </c>
      <c r="H2650" s="1505" t="str" cm="1">
        <f t="array" aca="1" ref="H2650" ca="1">IF(I2650&lt;&gt;"",INDIRECT("'"&amp;I2650&amp;"'!"&amp;J2650),"")</f>
        <v/>
      </c>
      <c r="I2650" s="1510"/>
      <c r="J2650" s="1506"/>
      <c r="K2650" s="4"/>
    </row>
    <row r="2651" spans="1:11" ht="15">
      <c r="A2651" s="5">
        <v>2592</v>
      </c>
      <c r="B2651" s="721"/>
      <c r="F2651" s="4" t="s">
        <v>4914</v>
      </c>
      <c r="G2651" s="1" t="b">
        <f t="shared" ca="1" si="42"/>
        <v>1</v>
      </c>
      <c r="H2651" s="1505" t="str" cm="1">
        <f t="array" aca="1" ref="H2651" ca="1">IF(I2651&lt;&gt;"",INDIRECT("'"&amp;I2651&amp;"'!"&amp;J2651),"")</f>
        <v/>
      </c>
      <c r="I2651" s="1510"/>
      <c r="J2651" s="1506"/>
      <c r="K2651" s="4"/>
    </row>
    <row r="2652" spans="1:11" ht="15">
      <c r="A2652" s="5">
        <v>2593</v>
      </c>
      <c r="B2652" s="721"/>
      <c r="F2652" s="4" t="s">
        <v>4914</v>
      </c>
      <c r="G2652" s="1" t="b">
        <f t="shared" ca="1" si="42"/>
        <v>1</v>
      </c>
      <c r="H2652" s="1505" t="str" cm="1">
        <f t="array" aca="1" ref="H2652" ca="1">IF(I2652&lt;&gt;"",INDIRECT("'"&amp;I2652&amp;"'!"&amp;J2652),"")</f>
        <v/>
      </c>
      <c r="I2652" s="1510"/>
      <c r="J2652" s="1506"/>
      <c r="K2652" s="4"/>
    </row>
    <row r="2653" spans="1:11" ht="15">
      <c r="A2653">
        <v>2594</v>
      </c>
      <c r="B2653" s="721">
        <f>'Acct Summary 7-9'!H4</f>
        <v>987964</v>
      </c>
      <c r="F2653" s="4"/>
      <c r="G2653" s="1" t="b">
        <f t="shared" ca="1" si="42"/>
        <v>1</v>
      </c>
      <c r="H2653" s="1505" cm="1">
        <f t="array" aca="1" ref="H2653" ca="1">IF(I2653&lt;&gt;"",INDIRECT("'"&amp;I2653&amp;"'!"&amp;J2653),"")</f>
        <v>987964</v>
      </c>
      <c r="I2653" s="1510" t="s">
        <v>4986</v>
      </c>
      <c r="J2653" s="1506" t="s">
        <v>5643</v>
      </c>
      <c r="K2653" s="4"/>
    </row>
    <row r="2654" spans="1:11" ht="15">
      <c r="A2654">
        <v>2595</v>
      </c>
      <c r="B2654" s="721">
        <f>'Acct Summary 7-9'!H6</f>
        <v>0</v>
      </c>
      <c r="F2654" s="4"/>
      <c r="G2654" s="1" t="b">
        <f t="shared" ca="1" si="42"/>
        <v>1</v>
      </c>
      <c r="H2654" s="1505" cm="1">
        <f t="array" aca="1" ref="H2654" ca="1">IF(I2654&lt;&gt;"",INDIRECT("'"&amp;I2654&amp;"'!"&amp;J2654),"")</f>
        <v>0</v>
      </c>
      <c r="I2654" s="1510" t="s">
        <v>4986</v>
      </c>
      <c r="J2654" s="1506" t="s">
        <v>5590</v>
      </c>
      <c r="K2654" s="4"/>
    </row>
    <row r="2655" spans="1:11" ht="15">
      <c r="A2655">
        <v>2596</v>
      </c>
      <c r="B2655" s="721">
        <f>'Acct Summary 7-9'!H7</f>
        <v>0</v>
      </c>
      <c r="C2655" s="2" t="s">
        <v>504</v>
      </c>
      <c r="F2655" s="4"/>
      <c r="G2655" s="1" t="b">
        <f t="shared" ca="1" si="42"/>
        <v>1</v>
      </c>
      <c r="H2655" s="1505" cm="1">
        <f t="array" aca="1" ref="H2655" ca="1">IF(I2655&lt;&gt;"",INDIRECT("'"&amp;I2655&amp;"'!"&amp;J2655),"")</f>
        <v>0</v>
      </c>
      <c r="I2655" s="1510" t="s">
        <v>4986</v>
      </c>
      <c r="J2655" s="1506" t="s">
        <v>5644</v>
      </c>
      <c r="K2655" s="4"/>
    </row>
    <row r="2656" spans="1:11" ht="15">
      <c r="A2656">
        <v>2597</v>
      </c>
      <c r="B2656" s="721">
        <f>'Acct Summary 7-9'!H8</f>
        <v>987964</v>
      </c>
      <c r="C2656" s="2" t="s">
        <v>504</v>
      </c>
      <c r="F2656" s="4"/>
      <c r="G2656" s="1" t="b">
        <f t="shared" ref="G2656:G2719" ca="1" si="43">H2656=B2656</f>
        <v>1</v>
      </c>
      <c r="H2656" s="1505" cm="1">
        <f t="array" aca="1" ref="H2656" ca="1">IF(I2656&lt;&gt;"",INDIRECT("'"&amp;I2656&amp;"'!"&amp;J2656),"")</f>
        <v>987964</v>
      </c>
      <c r="I2656" s="1510" t="s">
        <v>4986</v>
      </c>
      <c r="J2656" s="1506" t="s">
        <v>5606</v>
      </c>
      <c r="K2656" s="4"/>
    </row>
    <row r="2657" spans="1:11" ht="15">
      <c r="A2657">
        <v>2598</v>
      </c>
      <c r="B2657" s="721">
        <f>'Acct Summary 7-9'!H13</f>
        <v>1672131</v>
      </c>
      <c r="C2657" s="2" t="s">
        <v>504</v>
      </c>
      <c r="F2657" s="4"/>
      <c r="G2657" s="1" t="b">
        <f t="shared" ca="1" si="43"/>
        <v>1</v>
      </c>
      <c r="H2657" s="1505" cm="1">
        <f t="array" aca="1" ref="H2657" ca="1">IF(I2657&lt;&gt;"",INDIRECT("'"&amp;I2657&amp;"'!"&amp;J2657),"")</f>
        <v>1672131</v>
      </c>
      <c r="I2657" s="1510" t="s">
        <v>4986</v>
      </c>
      <c r="J2657" s="1506" t="s">
        <v>4967</v>
      </c>
      <c r="K2657" s="4"/>
    </row>
    <row r="2658" spans="1:11" ht="15">
      <c r="A2658">
        <v>2599</v>
      </c>
      <c r="B2658" s="721">
        <f>'Acct Summary 7-9'!H15</f>
        <v>0</v>
      </c>
      <c r="C2658" s="2" t="s">
        <v>504</v>
      </c>
      <c r="F2658" s="4"/>
      <c r="G2658" s="1" t="b">
        <f t="shared" ca="1" si="43"/>
        <v>1</v>
      </c>
      <c r="H2658" s="1505" cm="1">
        <f t="array" aca="1" ref="H2658" ca="1">IF(I2658&lt;&gt;"",INDIRECT("'"&amp;I2658&amp;"'!"&amp;J2658),"")</f>
        <v>0</v>
      </c>
      <c r="I2658" s="1510" t="s">
        <v>4986</v>
      </c>
      <c r="J2658" s="1506" t="s">
        <v>5182</v>
      </c>
      <c r="K2658" s="4"/>
    </row>
    <row r="2659" spans="1:11" ht="15">
      <c r="A2659">
        <v>2600</v>
      </c>
      <c r="B2659" s="721">
        <f>'Acct Summary 7-9'!H17</f>
        <v>1672131</v>
      </c>
      <c r="C2659" s="2" t="s">
        <v>504</v>
      </c>
      <c r="F2659" s="4"/>
      <c r="G2659" s="1" t="b">
        <f t="shared" ca="1" si="43"/>
        <v>1</v>
      </c>
      <c r="H2659" s="1505" cm="1">
        <f t="array" aca="1" ref="H2659" ca="1">IF(I2659&lt;&gt;"",INDIRECT("'"&amp;I2659&amp;"'!"&amp;J2659),"")</f>
        <v>1672131</v>
      </c>
      <c r="I2659" s="1510" t="s">
        <v>4986</v>
      </c>
      <c r="J2659" s="1506" t="s">
        <v>5645</v>
      </c>
      <c r="K2659" s="4"/>
    </row>
    <row r="2660" spans="1:11" ht="15">
      <c r="A2660">
        <v>2601</v>
      </c>
      <c r="B2660" s="721">
        <f>'Acct Summary 7-9'!H20</f>
        <v>-684167</v>
      </c>
      <c r="C2660" s="2" t="s">
        <v>504</v>
      </c>
      <c r="F2660" s="4"/>
      <c r="G2660" s="1" t="b">
        <f t="shared" ca="1" si="43"/>
        <v>1</v>
      </c>
      <c r="H2660" s="1505" cm="1">
        <f t="array" aca="1" ref="H2660" ca="1">IF(I2660&lt;&gt;"",INDIRECT("'"&amp;I2660&amp;"'!"&amp;J2660),"")</f>
        <v>-684167</v>
      </c>
      <c r="I2660" s="1510" t="s">
        <v>4986</v>
      </c>
      <c r="J2660" s="1506" t="s">
        <v>5646</v>
      </c>
      <c r="K2660" s="4"/>
    </row>
    <row r="2661" spans="1:11" ht="15">
      <c r="A2661">
        <v>2602</v>
      </c>
      <c r="B2661" s="721">
        <f>'Acct Summary 7-9'!H80</f>
        <v>0</v>
      </c>
      <c r="C2661" s="2" t="s">
        <v>504</v>
      </c>
      <c r="F2661" s="4"/>
      <c r="G2661" s="1" t="b">
        <f t="shared" ca="1" si="43"/>
        <v>1</v>
      </c>
      <c r="H2661" s="1505" cm="1">
        <f t="array" aca="1" ref="H2661" ca="1">IF(I2661&lt;&gt;"",INDIRECT("'"&amp;I2661&amp;"'!"&amp;J2661),"")</f>
        <v>0</v>
      </c>
      <c r="I2661" s="1510" t="s">
        <v>4986</v>
      </c>
      <c r="J2661" s="1506" t="s">
        <v>5647</v>
      </c>
      <c r="K2661" s="4"/>
    </row>
    <row r="2662" spans="1:11" ht="15">
      <c r="A2662" s="5">
        <v>2603</v>
      </c>
      <c r="B2662" s="721"/>
      <c r="C2662" s="2" t="s">
        <v>504</v>
      </c>
      <c r="F2662" s="4" t="s">
        <v>4914</v>
      </c>
      <c r="G2662" s="1" t="b">
        <f t="shared" ca="1" si="43"/>
        <v>1</v>
      </c>
      <c r="H2662" s="1505" t="str" cm="1">
        <f t="array" aca="1" ref="H2662" ca="1">IF(I2662&lt;&gt;"",INDIRECT("'"&amp;I2662&amp;"'!"&amp;J2662),"")</f>
        <v/>
      </c>
      <c r="I2662" s="1510"/>
      <c r="J2662" s="1506"/>
      <c r="K2662" s="4"/>
    </row>
    <row r="2663" spans="1:11" ht="15">
      <c r="A2663" s="5">
        <v>2604</v>
      </c>
      <c r="B2663" s="721"/>
      <c r="F2663" s="4" t="s">
        <v>4914</v>
      </c>
      <c r="G2663" s="1" t="b">
        <f t="shared" ca="1" si="43"/>
        <v>1</v>
      </c>
      <c r="H2663" s="1505" t="str" cm="1">
        <f t="array" aca="1" ref="H2663" ca="1">IF(I2663&lt;&gt;"",INDIRECT("'"&amp;I2663&amp;"'!"&amp;J2663),"")</f>
        <v/>
      </c>
      <c r="I2663" s="1510"/>
      <c r="J2663" s="1506"/>
      <c r="K2663" s="4"/>
    </row>
    <row r="2664" spans="1:11" ht="15">
      <c r="A2664" s="5">
        <v>2605</v>
      </c>
      <c r="B2664" s="721"/>
      <c r="F2664" s="4" t="s">
        <v>4914</v>
      </c>
      <c r="G2664" s="1" t="b">
        <f t="shared" ca="1" si="43"/>
        <v>1</v>
      </c>
      <c r="H2664" s="1505" t="str" cm="1">
        <f t="array" aca="1" ref="H2664" ca="1">IF(I2664&lt;&gt;"",INDIRECT("'"&amp;I2664&amp;"'!"&amp;J2664),"")</f>
        <v/>
      </c>
      <c r="I2664" s="1510"/>
      <c r="J2664" s="1506"/>
      <c r="K2664" s="4"/>
    </row>
    <row r="2665" spans="1:11" ht="15">
      <c r="A2665" s="5">
        <v>2606</v>
      </c>
      <c r="B2665" s="721"/>
      <c r="F2665" s="4" t="s">
        <v>4914</v>
      </c>
      <c r="G2665" s="1" t="b">
        <f t="shared" ca="1" si="43"/>
        <v>1</v>
      </c>
      <c r="H2665" s="1505" t="str" cm="1">
        <f t="array" aca="1" ref="H2665" ca="1">IF(I2665&lt;&gt;"",INDIRECT("'"&amp;I2665&amp;"'!"&amp;J2665),"")</f>
        <v/>
      </c>
      <c r="I2665" s="1510"/>
      <c r="J2665" s="1506"/>
      <c r="K2665" s="4"/>
    </row>
    <row r="2666" spans="1:11" ht="15">
      <c r="A2666" s="5">
        <v>2607</v>
      </c>
      <c r="B2666" s="721"/>
      <c r="F2666" s="4" t="s">
        <v>4914</v>
      </c>
      <c r="G2666" s="1" t="b">
        <f t="shared" ca="1" si="43"/>
        <v>1</v>
      </c>
      <c r="H2666" s="1505" t="str" cm="1">
        <f t="array" aca="1" ref="H2666" ca="1">IF(I2666&lt;&gt;"",INDIRECT("'"&amp;I2666&amp;"'!"&amp;J2666),"")</f>
        <v/>
      </c>
      <c r="I2666" s="1510"/>
      <c r="J2666" s="1506"/>
      <c r="K2666" s="4"/>
    </row>
    <row r="2667" spans="1:11" ht="15">
      <c r="A2667" s="5">
        <v>2608</v>
      </c>
      <c r="B2667" s="721"/>
      <c r="F2667" s="4" t="s">
        <v>4914</v>
      </c>
      <c r="G2667" s="1" t="b">
        <f t="shared" ca="1" si="43"/>
        <v>1</v>
      </c>
      <c r="H2667" s="1505" t="str" cm="1">
        <f t="array" aca="1" ref="H2667" ca="1">IF(I2667&lt;&gt;"",INDIRECT("'"&amp;I2667&amp;"'!"&amp;J2667),"")</f>
        <v/>
      </c>
      <c r="I2667" s="1510"/>
      <c r="J2667" s="1506"/>
      <c r="K2667" s="4"/>
    </row>
    <row r="2668" spans="1:11" ht="15">
      <c r="A2668" s="5">
        <v>2609</v>
      </c>
      <c r="B2668" s="721"/>
      <c r="F2668" s="4" t="s">
        <v>4914</v>
      </c>
      <c r="G2668" s="1" t="b">
        <f t="shared" ca="1" si="43"/>
        <v>1</v>
      </c>
      <c r="H2668" s="1505" t="str" cm="1">
        <f t="array" aca="1" ref="H2668" ca="1">IF(I2668&lt;&gt;"",INDIRECT("'"&amp;I2668&amp;"'!"&amp;J2668),"")</f>
        <v/>
      </c>
      <c r="I2668" s="1510"/>
      <c r="J2668" s="1506"/>
      <c r="K2668" s="4"/>
    </row>
    <row r="2669" spans="1:11" ht="15">
      <c r="A2669" s="5">
        <v>2610</v>
      </c>
      <c r="B2669" s="721"/>
      <c r="F2669" s="4" t="s">
        <v>4914</v>
      </c>
      <c r="G2669" s="1" t="b">
        <f t="shared" ca="1" si="43"/>
        <v>1</v>
      </c>
      <c r="H2669" s="1505" t="str" cm="1">
        <f t="array" aca="1" ref="H2669" ca="1">IF(I2669&lt;&gt;"",INDIRECT("'"&amp;I2669&amp;"'!"&amp;J2669),"")</f>
        <v/>
      </c>
      <c r="I2669" s="1510"/>
      <c r="J2669" s="1506"/>
      <c r="K2669" s="4"/>
    </row>
    <row r="2670" spans="1:11" ht="15">
      <c r="A2670" s="5">
        <v>2611</v>
      </c>
      <c r="B2670" s="721"/>
      <c r="F2670" s="4" t="s">
        <v>4914</v>
      </c>
      <c r="G2670" s="1" t="b">
        <f t="shared" ca="1" si="43"/>
        <v>1</v>
      </c>
      <c r="H2670" s="1505" t="str" cm="1">
        <f t="array" aca="1" ref="H2670" ca="1">IF(I2670&lt;&gt;"",INDIRECT("'"&amp;I2670&amp;"'!"&amp;J2670),"")</f>
        <v/>
      </c>
      <c r="I2670" s="1510"/>
      <c r="J2670" s="1506"/>
      <c r="K2670" s="4"/>
    </row>
    <row r="2671" spans="1:11" ht="15">
      <c r="A2671" s="5">
        <v>2612</v>
      </c>
      <c r="B2671" s="721"/>
      <c r="F2671" s="4" t="s">
        <v>4914</v>
      </c>
      <c r="G2671" s="1" t="b">
        <f t="shared" ca="1" si="43"/>
        <v>1</v>
      </c>
      <c r="H2671" s="1505" t="str" cm="1">
        <f t="array" aca="1" ref="H2671" ca="1">IF(I2671&lt;&gt;"",INDIRECT("'"&amp;I2671&amp;"'!"&amp;J2671),"")</f>
        <v/>
      </c>
      <c r="I2671" s="1510"/>
      <c r="J2671" s="1506"/>
      <c r="K2671" s="4"/>
    </row>
    <row r="2672" spans="1:11" ht="15">
      <c r="A2672" s="5">
        <v>2613</v>
      </c>
      <c r="B2672" s="721"/>
      <c r="F2672" s="4" t="s">
        <v>4914</v>
      </c>
      <c r="G2672" s="1" t="b">
        <f t="shared" ca="1" si="43"/>
        <v>1</v>
      </c>
      <c r="H2672" s="1505" t="str" cm="1">
        <f t="array" aca="1" ref="H2672" ca="1">IF(I2672&lt;&gt;"",INDIRECT("'"&amp;I2672&amp;"'!"&amp;J2672),"")</f>
        <v/>
      </c>
      <c r="I2672" s="1510"/>
      <c r="J2672" s="1506"/>
      <c r="K2672" s="4"/>
    </row>
    <row r="2673" spans="1:11" ht="15">
      <c r="A2673" s="5">
        <v>2614</v>
      </c>
      <c r="B2673" s="721"/>
      <c r="F2673" s="4" t="s">
        <v>4914</v>
      </c>
      <c r="G2673" s="1" t="b">
        <f t="shared" ca="1" si="43"/>
        <v>1</v>
      </c>
      <c r="H2673" s="1505" t="str" cm="1">
        <f t="array" aca="1" ref="H2673" ca="1">IF(I2673&lt;&gt;"",INDIRECT("'"&amp;I2673&amp;"'!"&amp;J2673),"")</f>
        <v/>
      </c>
      <c r="I2673" s="1510"/>
      <c r="J2673" s="1506"/>
      <c r="K2673" s="4"/>
    </row>
    <row r="2674" spans="1:11" ht="15">
      <c r="A2674" s="5">
        <v>2615</v>
      </c>
      <c r="B2674" s="721"/>
      <c r="F2674" s="4" t="s">
        <v>4914</v>
      </c>
      <c r="G2674" s="1" t="b">
        <f t="shared" ca="1" si="43"/>
        <v>1</v>
      </c>
      <c r="H2674" s="1505" t="str" cm="1">
        <f t="array" aca="1" ref="H2674" ca="1">IF(I2674&lt;&gt;"",INDIRECT("'"&amp;I2674&amp;"'!"&amp;J2674),"")</f>
        <v/>
      </c>
      <c r="I2674" s="1510"/>
      <c r="J2674" s="1506"/>
      <c r="K2674" s="4"/>
    </row>
    <row r="2675" spans="1:11" ht="15">
      <c r="A2675" s="5">
        <v>2616</v>
      </c>
      <c r="B2675" s="721"/>
      <c r="F2675" s="4" t="s">
        <v>4914</v>
      </c>
      <c r="G2675" s="1" t="b">
        <f t="shared" ca="1" si="43"/>
        <v>1</v>
      </c>
      <c r="H2675" s="1505" t="str" cm="1">
        <f t="array" aca="1" ref="H2675" ca="1">IF(I2675&lt;&gt;"",INDIRECT("'"&amp;I2675&amp;"'!"&amp;J2675),"")</f>
        <v/>
      </c>
      <c r="I2675" s="1510"/>
      <c r="J2675" s="1506"/>
      <c r="K2675" s="4"/>
    </row>
    <row r="2676" spans="1:11" ht="15">
      <c r="A2676" s="5">
        <v>2617</v>
      </c>
      <c r="B2676" s="721"/>
      <c r="F2676" s="4" t="s">
        <v>4914</v>
      </c>
      <c r="G2676" s="1" t="b">
        <f t="shared" ca="1" si="43"/>
        <v>1</v>
      </c>
      <c r="H2676" s="1505" t="str" cm="1">
        <f t="array" aca="1" ref="H2676" ca="1">IF(I2676&lt;&gt;"",INDIRECT("'"&amp;I2676&amp;"'!"&amp;J2676),"")</f>
        <v/>
      </c>
      <c r="I2676" s="1510"/>
      <c r="J2676" s="1506"/>
      <c r="K2676" s="4"/>
    </row>
    <row r="2677" spans="1:11" ht="15">
      <c r="A2677" s="5">
        <v>2618</v>
      </c>
      <c r="B2677" s="721"/>
      <c r="F2677" s="4" t="s">
        <v>4914</v>
      </c>
      <c r="G2677" s="1" t="b">
        <f t="shared" ca="1" si="43"/>
        <v>1</v>
      </c>
      <c r="H2677" s="1505" t="str" cm="1">
        <f t="array" aca="1" ref="H2677" ca="1">IF(I2677&lt;&gt;"",INDIRECT("'"&amp;I2677&amp;"'!"&amp;J2677),"")</f>
        <v/>
      </c>
      <c r="I2677" s="1510"/>
      <c r="J2677" s="1506"/>
      <c r="K2677" s="4"/>
    </row>
    <row r="2678" spans="1:11" ht="15">
      <c r="A2678" s="5">
        <v>2619</v>
      </c>
      <c r="B2678" s="721"/>
      <c r="F2678" s="4" t="s">
        <v>4914</v>
      </c>
      <c r="G2678" s="1" t="b">
        <f t="shared" ca="1" si="43"/>
        <v>1</v>
      </c>
      <c r="H2678" s="1505" t="str" cm="1">
        <f t="array" aca="1" ref="H2678" ca="1">IF(I2678&lt;&gt;"",INDIRECT("'"&amp;I2678&amp;"'!"&amp;J2678),"")</f>
        <v/>
      </c>
      <c r="I2678" s="1510"/>
      <c r="J2678" s="1506"/>
      <c r="K2678" s="4"/>
    </row>
    <row r="2679" spans="1:11" ht="15">
      <c r="A2679" s="5">
        <v>2620</v>
      </c>
      <c r="B2679" s="721"/>
      <c r="F2679" s="4" t="s">
        <v>4914</v>
      </c>
      <c r="G2679" s="1" t="b">
        <f t="shared" ca="1" si="43"/>
        <v>1</v>
      </c>
      <c r="H2679" s="1505" t="str" cm="1">
        <f t="array" aca="1" ref="H2679" ca="1">IF(I2679&lt;&gt;"",INDIRECT("'"&amp;I2679&amp;"'!"&amp;J2679),"")</f>
        <v/>
      </c>
      <c r="I2679" s="1510"/>
      <c r="J2679" s="1506"/>
      <c r="K2679" s="4"/>
    </row>
    <row r="2680" spans="1:11" ht="15">
      <c r="A2680" s="5">
        <v>2621</v>
      </c>
      <c r="B2680" s="721"/>
      <c r="F2680" s="4" t="s">
        <v>4914</v>
      </c>
      <c r="G2680" s="1" t="b">
        <f t="shared" ca="1" si="43"/>
        <v>1</v>
      </c>
      <c r="H2680" s="1505" t="str" cm="1">
        <f t="array" aca="1" ref="H2680" ca="1">IF(I2680&lt;&gt;"",INDIRECT("'"&amp;I2680&amp;"'!"&amp;J2680),"")</f>
        <v/>
      </c>
      <c r="I2680" s="1510"/>
      <c r="J2680" s="1506"/>
      <c r="K2680" s="4"/>
    </row>
    <row r="2681" spans="1:11" ht="15">
      <c r="A2681" s="5">
        <v>2622</v>
      </c>
      <c r="B2681" s="721"/>
      <c r="F2681" s="4" t="s">
        <v>4914</v>
      </c>
      <c r="G2681" s="1" t="b">
        <f t="shared" ca="1" si="43"/>
        <v>1</v>
      </c>
      <c r="H2681" s="1505" t="str" cm="1">
        <f t="array" aca="1" ref="H2681" ca="1">IF(I2681&lt;&gt;"",INDIRECT("'"&amp;I2681&amp;"'!"&amp;J2681),"")</f>
        <v/>
      </c>
      <c r="I2681" s="1510"/>
      <c r="J2681" s="1506"/>
      <c r="K2681" s="4"/>
    </row>
    <row r="2682" spans="1:11" ht="15">
      <c r="A2682" s="5">
        <v>2623</v>
      </c>
      <c r="B2682" s="721"/>
      <c r="F2682" s="4" t="s">
        <v>4914</v>
      </c>
      <c r="G2682" s="1" t="b">
        <f t="shared" ca="1" si="43"/>
        <v>1</v>
      </c>
      <c r="H2682" s="1505" t="str" cm="1">
        <f t="array" aca="1" ref="H2682" ca="1">IF(I2682&lt;&gt;"",INDIRECT("'"&amp;I2682&amp;"'!"&amp;J2682),"")</f>
        <v/>
      </c>
      <c r="I2682" s="1510"/>
      <c r="J2682" s="1506"/>
      <c r="K2682" s="4"/>
    </row>
    <row r="2683" spans="1:11" ht="15">
      <c r="A2683" s="5">
        <v>2624</v>
      </c>
      <c r="B2683" s="721"/>
      <c r="F2683" s="4" t="s">
        <v>4914</v>
      </c>
      <c r="G2683" s="1" t="b">
        <f t="shared" ca="1" si="43"/>
        <v>1</v>
      </c>
      <c r="H2683" s="1505" t="str" cm="1">
        <f t="array" aca="1" ref="H2683" ca="1">IF(I2683&lt;&gt;"",INDIRECT("'"&amp;I2683&amp;"'!"&amp;J2683),"")</f>
        <v/>
      </c>
      <c r="I2683" s="1510"/>
      <c r="J2683" s="1506"/>
      <c r="K2683" s="4"/>
    </row>
    <row r="2684" spans="1:11" ht="15">
      <c r="A2684" s="5">
        <v>2625</v>
      </c>
      <c r="B2684" s="721"/>
      <c r="F2684" s="4" t="s">
        <v>4914</v>
      </c>
      <c r="G2684" s="1" t="b">
        <f t="shared" ca="1" si="43"/>
        <v>1</v>
      </c>
      <c r="H2684" s="1505" t="str" cm="1">
        <f t="array" aca="1" ref="H2684" ca="1">IF(I2684&lt;&gt;"",INDIRECT("'"&amp;I2684&amp;"'!"&amp;J2684),"")</f>
        <v/>
      </c>
      <c r="I2684" s="1510"/>
      <c r="J2684" s="1506"/>
      <c r="K2684" s="4"/>
    </row>
    <row r="2685" spans="1:11" ht="15">
      <c r="A2685" s="5">
        <v>2626</v>
      </c>
      <c r="B2685" s="721"/>
      <c r="F2685" s="4" t="s">
        <v>4914</v>
      </c>
      <c r="G2685" s="1" t="b">
        <f t="shared" ca="1" si="43"/>
        <v>1</v>
      </c>
      <c r="H2685" s="1505" t="str" cm="1">
        <f t="array" aca="1" ref="H2685" ca="1">IF(I2685&lt;&gt;"",INDIRECT("'"&amp;I2685&amp;"'!"&amp;J2685),"")</f>
        <v/>
      </c>
      <c r="I2685" s="1510"/>
      <c r="J2685" s="1506"/>
      <c r="K2685" s="4"/>
    </row>
    <row r="2686" spans="1:11" ht="15">
      <c r="A2686" s="5">
        <v>2627</v>
      </c>
      <c r="B2686" s="721"/>
      <c r="F2686" s="4" t="s">
        <v>4914</v>
      </c>
      <c r="G2686" s="1" t="b">
        <f t="shared" ca="1" si="43"/>
        <v>1</v>
      </c>
      <c r="H2686" s="1505" t="str" cm="1">
        <f t="array" aca="1" ref="H2686" ca="1">IF(I2686&lt;&gt;"",INDIRECT("'"&amp;I2686&amp;"'!"&amp;J2686),"")</f>
        <v/>
      </c>
      <c r="I2686" s="1510"/>
      <c r="J2686" s="1506"/>
      <c r="K2686" s="4"/>
    </row>
    <row r="2687" spans="1:11" ht="15">
      <c r="A2687" s="5">
        <v>2628</v>
      </c>
      <c r="B2687" s="721"/>
      <c r="F2687" s="4" t="s">
        <v>4914</v>
      </c>
      <c r="G2687" s="1" t="b">
        <f t="shared" ca="1" si="43"/>
        <v>1</v>
      </c>
      <c r="H2687" s="1505" t="str" cm="1">
        <f t="array" aca="1" ref="H2687" ca="1">IF(I2687&lt;&gt;"",INDIRECT("'"&amp;I2687&amp;"'!"&amp;J2687),"")</f>
        <v/>
      </c>
      <c r="I2687" s="1510"/>
      <c r="J2687" s="1506"/>
      <c r="K2687" s="4"/>
    </row>
    <row r="2688" spans="1:11" ht="15">
      <c r="A2688" s="5">
        <v>2629</v>
      </c>
      <c r="B2688" s="721"/>
      <c r="F2688" s="4" t="s">
        <v>4914</v>
      </c>
      <c r="G2688" s="1" t="b">
        <f t="shared" ca="1" si="43"/>
        <v>1</v>
      </c>
      <c r="H2688" s="1505" t="str" cm="1">
        <f t="array" aca="1" ref="H2688" ca="1">IF(I2688&lt;&gt;"",INDIRECT("'"&amp;I2688&amp;"'!"&amp;J2688),"")</f>
        <v/>
      </c>
      <c r="I2688" s="1510"/>
      <c r="J2688" s="1506"/>
      <c r="K2688" s="4"/>
    </row>
    <row r="2689" spans="1:11" ht="15">
      <c r="A2689" s="5">
        <v>2630</v>
      </c>
      <c r="B2689" s="721"/>
      <c r="F2689" s="4" t="s">
        <v>4914</v>
      </c>
      <c r="G2689" s="1" t="b">
        <f t="shared" ca="1" si="43"/>
        <v>1</v>
      </c>
      <c r="H2689" s="1505" t="str" cm="1">
        <f t="array" aca="1" ref="H2689" ca="1">IF(I2689&lt;&gt;"",INDIRECT("'"&amp;I2689&amp;"'!"&amp;J2689),"")</f>
        <v/>
      </c>
      <c r="I2689" s="1510"/>
      <c r="J2689" s="1506"/>
      <c r="K2689" s="4"/>
    </row>
    <row r="2690" spans="1:11" ht="15">
      <c r="A2690" s="5">
        <v>2631</v>
      </c>
      <c r="B2690" s="721"/>
      <c r="F2690" s="4" t="s">
        <v>4914</v>
      </c>
      <c r="G2690" s="1" t="b">
        <f t="shared" ca="1" si="43"/>
        <v>1</v>
      </c>
      <c r="H2690" s="1505" t="str" cm="1">
        <f t="array" aca="1" ref="H2690" ca="1">IF(I2690&lt;&gt;"",INDIRECT("'"&amp;I2690&amp;"'!"&amp;J2690),"")</f>
        <v/>
      </c>
      <c r="I2690" s="1510"/>
      <c r="J2690" s="1506"/>
      <c r="K2690" s="4"/>
    </row>
    <row r="2691" spans="1:11" ht="15">
      <c r="A2691" s="5">
        <v>2632</v>
      </c>
      <c r="B2691" s="721"/>
      <c r="F2691" s="4" t="s">
        <v>4914</v>
      </c>
      <c r="G2691" s="1" t="b">
        <f t="shared" ca="1" si="43"/>
        <v>1</v>
      </c>
      <c r="H2691" s="1505" t="str" cm="1">
        <f t="array" aca="1" ref="H2691" ca="1">IF(I2691&lt;&gt;"",INDIRECT("'"&amp;I2691&amp;"'!"&amp;J2691),"")</f>
        <v/>
      </c>
      <c r="I2691" s="1510"/>
      <c r="J2691" s="1506"/>
      <c r="K2691" s="4"/>
    </row>
    <row r="2692" spans="1:11" ht="15">
      <c r="A2692" s="5">
        <v>2633</v>
      </c>
      <c r="B2692" s="721"/>
      <c r="F2692" s="4" t="s">
        <v>4914</v>
      </c>
      <c r="G2692" s="1" t="b">
        <f t="shared" ca="1" si="43"/>
        <v>1</v>
      </c>
      <c r="H2692" s="1505" t="str" cm="1">
        <f t="array" aca="1" ref="H2692" ca="1">IF(I2692&lt;&gt;"",INDIRECT("'"&amp;I2692&amp;"'!"&amp;J2692),"")</f>
        <v/>
      </c>
      <c r="I2692" s="1510"/>
      <c r="J2692" s="1506"/>
      <c r="K2692" s="4"/>
    </row>
    <row r="2693" spans="1:11" ht="15">
      <c r="A2693" s="5">
        <v>2634</v>
      </c>
      <c r="B2693" s="721"/>
      <c r="F2693" s="4" t="s">
        <v>4914</v>
      </c>
      <c r="G2693" s="1" t="b">
        <f t="shared" ca="1" si="43"/>
        <v>1</v>
      </c>
      <c r="H2693" s="1505" t="str" cm="1">
        <f t="array" aca="1" ref="H2693" ca="1">IF(I2693&lt;&gt;"",INDIRECT("'"&amp;I2693&amp;"'!"&amp;J2693),"")</f>
        <v/>
      </c>
      <c r="I2693" s="1510"/>
      <c r="J2693" s="1506"/>
      <c r="K2693" s="4"/>
    </row>
    <row r="2694" spans="1:11" ht="15">
      <c r="A2694" s="5">
        <v>2635</v>
      </c>
      <c r="B2694" s="721"/>
      <c r="F2694" s="4" t="s">
        <v>4914</v>
      </c>
      <c r="G2694" s="1" t="b">
        <f t="shared" ca="1" si="43"/>
        <v>1</v>
      </c>
      <c r="H2694" s="1505" t="str" cm="1">
        <f t="array" aca="1" ref="H2694" ca="1">IF(I2694&lt;&gt;"",INDIRECT("'"&amp;I2694&amp;"'!"&amp;J2694),"")</f>
        <v/>
      </c>
      <c r="I2694" s="1510"/>
      <c r="J2694" s="1506"/>
      <c r="K2694" s="4"/>
    </row>
    <row r="2695" spans="1:11" ht="15">
      <c r="A2695" s="5">
        <v>2636</v>
      </c>
      <c r="B2695" s="721"/>
      <c r="F2695" s="4" t="s">
        <v>4914</v>
      </c>
      <c r="G2695" s="1" t="b">
        <f t="shared" ca="1" si="43"/>
        <v>1</v>
      </c>
      <c r="H2695" s="1505" t="str" cm="1">
        <f t="array" aca="1" ref="H2695" ca="1">IF(I2695&lt;&gt;"",INDIRECT("'"&amp;I2695&amp;"'!"&amp;J2695),"")</f>
        <v/>
      </c>
      <c r="I2695" s="1510"/>
      <c r="J2695" s="1506"/>
      <c r="K2695" s="4"/>
    </row>
    <row r="2696" spans="1:11" ht="15">
      <c r="A2696" s="5">
        <v>2637</v>
      </c>
      <c r="B2696" s="721"/>
      <c r="F2696" s="4" t="s">
        <v>4914</v>
      </c>
      <c r="G2696" s="1" t="b">
        <f t="shared" ca="1" si="43"/>
        <v>1</v>
      </c>
      <c r="H2696" s="1505" t="str" cm="1">
        <f t="array" aca="1" ref="H2696" ca="1">IF(I2696&lt;&gt;"",INDIRECT("'"&amp;I2696&amp;"'!"&amp;J2696),"")</f>
        <v/>
      </c>
      <c r="I2696" s="1510"/>
      <c r="J2696" s="1506"/>
      <c r="K2696" s="4"/>
    </row>
    <row r="2697" spans="1:11" ht="15">
      <c r="A2697" s="5">
        <v>2638</v>
      </c>
      <c r="B2697" s="721"/>
      <c r="F2697" s="4" t="s">
        <v>4914</v>
      </c>
      <c r="G2697" s="1" t="b">
        <f t="shared" ca="1" si="43"/>
        <v>1</v>
      </c>
      <c r="H2697" s="1505" t="str" cm="1">
        <f t="array" aca="1" ref="H2697" ca="1">IF(I2697&lt;&gt;"",INDIRECT("'"&amp;I2697&amp;"'!"&amp;J2697),"")</f>
        <v/>
      </c>
      <c r="I2697" s="1510"/>
      <c r="J2697" s="1506"/>
      <c r="K2697" s="4"/>
    </row>
    <row r="2698" spans="1:11" ht="15">
      <c r="A2698" s="5">
        <v>2639</v>
      </c>
      <c r="B2698" s="721"/>
      <c r="F2698" s="4" t="s">
        <v>4914</v>
      </c>
      <c r="G2698" s="1" t="b">
        <f t="shared" ca="1" si="43"/>
        <v>1</v>
      </c>
      <c r="H2698" s="1505" t="str" cm="1">
        <f t="array" aca="1" ref="H2698" ca="1">IF(I2698&lt;&gt;"",INDIRECT("'"&amp;I2698&amp;"'!"&amp;J2698),"")</f>
        <v/>
      </c>
      <c r="I2698" s="1510"/>
      <c r="J2698" s="1506"/>
      <c r="K2698" s="4"/>
    </row>
    <row r="2699" spans="1:11" ht="15">
      <c r="A2699" s="5">
        <v>2640</v>
      </c>
      <c r="B2699" s="721"/>
      <c r="F2699" s="4" t="s">
        <v>4914</v>
      </c>
      <c r="G2699" s="1" t="b">
        <f t="shared" ca="1" si="43"/>
        <v>1</v>
      </c>
      <c r="H2699" s="1505" t="str" cm="1">
        <f t="array" aca="1" ref="H2699" ca="1">IF(I2699&lt;&gt;"",INDIRECT("'"&amp;I2699&amp;"'!"&amp;J2699),"")</f>
        <v/>
      </c>
      <c r="I2699" s="1510"/>
      <c r="J2699" s="1506"/>
      <c r="K2699" s="4"/>
    </row>
    <row r="2700" spans="1:11" ht="15">
      <c r="A2700" s="5">
        <v>2641</v>
      </c>
      <c r="B2700" s="721"/>
      <c r="F2700" s="4" t="s">
        <v>4914</v>
      </c>
      <c r="G2700" s="1" t="b">
        <f t="shared" ca="1" si="43"/>
        <v>1</v>
      </c>
      <c r="H2700" s="1505" t="str" cm="1">
        <f t="array" aca="1" ref="H2700" ca="1">IF(I2700&lt;&gt;"",INDIRECT("'"&amp;I2700&amp;"'!"&amp;J2700),"")</f>
        <v/>
      </c>
      <c r="I2700" s="1510"/>
      <c r="J2700" s="1506"/>
      <c r="K2700" s="4"/>
    </row>
    <row r="2701" spans="1:11" ht="15">
      <c r="A2701" s="5">
        <v>2642</v>
      </c>
      <c r="B2701" s="721"/>
      <c r="F2701" s="4" t="s">
        <v>4914</v>
      </c>
      <c r="G2701" s="1" t="b">
        <f t="shared" ca="1" si="43"/>
        <v>1</v>
      </c>
      <c r="H2701" s="1505" t="str" cm="1">
        <f t="array" aca="1" ref="H2701" ca="1">IF(I2701&lt;&gt;"",INDIRECT("'"&amp;I2701&amp;"'!"&amp;J2701),"")</f>
        <v/>
      </c>
      <c r="I2701" s="1510"/>
      <c r="J2701" s="1506"/>
      <c r="K2701" s="4"/>
    </row>
    <row r="2702" spans="1:11" ht="15">
      <c r="A2702" s="5">
        <v>2643</v>
      </c>
      <c r="B2702" s="721"/>
      <c r="F2702" s="4" t="s">
        <v>4914</v>
      </c>
      <c r="G2702" s="1" t="b">
        <f t="shared" ca="1" si="43"/>
        <v>1</v>
      </c>
      <c r="H2702" s="1505" t="str" cm="1">
        <f t="array" aca="1" ref="H2702" ca="1">IF(I2702&lt;&gt;"",INDIRECT("'"&amp;I2702&amp;"'!"&amp;J2702),"")</f>
        <v/>
      </c>
      <c r="I2702" s="1510"/>
      <c r="J2702" s="1506"/>
      <c r="K2702" s="4"/>
    </row>
    <row r="2703" spans="1:11" ht="15">
      <c r="A2703" s="5">
        <v>2644</v>
      </c>
      <c r="B2703" s="721"/>
      <c r="F2703" s="4" t="s">
        <v>4914</v>
      </c>
      <c r="G2703" s="1" t="b">
        <f t="shared" ca="1" si="43"/>
        <v>1</v>
      </c>
      <c r="H2703" s="1505" t="str" cm="1">
        <f t="array" aca="1" ref="H2703" ca="1">IF(I2703&lt;&gt;"",INDIRECT("'"&amp;I2703&amp;"'!"&amp;J2703),"")</f>
        <v/>
      </c>
      <c r="I2703" s="1510"/>
      <c r="J2703" s="1506"/>
      <c r="K2703" s="4"/>
    </row>
    <row r="2704" spans="1:11" ht="15">
      <c r="A2704" s="5">
        <v>2645</v>
      </c>
      <c r="B2704" s="721"/>
      <c r="F2704" s="4" t="s">
        <v>4914</v>
      </c>
      <c r="G2704" s="1" t="b">
        <f t="shared" ca="1" si="43"/>
        <v>1</v>
      </c>
      <c r="H2704" s="1505" t="str" cm="1">
        <f t="array" aca="1" ref="H2704" ca="1">IF(I2704&lt;&gt;"",INDIRECT("'"&amp;I2704&amp;"'!"&amp;J2704),"")</f>
        <v/>
      </c>
      <c r="I2704" s="1510"/>
      <c r="J2704" s="1506"/>
      <c r="K2704" s="4"/>
    </row>
    <row r="2705" spans="1:11" ht="15">
      <c r="A2705" s="5">
        <v>2646</v>
      </c>
      <c r="B2705" s="721"/>
      <c r="F2705" s="4" t="s">
        <v>4914</v>
      </c>
      <c r="G2705" s="1" t="b">
        <f t="shared" ca="1" si="43"/>
        <v>1</v>
      </c>
      <c r="H2705" s="1505" t="str" cm="1">
        <f t="array" aca="1" ref="H2705" ca="1">IF(I2705&lt;&gt;"",INDIRECT("'"&amp;I2705&amp;"'!"&amp;J2705),"")</f>
        <v/>
      </c>
      <c r="I2705" s="1510"/>
      <c r="J2705" s="1506"/>
      <c r="K2705" s="4"/>
    </row>
    <row r="2706" spans="1:11" ht="15">
      <c r="A2706" s="5">
        <v>2647</v>
      </c>
      <c r="B2706" s="721"/>
      <c r="F2706" s="4" t="s">
        <v>4914</v>
      </c>
      <c r="G2706" s="1" t="b">
        <f t="shared" ca="1" si="43"/>
        <v>1</v>
      </c>
      <c r="H2706" s="1505" t="str" cm="1">
        <f t="array" aca="1" ref="H2706" ca="1">IF(I2706&lt;&gt;"",INDIRECT("'"&amp;I2706&amp;"'!"&amp;J2706),"")</f>
        <v/>
      </c>
      <c r="I2706" s="1510"/>
      <c r="J2706" s="1506"/>
      <c r="K2706" s="4"/>
    </row>
    <row r="2707" spans="1:11" ht="15">
      <c r="A2707" s="5">
        <v>2648</v>
      </c>
      <c r="B2707" s="721"/>
      <c r="F2707" s="4" t="s">
        <v>4914</v>
      </c>
      <c r="G2707" s="1" t="b">
        <f t="shared" ca="1" si="43"/>
        <v>1</v>
      </c>
      <c r="H2707" s="1505" t="str" cm="1">
        <f t="array" aca="1" ref="H2707" ca="1">IF(I2707&lt;&gt;"",INDIRECT("'"&amp;I2707&amp;"'!"&amp;J2707),"")</f>
        <v/>
      </c>
      <c r="I2707" s="1510"/>
      <c r="J2707" s="1506"/>
      <c r="K2707" s="4"/>
    </row>
    <row r="2708" spans="1:11" ht="15">
      <c r="A2708" s="5">
        <v>2649</v>
      </c>
      <c r="B2708" s="721"/>
      <c r="F2708" s="4" t="s">
        <v>4914</v>
      </c>
      <c r="G2708" s="1" t="b">
        <f t="shared" ca="1" si="43"/>
        <v>1</v>
      </c>
      <c r="H2708" s="1505" t="str" cm="1">
        <f t="array" aca="1" ref="H2708" ca="1">IF(I2708&lt;&gt;"",INDIRECT("'"&amp;I2708&amp;"'!"&amp;J2708),"")</f>
        <v/>
      </c>
      <c r="I2708" s="1510"/>
      <c r="J2708" s="1506"/>
      <c r="K2708" s="4"/>
    </row>
    <row r="2709" spans="1:11" ht="15">
      <c r="A2709" s="5">
        <v>2650</v>
      </c>
      <c r="B2709" s="721"/>
      <c r="F2709" s="4" t="s">
        <v>4914</v>
      </c>
      <c r="G2709" s="1" t="b">
        <f t="shared" ca="1" si="43"/>
        <v>1</v>
      </c>
      <c r="H2709" s="1505" t="str" cm="1">
        <f t="array" aca="1" ref="H2709" ca="1">IF(I2709&lt;&gt;"",INDIRECT("'"&amp;I2709&amp;"'!"&amp;J2709),"")</f>
        <v/>
      </c>
      <c r="I2709" s="1510"/>
      <c r="J2709" s="1506"/>
      <c r="K2709" s="4"/>
    </row>
    <row r="2710" spans="1:11" ht="15">
      <c r="A2710" s="5">
        <v>2651</v>
      </c>
      <c r="B2710" s="721"/>
      <c r="F2710" s="4" t="s">
        <v>4914</v>
      </c>
      <c r="G2710" s="1" t="b">
        <f t="shared" ca="1" si="43"/>
        <v>1</v>
      </c>
      <c r="H2710" s="1505" t="str" cm="1">
        <f t="array" aca="1" ref="H2710" ca="1">IF(I2710&lt;&gt;"",INDIRECT("'"&amp;I2710&amp;"'!"&amp;J2710),"")</f>
        <v/>
      </c>
      <c r="I2710" s="1510"/>
      <c r="J2710" s="1506"/>
      <c r="K2710" s="4"/>
    </row>
    <row r="2711" spans="1:11" ht="15">
      <c r="A2711" s="5">
        <v>2652</v>
      </c>
      <c r="B2711" s="721"/>
      <c r="F2711" s="4" t="s">
        <v>4914</v>
      </c>
      <c r="G2711" s="1" t="b">
        <f t="shared" ca="1" si="43"/>
        <v>1</v>
      </c>
      <c r="H2711" s="1505" t="str" cm="1">
        <f t="array" aca="1" ref="H2711" ca="1">IF(I2711&lt;&gt;"",INDIRECT("'"&amp;I2711&amp;"'!"&amp;J2711),"")</f>
        <v/>
      </c>
      <c r="I2711" s="1510"/>
      <c r="J2711" s="1506"/>
      <c r="K2711" s="4"/>
    </row>
    <row r="2712" spans="1:11" ht="15">
      <c r="A2712" s="5">
        <v>2653</v>
      </c>
      <c r="B2712" s="721"/>
      <c r="F2712" s="4" t="s">
        <v>4914</v>
      </c>
      <c r="G2712" s="1" t="b">
        <f t="shared" ca="1" si="43"/>
        <v>1</v>
      </c>
      <c r="H2712" s="1505" t="str" cm="1">
        <f t="array" aca="1" ref="H2712" ca="1">IF(I2712&lt;&gt;"",INDIRECT("'"&amp;I2712&amp;"'!"&amp;J2712),"")</f>
        <v/>
      </c>
      <c r="I2712" s="1510"/>
      <c r="J2712" s="1506"/>
      <c r="K2712" s="4"/>
    </row>
    <row r="2713" spans="1:11" ht="15">
      <c r="A2713" s="5">
        <v>2654</v>
      </c>
      <c r="B2713" s="721"/>
      <c r="F2713" s="4" t="s">
        <v>4914</v>
      </c>
      <c r="G2713" s="1" t="b">
        <f t="shared" ca="1" si="43"/>
        <v>1</v>
      </c>
      <c r="H2713" s="1505" t="str" cm="1">
        <f t="array" aca="1" ref="H2713" ca="1">IF(I2713&lt;&gt;"",INDIRECT("'"&amp;I2713&amp;"'!"&amp;J2713),"")</f>
        <v/>
      </c>
      <c r="I2713" s="1510"/>
      <c r="J2713" s="1506"/>
      <c r="K2713" s="4"/>
    </row>
    <row r="2714" spans="1:11" ht="15">
      <c r="A2714" s="5">
        <v>2655</v>
      </c>
      <c r="B2714" s="721"/>
      <c r="F2714" s="4" t="s">
        <v>4914</v>
      </c>
      <c r="G2714" s="1" t="b">
        <f t="shared" ca="1" si="43"/>
        <v>1</v>
      </c>
      <c r="H2714" s="1505" t="str" cm="1">
        <f t="array" aca="1" ref="H2714" ca="1">IF(I2714&lt;&gt;"",INDIRECT("'"&amp;I2714&amp;"'!"&amp;J2714),"")</f>
        <v/>
      </c>
      <c r="I2714" s="1510"/>
      <c r="J2714" s="1506"/>
      <c r="K2714" s="4"/>
    </row>
    <row r="2715" spans="1:11" ht="15">
      <c r="A2715" s="5">
        <v>2656</v>
      </c>
      <c r="B2715" s="721"/>
      <c r="F2715" s="4" t="s">
        <v>4914</v>
      </c>
      <c r="G2715" s="1" t="b">
        <f t="shared" ca="1" si="43"/>
        <v>1</v>
      </c>
      <c r="H2715" s="1505" t="str" cm="1">
        <f t="array" aca="1" ref="H2715" ca="1">IF(I2715&lt;&gt;"",INDIRECT("'"&amp;I2715&amp;"'!"&amp;J2715),"")</f>
        <v/>
      </c>
      <c r="I2715" s="1510"/>
      <c r="J2715" s="1506"/>
      <c r="K2715" s="4"/>
    </row>
    <row r="2716" spans="1:11" ht="15">
      <c r="A2716">
        <v>2657</v>
      </c>
      <c r="B2716" s="721">
        <f>'Expenditures 16-24'!C53</f>
        <v>4230581</v>
      </c>
      <c r="F2716" s="4"/>
      <c r="G2716" s="1" t="b">
        <f t="shared" ca="1" si="43"/>
        <v>1</v>
      </c>
      <c r="H2716" s="1505" cm="1">
        <f t="array" aca="1" ref="H2716" ca="1">IF(I2716&lt;&gt;"",INDIRECT("'"&amp;I2716&amp;"'!"&amp;J2716),"")</f>
        <v>4230581</v>
      </c>
      <c r="I2716" s="1510" t="s">
        <v>4998</v>
      </c>
      <c r="J2716" s="1506" t="s">
        <v>5648</v>
      </c>
      <c r="K2716" s="4"/>
    </row>
    <row r="2717" spans="1:11" ht="15">
      <c r="A2717">
        <v>2658</v>
      </c>
      <c r="B2717" s="721">
        <f>'Expenditures 16-24'!D53</f>
        <v>997442</v>
      </c>
      <c r="F2717" s="4"/>
      <c r="G2717" s="1" t="b">
        <f t="shared" ca="1" si="43"/>
        <v>1</v>
      </c>
      <c r="H2717" s="1505" cm="1">
        <f t="array" aca="1" ref="H2717" ca="1">IF(I2717&lt;&gt;"",INDIRECT("'"&amp;I2717&amp;"'!"&amp;J2717),"")</f>
        <v>997442</v>
      </c>
      <c r="I2717" s="1510" t="s">
        <v>4998</v>
      </c>
      <c r="J2717" s="1506" t="s">
        <v>5649</v>
      </c>
      <c r="K2717" s="4"/>
    </row>
    <row r="2718" spans="1:11" ht="15">
      <c r="A2718">
        <v>2659</v>
      </c>
      <c r="B2718" s="721">
        <f>'Expenditures 16-24'!E53</f>
        <v>613580</v>
      </c>
      <c r="F2718" s="4"/>
      <c r="G2718" s="1" t="b">
        <f t="shared" ca="1" si="43"/>
        <v>1</v>
      </c>
      <c r="H2718" s="1505" cm="1">
        <f t="array" aca="1" ref="H2718" ca="1">IF(I2718&lt;&gt;"",INDIRECT("'"&amp;I2718&amp;"'!"&amp;J2718),"")</f>
        <v>613580</v>
      </c>
      <c r="I2718" s="1510" t="s">
        <v>4998</v>
      </c>
      <c r="J2718" s="1506" t="s">
        <v>5650</v>
      </c>
      <c r="K2718" s="4"/>
    </row>
    <row r="2719" spans="1:11" ht="15">
      <c r="A2719">
        <v>2660</v>
      </c>
      <c r="B2719" s="721">
        <f>'Expenditures 16-24'!F53</f>
        <v>47447</v>
      </c>
      <c r="F2719" s="4"/>
      <c r="G2719" s="1" t="b">
        <f t="shared" ca="1" si="43"/>
        <v>1</v>
      </c>
      <c r="H2719" s="1505" cm="1">
        <f t="array" aca="1" ref="H2719" ca="1">IF(I2719&lt;&gt;"",INDIRECT("'"&amp;I2719&amp;"'!"&amp;J2719),"")</f>
        <v>47447</v>
      </c>
      <c r="I2719" s="1510" t="s">
        <v>4998</v>
      </c>
      <c r="J2719" s="1506" t="s">
        <v>5651</v>
      </c>
      <c r="K2719" s="4"/>
    </row>
    <row r="2720" spans="1:11" ht="15">
      <c r="A2720">
        <v>2661</v>
      </c>
      <c r="B2720" s="721">
        <f>'Expenditures 16-24'!G53</f>
        <v>157248</v>
      </c>
      <c r="F2720" s="4"/>
      <c r="G2720" s="1" t="b">
        <f t="shared" ref="G2720:G2783" ca="1" si="44">H2720=B2720</f>
        <v>1</v>
      </c>
      <c r="H2720" s="1505" cm="1">
        <f t="array" aca="1" ref="H2720" ca="1">IF(I2720&lt;&gt;"",INDIRECT("'"&amp;I2720&amp;"'!"&amp;J2720),"")</f>
        <v>157248</v>
      </c>
      <c r="I2720" s="1510" t="s">
        <v>4998</v>
      </c>
      <c r="J2720" s="1506" t="s">
        <v>5652</v>
      </c>
      <c r="K2720" s="4"/>
    </row>
    <row r="2721" spans="1:11" ht="15">
      <c r="A2721">
        <v>2662</v>
      </c>
      <c r="B2721" s="721">
        <f>'Expenditures 16-24'!H53</f>
        <v>44650</v>
      </c>
      <c r="F2721" s="4"/>
      <c r="G2721" s="1" t="b">
        <f t="shared" ca="1" si="44"/>
        <v>1</v>
      </c>
      <c r="H2721" s="1505" cm="1">
        <f t="array" aca="1" ref="H2721" ca="1">IF(I2721&lt;&gt;"",INDIRECT("'"&amp;I2721&amp;"'!"&amp;J2721),"")</f>
        <v>44650</v>
      </c>
      <c r="I2721" s="1510" t="s">
        <v>4998</v>
      </c>
      <c r="J2721" s="1506" t="s">
        <v>5653</v>
      </c>
      <c r="K2721" s="4"/>
    </row>
    <row r="2722" spans="1:11" ht="15">
      <c r="A2722">
        <v>2663</v>
      </c>
      <c r="B2722" s="721">
        <f>'Expenditures 16-24'!K53</f>
        <v>6102942</v>
      </c>
      <c r="F2722" s="4"/>
      <c r="G2722" s="1" t="b">
        <f t="shared" ca="1" si="44"/>
        <v>1</v>
      </c>
      <c r="H2722" s="1505" cm="1">
        <f t="array" aca="1" ref="H2722" ca="1">IF(I2722&lt;&gt;"",INDIRECT("'"&amp;I2722&amp;"'!"&amp;J2722),"")</f>
        <v>6102942</v>
      </c>
      <c r="I2722" s="1510" t="s">
        <v>4998</v>
      </c>
      <c r="J2722" s="1506" t="s">
        <v>5654</v>
      </c>
      <c r="K2722" s="4"/>
    </row>
    <row r="2723" spans="1:11" ht="15">
      <c r="A2723" s="1">
        <v>2664</v>
      </c>
      <c r="B2723" s="721">
        <f>'Expenditures 16-24'!D251</f>
        <v>223213</v>
      </c>
      <c r="D2723" s="4" t="s">
        <v>1755</v>
      </c>
      <c r="F2723" s="4"/>
      <c r="G2723" s="1" t="b">
        <f t="shared" ca="1" si="44"/>
        <v>1</v>
      </c>
      <c r="H2723" s="1505" cm="1">
        <f t="array" aca="1" ref="H2723" ca="1">IF(I2723&lt;&gt;"",INDIRECT("'"&amp;I2723&amp;"'!"&amp;J2723),"")</f>
        <v>223213</v>
      </c>
      <c r="I2723" s="1510" t="s">
        <v>4998</v>
      </c>
      <c r="J2723" s="1506" t="s">
        <v>5655</v>
      </c>
      <c r="K2723" s="4"/>
    </row>
    <row r="2724" spans="1:11" ht="15">
      <c r="A2724" s="1">
        <v>2665</v>
      </c>
      <c r="B2724" s="721">
        <f>'Expenditures 16-24'!K251</f>
        <v>223213</v>
      </c>
      <c r="C2724" s="2" t="s">
        <v>504</v>
      </c>
      <c r="D2724" s="4" t="s">
        <v>1755</v>
      </c>
      <c r="F2724" s="4"/>
      <c r="G2724" s="1" t="b">
        <f t="shared" ca="1" si="44"/>
        <v>1</v>
      </c>
      <c r="H2724" s="1505" cm="1">
        <f t="array" aca="1" ref="H2724" ca="1">IF(I2724&lt;&gt;"",INDIRECT("'"&amp;I2724&amp;"'!"&amp;J2724),"")</f>
        <v>223213</v>
      </c>
      <c r="I2724" s="1510" t="s">
        <v>4998</v>
      </c>
      <c r="J2724" s="1506" t="s">
        <v>5656</v>
      </c>
      <c r="K2724" s="4"/>
    </row>
    <row r="2725" spans="1:11" ht="15">
      <c r="A2725">
        <v>2666</v>
      </c>
      <c r="B2725" s="721">
        <f>'Short-Term Long-Term Debt 26'!C4</f>
        <v>0</v>
      </c>
      <c r="F2725" s="4"/>
      <c r="G2725" s="1" t="b">
        <f t="shared" ca="1" si="44"/>
        <v>1</v>
      </c>
      <c r="H2725" s="1505" cm="1">
        <f t="array" aca="1" ref="H2725" ca="1">IF(I2725&lt;&gt;"",INDIRECT("'"&amp;I2725&amp;"'!"&amp;J2725),"")</f>
        <v>0</v>
      </c>
      <c r="I2725" s="1510" t="s">
        <v>5565</v>
      </c>
      <c r="J2725" s="1506" t="s">
        <v>5546</v>
      </c>
      <c r="K2725" s="4"/>
    </row>
    <row r="2726" spans="1:11" ht="15">
      <c r="A2726">
        <v>2667</v>
      </c>
      <c r="B2726" s="721">
        <f>'Short-Term Long-Term Debt 26'!C25</f>
        <v>0</v>
      </c>
      <c r="C2726" s="2" t="s">
        <v>504</v>
      </c>
      <c r="F2726" s="4"/>
      <c r="G2726" s="1" t="b">
        <f t="shared" ca="1" si="44"/>
        <v>1</v>
      </c>
      <c r="H2726" s="1505" cm="1">
        <f t="array" aca="1" ref="H2726" ca="1">IF(I2726&lt;&gt;"",INDIRECT("'"&amp;I2726&amp;"'!"&amp;J2726),"")</f>
        <v>0</v>
      </c>
      <c r="I2726" s="1510" t="s">
        <v>5565</v>
      </c>
      <c r="J2726" s="1506" t="s">
        <v>5657</v>
      </c>
      <c r="K2726" s="4"/>
    </row>
    <row r="2727" spans="1:11" ht="15">
      <c r="A2727">
        <v>2668</v>
      </c>
      <c r="B2727" s="721">
        <f>'Short-Term Long-Term Debt 26'!D4</f>
        <v>0</v>
      </c>
      <c r="F2727" s="4"/>
      <c r="G2727" s="1" t="b">
        <f t="shared" ca="1" si="44"/>
        <v>1</v>
      </c>
      <c r="H2727" s="1505" cm="1">
        <f t="array" aca="1" ref="H2727" ca="1">IF(I2727&lt;&gt;"",INDIRECT("'"&amp;I2727&amp;"'!"&amp;J2727),"")</f>
        <v>0</v>
      </c>
      <c r="I2727" s="1510" t="s">
        <v>5565</v>
      </c>
      <c r="J2727" s="1506" t="s">
        <v>5540</v>
      </c>
      <c r="K2727" s="4"/>
    </row>
    <row r="2728" spans="1:11" ht="15">
      <c r="A2728">
        <v>2669</v>
      </c>
      <c r="B2728" s="721">
        <f>'Short-Term Long-Term Debt 26'!D25</f>
        <v>0</v>
      </c>
      <c r="F2728" s="4"/>
      <c r="G2728" s="1" t="b">
        <f t="shared" ca="1" si="44"/>
        <v>1</v>
      </c>
      <c r="H2728" s="1505" cm="1">
        <f t="array" aca="1" ref="H2728" ca="1">IF(I2728&lt;&gt;"",INDIRECT("'"&amp;I2728&amp;"'!"&amp;J2728),"")</f>
        <v>0</v>
      </c>
      <c r="I2728" s="1510" t="s">
        <v>5565</v>
      </c>
      <c r="J2728" s="1506" t="s">
        <v>5658</v>
      </c>
      <c r="K2728" s="4"/>
    </row>
    <row r="2729" spans="1:11" ht="15">
      <c r="A2729">
        <v>2670</v>
      </c>
      <c r="B2729" s="721">
        <f>'Short-Term Long-Term Debt 26'!E4</f>
        <v>0</v>
      </c>
      <c r="F2729" s="4"/>
      <c r="G2729" s="1" t="b">
        <f t="shared" ca="1" si="44"/>
        <v>1</v>
      </c>
      <c r="H2729" s="1505" cm="1">
        <f t="array" aca="1" ref="H2729" ca="1">IF(I2729&lt;&gt;"",INDIRECT("'"&amp;I2729&amp;"'!"&amp;J2729),"")</f>
        <v>0</v>
      </c>
      <c r="I2729" s="1510" t="s">
        <v>5565</v>
      </c>
      <c r="J2729" s="1506" t="s">
        <v>5558</v>
      </c>
      <c r="K2729" s="4"/>
    </row>
    <row r="2730" spans="1:11" ht="15">
      <c r="A2730">
        <v>2671</v>
      </c>
      <c r="B2730" s="721">
        <f>'Short-Term Long-Term Debt 26'!E25</f>
        <v>0</v>
      </c>
      <c r="F2730" s="4"/>
      <c r="G2730" s="1" t="b">
        <f t="shared" ca="1" si="44"/>
        <v>1</v>
      </c>
      <c r="H2730" s="1505" cm="1">
        <f t="array" aca="1" ref="H2730" ca="1">IF(I2730&lt;&gt;"",INDIRECT("'"&amp;I2730&amp;"'!"&amp;J2730),"")</f>
        <v>0</v>
      </c>
      <c r="I2730" s="1510" t="s">
        <v>5565</v>
      </c>
      <c r="J2730" s="1506" t="s">
        <v>5659</v>
      </c>
      <c r="K2730" s="4"/>
    </row>
    <row r="2731" spans="1:11" ht="15">
      <c r="A2731">
        <v>2672</v>
      </c>
      <c r="B2731" s="721">
        <f>'Short-Term Long-Term Debt 26'!F4</f>
        <v>0</v>
      </c>
      <c r="F2731" s="4"/>
      <c r="G2731" s="1" t="b">
        <f t="shared" ca="1" si="44"/>
        <v>1</v>
      </c>
      <c r="H2731" s="1505" cm="1">
        <f t="array" aca="1" ref="H2731" ca="1">IF(I2731&lt;&gt;"",INDIRECT("'"&amp;I2731&amp;"'!"&amp;J2731),"")</f>
        <v>0</v>
      </c>
      <c r="I2731" s="1510" t="s">
        <v>5565</v>
      </c>
      <c r="J2731" s="1506" t="s">
        <v>5552</v>
      </c>
      <c r="K2731" s="4"/>
    </row>
    <row r="2732" spans="1:11" ht="15">
      <c r="A2732">
        <v>2673</v>
      </c>
      <c r="B2732" s="721">
        <f>'Short-Term Long-Term Debt 26'!F25</f>
        <v>0</v>
      </c>
      <c r="F2732" s="4"/>
      <c r="G2732" s="1" t="b">
        <f t="shared" ca="1" si="44"/>
        <v>1</v>
      </c>
      <c r="H2732" s="1505" cm="1">
        <f t="array" aca="1" ref="H2732" ca="1">IF(I2732&lt;&gt;"",INDIRECT("'"&amp;I2732&amp;"'!"&amp;J2732),"")</f>
        <v>0</v>
      </c>
      <c r="I2732" s="1510" t="s">
        <v>5565</v>
      </c>
      <c r="J2732" s="1506" t="s">
        <v>5660</v>
      </c>
      <c r="K2732" s="4"/>
    </row>
    <row r="2733" spans="1:11" ht="15">
      <c r="A2733" s="5">
        <v>2674</v>
      </c>
      <c r="B2733" s="721"/>
      <c r="C2733" s="2" t="s">
        <v>504</v>
      </c>
      <c r="F2733" s="4" t="s">
        <v>4914</v>
      </c>
      <c r="G2733" s="1" t="b">
        <f t="shared" ca="1" si="44"/>
        <v>1</v>
      </c>
      <c r="H2733" s="1505" t="str" cm="1">
        <f t="array" aca="1" ref="H2733" ca="1">IF(I2733&lt;&gt;"",INDIRECT("'"&amp;I2733&amp;"'!"&amp;J2733),"")</f>
        <v/>
      </c>
      <c r="I2733" s="1510"/>
      <c r="J2733" s="1506"/>
      <c r="K2733" s="4"/>
    </row>
    <row r="2734" spans="1:11" ht="15">
      <c r="A2734" s="5">
        <v>2675</v>
      </c>
      <c r="B2734" s="721"/>
      <c r="C2734" s="2" t="s">
        <v>504</v>
      </c>
      <c r="F2734" s="4" t="s">
        <v>4914</v>
      </c>
      <c r="G2734" s="1" t="b">
        <f t="shared" ca="1" si="44"/>
        <v>1</v>
      </c>
      <c r="H2734" s="1505" t="str" cm="1">
        <f t="array" aca="1" ref="H2734" ca="1">IF(I2734&lt;&gt;"",INDIRECT("'"&amp;I2734&amp;"'!"&amp;J2734),"")</f>
        <v/>
      </c>
      <c r="I2734" s="1510"/>
      <c r="J2734" s="1506"/>
      <c r="K2734" s="4"/>
    </row>
    <row r="2735" spans="1:11" ht="15">
      <c r="A2735" s="5">
        <v>2676</v>
      </c>
      <c r="B2735" s="721"/>
      <c r="F2735" s="4" t="s">
        <v>4914</v>
      </c>
      <c r="G2735" s="1" t="b">
        <f t="shared" ca="1" si="44"/>
        <v>1</v>
      </c>
      <c r="H2735" s="1505" t="str" cm="1">
        <f t="array" aca="1" ref="H2735" ca="1">IF(I2735&lt;&gt;"",INDIRECT("'"&amp;I2735&amp;"'!"&amp;J2735),"")</f>
        <v/>
      </c>
      <c r="I2735" s="1510"/>
      <c r="J2735" s="1506"/>
      <c r="K2735" s="4"/>
    </row>
    <row r="2736" spans="1:11" ht="15">
      <c r="A2736" s="5">
        <v>2677</v>
      </c>
      <c r="B2736" s="721"/>
      <c r="F2736" s="4" t="s">
        <v>4914</v>
      </c>
      <c r="G2736" s="1" t="b">
        <f t="shared" ca="1" si="44"/>
        <v>1</v>
      </c>
      <c r="H2736" s="1505" t="str" cm="1">
        <f t="array" aca="1" ref="H2736" ca="1">IF(I2736&lt;&gt;"",INDIRECT("'"&amp;I2736&amp;"'!"&amp;J2736),"")</f>
        <v/>
      </c>
      <c r="I2736" s="1510"/>
      <c r="J2736" s="1506"/>
      <c r="K2736" s="4"/>
    </row>
    <row r="2737" spans="1:11" ht="15">
      <c r="A2737" s="5">
        <v>2678</v>
      </c>
      <c r="B2737" s="721"/>
      <c r="F2737" s="4" t="s">
        <v>4914</v>
      </c>
      <c r="G2737" s="1" t="b">
        <f t="shared" ca="1" si="44"/>
        <v>1</v>
      </c>
      <c r="H2737" s="1505" t="str" cm="1">
        <f t="array" aca="1" ref="H2737" ca="1">IF(I2737&lt;&gt;"",INDIRECT("'"&amp;I2737&amp;"'!"&amp;J2737),"")</f>
        <v/>
      </c>
      <c r="I2737" s="1510"/>
      <c r="J2737" s="1506"/>
      <c r="K2737" s="4"/>
    </row>
    <row r="2738" spans="1:11" ht="15">
      <c r="A2738" s="5">
        <v>2679</v>
      </c>
      <c r="B2738" s="721"/>
      <c r="F2738" s="4" t="s">
        <v>4914</v>
      </c>
      <c r="G2738" s="1" t="b">
        <f t="shared" ca="1" si="44"/>
        <v>1</v>
      </c>
      <c r="H2738" s="1505" t="str" cm="1">
        <f t="array" aca="1" ref="H2738" ca="1">IF(I2738&lt;&gt;"",INDIRECT("'"&amp;I2738&amp;"'!"&amp;J2738),"")</f>
        <v/>
      </c>
      <c r="I2738" s="1510"/>
      <c r="J2738" s="1506"/>
      <c r="K2738" s="4"/>
    </row>
    <row r="2739" spans="1:11" ht="15">
      <c r="A2739" s="5">
        <v>2680</v>
      </c>
      <c r="B2739" s="721"/>
      <c r="F2739" s="4" t="s">
        <v>4914</v>
      </c>
      <c r="G2739" s="1" t="b">
        <f t="shared" ca="1" si="44"/>
        <v>1</v>
      </c>
      <c r="H2739" s="1505" t="str" cm="1">
        <f t="array" aca="1" ref="H2739" ca="1">IF(I2739&lt;&gt;"",INDIRECT("'"&amp;I2739&amp;"'!"&amp;J2739),"")</f>
        <v/>
      </c>
      <c r="I2739" s="1510"/>
      <c r="J2739" s="1506"/>
      <c r="K2739" s="4"/>
    </row>
    <row r="2740" spans="1:11" ht="15">
      <c r="A2740" s="5">
        <v>2681</v>
      </c>
      <c r="B2740" s="721"/>
      <c r="F2740" s="4" t="s">
        <v>4914</v>
      </c>
      <c r="G2740" s="1" t="b">
        <f t="shared" ca="1" si="44"/>
        <v>1</v>
      </c>
      <c r="H2740" s="1505" t="str" cm="1">
        <f t="array" aca="1" ref="H2740" ca="1">IF(I2740&lt;&gt;"",INDIRECT("'"&amp;I2740&amp;"'!"&amp;J2740),"")</f>
        <v/>
      </c>
      <c r="I2740" s="1510"/>
      <c r="J2740" s="1506"/>
      <c r="K2740" s="4"/>
    </row>
    <row r="2741" spans="1:11" ht="15">
      <c r="A2741" s="5">
        <v>2682</v>
      </c>
      <c r="B2741" s="721"/>
      <c r="F2741" s="4" t="s">
        <v>4914</v>
      </c>
      <c r="G2741" s="1" t="b">
        <f t="shared" ca="1" si="44"/>
        <v>1</v>
      </c>
      <c r="H2741" s="1505" t="str" cm="1">
        <f t="array" aca="1" ref="H2741" ca="1">IF(I2741&lt;&gt;"",INDIRECT("'"&amp;I2741&amp;"'!"&amp;J2741),"")</f>
        <v/>
      </c>
      <c r="I2741" s="1510"/>
      <c r="J2741" s="1506"/>
      <c r="K2741" s="4"/>
    </row>
    <row r="2742" spans="1:11" ht="15">
      <c r="A2742" s="5">
        <v>2683</v>
      </c>
      <c r="B2742" s="721"/>
      <c r="D2742" s="4" t="s">
        <v>115</v>
      </c>
      <c r="F2742" s="4" t="s">
        <v>4914</v>
      </c>
      <c r="G2742" s="1" t="b">
        <f t="shared" ca="1" si="44"/>
        <v>1</v>
      </c>
      <c r="H2742" s="1505" t="str" cm="1">
        <f t="array" aca="1" ref="H2742" ca="1">IF(I2742&lt;&gt;"",INDIRECT("'"&amp;I2742&amp;"'!"&amp;J2742),"")</f>
        <v/>
      </c>
      <c r="I2742" s="1510"/>
      <c r="J2742" s="1506"/>
      <c r="K2742" s="4"/>
    </row>
    <row r="2743" spans="1:11" ht="15">
      <c r="A2743" s="5">
        <v>2684</v>
      </c>
      <c r="B2743" s="721"/>
      <c r="F2743" s="4" t="s">
        <v>4914</v>
      </c>
      <c r="G2743" s="1" t="b">
        <f t="shared" ca="1" si="44"/>
        <v>1</v>
      </c>
      <c r="H2743" s="1505" t="str" cm="1">
        <f t="array" aca="1" ref="H2743" ca="1">IF(I2743&lt;&gt;"",INDIRECT("'"&amp;I2743&amp;"'!"&amp;J2743),"")</f>
        <v/>
      </c>
      <c r="I2743" s="1510"/>
      <c r="J2743" s="1506"/>
      <c r="K2743" s="4"/>
    </row>
    <row r="2744" spans="1:11" ht="15">
      <c r="A2744" s="5">
        <v>2685</v>
      </c>
      <c r="B2744" s="721"/>
      <c r="F2744" s="4" t="s">
        <v>4914</v>
      </c>
      <c r="G2744" s="1" t="b">
        <f t="shared" ca="1" si="44"/>
        <v>1</v>
      </c>
      <c r="H2744" s="1505" t="str" cm="1">
        <f t="array" aca="1" ref="H2744" ca="1">IF(I2744&lt;&gt;"",INDIRECT("'"&amp;I2744&amp;"'!"&amp;J2744),"")</f>
        <v/>
      </c>
      <c r="I2744" s="1510"/>
      <c r="J2744" s="1506"/>
      <c r="K2744" s="4"/>
    </row>
    <row r="2745" spans="1:11" ht="15">
      <c r="A2745" s="5">
        <v>2686</v>
      </c>
      <c r="B2745" s="721"/>
      <c r="F2745" s="4" t="s">
        <v>4914</v>
      </c>
      <c r="G2745" s="1" t="b">
        <f t="shared" ca="1" si="44"/>
        <v>1</v>
      </c>
      <c r="H2745" s="1505" t="str" cm="1">
        <f t="array" aca="1" ref="H2745" ca="1">IF(I2745&lt;&gt;"",INDIRECT("'"&amp;I2745&amp;"'!"&amp;J2745),"")</f>
        <v/>
      </c>
      <c r="I2745" s="1510"/>
      <c r="J2745" s="1506"/>
      <c r="K2745" s="4"/>
    </row>
    <row r="2746" spans="1:11" ht="15">
      <c r="A2746" s="5">
        <v>2687</v>
      </c>
      <c r="B2746" s="721"/>
      <c r="F2746" s="4" t="s">
        <v>4914</v>
      </c>
      <c r="G2746" s="1" t="b">
        <f t="shared" ca="1" si="44"/>
        <v>1</v>
      </c>
      <c r="H2746" s="1505" t="str" cm="1">
        <f t="array" aca="1" ref="H2746" ca="1">IF(I2746&lt;&gt;"",INDIRECT("'"&amp;I2746&amp;"'!"&amp;J2746),"")</f>
        <v/>
      </c>
      <c r="I2746" s="1510"/>
      <c r="J2746" s="1506"/>
      <c r="K2746" s="4"/>
    </row>
    <row r="2747" spans="1:11" ht="15">
      <c r="A2747" s="5">
        <v>2688</v>
      </c>
      <c r="B2747" s="721"/>
      <c r="F2747" s="4" t="s">
        <v>4914</v>
      </c>
      <c r="G2747" s="1" t="b">
        <f t="shared" ca="1" si="44"/>
        <v>1</v>
      </c>
      <c r="H2747" s="1505" t="str" cm="1">
        <f t="array" aca="1" ref="H2747" ca="1">IF(I2747&lt;&gt;"",INDIRECT("'"&amp;I2747&amp;"'!"&amp;J2747),"")</f>
        <v/>
      </c>
      <c r="I2747" s="1510"/>
      <c r="J2747" s="1506"/>
      <c r="K2747" s="4"/>
    </row>
    <row r="2748" spans="1:11" ht="15">
      <c r="A2748" s="5">
        <v>2689</v>
      </c>
      <c r="B2748" s="721"/>
      <c r="F2748" s="4" t="s">
        <v>4914</v>
      </c>
      <c r="G2748" s="1" t="b">
        <f t="shared" ca="1" si="44"/>
        <v>1</v>
      </c>
      <c r="H2748" s="1505" t="str" cm="1">
        <f t="array" aca="1" ref="H2748" ca="1">IF(I2748&lt;&gt;"",INDIRECT("'"&amp;I2748&amp;"'!"&amp;J2748),"")</f>
        <v/>
      </c>
      <c r="I2748" s="1510"/>
      <c r="J2748" s="1506"/>
      <c r="K2748" s="4"/>
    </row>
    <row r="2749" spans="1:11" ht="15">
      <c r="A2749" s="5">
        <v>2690</v>
      </c>
      <c r="B2749" s="721"/>
      <c r="F2749" s="4" t="s">
        <v>4914</v>
      </c>
      <c r="G2749" s="1" t="b">
        <f t="shared" ca="1" si="44"/>
        <v>1</v>
      </c>
      <c r="H2749" s="1505" t="str" cm="1">
        <f t="array" aca="1" ref="H2749" ca="1">IF(I2749&lt;&gt;"",INDIRECT("'"&amp;I2749&amp;"'!"&amp;J2749),"")</f>
        <v/>
      </c>
      <c r="I2749" s="1510"/>
      <c r="J2749" s="1506"/>
      <c r="K2749" s="4"/>
    </row>
    <row r="2750" spans="1:11" ht="15">
      <c r="A2750" s="5">
        <v>2691</v>
      </c>
      <c r="B2750" s="721"/>
      <c r="F2750" s="4" t="s">
        <v>4914</v>
      </c>
      <c r="G2750" s="1" t="b">
        <f t="shared" ca="1" si="44"/>
        <v>1</v>
      </c>
      <c r="H2750" s="1505" t="str" cm="1">
        <f t="array" aca="1" ref="H2750" ca="1">IF(I2750&lt;&gt;"",INDIRECT("'"&amp;I2750&amp;"'!"&amp;J2750),"")</f>
        <v/>
      </c>
      <c r="I2750" s="1510"/>
      <c r="J2750" s="1506"/>
      <c r="K2750" s="4"/>
    </row>
    <row r="2751" spans="1:11" ht="15">
      <c r="A2751" s="5">
        <v>2692</v>
      </c>
      <c r="B2751" s="721"/>
      <c r="F2751" s="4" t="s">
        <v>4914</v>
      </c>
      <c r="G2751" s="1" t="b">
        <f t="shared" ca="1" si="44"/>
        <v>1</v>
      </c>
      <c r="H2751" s="1505" t="str" cm="1">
        <f t="array" aca="1" ref="H2751" ca="1">IF(I2751&lt;&gt;"",INDIRECT("'"&amp;I2751&amp;"'!"&amp;J2751),"")</f>
        <v/>
      </c>
      <c r="I2751" s="1510"/>
      <c r="J2751" s="1506"/>
      <c r="K2751" s="4"/>
    </row>
    <row r="2752" spans="1:11" ht="15">
      <c r="A2752" s="5">
        <v>2693</v>
      </c>
      <c r="B2752" s="721"/>
      <c r="F2752" s="4" t="s">
        <v>4914</v>
      </c>
      <c r="G2752" s="1" t="b">
        <f t="shared" ca="1" si="44"/>
        <v>1</v>
      </c>
      <c r="H2752" s="1505" t="str" cm="1">
        <f t="array" aca="1" ref="H2752" ca="1">IF(I2752&lt;&gt;"",INDIRECT("'"&amp;I2752&amp;"'!"&amp;J2752),"")</f>
        <v/>
      </c>
      <c r="I2752" s="1510"/>
      <c r="J2752" s="1506"/>
      <c r="K2752" s="4"/>
    </row>
    <row r="2753" spans="1:11" ht="15">
      <c r="A2753" s="5">
        <v>2694</v>
      </c>
      <c r="B2753" s="721"/>
      <c r="F2753" s="4" t="s">
        <v>4914</v>
      </c>
      <c r="G2753" s="1" t="b">
        <f t="shared" ca="1" si="44"/>
        <v>1</v>
      </c>
      <c r="H2753" s="1505" t="str" cm="1">
        <f t="array" aca="1" ref="H2753" ca="1">IF(I2753&lt;&gt;"",INDIRECT("'"&amp;I2753&amp;"'!"&amp;J2753),"")</f>
        <v/>
      </c>
      <c r="I2753" s="1510"/>
      <c r="J2753" s="1506"/>
      <c r="K2753" s="4"/>
    </row>
    <row r="2754" spans="1:11" ht="15">
      <c r="A2754" s="5">
        <v>2695</v>
      </c>
      <c r="B2754" s="721"/>
      <c r="F2754" s="4" t="s">
        <v>4914</v>
      </c>
      <c r="G2754" s="1" t="b">
        <f t="shared" ca="1" si="44"/>
        <v>1</v>
      </c>
      <c r="H2754" s="1505" t="str" cm="1">
        <f t="array" aca="1" ref="H2754" ca="1">IF(I2754&lt;&gt;"",INDIRECT("'"&amp;I2754&amp;"'!"&amp;J2754),"")</f>
        <v/>
      </c>
      <c r="I2754" s="1510"/>
      <c r="J2754" s="1506"/>
      <c r="K2754" s="4"/>
    </row>
    <row r="2755" spans="1:11" ht="15">
      <c r="A2755">
        <v>2696</v>
      </c>
      <c r="B2755" s="721">
        <f>'Acct Summary 7-9'!C28</f>
        <v>0</v>
      </c>
      <c r="F2755" s="4"/>
      <c r="G2755" s="1" t="b">
        <f t="shared" ca="1" si="44"/>
        <v>1</v>
      </c>
      <c r="H2755" s="1505" cm="1">
        <f t="array" aca="1" ref="H2755" ca="1">IF(I2755&lt;&gt;"",INDIRECT("'"&amp;I2755&amp;"'!"&amp;J2755),"")</f>
        <v>0</v>
      </c>
      <c r="I2755" s="1510" t="s">
        <v>4986</v>
      </c>
      <c r="J2755" s="1506" t="s">
        <v>5661</v>
      </c>
      <c r="K2755" s="4"/>
    </row>
    <row r="2756" spans="1:11" ht="15">
      <c r="A2756">
        <v>2697</v>
      </c>
      <c r="B2756" s="721">
        <f>'Acct Summary 7-9'!D28</f>
        <v>0</v>
      </c>
      <c r="F2756" s="4"/>
      <c r="G2756" s="1" t="b">
        <f t="shared" ca="1" si="44"/>
        <v>1</v>
      </c>
      <c r="H2756" s="1505" cm="1">
        <f t="array" aca="1" ref="H2756" ca="1">IF(I2756&lt;&gt;"",INDIRECT("'"&amp;I2756&amp;"'!"&amp;J2756),"")</f>
        <v>0</v>
      </c>
      <c r="I2756" s="1510" t="s">
        <v>4986</v>
      </c>
      <c r="J2756" s="1506" t="s">
        <v>5662</v>
      </c>
      <c r="K2756" s="4"/>
    </row>
    <row r="2757" spans="1:11" ht="15">
      <c r="A2757" s="5">
        <v>2698</v>
      </c>
      <c r="B2757" s="721"/>
      <c r="F2757" s="4" t="s">
        <v>4914</v>
      </c>
      <c r="G2757" s="1" t="b">
        <f t="shared" ca="1" si="44"/>
        <v>1</v>
      </c>
      <c r="H2757" s="1505" t="str" cm="1">
        <f t="array" aca="1" ref="H2757" ca="1">IF(I2757&lt;&gt;"",INDIRECT("'"&amp;I2757&amp;"'!"&amp;J2757),"")</f>
        <v/>
      </c>
      <c r="I2757" s="1510"/>
      <c r="J2757" s="1506"/>
      <c r="K2757" s="4"/>
    </row>
    <row r="2758" spans="1:11" ht="15">
      <c r="A2758">
        <v>2699</v>
      </c>
      <c r="B2758" s="721">
        <f>'Acct Summary 7-9'!E28</f>
        <v>0</v>
      </c>
      <c r="F2758" s="4"/>
      <c r="G2758" s="1" t="b">
        <f t="shared" ca="1" si="44"/>
        <v>1</v>
      </c>
      <c r="H2758" s="1505" cm="1">
        <f t="array" aca="1" ref="H2758" ca="1">IF(I2758&lt;&gt;"",INDIRECT("'"&amp;I2758&amp;"'!"&amp;J2758),"")</f>
        <v>0</v>
      </c>
      <c r="I2758" s="1510" t="s">
        <v>4986</v>
      </c>
      <c r="J2758" s="1506" t="s">
        <v>5663</v>
      </c>
      <c r="K2758" s="4"/>
    </row>
    <row r="2759" spans="1:11" ht="15">
      <c r="A2759" s="5">
        <v>2700</v>
      </c>
      <c r="B2759" s="721"/>
      <c r="F2759" s="4" t="s">
        <v>4914</v>
      </c>
      <c r="G2759" s="1" t="b">
        <f t="shared" ca="1" si="44"/>
        <v>1</v>
      </c>
      <c r="H2759" s="1505" t="str" cm="1">
        <f t="array" aca="1" ref="H2759" ca="1">IF(I2759&lt;&gt;"",INDIRECT("'"&amp;I2759&amp;"'!"&amp;J2759),"")</f>
        <v/>
      </c>
      <c r="I2759" s="1510"/>
      <c r="J2759" s="1506"/>
      <c r="K2759" s="4"/>
    </row>
    <row r="2760" spans="1:11" ht="15">
      <c r="A2760">
        <v>2701</v>
      </c>
      <c r="B2760" s="721">
        <f>'Acct Summary 7-9'!F26</f>
        <v>0</v>
      </c>
      <c r="F2760" s="4"/>
      <c r="G2760" s="1" t="b">
        <f t="shared" ca="1" si="44"/>
        <v>1</v>
      </c>
      <c r="H2760" s="1505" cm="1">
        <f t="array" aca="1" ref="H2760" ca="1">IF(I2760&lt;&gt;"",INDIRECT("'"&amp;I2760&amp;"'!"&amp;J2760),"")</f>
        <v>0</v>
      </c>
      <c r="I2760" s="1510" t="s">
        <v>4986</v>
      </c>
      <c r="J2760" s="1506" t="s">
        <v>5664</v>
      </c>
      <c r="K2760" s="4"/>
    </row>
    <row r="2761" spans="1:11" ht="15">
      <c r="A2761">
        <v>2702</v>
      </c>
      <c r="B2761" s="721">
        <f>'Acct Summary 7-9'!F28</f>
        <v>0</v>
      </c>
      <c r="F2761" s="4"/>
      <c r="G2761" s="1" t="b">
        <f t="shared" ca="1" si="44"/>
        <v>1</v>
      </c>
      <c r="H2761" s="1505" cm="1">
        <f t="array" aca="1" ref="H2761" ca="1">IF(I2761&lt;&gt;"",INDIRECT("'"&amp;I2761&amp;"'!"&amp;J2761),"")</f>
        <v>0</v>
      </c>
      <c r="I2761" s="1510" t="s">
        <v>4986</v>
      </c>
      <c r="J2761" s="1506" t="s">
        <v>5665</v>
      </c>
      <c r="K2761" s="4"/>
    </row>
    <row r="2762" spans="1:11" ht="15">
      <c r="A2762" s="5">
        <v>2703</v>
      </c>
      <c r="B2762" s="721"/>
      <c r="F2762" s="4" t="s">
        <v>4914</v>
      </c>
      <c r="G2762" s="1" t="b">
        <f t="shared" ca="1" si="44"/>
        <v>1</v>
      </c>
      <c r="H2762" s="1505" t="str" cm="1">
        <f t="array" aca="1" ref="H2762" ca="1">IF(I2762&lt;&gt;"",INDIRECT("'"&amp;I2762&amp;"'!"&amp;J2762),"")</f>
        <v/>
      </c>
      <c r="I2762" s="1510"/>
      <c r="J2762" s="1506"/>
      <c r="K2762" s="4"/>
    </row>
    <row r="2763" spans="1:11" ht="15">
      <c r="A2763" s="5">
        <v>2704</v>
      </c>
      <c r="B2763" s="721"/>
      <c r="F2763" s="4" t="s">
        <v>4914</v>
      </c>
      <c r="G2763" s="1" t="b">
        <f t="shared" ca="1" si="44"/>
        <v>1</v>
      </c>
      <c r="H2763" s="1505" t="str" cm="1">
        <f t="array" aca="1" ref="H2763" ca="1">IF(I2763&lt;&gt;"",INDIRECT("'"&amp;I2763&amp;"'!"&amp;J2763),"")</f>
        <v/>
      </c>
      <c r="I2763" s="1510"/>
      <c r="J2763" s="1506"/>
      <c r="K2763" s="4"/>
    </row>
    <row r="2764" spans="1:11" ht="15">
      <c r="A2764">
        <v>2705</v>
      </c>
      <c r="B2764" s="721">
        <f>'Acct Summary 7-9'!G28</f>
        <v>0</v>
      </c>
      <c r="F2764" s="4"/>
      <c r="G2764" s="1" t="b">
        <f t="shared" ca="1" si="44"/>
        <v>1</v>
      </c>
      <c r="H2764" s="1505" cm="1">
        <f t="array" aca="1" ref="H2764" ca="1">IF(I2764&lt;&gt;"",INDIRECT("'"&amp;I2764&amp;"'!"&amp;J2764),"")</f>
        <v>0</v>
      </c>
      <c r="I2764" s="1510" t="s">
        <v>4986</v>
      </c>
      <c r="J2764" s="1506" t="s">
        <v>5666</v>
      </c>
      <c r="K2764" s="4"/>
    </row>
    <row r="2765" spans="1:11" ht="15">
      <c r="A2765" s="5">
        <v>2706</v>
      </c>
      <c r="B2765" s="721"/>
      <c r="F2765" s="4" t="s">
        <v>4914</v>
      </c>
      <c r="G2765" s="1" t="b">
        <f t="shared" ca="1" si="44"/>
        <v>1</v>
      </c>
      <c r="H2765" s="1505" t="str" cm="1">
        <f t="array" aca="1" ref="H2765" ca="1">IF(I2765&lt;&gt;"",INDIRECT("'"&amp;I2765&amp;"'!"&amp;J2765),"")</f>
        <v/>
      </c>
      <c r="I2765" s="1510"/>
      <c r="J2765" s="1506"/>
      <c r="K2765" s="4"/>
    </row>
    <row r="2766" spans="1:11" ht="15">
      <c r="A2766" s="5">
        <v>2707</v>
      </c>
      <c r="B2766" s="721"/>
      <c r="F2766" s="4" t="s">
        <v>4914</v>
      </c>
      <c r="G2766" s="1" t="b">
        <f t="shared" ca="1" si="44"/>
        <v>1</v>
      </c>
      <c r="H2766" s="1505" t="str" cm="1">
        <f t="array" aca="1" ref="H2766" ca="1">IF(I2766&lt;&gt;"",INDIRECT("'"&amp;I2766&amp;"'!"&amp;J2766),"")</f>
        <v/>
      </c>
      <c r="I2766" s="1510"/>
      <c r="J2766" s="1506"/>
      <c r="K2766" s="4"/>
    </row>
    <row r="2767" spans="1:11" ht="15">
      <c r="A2767">
        <v>2708</v>
      </c>
      <c r="B2767" s="721">
        <f>'Acct Summary 7-9'!H28</f>
        <v>0</v>
      </c>
      <c r="F2767" s="4"/>
      <c r="G2767" s="1" t="b">
        <f t="shared" ca="1" si="44"/>
        <v>1</v>
      </c>
      <c r="H2767" s="1505" cm="1">
        <f t="array" aca="1" ref="H2767" ca="1">IF(I2767&lt;&gt;"",INDIRECT("'"&amp;I2767&amp;"'!"&amp;J2767),"")</f>
        <v>0</v>
      </c>
      <c r="I2767" s="1510" t="s">
        <v>4986</v>
      </c>
      <c r="J2767" s="1506" t="s">
        <v>5667</v>
      </c>
      <c r="K2767" s="4"/>
    </row>
    <row r="2768" spans="1:11" ht="15">
      <c r="A2768" s="5">
        <v>2709</v>
      </c>
      <c r="B2768" s="721"/>
      <c r="F2768" s="4" t="s">
        <v>4914</v>
      </c>
      <c r="G2768" s="1" t="b">
        <f t="shared" ca="1" si="44"/>
        <v>1</v>
      </c>
      <c r="H2768" s="1505" t="str" cm="1">
        <f t="array" aca="1" ref="H2768" ca="1">IF(I2768&lt;&gt;"",INDIRECT("'"&amp;I2768&amp;"'!"&amp;J2768),"")</f>
        <v/>
      </c>
      <c r="I2768" s="1510"/>
      <c r="J2768" s="1506"/>
      <c r="K2768" s="4"/>
    </row>
    <row r="2769" spans="1:11" ht="15">
      <c r="A2769" s="5">
        <v>2710</v>
      </c>
      <c r="B2769" s="721"/>
      <c r="F2769" s="4" t="s">
        <v>4914</v>
      </c>
      <c r="G2769" s="1" t="b">
        <f t="shared" ca="1" si="44"/>
        <v>1</v>
      </c>
      <c r="H2769" s="1505" t="str" cm="1">
        <f t="array" aca="1" ref="H2769" ca="1">IF(I2769&lt;&gt;"",INDIRECT("'"&amp;I2769&amp;"'!"&amp;J2769),"")</f>
        <v/>
      </c>
      <c r="I2769" s="1510"/>
      <c r="J2769" s="1506"/>
      <c r="K2769" s="4"/>
    </row>
    <row r="2770" spans="1:11" ht="15">
      <c r="A2770">
        <v>2711</v>
      </c>
      <c r="B2770" s="721">
        <f>'Acct Summary 7-9'!I28</f>
        <v>0</v>
      </c>
      <c r="F2770" s="4"/>
      <c r="G2770" s="1" t="b">
        <f t="shared" ca="1" si="44"/>
        <v>1</v>
      </c>
      <c r="H2770" s="1505" cm="1">
        <f t="array" aca="1" ref="H2770" ca="1">IF(I2770&lt;&gt;"",INDIRECT("'"&amp;I2770&amp;"'!"&amp;J2770),"")</f>
        <v>0</v>
      </c>
      <c r="I2770" s="1510" t="s">
        <v>4986</v>
      </c>
      <c r="J2770" s="1506" t="s">
        <v>5668</v>
      </c>
      <c r="K2770" s="4"/>
    </row>
    <row r="2771" spans="1:11" ht="15">
      <c r="A2771" s="5">
        <v>2712</v>
      </c>
      <c r="B2771" s="721"/>
      <c r="F2771" s="4" t="s">
        <v>4914</v>
      </c>
      <c r="G2771" s="1" t="b">
        <f t="shared" ca="1" si="44"/>
        <v>1</v>
      </c>
      <c r="H2771" s="1505" t="str" cm="1">
        <f t="array" aca="1" ref="H2771" ca="1">IF(I2771&lt;&gt;"",INDIRECT("'"&amp;I2771&amp;"'!"&amp;J2771),"")</f>
        <v/>
      </c>
      <c r="I2771" s="1510"/>
      <c r="J2771" s="1506"/>
      <c r="K2771" s="4"/>
    </row>
    <row r="2772" spans="1:11" ht="15">
      <c r="A2772" s="5">
        <v>2713</v>
      </c>
      <c r="B2772" s="721"/>
      <c r="F2772" s="4" t="s">
        <v>4914</v>
      </c>
      <c r="G2772" s="1" t="b">
        <f t="shared" ca="1" si="44"/>
        <v>1</v>
      </c>
      <c r="H2772" s="1505" t="str" cm="1">
        <f t="array" aca="1" ref="H2772" ca="1">IF(I2772&lt;&gt;"",INDIRECT("'"&amp;I2772&amp;"'!"&amp;J2772),"")</f>
        <v/>
      </c>
      <c r="I2772" s="1510"/>
      <c r="J2772" s="1506"/>
      <c r="K2772" s="4"/>
    </row>
    <row r="2773" spans="1:11" ht="15">
      <c r="A2773" s="5">
        <v>2714</v>
      </c>
      <c r="B2773" s="721"/>
      <c r="F2773" s="4" t="s">
        <v>4914</v>
      </c>
      <c r="G2773" s="1" t="b">
        <f t="shared" ca="1" si="44"/>
        <v>1</v>
      </c>
      <c r="H2773" s="1505" t="str" cm="1">
        <f t="array" aca="1" ref="H2773" ca="1">IF(I2773&lt;&gt;"",INDIRECT("'"&amp;I2773&amp;"'!"&amp;J2773),"")</f>
        <v/>
      </c>
      <c r="I2773" s="1510"/>
      <c r="J2773" s="1506"/>
      <c r="K2773" s="4"/>
    </row>
    <row r="2774" spans="1:11" ht="15">
      <c r="A2774" s="5">
        <v>2715</v>
      </c>
      <c r="B2774" s="721"/>
      <c r="F2774" s="4" t="s">
        <v>4914</v>
      </c>
      <c r="G2774" s="1" t="b">
        <f t="shared" ca="1" si="44"/>
        <v>1</v>
      </c>
      <c r="H2774" s="1505" t="str" cm="1">
        <f t="array" aca="1" ref="H2774" ca="1">IF(I2774&lt;&gt;"",INDIRECT("'"&amp;I2774&amp;"'!"&amp;J2774),"")</f>
        <v/>
      </c>
      <c r="I2774" s="1510"/>
      <c r="J2774" s="1506"/>
      <c r="K2774" s="4"/>
    </row>
    <row r="2775" spans="1:11" ht="15">
      <c r="A2775" s="5">
        <v>2716</v>
      </c>
      <c r="B2775" s="721"/>
      <c r="F2775" s="4" t="s">
        <v>4914</v>
      </c>
      <c r="G2775" s="1" t="b">
        <f t="shared" ca="1" si="44"/>
        <v>1</v>
      </c>
      <c r="H2775" s="1505" t="str" cm="1">
        <f t="array" aca="1" ref="H2775" ca="1">IF(I2775&lt;&gt;"",INDIRECT("'"&amp;I2775&amp;"'!"&amp;J2775),"")</f>
        <v/>
      </c>
      <c r="I2775" s="1510"/>
      <c r="J2775" s="1506"/>
      <c r="K2775" s="4"/>
    </row>
    <row r="2776" spans="1:11" ht="15">
      <c r="A2776" s="5">
        <v>2717</v>
      </c>
      <c r="B2776" s="721"/>
      <c r="F2776" s="4" t="s">
        <v>4914</v>
      </c>
      <c r="G2776" s="1" t="b">
        <f t="shared" ca="1" si="44"/>
        <v>1</v>
      </c>
      <c r="H2776" s="1505" t="str" cm="1">
        <f t="array" aca="1" ref="H2776" ca="1">IF(I2776&lt;&gt;"",INDIRECT("'"&amp;I2776&amp;"'!"&amp;J2776),"")</f>
        <v/>
      </c>
      <c r="I2776" s="1510"/>
      <c r="J2776" s="1506"/>
      <c r="K2776" s="4"/>
    </row>
    <row r="2777" spans="1:11" ht="15">
      <c r="A2777" s="5">
        <v>2718</v>
      </c>
      <c r="B2777" s="721"/>
      <c r="F2777" s="4" t="s">
        <v>4914</v>
      </c>
      <c r="G2777" s="1" t="b">
        <f t="shared" ca="1" si="44"/>
        <v>1</v>
      </c>
      <c r="H2777" s="1505" t="str" cm="1">
        <f t="array" aca="1" ref="H2777" ca="1">IF(I2777&lt;&gt;"",INDIRECT("'"&amp;I2777&amp;"'!"&amp;J2777),"")</f>
        <v/>
      </c>
      <c r="I2777" s="1510"/>
      <c r="J2777" s="1506"/>
      <c r="K2777" s="4"/>
    </row>
    <row r="2778" spans="1:11" ht="15">
      <c r="A2778" s="5">
        <v>2719</v>
      </c>
      <c r="B2778" s="721"/>
      <c r="F2778" s="4" t="s">
        <v>4914</v>
      </c>
      <c r="G2778" s="1" t="b">
        <f t="shared" ca="1" si="44"/>
        <v>1</v>
      </c>
      <c r="H2778" s="1505" t="str" cm="1">
        <f t="array" aca="1" ref="H2778" ca="1">IF(I2778&lt;&gt;"",INDIRECT("'"&amp;I2778&amp;"'!"&amp;J2778),"")</f>
        <v/>
      </c>
      <c r="I2778" s="1510"/>
      <c r="J2778" s="1506"/>
      <c r="K2778" s="4"/>
    </row>
    <row r="2779" spans="1:11" ht="15">
      <c r="A2779" s="5">
        <v>2720</v>
      </c>
      <c r="B2779" s="721"/>
      <c r="F2779" s="4" t="s">
        <v>4914</v>
      </c>
      <c r="G2779" s="1" t="b">
        <f t="shared" ca="1" si="44"/>
        <v>1</v>
      </c>
      <c r="H2779" s="1505" t="str" cm="1">
        <f t="array" aca="1" ref="H2779" ca="1">IF(I2779&lt;&gt;"",INDIRECT("'"&amp;I2779&amp;"'!"&amp;J2779),"")</f>
        <v/>
      </c>
      <c r="I2779" s="1510"/>
      <c r="J2779" s="1506"/>
      <c r="K2779" s="4"/>
    </row>
    <row r="2780" spans="1:11" ht="15">
      <c r="A2780" s="5">
        <v>2721</v>
      </c>
      <c r="B2780" s="721"/>
      <c r="F2780" s="4" t="s">
        <v>4914</v>
      </c>
      <c r="G2780" s="1" t="b">
        <f t="shared" ca="1" si="44"/>
        <v>1</v>
      </c>
      <c r="H2780" s="1505" t="str" cm="1">
        <f t="array" aca="1" ref="H2780" ca="1">IF(I2780&lt;&gt;"",INDIRECT("'"&amp;I2780&amp;"'!"&amp;J2780),"")</f>
        <v/>
      </c>
      <c r="I2780" s="1510"/>
      <c r="J2780" s="1506"/>
      <c r="K2780" s="4"/>
    </row>
    <row r="2781" spans="1:11" ht="15">
      <c r="A2781" s="5">
        <v>2722</v>
      </c>
      <c r="B2781" s="721"/>
      <c r="F2781" s="4" t="s">
        <v>4914</v>
      </c>
      <c r="G2781" s="1" t="b">
        <f t="shared" ca="1" si="44"/>
        <v>1</v>
      </c>
      <c r="H2781" s="1505" t="str" cm="1">
        <f t="array" aca="1" ref="H2781" ca="1">IF(I2781&lt;&gt;"",INDIRECT("'"&amp;I2781&amp;"'!"&amp;J2781),"")</f>
        <v/>
      </c>
      <c r="I2781" s="1510"/>
      <c r="J2781" s="1506"/>
      <c r="K2781" s="4"/>
    </row>
    <row r="2782" spans="1:11" ht="15">
      <c r="A2782" s="5">
        <v>2723</v>
      </c>
      <c r="B2782" s="721"/>
      <c r="F2782" s="4" t="s">
        <v>4914</v>
      </c>
      <c r="G2782" s="1" t="b">
        <f t="shared" ca="1" si="44"/>
        <v>1</v>
      </c>
      <c r="H2782" s="1505" t="str" cm="1">
        <f t="array" aca="1" ref="H2782" ca="1">IF(I2782&lt;&gt;"",INDIRECT("'"&amp;I2782&amp;"'!"&amp;J2782),"")</f>
        <v/>
      </c>
      <c r="I2782" s="1510"/>
      <c r="J2782" s="1506"/>
      <c r="K2782" s="4"/>
    </row>
    <row r="2783" spans="1:11" ht="15">
      <c r="A2783" s="5">
        <v>2724</v>
      </c>
      <c r="B2783" s="721"/>
      <c r="F2783" s="4" t="s">
        <v>4914</v>
      </c>
      <c r="G2783" s="1" t="b">
        <f t="shared" ca="1" si="44"/>
        <v>1</v>
      </c>
      <c r="H2783" s="1505" t="str" cm="1">
        <f t="array" aca="1" ref="H2783" ca="1">IF(I2783&lt;&gt;"",INDIRECT("'"&amp;I2783&amp;"'!"&amp;J2783),"")</f>
        <v/>
      </c>
      <c r="I2783" s="1510"/>
      <c r="J2783" s="1506"/>
      <c r="K2783" s="4"/>
    </row>
    <row r="2784" spans="1:11" ht="15">
      <c r="A2784" s="5">
        <v>2725</v>
      </c>
      <c r="B2784" s="721"/>
      <c r="F2784" s="4" t="s">
        <v>4914</v>
      </c>
      <c r="G2784" s="1" t="b">
        <f t="shared" ref="G2784:G2847" ca="1" si="45">H2784=B2784</f>
        <v>1</v>
      </c>
      <c r="H2784" s="1505" t="str" cm="1">
        <f t="array" aca="1" ref="H2784" ca="1">IF(I2784&lt;&gt;"",INDIRECT("'"&amp;I2784&amp;"'!"&amp;J2784),"")</f>
        <v/>
      </c>
      <c r="I2784" s="1510"/>
      <c r="J2784" s="1506"/>
      <c r="K2784" s="4"/>
    </row>
    <row r="2785" spans="1:11" ht="15">
      <c r="A2785" s="5">
        <v>2726</v>
      </c>
      <c r="B2785" s="721"/>
      <c r="F2785" s="4" t="s">
        <v>4914</v>
      </c>
      <c r="G2785" s="1" t="b">
        <f t="shared" ca="1" si="45"/>
        <v>1</v>
      </c>
      <c r="H2785" s="1505" t="str" cm="1">
        <f t="array" aca="1" ref="H2785" ca="1">IF(I2785&lt;&gt;"",INDIRECT("'"&amp;I2785&amp;"'!"&amp;J2785),"")</f>
        <v/>
      </c>
      <c r="I2785" s="1510"/>
      <c r="J2785" s="1506"/>
      <c r="K2785" s="4"/>
    </row>
    <row r="2786" spans="1:11" ht="15">
      <c r="A2786" s="5">
        <v>2727</v>
      </c>
      <c r="B2786" s="721"/>
      <c r="F2786" s="4" t="s">
        <v>4914</v>
      </c>
      <c r="G2786" s="1" t="b">
        <f t="shared" ca="1" si="45"/>
        <v>1</v>
      </c>
      <c r="H2786" s="1505" t="str" cm="1">
        <f t="array" aca="1" ref="H2786" ca="1">IF(I2786&lt;&gt;"",INDIRECT("'"&amp;I2786&amp;"'!"&amp;J2786),"")</f>
        <v/>
      </c>
      <c r="I2786" s="1510"/>
      <c r="J2786" s="1506"/>
      <c r="K2786" s="4"/>
    </row>
    <row r="2787" spans="1:11" ht="15">
      <c r="A2787">
        <v>2728</v>
      </c>
      <c r="B2787" s="721">
        <f>'Expenditures 16-24'!E86</f>
        <v>282141</v>
      </c>
      <c r="F2787" s="4"/>
      <c r="G2787" s="1" t="b">
        <f t="shared" ca="1" si="45"/>
        <v>1</v>
      </c>
      <c r="H2787" s="1505" cm="1">
        <f t="array" aca="1" ref="H2787" ca="1">IF(I2787&lt;&gt;"",INDIRECT("'"&amp;I2787&amp;"'!"&amp;J2787),"")</f>
        <v>282141</v>
      </c>
      <c r="I2787" s="1510" t="s">
        <v>4998</v>
      </c>
      <c r="J2787" s="1506" t="s">
        <v>5669</v>
      </c>
      <c r="K2787" s="4"/>
    </row>
    <row r="2788" spans="1:11" ht="15">
      <c r="A2788">
        <v>2729</v>
      </c>
      <c r="B2788" s="721">
        <f>'Expenditures 16-24'!E104</f>
        <v>282141</v>
      </c>
      <c r="F2788" s="4"/>
      <c r="G2788" s="1" t="b">
        <f t="shared" ca="1" si="45"/>
        <v>1</v>
      </c>
      <c r="H2788" s="1505" cm="1">
        <f t="array" aca="1" ref="H2788" ca="1">IF(I2788&lt;&gt;"",INDIRECT("'"&amp;I2788&amp;"'!"&amp;J2788),"")</f>
        <v>282141</v>
      </c>
      <c r="I2788" s="1510" t="s">
        <v>4998</v>
      </c>
      <c r="J2788" s="1506" t="s">
        <v>5670</v>
      </c>
      <c r="K2788" s="4"/>
    </row>
    <row r="2789" spans="1:11" ht="15">
      <c r="A2789">
        <v>2730</v>
      </c>
      <c r="B2789" s="721">
        <f>'Expenditures 16-24'!H109</f>
        <v>0</v>
      </c>
      <c r="C2789" s="2" t="s">
        <v>504</v>
      </c>
      <c r="F2789" s="4"/>
      <c r="G2789" s="1" t="b">
        <f t="shared" ca="1" si="45"/>
        <v>1</v>
      </c>
      <c r="H2789" s="1505" cm="1">
        <f t="array" aca="1" ref="H2789" ca="1">IF(I2789&lt;&gt;"",INDIRECT("'"&amp;I2789&amp;"'!"&amp;J2789),"")</f>
        <v>0</v>
      </c>
      <c r="I2789" s="1510" t="s">
        <v>4998</v>
      </c>
      <c r="J2789" s="1506" t="s">
        <v>5671</v>
      </c>
      <c r="K2789" s="4"/>
    </row>
    <row r="2790" spans="1:11" ht="15">
      <c r="A2790">
        <v>2731</v>
      </c>
      <c r="B2790" s="721">
        <f>'Expenditures 16-24'!H110</f>
        <v>0</v>
      </c>
      <c r="C2790" s="2" t="s">
        <v>504</v>
      </c>
      <c r="F2790" s="4"/>
      <c r="G2790" s="1" t="b">
        <f t="shared" ca="1" si="45"/>
        <v>1</v>
      </c>
      <c r="H2790" s="1505" cm="1">
        <f t="array" aca="1" ref="H2790" ca="1">IF(I2790&lt;&gt;"",INDIRECT("'"&amp;I2790&amp;"'!"&amp;J2790),"")</f>
        <v>0</v>
      </c>
      <c r="I2790" s="1510" t="s">
        <v>4998</v>
      </c>
      <c r="J2790" s="1506" t="s">
        <v>5672</v>
      </c>
      <c r="K2790" s="4"/>
    </row>
    <row r="2791" spans="1:11" ht="15">
      <c r="A2791" s="5">
        <v>2732</v>
      </c>
      <c r="B2791" s="721"/>
      <c r="F2791" s="4" t="s">
        <v>4914</v>
      </c>
      <c r="G2791" s="1" t="b">
        <f t="shared" ca="1" si="45"/>
        <v>1</v>
      </c>
      <c r="H2791" s="1505" t="str" cm="1">
        <f t="array" aca="1" ref="H2791" ca="1">IF(I2791&lt;&gt;"",INDIRECT("'"&amp;I2791&amp;"'!"&amp;J2791),"")</f>
        <v/>
      </c>
      <c r="I2791" s="1510"/>
      <c r="J2791" s="1506"/>
      <c r="K2791" s="4"/>
    </row>
    <row r="2792" spans="1:11" ht="15">
      <c r="A2792">
        <v>2733</v>
      </c>
      <c r="B2792" s="721">
        <f>'Acct Summary 7-9'!C50</f>
        <v>0</v>
      </c>
      <c r="F2792" s="4"/>
      <c r="G2792" s="1" t="b">
        <f t="shared" ca="1" si="45"/>
        <v>1</v>
      </c>
      <c r="H2792" s="1505" cm="1">
        <f t="array" aca="1" ref="H2792" ca="1">IF(I2792&lt;&gt;"",INDIRECT("'"&amp;I2792&amp;"'!"&amp;J2792),"")</f>
        <v>0</v>
      </c>
      <c r="I2792" s="1510" t="s">
        <v>4986</v>
      </c>
      <c r="J2792" s="1506" t="s">
        <v>5673</v>
      </c>
      <c r="K2792" s="4"/>
    </row>
    <row r="2793" spans="1:11" ht="15">
      <c r="A2793">
        <v>2734</v>
      </c>
      <c r="B2793" s="721">
        <f>'Expenditures 16-24'!K109</f>
        <v>0</v>
      </c>
      <c r="F2793" s="4"/>
      <c r="G2793" s="1" t="b">
        <f t="shared" ca="1" si="45"/>
        <v>1</v>
      </c>
      <c r="H2793" s="1505" cm="1">
        <f t="array" aca="1" ref="H2793" ca="1">IF(I2793&lt;&gt;"",INDIRECT("'"&amp;I2793&amp;"'!"&amp;J2793),"")</f>
        <v>0</v>
      </c>
      <c r="I2793" s="1510" t="s">
        <v>4998</v>
      </c>
      <c r="J2793" s="1506" t="s">
        <v>5674</v>
      </c>
      <c r="K2793" s="4"/>
    </row>
    <row r="2794" spans="1:11" ht="15">
      <c r="A2794">
        <v>2735</v>
      </c>
      <c r="B2794" s="721">
        <f>'Expenditures 16-24'!K110</f>
        <v>0</v>
      </c>
      <c r="F2794" s="4"/>
      <c r="G2794" s="1" t="b">
        <f t="shared" ca="1" si="45"/>
        <v>1</v>
      </c>
      <c r="H2794" s="1505" cm="1">
        <f t="array" aca="1" ref="H2794" ca="1">IF(I2794&lt;&gt;"",INDIRECT("'"&amp;I2794&amp;"'!"&amp;J2794),"")</f>
        <v>0</v>
      </c>
      <c r="I2794" s="1510" t="s">
        <v>4998</v>
      </c>
      <c r="J2794" s="1506" t="s">
        <v>5675</v>
      </c>
      <c r="K2794" s="4"/>
    </row>
    <row r="2795" spans="1:11" ht="15">
      <c r="A2795">
        <v>2736</v>
      </c>
      <c r="B2795" s="721">
        <f>'Expenditures 16-24'!C134</f>
        <v>0</v>
      </c>
      <c r="C2795" s="2" t="s">
        <v>504</v>
      </c>
      <c r="F2795" s="4"/>
      <c r="G2795" s="1" t="b">
        <f t="shared" ca="1" si="45"/>
        <v>1</v>
      </c>
      <c r="H2795" s="1505" cm="1">
        <f t="array" aca="1" ref="H2795" ca="1">IF(I2795&lt;&gt;"",INDIRECT("'"&amp;I2795&amp;"'!"&amp;J2795),"")</f>
        <v>0</v>
      </c>
      <c r="I2795" s="1510" t="s">
        <v>4998</v>
      </c>
      <c r="J2795" s="1506" t="s">
        <v>5676</v>
      </c>
      <c r="K2795" s="4"/>
    </row>
    <row r="2796" spans="1:11" ht="15">
      <c r="A2796">
        <v>2737</v>
      </c>
      <c r="B2796" s="721">
        <f>'Expenditures 16-24'!D134</f>
        <v>0</v>
      </c>
      <c r="C2796" s="2" t="s">
        <v>504</v>
      </c>
      <c r="F2796" s="4"/>
      <c r="G2796" s="1" t="b">
        <f t="shared" ca="1" si="45"/>
        <v>1</v>
      </c>
      <c r="H2796" s="1505" cm="1">
        <f t="array" aca="1" ref="H2796" ca="1">IF(I2796&lt;&gt;"",INDIRECT("'"&amp;I2796&amp;"'!"&amp;J2796),"")</f>
        <v>0</v>
      </c>
      <c r="I2796" s="1510" t="s">
        <v>4998</v>
      </c>
      <c r="J2796" s="1506" t="s">
        <v>5677</v>
      </c>
      <c r="K2796" s="4"/>
    </row>
    <row r="2797" spans="1:11" ht="15">
      <c r="A2797">
        <v>2738</v>
      </c>
      <c r="B2797" s="721">
        <f>'Expenditures 16-24'!E134</f>
        <v>0</v>
      </c>
      <c r="F2797" s="4"/>
      <c r="G2797" s="1" t="b">
        <f t="shared" ca="1" si="45"/>
        <v>1</v>
      </c>
      <c r="H2797" s="1505" cm="1">
        <f t="array" aca="1" ref="H2797" ca="1">IF(I2797&lt;&gt;"",INDIRECT("'"&amp;I2797&amp;"'!"&amp;J2797),"")</f>
        <v>0</v>
      </c>
      <c r="I2797" s="1510" t="s">
        <v>4998</v>
      </c>
      <c r="J2797" s="1506" t="s">
        <v>5678</v>
      </c>
      <c r="K2797" s="4"/>
    </row>
    <row r="2798" spans="1:11" ht="15">
      <c r="A2798">
        <v>2739</v>
      </c>
      <c r="B2798" s="721">
        <f>'Expenditures 16-24'!F134</f>
        <v>0</v>
      </c>
      <c r="F2798" s="4"/>
      <c r="G2798" s="1" t="b">
        <f t="shared" ca="1" si="45"/>
        <v>1</v>
      </c>
      <c r="H2798" s="1505" cm="1">
        <f t="array" aca="1" ref="H2798" ca="1">IF(I2798&lt;&gt;"",INDIRECT("'"&amp;I2798&amp;"'!"&amp;J2798),"")</f>
        <v>0</v>
      </c>
      <c r="I2798" s="1510" t="s">
        <v>4998</v>
      </c>
      <c r="J2798" s="1506" t="s">
        <v>5679</v>
      </c>
      <c r="K2798" s="4"/>
    </row>
    <row r="2799" spans="1:11" ht="15">
      <c r="A2799">
        <v>2740</v>
      </c>
      <c r="B2799" s="721">
        <f>'Expenditures 16-24'!G134</f>
        <v>0</v>
      </c>
      <c r="F2799" s="4"/>
      <c r="G2799" s="1" t="b">
        <f t="shared" ca="1" si="45"/>
        <v>1</v>
      </c>
      <c r="H2799" s="1505" cm="1">
        <f t="array" aca="1" ref="H2799" ca="1">IF(I2799&lt;&gt;"",INDIRECT("'"&amp;I2799&amp;"'!"&amp;J2799),"")</f>
        <v>0</v>
      </c>
      <c r="I2799" s="1510" t="s">
        <v>4998</v>
      </c>
      <c r="J2799" s="1506" t="s">
        <v>5680</v>
      </c>
      <c r="K2799" s="4"/>
    </row>
    <row r="2800" spans="1:11" ht="15">
      <c r="A2800">
        <v>2741</v>
      </c>
      <c r="B2800" s="721">
        <f>'Expenditures 16-24'!H134</f>
        <v>0</v>
      </c>
      <c r="F2800" s="4"/>
      <c r="G2800" s="1" t="b">
        <f t="shared" ca="1" si="45"/>
        <v>1</v>
      </c>
      <c r="H2800" s="1505" cm="1">
        <f t="array" aca="1" ref="H2800" ca="1">IF(I2800&lt;&gt;"",INDIRECT("'"&amp;I2800&amp;"'!"&amp;J2800),"")</f>
        <v>0</v>
      </c>
      <c r="I2800" s="1510" t="s">
        <v>4998</v>
      </c>
      <c r="J2800" s="1506" t="s">
        <v>5681</v>
      </c>
      <c r="K2800" s="4"/>
    </row>
    <row r="2801" spans="1:11" ht="15">
      <c r="A2801" s="5">
        <v>2742</v>
      </c>
      <c r="B2801" s="721"/>
      <c r="F2801" s="4" t="s">
        <v>4914</v>
      </c>
      <c r="G2801" s="1" t="b">
        <f t="shared" ca="1" si="45"/>
        <v>1</v>
      </c>
      <c r="H2801" s="1505" t="str" cm="1">
        <f t="array" aca="1" ref="H2801" ca="1">IF(I2801&lt;&gt;"",INDIRECT("'"&amp;I2801&amp;"'!"&amp;J2801),"")</f>
        <v/>
      </c>
      <c r="I2801" s="1510"/>
      <c r="J2801" s="1506"/>
      <c r="K2801" s="4"/>
    </row>
    <row r="2802" spans="1:11" ht="15">
      <c r="A2802">
        <v>2743</v>
      </c>
      <c r="B2802" s="721"/>
      <c r="F2802" s="4"/>
      <c r="G2802" s="1" t="b">
        <f t="shared" ca="1" si="45"/>
        <v>1</v>
      </c>
      <c r="H2802" s="1505" t="str" cm="1">
        <f t="array" aca="1" ref="H2802" ca="1">IF(I2802&lt;&gt;"",INDIRECT("'"&amp;I2802&amp;"'!"&amp;J2802),"")</f>
        <v/>
      </c>
      <c r="I2802" s="1510"/>
      <c r="J2802" s="1506"/>
      <c r="K2802" s="4"/>
    </row>
    <row r="2803" spans="1:11" ht="15">
      <c r="A2803">
        <v>2744</v>
      </c>
      <c r="B2803" s="721">
        <f>'Expenditures 16-24'!K134</f>
        <v>0</v>
      </c>
      <c r="F2803" s="4"/>
      <c r="G2803" s="1" t="b">
        <f t="shared" ca="1" si="45"/>
        <v>1</v>
      </c>
      <c r="H2803" s="1505" cm="1">
        <f t="array" aca="1" ref="H2803" ca="1">IF(I2803&lt;&gt;"",INDIRECT("'"&amp;I2803&amp;"'!"&amp;J2803),"")</f>
        <v>0</v>
      </c>
      <c r="I2803" s="1510" t="s">
        <v>4998</v>
      </c>
      <c r="J2803" s="1506" t="s">
        <v>5682</v>
      </c>
      <c r="K2803" s="4"/>
    </row>
    <row r="2804" spans="1:11" ht="15">
      <c r="A2804">
        <v>2745</v>
      </c>
      <c r="B2804" s="721">
        <f>'Acct Summary 7-9'!D50</f>
        <v>0</v>
      </c>
      <c r="C2804" s="2" t="s">
        <v>504</v>
      </c>
      <c r="F2804" s="4"/>
      <c r="G2804" s="1" t="b">
        <f t="shared" ca="1" si="45"/>
        <v>1</v>
      </c>
      <c r="H2804" s="1505" cm="1">
        <f t="array" aca="1" ref="H2804" ca="1">IF(I2804&lt;&gt;"",INDIRECT("'"&amp;I2804&amp;"'!"&amp;J2804),"")</f>
        <v>0</v>
      </c>
      <c r="I2804" s="1510" t="s">
        <v>4986</v>
      </c>
      <c r="J2804" s="1506" t="s">
        <v>5683</v>
      </c>
      <c r="K2804" s="4"/>
    </row>
    <row r="2805" spans="1:11" ht="15">
      <c r="A2805">
        <v>2746</v>
      </c>
      <c r="B2805" s="721">
        <f>'Expenditures 16-24'!H148</f>
        <v>0</v>
      </c>
      <c r="C2805" s="2" t="s">
        <v>504</v>
      </c>
      <c r="F2805" s="4"/>
      <c r="G2805" s="1" t="b">
        <f t="shared" ca="1" si="45"/>
        <v>1</v>
      </c>
      <c r="H2805" s="1505" cm="1">
        <f t="array" aca="1" ref="H2805" ca="1">IF(I2805&lt;&gt;"",INDIRECT("'"&amp;I2805&amp;"'!"&amp;J2805),"")</f>
        <v>0</v>
      </c>
      <c r="I2805" s="1510" t="s">
        <v>4998</v>
      </c>
      <c r="J2805" s="1506" t="s">
        <v>5684</v>
      </c>
      <c r="K2805" s="4"/>
    </row>
    <row r="2806" spans="1:11" ht="15">
      <c r="A2806">
        <v>2747</v>
      </c>
      <c r="B2806" s="721">
        <f>'Expenditures 16-24'!H149</f>
        <v>0</v>
      </c>
      <c r="F2806" s="4"/>
      <c r="G2806" s="1" t="b">
        <f t="shared" ca="1" si="45"/>
        <v>1</v>
      </c>
      <c r="H2806" s="1505" cm="1">
        <f t="array" aca="1" ref="H2806" ca="1">IF(I2806&lt;&gt;"",INDIRECT("'"&amp;I2806&amp;"'!"&amp;J2806),"")</f>
        <v>0</v>
      </c>
      <c r="I2806" s="1510" t="s">
        <v>4998</v>
      </c>
      <c r="J2806" s="1506" t="s">
        <v>5685</v>
      </c>
      <c r="K2806" s="4"/>
    </row>
    <row r="2807" spans="1:11" ht="15">
      <c r="A2807" s="5">
        <v>2748</v>
      </c>
      <c r="B2807" s="721"/>
      <c r="F2807" s="4" t="s">
        <v>4914</v>
      </c>
      <c r="G2807" s="1" t="b">
        <f t="shared" ca="1" si="45"/>
        <v>1</v>
      </c>
      <c r="H2807" s="1505" t="str" cm="1">
        <f t="array" aca="1" ref="H2807" ca="1">IF(I2807&lt;&gt;"",INDIRECT("'"&amp;I2807&amp;"'!"&amp;J2807),"")</f>
        <v/>
      </c>
      <c r="I2807" s="1510"/>
      <c r="J2807" s="1506"/>
      <c r="K2807" s="4"/>
    </row>
    <row r="2808" spans="1:11" ht="15">
      <c r="A2808">
        <v>2749</v>
      </c>
      <c r="B2808" s="721">
        <f>'Expenditures 16-24'!K148</f>
        <v>0</v>
      </c>
      <c r="F2808" s="4"/>
      <c r="G2808" s="1" t="b">
        <f t="shared" ca="1" si="45"/>
        <v>1</v>
      </c>
      <c r="H2808" s="1505" cm="1">
        <f t="array" aca="1" ref="H2808" ca="1">IF(I2808&lt;&gt;"",INDIRECT("'"&amp;I2808&amp;"'!"&amp;J2808),"")</f>
        <v>0</v>
      </c>
      <c r="I2808" s="1510" t="s">
        <v>4998</v>
      </c>
      <c r="J2808" s="1506" t="s">
        <v>5686</v>
      </c>
      <c r="K2808" s="4"/>
    </row>
    <row r="2809" spans="1:11" ht="15">
      <c r="A2809">
        <v>2750</v>
      </c>
      <c r="B2809" s="721">
        <f>'Expenditures 16-24'!K149</f>
        <v>0</v>
      </c>
      <c r="C2809" s="2" t="s">
        <v>504</v>
      </c>
      <c r="F2809" s="4"/>
      <c r="G2809" s="1" t="b">
        <f t="shared" ca="1" si="45"/>
        <v>1</v>
      </c>
      <c r="H2809" s="1505" cm="1">
        <f t="array" aca="1" ref="H2809" ca="1">IF(I2809&lt;&gt;"",INDIRECT("'"&amp;I2809&amp;"'!"&amp;J2809),"")</f>
        <v>0</v>
      </c>
      <c r="I2809" s="1510" t="s">
        <v>4998</v>
      </c>
      <c r="J2809" s="1506" t="s">
        <v>5687</v>
      </c>
      <c r="K2809" s="4"/>
    </row>
    <row r="2810" spans="1:11" ht="15">
      <c r="A2810">
        <v>2751</v>
      </c>
      <c r="B2810" s="721">
        <f>'Expenditures 16-24'!H169</f>
        <v>0</v>
      </c>
      <c r="C2810" s="2" t="s">
        <v>504</v>
      </c>
      <c r="F2810" s="4"/>
      <c r="G2810" s="1" t="b">
        <f t="shared" ca="1" si="45"/>
        <v>1</v>
      </c>
      <c r="H2810" s="1505" cm="1">
        <f t="array" aca="1" ref="H2810" ca="1">IF(I2810&lt;&gt;"",INDIRECT("'"&amp;I2810&amp;"'!"&amp;J2810),"")</f>
        <v>0</v>
      </c>
      <c r="I2810" s="1510" t="s">
        <v>4998</v>
      </c>
      <c r="J2810" s="1506" t="s">
        <v>5688</v>
      </c>
      <c r="K2810" s="4"/>
    </row>
    <row r="2811" spans="1:11" ht="15">
      <c r="A2811">
        <v>2752</v>
      </c>
      <c r="B2811" s="721">
        <f>'Expenditures 16-24'!H170</f>
        <v>0</v>
      </c>
      <c r="C2811" s="2" t="s">
        <v>504</v>
      </c>
      <c r="F2811" s="4"/>
      <c r="G2811" s="1" t="b">
        <f t="shared" ca="1" si="45"/>
        <v>1</v>
      </c>
      <c r="H2811" s="1505" cm="1">
        <f t="array" aca="1" ref="H2811" ca="1">IF(I2811&lt;&gt;"",INDIRECT("'"&amp;I2811&amp;"'!"&amp;J2811),"")</f>
        <v>0</v>
      </c>
      <c r="I2811" s="1510" t="s">
        <v>4998</v>
      </c>
      <c r="J2811" s="1506" t="s">
        <v>5689</v>
      </c>
      <c r="K2811" s="4"/>
    </row>
    <row r="2812" spans="1:11" ht="15">
      <c r="A2812" s="5">
        <v>2753</v>
      </c>
      <c r="B2812" s="721"/>
      <c r="F2812" s="4" t="s">
        <v>4914</v>
      </c>
      <c r="G2812" s="1" t="b">
        <f t="shared" ca="1" si="45"/>
        <v>1</v>
      </c>
      <c r="H2812" s="1505" t="str" cm="1">
        <f t="array" aca="1" ref="H2812" ca="1">IF(I2812&lt;&gt;"",INDIRECT("'"&amp;I2812&amp;"'!"&amp;J2812),"")</f>
        <v/>
      </c>
      <c r="I2812" s="1510"/>
      <c r="J2812" s="1506"/>
      <c r="K2812" s="4"/>
    </row>
    <row r="2813" spans="1:11" ht="15">
      <c r="A2813" s="5">
        <v>2754</v>
      </c>
      <c r="B2813" s="721"/>
      <c r="F2813" s="4" t="s">
        <v>4914</v>
      </c>
      <c r="G2813" s="1" t="b">
        <f t="shared" ca="1" si="45"/>
        <v>1</v>
      </c>
      <c r="H2813" s="1505" t="str" cm="1">
        <f t="array" aca="1" ref="H2813" ca="1">IF(I2813&lt;&gt;"",INDIRECT("'"&amp;I2813&amp;"'!"&amp;J2813),"")</f>
        <v/>
      </c>
      <c r="I2813" s="1510"/>
      <c r="J2813" s="1506"/>
      <c r="K2813" s="4"/>
    </row>
    <row r="2814" spans="1:11" ht="15">
      <c r="A2814" s="5">
        <v>2755</v>
      </c>
      <c r="B2814" s="721"/>
      <c r="F2814" s="4" t="s">
        <v>4914</v>
      </c>
      <c r="G2814" s="1" t="b">
        <f t="shared" ca="1" si="45"/>
        <v>1</v>
      </c>
      <c r="H2814" s="1505" t="str" cm="1">
        <f t="array" aca="1" ref="H2814" ca="1">IF(I2814&lt;&gt;"",INDIRECT("'"&amp;I2814&amp;"'!"&amp;J2814),"")</f>
        <v/>
      </c>
      <c r="I2814" s="1510"/>
      <c r="J2814" s="1506"/>
      <c r="K2814" s="4"/>
    </row>
    <row r="2815" spans="1:11" ht="15">
      <c r="A2815">
        <v>2756</v>
      </c>
      <c r="B2815" s="721">
        <f>'Acct Summary 7-9'!E50</f>
        <v>0</v>
      </c>
      <c r="F2815" s="4"/>
      <c r="G2815" s="1" t="b">
        <f t="shared" ca="1" si="45"/>
        <v>1</v>
      </c>
      <c r="H2815" s="1505" cm="1">
        <f t="array" aca="1" ref="H2815" ca="1">IF(I2815&lt;&gt;"",INDIRECT("'"&amp;I2815&amp;"'!"&amp;J2815),"")</f>
        <v>0</v>
      </c>
      <c r="I2815" s="1510" t="s">
        <v>4986</v>
      </c>
      <c r="J2815" s="1506" t="s">
        <v>5690</v>
      </c>
      <c r="K2815" s="4"/>
    </row>
    <row r="2816" spans="1:11" ht="15">
      <c r="A2816">
        <v>2757</v>
      </c>
      <c r="B2816" s="721">
        <f>'Expenditures 16-24'!K169</f>
        <v>0</v>
      </c>
      <c r="C2816" s="2" t="s">
        <v>504</v>
      </c>
      <c r="F2816" s="4"/>
      <c r="G2816" s="1" t="b">
        <f t="shared" ca="1" si="45"/>
        <v>1</v>
      </c>
      <c r="H2816" s="1505" cm="1">
        <f t="array" aca="1" ref="H2816" ca="1">IF(I2816&lt;&gt;"",INDIRECT("'"&amp;I2816&amp;"'!"&amp;J2816),"")</f>
        <v>0</v>
      </c>
      <c r="I2816" s="1510" t="s">
        <v>4998</v>
      </c>
      <c r="J2816" s="1506" t="s">
        <v>5691</v>
      </c>
      <c r="K2816" s="4"/>
    </row>
    <row r="2817" spans="1:11" ht="15">
      <c r="A2817">
        <v>2758</v>
      </c>
      <c r="B2817" s="721">
        <f>'Expenditures 16-24'!K170</f>
        <v>0</v>
      </c>
      <c r="F2817" s="4"/>
      <c r="G2817" s="1" t="b">
        <f t="shared" ca="1" si="45"/>
        <v>1</v>
      </c>
      <c r="H2817" s="1505" cm="1">
        <f t="array" aca="1" ref="H2817" ca="1">IF(I2817&lt;&gt;"",INDIRECT("'"&amp;I2817&amp;"'!"&amp;J2817),"")</f>
        <v>0</v>
      </c>
      <c r="I2817" s="1510" t="s">
        <v>4998</v>
      </c>
      <c r="J2817" s="1506" t="s">
        <v>5692</v>
      </c>
      <c r="K2817" s="4"/>
    </row>
    <row r="2818" spans="1:11" ht="15">
      <c r="A2818">
        <v>2759</v>
      </c>
      <c r="B2818" s="721">
        <f>'Expenditures 16-24'!C189</f>
        <v>0</v>
      </c>
      <c r="C2818" s="2" t="s">
        <v>504</v>
      </c>
      <c r="F2818" s="4"/>
      <c r="G2818" s="1" t="b">
        <f t="shared" ca="1" si="45"/>
        <v>1</v>
      </c>
      <c r="H2818" s="1505" cm="1">
        <f t="array" aca="1" ref="H2818" ca="1">IF(I2818&lt;&gt;"",INDIRECT("'"&amp;I2818&amp;"'!"&amp;J2818),"")</f>
        <v>0</v>
      </c>
      <c r="I2818" s="1510" t="s">
        <v>4998</v>
      </c>
      <c r="J2818" s="1506" t="s">
        <v>5693</v>
      </c>
      <c r="K2818" s="4"/>
    </row>
    <row r="2819" spans="1:11" ht="15">
      <c r="A2819">
        <v>2760</v>
      </c>
      <c r="B2819" s="721">
        <f>'Expenditures 16-24'!D189</f>
        <v>0</v>
      </c>
      <c r="C2819" s="2" t="s">
        <v>504</v>
      </c>
      <c r="F2819" s="4"/>
      <c r="G2819" s="1" t="b">
        <f t="shared" ca="1" si="45"/>
        <v>1</v>
      </c>
      <c r="H2819" s="1505" cm="1">
        <f t="array" aca="1" ref="H2819" ca="1">IF(I2819&lt;&gt;"",INDIRECT("'"&amp;I2819&amp;"'!"&amp;J2819),"")</f>
        <v>0</v>
      </c>
      <c r="I2819" s="1510" t="s">
        <v>4998</v>
      </c>
      <c r="J2819" s="1506" t="s">
        <v>5694</v>
      </c>
      <c r="K2819" s="4"/>
    </row>
    <row r="2820" spans="1:11" ht="15">
      <c r="A2820">
        <v>2761</v>
      </c>
      <c r="B2820" s="721">
        <f>'Expenditures 16-24'!E189</f>
        <v>0</v>
      </c>
      <c r="F2820" s="4"/>
      <c r="G2820" s="1" t="b">
        <f t="shared" ca="1" si="45"/>
        <v>1</v>
      </c>
      <c r="H2820" s="1505" cm="1">
        <f t="array" aca="1" ref="H2820" ca="1">IF(I2820&lt;&gt;"",INDIRECT("'"&amp;I2820&amp;"'!"&amp;J2820),"")</f>
        <v>0</v>
      </c>
      <c r="I2820" s="1510" t="s">
        <v>4998</v>
      </c>
      <c r="J2820" s="1506" t="s">
        <v>5695</v>
      </c>
      <c r="K2820" s="4"/>
    </row>
    <row r="2821" spans="1:11" ht="15">
      <c r="A2821">
        <v>2762</v>
      </c>
      <c r="B2821" s="721">
        <f>'Expenditures 16-24'!E198</f>
        <v>0</v>
      </c>
      <c r="F2821" s="4"/>
      <c r="G2821" s="1" t="b">
        <f t="shared" ca="1" si="45"/>
        <v>1</v>
      </c>
      <c r="H2821" s="1505" cm="1">
        <f t="array" aca="1" ref="H2821" ca="1">IF(I2821&lt;&gt;"",INDIRECT("'"&amp;I2821&amp;"'!"&amp;J2821),"")</f>
        <v>0</v>
      </c>
      <c r="I2821" s="1510" t="s">
        <v>4998</v>
      </c>
      <c r="J2821" s="1506" t="s">
        <v>5696</v>
      </c>
      <c r="K2821" s="4"/>
    </row>
    <row r="2822" spans="1:11" ht="15">
      <c r="A2822">
        <v>2763</v>
      </c>
      <c r="B2822" s="721">
        <f>'Expenditures 16-24'!E199</f>
        <v>0</v>
      </c>
      <c r="F2822" s="4"/>
      <c r="G2822" s="1" t="b">
        <f t="shared" ca="1" si="45"/>
        <v>1</v>
      </c>
      <c r="H2822" s="1505" cm="1">
        <f t="array" aca="1" ref="H2822" ca="1">IF(I2822&lt;&gt;"",INDIRECT("'"&amp;I2822&amp;"'!"&amp;J2822),"")</f>
        <v>0</v>
      </c>
      <c r="I2822" s="1510" t="s">
        <v>4998</v>
      </c>
      <c r="J2822" s="1506" t="s">
        <v>5697</v>
      </c>
      <c r="K2822" s="4"/>
    </row>
    <row r="2823" spans="1:11" ht="15">
      <c r="A2823">
        <v>2764</v>
      </c>
      <c r="B2823" s="721">
        <f>'Expenditures 16-24'!F189</f>
        <v>0</v>
      </c>
      <c r="C2823" s="2" t="s">
        <v>504</v>
      </c>
      <c r="F2823" s="4"/>
      <c r="G2823" s="1" t="b">
        <f t="shared" ca="1" si="45"/>
        <v>1</v>
      </c>
      <c r="H2823" s="1505" cm="1">
        <f t="array" aca="1" ref="H2823" ca="1">IF(I2823&lt;&gt;"",INDIRECT("'"&amp;I2823&amp;"'!"&amp;J2823),"")</f>
        <v>0</v>
      </c>
      <c r="I2823" s="1510" t="s">
        <v>4998</v>
      </c>
      <c r="J2823" s="1506" t="s">
        <v>5698</v>
      </c>
      <c r="K2823" s="4"/>
    </row>
    <row r="2824" spans="1:11" ht="15">
      <c r="A2824">
        <v>2765</v>
      </c>
      <c r="B2824" s="721">
        <f>'Expenditures 16-24'!G189</f>
        <v>0</v>
      </c>
      <c r="F2824" s="4"/>
      <c r="G2824" s="1" t="b">
        <f t="shared" ca="1" si="45"/>
        <v>1</v>
      </c>
      <c r="H2824" s="1505" cm="1">
        <f t="array" aca="1" ref="H2824" ca="1">IF(I2824&lt;&gt;"",INDIRECT("'"&amp;I2824&amp;"'!"&amp;J2824),"")</f>
        <v>0</v>
      </c>
      <c r="I2824" s="1510" t="s">
        <v>4998</v>
      </c>
      <c r="J2824" s="1506" t="s">
        <v>5699</v>
      </c>
      <c r="K2824" s="4"/>
    </row>
    <row r="2825" spans="1:11" ht="15">
      <c r="A2825">
        <v>2766</v>
      </c>
      <c r="B2825" s="721">
        <f>'Expenditures 16-24'!H189</f>
        <v>0</v>
      </c>
      <c r="F2825" s="4"/>
      <c r="G2825" s="1" t="b">
        <f t="shared" ca="1" si="45"/>
        <v>1</v>
      </c>
      <c r="H2825" s="1505" cm="1">
        <f t="array" aca="1" ref="H2825" ca="1">IF(I2825&lt;&gt;"",INDIRECT("'"&amp;I2825&amp;"'!"&amp;J2825),"")</f>
        <v>0</v>
      </c>
      <c r="I2825" s="1510" t="s">
        <v>4998</v>
      </c>
      <c r="J2825" s="1506" t="s">
        <v>5700</v>
      </c>
      <c r="K2825" s="4"/>
    </row>
    <row r="2826" spans="1:11" ht="15">
      <c r="A2826">
        <v>2767</v>
      </c>
      <c r="B2826" s="721">
        <f>'Expenditures 16-24'!H198</f>
        <v>0</v>
      </c>
      <c r="F2826" s="4"/>
      <c r="G2826" s="1" t="b">
        <f t="shared" ca="1" si="45"/>
        <v>1</v>
      </c>
      <c r="H2826" s="1505" cm="1">
        <f t="array" aca="1" ref="H2826" ca="1">IF(I2826&lt;&gt;"",INDIRECT("'"&amp;I2826&amp;"'!"&amp;J2826),"")</f>
        <v>0</v>
      </c>
      <c r="I2826" s="1510" t="s">
        <v>4998</v>
      </c>
      <c r="J2826" s="1506" t="s">
        <v>5701</v>
      </c>
      <c r="K2826" s="4"/>
    </row>
    <row r="2827" spans="1:11" ht="15">
      <c r="A2827">
        <v>2768</v>
      </c>
      <c r="B2827" s="721">
        <f>'Expenditures 16-24'!H199</f>
        <v>0</v>
      </c>
      <c r="F2827" s="4"/>
      <c r="G2827" s="1" t="b">
        <f t="shared" ca="1" si="45"/>
        <v>1</v>
      </c>
      <c r="H2827" s="1505" cm="1">
        <f t="array" aca="1" ref="H2827" ca="1">IF(I2827&lt;&gt;"",INDIRECT("'"&amp;I2827&amp;"'!"&amp;J2827),"")</f>
        <v>0</v>
      </c>
      <c r="I2827" s="1510" t="s">
        <v>4998</v>
      </c>
      <c r="J2827" s="1506" t="s">
        <v>5702</v>
      </c>
      <c r="K2827" s="4"/>
    </row>
    <row r="2828" spans="1:11" ht="15">
      <c r="A2828">
        <v>2769</v>
      </c>
      <c r="B2828" s="721">
        <f>'Expenditures 16-24'!H200</f>
        <v>0</v>
      </c>
      <c r="C2828" s="2" t="s">
        <v>504</v>
      </c>
      <c r="F2828" s="4"/>
      <c r="G2828" s="1" t="b">
        <f t="shared" ca="1" si="45"/>
        <v>1</v>
      </c>
      <c r="H2828" s="1505" cm="1">
        <f t="array" aca="1" ref="H2828" ca="1">IF(I2828&lt;&gt;"",INDIRECT("'"&amp;I2828&amp;"'!"&amp;J2828),"")</f>
        <v>0</v>
      </c>
      <c r="I2828" s="1510" t="s">
        <v>4998</v>
      </c>
      <c r="J2828" s="1506" t="s">
        <v>5703</v>
      </c>
      <c r="K2828" s="4"/>
    </row>
    <row r="2829" spans="1:11" ht="15">
      <c r="A2829">
        <v>2770</v>
      </c>
      <c r="B2829" s="721">
        <f>'Expenditures 16-24'!H205</f>
        <v>0</v>
      </c>
      <c r="F2829" s="4"/>
      <c r="G2829" s="1" t="b">
        <f t="shared" ca="1" si="45"/>
        <v>1</v>
      </c>
      <c r="H2829" s="1505" cm="1">
        <f t="array" aca="1" ref="H2829" ca="1">IF(I2829&lt;&gt;"",INDIRECT("'"&amp;I2829&amp;"'!"&amp;J2829),"")</f>
        <v>0</v>
      </c>
      <c r="I2829" s="1510" t="s">
        <v>4998</v>
      </c>
      <c r="J2829" s="1506" t="s">
        <v>5704</v>
      </c>
      <c r="K2829" s="4"/>
    </row>
    <row r="2830" spans="1:11" ht="15">
      <c r="A2830">
        <v>2771</v>
      </c>
      <c r="B2830" s="721">
        <f>'Expenditures 16-24'!H206</f>
        <v>0</v>
      </c>
      <c r="C2830" s="2" t="s">
        <v>504</v>
      </c>
      <c r="F2830" s="4"/>
      <c r="G2830" s="1" t="b">
        <f t="shared" ca="1" si="45"/>
        <v>1</v>
      </c>
      <c r="H2830" s="1505" cm="1">
        <f t="array" aca="1" ref="H2830" ca="1">IF(I2830&lt;&gt;"",INDIRECT("'"&amp;I2830&amp;"'!"&amp;J2830),"")</f>
        <v>0</v>
      </c>
      <c r="I2830" s="1510" t="s">
        <v>4998</v>
      </c>
      <c r="J2830" s="1506" t="s">
        <v>5705</v>
      </c>
      <c r="K2830" s="4"/>
    </row>
    <row r="2831" spans="1:11" ht="15">
      <c r="A2831" s="5">
        <v>2772</v>
      </c>
      <c r="B2831" s="721"/>
      <c r="F2831" s="4" t="s">
        <v>4914</v>
      </c>
      <c r="G2831" s="1" t="b">
        <f t="shared" ca="1" si="45"/>
        <v>1</v>
      </c>
      <c r="H2831" s="1505" t="str" cm="1">
        <f t="array" aca="1" ref="H2831" ca="1">IF(I2831&lt;&gt;"",INDIRECT("'"&amp;I2831&amp;"'!"&amp;J2831),"")</f>
        <v/>
      </c>
      <c r="I2831" s="1510"/>
      <c r="J2831" s="1506"/>
      <c r="K2831" s="4"/>
    </row>
    <row r="2832" spans="1:11" ht="15">
      <c r="A2832" s="5">
        <v>2773</v>
      </c>
      <c r="B2832" s="721"/>
      <c r="F2832" s="4" t="s">
        <v>4914</v>
      </c>
      <c r="G2832" s="1" t="b">
        <f t="shared" ca="1" si="45"/>
        <v>1</v>
      </c>
      <c r="H2832" s="1505" t="str" cm="1">
        <f t="array" aca="1" ref="H2832" ca="1">IF(I2832&lt;&gt;"",INDIRECT("'"&amp;I2832&amp;"'!"&amp;J2832),"")</f>
        <v/>
      </c>
      <c r="I2832" s="1510"/>
      <c r="J2832" s="1506"/>
      <c r="K2832" s="4"/>
    </row>
    <row r="2833" spans="1:11" ht="15">
      <c r="A2833" s="5">
        <v>2774</v>
      </c>
      <c r="B2833" s="721"/>
      <c r="D2833" s="2" t="s">
        <v>101</v>
      </c>
      <c r="F2833" s="4" t="s">
        <v>4914</v>
      </c>
      <c r="G2833" s="1" t="b">
        <f t="shared" ca="1" si="45"/>
        <v>1</v>
      </c>
      <c r="H2833" s="1505" t="str" cm="1">
        <f t="array" aca="1" ref="H2833" ca="1">IF(I2833&lt;&gt;"",INDIRECT("'"&amp;I2833&amp;"'!"&amp;J2833),"")</f>
        <v/>
      </c>
      <c r="I2833" s="1510"/>
      <c r="J2833" s="1506"/>
      <c r="K2833" s="4"/>
    </row>
    <row r="2834" spans="1:11" ht="15">
      <c r="A2834">
        <v>2775</v>
      </c>
      <c r="B2834" s="721">
        <f>'Expenditures 16-24'!K189</f>
        <v>0</v>
      </c>
      <c r="F2834" s="4"/>
      <c r="G2834" s="1" t="b">
        <f t="shared" ca="1" si="45"/>
        <v>1</v>
      </c>
      <c r="H2834" s="1505" cm="1">
        <f t="array" aca="1" ref="H2834" ca="1">IF(I2834&lt;&gt;"",INDIRECT("'"&amp;I2834&amp;"'!"&amp;J2834),"")</f>
        <v>0</v>
      </c>
      <c r="I2834" s="1510" t="s">
        <v>4998</v>
      </c>
      <c r="J2834" s="1506" t="s">
        <v>5706</v>
      </c>
      <c r="K2834" s="4"/>
    </row>
    <row r="2835" spans="1:11" ht="15">
      <c r="A2835" s="1">
        <v>2776</v>
      </c>
      <c r="B2835" s="721">
        <f>'Expenditures 16-24'!K198</f>
        <v>0</v>
      </c>
      <c r="F2835" s="4"/>
      <c r="G2835" s="1" t="b">
        <f t="shared" ca="1" si="45"/>
        <v>1</v>
      </c>
      <c r="H2835" s="1505" cm="1">
        <f t="array" aca="1" ref="H2835" ca="1">IF(I2835&lt;&gt;"",INDIRECT("'"&amp;I2835&amp;"'!"&amp;J2835),"")</f>
        <v>0</v>
      </c>
      <c r="I2835" s="1510" t="s">
        <v>4998</v>
      </c>
      <c r="J2835" s="1506" t="s">
        <v>5707</v>
      </c>
      <c r="K2835" s="4"/>
    </row>
    <row r="2836" spans="1:11" ht="15">
      <c r="A2836" s="5">
        <v>2777</v>
      </c>
      <c r="B2836" s="721"/>
      <c r="C2836" s="2" t="s">
        <v>504</v>
      </c>
      <c r="F2836" s="4" t="s">
        <v>4914</v>
      </c>
      <c r="G2836" s="1" t="b">
        <f t="shared" ca="1" si="45"/>
        <v>1</v>
      </c>
      <c r="H2836" s="1505" t="str" cm="1">
        <f t="array" aca="1" ref="H2836" ca="1">IF(I2836&lt;&gt;"",INDIRECT("'"&amp;I2836&amp;"'!"&amp;J2836),"")</f>
        <v/>
      </c>
      <c r="I2836" s="1510"/>
      <c r="J2836" s="1506"/>
      <c r="K2836" s="4"/>
    </row>
    <row r="2837" spans="1:11" ht="15">
      <c r="A2837">
        <v>2778</v>
      </c>
      <c r="B2837" s="721">
        <f>'Expenditures 16-24'!K199</f>
        <v>0</v>
      </c>
      <c r="F2837" s="4"/>
      <c r="G2837" s="1" t="b">
        <f t="shared" ca="1" si="45"/>
        <v>1</v>
      </c>
      <c r="H2837" s="1505" cm="1">
        <f t="array" aca="1" ref="H2837" ca="1">IF(I2837&lt;&gt;"",INDIRECT("'"&amp;I2837&amp;"'!"&amp;J2837),"")</f>
        <v>0</v>
      </c>
      <c r="I2837" s="1510" t="s">
        <v>4998</v>
      </c>
      <c r="J2837" s="1506" t="s">
        <v>5708</v>
      </c>
      <c r="K2837" s="4"/>
    </row>
    <row r="2838" spans="1:11" ht="15">
      <c r="A2838">
        <v>2779</v>
      </c>
      <c r="B2838" s="721">
        <f>'Acct Summary 7-9'!F50</f>
        <v>0</v>
      </c>
      <c r="F2838" s="4"/>
      <c r="G2838" s="1" t="b">
        <f t="shared" ca="1" si="45"/>
        <v>1</v>
      </c>
      <c r="H2838" s="1505" cm="1">
        <f t="array" aca="1" ref="H2838" ca="1">IF(I2838&lt;&gt;"",INDIRECT("'"&amp;I2838&amp;"'!"&amp;J2838),"")</f>
        <v>0</v>
      </c>
      <c r="I2838" s="1510" t="s">
        <v>4986</v>
      </c>
      <c r="J2838" s="1506" t="s">
        <v>5709</v>
      </c>
      <c r="K2838" s="4"/>
    </row>
    <row r="2839" spans="1:11" ht="15">
      <c r="A2839">
        <v>2780</v>
      </c>
      <c r="B2839" s="721">
        <f>'Expenditures 16-24'!K205</f>
        <v>0</v>
      </c>
      <c r="C2839" s="2" t="s">
        <v>504</v>
      </c>
      <c r="F2839" s="4"/>
      <c r="G2839" s="1" t="b">
        <f t="shared" ca="1" si="45"/>
        <v>1</v>
      </c>
      <c r="H2839" s="1505" cm="1">
        <f t="array" aca="1" ref="H2839" ca="1">IF(I2839&lt;&gt;"",INDIRECT("'"&amp;I2839&amp;"'!"&amp;J2839),"")</f>
        <v>0</v>
      </c>
      <c r="I2839" s="1510" t="s">
        <v>4998</v>
      </c>
      <c r="J2839" s="1506" t="s">
        <v>5710</v>
      </c>
      <c r="K2839" s="4"/>
    </row>
    <row r="2840" spans="1:11" ht="15">
      <c r="A2840">
        <v>2781</v>
      </c>
      <c r="B2840" s="721">
        <f>'Expenditures 16-24'!K206</f>
        <v>0</v>
      </c>
      <c r="F2840" s="4"/>
      <c r="G2840" s="1" t="b">
        <f t="shared" ca="1" si="45"/>
        <v>1</v>
      </c>
      <c r="H2840" s="1505" cm="1">
        <f t="array" aca="1" ref="H2840" ca="1">IF(I2840&lt;&gt;"",INDIRECT("'"&amp;I2840&amp;"'!"&amp;J2840),"")</f>
        <v>0</v>
      </c>
      <c r="I2840" s="1510" t="s">
        <v>4998</v>
      </c>
      <c r="J2840" s="1506" t="s">
        <v>5711</v>
      </c>
      <c r="K2840" s="4"/>
    </row>
    <row r="2841" spans="1:11" ht="15">
      <c r="A2841">
        <v>2782</v>
      </c>
      <c r="B2841" s="721">
        <f>'Expenditures 16-24'!H287</f>
        <v>0</v>
      </c>
      <c r="C2841" s="2" t="s">
        <v>504</v>
      </c>
      <c r="F2841" s="4"/>
      <c r="G2841" s="1" t="b">
        <f t="shared" ca="1" si="45"/>
        <v>1</v>
      </c>
      <c r="H2841" s="1505" cm="1">
        <f t="array" aca="1" ref="H2841" ca="1">IF(I2841&lt;&gt;"",INDIRECT("'"&amp;I2841&amp;"'!"&amp;J2841),"")</f>
        <v>0</v>
      </c>
      <c r="I2841" s="1510" t="s">
        <v>4998</v>
      </c>
      <c r="J2841" s="1506" t="s">
        <v>5712</v>
      </c>
      <c r="K2841" s="4"/>
    </row>
    <row r="2842" spans="1:11" ht="15">
      <c r="A2842">
        <v>2783</v>
      </c>
      <c r="B2842" s="721">
        <f>'Expenditures 16-24'!H288</f>
        <v>0</v>
      </c>
      <c r="C2842" s="2" t="s">
        <v>504</v>
      </c>
      <c r="F2842" s="4"/>
      <c r="G2842" s="1" t="b">
        <f t="shared" ca="1" si="45"/>
        <v>1</v>
      </c>
      <c r="H2842" s="1505" cm="1">
        <f t="array" aca="1" ref="H2842" ca="1">IF(I2842&lt;&gt;"",INDIRECT("'"&amp;I2842&amp;"'!"&amp;J2842),"")</f>
        <v>0</v>
      </c>
      <c r="I2842" s="1510" t="s">
        <v>4998</v>
      </c>
      <c r="J2842" s="1506" t="s">
        <v>5713</v>
      </c>
      <c r="K2842" s="4"/>
    </row>
    <row r="2843" spans="1:11" ht="15">
      <c r="A2843">
        <v>2784</v>
      </c>
      <c r="B2843" s="721">
        <f>'Expenditures 16-24'!K287</f>
        <v>0</v>
      </c>
      <c r="F2843" s="4"/>
      <c r="G2843" s="1" t="b">
        <f t="shared" ca="1" si="45"/>
        <v>1</v>
      </c>
      <c r="H2843" s="1505" cm="1">
        <f t="array" aca="1" ref="H2843" ca="1">IF(I2843&lt;&gt;"",INDIRECT("'"&amp;I2843&amp;"'!"&amp;J2843),"")</f>
        <v>0</v>
      </c>
      <c r="I2843" s="1510" t="s">
        <v>4998</v>
      </c>
      <c r="J2843" s="1506" t="s">
        <v>5714</v>
      </c>
      <c r="K2843" s="4"/>
    </row>
    <row r="2844" spans="1:11" ht="15">
      <c r="A2844">
        <v>2785</v>
      </c>
      <c r="B2844" s="721">
        <f>'Expenditures 16-24'!K288</f>
        <v>0</v>
      </c>
      <c r="F2844" s="4"/>
      <c r="G2844" s="1" t="b">
        <f t="shared" ca="1" si="45"/>
        <v>1</v>
      </c>
      <c r="H2844" s="1505" cm="1">
        <f t="array" aca="1" ref="H2844" ca="1">IF(I2844&lt;&gt;"",INDIRECT("'"&amp;I2844&amp;"'!"&amp;J2844),"")</f>
        <v>0</v>
      </c>
      <c r="I2844" s="1510" t="s">
        <v>4998</v>
      </c>
      <c r="J2844" s="1506" t="s">
        <v>5715</v>
      </c>
      <c r="K2844" s="4"/>
    </row>
    <row r="2845" spans="1:11" ht="15">
      <c r="A2845" s="5">
        <v>2786</v>
      </c>
      <c r="B2845" s="721"/>
      <c r="C2845" s="2" t="s">
        <v>504</v>
      </c>
      <c r="F2845" s="4" t="s">
        <v>4914</v>
      </c>
      <c r="G2845" s="1" t="b">
        <f t="shared" ca="1" si="45"/>
        <v>1</v>
      </c>
      <c r="H2845" s="1505" t="str" cm="1">
        <f t="array" aca="1" ref="H2845" ca="1">IF(I2845&lt;&gt;"",INDIRECT("'"&amp;I2845&amp;"'!"&amp;J2845),"")</f>
        <v/>
      </c>
      <c r="I2845" s="1510"/>
      <c r="J2845" s="1506"/>
      <c r="K2845" s="4"/>
    </row>
    <row r="2846" spans="1:11" ht="15">
      <c r="A2846">
        <v>2787</v>
      </c>
      <c r="B2846" s="721">
        <f>'Acct Summary 7-9'!H50</f>
        <v>0</v>
      </c>
      <c r="C2846" s="2" t="s">
        <v>504</v>
      </c>
      <c r="F2846" s="4"/>
      <c r="G2846" s="1" t="b">
        <f t="shared" ca="1" si="45"/>
        <v>1</v>
      </c>
      <c r="H2846" s="1505" cm="1">
        <f t="array" aca="1" ref="H2846" ca="1">IF(I2846&lt;&gt;"",INDIRECT("'"&amp;I2846&amp;"'!"&amp;J2846),"")</f>
        <v>0</v>
      </c>
      <c r="I2846" s="1510" t="s">
        <v>4986</v>
      </c>
      <c r="J2846" s="1506" t="s">
        <v>5716</v>
      </c>
      <c r="K2846" s="4"/>
    </row>
    <row r="2847" spans="1:11" ht="15">
      <c r="A2847" s="5">
        <v>2788</v>
      </c>
      <c r="B2847" s="721"/>
      <c r="F2847" s="4" t="s">
        <v>4914</v>
      </c>
      <c r="G2847" s="1" t="b">
        <f t="shared" ca="1" si="45"/>
        <v>1</v>
      </c>
      <c r="H2847" s="1505" t="str" cm="1">
        <f t="array" aca="1" ref="H2847" ca="1">IF(I2847&lt;&gt;"",INDIRECT("'"&amp;I2847&amp;"'!"&amp;J2847),"")</f>
        <v/>
      </c>
      <c r="I2847" s="1510"/>
      <c r="J2847" s="1506"/>
      <c r="K2847" s="4"/>
    </row>
    <row r="2848" spans="1:11" ht="15">
      <c r="A2848" s="5">
        <v>2789</v>
      </c>
      <c r="B2848" s="721"/>
      <c r="F2848" s="4" t="s">
        <v>4914</v>
      </c>
      <c r="G2848" s="1" t="b">
        <f t="shared" ref="G2848:G2911" ca="1" si="46">H2848=B2848</f>
        <v>1</v>
      </c>
      <c r="H2848" s="1505" t="str" cm="1">
        <f t="array" aca="1" ref="H2848" ca="1">IF(I2848&lt;&gt;"",INDIRECT("'"&amp;I2848&amp;"'!"&amp;J2848),"")</f>
        <v/>
      </c>
      <c r="I2848" s="1510"/>
      <c r="J2848" s="1506"/>
      <c r="K2848" s="4"/>
    </row>
    <row r="2849" spans="1:11" ht="15">
      <c r="A2849" s="5">
        <v>2790</v>
      </c>
      <c r="B2849" s="721"/>
      <c r="F2849" s="4" t="s">
        <v>4914</v>
      </c>
      <c r="G2849" s="1" t="b">
        <f t="shared" ca="1" si="46"/>
        <v>1</v>
      </c>
      <c r="H2849" s="1505" t="str" cm="1">
        <f t="array" aca="1" ref="H2849" ca="1">IF(I2849&lt;&gt;"",INDIRECT("'"&amp;I2849&amp;"'!"&amp;J2849),"")</f>
        <v/>
      </c>
      <c r="I2849" s="1510"/>
      <c r="J2849" s="1506"/>
      <c r="K2849" s="4"/>
    </row>
    <row r="2850" spans="1:11" ht="15">
      <c r="A2850" s="5">
        <v>2791</v>
      </c>
      <c r="B2850" s="721"/>
      <c r="F2850" s="4" t="s">
        <v>4914</v>
      </c>
      <c r="G2850" s="1" t="b">
        <f t="shared" ca="1" si="46"/>
        <v>1</v>
      </c>
      <c r="H2850" s="1505" t="str" cm="1">
        <f t="array" aca="1" ref="H2850" ca="1">IF(I2850&lt;&gt;"",INDIRECT("'"&amp;I2850&amp;"'!"&amp;J2850),"")</f>
        <v/>
      </c>
      <c r="I2850" s="1510"/>
      <c r="J2850" s="1506"/>
      <c r="K2850" s="4"/>
    </row>
    <row r="2851" spans="1:11" ht="15">
      <c r="A2851" s="5">
        <v>2792</v>
      </c>
      <c r="B2851" s="721"/>
      <c r="F2851" s="4" t="s">
        <v>4914</v>
      </c>
      <c r="G2851" s="1" t="b">
        <f t="shared" ca="1" si="46"/>
        <v>1</v>
      </c>
      <c r="H2851" s="1505" t="str" cm="1">
        <f t="array" aca="1" ref="H2851" ca="1">IF(I2851&lt;&gt;"",INDIRECT("'"&amp;I2851&amp;"'!"&amp;J2851),"")</f>
        <v/>
      </c>
      <c r="I2851" s="1510"/>
      <c r="J2851" s="1506"/>
      <c r="K2851" s="4"/>
    </row>
    <row r="2852" spans="1:11" ht="15">
      <c r="A2852">
        <v>2793</v>
      </c>
      <c r="B2852" s="721">
        <f>'ICR Computation 41'!E7</f>
        <v>0</v>
      </c>
      <c r="F2852" s="4"/>
      <c r="G2852" s="1" t="b">
        <f t="shared" ca="1" si="46"/>
        <v>1</v>
      </c>
      <c r="H2852" s="1505" cm="1">
        <f t="array" aca="1" ref="H2852" ca="1">IF(I2852&lt;&gt;"",INDIRECT("'"&amp;I2852&amp;"'!"&amp;J2852),"")</f>
        <v>0</v>
      </c>
      <c r="I2852" s="1510" t="s">
        <v>8057</v>
      </c>
      <c r="J2852" s="1506" t="s">
        <v>5559</v>
      </c>
      <c r="K2852" s="4"/>
    </row>
    <row r="2853" spans="1:11" ht="15">
      <c r="A2853">
        <v>2794</v>
      </c>
      <c r="B2853" s="721">
        <f>'ICR Computation 41'!E8</f>
        <v>0</v>
      </c>
      <c r="F2853" s="4"/>
      <c r="G2853" s="1" t="b">
        <f t="shared" ca="1" si="46"/>
        <v>1</v>
      </c>
      <c r="H2853" s="1505" cm="1">
        <f t="array" aca="1" ref="H2853" ca="1">IF(I2853&lt;&gt;"",INDIRECT("'"&amp;I2853&amp;"'!"&amp;J2853),"")</f>
        <v>0</v>
      </c>
      <c r="I2853" s="1510" t="s">
        <v>8057</v>
      </c>
      <c r="J2853" s="1506" t="s">
        <v>5560</v>
      </c>
      <c r="K2853" s="4"/>
    </row>
    <row r="2854" spans="1:11" ht="15">
      <c r="A2854">
        <v>2795</v>
      </c>
      <c r="B2854" s="721">
        <f>'ICR Computation 41'!E12</f>
        <v>0</v>
      </c>
      <c r="F2854" s="4"/>
      <c r="G2854" s="1" t="b">
        <f t="shared" ca="1" si="46"/>
        <v>1</v>
      </c>
      <c r="H2854" s="1505" cm="1">
        <f t="array" aca="1" ref="H2854" ca="1">IF(I2854&lt;&gt;"",INDIRECT("'"&amp;I2854&amp;"'!"&amp;J2854),"")</f>
        <v>0</v>
      </c>
      <c r="I2854" s="1510" t="s">
        <v>8057</v>
      </c>
      <c r="J2854" s="1506" t="s">
        <v>4939</v>
      </c>
      <c r="K2854" s="4"/>
    </row>
    <row r="2855" spans="1:11" ht="15">
      <c r="A2855" s="5">
        <v>2796</v>
      </c>
      <c r="B2855" s="721"/>
      <c r="F2855" s="4" t="s">
        <v>4914</v>
      </c>
      <c r="G2855" s="1" t="b">
        <f t="shared" ca="1" si="46"/>
        <v>1</v>
      </c>
      <c r="H2855" s="1505" t="str" cm="1">
        <f t="array" aca="1" ref="H2855" ca="1">IF(I2855&lt;&gt;"",INDIRECT("'"&amp;I2855&amp;"'!"&amp;J2855),"")</f>
        <v/>
      </c>
      <c r="I2855" s="1510"/>
      <c r="J2855" s="1506"/>
      <c r="K2855" s="4"/>
    </row>
    <row r="2856" spans="1:11" ht="15">
      <c r="A2856">
        <v>2797</v>
      </c>
      <c r="B2856" s="721">
        <f>'ICR Computation 41'!E13</f>
        <v>0</v>
      </c>
      <c r="F2856" s="4"/>
      <c r="G2856" s="1" t="b">
        <f t="shared" ca="1" si="46"/>
        <v>1</v>
      </c>
      <c r="H2856" s="1505" cm="1">
        <f t="array" aca="1" ref="H2856" ca="1">IF(I2856&lt;&gt;"",INDIRECT("'"&amp;I2856&amp;"'!"&amp;J2856),"")</f>
        <v>0</v>
      </c>
      <c r="I2856" s="1510" t="s">
        <v>8057</v>
      </c>
      <c r="J2856" s="1506" t="s">
        <v>4940</v>
      </c>
      <c r="K2856" s="4"/>
    </row>
    <row r="2857" spans="1:11" ht="15">
      <c r="A2857" s="5">
        <v>2798</v>
      </c>
      <c r="B2857" s="721"/>
      <c r="F2857" s="4" t="s">
        <v>4914</v>
      </c>
      <c r="G2857" s="1" t="b">
        <f t="shared" ca="1" si="46"/>
        <v>1</v>
      </c>
      <c r="H2857" s="1505" t="str" cm="1">
        <f t="array" aca="1" ref="H2857" ca="1">IF(I2857&lt;&gt;"",INDIRECT("'"&amp;I2857&amp;"'!"&amp;J2857),"")</f>
        <v/>
      </c>
      <c r="I2857" s="1510"/>
      <c r="J2857" s="1506"/>
      <c r="K2857" s="4"/>
    </row>
    <row r="2858" spans="1:11" ht="15">
      <c r="A2858">
        <v>2799</v>
      </c>
      <c r="B2858" s="721">
        <f>'ICR Computation 41'!E14</f>
        <v>0</v>
      </c>
      <c r="F2858" s="4"/>
      <c r="G2858" s="1" t="b">
        <f t="shared" ca="1" si="46"/>
        <v>1</v>
      </c>
      <c r="H2858" s="1505" cm="1">
        <f t="array" aca="1" ref="H2858" ca="1">IF(I2858&lt;&gt;"",INDIRECT("'"&amp;I2858&amp;"'!"&amp;J2858),"")</f>
        <v>0</v>
      </c>
      <c r="I2858" s="1510" t="s">
        <v>8057</v>
      </c>
      <c r="J2858" s="1506" t="s">
        <v>5073</v>
      </c>
      <c r="K2858" s="4"/>
    </row>
    <row r="2859" spans="1:11" ht="15">
      <c r="A2859" s="5">
        <v>2800</v>
      </c>
      <c r="B2859" s="721"/>
      <c r="F2859" s="4" t="s">
        <v>4914</v>
      </c>
      <c r="G2859" s="1" t="b">
        <f t="shared" ca="1" si="46"/>
        <v>1</v>
      </c>
      <c r="H2859" s="1505" t="str" cm="1">
        <f t="array" aca="1" ref="H2859" ca="1">IF(I2859&lt;&gt;"",INDIRECT("'"&amp;I2859&amp;"'!"&amp;J2859),"")</f>
        <v/>
      </c>
      <c r="I2859" s="1510"/>
      <c r="J2859" s="1506"/>
      <c r="K2859" s="4"/>
    </row>
    <row r="2860" spans="1:11" ht="15">
      <c r="A2860">
        <v>2801</v>
      </c>
      <c r="B2860" s="721">
        <f>'ICR Computation 41'!E9</f>
        <v>7903</v>
      </c>
      <c r="F2860" s="4"/>
      <c r="G2860" s="1" t="b">
        <f t="shared" ca="1" si="46"/>
        <v>1</v>
      </c>
      <c r="H2860" s="1505" cm="1">
        <f t="array" aca="1" ref="H2860" ca="1">IF(I2860&lt;&gt;"",INDIRECT("'"&amp;I2860&amp;"'!"&amp;J2860),"")</f>
        <v>7903</v>
      </c>
      <c r="I2860" s="1510" t="s">
        <v>8057</v>
      </c>
      <c r="J2860" s="1506" t="s">
        <v>5562</v>
      </c>
      <c r="K2860" s="4"/>
    </row>
    <row r="2861" spans="1:11" ht="15">
      <c r="A2861" s="5">
        <v>2802</v>
      </c>
      <c r="B2861" s="721"/>
      <c r="F2861" s="4" t="s">
        <v>4914</v>
      </c>
      <c r="G2861" s="1" t="b">
        <f t="shared" ca="1" si="46"/>
        <v>1</v>
      </c>
      <c r="H2861" s="1505" t="str" cm="1">
        <f t="array" aca="1" ref="H2861" ca="1">IF(I2861&lt;&gt;"",INDIRECT("'"&amp;I2861&amp;"'!"&amp;J2861),"")</f>
        <v/>
      </c>
      <c r="I2861" s="1510"/>
      <c r="J2861" s="1506"/>
      <c r="K2861" s="4"/>
    </row>
    <row r="2862" spans="1:11" ht="15">
      <c r="A2862">
        <v>2803</v>
      </c>
      <c r="B2862" s="721">
        <f>'Assets-Liab 5-6'!M20</f>
        <v>20505016</v>
      </c>
      <c r="F2862" s="4"/>
      <c r="G2862" s="1" t="b">
        <f t="shared" ca="1" si="46"/>
        <v>1</v>
      </c>
      <c r="H2862" s="1505" cm="1">
        <f t="array" aca="1" ref="H2862" ca="1">IF(I2862&lt;&gt;"",INDIRECT("'"&amp;I2862&amp;"'!"&amp;J2862),"")</f>
        <v>20505016</v>
      </c>
      <c r="I2862" s="1510" t="s">
        <v>4916</v>
      </c>
      <c r="J2862" s="1506" t="s">
        <v>5717</v>
      </c>
      <c r="K2862" s="4"/>
    </row>
    <row r="2863" spans="1:11" ht="15">
      <c r="A2863" s="5">
        <v>2804</v>
      </c>
      <c r="B2863" s="721"/>
      <c r="F2863" s="4" t="s">
        <v>4914</v>
      </c>
      <c r="G2863" s="1" t="b">
        <f t="shared" ca="1" si="46"/>
        <v>1</v>
      </c>
      <c r="H2863" s="1505" t="str" cm="1">
        <f t="array" aca="1" ref="H2863" ca="1">IF(I2863&lt;&gt;"",INDIRECT("'"&amp;I2863&amp;"'!"&amp;J2863),"")</f>
        <v/>
      </c>
      <c r="I2863" s="1510"/>
      <c r="J2863" s="1506"/>
      <c r="K2863" s="4"/>
    </row>
    <row r="2864" spans="1:11" ht="15">
      <c r="A2864" s="5">
        <v>2805</v>
      </c>
      <c r="B2864" s="721"/>
      <c r="F2864" s="4" t="s">
        <v>4914</v>
      </c>
      <c r="G2864" s="1" t="b">
        <f t="shared" ca="1" si="46"/>
        <v>1</v>
      </c>
      <c r="H2864" s="1505" t="str" cm="1">
        <f t="array" aca="1" ref="H2864" ca="1">IF(I2864&lt;&gt;"",INDIRECT("'"&amp;I2864&amp;"'!"&amp;J2864),"")</f>
        <v/>
      </c>
      <c r="I2864" s="1510"/>
      <c r="J2864" s="1506"/>
      <c r="K2864" s="4"/>
    </row>
    <row r="2865" spans="1:11" ht="15">
      <c r="A2865" s="5">
        <v>2806</v>
      </c>
      <c r="B2865" s="721"/>
      <c r="F2865" s="4" t="s">
        <v>4914</v>
      </c>
      <c r="G2865" s="1" t="b">
        <f t="shared" ca="1" si="46"/>
        <v>1</v>
      </c>
      <c r="H2865" s="1505" t="str" cm="1">
        <f t="array" aca="1" ref="H2865" ca="1">IF(I2865&lt;&gt;"",INDIRECT("'"&amp;I2865&amp;"'!"&amp;J2865),"")</f>
        <v/>
      </c>
      <c r="I2865" s="1510"/>
      <c r="J2865" s="1506"/>
      <c r="K2865" s="4"/>
    </row>
    <row r="2866" spans="1:11" ht="15">
      <c r="A2866" s="5">
        <v>2807</v>
      </c>
      <c r="B2866" s="721"/>
      <c r="F2866" s="4" t="s">
        <v>4914</v>
      </c>
      <c r="G2866" s="1" t="b">
        <f t="shared" ca="1" si="46"/>
        <v>1</v>
      </c>
      <c r="H2866" s="1505" t="str" cm="1">
        <f t="array" aca="1" ref="H2866" ca="1">IF(I2866&lt;&gt;"",INDIRECT("'"&amp;I2866&amp;"'!"&amp;J2866),"")</f>
        <v/>
      </c>
      <c r="I2866" s="1510"/>
      <c r="J2866" s="1506"/>
      <c r="K2866" s="4"/>
    </row>
    <row r="2867" spans="1:11" ht="15">
      <c r="A2867" s="5">
        <v>2808</v>
      </c>
      <c r="B2867" s="721"/>
      <c r="F2867" s="4" t="s">
        <v>4914</v>
      </c>
      <c r="G2867" s="1" t="b">
        <f t="shared" ca="1" si="46"/>
        <v>1</v>
      </c>
      <c r="H2867" s="1505" t="str" cm="1">
        <f t="array" aca="1" ref="H2867" ca="1">IF(I2867&lt;&gt;"",INDIRECT("'"&amp;I2867&amp;"'!"&amp;J2867),"")</f>
        <v/>
      </c>
      <c r="I2867" s="1510"/>
      <c r="J2867" s="1506"/>
      <c r="K2867" s="4"/>
    </row>
    <row r="2868" spans="1:11" ht="15">
      <c r="A2868" s="5">
        <v>2809</v>
      </c>
      <c r="B2868" s="721"/>
      <c r="F2868" s="4" t="s">
        <v>4914</v>
      </c>
      <c r="G2868" s="1" t="b">
        <f t="shared" ca="1" si="46"/>
        <v>1</v>
      </c>
      <c r="H2868" s="1505" t="str" cm="1">
        <f t="array" aca="1" ref="H2868" ca="1">IF(I2868&lt;&gt;"",INDIRECT("'"&amp;I2868&amp;"'!"&amp;J2868),"")</f>
        <v/>
      </c>
      <c r="I2868" s="1510"/>
      <c r="J2868" s="1506"/>
      <c r="K2868" s="4"/>
    </row>
    <row r="2869" spans="1:11" ht="15">
      <c r="A2869" s="5">
        <v>2810</v>
      </c>
      <c r="B2869" s="721"/>
      <c r="F2869" s="4" t="s">
        <v>4914</v>
      </c>
      <c r="G2869" s="1" t="b">
        <f t="shared" ca="1" si="46"/>
        <v>1</v>
      </c>
      <c r="H2869" s="1505" t="str" cm="1">
        <f t="array" aca="1" ref="H2869" ca="1">IF(I2869&lt;&gt;"",INDIRECT("'"&amp;I2869&amp;"'!"&amp;J2869),"")</f>
        <v/>
      </c>
      <c r="I2869" s="1510"/>
      <c r="J2869" s="1506"/>
      <c r="K2869" s="4"/>
    </row>
    <row r="2870" spans="1:11" ht="15">
      <c r="A2870" s="5">
        <v>2811</v>
      </c>
      <c r="B2870" s="721"/>
      <c r="F2870" s="4" t="s">
        <v>4914</v>
      </c>
      <c r="G2870" s="1" t="b">
        <f t="shared" ca="1" si="46"/>
        <v>1</v>
      </c>
      <c r="H2870" s="1505" t="str" cm="1">
        <f t="array" aca="1" ref="H2870" ca="1">IF(I2870&lt;&gt;"",INDIRECT("'"&amp;I2870&amp;"'!"&amp;J2870),"")</f>
        <v/>
      </c>
      <c r="I2870" s="1510"/>
      <c r="J2870" s="1506"/>
      <c r="K2870" s="4"/>
    </row>
    <row r="2871" spans="1:11" ht="15">
      <c r="A2871" s="5">
        <v>2812</v>
      </c>
      <c r="B2871" s="721"/>
      <c r="F2871" s="4" t="s">
        <v>4914</v>
      </c>
      <c r="G2871" s="1" t="b">
        <f t="shared" ca="1" si="46"/>
        <v>1</v>
      </c>
      <c r="H2871" s="1505" t="str" cm="1">
        <f t="array" aca="1" ref="H2871" ca="1">IF(I2871&lt;&gt;"",INDIRECT("'"&amp;I2871&amp;"'!"&amp;J2871),"")</f>
        <v/>
      </c>
      <c r="I2871" s="1510"/>
      <c r="J2871" s="1506"/>
      <c r="K2871" s="4"/>
    </row>
    <row r="2872" spans="1:11" ht="15">
      <c r="A2872" s="5">
        <v>2813</v>
      </c>
      <c r="B2872" s="721"/>
      <c r="F2872" s="4" t="s">
        <v>4914</v>
      </c>
      <c r="G2872" s="1" t="b">
        <f t="shared" ca="1" si="46"/>
        <v>1</v>
      </c>
      <c r="H2872" s="1505" t="str" cm="1">
        <f t="array" aca="1" ref="H2872" ca="1">IF(I2872&lt;&gt;"",INDIRECT("'"&amp;I2872&amp;"'!"&amp;J2872),"")</f>
        <v/>
      </c>
      <c r="I2872" s="1510"/>
      <c r="J2872" s="1506"/>
      <c r="K2872" s="4"/>
    </row>
    <row r="2873" spans="1:11" ht="15">
      <c r="A2873" s="5">
        <v>2814</v>
      </c>
      <c r="B2873" s="721"/>
      <c r="F2873" s="4" t="s">
        <v>4914</v>
      </c>
      <c r="G2873" s="1" t="b">
        <f t="shared" ca="1" si="46"/>
        <v>1</v>
      </c>
      <c r="H2873" s="1505" t="str" cm="1">
        <f t="array" aca="1" ref="H2873" ca="1">IF(I2873&lt;&gt;"",INDIRECT("'"&amp;I2873&amp;"'!"&amp;J2873),"")</f>
        <v/>
      </c>
      <c r="I2873" s="1510"/>
      <c r="J2873" s="1506"/>
      <c r="K2873" s="4"/>
    </row>
    <row r="2874" spans="1:11" ht="15">
      <c r="A2874" s="5">
        <v>2815</v>
      </c>
      <c r="B2874" s="721"/>
      <c r="F2874" s="4" t="s">
        <v>4914</v>
      </c>
      <c r="G2874" s="1" t="b">
        <f t="shared" ca="1" si="46"/>
        <v>1</v>
      </c>
      <c r="H2874" s="1505" t="str" cm="1">
        <f t="array" aca="1" ref="H2874" ca="1">IF(I2874&lt;&gt;"",INDIRECT("'"&amp;I2874&amp;"'!"&amp;J2874),"")</f>
        <v/>
      </c>
      <c r="I2874" s="1510"/>
      <c r="J2874" s="1506"/>
      <c r="K2874" s="4"/>
    </row>
    <row r="2875" spans="1:11" ht="15">
      <c r="A2875" s="5">
        <v>2816</v>
      </c>
      <c r="B2875" s="721"/>
      <c r="F2875" s="4" t="s">
        <v>4914</v>
      </c>
      <c r="G2875" s="1" t="b">
        <f t="shared" ca="1" si="46"/>
        <v>1</v>
      </c>
      <c r="H2875" s="1505" t="str" cm="1">
        <f t="array" aca="1" ref="H2875" ca="1">IF(I2875&lt;&gt;"",INDIRECT("'"&amp;I2875&amp;"'!"&amp;J2875),"")</f>
        <v/>
      </c>
      <c r="I2875" s="1510"/>
      <c r="J2875" s="1506"/>
      <c r="K2875" s="4"/>
    </row>
    <row r="2876" spans="1:11" ht="15">
      <c r="A2876" s="5">
        <v>2817</v>
      </c>
      <c r="B2876" s="721"/>
      <c r="F2876" s="4" t="s">
        <v>4914</v>
      </c>
      <c r="G2876" s="1" t="b">
        <f t="shared" ca="1" si="46"/>
        <v>1</v>
      </c>
      <c r="H2876" s="1505" t="str" cm="1">
        <f t="array" aca="1" ref="H2876" ca="1">IF(I2876&lt;&gt;"",INDIRECT("'"&amp;I2876&amp;"'!"&amp;J2876),"")</f>
        <v/>
      </c>
      <c r="I2876" s="1510"/>
      <c r="J2876" s="1506"/>
      <c r="K2876" s="4"/>
    </row>
    <row r="2877" spans="1:11" ht="15">
      <c r="A2877" s="5">
        <v>2818</v>
      </c>
      <c r="B2877" s="721"/>
      <c r="F2877" s="4" t="s">
        <v>4914</v>
      </c>
      <c r="G2877" s="1" t="b">
        <f t="shared" ca="1" si="46"/>
        <v>1</v>
      </c>
      <c r="H2877" s="1505" t="str" cm="1">
        <f t="array" aca="1" ref="H2877" ca="1">IF(I2877&lt;&gt;"",INDIRECT("'"&amp;I2877&amp;"'!"&amp;J2877),"")</f>
        <v/>
      </c>
      <c r="I2877" s="1510"/>
      <c r="J2877" s="1506"/>
      <c r="K2877" s="4"/>
    </row>
    <row r="2878" spans="1:11" ht="15">
      <c r="A2878">
        <v>2819</v>
      </c>
      <c r="B2878" s="721">
        <f>'Assets-Liab 5-6'!I6</f>
        <v>0</v>
      </c>
      <c r="F2878" s="4"/>
      <c r="G2878" s="1" t="b">
        <f t="shared" ca="1" si="46"/>
        <v>1</v>
      </c>
      <c r="H2878" s="1505" cm="1">
        <f t="array" aca="1" ref="H2878" ca="1">IF(I2878&lt;&gt;"",INDIRECT("'"&amp;I2878&amp;"'!"&amp;J2878),"")</f>
        <v>0</v>
      </c>
      <c r="I2878" s="1510" t="s">
        <v>4916</v>
      </c>
      <c r="J2878" s="1506" t="s">
        <v>5597</v>
      </c>
      <c r="K2878" s="4"/>
    </row>
    <row r="2879" spans="1:11" ht="15">
      <c r="A2879" s="5">
        <v>2820</v>
      </c>
      <c r="B2879" s="721"/>
      <c r="F2879" s="4" t="s">
        <v>4914</v>
      </c>
      <c r="G2879" s="1" t="b">
        <f t="shared" ca="1" si="46"/>
        <v>1</v>
      </c>
      <c r="H2879" s="1505" t="str" cm="1">
        <f t="array" aca="1" ref="H2879" ca="1">IF(I2879&lt;&gt;"",INDIRECT("'"&amp;I2879&amp;"'!"&amp;J2879),"")</f>
        <v/>
      </c>
      <c r="I2879" s="1510"/>
      <c r="J2879" s="1506"/>
      <c r="K2879" s="4"/>
    </row>
    <row r="2880" spans="1:11" ht="15">
      <c r="A2880" s="5">
        <v>2821</v>
      </c>
      <c r="B2880" s="721"/>
      <c r="F2880" s="4" t="s">
        <v>4914</v>
      </c>
      <c r="G2880" s="1" t="b">
        <f t="shared" ca="1" si="46"/>
        <v>1</v>
      </c>
      <c r="H2880" s="1505" t="str" cm="1">
        <f t="array" aca="1" ref="H2880" ca="1">IF(I2880&lt;&gt;"",INDIRECT("'"&amp;I2880&amp;"'!"&amp;J2880),"")</f>
        <v/>
      </c>
      <c r="I2880" s="1510"/>
      <c r="J2880" s="1506"/>
      <c r="K2880" s="4"/>
    </row>
    <row r="2881" spans="1:11" ht="15">
      <c r="A2881" s="5">
        <v>2822</v>
      </c>
      <c r="B2881" s="721"/>
      <c r="F2881" s="4" t="s">
        <v>4914</v>
      </c>
      <c r="G2881" s="1" t="b">
        <f t="shared" ca="1" si="46"/>
        <v>1</v>
      </c>
      <c r="H2881" s="1505" t="str" cm="1">
        <f t="array" aca="1" ref="H2881" ca="1">IF(I2881&lt;&gt;"",INDIRECT("'"&amp;I2881&amp;"'!"&amp;J2881),"")</f>
        <v/>
      </c>
      <c r="I2881" s="1510"/>
      <c r="J2881" s="1506"/>
      <c r="K2881" s="4"/>
    </row>
    <row r="2882" spans="1:11" ht="15">
      <c r="A2882" s="5">
        <v>2823</v>
      </c>
      <c r="B2882" s="721"/>
      <c r="F2882" s="4" t="s">
        <v>4914</v>
      </c>
      <c r="G2882" s="1" t="b">
        <f t="shared" ca="1" si="46"/>
        <v>1</v>
      </c>
      <c r="H2882" s="1505" t="str" cm="1">
        <f t="array" aca="1" ref="H2882" ca="1">IF(I2882&lt;&gt;"",INDIRECT("'"&amp;I2882&amp;"'!"&amp;J2882),"")</f>
        <v/>
      </c>
      <c r="I2882" s="1510"/>
      <c r="J2882" s="1506"/>
      <c r="K2882" s="4"/>
    </row>
    <row r="2883" spans="1:11" ht="15">
      <c r="A2883">
        <v>2824</v>
      </c>
      <c r="B2883" s="721">
        <f>'Assets-Liab 5-6'!I5</f>
        <v>0</v>
      </c>
      <c r="F2883" s="4"/>
      <c r="G2883" s="1" t="b">
        <f t="shared" ca="1" si="46"/>
        <v>1</v>
      </c>
      <c r="H2883" s="1505" cm="1">
        <f t="array" aca="1" ref="H2883" ca="1">IF(I2883&lt;&gt;"",INDIRECT("'"&amp;I2883&amp;"'!"&amp;J2883),"")</f>
        <v>0</v>
      </c>
      <c r="I2883" s="1510" t="s">
        <v>4916</v>
      </c>
      <c r="J2883" s="1506" t="s">
        <v>5596</v>
      </c>
      <c r="K2883" s="4"/>
    </row>
    <row r="2884" spans="1:11" ht="15">
      <c r="A2884" s="5">
        <v>2825</v>
      </c>
      <c r="B2884" s="721"/>
      <c r="F2884" s="4" t="s">
        <v>4914</v>
      </c>
      <c r="G2884" s="1" t="b">
        <f t="shared" ca="1" si="46"/>
        <v>1</v>
      </c>
      <c r="H2884" s="1505" t="str" cm="1">
        <f t="array" aca="1" ref="H2884" ca="1">IF(I2884&lt;&gt;"",INDIRECT("'"&amp;I2884&amp;"'!"&amp;J2884),"")</f>
        <v/>
      </c>
      <c r="I2884" s="1510"/>
      <c r="J2884" s="1506"/>
      <c r="K2884" s="4"/>
    </row>
    <row r="2885" spans="1:11" ht="15">
      <c r="A2885">
        <v>2826</v>
      </c>
      <c r="B2885" s="721">
        <f>'Assets-Liab 5-6'!I12</f>
        <v>0</v>
      </c>
      <c r="F2885" s="4"/>
      <c r="G2885" s="1" t="b">
        <f t="shared" ca="1" si="46"/>
        <v>1</v>
      </c>
      <c r="H2885" s="1505" cm="1">
        <f t="array" aca="1" ref="H2885" ca="1">IF(I2885&lt;&gt;"",INDIRECT("'"&amp;I2885&amp;"'!"&amp;J2885),"")</f>
        <v>0</v>
      </c>
      <c r="I2885" s="1510" t="s">
        <v>4916</v>
      </c>
      <c r="J2885" s="1506" t="s">
        <v>5600</v>
      </c>
      <c r="K2885" s="4"/>
    </row>
    <row r="2886" spans="1:11" ht="15">
      <c r="A2886">
        <v>2827</v>
      </c>
      <c r="B2886" s="721">
        <f>'Assets-Liab 5-6'!I13</f>
        <v>110888201</v>
      </c>
      <c r="F2886" s="4"/>
      <c r="G2886" s="1" t="b">
        <f t="shared" ca="1" si="46"/>
        <v>1</v>
      </c>
      <c r="H2886" s="1505" cm="1">
        <f t="array" aca="1" ref="H2886" ca="1">IF(I2886&lt;&gt;"",INDIRECT("'"&amp;I2886&amp;"'!"&amp;J2886),"")</f>
        <v>110888201</v>
      </c>
      <c r="I2886" s="1510" t="s">
        <v>4916</v>
      </c>
      <c r="J2886" s="1506" t="s">
        <v>5608</v>
      </c>
      <c r="K2886" s="4"/>
    </row>
    <row r="2887" spans="1:11" ht="15">
      <c r="A2887" s="5">
        <v>2828</v>
      </c>
      <c r="B2887" s="721"/>
      <c r="F2887" s="4" t="s">
        <v>4914</v>
      </c>
      <c r="G2887" s="1" t="b">
        <f t="shared" ca="1" si="46"/>
        <v>1</v>
      </c>
      <c r="H2887" s="1505" t="str" cm="1">
        <f t="array" aca="1" ref="H2887" ca="1">IF(I2887&lt;&gt;"",INDIRECT("'"&amp;I2887&amp;"'!"&amp;J2887),"")</f>
        <v/>
      </c>
      <c r="I2887" s="1510"/>
      <c r="J2887" s="1506"/>
      <c r="K2887" s="4"/>
    </row>
    <row r="2888" spans="1:11" ht="15">
      <c r="A2888" s="5">
        <v>2829</v>
      </c>
      <c r="B2888" s="721"/>
      <c r="C2888" s="2" t="s">
        <v>504</v>
      </c>
      <c r="F2888" s="4" t="s">
        <v>4914</v>
      </c>
      <c r="G2888" s="1" t="b">
        <f t="shared" ca="1" si="46"/>
        <v>1</v>
      </c>
      <c r="H2888" s="1505" t="str" cm="1">
        <f t="array" aca="1" ref="H2888" ca="1">IF(I2888&lt;&gt;"",INDIRECT("'"&amp;I2888&amp;"'!"&amp;J2888),"")</f>
        <v/>
      </c>
      <c r="I2888" s="1510"/>
      <c r="J2888" s="1506"/>
      <c r="K2888" s="4"/>
    </row>
    <row r="2889" spans="1:11" ht="15">
      <c r="A2889">
        <v>2830</v>
      </c>
      <c r="B2889" s="721">
        <f>'Assets-Liab 5-6'!L10</f>
        <v>0</v>
      </c>
      <c r="F2889" s="4"/>
      <c r="G2889" s="1" t="b">
        <f t="shared" ca="1" si="46"/>
        <v>1</v>
      </c>
      <c r="H2889" s="1505" cm="1">
        <f t="array" aca="1" ref="H2889" ca="1">IF(I2889&lt;&gt;"",INDIRECT("'"&amp;I2889&amp;"'!"&amp;J2889),"")</f>
        <v>0</v>
      </c>
      <c r="I2889" s="1510" t="s">
        <v>4916</v>
      </c>
      <c r="J2889" s="1506" t="s">
        <v>5619</v>
      </c>
      <c r="K2889" s="4"/>
    </row>
    <row r="2890" spans="1:11" ht="15">
      <c r="A2890">
        <v>2831</v>
      </c>
      <c r="B2890" s="721">
        <f>'Assets-Liab 5-6'!L5</f>
        <v>0</v>
      </c>
      <c r="F2890" s="4"/>
      <c r="G2890" s="1" t="b">
        <f t="shared" ca="1" si="46"/>
        <v>1</v>
      </c>
      <c r="H2890" s="1505" cm="1">
        <f t="array" aca="1" ref="H2890" ca="1">IF(I2890&lt;&gt;"",INDIRECT("'"&amp;I2890&amp;"'!"&amp;J2890),"")</f>
        <v>0</v>
      </c>
      <c r="I2890" s="1510" t="s">
        <v>4916</v>
      </c>
      <c r="J2890" s="1506" t="s">
        <v>5617</v>
      </c>
      <c r="K2890" s="4"/>
    </row>
    <row r="2891" spans="1:11" ht="15">
      <c r="A2891" s="5">
        <v>2832</v>
      </c>
      <c r="B2891" s="721"/>
      <c r="F2891" s="4" t="s">
        <v>4914</v>
      </c>
      <c r="G2891" s="1" t="b">
        <f t="shared" ca="1" si="46"/>
        <v>1</v>
      </c>
      <c r="H2891" s="1505" t="str" cm="1">
        <f t="array" aca="1" ref="H2891" ca="1">IF(I2891&lt;&gt;"",INDIRECT("'"&amp;I2891&amp;"'!"&amp;J2891),"")</f>
        <v/>
      </c>
      <c r="I2891" s="1510"/>
      <c r="J2891" s="1506"/>
      <c r="K2891" s="4"/>
    </row>
    <row r="2892" spans="1:11" ht="15">
      <c r="A2892">
        <v>2833</v>
      </c>
      <c r="B2892" s="721">
        <f>'Assets-Liab 5-6'!L12</f>
        <v>0</v>
      </c>
      <c r="F2892" s="4"/>
      <c r="G2892" s="1" t="b">
        <f t="shared" ca="1" si="46"/>
        <v>1</v>
      </c>
      <c r="H2892" s="1505" cm="1">
        <f t="array" aca="1" ref="H2892" ca="1">IF(I2892&lt;&gt;"",INDIRECT("'"&amp;I2892&amp;"'!"&amp;J2892),"")</f>
        <v>0</v>
      </c>
      <c r="I2892" s="1510" t="s">
        <v>4916</v>
      </c>
      <c r="J2892" s="1506" t="s">
        <v>5620</v>
      </c>
      <c r="K2892" s="4"/>
    </row>
    <row r="2893" spans="1:11" ht="15">
      <c r="A2893">
        <v>2834</v>
      </c>
      <c r="B2893" s="721">
        <f>'Assets-Liab 5-6'!L13</f>
        <v>0</v>
      </c>
      <c r="F2893" s="4"/>
      <c r="G2893" s="1" t="b">
        <f t="shared" ca="1" si="46"/>
        <v>1</v>
      </c>
      <c r="H2893" s="1505" cm="1">
        <f t="array" aca="1" ref="H2893" ca="1">IF(I2893&lt;&gt;"",INDIRECT("'"&amp;I2893&amp;"'!"&amp;J2893),"")</f>
        <v>0</v>
      </c>
      <c r="I2893" s="1510" t="s">
        <v>4916</v>
      </c>
      <c r="J2893" s="1506" t="s">
        <v>5621</v>
      </c>
      <c r="K2893" s="4"/>
    </row>
    <row r="2894" spans="1:11" ht="15">
      <c r="A2894" s="5">
        <v>2835</v>
      </c>
      <c r="B2894" s="721"/>
      <c r="F2894" s="4" t="s">
        <v>4914</v>
      </c>
      <c r="G2894" s="1" t="b">
        <f t="shared" ca="1" si="46"/>
        <v>1</v>
      </c>
      <c r="H2894" s="1505" t="str" cm="1">
        <f t="array" aca="1" ref="H2894" ca="1">IF(I2894&lt;&gt;"",INDIRECT("'"&amp;I2894&amp;"'!"&amp;J2894),"")</f>
        <v/>
      </c>
      <c r="I2894" s="1510"/>
      <c r="J2894" s="1506"/>
      <c r="K2894" s="4"/>
    </row>
    <row r="2895" spans="1:11" ht="15">
      <c r="A2895" s="5">
        <v>2836</v>
      </c>
      <c r="B2895" s="721"/>
      <c r="C2895" s="2" t="s">
        <v>504</v>
      </c>
      <c r="F2895" s="4" t="s">
        <v>4914</v>
      </c>
      <c r="G2895" s="1" t="b">
        <f t="shared" ca="1" si="46"/>
        <v>1</v>
      </c>
      <c r="H2895" s="1505" t="str" cm="1">
        <f t="array" aca="1" ref="H2895" ca="1">IF(I2895&lt;&gt;"",INDIRECT("'"&amp;I2895&amp;"'!"&amp;J2895),"")</f>
        <v/>
      </c>
      <c r="I2895" s="1510"/>
      <c r="J2895" s="1506"/>
      <c r="K2895" s="4"/>
    </row>
    <row r="2896" spans="1:11" ht="15">
      <c r="A2896" s="5">
        <v>2837</v>
      </c>
      <c r="B2896" s="721"/>
      <c r="F2896" s="4" t="s">
        <v>4914</v>
      </c>
      <c r="G2896" s="1" t="b">
        <f t="shared" ca="1" si="46"/>
        <v>1</v>
      </c>
      <c r="H2896" s="1505" t="str" cm="1">
        <f t="array" aca="1" ref="H2896" ca="1">IF(I2896&lt;&gt;"",INDIRECT("'"&amp;I2896&amp;"'!"&amp;J2896),"")</f>
        <v/>
      </c>
      <c r="I2896" s="1510"/>
      <c r="J2896" s="1506"/>
      <c r="K2896" s="4"/>
    </row>
    <row r="2897" spans="1:11" ht="15">
      <c r="A2897" s="5">
        <v>2838</v>
      </c>
      <c r="B2897" s="721"/>
      <c r="F2897" s="4" t="s">
        <v>4914</v>
      </c>
      <c r="G2897" s="1" t="b">
        <f t="shared" ca="1" si="46"/>
        <v>1</v>
      </c>
      <c r="H2897" s="1505" t="str" cm="1">
        <f t="array" aca="1" ref="H2897" ca="1">IF(I2897&lt;&gt;"",INDIRECT("'"&amp;I2897&amp;"'!"&amp;J2897),"")</f>
        <v/>
      </c>
      <c r="I2897" s="1510"/>
      <c r="J2897" s="1506"/>
      <c r="K2897" s="4"/>
    </row>
    <row r="2898" spans="1:11" ht="15">
      <c r="A2898" s="5">
        <v>2839</v>
      </c>
      <c r="B2898" s="721"/>
      <c r="F2898" s="4" t="s">
        <v>4914</v>
      </c>
      <c r="G2898" s="1" t="b">
        <f t="shared" ca="1" si="46"/>
        <v>1</v>
      </c>
      <c r="H2898" s="1505" t="str" cm="1">
        <f t="array" aca="1" ref="H2898" ca="1">IF(I2898&lt;&gt;"",INDIRECT("'"&amp;I2898&amp;"'!"&amp;J2898),"")</f>
        <v/>
      </c>
      <c r="I2898" s="1510"/>
      <c r="J2898" s="1506"/>
      <c r="K2898" s="4"/>
    </row>
    <row r="2899" spans="1:11" ht="15">
      <c r="A2899" s="5">
        <v>2840</v>
      </c>
      <c r="B2899" s="721"/>
      <c r="F2899" s="4" t="s">
        <v>4914</v>
      </c>
      <c r="G2899" s="1" t="b">
        <f t="shared" ca="1" si="46"/>
        <v>1</v>
      </c>
      <c r="H2899" s="1505" t="str" cm="1">
        <f t="array" aca="1" ref="H2899" ca="1">IF(I2899&lt;&gt;"",INDIRECT("'"&amp;I2899&amp;"'!"&amp;J2899),"")</f>
        <v/>
      </c>
      <c r="I2899" s="1510"/>
      <c r="J2899" s="1506"/>
      <c r="K2899" s="4"/>
    </row>
    <row r="2900" spans="1:11" ht="15">
      <c r="A2900" s="5">
        <v>2841</v>
      </c>
      <c r="B2900" s="721"/>
      <c r="F2900" s="4" t="s">
        <v>4914</v>
      </c>
      <c r="G2900" s="1" t="b">
        <f t="shared" ca="1" si="46"/>
        <v>1</v>
      </c>
      <c r="H2900" s="1505" t="str" cm="1">
        <f t="array" aca="1" ref="H2900" ca="1">IF(I2900&lt;&gt;"",INDIRECT("'"&amp;I2900&amp;"'!"&amp;J2900),"")</f>
        <v/>
      </c>
      <c r="I2900" s="1510"/>
      <c r="J2900" s="1506"/>
      <c r="K2900" s="4"/>
    </row>
    <row r="2901" spans="1:11" ht="15">
      <c r="A2901" s="5">
        <v>2842</v>
      </c>
      <c r="B2901" s="721"/>
      <c r="F2901" s="4" t="s">
        <v>4914</v>
      </c>
      <c r="G2901" s="1" t="b">
        <f t="shared" ca="1" si="46"/>
        <v>1</v>
      </c>
      <c r="H2901" s="1505" t="str" cm="1">
        <f t="array" aca="1" ref="H2901" ca="1">IF(I2901&lt;&gt;"",INDIRECT("'"&amp;I2901&amp;"'!"&amp;J2901),"")</f>
        <v/>
      </c>
      <c r="I2901" s="1510"/>
      <c r="J2901" s="1506"/>
      <c r="K2901" s="4"/>
    </row>
    <row r="2902" spans="1:11" ht="15">
      <c r="A2902" s="5">
        <v>2843</v>
      </c>
      <c r="B2902" s="721"/>
      <c r="F2902" s="4" t="s">
        <v>4914</v>
      </c>
      <c r="G2902" s="1" t="b">
        <f t="shared" ca="1" si="46"/>
        <v>1</v>
      </c>
      <c r="H2902" s="1505" t="str" cm="1">
        <f t="array" aca="1" ref="H2902" ca="1">IF(I2902&lt;&gt;"",INDIRECT("'"&amp;I2902&amp;"'!"&amp;J2902),"")</f>
        <v/>
      </c>
      <c r="I2902" s="1510"/>
      <c r="J2902" s="1506"/>
      <c r="K2902" s="4"/>
    </row>
    <row r="2903" spans="1:11" ht="15">
      <c r="A2903" s="5">
        <v>2844</v>
      </c>
      <c r="B2903" s="721"/>
      <c r="F2903" s="4" t="s">
        <v>4914</v>
      </c>
      <c r="G2903" s="1" t="b">
        <f t="shared" ca="1" si="46"/>
        <v>1</v>
      </c>
      <c r="H2903" s="1505" t="str" cm="1">
        <f t="array" aca="1" ref="H2903" ca="1">IF(I2903&lt;&gt;"",INDIRECT("'"&amp;I2903&amp;"'!"&amp;J2903),"")</f>
        <v/>
      </c>
      <c r="I2903" s="1510"/>
      <c r="J2903" s="1506"/>
      <c r="K2903" s="4"/>
    </row>
    <row r="2904" spans="1:11" ht="15">
      <c r="A2904" s="5">
        <v>2845</v>
      </c>
      <c r="B2904" s="721"/>
      <c r="F2904" s="4" t="s">
        <v>4914</v>
      </c>
      <c r="G2904" s="1" t="b">
        <f t="shared" ca="1" si="46"/>
        <v>1</v>
      </c>
      <c r="H2904" s="1505" t="str" cm="1">
        <f t="array" aca="1" ref="H2904" ca="1">IF(I2904&lt;&gt;"",INDIRECT("'"&amp;I2904&amp;"'!"&amp;J2904),"")</f>
        <v/>
      </c>
      <c r="I2904" s="1510"/>
      <c r="J2904" s="1506"/>
      <c r="K2904" s="4"/>
    </row>
    <row r="2905" spans="1:11" ht="15">
      <c r="A2905" s="5">
        <v>2846</v>
      </c>
      <c r="B2905" s="721"/>
      <c r="F2905" s="4" t="s">
        <v>4914</v>
      </c>
      <c r="G2905" s="1" t="b">
        <f t="shared" ca="1" si="46"/>
        <v>1</v>
      </c>
      <c r="H2905" s="1505" t="str" cm="1">
        <f t="array" aca="1" ref="H2905" ca="1">IF(I2905&lt;&gt;"",INDIRECT("'"&amp;I2905&amp;"'!"&amp;J2905),"")</f>
        <v/>
      </c>
      <c r="I2905" s="1510"/>
      <c r="J2905" s="1506"/>
      <c r="K2905" s="4"/>
    </row>
    <row r="2906" spans="1:11" ht="15">
      <c r="A2906">
        <v>2847</v>
      </c>
      <c r="B2906" s="721">
        <f>'Assets-Liab 5-6'!I32</f>
        <v>0</v>
      </c>
      <c r="F2906" s="4"/>
      <c r="G2906" s="1" t="b">
        <f t="shared" ca="1" si="46"/>
        <v>1</v>
      </c>
      <c r="H2906" s="1505" cm="1">
        <f t="array" aca="1" ref="H2906" ca="1">IF(I2906&lt;&gt;"",INDIRECT("'"&amp;I2906&amp;"'!"&amp;J2906),"")</f>
        <v>0</v>
      </c>
      <c r="I2906" s="1510" t="s">
        <v>4916</v>
      </c>
      <c r="J2906" s="1506" t="s">
        <v>5718</v>
      </c>
      <c r="K2906" s="4"/>
    </row>
    <row r="2907" spans="1:11" ht="15">
      <c r="A2907" s="5">
        <v>2848</v>
      </c>
      <c r="B2907" s="721"/>
      <c r="F2907" s="4" t="s">
        <v>4914</v>
      </c>
      <c r="G2907" s="1" t="b">
        <f t="shared" ca="1" si="46"/>
        <v>1</v>
      </c>
      <c r="H2907" s="1505" t="str" cm="1">
        <f t="array" aca="1" ref="H2907" ca="1">IF(I2907&lt;&gt;"",INDIRECT("'"&amp;I2907&amp;"'!"&amp;J2907),"")</f>
        <v/>
      </c>
      <c r="I2907" s="1510"/>
      <c r="J2907" s="1506"/>
      <c r="K2907" s="4"/>
    </row>
    <row r="2908" spans="1:11" ht="15">
      <c r="A2908">
        <v>2849</v>
      </c>
      <c r="B2908" s="721">
        <f>'Assets-Liab 5-6'!I34</f>
        <v>0</v>
      </c>
      <c r="F2908" s="4"/>
      <c r="G2908" s="1" t="b">
        <f t="shared" ca="1" si="46"/>
        <v>1</v>
      </c>
      <c r="H2908" s="1505" cm="1">
        <f t="array" aca="1" ref="H2908" ca="1">IF(I2908&lt;&gt;"",INDIRECT("'"&amp;I2908&amp;"'!"&amp;J2908),"")</f>
        <v>0</v>
      </c>
      <c r="I2908" s="1510" t="s">
        <v>4916</v>
      </c>
      <c r="J2908" s="1506" t="s">
        <v>4996</v>
      </c>
      <c r="K2908" s="4"/>
    </row>
    <row r="2909" spans="1:11" ht="15">
      <c r="A2909">
        <v>2850</v>
      </c>
      <c r="B2909" s="721">
        <f>'Assets-Liab 5-6'!I38</f>
        <v>0</v>
      </c>
      <c r="F2909" s="4"/>
      <c r="G2909" s="1" t="b">
        <f t="shared" ca="1" si="46"/>
        <v>1</v>
      </c>
      <c r="H2909" s="1505" cm="1">
        <f t="array" aca="1" ref="H2909" ca="1">IF(I2909&lt;&gt;"",INDIRECT("'"&amp;I2909&amp;"'!"&amp;J2909),"")</f>
        <v>0</v>
      </c>
      <c r="I2909" s="1510" t="s">
        <v>4916</v>
      </c>
      <c r="J2909" s="1506" t="s">
        <v>5719</v>
      </c>
      <c r="K2909" s="4"/>
    </row>
    <row r="2910" spans="1:11" ht="15">
      <c r="A2910">
        <v>2851</v>
      </c>
      <c r="B2910" s="721">
        <f>'Assets-Liab 5-6'!I39</f>
        <v>110888201</v>
      </c>
      <c r="C2910" s="2" t="s">
        <v>504</v>
      </c>
      <c r="F2910" s="4"/>
      <c r="G2910" s="1" t="b">
        <f t="shared" ca="1" si="46"/>
        <v>1</v>
      </c>
      <c r="H2910" s="1505" cm="1">
        <f t="array" aca="1" ref="H2910" ca="1">IF(I2910&lt;&gt;"",INDIRECT("'"&amp;I2910&amp;"'!"&amp;J2910),"")</f>
        <v>110888201</v>
      </c>
      <c r="I2910" s="1510" t="s">
        <v>4916</v>
      </c>
      <c r="J2910" s="1506" t="s">
        <v>5720</v>
      </c>
      <c r="K2910" s="4"/>
    </row>
    <row r="2911" spans="1:11" ht="15">
      <c r="A2911">
        <v>2852</v>
      </c>
      <c r="B2911" s="721">
        <f>'Assets-Liab 5-6'!I41</f>
        <v>110888201</v>
      </c>
      <c r="F2911" s="4"/>
      <c r="G2911" s="1" t="b">
        <f t="shared" ca="1" si="46"/>
        <v>1</v>
      </c>
      <c r="H2911" s="1505" cm="1">
        <f t="array" aca="1" ref="H2911" ca="1">IF(I2911&lt;&gt;"",INDIRECT("'"&amp;I2911&amp;"'!"&amp;J2911),"")</f>
        <v>110888201</v>
      </c>
      <c r="I2911" s="1510" t="s">
        <v>4916</v>
      </c>
      <c r="J2911" s="1506" t="s">
        <v>5721</v>
      </c>
      <c r="K2911" s="4"/>
    </row>
    <row r="2912" spans="1:11" ht="15">
      <c r="A2912">
        <v>2853</v>
      </c>
      <c r="B2912" s="721">
        <f>'Assets-Liab 5-6'!L33</f>
        <v>0</v>
      </c>
      <c r="F2912" s="4"/>
      <c r="G2912" s="1" t="b">
        <f t="shared" ref="G2912:G2975" ca="1" si="47">H2912=B2912</f>
        <v>1</v>
      </c>
      <c r="H2912" s="1505" cm="1">
        <f t="array" aca="1" ref="H2912" ca="1">IF(I2912&lt;&gt;"",INDIRECT("'"&amp;I2912&amp;"'!"&amp;J2912),"")</f>
        <v>0</v>
      </c>
      <c r="I2912" s="1510" t="s">
        <v>4916</v>
      </c>
      <c r="J2912" s="1506" t="s">
        <v>5722</v>
      </c>
      <c r="K2912" s="4"/>
    </row>
    <row r="2913" spans="1:11" ht="15">
      <c r="A2913" s="5">
        <v>2854</v>
      </c>
      <c r="B2913" s="721"/>
      <c r="C2913" s="2" t="s">
        <v>504</v>
      </c>
      <c r="F2913" s="4" t="s">
        <v>4914</v>
      </c>
      <c r="G2913" s="1" t="b">
        <f t="shared" ca="1" si="47"/>
        <v>1</v>
      </c>
      <c r="H2913" s="1505" t="str" cm="1">
        <f t="array" aca="1" ref="H2913" ca="1">IF(I2913&lt;&gt;"",INDIRECT("'"&amp;I2913&amp;"'!"&amp;J2913),"")</f>
        <v/>
      </c>
      <c r="I2913" s="1510"/>
      <c r="J2913" s="1506"/>
      <c r="K2913" s="4"/>
    </row>
    <row r="2914" spans="1:11" ht="15">
      <c r="A2914">
        <v>2855</v>
      </c>
      <c r="B2914" s="721">
        <f>'Assets-Liab 5-6'!L34</f>
        <v>0</v>
      </c>
      <c r="F2914" s="4"/>
      <c r="G2914" s="1" t="b">
        <f t="shared" ca="1" si="47"/>
        <v>1</v>
      </c>
      <c r="H2914" s="1505" cm="1">
        <f t="array" aca="1" ref="H2914" ca="1">IF(I2914&lt;&gt;"",INDIRECT("'"&amp;I2914&amp;"'!"&amp;J2914),"")</f>
        <v>0</v>
      </c>
      <c r="I2914" s="1510" t="s">
        <v>4916</v>
      </c>
      <c r="J2914" s="1506" t="s">
        <v>5723</v>
      </c>
      <c r="K2914" s="4"/>
    </row>
    <row r="2915" spans="1:11" ht="15">
      <c r="A2915">
        <v>2856</v>
      </c>
      <c r="B2915" s="721">
        <f>'Assets-Liab 5-6'!L41</f>
        <v>0</v>
      </c>
      <c r="F2915" s="4"/>
      <c r="G2915" s="1" t="b">
        <f t="shared" ca="1" si="47"/>
        <v>1</v>
      </c>
      <c r="H2915" s="1505" cm="1">
        <f t="array" aca="1" ref="H2915" ca="1">IF(I2915&lt;&gt;"",INDIRECT("'"&amp;I2915&amp;"'!"&amp;J2915),"")</f>
        <v>0</v>
      </c>
      <c r="I2915" s="1510" t="s">
        <v>4916</v>
      </c>
      <c r="J2915" s="1506" t="s">
        <v>5724</v>
      </c>
      <c r="K2915" s="4"/>
    </row>
    <row r="2916" spans="1:11" ht="15">
      <c r="A2916" s="5">
        <v>2857</v>
      </c>
      <c r="B2916" s="721"/>
      <c r="C2916" s="2" t="s">
        <v>504</v>
      </c>
      <c r="F2916" s="4" t="s">
        <v>4914</v>
      </c>
      <c r="G2916" s="1" t="b">
        <f t="shared" ca="1" si="47"/>
        <v>1</v>
      </c>
      <c r="H2916" s="1505" t="str" cm="1">
        <f t="array" aca="1" ref="H2916" ca="1">IF(I2916&lt;&gt;"",INDIRECT("'"&amp;I2916&amp;"'!"&amp;J2916),"")</f>
        <v/>
      </c>
      <c r="I2916" s="1510"/>
      <c r="J2916" s="1506"/>
      <c r="K2916" s="4"/>
    </row>
    <row r="2917" spans="1:11" ht="15">
      <c r="A2917" s="5">
        <v>2858</v>
      </c>
      <c r="B2917" s="721"/>
      <c r="C2917" s="2" t="s">
        <v>504</v>
      </c>
      <c r="F2917" s="4" t="s">
        <v>4914</v>
      </c>
      <c r="G2917" s="1" t="b">
        <f t="shared" ca="1" si="47"/>
        <v>1</v>
      </c>
      <c r="H2917" s="1505" t="str" cm="1">
        <f t="array" aca="1" ref="H2917" ca="1">IF(I2917&lt;&gt;"",INDIRECT("'"&amp;I2917&amp;"'!"&amp;J2917),"")</f>
        <v/>
      </c>
      <c r="I2917" s="1510"/>
      <c r="J2917" s="1506"/>
      <c r="K2917" s="4"/>
    </row>
    <row r="2918" spans="1:11" ht="15">
      <c r="A2918" s="5">
        <v>2859</v>
      </c>
      <c r="B2918" s="721"/>
      <c r="F2918" s="4" t="s">
        <v>4914</v>
      </c>
      <c r="G2918" s="1" t="b">
        <f t="shared" ca="1" si="47"/>
        <v>1</v>
      </c>
      <c r="H2918" s="1505" t="str" cm="1">
        <f t="array" aca="1" ref="H2918" ca="1">IF(I2918&lt;&gt;"",INDIRECT("'"&amp;I2918&amp;"'!"&amp;J2918),"")</f>
        <v/>
      </c>
      <c r="I2918" s="1510"/>
      <c r="J2918" s="1506"/>
      <c r="K2918" s="4"/>
    </row>
    <row r="2919" spans="1:11" ht="15">
      <c r="A2919" s="5">
        <v>2860</v>
      </c>
      <c r="B2919" s="721"/>
      <c r="F2919" s="4" t="s">
        <v>4914</v>
      </c>
      <c r="G2919" s="1" t="b">
        <f t="shared" ca="1" si="47"/>
        <v>1</v>
      </c>
      <c r="H2919" s="1505" t="str" cm="1">
        <f t="array" aca="1" ref="H2919" ca="1">IF(I2919&lt;&gt;"",INDIRECT("'"&amp;I2919&amp;"'!"&amp;J2919),"")</f>
        <v/>
      </c>
      <c r="I2919" s="1510"/>
      <c r="J2919" s="1506"/>
      <c r="K2919" s="4"/>
    </row>
    <row r="2920" spans="1:11" ht="15">
      <c r="A2920" s="5">
        <v>2861</v>
      </c>
      <c r="B2920" s="721"/>
      <c r="F2920" s="4" t="s">
        <v>4914</v>
      </c>
      <c r="G2920" s="1" t="b">
        <f t="shared" ca="1" si="47"/>
        <v>1</v>
      </c>
      <c r="H2920" s="1505" t="str" cm="1">
        <f t="array" aca="1" ref="H2920" ca="1">IF(I2920&lt;&gt;"",INDIRECT("'"&amp;I2920&amp;"'!"&amp;J2920),"")</f>
        <v/>
      </c>
      <c r="I2920" s="1510"/>
      <c r="J2920" s="1506"/>
      <c r="K2920" s="4"/>
    </row>
    <row r="2921" spans="1:11" ht="15">
      <c r="A2921" s="5">
        <v>2862</v>
      </c>
      <c r="B2921" s="721"/>
      <c r="F2921" s="4" t="s">
        <v>4914</v>
      </c>
      <c r="G2921" s="1" t="b">
        <f t="shared" ca="1" si="47"/>
        <v>1</v>
      </c>
      <c r="H2921" s="1505" t="str" cm="1">
        <f t="array" aca="1" ref="H2921" ca="1">IF(I2921&lt;&gt;"",INDIRECT("'"&amp;I2921&amp;"'!"&amp;J2921),"")</f>
        <v/>
      </c>
      <c r="I2921" s="1510"/>
      <c r="J2921" s="1506"/>
      <c r="K2921" s="4"/>
    </row>
    <row r="2922" spans="1:11" ht="15">
      <c r="A2922" s="5">
        <v>2863</v>
      </c>
      <c r="B2922" s="721"/>
      <c r="F2922" s="4" t="s">
        <v>4914</v>
      </c>
      <c r="G2922" s="1" t="b">
        <f t="shared" ca="1" si="47"/>
        <v>1</v>
      </c>
      <c r="H2922" s="1505" t="str" cm="1">
        <f t="array" aca="1" ref="H2922" ca="1">IF(I2922&lt;&gt;"",INDIRECT("'"&amp;I2922&amp;"'!"&amp;J2922),"")</f>
        <v/>
      </c>
      <c r="I2922" s="1510"/>
      <c r="J2922" s="1506"/>
      <c r="K2922" s="4"/>
    </row>
    <row r="2923" spans="1:11" ht="15">
      <c r="A2923" s="5">
        <v>2864</v>
      </c>
      <c r="B2923" s="721"/>
      <c r="F2923" s="4" t="s">
        <v>4914</v>
      </c>
      <c r="G2923" s="1" t="b">
        <f t="shared" ca="1" si="47"/>
        <v>1</v>
      </c>
      <c r="H2923" s="1505" t="str" cm="1">
        <f t="array" aca="1" ref="H2923" ca="1">IF(I2923&lt;&gt;"",INDIRECT("'"&amp;I2923&amp;"'!"&amp;J2923),"")</f>
        <v/>
      </c>
      <c r="I2923" s="1510"/>
      <c r="J2923" s="1506"/>
      <c r="K2923" s="4"/>
    </row>
    <row r="2924" spans="1:11" ht="15">
      <c r="A2924" s="5">
        <v>2865</v>
      </c>
      <c r="B2924" s="721"/>
      <c r="F2924" s="4" t="s">
        <v>4914</v>
      </c>
      <c r="G2924" s="1" t="b">
        <f t="shared" ca="1" si="47"/>
        <v>1</v>
      </c>
      <c r="H2924" s="1505" t="str" cm="1">
        <f t="array" aca="1" ref="H2924" ca="1">IF(I2924&lt;&gt;"",INDIRECT("'"&amp;I2924&amp;"'!"&amp;J2924),"")</f>
        <v/>
      </c>
      <c r="I2924" s="1510"/>
      <c r="J2924" s="1506"/>
      <c r="K2924" s="4"/>
    </row>
    <row r="2925" spans="1:11" ht="15">
      <c r="A2925" s="5">
        <v>2866</v>
      </c>
      <c r="B2925" s="721"/>
      <c r="F2925" s="4" t="s">
        <v>4914</v>
      </c>
      <c r="G2925" s="1" t="b">
        <f t="shared" ca="1" si="47"/>
        <v>1</v>
      </c>
      <c r="H2925" s="1505" t="str" cm="1">
        <f t="array" aca="1" ref="H2925" ca="1">IF(I2925&lt;&gt;"",INDIRECT("'"&amp;I2925&amp;"'!"&amp;J2925),"")</f>
        <v/>
      </c>
      <c r="I2925" s="1510"/>
      <c r="J2925" s="1506"/>
      <c r="K2925" s="4"/>
    </row>
    <row r="2926" spans="1:11" ht="15">
      <c r="A2926" s="5">
        <v>2867</v>
      </c>
      <c r="B2926" s="721"/>
      <c r="F2926" s="4" t="s">
        <v>4914</v>
      </c>
      <c r="G2926" s="1" t="b">
        <f t="shared" ca="1" si="47"/>
        <v>1</v>
      </c>
      <c r="H2926" s="1505" t="str" cm="1">
        <f t="array" aca="1" ref="H2926" ca="1">IF(I2926&lt;&gt;"",INDIRECT("'"&amp;I2926&amp;"'!"&amp;J2926),"")</f>
        <v/>
      </c>
      <c r="I2926" s="1510"/>
      <c r="J2926" s="1506"/>
      <c r="K2926" s="4"/>
    </row>
    <row r="2927" spans="1:11" ht="15">
      <c r="A2927" s="5">
        <v>2868</v>
      </c>
      <c r="B2927" s="721"/>
      <c r="F2927" s="4" t="s">
        <v>4914</v>
      </c>
      <c r="G2927" s="1" t="b">
        <f t="shared" ca="1" si="47"/>
        <v>1</v>
      </c>
      <c r="H2927" s="1505" t="str" cm="1">
        <f t="array" aca="1" ref="H2927" ca="1">IF(I2927&lt;&gt;"",INDIRECT("'"&amp;I2927&amp;"'!"&amp;J2927),"")</f>
        <v/>
      </c>
      <c r="I2927" s="1510"/>
      <c r="J2927" s="1506"/>
      <c r="K2927" s="4"/>
    </row>
    <row r="2928" spans="1:11" ht="15">
      <c r="A2928" s="5">
        <v>2869</v>
      </c>
      <c r="B2928" s="721"/>
      <c r="F2928" s="4" t="s">
        <v>4914</v>
      </c>
      <c r="G2928" s="1" t="b">
        <f t="shared" ca="1" si="47"/>
        <v>1</v>
      </c>
      <c r="H2928" s="1505" t="str" cm="1">
        <f t="array" aca="1" ref="H2928" ca="1">IF(I2928&lt;&gt;"",INDIRECT("'"&amp;I2928&amp;"'!"&amp;J2928),"")</f>
        <v/>
      </c>
      <c r="I2928" s="1510"/>
      <c r="J2928" s="1506"/>
      <c r="K2928" s="4"/>
    </row>
    <row r="2929" spans="1:11" ht="15">
      <c r="A2929" s="5">
        <v>2870</v>
      </c>
      <c r="B2929" s="721"/>
      <c r="F2929" s="4" t="s">
        <v>4914</v>
      </c>
      <c r="G2929" s="1" t="b">
        <f t="shared" ca="1" si="47"/>
        <v>1</v>
      </c>
      <c r="H2929" s="1505" t="str" cm="1">
        <f t="array" aca="1" ref="H2929" ca="1">IF(I2929&lt;&gt;"",INDIRECT("'"&amp;I2929&amp;"'!"&amp;J2929),"")</f>
        <v/>
      </c>
      <c r="I2929" s="1510"/>
      <c r="J2929" s="1506"/>
      <c r="K2929" s="4"/>
    </row>
    <row r="2930" spans="1:11" ht="15">
      <c r="A2930" s="5">
        <v>2871</v>
      </c>
      <c r="B2930" s="721"/>
      <c r="F2930" s="4" t="s">
        <v>4914</v>
      </c>
      <c r="G2930" s="1" t="b">
        <f t="shared" ca="1" si="47"/>
        <v>1</v>
      </c>
      <c r="H2930" s="1505" t="str" cm="1">
        <f t="array" aca="1" ref="H2930" ca="1">IF(I2930&lt;&gt;"",INDIRECT("'"&amp;I2930&amp;"'!"&amp;J2930),"")</f>
        <v/>
      </c>
      <c r="I2930" s="1510"/>
      <c r="J2930" s="1506"/>
      <c r="K2930" s="4"/>
    </row>
    <row r="2931" spans="1:11" ht="15">
      <c r="A2931" s="5">
        <v>2872</v>
      </c>
      <c r="B2931" s="721"/>
      <c r="F2931" s="4" t="s">
        <v>4914</v>
      </c>
      <c r="G2931" s="1" t="b">
        <f t="shared" ca="1" si="47"/>
        <v>1</v>
      </c>
      <c r="H2931" s="1505" t="str" cm="1">
        <f t="array" aca="1" ref="H2931" ca="1">IF(I2931&lt;&gt;"",INDIRECT("'"&amp;I2931&amp;"'!"&amp;J2931),"")</f>
        <v/>
      </c>
      <c r="I2931" s="1510"/>
      <c r="J2931" s="1506"/>
      <c r="K2931" s="4"/>
    </row>
    <row r="2932" spans="1:11" ht="15">
      <c r="A2932" s="5">
        <v>2873</v>
      </c>
      <c r="B2932" s="721"/>
      <c r="F2932" s="4" t="s">
        <v>4914</v>
      </c>
      <c r="G2932" s="1" t="b">
        <f t="shared" ca="1" si="47"/>
        <v>1</v>
      </c>
      <c r="H2932" s="1505" t="str" cm="1">
        <f t="array" aca="1" ref="H2932" ca="1">IF(I2932&lt;&gt;"",INDIRECT("'"&amp;I2932&amp;"'!"&amp;J2932),"")</f>
        <v/>
      </c>
      <c r="I2932" s="1510"/>
      <c r="J2932" s="1506"/>
      <c r="K2932" s="4"/>
    </row>
    <row r="2933" spans="1:11" ht="15">
      <c r="A2933" s="5">
        <v>2874</v>
      </c>
      <c r="B2933" s="721"/>
      <c r="F2933" s="4" t="s">
        <v>4914</v>
      </c>
      <c r="G2933" s="1" t="b">
        <f t="shared" ca="1" si="47"/>
        <v>1</v>
      </c>
      <c r="H2933" s="1505" t="str" cm="1">
        <f t="array" aca="1" ref="H2933" ca="1">IF(I2933&lt;&gt;"",INDIRECT("'"&amp;I2933&amp;"'!"&amp;J2933),"")</f>
        <v/>
      </c>
      <c r="I2933" s="1510"/>
      <c r="J2933" s="1506"/>
      <c r="K2933" s="4"/>
    </row>
    <row r="2934" spans="1:11" ht="15">
      <c r="A2934" s="5">
        <v>2875</v>
      </c>
      <c r="B2934" s="721"/>
      <c r="F2934" s="4" t="s">
        <v>4914</v>
      </c>
      <c r="G2934" s="1" t="b">
        <f t="shared" ca="1" si="47"/>
        <v>1</v>
      </c>
      <c r="H2934" s="1505" t="str" cm="1">
        <f t="array" aca="1" ref="H2934" ca="1">IF(I2934&lt;&gt;"",INDIRECT("'"&amp;I2934&amp;"'!"&amp;J2934),"")</f>
        <v/>
      </c>
      <c r="I2934" s="1510"/>
      <c r="J2934" s="1506"/>
      <c r="K2934" s="4"/>
    </row>
    <row r="2935" spans="1:11" ht="15">
      <c r="A2935" s="5">
        <v>2876</v>
      </c>
      <c r="B2935" s="721"/>
      <c r="F2935" s="4" t="s">
        <v>4914</v>
      </c>
      <c r="G2935" s="1" t="b">
        <f t="shared" ca="1" si="47"/>
        <v>1</v>
      </c>
      <c r="H2935" s="1505" t="str" cm="1">
        <f t="array" aca="1" ref="H2935" ca="1">IF(I2935&lt;&gt;"",INDIRECT("'"&amp;I2935&amp;"'!"&amp;J2935),"")</f>
        <v/>
      </c>
      <c r="I2935" s="1510"/>
      <c r="J2935" s="1506"/>
      <c r="K2935" s="4"/>
    </row>
    <row r="2936" spans="1:11" ht="15">
      <c r="A2936" s="5">
        <v>2877</v>
      </c>
      <c r="B2936" s="721"/>
      <c r="F2936" s="4" t="s">
        <v>4914</v>
      </c>
      <c r="G2936" s="1" t="b">
        <f t="shared" ca="1" si="47"/>
        <v>1</v>
      </c>
      <c r="H2936" s="1505" t="str" cm="1">
        <f t="array" aca="1" ref="H2936" ca="1">IF(I2936&lt;&gt;"",INDIRECT("'"&amp;I2936&amp;"'!"&amp;J2936),"")</f>
        <v/>
      </c>
      <c r="I2936" s="1510"/>
      <c r="J2936" s="1506"/>
      <c r="K2936" s="4"/>
    </row>
    <row r="2937" spans="1:11" ht="15">
      <c r="A2937" s="5">
        <v>2878</v>
      </c>
      <c r="B2937" s="721"/>
      <c r="F2937" s="4" t="s">
        <v>4914</v>
      </c>
      <c r="G2937" s="1" t="b">
        <f t="shared" ca="1" si="47"/>
        <v>1</v>
      </c>
      <c r="H2937" s="1505" t="str" cm="1">
        <f t="array" aca="1" ref="H2937" ca="1">IF(I2937&lt;&gt;"",INDIRECT("'"&amp;I2937&amp;"'!"&amp;J2937),"")</f>
        <v/>
      </c>
      <c r="I2937" s="1510"/>
      <c r="J2937" s="1506"/>
      <c r="K2937" s="4"/>
    </row>
    <row r="2938" spans="1:11" ht="15">
      <c r="A2938" s="5">
        <v>2879</v>
      </c>
      <c r="B2938" s="721"/>
      <c r="F2938" s="4" t="s">
        <v>4914</v>
      </c>
      <c r="G2938" s="1" t="b">
        <f t="shared" ca="1" si="47"/>
        <v>1</v>
      </c>
      <c r="H2938" s="1505" t="str" cm="1">
        <f t="array" aca="1" ref="H2938" ca="1">IF(I2938&lt;&gt;"",INDIRECT("'"&amp;I2938&amp;"'!"&amp;J2938),"")</f>
        <v/>
      </c>
      <c r="I2938" s="1510"/>
      <c r="J2938" s="1506"/>
      <c r="K2938" s="4"/>
    </row>
    <row r="2939" spans="1:11" ht="15">
      <c r="A2939" s="5">
        <v>2880</v>
      </c>
      <c r="B2939" s="721"/>
      <c r="F2939" s="4" t="s">
        <v>4914</v>
      </c>
      <c r="G2939" s="1" t="b">
        <f t="shared" ca="1" si="47"/>
        <v>1</v>
      </c>
      <c r="H2939" s="1505" t="str" cm="1">
        <f t="array" aca="1" ref="H2939" ca="1">IF(I2939&lt;&gt;"",INDIRECT("'"&amp;I2939&amp;"'!"&amp;J2939),"")</f>
        <v/>
      </c>
      <c r="I2939" s="1510"/>
      <c r="J2939" s="1506"/>
      <c r="K2939" s="4"/>
    </row>
    <row r="2940" spans="1:11" ht="15">
      <c r="A2940" s="5">
        <v>2881</v>
      </c>
      <c r="B2940" s="721"/>
      <c r="F2940" s="4" t="s">
        <v>4914</v>
      </c>
      <c r="G2940" s="1" t="b">
        <f t="shared" ca="1" si="47"/>
        <v>1</v>
      </c>
      <c r="H2940" s="1505" t="str" cm="1">
        <f t="array" aca="1" ref="H2940" ca="1">IF(I2940&lt;&gt;"",INDIRECT("'"&amp;I2940&amp;"'!"&amp;J2940),"")</f>
        <v/>
      </c>
      <c r="I2940" s="1510"/>
      <c r="J2940" s="1506"/>
      <c r="K2940" s="4"/>
    </row>
    <row r="2941" spans="1:11" ht="15">
      <c r="A2941" s="5">
        <v>2882</v>
      </c>
      <c r="B2941" s="721"/>
      <c r="F2941" s="4" t="s">
        <v>4914</v>
      </c>
      <c r="G2941" s="1" t="b">
        <f t="shared" ca="1" si="47"/>
        <v>1</v>
      </c>
      <c r="H2941" s="1505" t="str" cm="1">
        <f t="array" aca="1" ref="H2941" ca="1">IF(I2941&lt;&gt;"",INDIRECT("'"&amp;I2941&amp;"'!"&amp;J2941),"")</f>
        <v/>
      </c>
      <c r="I2941" s="1510"/>
      <c r="J2941" s="1506"/>
      <c r="K2941" s="4"/>
    </row>
    <row r="2942" spans="1:11" ht="15">
      <c r="A2942" s="5">
        <v>2883</v>
      </c>
      <c r="B2942" s="721"/>
      <c r="F2942" s="4" t="s">
        <v>4914</v>
      </c>
      <c r="G2942" s="1" t="b">
        <f t="shared" ca="1" si="47"/>
        <v>1</v>
      </c>
      <c r="H2942" s="1505" t="str" cm="1">
        <f t="array" aca="1" ref="H2942" ca="1">IF(I2942&lt;&gt;"",INDIRECT("'"&amp;I2942&amp;"'!"&amp;J2942),"")</f>
        <v/>
      </c>
      <c r="I2942" s="1510"/>
      <c r="J2942" s="1506"/>
      <c r="K2942" s="4"/>
    </row>
    <row r="2943" spans="1:11" ht="15">
      <c r="A2943" s="5">
        <v>2884</v>
      </c>
      <c r="B2943" s="721"/>
      <c r="F2943" s="4" t="s">
        <v>4914</v>
      </c>
      <c r="G2943" s="1" t="b">
        <f t="shared" ca="1" si="47"/>
        <v>1</v>
      </c>
      <c r="H2943" s="1505" t="str" cm="1">
        <f t="array" aca="1" ref="H2943" ca="1">IF(I2943&lt;&gt;"",INDIRECT("'"&amp;I2943&amp;"'!"&amp;J2943),"")</f>
        <v/>
      </c>
      <c r="I2943" s="1510"/>
      <c r="J2943" s="1506"/>
      <c r="K2943" s="4"/>
    </row>
    <row r="2944" spans="1:11" ht="15">
      <c r="A2944" s="5">
        <v>2885</v>
      </c>
      <c r="B2944" s="721"/>
      <c r="F2944" s="4" t="s">
        <v>4914</v>
      </c>
      <c r="G2944" s="1" t="b">
        <f t="shared" ca="1" si="47"/>
        <v>1</v>
      </c>
      <c r="H2944" s="1505" t="str" cm="1">
        <f t="array" aca="1" ref="H2944" ca="1">IF(I2944&lt;&gt;"",INDIRECT("'"&amp;I2944&amp;"'!"&amp;J2944),"")</f>
        <v/>
      </c>
      <c r="I2944" s="1510"/>
      <c r="J2944" s="1506"/>
      <c r="K2944" s="4"/>
    </row>
    <row r="2945" spans="1:11" ht="15">
      <c r="A2945">
        <v>2886</v>
      </c>
      <c r="B2945" s="721">
        <f>'Expenditures 16-24'!E103</f>
        <v>0</v>
      </c>
      <c r="F2945" s="4"/>
      <c r="G2945" s="1" t="b">
        <f t="shared" ca="1" si="47"/>
        <v>1</v>
      </c>
      <c r="H2945" s="1505" cm="1">
        <f t="array" aca="1" ref="H2945" ca="1">IF(I2945&lt;&gt;"",INDIRECT("'"&amp;I2945&amp;"'!"&amp;J2945),"")</f>
        <v>0</v>
      </c>
      <c r="I2945" s="1510" t="s">
        <v>4998</v>
      </c>
      <c r="J2945" s="1506" t="s">
        <v>5725</v>
      </c>
      <c r="K2945" s="4"/>
    </row>
    <row r="2946" spans="1:11" ht="15">
      <c r="A2946" s="5">
        <v>2887</v>
      </c>
      <c r="B2946" s="721"/>
      <c r="F2946" s="4" t="s">
        <v>4914</v>
      </c>
      <c r="G2946" s="1" t="b">
        <f t="shared" ca="1" si="47"/>
        <v>1</v>
      </c>
      <c r="H2946" s="1505" t="str" cm="1">
        <f t="array" aca="1" ref="H2946" ca="1">IF(I2946&lt;&gt;"",INDIRECT("'"&amp;I2946&amp;"'!"&amp;J2946),"")</f>
        <v/>
      </c>
      <c r="I2946" s="1510"/>
      <c r="J2946" s="1506"/>
      <c r="K2946" s="4"/>
    </row>
    <row r="2947" spans="1:11" ht="15">
      <c r="A2947">
        <v>2888</v>
      </c>
      <c r="B2947" s="721">
        <f>'Expenditures 16-24'!E80</f>
        <v>104653</v>
      </c>
      <c r="F2947" s="4"/>
      <c r="G2947" s="1" t="b">
        <f t="shared" ca="1" si="47"/>
        <v>1</v>
      </c>
      <c r="H2947" s="1505" cm="1">
        <f t="array" aca="1" ref="H2947" ca="1">IF(I2947&lt;&gt;"",INDIRECT("'"&amp;I2947&amp;"'!"&amp;J2947),"")</f>
        <v>104653</v>
      </c>
      <c r="I2947" s="1510" t="s">
        <v>4998</v>
      </c>
      <c r="J2947" s="1506" t="s">
        <v>5642</v>
      </c>
      <c r="K2947" s="4"/>
    </row>
    <row r="2948" spans="1:11" ht="15">
      <c r="A2948">
        <v>2889</v>
      </c>
      <c r="B2948" s="721">
        <f>'Expenditures 16-24'!E81</f>
        <v>177488</v>
      </c>
      <c r="F2948" s="4"/>
      <c r="G2948" s="1" t="b">
        <f t="shared" ca="1" si="47"/>
        <v>1</v>
      </c>
      <c r="H2948" s="1505" cm="1">
        <f t="array" aca="1" ref="H2948" ca="1">IF(I2948&lt;&gt;"",INDIRECT("'"&amp;I2948&amp;"'!"&amp;J2948),"")</f>
        <v>177488</v>
      </c>
      <c r="I2948" s="1510" t="s">
        <v>4998</v>
      </c>
      <c r="J2948" s="1506" t="s">
        <v>5520</v>
      </c>
      <c r="K2948" s="4"/>
    </row>
    <row r="2949" spans="1:11" ht="15">
      <c r="A2949">
        <v>2890</v>
      </c>
      <c r="B2949" s="721">
        <f>'Expenditures 16-24'!E82</f>
        <v>0</v>
      </c>
      <c r="F2949" s="4"/>
      <c r="G2949" s="1" t="b">
        <f t="shared" ca="1" si="47"/>
        <v>1</v>
      </c>
      <c r="H2949" s="1505" cm="1">
        <f t="array" aca="1" ref="H2949" ca="1">IF(I2949&lt;&gt;"",INDIRECT("'"&amp;I2949&amp;"'!"&amp;J2949),"")</f>
        <v>0</v>
      </c>
      <c r="I2949" s="1510" t="s">
        <v>4998</v>
      </c>
      <c r="J2949" s="1506" t="s">
        <v>5726</v>
      </c>
      <c r="K2949" s="4"/>
    </row>
    <row r="2950" spans="1:11" ht="15">
      <c r="A2950">
        <v>2891</v>
      </c>
      <c r="B2950" s="721">
        <f>'Expenditures 16-24'!E83</f>
        <v>0</v>
      </c>
      <c r="F2950" s="4"/>
      <c r="G2950" s="1" t="b">
        <f t="shared" ca="1" si="47"/>
        <v>1</v>
      </c>
      <c r="H2950" s="1505" cm="1">
        <f t="array" aca="1" ref="H2950" ca="1">IF(I2950&lt;&gt;"",INDIRECT("'"&amp;I2950&amp;"'!"&amp;J2950),"")</f>
        <v>0</v>
      </c>
      <c r="I2950" s="1510" t="s">
        <v>4998</v>
      </c>
      <c r="J2950" s="1506" t="s">
        <v>5727</v>
      </c>
      <c r="K2950" s="4"/>
    </row>
    <row r="2951" spans="1:11" ht="15">
      <c r="A2951">
        <v>2892</v>
      </c>
      <c r="B2951" s="721">
        <f>'Expenditures 16-24'!E84</f>
        <v>0</v>
      </c>
      <c r="F2951" s="4"/>
      <c r="G2951" s="1" t="b">
        <f t="shared" ca="1" si="47"/>
        <v>1</v>
      </c>
      <c r="H2951" s="1505" cm="1">
        <f t="array" aca="1" ref="H2951" ca="1">IF(I2951&lt;&gt;"",INDIRECT("'"&amp;I2951&amp;"'!"&amp;J2951),"")</f>
        <v>0</v>
      </c>
      <c r="I2951" s="1510" t="s">
        <v>4998</v>
      </c>
      <c r="J2951" s="1506" t="s">
        <v>5728</v>
      </c>
      <c r="K2951" s="4"/>
    </row>
    <row r="2952" spans="1:11" ht="15">
      <c r="A2952">
        <v>2893</v>
      </c>
      <c r="B2952" s="721">
        <f>'Expenditures 16-24'!E85</f>
        <v>0</v>
      </c>
      <c r="F2952" s="4"/>
      <c r="G2952" s="1" t="b">
        <f t="shared" ca="1" si="47"/>
        <v>1</v>
      </c>
      <c r="H2952" s="1505" cm="1">
        <f t="array" aca="1" ref="H2952" ca="1">IF(I2952&lt;&gt;"",INDIRECT("'"&amp;I2952&amp;"'!"&amp;J2952),"")</f>
        <v>0</v>
      </c>
      <c r="I2952" s="1510" t="s">
        <v>4998</v>
      </c>
      <c r="J2952" s="1506" t="s">
        <v>5729</v>
      </c>
      <c r="K2952" s="4"/>
    </row>
    <row r="2953" spans="1:11" ht="15">
      <c r="A2953">
        <v>2894</v>
      </c>
      <c r="B2953" s="721">
        <f>'Expenditures 16-24'!H80</f>
        <v>795727</v>
      </c>
      <c r="F2953" s="4"/>
      <c r="G2953" s="1" t="b">
        <f t="shared" ca="1" si="47"/>
        <v>1</v>
      </c>
      <c r="H2953" s="1505" cm="1">
        <f t="array" aca="1" ref="H2953" ca="1">IF(I2953&lt;&gt;"",INDIRECT("'"&amp;I2953&amp;"'!"&amp;J2953),"")</f>
        <v>795727</v>
      </c>
      <c r="I2953" s="1510" t="s">
        <v>4998</v>
      </c>
      <c r="J2953" s="1506" t="s">
        <v>5647</v>
      </c>
      <c r="K2953" s="4"/>
    </row>
    <row r="2954" spans="1:11" ht="15">
      <c r="A2954">
        <v>2895</v>
      </c>
      <c r="B2954" s="721">
        <f>'Expenditures 16-24'!H81</f>
        <v>54200</v>
      </c>
      <c r="F2954" s="4"/>
      <c r="G2954" s="1" t="b">
        <f t="shared" ca="1" si="47"/>
        <v>1</v>
      </c>
      <c r="H2954" s="1505" cm="1">
        <f t="array" aca="1" ref="H2954" ca="1">IF(I2954&lt;&gt;"",INDIRECT("'"&amp;I2954&amp;"'!"&amp;J2954),"")</f>
        <v>54200</v>
      </c>
      <c r="I2954" s="1510" t="s">
        <v>4998</v>
      </c>
      <c r="J2954" s="1506" t="s">
        <v>5526</v>
      </c>
      <c r="K2954" s="4"/>
    </row>
    <row r="2955" spans="1:11" ht="15">
      <c r="A2955">
        <v>2896</v>
      </c>
      <c r="B2955" s="721">
        <f>'Expenditures 16-24'!H82</f>
        <v>0</v>
      </c>
      <c r="F2955" s="4"/>
      <c r="G2955" s="1" t="b">
        <f t="shared" ca="1" si="47"/>
        <v>1</v>
      </c>
      <c r="H2955" s="1505" cm="1">
        <f t="array" aca="1" ref="H2955" ca="1">IF(I2955&lt;&gt;"",INDIRECT("'"&amp;I2955&amp;"'!"&amp;J2955),"")</f>
        <v>0</v>
      </c>
      <c r="I2955" s="1510" t="s">
        <v>4998</v>
      </c>
      <c r="J2955" s="1506" t="s">
        <v>5730</v>
      </c>
      <c r="K2955" s="4"/>
    </row>
    <row r="2956" spans="1:11" ht="15">
      <c r="A2956">
        <v>2897</v>
      </c>
      <c r="B2956" s="721">
        <f>'Expenditures 16-24'!H83</f>
        <v>0</v>
      </c>
      <c r="F2956" s="4"/>
      <c r="G2956" s="1" t="b">
        <f t="shared" ca="1" si="47"/>
        <v>1</v>
      </c>
      <c r="H2956" s="1505" cm="1">
        <f t="array" aca="1" ref="H2956" ca="1">IF(I2956&lt;&gt;"",INDIRECT("'"&amp;I2956&amp;"'!"&amp;J2956),"")</f>
        <v>0</v>
      </c>
      <c r="I2956" s="1510" t="s">
        <v>4998</v>
      </c>
      <c r="J2956" s="1506" t="s">
        <v>5731</v>
      </c>
      <c r="K2956" s="4"/>
    </row>
    <row r="2957" spans="1:11" ht="15">
      <c r="A2957">
        <v>2898</v>
      </c>
      <c r="B2957" s="721">
        <f>'Expenditures 16-24'!H84</f>
        <v>0</v>
      </c>
      <c r="F2957" s="4"/>
      <c r="G2957" s="1" t="b">
        <f t="shared" ca="1" si="47"/>
        <v>1</v>
      </c>
      <c r="H2957" s="1505" cm="1">
        <f t="array" aca="1" ref="H2957" ca="1">IF(I2957&lt;&gt;"",INDIRECT("'"&amp;I2957&amp;"'!"&amp;J2957),"")</f>
        <v>0</v>
      </c>
      <c r="I2957" s="1510" t="s">
        <v>4998</v>
      </c>
      <c r="J2957" s="1506" t="s">
        <v>5732</v>
      </c>
      <c r="K2957" s="4"/>
    </row>
    <row r="2958" spans="1:11" ht="15">
      <c r="A2958">
        <v>2899</v>
      </c>
      <c r="B2958" s="721">
        <f>'Expenditures 16-24'!H85</f>
        <v>0</v>
      </c>
      <c r="F2958" s="4"/>
      <c r="G2958" s="1" t="b">
        <f t="shared" ca="1" si="47"/>
        <v>1</v>
      </c>
      <c r="H2958" s="1505" cm="1">
        <f t="array" aca="1" ref="H2958" ca="1">IF(I2958&lt;&gt;"",INDIRECT("'"&amp;I2958&amp;"'!"&amp;J2958),"")</f>
        <v>0</v>
      </c>
      <c r="I2958" s="1510" t="s">
        <v>4998</v>
      </c>
      <c r="J2958" s="1506" t="s">
        <v>5733</v>
      </c>
      <c r="K2958" s="4"/>
    </row>
    <row r="2959" spans="1:11" ht="15">
      <c r="A2959" s="5">
        <v>2900</v>
      </c>
      <c r="B2959" s="721"/>
      <c r="F2959" s="4" t="s">
        <v>4914</v>
      </c>
      <c r="G2959" s="1" t="b">
        <f t="shared" ca="1" si="47"/>
        <v>1</v>
      </c>
      <c r="H2959" s="1505" t="str" cm="1">
        <f t="array" aca="1" ref="H2959" ca="1">IF(I2959&lt;&gt;"",INDIRECT("'"&amp;I2959&amp;"'!"&amp;J2959),"")</f>
        <v/>
      </c>
      <c r="I2959" s="1510"/>
      <c r="J2959" s="1506"/>
      <c r="K2959" s="4"/>
    </row>
    <row r="2960" spans="1:11" ht="15">
      <c r="A2960" s="5">
        <v>2901</v>
      </c>
      <c r="B2960" s="721"/>
      <c r="F2960" s="4" t="s">
        <v>4914</v>
      </c>
      <c r="G2960" s="1" t="b">
        <f t="shared" ca="1" si="47"/>
        <v>1</v>
      </c>
      <c r="H2960" s="1505" t="str" cm="1">
        <f t="array" aca="1" ref="H2960" ca="1">IF(I2960&lt;&gt;"",INDIRECT("'"&amp;I2960&amp;"'!"&amp;J2960),"")</f>
        <v/>
      </c>
      <c r="I2960" s="1510"/>
      <c r="J2960" s="1506"/>
      <c r="K2960" s="4"/>
    </row>
    <row r="2961" spans="1:11" ht="15">
      <c r="A2961" s="5">
        <v>2902</v>
      </c>
      <c r="B2961" s="721"/>
      <c r="F2961" s="4" t="s">
        <v>4914</v>
      </c>
      <c r="G2961" s="1" t="b">
        <f t="shared" ca="1" si="47"/>
        <v>1</v>
      </c>
      <c r="H2961" s="1505" t="str" cm="1">
        <f t="array" aca="1" ref="H2961" ca="1">IF(I2961&lt;&gt;"",INDIRECT("'"&amp;I2961&amp;"'!"&amp;J2961),"")</f>
        <v/>
      </c>
      <c r="I2961" s="1510"/>
      <c r="J2961" s="1506"/>
      <c r="K2961" s="4"/>
    </row>
    <row r="2962" spans="1:11" ht="15">
      <c r="A2962" s="5">
        <v>2903</v>
      </c>
      <c r="B2962" s="721"/>
      <c r="F2962" s="4" t="s">
        <v>4914</v>
      </c>
      <c r="G2962" s="1" t="b">
        <f t="shared" ca="1" si="47"/>
        <v>1</v>
      </c>
      <c r="H2962" s="1505" t="str" cm="1">
        <f t="array" aca="1" ref="H2962" ca="1">IF(I2962&lt;&gt;"",INDIRECT("'"&amp;I2962&amp;"'!"&amp;J2962),"")</f>
        <v/>
      </c>
      <c r="I2962" s="1510"/>
      <c r="J2962" s="1506"/>
      <c r="K2962" s="4"/>
    </row>
    <row r="2963" spans="1:11" ht="15">
      <c r="A2963" s="5">
        <v>2904</v>
      </c>
      <c r="B2963" s="721"/>
      <c r="F2963" s="4" t="s">
        <v>4914</v>
      </c>
      <c r="G2963" s="1" t="b">
        <f t="shared" ca="1" si="47"/>
        <v>1</v>
      </c>
      <c r="H2963" s="1505" t="str" cm="1">
        <f t="array" aca="1" ref="H2963" ca="1">IF(I2963&lt;&gt;"",INDIRECT("'"&amp;I2963&amp;"'!"&amp;J2963),"")</f>
        <v/>
      </c>
      <c r="I2963" s="1510"/>
      <c r="J2963" s="1506"/>
      <c r="K2963" s="4"/>
    </row>
    <row r="2964" spans="1:11" ht="15">
      <c r="A2964" s="5">
        <v>2905</v>
      </c>
      <c r="B2964" s="721"/>
      <c r="F2964" s="4" t="s">
        <v>4914</v>
      </c>
      <c r="G2964" s="1" t="b">
        <f t="shared" ca="1" si="47"/>
        <v>1</v>
      </c>
      <c r="H2964" s="1505" t="str" cm="1">
        <f t="array" aca="1" ref="H2964" ca="1">IF(I2964&lt;&gt;"",INDIRECT("'"&amp;I2964&amp;"'!"&amp;J2964),"")</f>
        <v/>
      </c>
      <c r="I2964" s="1510"/>
      <c r="J2964" s="1506"/>
      <c r="K2964" s="4"/>
    </row>
    <row r="2965" spans="1:11" ht="15">
      <c r="A2965" s="5">
        <v>2906</v>
      </c>
      <c r="B2965" s="721"/>
      <c r="F2965" s="4" t="s">
        <v>4914</v>
      </c>
      <c r="G2965" s="1" t="b">
        <f t="shared" ca="1" si="47"/>
        <v>1</v>
      </c>
      <c r="H2965" s="1505" t="str" cm="1">
        <f t="array" aca="1" ref="H2965" ca="1">IF(I2965&lt;&gt;"",INDIRECT("'"&amp;I2965&amp;"'!"&amp;J2965),"")</f>
        <v/>
      </c>
      <c r="I2965" s="1510"/>
      <c r="J2965" s="1506"/>
      <c r="K2965" s="4"/>
    </row>
    <row r="2966" spans="1:11" ht="15">
      <c r="A2966" s="5">
        <v>2907</v>
      </c>
      <c r="B2966" s="721"/>
      <c r="F2966" s="4" t="s">
        <v>4914</v>
      </c>
      <c r="G2966" s="1" t="b">
        <f t="shared" ca="1" si="47"/>
        <v>1</v>
      </c>
      <c r="H2966" s="1505" t="str" cm="1">
        <f t="array" aca="1" ref="H2966" ca="1">IF(I2966&lt;&gt;"",INDIRECT("'"&amp;I2966&amp;"'!"&amp;J2966),"")</f>
        <v/>
      </c>
      <c r="I2966" s="1510"/>
      <c r="J2966" s="1506"/>
      <c r="K2966" s="4"/>
    </row>
    <row r="2967" spans="1:11" ht="15">
      <c r="A2967" s="5">
        <v>2908</v>
      </c>
      <c r="B2967" s="721"/>
      <c r="F2967" s="4" t="s">
        <v>4914</v>
      </c>
      <c r="G2967" s="1" t="b">
        <f t="shared" ca="1" si="47"/>
        <v>1</v>
      </c>
      <c r="H2967" s="1505" t="str" cm="1">
        <f t="array" aca="1" ref="H2967" ca="1">IF(I2967&lt;&gt;"",INDIRECT("'"&amp;I2967&amp;"'!"&amp;J2967),"")</f>
        <v/>
      </c>
      <c r="I2967" s="1510"/>
      <c r="J2967" s="1506"/>
      <c r="K2967" s="4"/>
    </row>
    <row r="2968" spans="1:11" ht="15">
      <c r="A2968" s="5">
        <v>2909</v>
      </c>
      <c r="B2968" s="721"/>
      <c r="F2968" s="4" t="s">
        <v>4914</v>
      </c>
      <c r="G2968" s="1" t="b">
        <f t="shared" ca="1" si="47"/>
        <v>1</v>
      </c>
      <c r="H2968" s="1505" t="str" cm="1">
        <f t="array" aca="1" ref="H2968" ca="1">IF(I2968&lt;&gt;"",INDIRECT("'"&amp;I2968&amp;"'!"&amp;J2968),"")</f>
        <v/>
      </c>
      <c r="I2968" s="1510"/>
      <c r="J2968" s="1506"/>
      <c r="K2968" s="4"/>
    </row>
    <row r="2969" spans="1:11" ht="15">
      <c r="A2969" s="5">
        <v>2910</v>
      </c>
      <c r="B2969" s="721"/>
      <c r="F2969" s="4" t="s">
        <v>4914</v>
      </c>
      <c r="G2969" s="1" t="b">
        <f t="shared" ca="1" si="47"/>
        <v>1</v>
      </c>
      <c r="H2969" s="1505" t="str" cm="1">
        <f t="array" aca="1" ref="H2969" ca="1">IF(I2969&lt;&gt;"",INDIRECT("'"&amp;I2969&amp;"'!"&amp;J2969),"")</f>
        <v/>
      </c>
      <c r="I2969" s="1510"/>
      <c r="J2969" s="1506"/>
      <c r="K2969" s="4"/>
    </row>
    <row r="2970" spans="1:11" ht="15">
      <c r="A2970" s="5">
        <v>2911</v>
      </c>
      <c r="B2970" s="721"/>
      <c r="F2970" s="4" t="s">
        <v>4914</v>
      </c>
      <c r="G2970" s="1" t="b">
        <f t="shared" ca="1" si="47"/>
        <v>1</v>
      </c>
      <c r="H2970" s="1505" t="str" cm="1">
        <f t="array" aca="1" ref="H2970" ca="1">IF(I2970&lt;&gt;"",INDIRECT("'"&amp;I2970&amp;"'!"&amp;J2970),"")</f>
        <v/>
      </c>
      <c r="I2970" s="1510"/>
      <c r="J2970" s="1506"/>
      <c r="K2970" s="4"/>
    </row>
    <row r="2971" spans="1:11" ht="15">
      <c r="A2971">
        <v>2912</v>
      </c>
      <c r="B2971" s="721">
        <f>'Expenditures 16-24'!K80</f>
        <v>900380</v>
      </c>
      <c r="F2971" s="4"/>
      <c r="G2971" s="1" t="b">
        <f t="shared" ca="1" si="47"/>
        <v>1</v>
      </c>
      <c r="H2971" s="1505" cm="1">
        <f t="array" aca="1" ref="H2971" ca="1">IF(I2971&lt;&gt;"",INDIRECT("'"&amp;I2971&amp;"'!"&amp;J2971),"")</f>
        <v>900380</v>
      </c>
      <c r="I2971" s="1510" t="s">
        <v>4998</v>
      </c>
      <c r="J2971" s="1506" t="s">
        <v>5734</v>
      </c>
      <c r="K2971" s="4"/>
    </row>
    <row r="2972" spans="1:11" ht="15">
      <c r="A2972">
        <v>2913</v>
      </c>
      <c r="B2972" s="721">
        <f>'Expenditures 16-24'!K81</f>
        <v>231688</v>
      </c>
      <c r="F2972" s="4"/>
      <c r="G2972" s="1" t="b">
        <f t="shared" ca="1" si="47"/>
        <v>1</v>
      </c>
      <c r="H2972" s="1505" cm="1">
        <f t="array" aca="1" ref="H2972" ca="1">IF(I2972&lt;&gt;"",INDIRECT("'"&amp;I2972&amp;"'!"&amp;J2972),"")</f>
        <v>231688</v>
      </c>
      <c r="I2972" s="1510" t="s">
        <v>4998</v>
      </c>
      <c r="J2972" s="1506" t="s">
        <v>5735</v>
      </c>
      <c r="K2972" s="4"/>
    </row>
    <row r="2973" spans="1:11" ht="15">
      <c r="A2973">
        <v>2914</v>
      </c>
      <c r="B2973" s="721">
        <f>'Expenditures 16-24'!K82</f>
        <v>0</v>
      </c>
      <c r="C2973" s="2" t="s">
        <v>504</v>
      </c>
      <c r="F2973" s="4"/>
      <c r="G2973" s="1" t="b">
        <f t="shared" ca="1" si="47"/>
        <v>1</v>
      </c>
      <c r="H2973" s="1505" cm="1">
        <f t="array" aca="1" ref="H2973" ca="1">IF(I2973&lt;&gt;"",INDIRECT("'"&amp;I2973&amp;"'!"&amp;J2973),"")</f>
        <v>0</v>
      </c>
      <c r="I2973" s="1510" t="s">
        <v>4998</v>
      </c>
      <c r="J2973" s="1506" t="s">
        <v>5736</v>
      </c>
      <c r="K2973" s="4"/>
    </row>
    <row r="2974" spans="1:11" ht="15">
      <c r="A2974">
        <v>2915</v>
      </c>
      <c r="B2974" s="721">
        <f>'Expenditures 16-24'!K83</f>
        <v>0</v>
      </c>
      <c r="C2974" s="2" t="s">
        <v>504</v>
      </c>
      <c r="F2974" s="4"/>
      <c r="G2974" s="1" t="b">
        <f t="shared" ca="1" si="47"/>
        <v>1</v>
      </c>
      <c r="H2974" s="1505" cm="1">
        <f t="array" aca="1" ref="H2974" ca="1">IF(I2974&lt;&gt;"",INDIRECT("'"&amp;I2974&amp;"'!"&amp;J2974),"")</f>
        <v>0</v>
      </c>
      <c r="I2974" s="1510" t="s">
        <v>4998</v>
      </c>
      <c r="J2974" s="1506" t="s">
        <v>5737</v>
      </c>
      <c r="K2974" s="4"/>
    </row>
    <row r="2975" spans="1:11" ht="15">
      <c r="A2975">
        <v>2916</v>
      </c>
      <c r="B2975" s="721">
        <f>'Expenditures 16-24'!K84</f>
        <v>0</v>
      </c>
      <c r="C2975" s="2" t="s">
        <v>504</v>
      </c>
      <c r="F2975" s="4"/>
      <c r="G2975" s="1" t="b">
        <f t="shared" ca="1" si="47"/>
        <v>1</v>
      </c>
      <c r="H2975" s="1505" cm="1">
        <f t="array" aca="1" ref="H2975" ca="1">IF(I2975&lt;&gt;"",INDIRECT("'"&amp;I2975&amp;"'!"&amp;J2975),"")</f>
        <v>0</v>
      </c>
      <c r="I2975" s="1510" t="s">
        <v>4998</v>
      </c>
      <c r="J2975" s="1506" t="s">
        <v>5738</v>
      </c>
      <c r="K2975" s="4"/>
    </row>
    <row r="2976" spans="1:11" ht="15">
      <c r="A2976">
        <v>2917</v>
      </c>
      <c r="B2976" s="721">
        <f>'Expenditures 16-24'!K85</f>
        <v>0</v>
      </c>
      <c r="C2976" s="2" t="s">
        <v>504</v>
      </c>
      <c r="F2976" s="4"/>
      <c r="G2976" s="1" t="b">
        <f t="shared" ref="G2976:G3039" ca="1" si="48">H2976=B2976</f>
        <v>1</v>
      </c>
      <c r="H2976" s="1505" cm="1">
        <f t="array" aca="1" ref="H2976" ca="1">IF(I2976&lt;&gt;"",INDIRECT("'"&amp;I2976&amp;"'!"&amp;J2976),"")</f>
        <v>0</v>
      </c>
      <c r="I2976" s="1510" t="s">
        <v>4998</v>
      </c>
      <c r="J2976" s="1506" t="s">
        <v>5739</v>
      </c>
      <c r="K2976" s="4"/>
    </row>
    <row r="2977" spans="1:11" ht="15">
      <c r="A2977">
        <v>2918</v>
      </c>
      <c r="B2977" s="721">
        <f>'Expenditures 16-24'!H138</f>
        <v>0</v>
      </c>
      <c r="C2977" s="2" t="s">
        <v>504</v>
      </c>
      <c r="F2977" s="4"/>
      <c r="G2977" s="1" t="b">
        <f t="shared" ca="1" si="48"/>
        <v>1</v>
      </c>
      <c r="H2977" s="1505" cm="1">
        <f t="array" aca="1" ref="H2977" ca="1">IF(I2977&lt;&gt;"",INDIRECT("'"&amp;I2977&amp;"'!"&amp;J2977),"")</f>
        <v>0</v>
      </c>
      <c r="I2977" s="1510" t="s">
        <v>4998</v>
      </c>
      <c r="J2977" s="1506" t="s">
        <v>5740</v>
      </c>
      <c r="K2977" s="4"/>
    </row>
    <row r="2978" spans="1:11" ht="15">
      <c r="A2978">
        <v>2919</v>
      </c>
      <c r="B2978" s="721">
        <f>'Expenditures 16-24'!H139</f>
        <v>0</v>
      </c>
      <c r="C2978" s="2" t="s">
        <v>504</v>
      </c>
      <c r="F2978" s="4"/>
      <c r="G2978" s="1" t="b">
        <f t="shared" ca="1" si="48"/>
        <v>1</v>
      </c>
      <c r="H2978" s="1505" cm="1">
        <f t="array" aca="1" ref="H2978" ca="1">IF(I2978&lt;&gt;"",INDIRECT("'"&amp;I2978&amp;"'!"&amp;J2978),"")</f>
        <v>0</v>
      </c>
      <c r="I2978" s="1510" t="s">
        <v>4998</v>
      </c>
      <c r="J2978" s="1506" t="s">
        <v>5741</v>
      </c>
      <c r="K2978" s="4"/>
    </row>
    <row r="2979" spans="1:11" ht="15">
      <c r="A2979">
        <v>2920</v>
      </c>
      <c r="B2979" s="721">
        <f>'Expenditures 16-24'!H140</f>
        <v>0</v>
      </c>
      <c r="F2979" s="4"/>
      <c r="G2979" s="1" t="b">
        <f t="shared" ca="1" si="48"/>
        <v>1</v>
      </c>
      <c r="H2979" s="1505" cm="1">
        <f t="array" aca="1" ref="H2979" ca="1">IF(I2979&lt;&gt;"",INDIRECT("'"&amp;I2979&amp;"'!"&amp;J2979),"")</f>
        <v>0</v>
      </c>
      <c r="I2979" s="1510" t="s">
        <v>4998</v>
      </c>
      <c r="J2979" s="1506" t="s">
        <v>5742</v>
      </c>
      <c r="K2979" s="4"/>
    </row>
    <row r="2980" spans="1:11" ht="15">
      <c r="A2980" s="5">
        <v>2921</v>
      </c>
      <c r="B2980" s="721"/>
      <c r="F2980" s="4" t="s">
        <v>4914</v>
      </c>
      <c r="G2980" s="1" t="b">
        <f t="shared" ca="1" si="48"/>
        <v>1</v>
      </c>
      <c r="H2980" s="1505" t="str" cm="1">
        <f t="array" aca="1" ref="H2980" ca="1">IF(I2980&lt;&gt;"",INDIRECT("'"&amp;I2980&amp;"'!"&amp;J2980),"")</f>
        <v/>
      </c>
      <c r="I2980" s="1510"/>
      <c r="J2980" s="1506"/>
      <c r="K2980" s="4"/>
    </row>
    <row r="2981" spans="1:11" ht="15">
      <c r="A2981" s="5">
        <v>2922</v>
      </c>
      <c r="B2981" s="721"/>
      <c r="F2981" s="4" t="s">
        <v>4914</v>
      </c>
      <c r="G2981" s="1" t="b">
        <f t="shared" ca="1" si="48"/>
        <v>1</v>
      </c>
      <c r="H2981" s="1505" t="str" cm="1">
        <f t="array" aca="1" ref="H2981" ca="1">IF(I2981&lt;&gt;"",INDIRECT("'"&amp;I2981&amp;"'!"&amp;J2981),"")</f>
        <v/>
      </c>
      <c r="I2981" s="1510"/>
      <c r="J2981" s="1506"/>
      <c r="K2981" s="4"/>
    </row>
    <row r="2982" spans="1:11" ht="15">
      <c r="A2982" s="5">
        <v>2923</v>
      </c>
      <c r="B2982" s="721"/>
      <c r="F2982" s="4" t="s">
        <v>4914</v>
      </c>
      <c r="G2982" s="1" t="b">
        <f t="shared" ca="1" si="48"/>
        <v>1</v>
      </c>
      <c r="H2982" s="1505" t="str" cm="1">
        <f t="array" aca="1" ref="H2982" ca="1">IF(I2982&lt;&gt;"",INDIRECT("'"&amp;I2982&amp;"'!"&amp;J2982),"")</f>
        <v/>
      </c>
      <c r="I2982" s="1510"/>
      <c r="J2982" s="1506"/>
      <c r="K2982" s="4"/>
    </row>
    <row r="2983" spans="1:11" ht="15">
      <c r="A2983" s="5">
        <v>2924</v>
      </c>
      <c r="B2983" s="721"/>
      <c r="F2983" s="4" t="s">
        <v>4914</v>
      </c>
      <c r="G2983" s="1" t="b">
        <f t="shared" ca="1" si="48"/>
        <v>1</v>
      </c>
      <c r="H2983" s="1505" t="str" cm="1">
        <f t="array" aca="1" ref="H2983" ca="1">IF(I2983&lt;&gt;"",INDIRECT("'"&amp;I2983&amp;"'!"&amp;J2983),"")</f>
        <v/>
      </c>
      <c r="I2983" s="1510"/>
      <c r="J2983" s="1506"/>
      <c r="K2983" s="4"/>
    </row>
    <row r="2984" spans="1:11" ht="15">
      <c r="A2984">
        <v>2925</v>
      </c>
      <c r="B2984" s="721">
        <f>'Expenditures 16-24'!K138</f>
        <v>0</v>
      </c>
      <c r="F2984" s="4"/>
      <c r="G2984" s="1" t="b">
        <f t="shared" ca="1" si="48"/>
        <v>1</v>
      </c>
      <c r="H2984" s="1505" cm="1">
        <f t="array" aca="1" ref="H2984" ca="1">IF(I2984&lt;&gt;"",INDIRECT("'"&amp;I2984&amp;"'!"&amp;J2984),"")</f>
        <v>0</v>
      </c>
      <c r="I2984" s="1510" t="s">
        <v>4998</v>
      </c>
      <c r="J2984" s="1506" t="s">
        <v>5743</v>
      </c>
      <c r="K2984" s="4"/>
    </row>
    <row r="2985" spans="1:11" ht="15">
      <c r="A2985">
        <v>2926</v>
      </c>
      <c r="B2985" s="721">
        <f>'Expenditures 16-24'!K139</f>
        <v>0</v>
      </c>
      <c r="C2985" s="2" t="s">
        <v>504</v>
      </c>
      <c r="F2985" s="4"/>
      <c r="G2985" s="1" t="b">
        <f t="shared" ca="1" si="48"/>
        <v>1</v>
      </c>
      <c r="H2985" s="1505" cm="1">
        <f t="array" aca="1" ref="H2985" ca="1">IF(I2985&lt;&gt;"",INDIRECT("'"&amp;I2985&amp;"'!"&amp;J2985),"")</f>
        <v>0</v>
      </c>
      <c r="I2985" s="1510" t="s">
        <v>4998</v>
      </c>
      <c r="J2985" s="1506" t="s">
        <v>5744</v>
      </c>
      <c r="K2985" s="4"/>
    </row>
    <row r="2986" spans="1:11" ht="15">
      <c r="A2986">
        <v>2927</v>
      </c>
      <c r="B2986" s="721">
        <f>'Expenditures 16-24'!K140</f>
        <v>0</v>
      </c>
      <c r="C2986" s="2" t="s">
        <v>504</v>
      </c>
      <c r="F2986" s="4"/>
      <c r="G2986" s="1" t="b">
        <f t="shared" ca="1" si="48"/>
        <v>1</v>
      </c>
      <c r="H2986" s="1505" cm="1">
        <f t="array" aca="1" ref="H2986" ca="1">IF(I2986&lt;&gt;"",INDIRECT("'"&amp;I2986&amp;"'!"&amp;J2986),"")</f>
        <v>0</v>
      </c>
      <c r="I2986" s="1510" t="s">
        <v>4998</v>
      </c>
      <c r="J2986" s="1506" t="s">
        <v>5745</v>
      </c>
      <c r="K2986" s="4"/>
    </row>
    <row r="2987" spans="1:11" ht="15">
      <c r="A2987">
        <v>2928</v>
      </c>
      <c r="B2987" s="721">
        <f>'Expenditures 16-24'!E192</f>
        <v>0</v>
      </c>
      <c r="C2987" s="2" t="s">
        <v>504</v>
      </c>
      <c r="F2987" s="4"/>
      <c r="G2987" s="1" t="b">
        <f t="shared" ca="1" si="48"/>
        <v>1</v>
      </c>
      <c r="H2987" s="1505" cm="1">
        <f t="array" aca="1" ref="H2987" ca="1">IF(I2987&lt;&gt;"",INDIRECT("'"&amp;I2987&amp;"'!"&amp;J2987),"")</f>
        <v>0</v>
      </c>
      <c r="I2987" s="1510" t="s">
        <v>4998</v>
      </c>
      <c r="J2987" s="1506" t="s">
        <v>5746</v>
      </c>
      <c r="K2987" s="4"/>
    </row>
    <row r="2988" spans="1:11" ht="15">
      <c r="A2988">
        <v>2929</v>
      </c>
      <c r="B2988" s="721">
        <f>'Expenditures 16-24'!E193</f>
        <v>0</v>
      </c>
      <c r="C2988" s="2" t="s">
        <v>504</v>
      </c>
      <c r="F2988" s="4"/>
      <c r="G2988" s="1" t="b">
        <f t="shared" ca="1" si="48"/>
        <v>1</v>
      </c>
      <c r="H2988" s="1505" cm="1">
        <f t="array" aca="1" ref="H2988" ca="1">IF(I2988&lt;&gt;"",INDIRECT("'"&amp;I2988&amp;"'!"&amp;J2988),"")</f>
        <v>0</v>
      </c>
      <c r="I2988" s="1510" t="s">
        <v>4998</v>
      </c>
      <c r="J2988" s="1506" t="s">
        <v>5747</v>
      </c>
      <c r="K2988" s="4"/>
    </row>
    <row r="2989" spans="1:11" ht="15">
      <c r="A2989">
        <v>2930</v>
      </c>
      <c r="B2989" s="721">
        <f>'Expenditures 16-24'!E194</f>
        <v>0</v>
      </c>
      <c r="F2989" s="4"/>
      <c r="G2989" s="1" t="b">
        <f t="shared" ca="1" si="48"/>
        <v>1</v>
      </c>
      <c r="H2989" s="1505" cm="1">
        <f t="array" aca="1" ref="H2989" ca="1">IF(I2989&lt;&gt;"",INDIRECT("'"&amp;I2989&amp;"'!"&amp;J2989),"")</f>
        <v>0</v>
      </c>
      <c r="I2989" s="1510" t="s">
        <v>4998</v>
      </c>
      <c r="J2989" s="1506" t="s">
        <v>5748</v>
      </c>
      <c r="K2989" s="4"/>
    </row>
    <row r="2990" spans="1:11" ht="15">
      <c r="A2990">
        <v>2931</v>
      </c>
      <c r="B2990" s="721">
        <f>'Expenditures 16-24'!E195</f>
        <v>0</v>
      </c>
      <c r="F2990" s="4"/>
      <c r="G2990" s="1" t="b">
        <f t="shared" ca="1" si="48"/>
        <v>1</v>
      </c>
      <c r="H2990" s="1505" cm="1">
        <f t="array" aca="1" ref="H2990" ca="1">IF(I2990&lt;&gt;"",INDIRECT("'"&amp;I2990&amp;"'!"&amp;J2990),"")</f>
        <v>0</v>
      </c>
      <c r="I2990" s="1510" t="s">
        <v>4998</v>
      </c>
      <c r="J2990" s="1506" t="s">
        <v>5749</v>
      </c>
      <c r="K2990" s="4"/>
    </row>
    <row r="2991" spans="1:11" ht="15">
      <c r="A2991">
        <v>2932</v>
      </c>
      <c r="B2991" s="721">
        <f>'Expenditures 16-24'!E196</f>
        <v>0</v>
      </c>
      <c r="F2991" s="4"/>
      <c r="G2991" s="1" t="b">
        <f t="shared" ca="1" si="48"/>
        <v>1</v>
      </c>
      <c r="H2991" s="1505" cm="1">
        <f t="array" aca="1" ref="H2991" ca="1">IF(I2991&lt;&gt;"",INDIRECT("'"&amp;I2991&amp;"'!"&amp;J2991),"")</f>
        <v>0</v>
      </c>
      <c r="I2991" s="1510" t="s">
        <v>4998</v>
      </c>
      <c r="J2991" s="1506" t="s">
        <v>5750</v>
      </c>
      <c r="K2991" s="4"/>
    </row>
    <row r="2992" spans="1:11" ht="15">
      <c r="A2992">
        <v>2933</v>
      </c>
      <c r="B2992" s="721">
        <f>'Expenditures 16-24'!E197</f>
        <v>0</v>
      </c>
      <c r="F2992" s="4"/>
      <c r="G2992" s="1" t="b">
        <f t="shared" ca="1" si="48"/>
        <v>1</v>
      </c>
      <c r="H2992" s="1505" cm="1">
        <f t="array" aca="1" ref="H2992" ca="1">IF(I2992&lt;&gt;"",INDIRECT("'"&amp;I2992&amp;"'!"&amp;J2992),"")</f>
        <v>0</v>
      </c>
      <c r="I2992" s="1510" t="s">
        <v>4998</v>
      </c>
      <c r="J2992" s="1506" t="s">
        <v>5751</v>
      </c>
      <c r="K2992" s="4"/>
    </row>
    <row r="2993" spans="1:11" ht="15">
      <c r="A2993">
        <v>2934</v>
      </c>
      <c r="B2993" s="721">
        <f>'Expenditures 16-24'!H192</f>
        <v>0</v>
      </c>
      <c r="F2993" s="4"/>
      <c r="G2993" s="1" t="b">
        <f t="shared" ca="1" si="48"/>
        <v>1</v>
      </c>
      <c r="H2993" s="1505" cm="1">
        <f t="array" aca="1" ref="H2993" ca="1">IF(I2993&lt;&gt;"",INDIRECT("'"&amp;I2993&amp;"'!"&amp;J2993),"")</f>
        <v>0</v>
      </c>
      <c r="I2993" s="1510" t="s">
        <v>4998</v>
      </c>
      <c r="J2993" s="1506" t="s">
        <v>5752</v>
      </c>
      <c r="K2993" s="4"/>
    </row>
    <row r="2994" spans="1:11" ht="15">
      <c r="A2994">
        <v>2935</v>
      </c>
      <c r="B2994" s="721">
        <f>'Expenditures 16-24'!H193</f>
        <v>0</v>
      </c>
      <c r="F2994" s="4"/>
      <c r="G2994" s="1" t="b">
        <f t="shared" ca="1" si="48"/>
        <v>1</v>
      </c>
      <c r="H2994" s="1505" cm="1">
        <f t="array" aca="1" ref="H2994" ca="1">IF(I2994&lt;&gt;"",INDIRECT("'"&amp;I2994&amp;"'!"&amp;J2994),"")</f>
        <v>0</v>
      </c>
      <c r="I2994" s="1510" t="s">
        <v>4998</v>
      </c>
      <c r="J2994" s="1506" t="s">
        <v>5753</v>
      </c>
      <c r="K2994" s="4"/>
    </row>
    <row r="2995" spans="1:11" ht="15">
      <c r="A2995">
        <v>2936</v>
      </c>
      <c r="B2995" s="721">
        <f>'Expenditures 16-24'!H194</f>
        <v>0</v>
      </c>
      <c r="F2995" s="4"/>
      <c r="G2995" s="1" t="b">
        <f t="shared" ca="1" si="48"/>
        <v>1</v>
      </c>
      <c r="H2995" s="1505" cm="1">
        <f t="array" aca="1" ref="H2995" ca="1">IF(I2995&lt;&gt;"",INDIRECT("'"&amp;I2995&amp;"'!"&amp;J2995),"")</f>
        <v>0</v>
      </c>
      <c r="I2995" s="1510" t="s">
        <v>4998</v>
      </c>
      <c r="J2995" s="1506" t="s">
        <v>5754</v>
      </c>
      <c r="K2995" s="4"/>
    </row>
    <row r="2996" spans="1:11" ht="15">
      <c r="A2996">
        <v>2937</v>
      </c>
      <c r="B2996" s="721">
        <f>'Expenditures 16-24'!H195</f>
        <v>0</v>
      </c>
      <c r="F2996" s="4"/>
      <c r="G2996" s="1" t="b">
        <f t="shared" ca="1" si="48"/>
        <v>1</v>
      </c>
      <c r="H2996" s="1505" cm="1">
        <f t="array" aca="1" ref="H2996" ca="1">IF(I2996&lt;&gt;"",INDIRECT("'"&amp;I2996&amp;"'!"&amp;J2996),"")</f>
        <v>0</v>
      </c>
      <c r="I2996" s="1510" t="s">
        <v>4998</v>
      </c>
      <c r="J2996" s="1506" t="s">
        <v>5755</v>
      </c>
      <c r="K2996" s="4"/>
    </row>
    <row r="2997" spans="1:11" ht="15">
      <c r="A2997">
        <v>2938</v>
      </c>
      <c r="B2997" s="721">
        <f>'Expenditures 16-24'!H196</f>
        <v>0</v>
      </c>
      <c r="F2997" s="4"/>
      <c r="G2997" s="1" t="b">
        <f t="shared" ca="1" si="48"/>
        <v>1</v>
      </c>
      <c r="H2997" s="1505" cm="1">
        <f t="array" aca="1" ref="H2997" ca="1">IF(I2997&lt;&gt;"",INDIRECT("'"&amp;I2997&amp;"'!"&amp;J2997),"")</f>
        <v>0</v>
      </c>
      <c r="I2997" s="1510" t="s">
        <v>4998</v>
      </c>
      <c r="J2997" s="1506" t="s">
        <v>5756</v>
      </c>
      <c r="K2997" s="4"/>
    </row>
    <row r="2998" spans="1:11" ht="15">
      <c r="A2998">
        <v>2939</v>
      </c>
      <c r="B2998" s="721">
        <f>'Expenditures 16-24'!H197</f>
        <v>0</v>
      </c>
      <c r="F2998" s="4"/>
      <c r="G2998" s="1" t="b">
        <f t="shared" ca="1" si="48"/>
        <v>1</v>
      </c>
      <c r="H2998" s="1505" cm="1">
        <f t="array" aca="1" ref="H2998" ca="1">IF(I2998&lt;&gt;"",INDIRECT("'"&amp;I2998&amp;"'!"&amp;J2998),"")</f>
        <v>0</v>
      </c>
      <c r="I2998" s="1510" t="s">
        <v>4998</v>
      </c>
      <c r="J2998" s="1506" t="s">
        <v>5757</v>
      </c>
      <c r="K2998" s="4"/>
    </row>
    <row r="2999" spans="1:11" ht="15">
      <c r="A2999" s="5">
        <v>2940</v>
      </c>
      <c r="B2999" s="721"/>
      <c r="F2999" s="4" t="s">
        <v>4914</v>
      </c>
      <c r="G2999" s="1" t="b">
        <f t="shared" ca="1" si="48"/>
        <v>1</v>
      </c>
      <c r="H2999" s="1505" t="str" cm="1">
        <f t="array" aca="1" ref="H2999" ca="1">IF(I2999&lt;&gt;"",INDIRECT("'"&amp;I2999&amp;"'!"&amp;J2999),"")</f>
        <v/>
      </c>
      <c r="I2999" s="1510"/>
      <c r="J2999" s="1506"/>
      <c r="K2999" s="4"/>
    </row>
    <row r="3000" spans="1:11" ht="15">
      <c r="A3000" s="5">
        <v>2941</v>
      </c>
      <c r="B3000" s="721"/>
      <c r="F3000" s="4" t="s">
        <v>4914</v>
      </c>
      <c r="G3000" s="1" t="b">
        <f t="shared" ca="1" si="48"/>
        <v>1</v>
      </c>
      <c r="H3000" s="1505" t="str" cm="1">
        <f t="array" aca="1" ref="H3000" ca="1">IF(I3000&lt;&gt;"",INDIRECT("'"&amp;I3000&amp;"'!"&amp;J3000),"")</f>
        <v/>
      </c>
      <c r="I3000" s="1510"/>
      <c r="J3000" s="1506"/>
      <c r="K3000" s="4"/>
    </row>
    <row r="3001" spans="1:11" ht="15">
      <c r="A3001" s="5">
        <v>2942</v>
      </c>
      <c r="B3001" s="721"/>
      <c r="F3001" s="4" t="s">
        <v>4914</v>
      </c>
      <c r="G3001" s="1" t="b">
        <f t="shared" ca="1" si="48"/>
        <v>1</v>
      </c>
      <c r="H3001" s="1505" t="str" cm="1">
        <f t="array" aca="1" ref="H3001" ca="1">IF(I3001&lt;&gt;"",INDIRECT("'"&amp;I3001&amp;"'!"&amp;J3001),"")</f>
        <v/>
      </c>
      <c r="I3001" s="1510"/>
      <c r="J3001" s="1506"/>
      <c r="K3001" s="4"/>
    </row>
    <row r="3002" spans="1:11" ht="15">
      <c r="A3002" s="5">
        <v>2943</v>
      </c>
      <c r="B3002" s="721"/>
      <c r="F3002" s="4" t="s">
        <v>4914</v>
      </c>
      <c r="G3002" s="1" t="b">
        <f t="shared" ca="1" si="48"/>
        <v>1</v>
      </c>
      <c r="H3002" s="1505" t="str" cm="1">
        <f t="array" aca="1" ref="H3002" ca="1">IF(I3002&lt;&gt;"",INDIRECT("'"&amp;I3002&amp;"'!"&amp;J3002),"")</f>
        <v/>
      </c>
      <c r="I3002" s="1510"/>
      <c r="J3002" s="1506"/>
      <c r="K3002" s="4"/>
    </row>
    <row r="3003" spans="1:11" ht="15">
      <c r="A3003" s="5">
        <v>2944</v>
      </c>
      <c r="B3003" s="721"/>
      <c r="F3003" s="4" t="s">
        <v>4914</v>
      </c>
      <c r="G3003" s="1" t="b">
        <f t="shared" ca="1" si="48"/>
        <v>1</v>
      </c>
      <c r="H3003" s="1505" t="str" cm="1">
        <f t="array" aca="1" ref="H3003" ca="1">IF(I3003&lt;&gt;"",INDIRECT("'"&amp;I3003&amp;"'!"&amp;J3003),"")</f>
        <v/>
      </c>
      <c r="I3003" s="1510"/>
      <c r="J3003" s="1506"/>
      <c r="K3003" s="4"/>
    </row>
    <row r="3004" spans="1:11" ht="15">
      <c r="A3004" s="5">
        <v>2945</v>
      </c>
      <c r="B3004" s="721"/>
      <c r="F3004" s="4" t="s">
        <v>4914</v>
      </c>
      <c r="G3004" s="1" t="b">
        <f t="shared" ca="1" si="48"/>
        <v>1</v>
      </c>
      <c r="H3004" s="1505" t="str" cm="1">
        <f t="array" aca="1" ref="H3004" ca="1">IF(I3004&lt;&gt;"",INDIRECT("'"&amp;I3004&amp;"'!"&amp;J3004),"")</f>
        <v/>
      </c>
      <c r="I3004" s="1510"/>
      <c r="J3004" s="1506"/>
      <c r="K3004" s="4"/>
    </row>
    <row r="3005" spans="1:11" ht="15">
      <c r="A3005">
        <v>2946</v>
      </c>
      <c r="B3005" s="721">
        <f>'Expenditures 16-24'!K192</f>
        <v>0</v>
      </c>
      <c r="F3005" s="4"/>
      <c r="G3005" s="1" t="b">
        <f t="shared" ca="1" si="48"/>
        <v>1</v>
      </c>
      <c r="H3005" s="1505" cm="1">
        <f t="array" aca="1" ref="H3005" ca="1">IF(I3005&lt;&gt;"",INDIRECT("'"&amp;I3005&amp;"'!"&amp;J3005),"")</f>
        <v>0</v>
      </c>
      <c r="I3005" s="1510" t="s">
        <v>4998</v>
      </c>
      <c r="J3005" s="1506" t="s">
        <v>5758</v>
      </c>
      <c r="K3005" s="4"/>
    </row>
    <row r="3006" spans="1:11" ht="15">
      <c r="A3006">
        <v>2947</v>
      </c>
      <c r="B3006" s="721">
        <f>'Expenditures 16-24'!K193</f>
        <v>0</v>
      </c>
      <c r="F3006" s="4"/>
      <c r="G3006" s="1" t="b">
        <f t="shared" ca="1" si="48"/>
        <v>1</v>
      </c>
      <c r="H3006" s="1505" cm="1">
        <f t="array" aca="1" ref="H3006" ca="1">IF(I3006&lt;&gt;"",INDIRECT("'"&amp;I3006&amp;"'!"&amp;J3006),"")</f>
        <v>0</v>
      </c>
      <c r="I3006" s="1510" t="s">
        <v>4998</v>
      </c>
      <c r="J3006" s="1506" t="s">
        <v>5759</v>
      </c>
      <c r="K3006" s="4"/>
    </row>
    <row r="3007" spans="1:11" ht="15">
      <c r="A3007">
        <v>2948</v>
      </c>
      <c r="B3007" s="721">
        <f>'Expenditures 16-24'!K194</f>
        <v>0</v>
      </c>
      <c r="C3007" s="2" t="s">
        <v>504</v>
      </c>
      <c r="F3007" s="4"/>
      <c r="G3007" s="1" t="b">
        <f t="shared" ca="1" si="48"/>
        <v>1</v>
      </c>
      <c r="H3007" s="1505" cm="1">
        <f t="array" aca="1" ref="H3007" ca="1">IF(I3007&lt;&gt;"",INDIRECT("'"&amp;I3007&amp;"'!"&amp;J3007),"")</f>
        <v>0</v>
      </c>
      <c r="I3007" s="1510" t="s">
        <v>4998</v>
      </c>
      <c r="J3007" s="1506" t="s">
        <v>5760</v>
      </c>
      <c r="K3007" s="4"/>
    </row>
    <row r="3008" spans="1:11" ht="15">
      <c r="A3008">
        <v>2949</v>
      </c>
      <c r="B3008" s="721">
        <f>'Expenditures 16-24'!K195</f>
        <v>0</v>
      </c>
      <c r="C3008" s="2" t="s">
        <v>504</v>
      </c>
      <c r="F3008" s="4"/>
      <c r="G3008" s="1" t="b">
        <f t="shared" ca="1" si="48"/>
        <v>1</v>
      </c>
      <c r="H3008" s="1505" cm="1">
        <f t="array" aca="1" ref="H3008" ca="1">IF(I3008&lt;&gt;"",INDIRECT("'"&amp;I3008&amp;"'!"&amp;J3008),"")</f>
        <v>0</v>
      </c>
      <c r="I3008" s="1510" t="s">
        <v>4998</v>
      </c>
      <c r="J3008" s="1506" t="s">
        <v>5761</v>
      </c>
      <c r="K3008" s="4"/>
    </row>
    <row r="3009" spans="1:11" ht="15">
      <c r="A3009">
        <v>2950</v>
      </c>
      <c r="B3009" s="721">
        <f>'Expenditures 16-24'!K196</f>
        <v>0</v>
      </c>
      <c r="C3009" s="2" t="s">
        <v>504</v>
      </c>
      <c r="F3009" s="4"/>
      <c r="G3009" s="1" t="b">
        <f t="shared" ca="1" si="48"/>
        <v>1</v>
      </c>
      <c r="H3009" s="1505" cm="1">
        <f t="array" aca="1" ref="H3009" ca="1">IF(I3009&lt;&gt;"",INDIRECT("'"&amp;I3009&amp;"'!"&amp;J3009),"")</f>
        <v>0</v>
      </c>
      <c r="I3009" s="1510" t="s">
        <v>4998</v>
      </c>
      <c r="J3009" s="1506" t="s">
        <v>5762</v>
      </c>
      <c r="K3009" s="4"/>
    </row>
    <row r="3010" spans="1:11" ht="15">
      <c r="A3010">
        <v>2951</v>
      </c>
      <c r="B3010" s="721">
        <f>'Expenditures 16-24'!K197</f>
        <v>0</v>
      </c>
      <c r="C3010" s="2" t="s">
        <v>504</v>
      </c>
      <c r="F3010" s="4"/>
      <c r="G3010" s="1" t="b">
        <f t="shared" ca="1" si="48"/>
        <v>1</v>
      </c>
      <c r="H3010" s="1505" cm="1">
        <f t="array" aca="1" ref="H3010" ca="1">IF(I3010&lt;&gt;"",INDIRECT("'"&amp;I3010&amp;"'!"&amp;J3010),"")</f>
        <v>0</v>
      </c>
      <c r="I3010" s="1510" t="s">
        <v>4998</v>
      </c>
      <c r="J3010" s="1506" t="s">
        <v>5763</v>
      </c>
      <c r="K3010" s="4"/>
    </row>
    <row r="3011" spans="1:11" ht="15">
      <c r="A3011" s="5">
        <v>2952</v>
      </c>
      <c r="B3011" s="721"/>
      <c r="C3011" s="2" t="s">
        <v>504</v>
      </c>
      <c r="D3011" s="4" t="s">
        <v>115</v>
      </c>
      <c r="F3011" s="4" t="s">
        <v>4914</v>
      </c>
      <c r="G3011" s="1" t="b">
        <f t="shared" ca="1" si="48"/>
        <v>1</v>
      </c>
      <c r="H3011" s="1505" t="str" cm="1">
        <f t="array" aca="1" ref="H3011" ca="1">IF(I3011&lt;&gt;"",INDIRECT("'"&amp;I3011&amp;"'!"&amp;J3011),"")</f>
        <v/>
      </c>
      <c r="I3011" s="1510"/>
      <c r="J3011" s="1506"/>
      <c r="K3011" s="4"/>
    </row>
    <row r="3012" spans="1:11" ht="15">
      <c r="A3012" s="5">
        <v>2953</v>
      </c>
      <c r="B3012" s="721"/>
      <c r="C3012" s="2" t="s">
        <v>504</v>
      </c>
      <c r="F3012" s="4" t="s">
        <v>4914</v>
      </c>
      <c r="G3012" s="1" t="b">
        <f t="shared" ca="1" si="48"/>
        <v>1</v>
      </c>
      <c r="H3012" s="1505" t="str" cm="1">
        <f t="array" aca="1" ref="H3012" ca="1">IF(I3012&lt;&gt;"",INDIRECT("'"&amp;I3012&amp;"'!"&amp;J3012),"")</f>
        <v/>
      </c>
      <c r="I3012" s="1510"/>
      <c r="J3012" s="1506"/>
      <c r="K3012" s="4"/>
    </row>
    <row r="3013" spans="1:11" ht="15">
      <c r="A3013" s="5">
        <v>2954</v>
      </c>
      <c r="B3013" s="721"/>
      <c r="F3013" s="4" t="s">
        <v>4914</v>
      </c>
      <c r="G3013" s="1" t="b">
        <f t="shared" ca="1" si="48"/>
        <v>1</v>
      </c>
      <c r="H3013" s="1505" t="str" cm="1">
        <f t="array" aca="1" ref="H3013" ca="1">IF(I3013&lt;&gt;"",INDIRECT("'"&amp;I3013&amp;"'!"&amp;J3013),"")</f>
        <v/>
      </c>
      <c r="I3013" s="1510"/>
      <c r="J3013" s="1506"/>
      <c r="K3013" s="4"/>
    </row>
    <row r="3014" spans="1:11" ht="15">
      <c r="A3014" s="5">
        <v>2955</v>
      </c>
      <c r="B3014" s="721"/>
      <c r="F3014" s="4" t="s">
        <v>4914</v>
      </c>
      <c r="G3014" s="1" t="b">
        <f t="shared" ca="1" si="48"/>
        <v>1</v>
      </c>
      <c r="H3014" s="1505" t="str" cm="1">
        <f t="array" aca="1" ref="H3014" ca="1">IF(I3014&lt;&gt;"",INDIRECT("'"&amp;I3014&amp;"'!"&amp;J3014),"")</f>
        <v/>
      </c>
      <c r="I3014" s="1510"/>
      <c r="J3014" s="1506"/>
      <c r="K3014" s="4"/>
    </row>
    <row r="3015" spans="1:11" ht="15">
      <c r="A3015" s="5">
        <v>2956</v>
      </c>
      <c r="B3015" s="721"/>
      <c r="F3015" s="4" t="s">
        <v>4914</v>
      </c>
      <c r="G3015" s="1" t="b">
        <f t="shared" ca="1" si="48"/>
        <v>1</v>
      </c>
      <c r="H3015" s="1505" t="str" cm="1">
        <f t="array" aca="1" ref="H3015" ca="1">IF(I3015&lt;&gt;"",INDIRECT("'"&amp;I3015&amp;"'!"&amp;J3015),"")</f>
        <v/>
      </c>
      <c r="I3015" s="1510"/>
      <c r="J3015" s="1506"/>
      <c r="K3015" s="4"/>
    </row>
    <row r="3016" spans="1:11" ht="15">
      <c r="A3016" s="5">
        <v>2957</v>
      </c>
      <c r="B3016" s="721"/>
      <c r="F3016" s="4" t="s">
        <v>4914</v>
      </c>
      <c r="G3016" s="1" t="b">
        <f t="shared" ca="1" si="48"/>
        <v>1</v>
      </c>
      <c r="H3016" s="1505" t="str" cm="1">
        <f t="array" aca="1" ref="H3016" ca="1">IF(I3016&lt;&gt;"",INDIRECT("'"&amp;I3016&amp;"'!"&amp;J3016),"")</f>
        <v/>
      </c>
      <c r="I3016" s="1510"/>
      <c r="J3016" s="1506"/>
      <c r="K3016" s="4"/>
    </row>
    <row r="3017" spans="1:11" ht="15">
      <c r="A3017" s="5">
        <v>2958</v>
      </c>
      <c r="B3017" s="721"/>
      <c r="F3017" s="4" t="s">
        <v>4914</v>
      </c>
      <c r="G3017" s="1" t="b">
        <f t="shared" ca="1" si="48"/>
        <v>1</v>
      </c>
      <c r="H3017" s="1505" t="str" cm="1">
        <f t="array" aca="1" ref="H3017" ca="1">IF(I3017&lt;&gt;"",INDIRECT("'"&amp;I3017&amp;"'!"&amp;J3017),"")</f>
        <v/>
      </c>
      <c r="I3017" s="1510"/>
      <c r="J3017" s="1506"/>
      <c r="K3017" s="4"/>
    </row>
    <row r="3018" spans="1:11" ht="15">
      <c r="A3018" s="5">
        <v>2959</v>
      </c>
      <c r="B3018" s="721"/>
      <c r="F3018" s="4" t="s">
        <v>4914</v>
      </c>
      <c r="G3018" s="1" t="b">
        <f t="shared" ca="1" si="48"/>
        <v>1</v>
      </c>
      <c r="H3018" s="1505" t="str" cm="1">
        <f t="array" aca="1" ref="H3018" ca="1">IF(I3018&lt;&gt;"",INDIRECT("'"&amp;I3018&amp;"'!"&amp;J3018),"")</f>
        <v/>
      </c>
      <c r="I3018" s="1510"/>
      <c r="J3018" s="1506"/>
      <c r="K3018" s="4"/>
    </row>
    <row r="3019" spans="1:11" ht="15">
      <c r="A3019" s="5">
        <v>2960</v>
      </c>
      <c r="B3019" s="721"/>
      <c r="F3019" s="4" t="s">
        <v>4914</v>
      </c>
      <c r="G3019" s="1" t="b">
        <f t="shared" ca="1" si="48"/>
        <v>1</v>
      </c>
      <c r="H3019" s="1505" t="str" cm="1">
        <f t="array" aca="1" ref="H3019" ca="1">IF(I3019&lt;&gt;"",INDIRECT("'"&amp;I3019&amp;"'!"&amp;J3019),"")</f>
        <v/>
      </c>
      <c r="I3019" s="1510"/>
      <c r="J3019" s="1506"/>
      <c r="K3019" s="4"/>
    </row>
    <row r="3020" spans="1:11" ht="15">
      <c r="A3020" s="5">
        <v>2961</v>
      </c>
      <c r="B3020" s="721"/>
      <c r="F3020" s="4" t="s">
        <v>4914</v>
      </c>
      <c r="G3020" s="1" t="b">
        <f t="shared" ca="1" si="48"/>
        <v>1</v>
      </c>
      <c r="H3020" s="1505" t="str" cm="1">
        <f t="array" aca="1" ref="H3020" ca="1">IF(I3020&lt;&gt;"",INDIRECT("'"&amp;I3020&amp;"'!"&amp;J3020),"")</f>
        <v/>
      </c>
      <c r="I3020" s="1510"/>
      <c r="J3020" s="1506"/>
      <c r="K3020" s="4"/>
    </row>
    <row r="3021" spans="1:11" ht="15">
      <c r="A3021" s="5">
        <v>2962</v>
      </c>
      <c r="B3021" s="721"/>
      <c r="F3021" s="4" t="s">
        <v>4914</v>
      </c>
      <c r="G3021" s="1" t="b">
        <f t="shared" ca="1" si="48"/>
        <v>1</v>
      </c>
      <c r="H3021" s="1505" t="str" cm="1">
        <f t="array" aca="1" ref="H3021" ca="1">IF(I3021&lt;&gt;"",INDIRECT("'"&amp;I3021&amp;"'!"&amp;J3021),"")</f>
        <v/>
      </c>
      <c r="I3021" s="1510"/>
      <c r="J3021" s="1506"/>
      <c r="K3021" s="4"/>
    </row>
    <row r="3022" spans="1:11" ht="15">
      <c r="A3022" s="5">
        <v>2963</v>
      </c>
      <c r="B3022" s="721"/>
      <c r="F3022" s="4" t="s">
        <v>4914</v>
      </c>
      <c r="G3022" s="1" t="b">
        <f t="shared" ca="1" si="48"/>
        <v>1</v>
      </c>
      <c r="H3022" s="1505" t="str" cm="1">
        <f t="array" aca="1" ref="H3022" ca="1">IF(I3022&lt;&gt;"",INDIRECT("'"&amp;I3022&amp;"'!"&amp;J3022),"")</f>
        <v/>
      </c>
      <c r="I3022" s="1510"/>
      <c r="J3022" s="1506"/>
      <c r="K3022" s="4"/>
    </row>
    <row r="3023" spans="1:11" ht="15">
      <c r="A3023" s="5">
        <v>2964</v>
      </c>
      <c r="B3023" s="721"/>
      <c r="F3023" s="4" t="s">
        <v>4914</v>
      </c>
      <c r="G3023" s="1" t="b">
        <f t="shared" ca="1" si="48"/>
        <v>1</v>
      </c>
      <c r="H3023" s="1505" t="str" cm="1">
        <f t="array" aca="1" ref="H3023" ca="1">IF(I3023&lt;&gt;"",INDIRECT("'"&amp;I3023&amp;"'!"&amp;J3023),"")</f>
        <v/>
      </c>
      <c r="I3023" s="1510"/>
      <c r="J3023" s="1506"/>
      <c r="K3023" s="4"/>
    </row>
    <row r="3024" spans="1:11" ht="15">
      <c r="A3024" s="5">
        <v>2965</v>
      </c>
      <c r="B3024" s="721"/>
      <c r="F3024" s="4" t="s">
        <v>4914</v>
      </c>
      <c r="G3024" s="1" t="b">
        <f t="shared" ca="1" si="48"/>
        <v>1</v>
      </c>
      <c r="H3024" s="1505" t="str" cm="1">
        <f t="array" aca="1" ref="H3024" ca="1">IF(I3024&lt;&gt;"",INDIRECT("'"&amp;I3024&amp;"'!"&amp;J3024),"")</f>
        <v/>
      </c>
      <c r="I3024" s="1510"/>
      <c r="J3024" s="1506"/>
      <c r="K3024" s="4"/>
    </row>
    <row r="3025" spans="1:11" ht="15">
      <c r="A3025" s="5">
        <v>2966</v>
      </c>
      <c r="B3025" s="721"/>
      <c r="F3025" s="4" t="s">
        <v>4914</v>
      </c>
      <c r="G3025" s="1" t="b">
        <f t="shared" ca="1" si="48"/>
        <v>1</v>
      </c>
      <c r="H3025" s="1505" t="str" cm="1">
        <f t="array" aca="1" ref="H3025" ca="1">IF(I3025&lt;&gt;"",INDIRECT("'"&amp;I3025&amp;"'!"&amp;J3025),"")</f>
        <v/>
      </c>
      <c r="I3025" s="1510"/>
      <c r="J3025" s="1506"/>
      <c r="K3025" s="4"/>
    </row>
    <row r="3026" spans="1:11" ht="15">
      <c r="A3026" s="5">
        <v>2967</v>
      </c>
      <c r="B3026" s="721"/>
      <c r="F3026" s="4" t="s">
        <v>4914</v>
      </c>
      <c r="G3026" s="1" t="b">
        <f t="shared" ca="1" si="48"/>
        <v>1</v>
      </c>
      <c r="H3026" s="1505" t="str" cm="1">
        <f t="array" aca="1" ref="H3026" ca="1">IF(I3026&lt;&gt;"",INDIRECT("'"&amp;I3026&amp;"'!"&amp;J3026),"")</f>
        <v/>
      </c>
      <c r="I3026" s="1510"/>
      <c r="J3026" s="1506"/>
      <c r="K3026" s="4"/>
    </row>
    <row r="3027" spans="1:11" ht="15">
      <c r="A3027" s="5">
        <v>2968</v>
      </c>
      <c r="B3027" s="721"/>
      <c r="F3027" s="4" t="s">
        <v>4914</v>
      </c>
      <c r="G3027" s="1" t="b">
        <f t="shared" ca="1" si="48"/>
        <v>1</v>
      </c>
      <c r="H3027" s="1505" t="str" cm="1">
        <f t="array" aca="1" ref="H3027" ca="1">IF(I3027&lt;&gt;"",INDIRECT("'"&amp;I3027&amp;"'!"&amp;J3027),"")</f>
        <v/>
      </c>
      <c r="I3027" s="1510"/>
      <c r="J3027" s="1506"/>
      <c r="K3027" s="4"/>
    </row>
    <row r="3028" spans="1:11" ht="15">
      <c r="A3028" s="5">
        <v>2969</v>
      </c>
      <c r="B3028" s="721"/>
      <c r="F3028" s="4" t="s">
        <v>4914</v>
      </c>
      <c r="G3028" s="1" t="b">
        <f t="shared" ca="1" si="48"/>
        <v>1</v>
      </c>
      <c r="H3028" s="1505" t="str" cm="1">
        <f t="array" aca="1" ref="H3028" ca="1">IF(I3028&lt;&gt;"",INDIRECT("'"&amp;I3028&amp;"'!"&amp;J3028),"")</f>
        <v/>
      </c>
      <c r="I3028" s="1510"/>
      <c r="J3028" s="1506"/>
      <c r="K3028" s="4"/>
    </row>
    <row r="3029" spans="1:11" ht="15">
      <c r="A3029" s="5">
        <v>2970</v>
      </c>
      <c r="B3029" s="721"/>
      <c r="F3029" s="4" t="s">
        <v>4914</v>
      </c>
      <c r="G3029" s="1" t="b">
        <f t="shared" ca="1" si="48"/>
        <v>1</v>
      </c>
      <c r="H3029" s="1505" t="str" cm="1">
        <f t="array" aca="1" ref="H3029" ca="1">IF(I3029&lt;&gt;"",INDIRECT("'"&amp;I3029&amp;"'!"&amp;J3029),"")</f>
        <v/>
      </c>
      <c r="I3029" s="1510"/>
      <c r="J3029" s="1506"/>
      <c r="K3029" s="4"/>
    </row>
    <row r="3030" spans="1:11" ht="15">
      <c r="A3030" s="5">
        <v>2971</v>
      </c>
      <c r="B3030" s="721"/>
      <c r="F3030" s="4" t="s">
        <v>4914</v>
      </c>
      <c r="G3030" s="1" t="b">
        <f t="shared" ca="1" si="48"/>
        <v>1</v>
      </c>
      <c r="H3030" s="1505" t="str" cm="1">
        <f t="array" aca="1" ref="H3030" ca="1">IF(I3030&lt;&gt;"",INDIRECT("'"&amp;I3030&amp;"'!"&amp;J3030),"")</f>
        <v/>
      </c>
      <c r="I3030" s="1510"/>
      <c r="J3030" s="1506"/>
      <c r="K3030" s="4"/>
    </row>
    <row r="3031" spans="1:11" ht="15">
      <c r="A3031" s="5">
        <v>2972</v>
      </c>
      <c r="B3031" s="721"/>
      <c r="F3031" s="4" t="s">
        <v>4914</v>
      </c>
      <c r="G3031" s="1" t="b">
        <f t="shared" ca="1" si="48"/>
        <v>1</v>
      </c>
      <c r="H3031" s="1505" t="str" cm="1">
        <f t="array" aca="1" ref="H3031" ca="1">IF(I3031&lt;&gt;"",INDIRECT("'"&amp;I3031&amp;"'!"&amp;J3031),"")</f>
        <v/>
      </c>
      <c r="I3031" s="1510"/>
      <c r="J3031" s="1506"/>
      <c r="K3031" s="4"/>
    </row>
    <row r="3032" spans="1:11" ht="15">
      <c r="A3032" s="5">
        <v>2973</v>
      </c>
      <c r="B3032" s="721"/>
      <c r="F3032" s="4" t="s">
        <v>4914</v>
      </c>
      <c r="G3032" s="1" t="b">
        <f t="shared" ca="1" si="48"/>
        <v>1</v>
      </c>
      <c r="H3032" s="1505" t="str" cm="1">
        <f t="array" aca="1" ref="H3032" ca="1">IF(I3032&lt;&gt;"",INDIRECT("'"&amp;I3032&amp;"'!"&amp;J3032),"")</f>
        <v/>
      </c>
      <c r="I3032" s="1510"/>
      <c r="J3032" s="1506"/>
      <c r="K3032" s="4"/>
    </row>
    <row r="3033" spans="1:11" ht="15">
      <c r="A3033" s="5">
        <v>2974</v>
      </c>
      <c r="B3033" s="721"/>
      <c r="F3033" s="4" t="s">
        <v>4914</v>
      </c>
      <c r="G3033" s="1" t="b">
        <f t="shared" ca="1" si="48"/>
        <v>1</v>
      </c>
      <c r="H3033" s="1505" t="str" cm="1">
        <f t="array" aca="1" ref="H3033" ca="1">IF(I3033&lt;&gt;"",INDIRECT("'"&amp;I3033&amp;"'!"&amp;J3033),"")</f>
        <v/>
      </c>
      <c r="I3033" s="1510"/>
      <c r="J3033" s="1506"/>
      <c r="K3033" s="4"/>
    </row>
    <row r="3034" spans="1:11" ht="15">
      <c r="A3034" s="5">
        <v>2975</v>
      </c>
      <c r="B3034" s="721"/>
      <c r="F3034" s="4" t="s">
        <v>4914</v>
      </c>
      <c r="G3034" s="1" t="b">
        <f t="shared" ca="1" si="48"/>
        <v>1</v>
      </c>
      <c r="H3034" s="1505" t="str" cm="1">
        <f t="array" aca="1" ref="H3034" ca="1">IF(I3034&lt;&gt;"",INDIRECT("'"&amp;I3034&amp;"'!"&amp;J3034),"")</f>
        <v/>
      </c>
      <c r="I3034" s="1510"/>
      <c r="J3034" s="1506"/>
      <c r="K3034" s="4"/>
    </row>
    <row r="3035" spans="1:11" ht="15">
      <c r="A3035" s="5">
        <v>2976</v>
      </c>
      <c r="B3035" s="721"/>
      <c r="F3035" s="4" t="s">
        <v>4914</v>
      </c>
      <c r="G3035" s="1" t="b">
        <f t="shared" ca="1" si="48"/>
        <v>1</v>
      </c>
      <c r="H3035" s="1505" t="str" cm="1">
        <f t="array" aca="1" ref="H3035" ca="1">IF(I3035&lt;&gt;"",INDIRECT("'"&amp;I3035&amp;"'!"&amp;J3035),"")</f>
        <v/>
      </c>
      <c r="I3035" s="1510"/>
      <c r="J3035" s="1506"/>
      <c r="K3035" s="4"/>
    </row>
    <row r="3036" spans="1:11" ht="15">
      <c r="A3036" s="5">
        <v>2977</v>
      </c>
      <c r="B3036" s="721"/>
      <c r="F3036" s="4" t="s">
        <v>4914</v>
      </c>
      <c r="G3036" s="1" t="b">
        <f t="shared" ca="1" si="48"/>
        <v>1</v>
      </c>
      <c r="H3036" s="1505" t="str" cm="1">
        <f t="array" aca="1" ref="H3036" ca="1">IF(I3036&lt;&gt;"",INDIRECT("'"&amp;I3036&amp;"'!"&amp;J3036),"")</f>
        <v/>
      </c>
      <c r="I3036" s="1510"/>
      <c r="J3036" s="1506"/>
      <c r="K3036" s="4"/>
    </row>
    <row r="3037" spans="1:11" ht="15">
      <c r="A3037" s="5">
        <v>2978</v>
      </c>
      <c r="B3037" s="721"/>
      <c r="F3037" s="4" t="s">
        <v>4914</v>
      </c>
      <c r="G3037" s="1" t="b">
        <f t="shared" ca="1" si="48"/>
        <v>1</v>
      </c>
      <c r="H3037" s="1505" t="str" cm="1">
        <f t="array" aca="1" ref="H3037" ca="1">IF(I3037&lt;&gt;"",INDIRECT("'"&amp;I3037&amp;"'!"&amp;J3037),"")</f>
        <v/>
      </c>
      <c r="I3037" s="1510"/>
      <c r="J3037" s="1506"/>
      <c r="K3037" s="4"/>
    </row>
    <row r="3038" spans="1:11" ht="15">
      <c r="A3038" s="5">
        <v>2979</v>
      </c>
      <c r="B3038" s="721"/>
      <c r="F3038" s="4" t="s">
        <v>4914</v>
      </c>
      <c r="G3038" s="1" t="b">
        <f t="shared" ca="1" si="48"/>
        <v>1</v>
      </c>
      <c r="H3038" s="1505" t="str" cm="1">
        <f t="array" aca="1" ref="H3038" ca="1">IF(I3038&lt;&gt;"",INDIRECT("'"&amp;I3038&amp;"'!"&amp;J3038),"")</f>
        <v/>
      </c>
      <c r="I3038" s="1510"/>
      <c r="J3038" s="1506"/>
      <c r="K3038" s="4"/>
    </row>
    <row r="3039" spans="1:11" ht="15">
      <c r="A3039" s="5">
        <v>2980</v>
      </c>
      <c r="B3039" s="721"/>
      <c r="F3039" s="4" t="s">
        <v>4914</v>
      </c>
      <c r="G3039" s="1" t="b">
        <f t="shared" ca="1" si="48"/>
        <v>1</v>
      </c>
      <c r="H3039" s="1505" t="str" cm="1">
        <f t="array" aca="1" ref="H3039" ca="1">IF(I3039&lt;&gt;"",INDIRECT("'"&amp;I3039&amp;"'!"&amp;J3039),"")</f>
        <v/>
      </c>
      <c r="I3039" s="1510"/>
      <c r="J3039" s="1506"/>
      <c r="K3039" s="4"/>
    </row>
    <row r="3040" spans="1:11" ht="15">
      <c r="A3040" s="5">
        <v>2981</v>
      </c>
      <c r="B3040" s="721"/>
      <c r="F3040" s="4" t="s">
        <v>4914</v>
      </c>
      <c r="G3040" s="1" t="b">
        <f t="shared" ref="G3040:G3103" ca="1" si="49">H3040=B3040</f>
        <v>1</v>
      </c>
      <c r="H3040" s="1505" t="str" cm="1">
        <f t="array" aca="1" ref="H3040" ca="1">IF(I3040&lt;&gt;"",INDIRECT("'"&amp;I3040&amp;"'!"&amp;J3040),"")</f>
        <v/>
      </c>
      <c r="I3040" s="1510"/>
      <c r="J3040" s="1506"/>
      <c r="K3040" s="4"/>
    </row>
    <row r="3041" spans="1:11" ht="15">
      <c r="A3041" s="5">
        <v>2982</v>
      </c>
      <c r="B3041" s="721"/>
      <c r="F3041" s="4" t="s">
        <v>4914</v>
      </c>
      <c r="G3041" s="1" t="b">
        <f t="shared" ca="1" si="49"/>
        <v>1</v>
      </c>
      <c r="H3041" s="1505" t="str" cm="1">
        <f t="array" aca="1" ref="H3041" ca="1">IF(I3041&lt;&gt;"",INDIRECT("'"&amp;I3041&amp;"'!"&amp;J3041),"")</f>
        <v/>
      </c>
      <c r="I3041" s="1510"/>
      <c r="J3041" s="1506"/>
      <c r="K3041" s="4"/>
    </row>
    <row r="3042" spans="1:11" ht="15">
      <c r="A3042" s="5">
        <v>2983</v>
      </c>
      <c r="B3042" s="721"/>
      <c r="F3042" s="4" t="s">
        <v>4914</v>
      </c>
      <c r="G3042" s="1" t="b">
        <f t="shared" ca="1" si="49"/>
        <v>1</v>
      </c>
      <c r="H3042" s="1505" t="str" cm="1">
        <f t="array" aca="1" ref="H3042" ca="1">IF(I3042&lt;&gt;"",INDIRECT("'"&amp;I3042&amp;"'!"&amp;J3042),"")</f>
        <v/>
      </c>
      <c r="I3042" s="1510"/>
      <c r="J3042" s="1506"/>
      <c r="K3042" s="4"/>
    </row>
    <row r="3043" spans="1:11" ht="15">
      <c r="A3043" s="5">
        <v>2984</v>
      </c>
      <c r="B3043" s="721"/>
      <c r="F3043" s="4" t="s">
        <v>4914</v>
      </c>
      <c r="G3043" s="1" t="b">
        <f t="shared" ca="1" si="49"/>
        <v>1</v>
      </c>
      <c r="H3043" s="1505" t="str" cm="1">
        <f t="array" aca="1" ref="H3043" ca="1">IF(I3043&lt;&gt;"",INDIRECT("'"&amp;I3043&amp;"'!"&amp;J3043),"")</f>
        <v/>
      </c>
      <c r="I3043" s="1510"/>
      <c r="J3043" s="1506"/>
      <c r="K3043" s="4"/>
    </row>
    <row r="3044" spans="1:11" ht="15">
      <c r="A3044" s="5">
        <v>2985</v>
      </c>
      <c r="B3044" s="721"/>
      <c r="F3044" s="4" t="s">
        <v>4914</v>
      </c>
      <c r="G3044" s="1" t="b">
        <f t="shared" ca="1" si="49"/>
        <v>1</v>
      </c>
      <c r="H3044" s="1505" t="str" cm="1">
        <f t="array" aca="1" ref="H3044" ca="1">IF(I3044&lt;&gt;"",INDIRECT("'"&amp;I3044&amp;"'!"&amp;J3044),"")</f>
        <v/>
      </c>
      <c r="I3044" s="1510"/>
      <c r="J3044" s="1506"/>
      <c r="K3044" s="4"/>
    </row>
    <row r="3045" spans="1:11" ht="15">
      <c r="A3045" s="5">
        <v>2986</v>
      </c>
      <c r="B3045" s="721"/>
      <c r="F3045" s="4" t="s">
        <v>4914</v>
      </c>
      <c r="G3045" s="1" t="b">
        <f t="shared" ca="1" si="49"/>
        <v>1</v>
      </c>
      <c r="H3045" s="1505" t="str" cm="1">
        <f t="array" aca="1" ref="H3045" ca="1">IF(I3045&lt;&gt;"",INDIRECT("'"&amp;I3045&amp;"'!"&amp;J3045),"")</f>
        <v/>
      </c>
      <c r="I3045" s="1510"/>
      <c r="J3045" s="1506"/>
      <c r="K3045" s="4"/>
    </row>
    <row r="3046" spans="1:11" ht="15">
      <c r="A3046" s="5">
        <v>2987</v>
      </c>
      <c r="B3046" s="721"/>
      <c r="F3046" s="4" t="s">
        <v>4914</v>
      </c>
      <c r="G3046" s="1" t="b">
        <f t="shared" ca="1" si="49"/>
        <v>1</v>
      </c>
      <c r="H3046" s="1505" t="str" cm="1">
        <f t="array" aca="1" ref="H3046" ca="1">IF(I3046&lt;&gt;"",INDIRECT("'"&amp;I3046&amp;"'!"&amp;J3046),"")</f>
        <v/>
      </c>
      <c r="I3046" s="1510"/>
      <c r="J3046" s="1506"/>
      <c r="K3046" s="4"/>
    </row>
    <row r="3047" spans="1:11" ht="15">
      <c r="A3047" s="5">
        <v>2988</v>
      </c>
      <c r="B3047" s="721"/>
      <c r="F3047" s="4" t="s">
        <v>4914</v>
      </c>
      <c r="G3047" s="1" t="b">
        <f t="shared" ca="1" si="49"/>
        <v>1</v>
      </c>
      <c r="H3047" s="1505" t="str" cm="1">
        <f t="array" aca="1" ref="H3047" ca="1">IF(I3047&lt;&gt;"",INDIRECT("'"&amp;I3047&amp;"'!"&amp;J3047),"")</f>
        <v/>
      </c>
      <c r="I3047" s="1510"/>
      <c r="J3047" s="1506"/>
      <c r="K3047" s="4"/>
    </row>
    <row r="3048" spans="1:11" ht="15">
      <c r="A3048" s="5">
        <v>2989</v>
      </c>
      <c r="B3048" s="721"/>
      <c r="F3048" s="4" t="s">
        <v>4914</v>
      </c>
      <c r="G3048" s="1" t="b">
        <f t="shared" ca="1" si="49"/>
        <v>1</v>
      </c>
      <c r="H3048" s="1505" t="str" cm="1">
        <f t="array" aca="1" ref="H3048" ca="1">IF(I3048&lt;&gt;"",INDIRECT("'"&amp;I3048&amp;"'!"&amp;J3048),"")</f>
        <v/>
      </c>
      <c r="I3048" s="1510"/>
      <c r="J3048" s="1506"/>
      <c r="K3048" s="4"/>
    </row>
    <row r="3049" spans="1:11" ht="15">
      <c r="A3049" s="5">
        <v>2990</v>
      </c>
      <c r="B3049" s="721"/>
      <c r="F3049" s="4" t="s">
        <v>4914</v>
      </c>
      <c r="G3049" s="1" t="b">
        <f t="shared" ca="1" si="49"/>
        <v>1</v>
      </c>
      <c r="H3049" s="1505" t="str" cm="1">
        <f t="array" aca="1" ref="H3049" ca="1">IF(I3049&lt;&gt;"",INDIRECT("'"&amp;I3049&amp;"'!"&amp;J3049),"")</f>
        <v/>
      </c>
      <c r="I3049" s="1510"/>
      <c r="J3049" s="1506"/>
      <c r="K3049" s="4"/>
    </row>
    <row r="3050" spans="1:11" ht="15">
      <c r="A3050" s="5">
        <v>2991</v>
      </c>
      <c r="B3050" s="721"/>
      <c r="F3050" s="4" t="s">
        <v>4914</v>
      </c>
      <c r="G3050" s="1" t="b">
        <f t="shared" ca="1" si="49"/>
        <v>1</v>
      </c>
      <c r="H3050" s="1505" t="str" cm="1">
        <f t="array" aca="1" ref="H3050" ca="1">IF(I3050&lt;&gt;"",INDIRECT("'"&amp;I3050&amp;"'!"&amp;J3050),"")</f>
        <v/>
      </c>
      <c r="I3050" s="1510"/>
      <c r="J3050" s="1506"/>
      <c r="K3050" s="4"/>
    </row>
    <row r="3051" spans="1:11" ht="15">
      <c r="A3051" s="5">
        <v>2992</v>
      </c>
      <c r="B3051" s="721"/>
      <c r="F3051" s="4" t="s">
        <v>4914</v>
      </c>
      <c r="G3051" s="1" t="b">
        <f t="shared" ca="1" si="49"/>
        <v>1</v>
      </c>
      <c r="H3051" s="1505" t="str" cm="1">
        <f t="array" aca="1" ref="H3051" ca="1">IF(I3051&lt;&gt;"",INDIRECT("'"&amp;I3051&amp;"'!"&amp;J3051),"")</f>
        <v/>
      </c>
      <c r="I3051" s="1510"/>
      <c r="J3051" s="1506"/>
      <c r="K3051" s="4"/>
    </row>
    <row r="3052" spans="1:11" ht="15">
      <c r="A3052" s="5">
        <v>2993</v>
      </c>
      <c r="B3052" s="721"/>
      <c r="F3052" s="4" t="s">
        <v>4914</v>
      </c>
      <c r="G3052" s="1" t="b">
        <f t="shared" ca="1" si="49"/>
        <v>1</v>
      </c>
      <c r="H3052" s="1505" t="str" cm="1">
        <f t="array" aca="1" ref="H3052" ca="1">IF(I3052&lt;&gt;"",INDIRECT("'"&amp;I3052&amp;"'!"&amp;J3052),"")</f>
        <v/>
      </c>
      <c r="I3052" s="1510"/>
      <c r="J3052" s="1506"/>
      <c r="K3052" s="4"/>
    </row>
    <row r="3053" spans="1:11" ht="15">
      <c r="A3053">
        <v>2994</v>
      </c>
      <c r="B3053" s="721">
        <f>'Expenditures 16-24'!C10</f>
        <v>4064463</v>
      </c>
      <c r="F3053" s="4"/>
      <c r="G3053" s="1" t="b">
        <f t="shared" ca="1" si="49"/>
        <v>1</v>
      </c>
      <c r="H3053" s="1505" cm="1">
        <f t="array" aca="1" ref="H3053" ca="1">IF(I3053&lt;&gt;"",INDIRECT("'"&amp;I3053&amp;"'!"&amp;J3053),"")</f>
        <v>4064463</v>
      </c>
      <c r="I3053" s="1510" t="s">
        <v>4998</v>
      </c>
      <c r="J3053" s="1506" t="s">
        <v>4918</v>
      </c>
      <c r="K3053" s="4"/>
    </row>
    <row r="3054" spans="1:11" ht="15">
      <c r="A3054">
        <v>2995</v>
      </c>
      <c r="B3054" s="721">
        <f>'Expenditures 16-24'!D10</f>
        <v>1297284</v>
      </c>
      <c r="F3054" s="4"/>
      <c r="G3054" s="1" t="b">
        <f t="shared" ca="1" si="49"/>
        <v>1</v>
      </c>
      <c r="H3054" s="1505" cm="1">
        <f t="array" aca="1" ref="H3054" ca="1">IF(I3054&lt;&gt;"",INDIRECT("'"&amp;I3054&amp;"'!"&amp;J3054),"")</f>
        <v>1297284</v>
      </c>
      <c r="I3054" s="1510" t="s">
        <v>4998</v>
      </c>
      <c r="J3054" s="1506" t="s">
        <v>4928</v>
      </c>
      <c r="K3054" s="4"/>
    </row>
    <row r="3055" spans="1:11" ht="15">
      <c r="A3055">
        <v>2996</v>
      </c>
      <c r="B3055" s="721">
        <f>'Expenditures 16-24'!E10</f>
        <v>350646</v>
      </c>
      <c r="F3055" s="4"/>
      <c r="G3055" s="1" t="b">
        <f t="shared" ca="1" si="49"/>
        <v>1</v>
      </c>
      <c r="H3055" s="1505" cm="1">
        <f t="array" aca="1" ref="H3055" ca="1">IF(I3055&lt;&gt;"",INDIRECT("'"&amp;I3055&amp;"'!"&amp;J3055),"")</f>
        <v>350646</v>
      </c>
      <c r="I3055" s="1510" t="s">
        <v>4998</v>
      </c>
      <c r="J3055" s="1506" t="s">
        <v>5561</v>
      </c>
      <c r="K3055" s="4"/>
    </row>
    <row r="3056" spans="1:11" ht="15">
      <c r="A3056">
        <v>2997</v>
      </c>
      <c r="B3056" s="721">
        <f>'Expenditures 16-24'!F10</f>
        <v>443934</v>
      </c>
      <c r="F3056" s="4"/>
      <c r="G3056" s="1" t="b">
        <f t="shared" ca="1" si="49"/>
        <v>1</v>
      </c>
      <c r="H3056" s="1505" cm="1">
        <f t="array" aca="1" ref="H3056" ca="1">IF(I3056&lt;&gt;"",INDIRECT("'"&amp;I3056&amp;"'!"&amp;J3056),"")</f>
        <v>443934</v>
      </c>
      <c r="I3056" s="1510" t="s">
        <v>4998</v>
      </c>
      <c r="J3056" s="1506" t="s">
        <v>4946</v>
      </c>
      <c r="K3056" s="4"/>
    </row>
    <row r="3057" spans="1:11" ht="15">
      <c r="A3057">
        <v>2998</v>
      </c>
      <c r="B3057" s="721">
        <f>'Expenditures 16-24'!G10</f>
        <v>0</v>
      </c>
      <c r="F3057" s="4"/>
      <c r="G3057" s="1" t="b">
        <f t="shared" ca="1" si="49"/>
        <v>1</v>
      </c>
      <c r="H3057" s="1505" cm="1">
        <f t="array" aca="1" ref="H3057" ca="1">IF(I3057&lt;&gt;"",INDIRECT("'"&amp;I3057&amp;"'!"&amp;J3057),"")</f>
        <v>0</v>
      </c>
      <c r="I3057" s="1510" t="s">
        <v>4998</v>
      </c>
      <c r="J3057" s="1506" t="s">
        <v>5764</v>
      </c>
      <c r="K3057" s="4"/>
    </row>
    <row r="3058" spans="1:11" ht="15">
      <c r="A3058">
        <v>2999</v>
      </c>
      <c r="B3058" s="721">
        <f>'Expenditures 16-24'!H10</f>
        <v>0</v>
      </c>
      <c r="F3058" s="4"/>
      <c r="G3058" s="1" t="b">
        <f t="shared" ca="1" si="49"/>
        <v>1</v>
      </c>
      <c r="H3058" s="1505" cm="1">
        <f t="array" aca="1" ref="H3058" ca="1">IF(I3058&lt;&gt;"",INDIRECT("'"&amp;I3058&amp;"'!"&amp;J3058),"")</f>
        <v>0</v>
      </c>
      <c r="I3058" s="1510" t="s">
        <v>4998</v>
      </c>
      <c r="J3058" s="1506" t="s">
        <v>4964</v>
      </c>
      <c r="K3058" s="4"/>
    </row>
    <row r="3059" spans="1:11" ht="15">
      <c r="A3059" s="5">
        <v>3000</v>
      </c>
      <c r="B3059" s="721"/>
      <c r="F3059" s="4" t="s">
        <v>4914</v>
      </c>
      <c r="G3059" s="1" t="b">
        <f t="shared" ca="1" si="49"/>
        <v>1</v>
      </c>
      <c r="H3059" s="1505" t="str" cm="1">
        <f t="array" aca="1" ref="H3059" ca="1">IF(I3059&lt;&gt;"",INDIRECT("'"&amp;I3059&amp;"'!"&amp;J3059),"")</f>
        <v/>
      </c>
      <c r="I3059" s="1510"/>
      <c r="J3059" s="1506"/>
      <c r="K3059" s="4"/>
    </row>
    <row r="3060" spans="1:11" ht="15">
      <c r="A3060">
        <v>3001</v>
      </c>
      <c r="B3060" s="721">
        <f>'Expenditures 16-24'!K10</f>
        <v>6161327</v>
      </c>
      <c r="F3060" s="4"/>
      <c r="G3060" s="1" t="b">
        <f t="shared" ca="1" si="49"/>
        <v>1</v>
      </c>
      <c r="H3060" s="1505" cm="1">
        <f t="array" aca="1" ref="H3060" ca="1">IF(I3060&lt;&gt;"",INDIRECT("'"&amp;I3060&amp;"'!"&amp;J3060),"")</f>
        <v>6161327</v>
      </c>
      <c r="I3060" s="1510" t="s">
        <v>4998</v>
      </c>
      <c r="J3060" s="1506" t="s">
        <v>5616</v>
      </c>
      <c r="K3060" s="4"/>
    </row>
    <row r="3061" spans="1:11" ht="15">
      <c r="A3061" s="5">
        <v>3002</v>
      </c>
      <c r="B3061" s="721"/>
      <c r="F3061" s="4" t="s">
        <v>4914</v>
      </c>
      <c r="G3061" s="1" t="b">
        <f t="shared" ca="1" si="49"/>
        <v>1</v>
      </c>
      <c r="H3061" s="1505" t="str" cm="1">
        <f t="array" aca="1" ref="H3061" ca="1">IF(I3061&lt;&gt;"",INDIRECT("'"&amp;I3061&amp;"'!"&amp;J3061),"")</f>
        <v/>
      </c>
      <c r="I3061" s="1510"/>
      <c r="J3061" s="1506"/>
      <c r="K3061" s="4"/>
    </row>
    <row r="3062" spans="1:11" ht="15">
      <c r="A3062">
        <v>3003</v>
      </c>
      <c r="B3062" s="721">
        <f>'Expenditures 16-24'!D223</f>
        <v>160008</v>
      </c>
      <c r="C3062" s="2" t="s">
        <v>504</v>
      </c>
      <c r="F3062" s="4"/>
      <c r="G3062" s="1" t="b">
        <f t="shared" ca="1" si="49"/>
        <v>1</v>
      </c>
      <c r="H3062" s="1505" cm="1">
        <f t="array" aca="1" ref="H3062" ca="1">IF(I3062&lt;&gt;"",INDIRECT("'"&amp;I3062&amp;"'!"&amp;J3062),"")</f>
        <v>160008</v>
      </c>
      <c r="I3062" s="1510" t="s">
        <v>4998</v>
      </c>
      <c r="J3062" s="1506" t="s">
        <v>5765</v>
      </c>
      <c r="K3062" s="4"/>
    </row>
    <row r="3063" spans="1:11" ht="15">
      <c r="A3063">
        <v>3004</v>
      </c>
      <c r="B3063" s="721">
        <f>'Expenditures 16-24'!K223</f>
        <v>160008</v>
      </c>
      <c r="F3063" s="4"/>
      <c r="G3063" s="1" t="b">
        <f t="shared" ca="1" si="49"/>
        <v>1</v>
      </c>
      <c r="H3063" s="1505" cm="1">
        <f t="array" aca="1" ref="H3063" ca="1">IF(I3063&lt;&gt;"",INDIRECT("'"&amp;I3063&amp;"'!"&amp;J3063),"")</f>
        <v>160008</v>
      </c>
      <c r="I3063" s="1510" t="s">
        <v>4998</v>
      </c>
      <c r="J3063" s="1506" t="s">
        <v>5766</v>
      </c>
      <c r="K3063" s="4"/>
    </row>
    <row r="3064" spans="1:11" ht="15">
      <c r="A3064" s="5">
        <v>3005</v>
      </c>
      <c r="B3064" s="721"/>
      <c r="F3064" s="4" t="s">
        <v>4914</v>
      </c>
      <c r="G3064" s="1" t="b">
        <f t="shared" ca="1" si="49"/>
        <v>1</v>
      </c>
      <c r="H3064" s="1505" t="str" cm="1">
        <f t="array" aca="1" ref="H3064" ca="1">IF(I3064&lt;&gt;"",INDIRECT("'"&amp;I3064&amp;"'!"&amp;J3064),"")</f>
        <v/>
      </c>
      <c r="I3064" s="1510"/>
      <c r="J3064" s="1506"/>
      <c r="K3064" s="4"/>
    </row>
    <row r="3065" spans="1:11" ht="15">
      <c r="A3065" s="5">
        <v>3006</v>
      </c>
      <c r="B3065" s="721"/>
      <c r="C3065" s="2" t="s">
        <v>504</v>
      </c>
      <c r="F3065" s="4" t="s">
        <v>4914</v>
      </c>
      <c r="G3065" s="1" t="b">
        <f t="shared" ca="1" si="49"/>
        <v>1</v>
      </c>
      <c r="H3065" s="1505" t="str" cm="1">
        <f t="array" aca="1" ref="H3065" ca="1">IF(I3065&lt;&gt;"",INDIRECT("'"&amp;I3065&amp;"'!"&amp;J3065),"")</f>
        <v/>
      </c>
      <c r="I3065" s="1510"/>
      <c r="J3065" s="1506"/>
      <c r="K3065" s="4"/>
    </row>
    <row r="3066" spans="1:11" ht="15">
      <c r="A3066" s="5">
        <v>3007</v>
      </c>
      <c r="B3066" s="721"/>
      <c r="F3066" s="4" t="s">
        <v>4914</v>
      </c>
      <c r="G3066" s="1" t="b">
        <f t="shared" ca="1" si="49"/>
        <v>1</v>
      </c>
      <c r="H3066" s="1505" t="str" cm="1">
        <f t="array" aca="1" ref="H3066" ca="1">IF(I3066&lt;&gt;"",INDIRECT("'"&amp;I3066&amp;"'!"&amp;J3066),"")</f>
        <v/>
      </c>
      <c r="I3066" s="1510"/>
      <c r="J3066" s="1506"/>
      <c r="K3066" s="4"/>
    </row>
    <row r="3067" spans="1:11" ht="15">
      <c r="A3067" s="5">
        <v>3008</v>
      </c>
      <c r="B3067" s="721"/>
      <c r="F3067" s="4" t="s">
        <v>4914</v>
      </c>
      <c r="G3067" s="1" t="b">
        <f t="shared" ca="1" si="49"/>
        <v>1</v>
      </c>
      <c r="H3067" s="1505" t="str" cm="1">
        <f t="array" aca="1" ref="H3067" ca="1">IF(I3067&lt;&gt;"",INDIRECT("'"&amp;I3067&amp;"'!"&amp;J3067),"")</f>
        <v/>
      </c>
      <c r="I3067" s="1510"/>
      <c r="J3067" s="1506"/>
      <c r="K3067" s="4"/>
    </row>
    <row r="3068" spans="1:11" ht="15">
      <c r="A3068" s="5">
        <v>3009</v>
      </c>
      <c r="B3068" s="721"/>
      <c r="F3068" s="4" t="s">
        <v>4914</v>
      </c>
      <c r="G3068" s="1" t="b">
        <f t="shared" ca="1" si="49"/>
        <v>1</v>
      </c>
      <c r="H3068" s="1505" t="str" cm="1">
        <f t="array" aca="1" ref="H3068" ca="1">IF(I3068&lt;&gt;"",INDIRECT("'"&amp;I3068&amp;"'!"&amp;J3068),"")</f>
        <v/>
      </c>
      <c r="I3068" s="1510"/>
      <c r="J3068" s="1506"/>
      <c r="K3068" s="4"/>
    </row>
    <row r="3069" spans="1:11" ht="15">
      <c r="A3069">
        <v>3010</v>
      </c>
      <c r="B3069" s="721">
        <f>'Assets-Liab 5-6'!L38</f>
        <v>0</v>
      </c>
      <c r="F3069" s="4"/>
      <c r="G3069" s="1" t="b">
        <f t="shared" ca="1" si="49"/>
        <v>1</v>
      </c>
      <c r="H3069" s="1505" cm="1">
        <f t="array" aca="1" ref="H3069" ca="1">IF(I3069&lt;&gt;"",INDIRECT("'"&amp;I3069&amp;"'!"&amp;J3069),"")</f>
        <v>0</v>
      </c>
      <c r="I3069" s="1510" t="s">
        <v>4916</v>
      </c>
      <c r="J3069" s="1506" t="s">
        <v>5767</v>
      </c>
      <c r="K3069" s="4"/>
    </row>
    <row r="3070" spans="1:11" ht="15">
      <c r="A3070">
        <v>3011</v>
      </c>
      <c r="B3070" s="721">
        <f>'Assets-Liab 5-6'!L39</f>
        <v>0</v>
      </c>
      <c r="F3070" s="4"/>
      <c r="G3070" s="1" t="b">
        <f t="shared" ca="1" si="49"/>
        <v>1</v>
      </c>
      <c r="H3070" s="1505" cm="1">
        <f t="array" aca="1" ref="H3070" ca="1">IF(I3070&lt;&gt;"",INDIRECT("'"&amp;I3070&amp;"'!"&amp;J3070),"")</f>
        <v>0</v>
      </c>
      <c r="I3070" s="1510" t="s">
        <v>4916</v>
      </c>
      <c r="J3070" s="1506" t="s">
        <v>5768</v>
      </c>
      <c r="K3070" s="4"/>
    </row>
    <row r="3071" spans="1:11" ht="15">
      <c r="A3071" s="5">
        <v>3012</v>
      </c>
      <c r="B3071" s="721"/>
      <c r="F3071" s="4" t="s">
        <v>4914</v>
      </c>
      <c r="G3071" s="1" t="b">
        <f t="shared" ca="1" si="49"/>
        <v>1</v>
      </c>
      <c r="H3071" s="1505" t="str" cm="1">
        <f t="array" aca="1" ref="H3071" ca="1">IF(I3071&lt;&gt;"",INDIRECT("'"&amp;I3071&amp;"'!"&amp;J3071),"")</f>
        <v/>
      </c>
      <c r="I3071" s="1510"/>
      <c r="J3071" s="1506"/>
      <c r="K3071" s="4"/>
    </row>
    <row r="3072" spans="1:11" ht="15">
      <c r="A3072" s="5">
        <v>3013</v>
      </c>
      <c r="B3072" s="721"/>
      <c r="F3072" s="4" t="s">
        <v>4914</v>
      </c>
      <c r="G3072" s="1" t="b">
        <f t="shared" ca="1" si="49"/>
        <v>1</v>
      </c>
      <c r="H3072" s="1505" t="str" cm="1">
        <f t="array" aca="1" ref="H3072" ca="1">IF(I3072&lt;&gt;"",INDIRECT("'"&amp;I3072&amp;"'!"&amp;J3072),"")</f>
        <v/>
      </c>
      <c r="I3072" s="1510"/>
      <c r="J3072" s="1506"/>
      <c r="K3072" s="4"/>
    </row>
    <row r="3073" spans="1:11" ht="15">
      <c r="A3073" s="5">
        <v>3014</v>
      </c>
      <c r="B3073" s="721"/>
      <c r="F3073" s="4" t="s">
        <v>4914</v>
      </c>
      <c r="G3073" s="1" t="b">
        <f t="shared" ca="1" si="49"/>
        <v>1</v>
      </c>
      <c r="H3073" s="1505" t="str" cm="1">
        <f t="array" aca="1" ref="H3073" ca="1">IF(I3073&lt;&gt;"",INDIRECT("'"&amp;I3073&amp;"'!"&amp;J3073),"")</f>
        <v/>
      </c>
      <c r="I3073" s="1510"/>
      <c r="J3073" s="1506"/>
      <c r="K3073" s="4"/>
    </row>
    <row r="3074" spans="1:11" ht="15">
      <c r="A3074" s="5">
        <v>3015</v>
      </c>
      <c r="B3074" s="721"/>
      <c r="F3074" s="4" t="s">
        <v>4914</v>
      </c>
      <c r="G3074" s="1" t="b">
        <f t="shared" ca="1" si="49"/>
        <v>1</v>
      </c>
      <c r="H3074" s="1505" t="str" cm="1">
        <f t="array" aca="1" ref="H3074" ca="1">IF(I3074&lt;&gt;"",INDIRECT("'"&amp;I3074&amp;"'!"&amp;J3074),"")</f>
        <v/>
      </c>
      <c r="I3074" s="1510"/>
      <c r="J3074" s="1506"/>
      <c r="K3074" s="4"/>
    </row>
    <row r="3075" spans="1:11" ht="15">
      <c r="A3075" s="5">
        <v>3016</v>
      </c>
      <c r="B3075" s="721"/>
      <c r="F3075" s="4" t="s">
        <v>4914</v>
      </c>
      <c r="G3075" s="1" t="b">
        <f t="shared" ca="1" si="49"/>
        <v>1</v>
      </c>
      <c r="H3075" s="1505" t="str" cm="1">
        <f t="array" aca="1" ref="H3075" ca="1">IF(I3075&lt;&gt;"",INDIRECT("'"&amp;I3075&amp;"'!"&amp;J3075),"")</f>
        <v/>
      </c>
      <c r="I3075" s="1510"/>
      <c r="J3075" s="1506"/>
      <c r="K3075" s="4"/>
    </row>
    <row r="3076" spans="1:11" ht="15">
      <c r="A3076">
        <v>3017</v>
      </c>
      <c r="B3076" s="721">
        <f>'Acct Summary 7-9'!D33</f>
        <v>0</v>
      </c>
      <c r="F3076" s="4"/>
      <c r="G3076" s="1" t="b">
        <f t="shared" ca="1" si="49"/>
        <v>1</v>
      </c>
      <c r="H3076" s="1505" cm="1">
        <f t="array" aca="1" ref="H3076" ca="1">IF(I3076&lt;&gt;"",INDIRECT("'"&amp;I3076&amp;"'!"&amp;J3076),"")</f>
        <v>0</v>
      </c>
      <c r="I3076" s="1510" t="s">
        <v>4986</v>
      </c>
      <c r="J3076" s="1506" t="s">
        <v>5769</v>
      </c>
      <c r="K3076" s="4"/>
    </row>
    <row r="3077" spans="1:11" ht="15">
      <c r="A3077">
        <v>3018</v>
      </c>
      <c r="B3077" s="721">
        <f>'Acct Summary 7-9'!D34</f>
        <v>0</v>
      </c>
      <c r="F3077" s="4"/>
      <c r="G3077" s="1" t="b">
        <f t="shared" ca="1" si="49"/>
        <v>1</v>
      </c>
      <c r="H3077" s="1505" cm="1">
        <f t="array" aca="1" ref="H3077" ca="1">IF(I3077&lt;&gt;"",INDIRECT("'"&amp;I3077&amp;"'!"&amp;J3077),"")</f>
        <v>0</v>
      </c>
      <c r="I3077" s="1510" t="s">
        <v>4986</v>
      </c>
      <c r="J3077" s="1506" t="s">
        <v>4934</v>
      </c>
      <c r="K3077" s="4"/>
    </row>
    <row r="3078" spans="1:11" ht="15">
      <c r="A3078">
        <v>3019</v>
      </c>
      <c r="B3078" s="721">
        <f>'Acct Summary 7-9'!D35</f>
        <v>0</v>
      </c>
      <c r="F3078" s="4"/>
      <c r="G3078" s="1" t="b">
        <f t="shared" ca="1" si="49"/>
        <v>1</v>
      </c>
      <c r="H3078" s="1505" cm="1">
        <f t="array" aca="1" ref="H3078" ca="1">IF(I3078&lt;&gt;"",INDIRECT("'"&amp;I3078&amp;"'!"&amp;J3078),"")</f>
        <v>0</v>
      </c>
      <c r="I3078" s="1510" t="s">
        <v>4986</v>
      </c>
      <c r="J3078" s="1506" t="s">
        <v>5770</v>
      </c>
      <c r="K3078" s="4"/>
    </row>
    <row r="3079" spans="1:11" ht="15">
      <c r="A3079" s="5">
        <v>3020</v>
      </c>
      <c r="B3079" s="721"/>
      <c r="F3079" s="4" t="s">
        <v>4914</v>
      </c>
      <c r="G3079" s="1" t="b">
        <f t="shared" ca="1" si="49"/>
        <v>1</v>
      </c>
      <c r="H3079" s="1505" t="str" cm="1">
        <f t="array" aca="1" ref="H3079" ca="1">IF(I3079&lt;&gt;"",INDIRECT("'"&amp;I3079&amp;"'!"&amp;J3079),"")</f>
        <v/>
      </c>
      <c r="I3079" s="1510"/>
      <c r="J3079" s="1506"/>
      <c r="K3079" s="4"/>
    </row>
    <row r="3080" spans="1:11" ht="15">
      <c r="A3080">
        <v>3021</v>
      </c>
      <c r="B3080" s="721">
        <f>'Acct Summary 7-9'!E33</f>
        <v>12205000</v>
      </c>
      <c r="F3080" s="4"/>
      <c r="G3080" s="1" t="b">
        <f t="shared" ca="1" si="49"/>
        <v>1</v>
      </c>
      <c r="H3080" s="1505" cm="1">
        <f t="array" aca="1" ref="H3080" ca="1">IF(I3080&lt;&gt;"",INDIRECT("'"&amp;I3080&amp;"'!"&amp;J3080),"")</f>
        <v>12205000</v>
      </c>
      <c r="I3080" s="1510" t="s">
        <v>4986</v>
      </c>
      <c r="J3080" s="1506" t="s">
        <v>5771</v>
      </c>
      <c r="K3080" s="4"/>
    </row>
    <row r="3081" spans="1:11" ht="15">
      <c r="A3081">
        <v>3022</v>
      </c>
      <c r="B3081" s="721">
        <f>'Acct Summary 7-9'!F33</f>
        <v>0</v>
      </c>
      <c r="F3081" s="4"/>
      <c r="G3081" s="1" t="b">
        <f t="shared" ca="1" si="49"/>
        <v>1</v>
      </c>
      <c r="H3081" s="1505" cm="1">
        <f t="array" aca="1" ref="H3081" ca="1">IF(I3081&lt;&gt;"",INDIRECT("'"&amp;I3081&amp;"'!"&amp;J3081),"")</f>
        <v>0</v>
      </c>
      <c r="I3081" s="1510" t="s">
        <v>4986</v>
      </c>
      <c r="J3081" s="1506" t="s">
        <v>5772</v>
      </c>
      <c r="K3081" s="4"/>
    </row>
    <row r="3082" spans="1:11" ht="15">
      <c r="A3082">
        <v>3023</v>
      </c>
      <c r="B3082" s="721">
        <f>'Acct Summary 7-9'!F34</f>
        <v>0</v>
      </c>
      <c r="F3082" s="4"/>
      <c r="G3082" s="1" t="b">
        <f t="shared" ca="1" si="49"/>
        <v>1</v>
      </c>
      <c r="H3082" s="1505" cm="1">
        <f t="array" aca="1" ref="H3082" ca="1">IF(I3082&lt;&gt;"",INDIRECT("'"&amp;I3082&amp;"'!"&amp;J3082),"")</f>
        <v>0</v>
      </c>
      <c r="I3082" s="1510" t="s">
        <v>4986</v>
      </c>
      <c r="J3082" s="1506" t="s">
        <v>4952</v>
      </c>
      <c r="K3082" s="4"/>
    </row>
    <row r="3083" spans="1:11" ht="15">
      <c r="A3083">
        <v>3024</v>
      </c>
      <c r="B3083" s="721">
        <f>'Acct Summary 7-9'!F35</f>
        <v>0</v>
      </c>
      <c r="F3083" s="4"/>
      <c r="G3083" s="1" t="b">
        <f t="shared" ca="1" si="49"/>
        <v>1</v>
      </c>
      <c r="H3083" s="1505" cm="1">
        <f t="array" aca="1" ref="H3083" ca="1">IF(I3083&lt;&gt;"",INDIRECT("'"&amp;I3083&amp;"'!"&amp;J3083),"")</f>
        <v>0</v>
      </c>
      <c r="I3083" s="1510" t="s">
        <v>4986</v>
      </c>
      <c r="J3083" s="1506" t="s">
        <v>5773</v>
      </c>
      <c r="K3083" s="4"/>
    </row>
    <row r="3084" spans="1:11" ht="15">
      <c r="A3084" s="5">
        <v>3025</v>
      </c>
      <c r="B3084" s="721"/>
      <c r="F3084" s="4" t="s">
        <v>4914</v>
      </c>
      <c r="G3084" s="1" t="b">
        <f t="shared" ca="1" si="49"/>
        <v>1</v>
      </c>
      <c r="H3084" s="1505" t="str" cm="1">
        <f t="array" aca="1" ref="H3084" ca="1">IF(I3084&lt;&gt;"",INDIRECT("'"&amp;I3084&amp;"'!"&amp;J3084),"")</f>
        <v/>
      </c>
      <c r="I3084" s="1510"/>
      <c r="J3084" s="1506"/>
      <c r="K3084" s="4"/>
    </row>
    <row r="3085" spans="1:11" ht="15">
      <c r="A3085" s="5">
        <v>3026</v>
      </c>
      <c r="B3085" s="721"/>
      <c r="F3085" s="4" t="s">
        <v>4914</v>
      </c>
      <c r="G3085" s="1" t="b">
        <f t="shared" ca="1" si="49"/>
        <v>1</v>
      </c>
      <c r="H3085" s="1505" t="str" cm="1">
        <f t="array" aca="1" ref="H3085" ca="1">IF(I3085&lt;&gt;"",INDIRECT("'"&amp;I3085&amp;"'!"&amp;J3085),"")</f>
        <v/>
      </c>
      <c r="I3085" s="1510"/>
      <c r="J3085" s="1506"/>
      <c r="K3085" s="4"/>
    </row>
    <row r="3086" spans="1:11" ht="15">
      <c r="A3086" s="5">
        <v>3027</v>
      </c>
      <c r="B3086" s="721"/>
      <c r="F3086" s="4" t="s">
        <v>4914</v>
      </c>
      <c r="G3086" s="1" t="b">
        <f t="shared" ca="1" si="49"/>
        <v>1</v>
      </c>
      <c r="H3086" s="1505" t="str" cm="1">
        <f t="array" aca="1" ref="H3086" ca="1">IF(I3086&lt;&gt;"",INDIRECT("'"&amp;I3086&amp;"'!"&amp;J3086),"")</f>
        <v/>
      </c>
      <c r="I3086" s="1510"/>
      <c r="J3086" s="1506"/>
      <c r="K3086" s="4"/>
    </row>
    <row r="3087" spans="1:11" ht="15">
      <c r="A3087" s="5">
        <v>3028</v>
      </c>
      <c r="B3087" s="721"/>
      <c r="F3087" s="4" t="s">
        <v>4914</v>
      </c>
      <c r="G3087" s="1" t="b">
        <f t="shared" ca="1" si="49"/>
        <v>1</v>
      </c>
      <c r="H3087" s="1505" t="str" cm="1">
        <f t="array" aca="1" ref="H3087" ca="1">IF(I3087&lt;&gt;"",INDIRECT("'"&amp;I3087&amp;"'!"&amp;J3087),"")</f>
        <v/>
      </c>
      <c r="I3087" s="1510"/>
      <c r="J3087" s="1506"/>
      <c r="K3087" s="4"/>
    </row>
    <row r="3088" spans="1:11" ht="15">
      <c r="A3088" s="5">
        <v>3029</v>
      </c>
      <c r="B3088" s="721"/>
      <c r="F3088" s="4" t="s">
        <v>4914</v>
      </c>
      <c r="G3088" s="1" t="b">
        <f t="shared" ca="1" si="49"/>
        <v>1</v>
      </c>
      <c r="H3088" s="1505" t="str" cm="1">
        <f t="array" aca="1" ref="H3088" ca="1">IF(I3088&lt;&gt;"",INDIRECT("'"&amp;I3088&amp;"'!"&amp;J3088),"")</f>
        <v/>
      </c>
      <c r="I3088" s="1510"/>
      <c r="J3088" s="1506"/>
      <c r="K3088" s="4"/>
    </row>
    <row r="3089" spans="1:11" ht="15">
      <c r="A3089" s="5">
        <v>3030</v>
      </c>
      <c r="B3089" s="721"/>
      <c r="F3089" s="4" t="s">
        <v>4914</v>
      </c>
      <c r="G3089" s="1" t="b">
        <f t="shared" ca="1" si="49"/>
        <v>1</v>
      </c>
      <c r="H3089" s="1505" t="str" cm="1">
        <f t="array" aca="1" ref="H3089" ca="1">IF(I3089&lt;&gt;"",INDIRECT("'"&amp;I3089&amp;"'!"&amp;J3089),"")</f>
        <v/>
      </c>
      <c r="I3089" s="1510"/>
      <c r="J3089" s="1506"/>
      <c r="K3089" s="4"/>
    </row>
    <row r="3090" spans="1:11" ht="15">
      <c r="A3090" s="5">
        <v>3031</v>
      </c>
      <c r="B3090" s="721"/>
      <c r="F3090" s="4" t="s">
        <v>4914</v>
      </c>
      <c r="G3090" s="1" t="b">
        <f t="shared" ca="1" si="49"/>
        <v>1</v>
      </c>
      <c r="H3090" s="1505" t="str" cm="1">
        <f t="array" aca="1" ref="H3090" ca="1">IF(I3090&lt;&gt;"",INDIRECT("'"&amp;I3090&amp;"'!"&amp;J3090),"")</f>
        <v/>
      </c>
      <c r="I3090" s="1510"/>
      <c r="J3090" s="1506"/>
      <c r="K3090" s="4"/>
    </row>
    <row r="3091" spans="1:11" ht="15">
      <c r="A3091" s="5">
        <v>3032</v>
      </c>
      <c r="B3091" s="721"/>
      <c r="F3091" s="4" t="s">
        <v>4914</v>
      </c>
      <c r="G3091" s="1" t="b">
        <f t="shared" ca="1" si="49"/>
        <v>1</v>
      </c>
      <c r="H3091" s="1505" t="str" cm="1">
        <f t="array" aca="1" ref="H3091" ca="1">IF(I3091&lt;&gt;"",INDIRECT("'"&amp;I3091&amp;"'!"&amp;J3091),"")</f>
        <v/>
      </c>
      <c r="I3091" s="1510"/>
      <c r="J3091" s="1506"/>
      <c r="K3091" s="4"/>
    </row>
    <row r="3092" spans="1:11" ht="15">
      <c r="A3092" s="5">
        <v>3033</v>
      </c>
      <c r="B3092" s="721"/>
      <c r="F3092" s="4" t="s">
        <v>4914</v>
      </c>
      <c r="G3092" s="1" t="b">
        <f t="shared" ca="1" si="49"/>
        <v>1</v>
      </c>
      <c r="H3092" s="1505" t="str" cm="1">
        <f t="array" aca="1" ref="H3092" ca="1">IF(I3092&lt;&gt;"",INDIRECT("'"&amp;I3092&amp;"'!"&amp;J3092),"")</f>
        <v/>
      </c>
      <c r="I3092" s="1510"/>
      <c r="J3092" s="1506"/>
      <c r="K3092" s="4"/>
    </row>
    <row r="3093" spans="1:11" ht="15">
      <c r="A3093" s="5">
        <v>3034</v>
      </c>
      <c r="B3093" s="721"/>
      <c r="F3093" s="4" t="s">
        <v>4914</v>
      </c>
      <c r="G3093" s="1" t="b">
        <f t="shared" ca="1" si="49"/>
        <v>1</v>
      </c>
      <c r="H3093" s="1505" t="str" cm="1">
        <f t="array" aca="1" ref="H3093" ca="1">IF(I3093&lt;&gt;"",INDIRECT("'"&amp;I3093&amp;"'!"&amp;J3093),"")</f>
        <v/>
      </c>
      <c r="I3093" s="1510"/>
      <c r="J3093" s="1506"/>
      <c r="K3093" s="4"/>
    </row>
    <row r="3094" spans="1:11" ht="15">
      <c r="A3094" s="5">
        <v>3035</v>
      </c>
      <c r="B3094" s="721"/>
      <c r="F3094" s="4" t="s">
        <v>4914</v>
      </c>
      <c r="G3094" s="1" t="b">
        <f t="shared" ca="1" si="49"/>
        <v>1</v>
      </c>
      <c r="H3094" s="1505" t="str" cm="1">
        <f t="array" aca="1" ref="H3094" ca="1">IF(I3094&lt;&gt;"",INDIRECT("'"&amp;I3094&amp;"'!"&amp;J3094),"")</f>
        <v/>
      </c>
      <c r="I3094" s="1510"/>
      <c r="J3094" s="1506"/>
      <c r="K3094" s="4"/>
    </row>
    <row r="3095" spans="1:11" ht="15">
      <c r="A3095" s="5">
        <v>3036</v>
      </c>
      <c r="B3095" s="721"/>
      <c r="F3095" s="4" t="s">
        <v>4914</v>
      </c>
      <c r="G3095" s="1" t="b">
        <f t="shared" ca="1" si="49"/>
        <v>1</v>
      </c>
      <c r="H3095" s="1505" t="str" cm="1">
        <f t="array" aca="1" ref="H3095" ca="1">IF(I3095&lt;&gt;"",INDIRECT("'"&amp;I3095&amp;"'!"&amp;J3095),"")</f>
        <v/>
      </c>
      <c r="I3095" s="1510"/>
      <c r="J3095" s="1506"/>
      <c r="K3095" s="4"/>
    </row>
    <row r="3096" spans="1:11" ht="15">
      <c r="A3096" s="5">
        <v>3037</v>
      </c>
      <c r="B3096" s="721"/>
      <c r="F3096" s="4" t="s">
        <v>4914</v>
      </c>
      <c r="G3096" s="1" t="b">
        <f t="shared" ca="1" si="49"/>
        <v>1</v>
      </c>
      <c r="H3096" s="1505" t="str" cm="1">
        <f t="array" aca="1" ref="H3096" ca="1">IF(I3096&lt;&gt;"",INDIRECT("'"&amp;I3096&amp;"'!"&amp;J3096),"")</f>
        <v/>
      </c>
      <c r="I3096" s="1510"/>
      <c r="J3096" s="1506"/>
      <c r="K3096" s="4"/>
    </row>
    <row r="3097" spans="1:11" ht="15">
      <c r="A3097" s="5">
        <v>3038</v>
      </c>
      <c r="B3097" s="721"/>
      <c r="F3097" s="4" t="s">
        <v>4914</v>
      </c>
      <c r="G3097" s="1" t="b">
        <f t="shared" ca="1" si="49"/>
        <v>1</v>
      </c>
      <c r="H3097" s="1505" t="str" cm="1">
        <f t="array" aca="1" ref="H3097" ca="1">IF(I3097&lt;&gt;"",INDIRECT("'"&amp;I3097&amp;"'!"&amp;J3097),"")</f>
        <v/>
      </c>
      <c r="I3097" s="1510"/>
      <c r="J3097" s="1506"/>
      <c r="K3097" s="4"/>
    </row>
    <row r="3098" spans="1:11" ht="15">
      <c r="A3098" s="5">
        <v>3039</v>
      </c>
      <c r="B3098" s="721"/>
      <c r="F3098" s="4" t="s">
        <v>4914</v>
      </c>
      <c r="G3098" s="1" t="b">
        <f t="shared" ca="1" si="49"/>
        <v>1</v>
      </c>
      <c r="H3098" s="1505" t="str" cm="1">
        <f t="array" aca="1" ref="H3098" ca="1">IF(I3098&lt;&gt;"",INDIRECT("'"&amp;I3098&amp;"'!"&amp;J3098),"")</f>
        <v/>
      </c>
      <c r="I3098" s="1510"/>
      <c r="J3098" s="1506"/>
      <c r="K3098" s="4"/>
    </row>
    <row r="3099" spans="1:11" ht="15">
      <c r="A3099" s="5">
        <v>3040</v>
      </c>
      <c r="B3099" s="721"/>
      <c r="F3099" s="4" t="s">
        <v>4914</v>
      </c>
      <c r="G3099" s="1" t="b">
        <f t="shared" ca="1" si="49"/>
        <v>1</v>
      </c>
      <c r="H3099" s="1505" t="str" cm="1">
        <f t="array" aca="1" ref="H3099" ca="1">IF(I3099&lt;&gt;"",INDIRECT("'"&amp;I3099&amp;"'!"&amp;J3099),"")</f>
        <v/>
      </c>
      <c r="I3099" s="1510"/>
      <c r="J3099" s="1506"/>
      <c r="K3099" s="4"/>
    </row>
    <row r="3100" spans="1:11" ht="15">
      <c r="A3100" s="5">
        <v>3041</v>
      </c>
      <c r="B3100" s="721"/>
      <c r="F3100" s="4" t="s">
        <v>4914</v>
      </c>
      <c r="G3100" s="1" t="b">
        <f t="shared" ca="1" si="49"/>
        <v>1</v>
      </c>
      <c r="H3100" s="1505" t="str" cm="1">
        <f t="array" aca="1" ref="H3100" ca="1">IF(I3100&lt;&gt;"",INDIRECT("'"&amp;I3100&amp;"'!"&amp;J3100),"")</f>
        <v/>
      </c>
      <c r="I3100" s="1510"/>
      <c r="J3100" s="1506"/>
      <c r="K3100" s="4"/>
    </row>
    <row r="3101" spans="1:11" ht="15">
      <c r="A3101" s="5">
        <v>3042</v>
      </c>
      <c r="B3101" s="721"/>
      <c r="F3101" s="4" t="s">
        <v>4914</v>
      </c>
      <c r="G3101" s="1" t="b">
        <f t="shared" ca="1" si="49"/>
        <v>1</v>
      </c>
      <c r="H3101" s="1505" t="str" cm="1">
        <f t="array" aca="1" ref="H3101" ca="1">IF(I3101&lt;&gt;"",INDIRECT("'"&amp;I3101&amp;"'!"&amp;J3101),"")</f>
        <v/>
      </c>
      <c r="I3101" s="1510"/>
      <c r="J3101" s="1506"/>
      <c r="K3101" s="4"/>
    </row>
    <row r="3102" spans="1:11" ht="15">
      <c r="A3102" s="5">
        <v>3043</v>
      </c>
      <c r="B3102" s="721"/>
      <c r="F3102" s="4" t="s">
        <v>4914</v>
      </c>
      <c r="G3102" s="1" t="b">
        <f t="shared" ca="1" si="49"/>
        <v>1</v>
      </c>
      <c r="H3102" s="1505" t="str" cm="1">
        <f t="array" aca="1" ref="H3102" ca="1">IF(I3102&lt;&gt;"",INDIRECT("'"&amp;I3102&amp;"'!"&amp;J3102),"")</f>
        <v/>
      </c>
      <c r="I3102" s="1510"/>
      <c r="J3102" s="1506"/>
      <c r="K3102" s="4"/>
    </row>
    <row r="3103" spans="1:11" ht="15">
      <c r="A3103" s="5">
        <v>3044</v>
      </c>
      <c r="B3103" s="721"/>
      <c r="F3103" s="4" t="s">
        <v>4914</v>
      </c>
      <c r="G3103" s="1" t="b">
        <f t="shared" ca="1" si="49"/>
        <v>1</v>
      </c>
      <c r="H3103" s="1505" t="str" cm="1">
        <f t="array" aca="1" ref="H3103" ca="1">IF(I3103&lt;&gt;"",INDIRECT("'"&amp;I3103&amp;"'!"&amp;J3103),"")</f>
        <v/>
      </c>
      <c r="I3103" s="1510"/>
      <c r="J3103" s="1506"/>
      <c r="K3103" s="4"/>
    </row>
    <row r="3104" spans="1:11" ht="15">
      <c r="A3104" s="5">
        <v>3045</v>
      </c>
      <c r="B3104" s="721"/>
      <c r="F3104" s="4" t="s">
        <v>4914</v>
      </c>
      <c r="G3104" s="1" t="b">
        <f t="shared" ref="G3104:G3167" ca="1" si="50">H3104=B3104</f>
        <v>1</v>
      </c>
      <c r="H3104" s="1505" t="str" cm="1">
        <f t="array" aca="1" ref="H3104" ca="1">IF(I3104&lt;&gt;"",INDIRECT("'"&amp;I3104&amp;"'!"&amp;J3104),"")</f>
        <v/>
      </c>
      <c r="I3104" s="1510"/>
      <c r="J3104" s="1506"/>
      <c r="K3104" s="4"/>
    </row>
    <row r="3105" spans="1:11" ht="15">
      <c r="A3105" s="5">
        <v>3046</v>
      </c>
      <c r="B3105" s="721"/>
      <c r="F3105" s="4" t="s">
        <v>4914</v>
      </c>
      <c r="G3105" s="1" t="b">
        <f t="shared" ca="1" si="50"/>
        <v>1</v>
      </c>
      <c r="H3105" s="1505" t="str" cm="1">
        <f t="array" aca="1" ref="H3105" ca="1">IF(I3105&lt;&gt;"",INDIRECT("'"&amp;I3105&amp;"'!"&amp;J3105),"")</f>
        <v/>
      </c>
      <c r="I3105" s="1510"/>
      <c r="J3105" s="1506"/>
      <c r="K3105" s="4"/>
    </row>
    <row r="3106" spans="1:11" ht="15">
      <c r="A3106" s="5">
        <v>3047</v>
      </c>
      <c r="B3106" s="721"/>
      <c r="F3106" s="4" t="s">
        <v>4914</v>
      </c>
      <c r="G3106" s="1" t="b">
        <f t="shared" ca="1" si="50"/>
        <v>1</v>
      </c>
      <c r="H3106" s="1505" t="str" cm="1">
        <f t="array" aca="1" ref="H3106" ca="1">IF(I3106&lt;&gt;"",INDIRECT("'"&amp;I3106&amp;"'!"&amp;J3106),"")</f>
        <v/>
      </c>
      <c r="I3106" s="1510"/>
      <c r="J3106" s="1506"/>
      <c r="K3106" s="4"/>
    </row>
    <row r="3107" spans="1:11" ht="15">
      <c r="A3107" s="5">
        <v>3048</v>
      </c>
      <c r="B3107" s="721"/>
      <c r="F3107" s="4" t="s">
        <v>4914</v>
      </c>
      <c r="G3107" s="1" t="b">
        <f t="shared" ca="1" si="50"/>
        <v>1</v>
      </c>
      <c r="H3107" s="1505" t="str" cm="1">
        <f t="array" aca="1" ref="H3107" ca="1">IF(I3107&lt;&gt;"",INDIRECT("'"&amp;I3107&amp;"'!"&amp;J3107),"")</f>
        <v/>
      </c>
      <c r="I3107" s="1510"/>
      <c r="J3107" s="1506"/>
      <c r="K3107" s="4"/>
    </row>
    <row r="3108" spans="1:11" ht="15">
      <c r="A3108" s="5">
        <v>3049</v>
      </c>
      <c r="B3108" s="721"/>
      <c r="F3108" s="4" t="s">
        <v>4914</v>
      </c>
      <c r="G3108" s="1" t="b">
        <f t="shared" ca="1" si="50"/>
        <v>1</v>
      </c>
      <c r="H3108" s="1505" t="str" cm="1">
        <f t="array" aca="1" ref="H3108" ca="1">IF(I3108&lt;&gt;"",INDIRECT("'"&amp;I3108&amp;"'!"&amp;J3108),"")</f>
        <v/>
      </c>
      <c r="I3108" s="1510"/>
      <c r="J3108" s="1506"/>
      <c r="K3108" s="4"/>
    </row>
    <row r="3109" spans="1:11" ht="15">
      <c r="A3109" s="5">
        <v>3050</v>
      </c>
      <c r="B3109" s="721"/>
      <c r="F3109" s="4" t="s">
        <v>4914</v>
      </c>
      <c r="G3109" s="1" t="b">
        <f t="shared" ca="1" si="50"/>
        <v>1</v>
      </c>
      <c r="H3109" s="1505" t="str" cm="1">
        <f t="array" aca="1" ref="H3109" ca="1">IF(I3109&lt;&gt;"",INDIRECT("'"&amp;I3109&amp;"'!"&amp;J3109),"")</f>
        <v/>
      </c>
      <c r="I3109" s="1510"/>
      <c r="J3109" s="1506"/>
      <c r="K3109" s="4"/>
    </row>
    <row r="3110" spans="1:11" ht="15">
      <c r="A3110" s="5">
        <v>3051</v>
      </c>
      <c r="B3110" s="721"/>
      <c r="F3110" s="4" t="s">
        <v>4914</v>
      </c>
      <c r="G3110" s="1" t="b">
        <f t="shared" ca="1" si="50"/>
        <v>1</v>
      </c>
      <c r="H3110" s="1505" t="str" cm="1">
        <f t="array" aca="1" ref="H3110" ca="1">IF(I3110&lt;&gt;"",INDIRECT("'"&amp;I3110&amp;"'!"&amp;J3110),"")</f>
        <v/>
      </c>
      <c r="I3110" s="1510"/>
      <c r="J3110" s="1506"/>
      <c r="K3110" s="4"/>
    </row>
    <row r="3111" spans="1:11" ht="15">
      <c r="A3111" s="5">
        <v>3052</v>
      </c>
      <c r="B3111" s="721"/>
      <c r="F3111" s="4" t="s">
        <v>4914</v>
      </c>
      <c r="G3111" s="1" t="b">
        <f t="shared" ca="1" si="50"/>
        <v>1</v>
      </c>
      <c r="H3111" s="1505" t="str" cm="1">
        <f t="array" aca="1" ref="H3111" ca="1">IF(I3111&lt;&gt;"",INDIRECT("'"&amp;I3111&amp;"'!"&amp;J3111),"")</f>
        <v/>
      </c>
      <c r="I3111" s="1510"/>
      <c r="J3111" s="1506"/>
      <c r="K3111" s="4"/>
    </row>
    <row r="3112" spans="1:11" ht="15">
      <c r="A3112" s="5">
        <v>3053</v>
      </c>
      <c r="B3112" s="721"/>
      <c r="F3112" s="4" t="s">
        <v>4914</v>
      </c>
      <c r="G3112" s="1" t="b">
        <f t="shared" ca="1" si="50"/>
        <v>1</v>
      </c>
      <c r="H3112" s="1505" t="str" cm="1">
        <f t="array" aca="1" ref="H3112" ca="1">IF(I3112&lt;&gt;"",INDIRECT("'"&amp;I3112&amp;"'!"&amp;J3112),"")</f>
        <v/>
      </c>
      <c r="I3112" s="1510"/>
      <c r="J3112" s="1506"/>
      <c r="K3112" s="4"/>
    </row>
    <row r="3113" spans="1:11" ht="15">
      <c r="A3113" s="5">
        <v>3054</v>
      </c>
      <c r="B3113" s="721"/>
      <c r="F3113" s="4" t="s">
        <v>4914</v>
      </c>
      <c r="G3113" s="1" t="b">
        <f t="shared" ca="1" si="50"/>
        <v>1</v>
      </c>
      <c r="H3113" s="1505" t="str" cm="1">
        <f t="array" aca="1" ref="H3113" ca="1">IF(I3113&lt;&gt;"",INDIRECT("'"&amp;I3113&amp;"'!"&amp;J3113),"")</f>
        <v/>
      </c>
      <c r="I3113" s="1510"/>
      <c r="J3113" s="1506"/>
      <c r="K3113" s="4"/>
    </row>
    <row r="3114" spans="1:11" ht="15">
      <c r="A3114" s="5">
        <v>3055</v>
      </c>
      <c r="B3114" s="721"/>
      <c r="F3114" s="4" t="s">
        <v>4914</v>
      </c>
      <c r="G3114" s="1" t="b">
        <f t="shared" ca="1" si="50"/>
        <v>1</v>
      </c>
      <c r="H3114" s="1505" t="str" cm="1">
        <f t="array" aca="1" ref="H3114" ca="1">IF(I3114&lt;&gt;"",INDIRECT("'"&amp;I3114&amp;"'!"&amp;J3114),"")</f>
        <v/>
      </c>
      <c r="I3114" s="1510"/>
      <c r="J3114" s="1506"/>
      <c r="K3114" s="4"/>
    </row>
    <row r="3115" spans="1:11" ht="15">
      <c r="A3115" s="5">
        <v>3056</v>
      </c>
      <c r="B3115" s="721"/>
      <c r="F3115" s="4" t="s">
        <v>4914</v>
      </c>
      <c r="G3115" s="1" t="b">
        <f t="shared" ca="1" si="50"/>
        <v>1</v>
      </c>
      <c r="H3115" s="1505" t="str" cm="1">
        <f t="array" aca="1" ref="H3115" ca="1">IF(I3115&lt;&gt;"",INDIRECT("'"&amp;I3115&amp;"'!"&amp;J3115),"")</f>
        <v/>
      </c>
      <c r="I3115" s="1510"/>
      <c r="J3115" s="1506"/>
      <c r="K3115" s="4"/>
    </row>
    <row r="3116" spans="1:11" ht="15">
      <c r="A3116" s="5">
        <v>3057</v>
      </c>
      <c r="B3116" s="721"/>
      <c r="F3116" s="4" t="s">
        <v>4914</v>
      </c>
      <c r="G3116" s="1" t="b">
        <f t="shared" ca="1" si="50"/>
        <v>1</v>
      </c>
      <c r="H3116" s="1505" t="str" cm="1">
        <f t="array" aca="1" ref="H3116" ca="1">IF(I3116&lt;&gt;"",INDIRECT("'"&amp;I3116&amp;"'!"&amp;J3116),"")</f>
        <v/>
      </c>
      <c r="I3116" s="1510"/>
      <c r="J3116" s="1506"/>
      <c r="K3116" s="4"/>
    </row>
    <row r="3117" spans="1:11" ht="15">
      <c r="A3117" s="5">
        <v>3058</v>
      </c>
      <c r="B3117" s="721"/>
      <c r="F3117" s="4" t="s">
        <v>4914</v>
      </c>
      <c r="G3117" s="1" t="b">
        <f t="shared" ca="1" si="50"/>
        <v>1</v>
      </c>
      <c r="H3117" s="1505" t="str" cm="1">
        <f t="array" aca="1" ref="H3117" ca="1">IF(I3117&lt;&gt;"",INDIRECT("'"&amp;I3117&amp;"'!"&amp;J3117),"")</f>
        <v/>
      </c>
      <c r="I3117" s="1510"/>
      <c r="J3117" s="1506"/>
      <c r="K3117" s="4"/>
    </row>
    <row r="3118" spans="1:11" ht="15">
      <c r="A3118" s="5">
        <v>3059</v>
      </c>
      <c r="B3118" s="721"/>
      <c r="F3118" s="4" t="s">
        <v>4914</v>
      </c>
      <c r="G3118" s="1" t="b">
        <f t="shared" ca="1" si="50"/>
        <v>1</v>
      </c>
      <c r="H3118" s="1505" t="str" cm="1">
        <f t="array" aca="1" ref="H3118" ca="1">IF(I3118&lt;&gt;"",INDIRECT("'"&amp;I3118&amp;"'!"&amp;J3118),"")</f>
        <v/>
      </c>
      <c r="I3118" s="1510"/>
      <c r="J3118" s="1506"/>
      <c r="K3118" s="4"/>
    </row>
    <row r="3119" spans="1:11" ht="15">
      <c r="A3119" s="5">
        <v>3060</v>
      </c>
      <c r="B3119" s="721"/>
      <c r="F3119" s="4" t="s">
        <v>4914</v>
      </c>
      <c r="G3119" s="1" t="b">
        <f t="shared" ca="1" si="50"/>
        <v>1</v>
      </c>
      <c r="H3119" s="1505" t="str" cm="1">
        <f t="array" aca="1" ref="H3119" ca="1">IF(I3119&lt;&gt;"",INDIRECT("'"&amp;I3119&amp;"'!"&amp;J3119),"")</f>
        <v/>
      </c>
      <c r="I3119" s="1510"/>
      <c r="J3119" s="1506"/>
      <c r="K3119" s="4"/>
    </row>
    <row r="3120" spans="1:11" ht="15">
      <c r="A3120" s="5">
        <v>3061</v>
      </c>
      <c r="B3120" s="721"/>
      <c r="F3120" s="4" t="s">
        <v>4914</v>
      </c>
      <c r="G3120" s="1" t="b">
        <f t="shared" ca="1" si="50"/>
        <v>1</v>
      </c>
      <c r="H3120" s="1505" t="str" cm="1">
        <f t="array" aca="1" ref="H3120" ca="1">IF(I3120&lt;&gt;"",INDIRECT("'"&amp;I3120&amp;"'!"&amp;J3120),"")</f>
        <v/>
      </c>
      <c r="I3120" s="1510"/>
      <c r="J3120" s="1506"/>
      <c r="K3120" s="4"/>
    </row>
    <row r="3121" spans="1:11" ht="15">
      <c r="A3121" s="5">
        <v>3062</v>
      </c>
      <c r="B3121" s="721"/>
      <c r="F3121" s="4" t="s">
        <v>4914</v>
      </c>
      <c r="G3121" s="1" t="b">
        <f t="shared" ca="1" si="50"/>
        <v>1</v>
      </c>
      <c r="H3121" s="1505" t="str" cm="1">
        <f t="array" aca="1" ref="H3121" ca="1">IF(I3121&lt;&gt;"",INDIRECT("'"&amp;I3121&amp;"'!"&amp;J3121),"")</f>
        <v/>
      </c>
      <c r="I3121" s="1510"/>
      <c r="J3121" s="1506"/>
      <c r="K3121" s="4"/>
    </row>
    <row r="3122" spans="1:11" ht="15">
      <c r="A3122" s="5">
        <v>3063</v>
      </c>
      <c r="B3122" s="721"/>
      <c r="F3122" s="4" t="s">
        <v>4914</v>
      </c>
      <c r="G3122" s="1" t="b">
        <f t="shared" ca="1" si="50"/>
        <v>1</v>
      </c>
      <c r="H3122" s="1505" t="str" cm="1">
        <f t="array" aca="1" ref="H3122" ca="1">IF(I3122&lt;&gt;"",INDIRECT("'"&amp;I3122&amp;"'!"&amp;J3122),"")</f>
        <v/>
      </c>
      <c r="I3122" s="1510"/>
      <c r="J3122" s="1506"/>
      <c r="K3122" s="4"/>
    </row>
    <row r="3123" spans="1:11" ht="15">
      <c r="A3123" s="5">
        <v>3064</v>
      </c>
      <c r="B3123" s="721"/>
      <c r="F3123" s="4" t="s">
        <v>4914</v>
      </c>
      <c r="G3123" s="1" t="b">
        <f t="shared" ca="1" si="50"/>
        <v>1</v>
      </c>
      <c r="H3123" s="1505" t="str" cm="1">
        <f t="array" aca="1" ref="H3123" ca="1">IF(I3123&lt;&gt;"",INDIRECT("'"&amp;I3123&amp;"'!"&amp;J3123),"")</f>
        <v/>
      </c>
      <c r="I3123" s="1510"/>
      <c r="J3123" s="1506"/>
      <c r="K3123" s="4"/>
    </row>
    <row r="3124" spans="1:11" ht="15">
      <c r="A3124" s="5">
        <v>3065</v>
      </c>
      <c r="B3124" s="721"/>
      <c r="F3124" s="4" t="s">
        <v>4914</v>
      </c>
      <c r="G3124" s="1" t="b">
        <f t="shared" ca="1" si="50"/>
        <v>1</v>
      </c>
      <c r="H3124" s="1505" t="str" cm="1">
        <f t="array" aca="1" ref="H3124" ca="1">IF(I3124&lt;&gt;"",INDIRECT("'"&amp;I3124&amp;"'!"&amp;J3124),"")</f>
        <v/>
      </c>
      <c r="I3124" s="1510"/>
      <c r="J3124" s="1506"/>
      <c r="K3124" s="4"/>
    </row>
    <row r="3125" spans="1:11" ht="15">
      <c r="A3125" s="5">
        <v>3066</v>
      </c>
      <c r="B3125" s="721"/>
      <c r="F3125" s="4" t="s">
        <v>4914</v>
      </c>
      <c r="G3125" s="1" t="b">
        <f t="shared" ca="1" si="50"/>
        <v>1</v>
      </c>
      <c r="H3125" s="1505" t="str" cm="1">
        <f t="array" aca="1" ref="H3125" ca="1">IF(I3125&lt;&gt;"",INDIRECT("'"&amp;I3125&amp;"'!"&amp;J3125),"")</f>
        <v/>
      </c>
      <c r="I3125" s="1510"/>
      <c r="J3125" s="1506"/>
      <c r="K3125" s="4"/>
    </row>
    <row r="3126" spans="1:11" ht="15">
      <c r="A3126" s="5">
        <v>3067</v>
      </c>
      <c r="B3126" s="721"/>
      <c r="F3126" s="4" t="s">
        <v>4914</v>
      </c>
      <c r="G3126" s="1" t="b">
        <f t="shared" ca="1" si="50"/>
        <v>1</v>
      </c>
      <c r="H3126" s="1505" t="str" cm="1">
        <f t="array" aca="1" ref="H3126" ca="1">IF(I3126&lt;&gt;"",INDIRECT("'"&amp;I3126&amp;"'!"&amp;J3126),"")</f>
        <v/>
      </c>
      <c r="I3126" s="1510"/>
      <c r="J3126" s="1506"/>
      <c r="K3126" s="4"/>
    </row>
    <row r="3127" spans="1:11" ht="15">
      <c r="A3127" s="5">
        <v>3068</v>
      </c>
      <c r="B3127" s="721"/>
      <c r="F3127" s="4" t="s">
        <v>4914</v>
      </c>
      <c r="G3127" s="1" t="b">
        <f t="shared" ca="1" si="50"/>
        <v>1</v>
      </c>
      <c r="H3127" s="1505" t="str" cm="1">
        <f t="array" aca="1" ref="H3127" ca="1">IF(I3127&lt;&gt;"",INDIRECT("'"&amp;I3127&amp;"'!"&amp;J3127),"")</f>
        <v/>
      </c>
      <c r="I3127" s="1510"/>
      <c r="J3127" s="1506"/>
      <c r="K3127" s="4"/>
    </row>
    <row r="3128" spans="1:11" ht="15">
      <c r="A3128" s="5">
        <v>3069</v>
      </c>
      <c r="B3128" s="721"/>
      <c r="F3128" s="4" t="s">
        <v>4914</v>
      </c>
      <c r="G3128" s="1" t="b">
        <f t="shared" ca="1" si="50"/>
        <v>1</v>
      </c>
      <c r="H3128" s="1505" t="str" cm="1">
        <f t="array" aca="1" ref="H3128" ca="1">IF(I3128&lt;&gt;"",INDIRECT("'"&amp;I3128&amp;"'!"&amp;J3128),"")</f>
        <v/>
      </c>
      <c r="I3128" s="1510"/>
      <c r="J3128" s="1506"/>
      <c r="K3128" s="4"/>
    </row>
    <row r="3129" spans="1:11" ht="15">
      <c r="A3129" s="5">
        <v>3070</v>
      </c>
      <c r="B3129" s="721"/>
      <c r="F3129" s="4" t="s">
        <v>4914</v>
      </c>
      <c r="G3129" s="1" t="b">
        <f t="shared" ca="1" si="50"/>
        <v>1</v>
      </c>
      <c r="H3129" s="1505" t="str" cm="1">
        <f t="array" aca="1" ref="H3129" ca="1">IF(I3129&lt;&gt;"",INDIRECT("'"&amp;I3129&amp;"'!"&amp;J3129),"")</f>
        <v/>
      </c>
      <c r="I3129" s="1510"/>
      <c r="J3129" s="1506"/>
      <c r="K3129" s="4"/>
    </row>
    <row r="3130" spans="1:11" ht="15">
      <c r="A3130" s="5">
        <v>3071</v>
      </c>
      <c r="B3130" s="721"/>
      <c r="F3130" s="4" t="s">
        <v>4914</v>
      </c>
      <c r="G3130" s="1" t="b">
        <f t="shared" ca="1" si="50"/>
        <v>1</v>
      </c>
      <c r="H3130" s="1505" t="str" cm="1">
        <f t="array" aca="1" ref="H3130" ca="1">IF(I3130&lt;&gt;"",INDIRECT("'"&amp;I3130&amp;"'!"&amp;J3130),"")</f>
        <v/>
      </c>
      <c r="I3130" s="1510"/>
      <c r="J3130" s="1506"/>
      <c r="K3130" s="4"/>
    </row>
    <row r="3131" spans="1:11" ht="15">
      <c r="A3131" s="5">
        <v>3072</v>
      </c>
      <c r="B3131" s="721"/>
      <c r="F3131" s="4" t="s">
        <v>4914</v>
      </c>
      <c r="G3131" s="1" t="b">
        <f t="shared" ca="1" si="50"/>
        <v>1</v>
      </c>
      <c r="H3131" s="1505" t="str" cm="1">
        <f t="array" aca="1" ref="H3131" ca="1">IF(I3131&lt;&gt;"",INDIRECT("'"&amp;I3131&amp;"'!"&amp;J3131),"")</f>
        <v/>
      </c>
      <c r="I3131" s="1510"/>
      <c r="J3131" s="1506"/>
      <c r="K3131" s="4"/>
    </row>
    <row r="3132" spans="1:11" ht="15">
      <c r="A3132" s="5">
        <v>3073</v>
      </c>
      <c r="B3132" s="721"/>
      <c r="F3132" s="4" t="s">
        <v>4914</v>
      </c>
      <c r="G3132" s="1" t="b">
        <f t="shared" ca="1" si="50"/>
        <v>1</v>
      </c>
      <c r="H3132" s="1505" t="str" cm="1">
        <f t="array" aca="1" ref="H3132" ca="1">IF(I3132&lt;&gt;"",INDIRECT("'"&amp;I3132&amp;"'!"&amp;J3132),"")</f>
        <v/>
      </c>
      <c r="I3132" s="1510"/>
      <c r="J3132" s="1506"/>
      <c r="K3132" s="4"/>
    </row>
    <row r="3133" spans="1:11" ht="15">
      <c r="A3133" s="5">
        <v>3074</v>
      </c>
      <c r="B3133" s="721"/>
      <c r="F3133" s="4" t="s">
        <v>4914</v>
      </c>
      <c r="G3133" s="1" t="b">
        <f t="shared" ca="1" si="50"/>
        <v>1</v>
      </c>
      <c r="H3133" s="1505" t="str" cm="1">
        <f t="array" aca="1" ref="H3133" ca="1">IF(I3133&lt;&gt;"",INDIRECT("'"&amp;I3133&amp;"'!"&amp;J3133),"")</f>
        <v/>
      </c>
      <c r="I3133" s="1510"/>
      <c r="J3133" s="1506"/>
      <c r="K3133" s="4"/>
    </row>
    <row r="3134" spans="1:11" ht="15">
      <c r="A3134" s="5">
        <v>3075</v>
      </c>
      <c r="B3134" s="721"/>
      <c r="F3134" s="4" t="s">
        <v>4914</v>
      </c>
      <c r="G3134" s="1" t="b">
        <f t="shared" ca="1" si="50"/>
        <v>1</v>
      </c>
      <c r="H3134" s="1505" t="str" cm="1">
        <f t="array" aca="1" ref="H3134" ca="1">IF(I3134&lt;&gt;"",INDIRECT("'"&amp;I3134&amp;"'!"&amp;J3134),"")</f>
        <v/>
      </c>
      <c r="I3134" s="1510"/>
      <c r="J3134" s="1506"/>
      <c r="K3134" s="4"/>
    </row>
    <row r="3135" spans="1:11" ht="15">
      <c r="A3135" s="5">
        <v>3076</v>
      </c>
      <c r="B3135" s="721"/>
      <c r="F3135" s="4" t="s">
        <v>4914</v>
      </c>
      <c r="G3135" s="1" t="b">
        <f t="shared" ca="1" si="50"/>
        <v>1</v>
      </c>
      <c r="H3135" s="1505" t="str" cm="1">
        <f t="array" aca="1" ref="H3135" ca="1">IF(I3135&lt;&gt;"",INDIRECT("'"&amp;I3135&amp;"'!"&amp;J3135),"")</f>
        <v/>
      </c>
      <c r="I3135" s="1510"/>
      <c r="J3135" s="1506"/>
      <c r="K3135" s="4"/>
    </row>
    <row r="3136" spans="1:11" ht="15">
      <c r="A3136" s="5">
        <v>3077</v>
      </c>
      <c r="B3136" s="721"/>
      <c r="F3136" s="4" t="s">
        <v>4914</v>
      </c>
      <c r="G3136" s="1" t="b">
        <f t="shared" ca="1" si="50"/>
        <v>1</v>
      </c>
      <c r="H3136" s="1505" t="str" cm="1">
        <f t="array" aca="1" ref="H3136" ca="1">IF(I3136&lt;&gt;"",INDIRECT("'"&amp;I3136&amp;"'!"&amp;J3136),"")</f>
        <v/>
      </c>
      <c r="I3136" s="1510"/>
      <c r="J3136" s="1506"/>
      <c r="K3136" s="4"/>
    </row>
    <row r="3137" spans="1:11" ht="15">
      <c r="A3137" s="5">
        <v>3078</v>
      </c>
      <c r="B3137" s="721"/>
      <c r="F3137" s="4" t="s">
        <v>4914</v>
      </c>
      <c r="G3137" s="1" t="b">
        <f t="shared" ca="1" si="50"/>
        <v>1</v>
      </c>
      <c r="H3137" s="1505" t="str" cm="1">
        <f t="array" aca="1" ref="H3137" ca="1">IF(I3137&lt;&gt;"",INDIRECT("'"&amp;I3137&amp;"'!"&amp;J3137),"")</f>
        <v/>
      </c>
      <c r="I3137" s="1510"/>
      <c r="J3137" s="1506"/>
      <c r="K3137" s="4"/>
    </row>
    <row r="3138" spans="1:11" ht="15">
      <c r="A3138" s="5">
        <v>3079</v>
      </c>
      <c r="B3138" s="721"/>
      <c r="F3138" s="4" t="s">
        <v>4914</v>
      </c>
      <c r="G3138" s="1" t="b">
        <f t="shared" ca="1" si="50"/>
        <v>1</v>
      </c>
      <c r="H3138" s="1505" t="str" cm="1">
        <f t="array" aca="1" ref="H3138" ca="1">IF(I3138&lt;&gt;"",INDIRECT("'"&amp;I3138&amp;"'!"&amp;J3138),"")</f>
        <v/>
      </c>
      <c r="I3138" s="1510"/>
      <c r="J3138" s="1506"/>
      <c r="K3138" s="4"/>
    </row>
    <row r="3139" spans="1:11" ht="15">
      <c r="A3139" s="5">
        <v>3080</v>
      </c>
      <c r="B3139" s="721"/>
      <c r="F3139" s="4" t="s">
        <v>4914</v>
      </c>
      <c r="G3139" s="1" t="b">
        <f t="shared" ca="1" si="50"/>
        <v>1</v>
      </c>
      <c r="H3139" s="1505" t="str" cm="1">
        <f t="array" aca="1" ref="H3139" ca="1">IF(I3139&lt;&gt;"",INDIRECT("'"&amp;I3139&amp;"'!"&amp;J3139),"")</f>
        <v/>
      </c>
      <c r="I3139" s="1510"/>
      <c r="J3139" s="1506"/>
      <c r="K3139" s="4"/>
    </row>
    <row r="3140" spans="1:11" ht="15">
      <c r="A3140" s="5">
        <v>3081</v>
      </c>
      <c r="B3140" s="721"/>
      <c r="F3140" s="4" t="s">
        <v>4914</v>
      </c>
      <c r="G3140" s="1" t="b">
        <f t="shared" ca="1" si="50"/>
        <v>1</v>
      </c>
      <c r="H3140" s="1505" t="str" cm="1">
        <f t="array" aca="1" ref="H3140" ca="1">IF(I3140&lt;&gt;"",INDIRECT("'"&amp;I3140&amp;"'!"&amp;J3140),"")</f>
        <v/>
      </c>
      <c r="I3140" s="1510"/>
      <c r="J3140" s="1506"/>
      <c r="K3140" s="4"/>
    </row>
    <row r="3141" spans="1:11" ht="15">
      <c r="A3141" s="5">
        <v>3082</v>
      </c>
      <c r="B3141" s="721"/>
      <c r="F3141" s="4" t="s">
        <v>4914</v>
      </c>
      <c r="G3141" s="1" t="b">
        <f t="shared" ca="1" si="50"/>
        <v>1</v>
      </c>
      <c r="H3141" s="1505" t="str" cm="1">
        <f t="array" aca="1" ref="H3141" ca="1">IF(I3141&lt;&gt;"",INDIRECT("'"&amp;I3141&amp;"'!"&amp;J3141),"")</f>
        <v/>
      </c>
      <c r="I3141" s="1510"/>
      <c r="J3141" s="1506"/>
      <c r="K3141" s="4"/>
    </row>
    <row r="3142" spans="1:11" ht="15">
      <c r="A3142" s="5">
        <v>3083</v>
      </c>
      <c r="B3142" s="721"/>
      <c r="F3142" s="4" t="s">
        <v>4914</v>
      </c>
      <c r="G3142" s="1" t="b">
        <f t="shared" ca="1" si="50"/>
        <v>1</v>
      </c>
      <c r="H3142" s="1505" t="str" cm="1">
        <f t="array" aca="1" ref="H3142" ca="1">IF(I3142&lt;&gt;"",INDIRECT("'"&amp;I3142&amp;"'!"&amp;J3142),"")</f>
        <v/>
      </c>
      <c r="I3142" s="1510"/>
      <c r="J3142" s="1506"/>
      <c r="K3142" s="4"/>
    </row>
    <row r="3143" spans="1:11" ht="15">
      <c r="A3143" s="5">
        <v>3084</v>
      </c>
      <c r="B3143" s="721"/>
      <c r="F3143" s="4" t="s">
        <v>4914</v>
      </c>
      <c r="G3143" s="1" t="b">
        <f t="shared" ca="1" si="50"/>
        <v>1</v>
      </c>
      <c r="H3143" s="1505" t="str" cm="1">
        <f t="array" aca="1" ref="H3143" ca="1">IF(I3143&lt;&gt;"",INDIRECT("'"&amp;I3143&amp;"'!"&amp;J3143),"")</f>
        <v/>
      </c>
      <c r="I3143" s="1510"/>
      <c r="J3143" s="1506"/>
      <c r="K3143" s="4"/>
    </row>
    <row r="3144" spans="1:11" ht="15">
      <c r="A3144" s="5">
        <v>3085</v>
      </c>
      <c r="B3144" s="721"/>
      <c r="F3144" s="4" t="s">
        <v>4914</v>
      </c>
      <c r="G3144" s="1" t="b">
        <f t="shared" ca="1" si="50"/>
        <v>1</v>
      </c>
      <c r="H3144" s="1505" t="str" cm="1">
        <f t="array" aca="1" ref="H3144" ca="1">IF(I3144&lt;&gt;"",INDIRECT("'"&amp;I3144&amp;"'!"&amp;J3144),"")</f>
        <v/>
      </c>
      <c r="I3144" s="1510"/>
      <c r="J3144" s="1506"/>
      <c r="K3144" s="4"/>
    </row>
    <row r="3145" spans="1:11" ht="15">
      <c r="A3145" s="5">
        <v>3086</v>
      </c>
      <c r="B3145" s="721"/>
      <c r="F3145" s="4" t="s">
        <v>4914</v>
      </c>
      <c r="G3145" s="1" t="b">
        <f t="shared" ca="1" si="50"/>
        <v>1</v>
      </c>
      <c r="H3145" s="1505" t="str" cm="1">
        <f t="array" aca="1" ref="H3145" ca="1">IF(I3145&lt;&gt;"",INDIRECT("'"&amp;I3145&amp;"'!"&amp;J3145),"")</f>
        <v/>
      </c>
      <c r="I3145" s="1510"/>
      <c r="J3145" s="1506"/>
      <c r="K3145" s="4"/>
    </row>
    <row r="3146" spans="1:11" ht="15">
      <c r="A3146" s="5">
        <v>3087</v>
      </c>
      <c r="B3146" s="721"/>
      <c r="F3146" s="4" t="s">
        <v>4914</v>
      </c>
      <c r="G3146" s="1" t="b">
        <f t="shared" ca="1" si="50"/>
        <v>1</v>
      </c>
      <c r="H3146" s="1505" t="str" cm="1">
        <f t="array" aca="1" ref="H3146" ca="1">IF(I3146&lt;&gt;"",INDIRECT("'"&amp;I3146&amp;"'!"&amp;J3146),"")</f>
        <v/>
      </c>
      <c r="I3146" s="1510"/>
      <c r="J3146" s="1506"/>
      <c r="K3146" s="4"/>
    </row>
    <row r="3147" spans="1:11" ht="15">
      <c r="A3147" s="5">
        <v>3088</v>
      </c>
      <c r="B3147" s="721"/>
      <c r="F3147" s="4" t="s">
        <v>4914</v>
      </c>
      <c r="G3147" s="1" t="b">
        <f t="shared" ca="1" si="50"/>
        <v>1</v>
      </c>
      <c r="H3147" s="1505" t="str" cm="1">
        <f t="array" aca="1" ref="H3147" ca="1">IF(I3147&lt;&gt;"",INDIRECT("'"&amp;I3147&amp;"'!"&amp;J3147),"")</f>
        <v/>
      </c>
      <c r="I3147" s="1510"/>
      <c r="J3147" s="1506"/>
      <c r="K3147" s="4"/>
    </row>
    <row r="3148" spans="1:11" ht="15">
      <c r="A3148" s="5">
        <v>3089</v>
      </c>
      <c r="B3148" s="721"/>
      <c r="F3148" s="4" t="s">
        <v>4914</v>
      </c>
      <c r="G3148" s="1" t="b">
        <f t="shared" ca="1" si="50"/>
        <v>1</v>
      </c>
      <c r="H3148" s="1505" t="str" cm="1">
        <f t="array" aca="1" ref="H3148" ca="1">IF(I3148&lt;&gt;"",INDIRECT("'"&amp;I3148&amp;"'!"&amp;J3148),"")</f>
        <v/>
      </c>
      <c r="I3148" s="1510"/>
      <c r="J3148" s="1506"/>
      <c r="K3148" s="4"/>
    </row>
    <row r="3149" spans="1:11" ht="15">
      <c r="A3149" s="5">
        <v>3090</v>
      </c>
      <c r="B3149" s="721"/>
      <c r="F3149" s="4" t="s">
        <v>4914</v>
      </c>
      <c r="G3149" s="1" t="b">
        <f t="shared" ca="1" si="50"/>
        <v>1</v>
      </c>
      <c r="H3149" s="1505" t="str" cm="1">
        <f t="array" aca="1" ref="H3149" ca="1">IF(I3149&lt;&gt;"",INDIRECT("'"&amp;I3149&amp;"'!"&amp;J3149),"")</f>
        <v/>
      </c>
      <c r="I3149" s="1510"/>
      <c r="J3149" s="1506"/>
      <c r="K3149" s="4"/>
    </row>
    <row r="3150" spans="1:11" ht="15">
      <c r="A3150" s="5">
        <v>3091</v>
      </c>
      <c r="B3150" s="721"/>
      <c r="F3150" s="4" t="s">
        <v>4914</v>
      </c>
      <c r="G3150" s="1" t="b">
        <f t="shared" ca="1" si="50"/>
        <v>1</v>
      </c>
      <c r="H3150" s="1505" t="str" cm="1">
        <f t="array" aca="1" ref="H3150" ca="1">IF(I3150&lt;&gt;"",INDIRECT("'"&amp;I3150&amp;"'!"&amp;J3150),"")</f>
        <v/>
      </c>
      <c r="I3150" s="1510"/>
      <c r="J3150" s="1506"/>
      <c r="K3150" s="4"/>
    </row>
    <row r="3151" spans="1:11" ht="15">
      <c r="A3151" s="5">
        <v>3092</v>
      </c>
      <c r="B3151" s="721"/>
      <c r="F3151" s="4" t="s">
        <v>4914</v>
      </c>
      <c r="G3151" s="1" t="b">
        <f t="shared" ca="1" si="50"/>
        <v>1</v>
      </c>
      <c r="H3151" s="1505" t="str" cm="1">
        <f t="array" aca="1" ref="H3151" ca="1">IF(I3151&lt;&gt;"",INDIRECT("'"&amp;I3151&amp;"'!"&amp;J3151),"")</f>
        <v/>
      </c>
      <c r="I3151" s="1510"/>
      <c r="J3151" s="1506"/>
      <c r="K3151" s="4"/>
    </row>
    <row r="3152" spans="1:11" ht="15">
      <c r="A3152" s="5">
        <v>3093</v>
      </c>
      <c r="B3152" s="721"/>
      <c r="F3152" s="4" t="s">
        <v>4914</v>
      </c>
      <c r="G3152" s="1" t="b">
        <f t="shared" ca="1" si="50"/>
        <v>1</v>
      </c>
      <c r="H3152" s="1505" t="str" cm="1">
        <f t="array" aca="1" ref="H3152" ca="1">IF(I3152&lt;&gt;"",INDIRECT("'"&amp;I3152&amp;"'!"&amp;J3152),"")</f>
        <v/>
      </c>
      <c r="I3152" s="1510"/>
      <c r="J3152" s="1506"/>
      <c r="K3152" s="4"/>
    </row>
    <row r="3153" spans="1:11" ht="15">
      <c r="A3153" s="5">
        <v>3094</v>
      </c>
      <c r="B3153" s="721"/>
      <c r="F3153" s="4" t="s">
        <v>4914</v>
      </c>
      <c r="G3153" s="1" t="b">
        <f t="shared" ca="1" si="50"/>
        <v>1</v>
      </c>
      <c r="H3153" s="1505" t="str" cm="1">
        <f t="array" aca="1" ref="H3153" ca="1">IF(I3153&lt;&gt;"",INDIRECT("'"&amp;I3153&amp;"'!"&amp;J3153),"")</f>
        <v/>
      </c>
      <c r="I3153" s="1510"/>
      <c r="J3153" s="1506"/>
      <c r="K3153" s="4"/>
    </row>
    <row r="3154" spans="1:11" ht="15">
      <c r="A3154" s="5">
        <v>3095</v>
      </c>
      <c r="B3154" s="721"/>
      <c r="F3154" s="4" t="s">
        <v>4914</v>
      </c>
      <c r="G3154" s="1" t="b">
        <f t="shared" ca="1" si="50"/>
        <v>1</v>
      </c>
      <c r="H3154" s="1505" t="str" cm="1">
        <f t="array" aca="1" ref="H3154" ca="1">IF(I3154&lt;&gt;"",INDIRECT("'"&amp;I3154&amp;"'!"&amp;J3154),"")</f>
        <v/>
      </c>
      <c r="I3154" s="1510"/>
      <c r="J3154" s="1506"/>
      <c r="K3154" s="4"/>
    </row>
    <row r="3155" spans="1:11" ht="15">
      <c r="A3155" s="5">
        <v>3096</v>
      </c>
      <c r="B3155" s="721"/>
      <c r="F3155" s="4" t="s">
        <v>4914</v>
      </c>
      <c r="G3155" s="1" t="b">
        <f t="shared" ca="1" si="50"/>
        <v>1</v>
      </c>
      <c r="H3155" s="1505" t="str" cm="1">
        <f t="array" aca="1" ref="H3155" ca="1">IF(I3155&lt;&gt;"",INDIRECT("'"&amp;I3155&amp;"'!"&amp;J3155),"")</f>
        <v/>
      </c>
      <c r="I3155" s="1510"/>
      <c r="J3155" s="1506"/>
      <c r="K3155" s="4"/>
    </row>
    <row r="3156" spans="1:11" ht="15">
      <c r="A3156" s="5">
        <v>3097</v>
      </c>
      <c r="B3156" s="721"/>
      <c r="F3156" s="4" t="s">
        <v>4914</v>
      </c>
      <c r="G3156" s="1" t="b">
        <f t="shared" ca="1" si="50"/>
        <v>1</v>
      </c>
      <c r="H3156" s="1505" t="str" cm="1">
        <f t="array" aca="1" ref="H3156" ca="1">IF(I3156&lt;&gt;"",INDIRECT("'"&amp;I3156&amp;"'!"&amp;J3156),"")</f>
        <v/>
      </c>
      <c r="I3156" s="1510"/>
      <c r="J3156" s="1506"/>
      <c r="K3156" s="4"/>
    </row>
    <row r="3157" spans="1:11" ht="15">
      <c r="A3157" s="5">
        <v>3098</v>
      </c>
      <c r="B3157" s="721"/>
      <c r="F3157" s="4" t="s">
        <v>4914</v>
      </c>
      <c r="G3157" s="1" t="b">
        <f t="shared" ca="1" si="50"/>
        <v>1</v>
      </c>
      <c r="H3157" s="1505" t="str" cm="1">
        <f t="array" aca="1" ref="H3157" ca="1">IF(I3157&lt;&gt;"",INDIRECT("'"&amp;I3157&amp;"'!"&amp;J3157),"")</f>
        <v/>
      </c>
      <c r="I3157" s="1510"/>
      <c r="J3157" s="1506"/>
      <c r="K3157" s="4"/>
    </row>
    <row r="3158" spans="1:11" ht="15">
      <c r="A3158" s="5">
        <v>3099</v>
      </c>
      <c r="B3158" s="721"/>
      <c r="F3158" s="4" t="s">
        <v>4914</v>
      </c>
      <c r="G3158" s="1" t="b">
        <f t="shared" ca="1" si="50"/>
        <v>1</v>
      </c>
      <c r="H3158" s="1505" t="str" cm="1">
        <f t="array" aca="1" ref="H3158" ca="1">IF(I3158&lt;&gt;"",INDIRECT("'"&amp;I3158&amp;"'!"&amp;J3158),"")</f>
        <v/>
      </c>
      <c r="I3158" s="1510"/>
      <c r="J3158" s="1506"/>
      <c r="K3158" s="4"/>
    </row>
    <row r="3159" spans="1:11" ht="15">
      <c r="A3159">
        <v>3100</v>
      </c>
      <c r="B3159" s="721">
        <f>'Acct Summary 7-9'!D29</f>
        <v>0</v>
      </c>
      <c r="F3159" s="4"/>
      <c r="G3159" s="1" t="b">
        <f t="shared" ca="1" si="50"/>
        <v>1</v>
      </c>
      <c r="H3159" s="1505" cm="1">
        <f t="array" aca="1" ref="H3159" ca="1">IF(I3159&lt;&gt;"",INDIRECT("'"&amp;I3159&amp;"'!"&amp;J3159),"")</f>
        <v>0</v>
      </c>
      <c r="I3159" s="1510" t="s">
        <v>4986</v>
      </c>
      <c r="J3159" s="1506" t="s">
        <v>5774</v>
      </c>
      <c r="K3159" s="4"/>
    </row>
    <row r="3160" spans="1:11" ht="15">
      <c r="A3160" s="5">
        <v>3101</v>
      </c>
      <c r="B3160" s="721"/>
      <c r="F3160" s="4" t="s">
        <v>4914</v>
      </c>
      <c r="G3160" s="1" t="b">
        <f t="shared" ca="1" si="50"/>
        <v>1</v>
      </c>
      <c r="H3160" s="1505" t="str" cm="1">
        <f t="array" aca="1" ref="H3160" ca="1">IF(I3160&lt;&gt;"",INDIRECT("'"&amp;I3160&amp;"'!"&amp;J3160),"")</f>
        <v/>
      </c>
      <c r="I3160" s="1510"/>
      <c r="J3160" s="1506"/>
      <c r="K3160" s="4"/>
    </row>
    <row r="3161" spans="1:11" ht="15">
      <c r="A3161" s="5">
        <v>3102</v>
      </c>
      <c r="B3161" s="721"/>
      <c r="F3161" s="4" t="s">
        <v>4914</v>
      </c>
      <c r="G3161" s="1" t="b">
        <f t="shared" ca="1" si="50"/>
        <v>1</v>
      </c>
      <c r="H3161" s="1505" t="str" cm="1">
        <f t="array" aca="1" ref="H3161" ca="1">IF(I3161&lt;&gt;"",INDIRECT("'"&amp;I3161&amp;"'!"&amp;J3161),"")</f>
        <v/>
      </c>
      <c r="I3161" s="1510"/>
      <c r="J3161" s="1506"/>
      <c r="K3161" s="4"/>
    </row>
    <row r="3162" spans="1:11" ht="15">
      <c r="A3162" s="5">
        <v>3103</v>
      </c>
      <c r="B3162" s="721"/>
      <c r="F3162" s="4" t="s">
        <v>4914</v>
      </c>
      <c r="G3162" s="1" t="b">
        <f t="shared" ca="1" si="50"/>
        <v>1</v>
      </c>
      <c r="H3162" s="1505" t="str" cm="1">
        <f t="array" aca="1" ref="H3162" ca="1">IF(I3162&lt;&gt;"",INDIRECT("'"&amp;I3162&amp;"'!"&amp;J3162),"")</f>
        <v/>
      </c>
      <c r="I3162" s="1510"/>
      <c r="J3162" s="1506"/>
      <c r="K3162" s="4"/>
    </row>
    <row r="3163" spans="1:11" ht="15">
      <c r="A3163" s="5">
        <v>3104</v>
      </c>
      <c r="B3163" s="721"/>
      <c r="F3163" s="4" t="s">
        <v>4914</v>
      </c>
      <c r="G3163" s="1" t="b">
        <f t="shared" ca="1" si="50"/>
        <v>1</v>
      </c>
      <c r="H3163" s="1505" t="str" cm="1">
        <f t="array" aca="1" ref="H3163" ca="1">IF(I3163&lt;&gt;"",INDIRECT("'"&amp;I3163&amp;"'!"&amp;J3163),"")</f>
        <v/>
      </c>
      <c r="I3163" s="1510"/>
      <c r="J3163" s="1506"/>
      <c r="K3163" s="4"/>
    </row>
    <row r="3164" spans="1:11" ht="15">
      <c r="A3164" s="5">
        <v>3105</v>
      </c>
      <c r="B3164" s="721"/>
      <c r="F3164" s="4" t="s">
        <v>4914</v>
      </c>
      <c r="G3164" s="1" t="b">
        <f t="shared" ca="1" si="50"/>
        <v>1</v>
      </c>
      <c r="H3164" s="1505" t="str" cm="1">
        <f t="array" aca="1" ref="H3164" ca="1">IF(I3164&lt;&gt;"",INDIRECT("'"&amp;I3164&amp;"'!"&amp;J3164),"")</f>
        <v/>
      </c>
      <c r="I3164" s="1510"/>
      <c r="J3164" s="1506"/>
      <c r="K3164" s="4"/>
    </row>
    <row r="3165" spans="1:11" ht="15">
      <c r="A3165" s="5">
        <v>3106</v>
      </c>
      <c r="B3165" s="721"/>
      <c r="F3165" s="4" t="s">
        <v>4914</v>
      </c>
      <c r="G3165" s="1" t="b">
        <f t="shared" ca="1" si="50"/>
        <v>1</v>
      </c>
      <c r="H3165" s="1505" t="str" cm="1">
        <f t="array" aca="1" ref="H3165" ca="1">IF(I3165&lt;&gt;"",INDIRECT("'"&amp;I3165&amp;"'!"&amp;J3165),"")</f>
        <v/>
      </c>
      <c r="I3165" s="1510"/>
      <c r="J3165" s="1506"/>
      <c r="K3165" s="4"/>
    </row>
    <row r="3166" spans="1:11" ht="15">
      <c r="A3166" s="5">
        <v>3107</v>
      </c>
      <c r="B3166" s="721"/>
      <c r="F3166" s="4" t="s">
        <v>4914</v>
      </c>
      <c r="G3166" s="1" t="b">
        <f t="shared" ca="1" si="50"/>
        <v>1</v>
      </c>
      <c r="H3166" s="1505" t="str" cm="1">
        <f t="array" aca="1" ref="H3166" ca="1">IF(I3166&lt;&gt;"",INDIRECT("'"&amp;I3166&amp;"'!"&amp;J3166),"")</f>
        <v/>
      </c>
      <c r="I3166" s="1510"/>
      <c r="J3166" s="1506"/>
      <c r="K3166" s="4"/>
    </row>
    <row r="3167" spans="1:11" ht="15">
      <c r="A3167" s="5">
        <v>3108</v>
      </c>
      <c r="B3167" s="721"/>
      <c r="F3167" s="4" t="s">
        <v>4914</v>
      </c>
      <c r="G3167" s="1" t="b">
        <f t="shared" ca="1" si="50"/>
        <v>1</v>
      </c>
      <c r="H3167" s="1505" t="str" cm="1">
        <f t="array" aca="1" ref="H3167" ca="1">IF(I3167&lt;&gt;"",INDIRECT("'"&amp;I3167&amp;"'!"&amp;J3167),"")</f>
        <v/>
      </c>
      <c r="I3167" s="1510"/>
      <c r="J3167" s="1506"/>
      <c r="K3167" s="4"/>
    </row>
    <row r="3168" spans="1:11" ht="15">
      <c r="A3168">
        <v>3109</v>
      </c>
      <c r="B3168" s="721">
        <f>'Acct Summary 7-9'!H51</f>
        <v>0</v>
      </c>
      <c r="F3168" s="4"/>
      <c r="G3168" s="1" t="b">
        <f t="shared" ref="G3168:G3231" ca="1" si="51">H3168=B3168</f>
        <v>1</v>
      </c>
      <c r="H3168" s="1505" cm="1">
        <f t="array" aca="1" ref="H3168" ca="1">IF(I3168&lt;&gt;"",INDIRECT("'"&amp;I3168&amp;"'!"&amp;J3168),"")</f>
        <v>0</v>
      </c>
      <c r="I3168" s="1510" t="s">
        <v>4986</v>
      </c>
      <c r="J3168" s="1506" t="s">
        <v>5192</v>
      </c>
      <c r="K3168" s="4"/>
    </row>
    <row r="3169" spans="1:11" ht="15">
      <c r="A3169" s="5">
        <v>3110</v>
      </c>
      <c r="B3169" s="721"/>
      <c r="F3169" s="4" t="s">
        <v>4914</v>
      </c>
      <c r="G3169" s="1" t="b">
        <f t="shared" ca="1" si="51"/>
        <v>1</v>
      </c>
      <c r="H3169" s="1505" t="str" cm="1">
        <f t="array" aca="1" ref="H3169" ca="1">IF(I3169&lt;&gt;"",INDIRECT("'"&amp;I3169&amp;"'!"&amp;J3169),"")</f>
        <v/>
      </c>
      <c r="I3169" s="1510"/>
      <c r="J3169" s="1506"/>
      <c r="K3169" s="4"/>
    </row>
    <row r="3170" spans="1:11" ht="15">
      <c r="A3170" s="5">
        <v>3111</v>
      </c>
      <c r="B3170" s="721"/>
      <c r="C3170" s="2" t="s">
        <v>504</v>
      </c>
      <c r="F3170" s="4" t="s">
        <v>4914</v>
      </c>
      <c r="G3170" s="1" t="b">
        <f t="shared" ca="1" si="51"/>
        <v>1</v>
      </c>
      <c r="H3170" s="1505" t="str" cm="1">
        <f t="array" aca="1" ref="H3170" ca="1">IF(I3170&lt;&gt;"",INDIRECT("'"&amp;I3170&amp;"'!"&amp;J3170),"")</f>
        <v/>
      </c>
      <c r="I3170" s="1510"/>
      <c r="J3170" s="1506"/>
      <c r="K3170" s="4"/>
    </row>
    <row r="3171" spans="1:11" ht="15">
      <c r="A3171" s="5">
        <v>3112</v>
      </c>
      <c r="B3171" s="721"/>
      <c r="F3171" s="4" t="s">
        <v>4914</v>
      </c>
      <c r="G3171" s="1" t="b">
        <f t="shared" ca="1" si="51"/>
        <v>1</v>
      </c>
      <c r="H3171" s="1505" t="str" cm="1">
        <f t="array" aca="1" ref="H3171" ca="1">IF(I3171&lt;&gt;"",INDIRECT("'"&amp;I3171&amp;"'!"&amp;J3171),"")</f>
        <v/>
      </c>
      <c r="I3171" s="1510"/>
      <c r="J3171" s="1506"/>
      <c r="K3171" s="4"/>
    </row>
    <row r="3172" spans="1:11" ht="15">
      <c r="A3172" s="5">
        <v>3113</v>
      </c>
      <c r="B3172" s="721"/>
      <c r="F3172" s="4" t="s">
        <v>4914</v>
      </c>
      <c r="G3172" s="1" t="b">
        <f t="shared" ca="1" si="51"/>
        <v>1</v>
      </c>
      <c r="H3172" s="1505" t="str" cm="1">
        <f t="array" aca="1" ref="H3172" ca="1">IF(I3172&lt;&gt;"",INDIRECT("'"&amp;I3172&amp;"'!"&amp;J3172),"")</f>
        <v/>
      </c>
      <c r="I3172" s="1510"/>
      <c r="J3172" s="1506"/>
      <c r="K3172" s="4"/>
    </row>
    <row r="3173" spans="1:11" ht="15">
      <c r="A3173" s="5">
        <v>3114</v>
      </c>
      <c r="B3173" s="721"/>
      <c r="F3173" s="4" t="s">
        <v>4914</v>
      </c>
      <c r="G3173" s="1" t="b">
        <f t="shared" ca="1" si="51"/>
        <v>1</v>
      </c>
      <c r="H3173" s="1505" t="str" cm="1">
        <f t="array" aca="1" ref="H3173" ca="1">IF(I3173&lt;&gt;"",INDIRECT("'"&amp;I3173&amp;"'!"&amp;J3173),"")</f>
        <v/>
      </c>
      <c r="I3173" s="1510"/>
      <c r="J3173" s="1506"/>
      <c r="K3173" s="4"/>
    </row>
    <row r="3174" spans="1:11" ht="15">
      <c r="A3174" s="5">
        <v>3115</v>
      </c>
      <c r="B3174" s="721"/>
      <c r="F3174" s="4" t="s">
        <v>4914</v>
      </c>
      <c r="G3174" s="1" t="b">
        <f t="shared" ca="1" si="51"/>
        <v>1</v>
      </c>
      <c r="H3174" s="1505" t="str" cm="1">
        <f t="array" aca="1" ref="H3174" ca="1">IF(I3174&lt;&gt;"",INDIRECT("'"&amp;I3174&amp;"'!"&amp;J3174),"")</f>
        <v/>
      </c>
      <c r="I3174" s="1510"/>
      <c r="J3174" s="1506"/>
      <c r="K3174" s="4"/>
    </row>
    <row r="3175" spans="1:11" ht="15">
      <c r="A3175" s="5">
        <v>3116</v>
      </c>
      <c r="B3175" s="721"/>
      <c r="F3175" s="4" t="s">
        <v>4914</v>
      </c>
      <c r="G3175" s="1" t="b">
        <f t="shared" ca="1" si="51"/>
        <v>1</v>
      </c>
      <c r="H3175" s="1505" t="str" cm="1">
        <f t="array" aca="1" ref="H3175" ca="1">IF(I3175&lt;&gt;"",INDIRECT("'"&amp;I3175&amp;"'!"&amp;J3175),"")</f>
        <v/>
      </c>
      <c r="I3175" s="1510"/>
      <c r="J3175" s="1506"/>
      <c r="K3175" s="4"/>
    </row>
    <row r="3176" spans="1:11" ht="15">
      <c r="A3176" s="5">
        <v>3117</v>
      </c>
      <c r="B3176" s="721"/>
      <c r="F3176" s="4" t="s">
        <v>4914</v>
      </c>
      <c r="G3176" s="1" t="b">
        <f t="shared" ca="1" si="51"/>
        <v>1</v>
      </c>
      <c r="H3176" s="1505" t="str" cm="1">
        <f t="array" aca="1" ref="H3176" ca="1">IF(I3176&lt;&gt;"",INDIRECT("'"&amp;I3176&amp;"'!"&amp;J3176),"")</f>
        <v/>
      </c>
      <c r="I3176" s="1510"/>
      <c r="J3176" s="1506"/>
      <c r="K3176" s="4"/>
    </row>
    <row r="3177" spans="1:11" ht="15">
      <c r="A3177" s="5">
        <v>3118</v>
      </c>
      <c r="B3177" s="721"/>
      <c r="F3177" s="4" t="s">
        <v>4914</v>
      </c>
      <c r="G3177" s="1" t="b">
        <f t="shared" ca="1" si="51"/>
        <v>1</v>
      </c>
      <c r="H3177" s="1505" t="str" cm="1">
        <f t="array" aca="1" ref="H3177" ca="1">IF(I3177&lt;&gt;"",INDIRECT("'"&amp;I3177&amp;"'!"&amp;J3177),"")</f>
        <v/>
      </c>
      <c r="I3177" s="1510"/>
      <c r="J3177" s="1506"/>
      <c r="K3177" s="4"/>
    </row>
    <row r="3178" spans="1:11" ht="15">
      <c r="A3178" s="5">
        <v>3119</v>
      </c>
      <c r="B3178" s="721"/>
      <c r="F3178" s="4" t="s">
        <v>4914</v>
      </c>
      <c r="G3178" s="1" t="b">
        <f t="shared" ca="1" si="51"/>
        <v>1</v>
      </c>
      <c r="H3178" s="1505" t="str" cm="1">
        <f t="array" aca="1" ref="H3178" ca="1">IF(I3178&lt;&gt;"",INDIRECT("'"&amp;I3178&amp;"'!"&amp;J3178),"")</f>
        <v/>
      </c>
      <c r="I3178" s="1510"/>
      <c r="J3178" s="1506"/>
      <c r="K3178" s="4"/>
    </row>
    <row r="3179" spans="1:11" ht="15">
      <c r="A3179" s="5">
        <v>3120</v>
      </c>
      <c r="B3179" s="721"/>
      <c r="F3179" s="4" t="s">
        <v>4914</v>
      </c>
      <c r="G3179" s="1" t="b">
        <f t="shared" ca="1" si="51"/>
        <v>1</v>
      </c>
      <c r="H3179" s="1505" t="str" cm="1">
        <f t="array" aca="1" ref="H3179" ca="1">IF(I3179&lt;&gt;"",INDIRECT("'"&amp;I3179&amp;"'!"&amp;J3179),"")</f>
        <v/>
      </c>
      <c r="I3179" s="1510"/>
      <c r="J3179" s="1506"/>
      <c r="K3179" s="4"/>
    </row>
    <row r="3180" spans="1:11" ht="15">
      <c r="A3180" s="5">
        <v>3121</v>
      </c>
      <c r="B3180" s="721"/>
      <c r="F3180" s="4" t="s">
        <v>4914</v>
      </c>
      <c r="G3180" s="1" t="b">
        <f t="shared" ca="1" si="51"/>
        <v>1</v>
      </c>
      <c r="H3180" s="1505" t="str" cm="1">
        <f t="array" aca="1" ref="H3180" ca="1">IF(I3180&lt;&gt;"",INDIRECT("'"&amp;I3180&amp;"'!"&amp;J3180),"")</f>
        <v/>
      </c>
      <c r="I3180" s="1510"/>
      <c r="J3180" s="1506"/>
      <c r="K3180" s="4"/>
    </row>
    <row r="3181" spans="1:11" ht="15">
      <c r="A3181" s="5">
        <v>3122</v>
      </c>
      <c r="B3181" s="721"/>
      <c r="F3181" s="4" t="s">
        <v>4914</v>
      </c>
      <c r="G3181" s="1" t="b">
        <f t="shared" ca="1" si="51"/>
        <v>1</v>
      </c>
      <c r="H3181" s="1505" t="str" cm="1">
        <f t="array" aca="1" ref="H3181" ca="1">IF(I3181&lt;&gt;"",INDIRECT("'"&amp;I3181&amp;"'!"&amp;J3181),"")</f>
        <v/>
      </c>
      <c r="I3181" s="1510"/>
      <c r="J3181" s="1506"/>
      <c r="K3181" s="4"/>
    </row>
    <row r="3182" spans="1:11" ht="15">
      <c r="A3182" s="5">
        <v>3123</v>
      </c>
      <c r="B3182" s="721"/>
      <c r="F3182" s="4" t="s">
        <v>4914</v>
      </c>
      <c r="G3182" s="1" t="b">
        <f t="shared" ca="1" si="51"/>
        <v>1</v>
      </c>
      <c r="H3182" s="1505" t="str" cm="1">
        <f t="array" aca="1" ref="H3182" ca="1">IF(I3182&lt;&gt;"",INDIRECT("'"&amp;I3182&amp;"'!"&amp;J3182),"")</f>
        <v/>
      </c>
      <c r="I3182" s="1510"/>
      <c r="J3182" s="1506"/>
      <c r="K3182" s="4"/>
    </row>
    <row r="3183" spans="1:11" ht="15">
      <c r="A3183" s="5">
        <v>3124</v>
      </c>
      <c r="B3183" s="721"/>
      <c r="F3183" s="4" t="s">
        <v>4914</v>
      </c>
      <c r="G3183" s="1" t="b">
        <f t="shared" ca="1" si="51"/>
        <v>1</v>
      </c>
      <c r="H3183" s="1505" t="str" cm="1">
        <f t="array" aca="1" ref="H3183" ca="1">IF(I3183&lt;&gt;"",INDIRECT("'"&amp;I3183&amp;"'!"&amp;J3183),"")</f>
        <v/>
      </c>
      <c r="I3183" s="1510"/>
      <c r="J3183" s="1506"/>
      <c r="K3183" s="4"/>
    </row>
    <row r="3184" spans="1:11" ht="15">
      <c r="A3184" s="5">
        <v>3125</v>
      </c>
      <c r="B3184" s="721"/>
      <c r="F3184" s="4" t="s">
        <v>4914</v>
      </c>
      <c r="G3184" s="1" t="b">
        <f t="shared" ca="1" si="51"/>
        <v>1</v>
      </c>
      <c r="H3184" s="1505" t="str" cm="1">
        <f t="array" aca="1" ref="H3184" ca="1">IF(I3184&lt;&gt;"",INDIRECT("'"&amp;I3184&amp;"'!"&amp;J3184),"")</f>
        <v/>
      </c>
      <c r="I3184" s="1510"/>
      <c r="J3184" s="1506"/>
      <c r="K3184" s="4"/>
    </row>
    <row r="3185" spans="1:11" ht="15">
      <c r="A3185" s="5">
        <v>3126</v>
      </c>
      <c r="B3185" s="721"/>
      <c r="F3185" s="4" t="s">
        <v>4914</v>
      </c>
      <c r="G3185" s="1" t="b">
        <f t="shared" ca="1" si="51"/>
        <v>1</v>
      </c>
      <c r="H3185" s="1505" t="str" cm="1">
        <f t="array" aca="1" ref="H3185" ca="1">IF(I3185&lt;&gt;"",INDIRECT("'"&amp;I3185&amp;"'!"&amp;J3185),"")</f>
        <v/>
      </c>
      <c r="I3185" s="1510"/>
      <c r="J3185" s="1506"/>
      <c r="K3185" s="4"/>
    </row>
    <row r="3186" spans="1:11" ht="15">
      <c r="A3186" s="5">
        <v>3127</v>
      </c>
      <c r="B3186" s="721"/>
      <c r="F3186" s="4" t="s">
        <v>4914</v>
      </c>
      <c r="G3186" s="1" t="b">
        <f t="shared" ca="1" si="51"/>
        <v>1</v>
      </c>
      <c r="H3186" s="1505" t="str" cm="1">
        <f t="array" aca="1" ref="H3186" ca="1">IF(I3186&lt;&gt;"",INDIRECT("'"&amp;I3186&amp;"'!"&amp;J3186),"")</f>
        <v/>
      </c>
      <c r="I3186" s="1510"/>
      <c r="J3186" s="1506"/>
      <c r="K3186" s="4"/>
    </row>
    <row r="3187" spans="1:11" ht="15">
      <c r="A3187" s="5">
        <v>3128</v>
      </c>
      <c r="B3187" s="721"/>
      <c r="F3187" s="4" t="s">
        <v>4914</v>
      </c>
      <c r="G3187" s="1" t="b">
        <f t="shared" ca="1" si="51"/>
        <v>1</v>
      </c>
      <c r="H3187" s="1505" t="str" cm="1">
        <f t="array" aca="1" ref="H3187" ca="1">IF(I3187&lt;&gt;"",INDIRECT("'"&amp;I3187&amp;"'!"&amp;J3187),"")</f>
        <v/>
      </c>
      <c r="I3187" s="1510"/>
      <c r="J3187" s="1506"/>
      <c r="K3187" s="4"/>
    </row>
    <row r="3188" spans="1:11" ht="15">
      <c r="A3188" s="5">
        <v>3129</v>
      </c>
      <c r="B3188" s="721"/>
      <c r="F3188" s="4" t="s">
        <v>4914</v>
      </c>
      <c r="G3188" s="1" t="b">
        <f t="shared" ca="1" si="51"/>
        <v>1</v>
      </c>
      <c r="H3188" s="1505" t="str" cm="1">
        <f t="array" aca="1" ref="H3188" ca="1">IF(I3188&lt;&gt;"",INDIRECT("'"&amp;I3188&amp;"'!"&amp;J3188),"")</f>
        <v/>
      </c>
      <c r="I3188" s="1510"/>
      <c r="J3188" s="1506"/>
      <c r="K3188" s="4"/>
    </row>
    <row r="3189" spans="1:11" ht="15">
      <c r="A3189" s="5">
        <v>3130</v>
      </c>
      <c r="B3189" s="721"/>
      <c r="F3189" s="4" t="s">
        <v>4914</v>
      </c>
      <c r="G3189" s="1" t="b">
        <f t="shared" ca="1" si="51"/>
        <v>1</v>
      </c>
      <c r="H3189" s="1505" t="str" cm="1">
        <f t="array" aca="1" ref="H3189" ca="1">IF(I3189&lt;&gt;"",INDIRECT("'"&amp;I3189&amp;"'!"&amp;J3189),"")</f>
        <v/>
      </c>
      <c r="I3189" s="1510"/>
      <c r="J3189" s="1506"/>
      <c r="K3189" s="4"/>
    </row>
    <row r="3190" spans="1:11" ht="15">
      <c r="A3190" s="5">
        <v>3131</v>
      </c>
      <c r="B3190" s="721"/>
      <c r="F3190" s="4" t="s">
        <v>4914</v>
      </c>
      <c r="G3190" s="1" t="b">
        <f t="shared" ca="1" si="51"/>
        <v>1</v>
      </c>
      <c r="H3190" s="1505" t="str" cm="1">
        <f t="array" aca="1" ref="H3190" ca="1">IF(I3190&lt;&gt;"",INDIRECT("'"&amp;I3190&amp;"'!"&amp;J3190),"")</f>
        <v/>
      </c>
      <c r="I3190" s="1510"/>
      <c r="J3190" s="1506"/>
      <c r="K3190" s="4"/>
    </row>
    <row r="3191" spans="1:11" ht="15">
      <c r="A3191" s="5">
        <v>3132</v>
      </c>
      <c r="B3191" s="721"/>
      <c r="F3191" s="4" t="s">
        <v>4914</v>
      </c>
      <c r="G3191" s="1" t="b">
        <f t="shared" ca="1" si="51"/>
        <v>1</v>
      </c>
      <c r="H3191" s="1505" t="str" cm="1">
        <f t="array" aca="1" ref="H3191" ca="1">IF(I3191&lt;&gt;"",INDIRECT("'"&amp;I3191&amp;"'!"&amp;J3191),"")</f>
        <v/>
      </c>
      <c r="I3191" s="1510"/>
      <c r="J3191" s="1506"/>
      <c r="K3191" s="4"/>
    </row>
    <row r="3192" spans="1:11" ht="15">
      <c r="A3192" s="5">
        <v>3133</v>
      </c>
      <c r="B3192" s="721"/>
      <c r="F3192" s="4" t="s">
        <v>4914</v>
      </c>
      <c r="G3192" s="1" t="b">
        <f t="shared" ca="1" si="51"/>
        <v>1</v>
      </c>
      <c r="H3192" s="1505" t="str" cm="1">
        <f t="array" aca="1" ref="H3192" ca="1">IF(I3192&lt;&gt;"",INDIRECT("'"&amp;I3192&amp;"'!"&amp;J3192),"")</f>
        <v/>
      </c>
      <c r="I3192" s="1510"/>
      <c r="J3192" s="1506"/>
      <c r="K3192" s="4"/>
    </row>
    <row r="3193" spans="1:11" ht="15">
      <c r="A3193" s="5">
        <v>3134</v>
      </c>
      <c r="B3193" s="721"/>
      <c r="F3193" s="4" t="s">
        <v>4914</v>
      </c>
      <c r="G3193" s="1" t="b">
        <f t="shared" ca="1" si="51"/>
        <v>1</v>
      </c>
      <c r="H3193" s="1505" t="str" cm="1">
        <f t="array" aca="1" ref="H3193" ca="1">IF(I3193&lt;&gt;"",INDIRECT("'"&amp;I3193&amp;"'!"&amp;J3193),"")</f>
        <v/>
      </c>
      <c r="I3193" s="1510"/>
      <c r="J3193" s="1506"/>
      <c r="K3193" s="4"/>
    </row>
    <row r="3194" spans="1:11" ht="15">
      <c r="A3194" s="5">
        <v>3135</v>
      </c>
      <c r="B3194" s="721"/>
      <c r="F3194" s="4" t="s">
        <v>4914</v>
      </c>
      <c r="G3194" s="1" t="b">
        <f t="shared" ca="1" si="51"/>
        <v>1</v>
      </c>
      <c r="H3194" s="1505" t="str" cm="1">
        <f t="array" aca="1" ref="H3194" ca="1">IF(I3194&lt;&gt;"",INDIRECT("'"&amp;I3194&amp;"'!"&amp;J3194),"")</f>
        <v/>
      </c>
      <c r="I3194" s="1510"/>
      <c r="J3194" s="1506"/>
      <c r="K3194" s="4"/>
    </row>
    <row r="3195" spans="1:11" ht="15">
      <c r="A3195" s="5">
        <v>3136</v>
      </c>
      <c r="B3195" s="721"/>
      <c r="F3195" s="4" t="s">
        <v>4914</v>
      </c>
      <c r="G3195" s="1" t="b">
        <f t="shared" ca="1" si="51"/>
        <v>1</v>
      </c>
      <c r="H3195" s="1505" t="str" cm="1">
        <f t="array" aca="1" ref="H3195" ca="1">IF(I3195&lt;&gt;"",INDIRECT("'"&amp;I3195&amp;"'!"&amp;J3195),"")</f>
        <v/>
      </c>
      <c r="I3195" s="1510"/>
      <c r="J3195" s="1506"/>
      <c r="K3195" s="4"/>
    </row>
    <row r="3196" spans="1:11" ht="15">
      <c r="A3196" s="5">
        <v>3137</v>
      </c>
      <c r="B3196" s="721"/>
      <c r="F3196" s="4" t="s">
        <v>4914</v>
      </c>
      <c r="G3196" s="1" t="b">
        <f t="shared" ca="1" si="51"/>
        <v>1</v>
      </c>
      <c r="H3196" s="1505" t="str" cm="1">
        <f t="array" aca="1" ref="H3196" ca="1">IF(I3196&lt;&gt;"",INDIRECT("'"&amp;I3196&amp;"'!"&amp;J3196),"")</f>
        <v/>
      </c>
      <c r="I3196" s="1510"/>
      <c r="J3196" s="1506"/>
      <c r="K3196" s="4"/>
    </row>
    <row r="3197" spans="1:11" ht="15">
      <c r="A3197" s="5">
        <v>3138</v>
      </c>
      <c r="B3197" s="721"/>
      <c r="F3197" s="4" t="s">
        <v>4914</v>
      </c>
      <c r="G3197" s="1" t="b">
        <f t="shared" ca="1" si="51"/>
        <v>1</v>
      </c>
      <c r="H3197" s="1505" t="str" cm="1">
        <f t="array" aca="1" ref="H3197" ca="1">IF(I3197&lt;&gt;"",INDIRECT("'"&amp;I3197&amp;"'!"&amp;J3197),"")</f>
        <v/>
      </c>
      <c r="I3197" s="1510"/>
      <c r="J3197" s="1506"/>
      <c r="K3197" s="4"/>
    </row>
    <row r="3198" spans="1:11" ht="15">
      <c r="A3198" s="5">
        <v>3139</v>
      </c>
      <c r="B3198" s="721"/>
      <c r="F3198" s="4" t="s">
        <v>4914</v>
      </c>
      <c r="G3198" s="1" t="b">
        <f t="shared" ca="1" si="51"/>
        <v>1</v>
      </c>
      <c r="H3198" s="1505" t="str" cm="1">
        <f t="array" aca="1" ref="H3198" ca="1">IF(I3198&lt;&gt;"",INDIRECT("'"&amp;I3198&amp;"'!"&amp;J3198),"")</f>
        <v/>
      </c>
      <c r="I3198" s="1510"/>
      <c r="J3198" s="1506"/>
      <c r="K3198" s="4"/>
    </row>
    <row r="3199" spans="1:11" ht="15">
      <c r="A3199" s="5">
        <v>3140</v>
      </c>
      <c r="B3199" s="721"/>
      <c r="F3199" s="4" t="s">
        <v>4914</v>
      </c>
      <c r="G3199" s="1" t="b">
        <f t="shared" ca="1" si="51"/>
        <v>1</v>
      </c>
      <c r="H3199" s="1505" t="str" cm="1">
        <f t="array" aca="1" ref="H3199" ca="1">IF(I3199&lt;&gt;"",INDIRECT("'"&amp;I3199&amp;"'!"&amp;J3199),"")</f>
        <v/>
      </c>
      <c r="I3199" s="1510"/>
      <c r="J3199" s="1506"/>
      <c r="K3199" s="4"/>
    </row>
    <row r="3200" spans="1:11" ht="15">
      <c r="A3200" s="5">
        <v>3141</v>
      </c>
      <c r="B3200" s="721"/>
      <c r="F3200" s="4" t="s">
        <v>4914</v>
      </c>
      <c r="G3200" s="1" t="b">
        <f t="shared" ca="1" si="51"/>
        <v>1</v>
      </c>
      <c r="H3200" s="1505" t="str" cm="1">
        <f t="array" aca="1" ref="H3200" ca="1">IF(I3200&lt;&gt;"",INDIRECT("'"&amp;I3200&amp;"'!"&amp;J3200),"")</f>
        <v/>
      </c>
      <c r="I3200" s="1510"/>
      <c r="J3200" s="1506"/>
      <c r="K3200" s="4"/>
    </row>
    <row r="3201" spans="1:11" ht="15">
      <c r="A3201" s="5">
        <v>3142</v>
      </c>
      <c r="B3201" s="721"/>
      <c r="F3201" s="4" t="s">
        <v>4914</v>
      </c>
      <c r="G3201" s="1" t="b">
        <f t="shared" ca="1" si="51"/>
        <v>1</v>
      </c>
      <c r="H3201" s="1505" t="str" cm="1">
        <f t="array" aca="1" ref="H3201" ca="1">IF(I3201&lt;&gt;"",INDIRECT("'"&amp;I3201&amp;"'!"&amp;J3201),"")</f>
        <v/>
      </c>
      <c r="I3201" s="1510"/>
      <c r="J3201" s="1506"/>
      <c r="K3201" s="4"/>
    </row>
    <row r="3202" spans="1:11" ht="15">
      <c r="A3202" s="5">
        <v>3143</v>
      </c>
      <c r="B3202" s="721"/>
      <c r="F3202" s="4" t="s">
        <v>4914</v>
      </c>
      <c r="G3202" s="1" t="b">
        <f t="shared" ca="1" si="51"/>
        <v>1</v>
      </c>
      <c r="H3202" s="1505" t="str" cm="1">
        <f t="array" aca="1" ref="H3202" ca="1">IF(I3202&lt;&gt;"",INDIRECT("'"&amp;I3202&amp;"'!"&amp;J3202),"")</f>
        <v/>
      </c>
      <c r="I3202" s="1510"/>
      <c r="J3202" s="1506"/>
      <c r="K3202" s="4"/>
    </row>
    <row r="3203" spans="1:11" ht="15">
      <c r="A3203" s="5">
        <v>3144</v>
      </c>
      <c r="B3203" s="721"/>
      <c r="F3203" s="4" t="s">
        <v>4914</v>
      </c>
      <c r="G3203" s="1" t="b">
        <f t="shared" ca="1" si="51"/>
        <v>1</v>
      </c>
      <c r="H3203" s="1505" t="str" cm="1">
        <f t="array" aca="1" ref="H3203" ca="1">IF(I3203&lt;&gt;"",INDIRECT("'"&amp;I3203&amp;"'!"&amp;J3203),"")</f>
        <v/>
      </c>
      <c r="I3203" s="1510"/>
      <c r="J3203" s="1506"/>
      <c r="K3203" s="4"/>
    </row>
    <row r="3204" spans="1:11" ht="15">
      <c r="A3204" s="5">
        <v>3145</v>
      </c>
      <c r="B3204" s="721"/>
      <c r="F3204" s="4" t="s">
        <v>4914</v>
      </c>
      <c r="G3204" s="1" t="b">
        <f t="shared" ca="1" si="51"/>
        <v>1</v>
      </c>
      <c r="H3204" s="1505" t="str" cm="1">
        <f t="array" aca="1" ref="H3204" ca="1">IF(I3204&lt;&gt;"",INDIRECT("'"&amp;I3204&amp;"'!"&amp;J3204),"")</f>
        <v/>
      </c>
      <c r="I3204" s="1510"/>
      <c r="J3204" s="1506"/>
      <c r="K3204" s="4"/>
    </row>
    <row r="3205" spans="1:11" ht="15">
      <c r="A3205" s="5">
        <v>3146</v>
      </c>
      <c r="B3205" s="721"/>
      <c r="F3205" s="4" t="s">
        <v>4914</v>
      </c>
      <c r="G3205" s="1" t="b">
        <f t="shared" ca="1" si="51"/>
        <v>1</v>
      </c>
      <c r="H3205" s="1505" t="str" cm="1">
        <f t="array" aca="1" ref="H3205" ca="1">IF(I3205&lt;&gt;"",INDIRECT("'"&amp;I3205&amp;"'!"&amp;J3205),"")</f>
        <v/>
      </c>
      <c r="I3205" s="1510"/>
      <c r="J3205" s="1506"/>
      <c r="K3205" s="4"/>
    </row>
    <row r="3206" spans="1:11" ht="15">
      <c r="A3206" s="5">
        <v>3147</v>
      </c>
      <c r="B3206" s="721"/>
      <c r="F3206" s="4" t="s">
        <v>4914</v>
      </c>
      <c r="G3206" s="1" t="b">
        <f t="shared" ca="1" si="51"/>
        <v>1</v>
      </c>
      <c r="H3206" s="1505" t="str" cm="1">
        <f t="array" aca="1" ref="H3206" ca="1">IF(I3206&lt;&gt;"",INDIRECT("'"&amp;I3206&amp;"'!"&amp;J3206),"")</f>
        <v/>
      </c>
      <c r="I3206" s="1510"/>
      <c r="J3206" s="1506"/>
      <c r="K3206" s="4"/>
    </row>
    <row r="3207" spans="1:11" ht="15">
      <c r="A3207" s="5">
        <v>3148</v>
      </c>
      <c r="B3207" s="721"/>
      <c r="F3207" s="4" t="s">
        <v>4914</v>
      </c>
      <c r="G3207" s="1" t="b">
        <f t="shared" ca="1" si="51"/>
        <v>1</v>
      </c>
      <c r="H3207" s="1505" t="str" cm="1">
        <f t="array" aca="1" ref="H3207" ca="1">IF(I3207&lt;&gt;"",INDIRECT("'"&amp;I3207&amp;"'!"&amp;J3207),"")</f>
        <v/>
      </c>
      <c r="I3207" s="1510"/>
      <c r="J3207" s="1506"/>
      <c r="K3207" s="4"/>
    </row>
    <row r="3208" spans="1:11" ht="15">
      <c r="A3208" s="5">
        <v>3149</v>
      </c>
      <c r="B3208" s="721"/>
      <c r="F3208" s="4" t="s">
        <v>4914</v>
      </c>
      <c r="G3208" s="1" t="b">
        <f t="shared" ca="1" si="51"/>
        <v>1</v>
      </c>
      <c r="H3208" s="1505" t="str" cm="1">
        <f t="array" aca="1" ref="H3208" ca="1">IF(I3208&lt;&gt;"",INDIRECT("'"&amp;I3208&amp;"'!"&amp;J3208),"")</f>
        <v/>
      </c>
      <c r="I3208" s="1510"/>
      <c r="J3208" s="1506"/>
      <c r="K3208" s="4"/>
    </row>
    <row r="3209" spans="1:11" ht="15">
      <c r="A3209" s="5">
        <v>3150</v>
      </c>
      <c r="B3209" s="721"/>
      <c r="F3209" s="4" t="s">
        <v>4914</v>
      </c>
      <c r="G3209" s="1" t="b">
        <f t="shared" ca="1" si="51"/>
        <v>1</v>
      </c>
      <c r="H3209" s="1505" t="str" cm="1">
        <f t="array" aca="1" ref="H3209" ca="1">IF(I3209&lt;&gt;"",INDIRECT("'"&amp;I3209&amp;"'!"&amp;J3209),"")</f>
        <v/>
      </c>
      <c r="I3209" s="1510"/>
      <c r="J3209" s="1506"/>
      <c r="K3209" s="4"/>
    </row>
    <row r="3210" spans="1:11" ht="15">
      <c r="A3210" s="5">
        <v>3151</v>
      </c>
      <c r="B3210" s="721"/>
      <c r="F3210" s="4" t="s">
        <v>4914</v>
      </c>
      <c r="G3210" s="1" t="b">
        <f t="shared" ca="1" si="51"/>
        <v>1</v>
      </c>
      <c r="H3210" s="1505" t="str" cm="1">
        <f t="array" aca="1" ref="H3210" ca="1">IF(I3210&lt;&gt;"",INDIRECT("'"&amp;I3210&amp;"'!"&amp;J3210),"")</f>
        <v/>
      </c>
      <c r="I3210" s="1510"/>
      <c r="J3210" s="1506"/>
      <c r="K3210" s="4"/>
    </row>
    <row r="3211" spans="1:11" ht="15">
      <c r="A3211" s="5">
        <v>3152</v>
      </c>
      <c r="B3211" s="721"/>
      <c r="F3211" s="4" t="s">
        <v>4914</v>
      </c>
      <c r="G3211" s="1" t="b">
        <f t="shared" ca="1" si="51"/>
        <v>1</v>
      </c>
      <c r="H3211" s="1505" t="str" cm="1">
        <f t="array" aca="1" ref="H3211" ca="1">IF(I3211&lt;&gt;"",INDIRECT("'"&amp;I3211&amp;"'!"&amp;J3211),"")</f>
        <v/>
      </c>
      <c r="I3211" s="1510"/>
      <c r="J3211" s="1506"/>
      <c r="K3211" s="4"/>
    </row>
    <row r="3212" spans="1:11" ht="15">
      <c r="A3212" s="5">
        <v>3153</v>
      </c>
      <c r="B3212" s="721"/>
      <c r="F3212" s="4" t="s">
        <v>4914</v>
      </c>
      <c r="G3212" s="1" t="b">
        <f t="shared" ca="1" si="51"/>
        <v>1</v>
      </c>
      <c r="H3212" s="1505" t="str" cm="1">
        <f t="array" aca="1" ref="H3212" ca="1">IF(I3212&lt;&gt;"",INDIRECT("'"&amp;I3212&amp;"'!"&amp;J3212),"")</f>
        <v/>
      </c>
      <c r="I3212" s="1510"/>
      <c r="J3212" s="1506"/>
      <c r="K3212" s="4"/>
    </row>
    <row r="3213" spans="1:11" ht="15">
      <c r="A3213" s="5">
        <v>3154</v>
      </c>
      <c r="B3213" s="721"/>
      <c r="F3213" s="4" t="s">
        <v>4914</v>
      </c>
      <c r="G3213" s="1" t="b">
        <f t="shared" ca="1" si="51"/>
        <v>1</v>
      </c>
      <c r="H3213" s="1505" t="str" cm="1">
        <f t="array" aca="1" ref="H3213" ca="1">IF(I3213&lt;&gt;"",INDIRECT("'"&amp;I3213&amp;"'!"&amp;J3213),"")</f>
        <v/>
      </c>
      <c r="I3213" s="1510"/>
      <c r="J3213" s="1506"/>
      <c r="K3213" s="4"/>
    </row>
    <row r="3214" spans="1:11" ht="15">
      <c r="A3214" s="5">
        <v>3155</v>
      </c>
      <c r="B3214" s="721"/>
      <c r="F3214" s="4" t="s">
        <v>4914</v>
      </c>
      <c r="G3214" s="1" t="b">
        <f t="shared" ca="1" si="51"/>
        <v>1</v>
      </c>
      <c r="H3214" s="1505" t="str" cm="1">
        <f t="array" aca="1" ref="H3214" ca="1">IF(I3214&lt;&gt;"",INDIRECT("'"&amp;I3214&amp;"'!"&amp;J3214),"")</f>
        <v/>
      </c>
      <c r="I3214" s="1510"/>
      <c r="J3214" s="1506"/>
      <c r="K3214" s="4"/>
    </row>
    <row r="3215" spans="1:11" ht="15">
      <c r="A3215" s="5">
        <v>3156</v>
      </c>
      <c r="B3215" s="721"/>
      <c r="F3215" s="4" t="s">
        <v>4914</v>
      </c>
      <c r="G3215" s="1" t="b">
        <f t="shared" ca="1" si="51"/>
        <v>1</v>
      </c>
      <c r="H3215" s="1505" t="str" cm="1">
        <f t="array" aca="1" ref="H3215" ca="1">IF(I3215&lt;&gt;"",INDIRECT("'"&amp;I3215&amp;"'!"&amp;J3215),"")</f>
        <v/>
      </c>
      <c r="I3215" s="1510"/>
      <c r="J3215" s="1506"/>
      <c r="K3215" s="4"/>
    </row>
    <row r="3216" spans="1:11" ht="15">
      <c r="A3216" s="5">
        <v>3157</v>
      </c>
      <c r="B3216" s="721"/>
      <c r="F3216" s="4" t="s">
        <v>4914</v>
      </c>
      <c r="G3216" s="1" t="b">
        <f t="shared" ca="1" si="51"/>
        <v>1</v>
      </c>
      <c r="H3216" s="1505" t="str" cm="1">
        <f t="array" aca="1" ref="H3216" ca="1">IF(I3216&lt;&gt;"",INDIRECT("'"&amp;I3216&amp;"'!"&amp;J3216),"")</f>
        <v/>
      </c>
      <c r="I3216" s="1510"/>
      <c r="J3216" s="1506"/>
      <c r="K3216" s="4"/>
    </row>
    <row r="3217" spans="1:11" ht="15">
      <c r="A3217" s="5">
        <v>3158</v>
      </c>
      <c r="B3217" s="721"/>
      <c r="F3217" s="4" t="s">
        <v>4914</v>
      </c>
      <c r="G3217" s="1" t="b">
        <f t="shared" ca="1" si="51"/>
        <v>1</v>
      </c>
      <c r="H3217" s="1505" t="str" cm="1">
        <f t="array" aca="1" ref="H3217" ca="1">IF(I3217&lt;&gt;"",INDIRECT("'"&amp;I3217&amp;"'!"&amp;J3217),"")</f>
        <v/>
      </c>
      <c r="I3217" s="1510"/>
      <c r="J3217" s="1506"/>
      <c r="K3217" s="4"/>
    </row>
    <row r="3218" spans="1:11" ht="15">
      <c r="A3218" s="5">
        <v>3159</v>
      </c>
      <c r="B3218" s="721"/>
      <c r="F3218" s="4" t="s">
        <v>4914</v>
      </c>
      <c r="G3218" s="1" t="b">
        <f t="shared" ca="1" si="51"/>
        <v>1</v>
      </c>
      <c r="H3218" s="1505" t="str" cm="1">
        <f t="array" aca="1" ref="H3218" ca="1">IF(I3218&lt;&gt;"",INDIRECT("'"&amp;I3218&amp;"'!"&amp;J3218),"")</f>
        <v/>
      </c>
      <c r="I3218" s="1510"/>
      <c r="J3218" s="1506"/>
      <c r="K3218" s="4"/>
    </row>
    <row r="3219" spans="1:11" ht="15">
      <c r="A3219" s="5">
        <v>3160</v>
      </c>
      <c r="B3219" s="721"/>
      <c r="F3219" s="4" t="s">
        <v>4914</v>
      </c>
      <c r="G3219" s="1" t="b">
        <f t="shared" ca="1" si="51"/>
        <v>1</v>
      </c>
      <c r="H3219" s="1505" t="str" cm="1">
        <f t="array" aca="1" ref="H3219" ca="1">IF(I3219&lt;&gt;"",INDIRECT("'"&amp;I3219&amp;"'!"&amp;J3219),"")</f>
        <v/>
      </c>
      <c r="I3219" s="1510"/>
      <c r="J3219" s="1506"/>
      <c r="K3219" s="4"/>
    </row>
    <row r="3220" spans="1:11" ht="15">
      <c r="A3220" s="5">
        <v>3161</v>
      </c>
      <c r="B3220" s="721"/>
      <c r="F3220" s="4" t="s">
        <v>4914</v>
      </c>
      <c r="G3220" s="1" t="b">
        <f t="shared" ca="1" si="51"/>
        <v>1</v>
      </c>
      <c r="H3220" s="1505" t="str" cm="1">
        <f t="array" aca="1" ref="H3220" ca="1">IF(I3220&lt;&gt;"",INDIRECT("'"&amp;I3220&amp;"'!"&amp;J3220),"")</f>
        <v/>
      </c>
      <c r="I3220" s="1510"/>
      <c r="J3220" s="1506"/>
      <c r="K3220" s="4"/>
    </row>
    <row r="3221" spans="1:11" ht="15">
      <c r="A3221" s="5">
        <v>3162</v>
      </c>
      <c r="B3221" s="721"/>
      <c r="F3221" s="4" t="s">
        <v>4914</v>
      </c>
      <c r="G3221" s="1" t="b">
        <f t="shared" ca="1" si="51"/>
        <v>1</v>
      </c>
      <c r="H3221" s="1505" t="str" cm="1">
        <f t="array" aca="1" ref="H3221" ca="1">IF(I3221&lt;&gt;"",INDIRECT("'"&amp;I3221&amp;"'!"&amp;J3221),"")</f>
        <v/>
      </c>
      <c r="I3221" s="1510"/>
      <c r="J3221" s="1506"/>
      <c r="K3221" s="4"/>
    </row>
    <row r="3222" spans="1:11" ht="15">
      <c r="A3222" s="5">
        <v>3163</v>
      </c>
      <c r="B3222" s="721"/>
      <c r="F3222" s="4" t="s">
        <v>4914</v>
      </c>
      <c r="G3222" s="1" t="b">
        <f t="shared" ca="1" si="51"/>
        <v>1</v>
      </c>
      <c r="H3222" s="1505" t="str" cm="1">
        <f t="array" aca="1" ref="H3222" ca="1">IF(I3222&lt;&gt;"",INDIRECT("'"&amp;I3222&amp;"'!"&amp;J3222),"")</f>
        <v/>
      </c>
      <c r="I3222" s="1510"/>
      <c r="J3222" s="1506"/>
      <c r="K3222" s="4"/>
    </row>
    <row r="3223" spans="1:11" ht="15">
      <c r="A3223">
        <v>3164</v>
      </c>
      <c r="B3223" s="721">
        <f>'Acct Summary 7-9'!I4</f>
        <v>15080547</v>
      </c>
      <c r="F3223" s="4"/>
      <c r="G3223" s="1" t="b">
        <f t="shared" ca="1" si="51"/>
        <v>1</v>
      </c>
      <c r="H3223" s="1505" cm="1">
        <f t="array" aca="1" ref="H3223" ca="1">IF(I3223&lt;&gt;"",INDIRECT("'"&amp;I3223&amp;"'!"&amp;J3223),"")</f>
        <v>15080547</v>
      </c>
      <c r="I3223" s="1510" t="s">
        <v>4986</v>
      </c>
      <c r="J3223" s="1506" t="s">
        <v>5775</v>
      </c>
      <c r="K3223" s="4"/>
    </row>
    <row r="3224" spans="1:11" ht="15">
      <c r="A3224">
        <v>3165</v>
      </c>
      <c r="B3224" s="721">
        <f>'Acct Summary 7-9'!I8</f>
        <v>15080547</v>
      </c>
      <c r="F3224" s="4"/>
      <c r="G3224" s="1" t="b">
        <f t="shared" ca="1" si="51"/>
        <v>1</v>
      </c>
      <c r="H3224" s="1505" cm="1">
        <f t="array" aca="1" ref="H3224" ca="1">IF(I3224&lt;&gt;"",INDIRECT("'"&amp;I3224&amp;"'!"&amp;J3224),"")</f>
        <v>15080547</v>
      </c>
      <c r="I3224" s="1510" t="s">
        <v>4986</v>
      </c>
      <c r="J3224" s="1506" t="s">
        <v>5607</v>
      </c>
      <c r="K3224" s="4"/>
    </row>
    <row r="3225" spans="1:11" ht="15">
      <c r="A3225">
        <v>3166</v>
      </c>
      <c r="B3225" s="721">
        <f>'Acct Summary 7-9'!I20</f>
        <v>15080547</v>
      </c>
      <c r="C3225" s="2" t="s">
        <v>504</v>
      </c>
      <c r="F3225" s="4"/>
      <c r="G3225" s="1" t="b">
        <f t="shared" ca="1" si="51"/>
        <v>1</v>
      </c>
      <c r="H3225" s="1505" cm="1">
        <f t="array" aca="1" ref="H3225" ca="1">IF(I3225&lt;&gt;"",INDIRECT("'"&amp;I3225&amp;"'!"&amp;J3225),"")</f>
        <v>15080547</v>
      </c>
      <c r="I3225" s="1510" t="s">
        <v>4986</v>
      </c>
      <c r="J3225" s="1506" t="s">
        <v>5776</v>
      </c>
      <c r="K3225" s="4"/>
    </row>
    <row r="3226" spans="1:11" ht="15">
      <c r="A3226">
        <v>3167</v>
      </c>
      <c r="B3226" s="721">
        <f>'Acct Summary 7-9'!C43</f>
        <v>2382307</v>
      </c>
      <c r="C3226" s="2" t="s">
        <v>504</v>
      </c>
      <c r="F3226" s="4"/>
      <c r="G3226" s="1" t="b">
        <f t="shared" ca="1" si="51"/>
        <v>1</v>
      </c>
      <c r="H3226" s="1505" cm="1">
        <f t="array" aca="1" ref="H3226" ca="1">IF(I3226&lt;&gt;"",INDIRECT("'"&amp;I3226&amp;"'!"&amp;J3226),"")</f>
        <v>2382307</v>
      </c>
      <c r="I3226" s="1510" t="s">
        <v>4986</v>
      </c>
      <c r="J3226" s="1506" t="s">
        <v>5006</v>
      </c>
      <c r="K3226" s="4"/>
    </row>
    <row r="3227" spans="1:11" ht="15">
      <c r="A3227">
        <v>3168</v>
      </c>
      <c r="B3227" s="721">
        <f>'Acct Summary 7-9'!C44</f>
        <v>2382307</v>
      </c>
      <c r="C3227" s="2" t="s">
        <v>504</v>
      </c>
      <c r="F3227" s="4"/>
      <c r="G3227" s="1" t="b">
        <f t="shared" ca="1" si="51"/>
        <v>1</v>
      </c>
      <c r="H3227" s="1505" cm="1">
        <f t="array" aca="1" ref="H3227" ca="1">IF(I3227&lt;&gt;"",INDIRECT("'"&amp;I3227&amp;"'!"&amp;J3227),"")</f>
        <v>2382307</v>
      </c>
      <c r="I3227" s="1510" t="s">
        <v>4986</v>
      </c>
      <c r="J3227" s="1506" t="s">
        <v>5007</v>
      </c>
      <c r="K3227" s="4"/>
    </row>
    <row r="3228" spans="1:11" ht="15">
      <c r="A3228">
        <v>3169</v>
      </c>
      <c r="B3228" s="721">
        <f>'Acct Summary 7-9'!C75</f>
        <v>0</v>
      </c>
      <c r="F3228" s="4"/>
      <c r="G3228" s="1" t="b">
        <f t="shared" ca="1" si="51"/>
        <v>1</v>
      </c>
      <c r="H3228" s="1505" cm="1">
        <f t="array" aca="1" ref="H3228" ca="1">IF(I3228&lt;&gt;"",INDIRECT("'"&amp;I3228&amp;"'!"&amp;J3228),"")</f>
        <v>0</v>
      </c>
      <c r="I3228" s="1510" t="s">
        <v>4986</v>
      </c>
      <c r="J3228" s="1506" t="s">
        <v>5031</v>
      </c>
      <c r="K3228" s="4"/>
    </row>
    <row r="3229" spans="1:11" ht="15">
      <c r="A3229">
        <v>3170</v>
      </c>
      <c r="B3229" s="721">
        <f>'Acct Summary 7-9'!C76</f>
        <v>0</v>
      </c>
      <c r="C3229" s="2" t="s">
        <v>504</v>
      </c>
      <c r="F3229" s="4"/>
      <c r="G3229" s="1" t="b">
        <f t="shared" ca="1" si="51"/>
        <v>1</v>
      </c>
      <c r="H3229" s="1505" cm="1">
        <f t="array" aca="1" ref="H3229" ca="1">IF(I3229&lt;&gt;"",INDIRECT("'"&amp;I3229&amp;"'!"&amp;J3229),"")</f>
        <v>0</v>
      </c>
      <c r="I3229" s="1510" t="s">
        <v>4986</v>
      </c>
      <c r="J3229" s="1506" t="s">
        <v>5032</v>
      </c>
      <c r="K3229" s="4"/>
    </row>
    <row r="3230" spans="1:11" ht="15">
      <c r="A3230">
        <v>3171</v>
      </c>
      <c r="B3230" s="721">
        <f>'Acct Summary 7-9'!C77</f>
        <v>2382307</v>
      </c>
      <c r="F3230" s="4"/>
      <c r="G3230" s="1" t="b">
        <f t="shared" ca="1" si="51"/>
        <v>1</v>
      </c>
      <c r="H3230" s="1505" cm="1">
        <f t="array" aca="1" ref="H3230" ca="1">IF(I3230&lt;&gt;"",INDIRECT("'"&amp;I3230&amp;"'!"&amp;J3230),"")</f>
        <v>2382307</v>
      </c>
      <c r="I3230" s="1510" t="s">
        <v>4986</v>
      </c>
      <c r="J3230" s="1506" t="s">
        <v>5033</v>
      </c>
      <c r="K3230" s="4"/>
    </row>
    <row r="3231" spans="1:11" ht="15">
      <c r="A3231">
        <v>3172</v>
      </c>
      <c r="B3231" s="721">
        <f>'Acct Summary 7-9'!C78</f>
        <v>82058330</v>
      </c>
      <c r="C3231" s="2" t="s">
        <v>504</v>
      </c>
      <c r="F3231" s="4"/>
      <c r="G3231" s="1" t="b">
        <f t="shared" ca="1" si="51"/>
        <v>1</v>
      </c>
      <c r="H3231" s="1505" cm="1">
        <f t="array" aca="1" ref="H3231" ca="1">IF(I3231&lt;&gt;"",INDIRECT("'"&amp;I3231&amp;"'!"&amp;J3231),"")</f>
        <v>82058330</v>
      </c>
      <c r="I3231" s="1510" t="s">
        <v>4986</v>
      </c>
      <c r="J3231" s="1506" t="s">
        <v>5777</v>
      </c>
      <c r="K3231" s="4"/>
    </row>
    <row r="3232" spans="1:11" ht="15">
      <c r="A3232">
        <v>3173</v>
      </c>
      <c r="B3232" s="721">
        <f>'Acct Summary 7-9'!D43</f>
        <v>0</v>
      </c>
      <c r="C3232" s="2" t="s">
        <v>504</v>
      </c>
      <c r="F3232" s="4"/>
      <c r="G3232" s="1" t="b">
        <f t="shared" ref="G3232:G3295" ca="1" si="52">H3232=B3232</f>
        <v>1</v>
      </c>
      <c r="H3232" s="1505" cm="1">
        <f t="array" aca="1" ref="H3232" ca="1">IF(I3232&lt;&gt;"",INDIRECT("'"&amp;I3232&amp;"'!"&amp;J3232),"")</f>
        <v>0</v>
      </c>
      <c r="I3232" s="1510" t="s">
        <v>4986</v>
      </c>
      <c r="J3232" s="1506" t="s">
        <v>5042</v>
      </c>
      <c r="K3232" s="4"/>
    </row>
    <row r="3233" spans="1:11" ht="15">
      <c r="A3233">
        <v>3174</v>
      </c>
      <c r="B3233" s="721">
        <f>'Acct Summary 7-9'!D44</f>
        <v>15080547</v>
      </c>
      <c r="C3233" s="2" t="s">
        <v>504</v>
      </c>
      <c r="F3233" s="4"/>
      <c r="G3233" s="1" t="b">
        <f t="shared" ca="1" si="52"/>
        <v>1</v>
      </c>
      <c r="H3233" s="1505" cm="1">
        <f t="array" aca="1" ref="H3233" ca="1">IF(I3233&lt;&gt;"",INDIRECT("'"&amp;I3233&amp;"'!"&amp;J3233),"")</f>
        <v>15080547</v>
      </c>
      <c r="I3233" s="1510" t="s">
        <v>4986</v>
      </c>
      <c r="J3233" s="1506" t="s">
        <v>5043</v>
      </c>
      <c r="K3233" s="4"/>
    </row>
    <row r="3234" spans="1:11" ht="15">
      <c r="A3234">
        <v>3175</v>
      </c>
      <c r="B3234" s="721">
        <f>'Acct Summary 7-9'!D75</f>
        <v>528596</v>
      </c>
      <c r="F3234" s="4"/>
      <c r="G3234" s="1" t="b">
        <f t="shared" ca="1" si="52"/>
        <v>1</v>
      </c>
      <c r="H3234" s="1505" cm="1">
        <f t="array" aca="1" ref="H3234" ca="1">IF(I3234&lt;&gt;"",INDIRECT("'"&amp;I3234&amp;"'!"&amp;J3234),"")</f>
        <v>528596</v>
      </c>
      <c r="I3234" s="1510" t="s">
        <v>4986</v>
      </c>
      <c r="J3234" s="1506" t="s">
        <v>5067</v>
      </c>
      <c r="K3234" s="4"/>
    </row>
    <row r="3235" spans="1:11" ht="15">
      <c r="A3235">
        <v>3176</v>
      </c>
      <c r="B3235" s="721">
        <f>'Acct Summary 7-9'!D76</f>
        <v>45528596</v>
      </c>
      <c r="C3235" s="2" t="s">
        <v>504</v>
      </c>
      <c r="F3235" s="4"/>
      <c r="G3235" s="1" t="b">
        <f t="shared" ca="1" si="52"/>
        <v>1</v>
      </c>
      <c r="H3235" s="1505" cm="1">
        <f t="array" aca="1" ref="H3235" ca="1">IF(I3235&lt;&gt;"",INDIRECT("'"&amp;I3235&amp;"'!"&amp;J3235),"")</f>
        <v>45528596</v>
      </c>
      <c r="I3235" s="1510" t="s">
        <v>4986</v>
      </c>
      <c r="J3235" s="1506" t="s">
        <v>5068</v>
      </c>
      <c r="K3235" s="4"/>
    </row>
    <row r="3236" spans="1:11" ht="15">
      <c r="A3236">
        <v>3177</v>
      </c>
      <c r="B3236" s="721">
        <f>'Acct Summary 7-9'!D77</f>
        <v>-30448049</v>
      </c>
      <c r="F3236" s="4"/>
      <c r="G3236" s="1" t="b">
        <f t="shared" ca="1" si="52"/>
        <v>1</v>
      </c>
      <c r="H3236" s="1505" cm="1">
        <f t="array" aca="1" ref="H3236" ca="1">IF(I3236&lt;&gt;"",INDIRECT("'"&amp;I3236&amp;"'!"&amp;J3236),"")</f>
        <v>-30448049</v>
      </c>
      <c r="I3236" s="1510" t="s">
        <v>4986</v>
      </c>
      <c r="J3236" s="1506" t="s">
        <v>5069</v>
      </c>
      <c r="K3236" s="4"/>
    </row>
    <row r="3237" spans="1:11" ht="15">
      <c r="A3237">
        <v>3178</v>
      </c>
      <c r="B3237" s="721">
        <f>'Acct Summary 7-9'!D78</f>
        <v>-5784416</v>
      </c>
      <c r="C3237" s="2" t="s">
        <v>504</v>
      </c>
      <c r="F3237" s="4"/>
      <c r="G3237" s="1" t="b">
        <f t="shared" ca="1" si="52"/>
        <v>1</v>
      </c>
      <c r="H3237" s="1505" cm="1">
        <f t="array" aca="1" ref="H3237" ca="1">IF(I3237&lt;&gt;"",INDIRECT("'"&amp;I3237&amp;"'!"&amp;J3237),"")</f>
        <v>-5784416</v>
      </c>
      <c r="I3237" s="1510" t="s">
        <v>4986</v>
      </c>
      <c r="J3237" s="1506" t="s">
        <v>5778</v>
      </c>
      <c r="K3237" s="4"/>
    </row>
    <row r="3238" spans="1:11" ht="15">
      <c r="A3238" s="5">
        <v>3179</v>
      </c>
      <c r="B3238" s="721"/>
      <c r="C3238" s="2" t="s">
        <v>504</v>
      </c>
      <c r="F3238" s="4" t="s">
        <v>4914</v>
      </c>
      <c r="G3238" s="1" t="b">
        <f t="shared" ca="1" si="52"/>
        <v>1</v>
      </c>
      <c r="H3238" s="1505" t="str" cm="1">
        <f t="array" aca="1" ref="H3238" ca="1">IF(I3238&lt;&gt;"",INDIRECT("'"&amp;I3238&amp;"'!"&amp;J3238),"")</f>
        <v/>
      </c>
      <c r="I3238" s="1510"/>
      <c r="J3238" s="1506"/>
      <c r="K3238" s="4"/>
    </row>
    <row r="3239" spans="1:11" ht="15">
      <c r="A3239" s="5">
        <v>3180</v>
      </c>
      <c r="B3239" s="721"/>
      <c r="C3239" s="2" t="s">
        <v>504</v>
      </c>
      <c r="F3239" s="4" t="s">
        <v>4914</v>
      </c>
      <c r="G3239" s="1" t="b">
        <f t="shared" ca="1" si="52"/>
        <v>1</v>
      </c>
      <c r="H3239" s="1505" t="str" cm="1">
        <f t="array" aca="1" ref="H3239" ca="1">IF(I3239&lt;&gt;"",INDIRECT("'"&amp;I3239&amp;"'!"&amp;J3239),"")</f>
        <v/>
      </c>
      <c r="I3239" s="1510"/>
      <c r="J3239" s="1506"/>
      <c r="K3239" s="4"/>
    </row>
    <row r="3240" spans="1:11" ht="15">
      <c r="A3240" s="5">
        <v>3181</v>
      </c>
      <c r="B3240" s="721"/>
      <c r="F3240" s="4" t="s">
        <v>4914</v>
      </c>
      <c r="G3240" s="1" t="b">
        <f t="shared" ca="1" si="52"/>
        <v>1</v>
      </c>
      <c r="H3240" s="1505" t="str" cm="1">
        <f t="array" aca="1" ref="H3240" ca="1">IF(I3240&lt;&gt;"",INDIRECT("'"&amp;I3240&amp;"'!"&amp;J3240),"")</f>
        <v/>
      </c>
      <c r="I3240" s="1510"/>
      <c r="J3240" s="1506"/>
      <c r="K3240" s="4"/>
    </row>
    <row r="3241" spans="1:11" ht="15">
      <c r="A3241" s="5">
        <v>3182</v>
      </c>
      <c r="B3241" s="721"/>
      <c r="F3241" s="4" t="s">
        <v>4914</v>
      </c>
      <c r="G3241" s="1" t="b">
        <f t="shared" ca="1" si="52"/>
        <v>1</v>
      </c>
      <c r="H3241" s="1505" t="str" cm="1">
        <f t="array" aca="1" ref="H3241" ca="1">IF(I3241&lt;&gt;"",INDIRECT("'"&amp;I3241&amp;"'!"&amp;J3241),"")</f>
        <v/>
      </c>
      <c r="I3241" s="1510"/>
      <c r="J3241" s="1506"/>
      <c r="K3241" s="4"/>
    </row>
    <row r="3242" spans="1:11" ht="15">
      <c r="A3242" s="5">
        <v>3183</v>
      </c>
      <c r="B3242" s="721"/>
      <c r="F3242" s="4" t="s">
        <v>4914</v>
      </c>
      <c r="G3242" s="1" t="b">
        <f t="shared" ca="1" si="52"/>
        <v>1</v>
      </c>
      <c r="H3242" s="1505" t="str" cm="1">
        <f t="array" aca="1" ref="H3242" ca="1">IF(I3242&lt;&gt;"",INDIRECT("'"&amp;I3242&amp;"'!"&amp;J3242),"")</f>
        <v/>
      </c>
      <c r="I3242" s="1510"/>
      <c r="J3242" s="1506"/>
      <c r="K3242" s="4"/>
    </row>
    <row r="3243" spans="1:11" ht="15">
      <c r="A3243" s="5">
        <v>3184</v>
      </c>
      <c r="B3243" s="721"/>
      <c r="F3243" s="4" t="s">
        <v>4914</v>
      </c>
      <c r="G3243" s="1" t="b">
        <f t="shared" ca="1" si="52"/>
        <v>1</v>
      </c>
      <c r="H3243" s="1505" t="str" cm="1">
        <f t="array" aca="1" ref="H3243" ca="1">IF(I3243&lt;&gt;"",INDIRECT("'"&amp;I3243&amp;"'!"&amp;J3243),"")</f>
        <v/>
      </c>
      <c r="I3243" s="1510"/>
      <c r="J3243" s="1506"/>
      <c r="K3243" s="4"/>
    </row>
    <row r="3244" spans="1:11" ht="15">
      <c r="A3244" s="5">
        <v>3185</v>
      </c>
      <c r="B3244" s="721"/>
      <c r="F3244" s="4" t="s">
        <v>4914</v>
      </c>
      <c r="G3244" s="1" t="b">
        <f t="shared" ca="1" si="52"/>
        <v>1</v>
      </c>
      <c r="H3244" s="1505" t="str" cm="1">
        <f t="array" aca="1" ref="H3244" ca="1">IF(I3244&lt;&gt;"",INDIRECT("'"&amp;I3244&amp;"'!"&amp;J3244),"")</f>
        <v/>
      </c>
      <c r="I3244" s="1510"/>
      <c r="J3244" s="1506"/>
      <c r="K3244" s="4"/>
    </row>
    <row r="3245" spans="1:11" ht="15">
      <c r="A3245" s="5">
        <v>3186</v>
      </c>
      <c r="B3245" s="721"/>
      <c r="F3245" s="4" t="s">
        <v>4914</v>
      </c>
      <c r="G3245" s="1" t="b">
        <f t="shared" ca="1" si="52"/>
        <v>1</v>
      </c>
      <c r="H3245" s="1505" t="str" cm="1">
        <f t="array" aca="1" ref="H3245" ca="1">IF(I3245&lt;&gt;"",INDIRECT("'"&amp;I3245&amp;"'!"&amp;J3245),"")</f>
        <v/>
      </c>
      <c r="I3245" s="1510"/>
      <c r="J3245" s="1506"/>
      <c r="K3245" s="4"/>
    </row>
    <row r="3246" spans="1:11" ht="15">
      <c r="A3246" s="5">
        <v>3187</v>
      </c>
      <c r="B3246" s="721"/>
      <c r="F3246" s="4" t="s">
        <v>4914</v>
      </c>
      <c r="G3246" s="1" t="b">
        <f t="shared" ca="1" si="52"/>
        <v>1</v>
      </c>
      <c r="H3246" s="1505" t="str" cm="1">
        <f t="array" aca="1" ref="H3246" ca="1">IF(I3246&lt;&gt;"",INDIRECT("'"&amp;I3246&amp;"'!"&amp;J3246),"")</f>
        <v/>
      </c>
      <c r="I3246" s="1510"/>
      <c r="J3246" s="1506"/>
      <c r="K3246" s="4"/>
    </row>
    <row r="3247" spans="1:11" ht="15">
      <c r="A3247" s="5">
        <v>3188</v>
      </c>
      <c r="B3247" s="721"/>
      <c r="F3247" s="4" t="s">
        <v>4914</v>
      </c>
      <c r="G3247" s="1" t="b">
        <f t="shared" ca="1" si="52"/>
        <v>1</v>
      </c>
      <c r="H3247" s="1505" t="str" cm="1">
        <f t="array" aca="1" ref="H3247" ca="1">IF(I3247&lt;&gt;"",INDIRECT("'"&amp;I3247&amp;"'!"&amp;J3247),"")</f>
        <v/>
      </c>
      <c r="I3247" s="1510"/>
      <c r="J3247" s="1506"/>
      <c r="K3247" s="4"/>
    </row>
    <row r="3248" spans="1:11" ht="15">
      <c r="A3248" s="5">
        <v>3189</v>
      </c>
      <c r="B3248" s="721"/>
      <c r="F3248" s="4" t="s">
        <v>4914</v>
      </c>
      <c r="G3248" s="1" t="b">
        <f t="shared" ca="1" si="52"/>
        <v>1</v>
      </c>
      <c r="H3248" s="1505" t="str" cm="1">
        <f t="array" aca="1" ref="H3248" ca="1">IF(I3248&lt;&gt;"",INDIRECT("'"&amp;I3248&amp;"'!"&amp;J3248),"")</f>
        <v/>
      </c>
      <c r="I3248" s="1510"/>
      <c r="J3248" s="1506"/>
      <c r="K3248" s="4"/>
    </row>
    <row r="3249" spans="1:11" ht="15">
      <c r="A3249">
        <v>3190</v>
      </c>
      <c r="B3249" s="721">
        <f>'Acct Summary 7-9'!F43</f>
        <v>0</v>
      </c>
      <c r="F3249" s="4"/>
      <c r="G3249" s="1" t="b">
        <f t="shared" ca="1" si="52"/>
        <v>1</v>
      </c>
      <c r="H3249" s="1505" cm="1">
        <f t="array" aca="1" ref="H3249" ca="1">IF(I3249&lt;&gt;"",INDIRECT("'"&amp;I3249&amp;"'!"&amp;J3249),"")</f>
        <v>0</v>
      </c>
      <c r="I3249" s="1510" t="s">
        <v>4986</v>
      </c>
      <c r="J3249" s="1506" t="s">
        <v>5114</v>
      </c>
      <c r="K3249" s="4"/>
    </row>
    <row r="3250" spans="1:11" ht="15">
      <c r="A3250">
        <v>3191</v>
      </c>
      <c r="B3250" s="721">
        <f>'Acct Summary 7-9'!F44</f>
        <v>0</v>
      </c>
      <c r="F3250" s="4"/>
      <c r="G3250" s="1" t="b">
        <f t="shared" ca="1" si="52"/>
        <v>1</v>
      </c>
      <c r="H3250" s="1505" cm="1">
        <f t="array" aca="1" ref="H3250" ca="1">IF(I3250&lt;&gt;"",INDIRECT("'"&amp;I3250&amp;"'!"&amp;J3250),"")</f>
        <v>0</v>
      </c>
      <c r="I3250" s="1510" t="s">
        <v>4986</v>
      </c>
      <c r="J3250" s="1506" t="s">
        <v>5115</v>
      </c>
      <c r="K3250" s="4"/>
    </row>
    <row r="3251" spans="1:11" ht="15">
      <c r="A3251">
        <v>3192</v>
      </c>
      <c r="B3251" s="721">
        <f>'Acct Summary 7-9'!F75</f>
        <v>0</v>
      </c>
      <c r="F3251" s="4"/>
      <c r="G3251" s="1" t="b">
        <f t="shared" ca="1" si="52"/>
        <v>1</v>
      </c>
      <c r="H3251" s="1505" cm="1">
        <f t="array" aca="1" ref="H3251" ca="1">IF(I3251&lt;&gt;"",INDIRECT("'"&amp;I3251&amp;"'!"&amp;J3251),"")</f>
        <v>0</v>
      </c>
      <c r="I3251" s="1510" t="s">
        <v>4986</v>
      </c>
      <c r="J3251" s="1506" t="s">
        <v>5139</v>
      </c>
      <c r="K3251" s="4"/>
    </row>
    <row r="3252" spans="1:11" ht="15">
      <c r="A3252">
        <v>3193</v>
      </c>
      <c r="B3252" s="721">
        <f>'Acct Summary 7-9'!F76</f>
        <v>0</v>
      </c>
      <c r="C3252" s="2" t="s">
        <v>504</v>
      </c>
      <c r="F3252" s="4"/>
      <c r="G3252" s="1" t="b">
        <f t="shared" ca="1" si="52"/>
        <v>1</v>
      </c>
      <c r="H3252" s="1505" cm="1">
        <f t="array" aca="1" ref="H3252" ca="1">IF(I3252&lt;&gt;"",INDIRECT("'"&amp;I3252&amp;"'!"&amp;J3252),"")</f>
        <v>0</v>
      </c>
      <c r="I3252" s="1510" t="s">
        <v>4986</v>
      </c>
      <c r="J3252" s="1506" t="s">
        <v>5140</v>
      </c>
      <c r="K3252" s="4"/>
    </row>
    <row r="3253" spans="1:11" ht="15">
      <c r="A3253">
        <v>3194</v>
      </c>
      <c r="B3253" s="721">
        <f>'Acct Summary 7-9'!F77</f>
        <v>0</v>
      </c>
      <c r="F3253" s="4"/>
      <c r="G3253" s="1" t="b">
        <f t="shared" ca="1" si="52"/>
        <v>1</v>
      </c>
      <c r="H3253" s="1505" cm="1">
        <f t="array" aca="1" ref="H3253" ca="1">IF(I3253&lt;&gt;"",INDIRECT("'"&amp;I3253&amp;"'!"&amp;J3253),"")</f>
        <v>0</v>
      </c>
      <c r="I3253" s="1510" t="s">
        <v>4986</v>
      </c>
      <c r="J3253" s="1506" t="s">
        <v>5141</v>
      </c>
      <c r="K3253" s="4"/>
    </row>
    <row r="3254" spans="1:11" ht="15">
      <c r="A3254">
        <v>3195</v>
      </c>
      <c r="B3254" s="721">
        <f>'Acct Summary 7-9'!F78</f>
        <v>-2819754</v>
      </c>
      <c r="C3254" s="2" t="s">
        <v>504</v>
      </c>
      <c r="F3254" s="4"/>
      <c r="G3254" s="1" t="b">
        <f t="shared" ca="1" si="52"/>
        <v>1</v>
      </c>
      <c r="H3254" s="1505" cm="1">
        <f t="array" aca="1" ref="H3254" ca="1">IF(I3254&lt;&gt;"",INDIRECT("'"&amp;I3254&amp;"'!"&amp;J3254),"")</f>
        <v>-2819754</v>
      </c>
      <c r="I3254" s="1510" t="s">
        <v>4986</v>
      </c>
      <c r="J3254" s="1506" t="s">
        <v>5779</v>
      </c>
      <c r="K3254" s="4"/>
    </row>
    <row r="3255" spans="1:11" ht="15">
      <c r="A3255">
        <v>3196</v>
      </c>
      <c r="B3255" s="721">
        <f>'Acct Summary 7-9'!G43</f>
        <v>0</v>
      </c>
      <c r="C3255" s="2" t="s">
        <v>504</v>
      </c>
      <c r="F3255" s="4"/>
      <c r="G3255" s="1" t="b">
        <f t="shared" ca="1" si="52"/>
        <v>1</v>
      </c>
      <c r="H3255" s="1505" cm="1">
        <f t="array" aca="1" ref="H3255" ca="1">IF(I3255&lt;&gt;"",INDIRECT("'"&amp;I3255&amp;"'!"&amp;J3255),"")</f>
        <v>0</v>
      </c>
      <c r="I3255" s="1510" t="s">
        <v>4986</v>
      </c>
      <c r="J3255" s="1506" t="s">
        <v>5150</v>
      </c>
      <c r="K3255" s="4"/>
    </row>
    <row r="3256" spans="1:11" ht="15">
      <c r="A3256">
        <v>3197</v>
      </c>
      <c r="B3256" s="721">
        <f>'Acct Summary 7-9'!G44</f>
        <v>0</v>
      </c>
      <c r="C3256" s="2" t="s">
        <v>504</v>
      </c>
      <c r="F3256" s="4"/>
      <c r="G3256" s="1" t="b">
        <f t="shared" ca="1" si="52"/>
        <v>1</v>
      </c>
      <c r="H3256" s="1505" cm="1">
        <f t="array" aca="1" ref="H3256" ca="1">IF(I3256&lt;&gt;"",INDIRECT("'"&amp;I3256&amp;"'!"&amp;J3256),"")</f>
        <v>0</v>
      </c>
      <c r="I3256" s="1510" t="s">
        <v>4986</v>
      </c>
      <c r="J3256" s="1506" t="s">
        <v>5151</v>
      </c>
      <c r="K3256" s="4"/>
    </row>
    <row r="3257" spans="1:11" ht="15">
      <c r="A3257">
        <v>3198</v>
      </c>
      <c r="B3257" s="721">
        <f>'Acct Summary 7-9'!G50</f>
        <v>0</v>
      </c>
      <c r="F3257" s="4"/>
      <c r="G3257" s="1" t="b">
        <f t="shared" ca="1" si="52"/>
        <v>1</v>
      </c>
      <c r="H3257" s="1505" cm="1">
        <f t="array" aca="1" ref="H3257" ca="1">IF(I3257&lt;&gt;"",INDIRECT("'"&amp;I3257&amp;"'!"&amp;J3257),"")</f>
        <v>0</v>
      </c>
      <c r="I3257" s="1510" t="s">
        <v>4986</v>
      </c>
      <c r="J3257" s="1506" t="s">
        <v>5780</v>
      </c>
      <c r="K3257" s="4"/>
    </row>
    <row r="3258" spans="1:11" ht="15">
      <c r="A3258">
        <v>3199</v>
      </c>
      <c r="B3258" s="721">
        <f>'Acct Summary 7-9'!G76</f>
        <v>0</v>
      </c>
      <c r="C3258" s="2" t="s">
        <v>504</v>
      </c>
      <c r="F3258" s="4"/>
      <c r="G3258" s="1" t="b">
        <f t="shared" ca="1" si="52"/>
        <v>1</v>
      </c>
      <c r="H3258" s="1505" cm="1">
        <f t="array" aca="1" ref="H3258" ca="1">IF(I3258&lt;&gt;"",INDIRECT("'"&amp;I3258&amp;"'!"&amp;J3258),"")</f>
        <v>0</v>
      </c>
      <c r="I3258" s="1510" t="s">
        <v>4986</v>
      </c>
      <c r="J3258" s="1506" t="s">
        <v>5176</v>
      </c>
      <c r="K3258" s="4"/>
    </row>
    <row r="3259" spans="1:11" ht="15">
      <c r="A3259">
        <v>3200</v>
      </c>
      <c r="B3259" s="721">
        <f>'Acct Summary 7-9'!G77</f>
        <v>0</v>
      </c>
      <c r="F3259" s="4"/>
      <c r="G3259" s="1" t="b">
        <f t="shared" ca="1" si="52"/>
        <v>1</v>
      </c>
      <c r="H3259" s="1505" cm="1">
        <f t="array" aca="1" ref="H3259" ca="1">IF(I3259&lt;&gt;"",INDIRECT("'"&amp;I3259&amp;"'!"&amp;J3259),"")</f>
        <v>0</v>
      </c>
      <c r="I3259" s="1510" t="s">
        <v>4986</v>
      </c>
      <c r="J3259" s="1506" t="s">
        <v>5177</v>
      </c>
      <c r="K3259" s="4"/>
    </row>
    <row r="3260" spans="1:11" ht="15">
      <c r="A3260">
        <v>3201</v>
      </c>
      <c r="B3260" s="721">
        <f>'Acct Summary 7-9'!G78</f>
        <v>5030003</v>
      </c>
      <c r="C3260" s="2" t="s">
        <v>504</v>
      </c>
      <c r="F3260" s="4"/>
      <c r="G3260" s="1" t="b">
        <f t="shared" ca="1" si="52"/>
        <v>1</v>
      </c>
      <c r="H3260" s="1505" cm="1">
        <f t="array" aca="1" ref="H3260" ca="1">IF(I3260&lt;&gt;"",INDIRECT("'"&amp;I3260&amp;"'!"&amp;J3260),"")</f>
        <v>5030003</v>
      </c>
      <c r="I3260" s="1510" t="s">
        <v>4986</v>
      </c>
      <c r="J3260" s="1506" t="s">
        <v>5781</v>
      </c>
      <c r="K3260" s="4"/>
    </row>
    <row r="3261" spans="1:11" ht="15">
      <c r="A3261" s="5">
        <v>3202</v>
      </c>
      <c r="B3261" s="721"/>
      <c r="C3261" s="2" t="s">
        <v>504</v>
      </c>
      <c r="F3261" s="4" t="s">
        <v>4914</v>
      </c>
      <c r="G3261" s="1" t="b">
        <f t="shared" ca="1" si="52"/>
        <v>1</v>
      </c>
      <c r="H3261" s="1505" t="str" cm="1">
        <f t="array" aca="1" ref="H3261" ca="1">IF(I3261&lt;&gt;"",INDIRECT("'"&amp;I3261&amp;"'!"&amp;J3261),"")</f>
        <v/>
      </c>
      <c r="I3261" s="1510"/>
      <c r="J3261" s="1506"/>
      <c r="K3261" s="4"/>
    </row>
    <row r="3262" spans="1:11" ht="15">
      <c r="A3262" s="5">
        <v>3203</v>
      </c>
      <c r="B3262" s="721"/>
      <c r="C3262" s="2" t="s">
        <v>504</v>
      </c>
      <c r="F3262" s="4" t="s">
        <v>4914</v>
      </c>
      <c r="G3262" s="1" t="b">
        <f t="shared" ca="1" si="52"/>
        <v>1</v>
      </c>
      <c r="H3262" s="1505" t="str" cm="1">
        <f t="array" aca="1" ref="H3262" ca="1">IF(I3262&lt;&gt;"",INDIRECT("'"&amp;I3262&amp;"'!"&amp;J3262),"")</f>
        <v/>
      </c>
      <c r="I3262" s="1510"/>
      <c r="J3262" s="1506"/>
      <c r="K3262" s="4"/>
    </row>
    <row r="3263" spans="1:11" ht="15">
      <c r="A3263" s="5">
        <v>3204</v>
      </c>
      <c r="B3263" s="721"/>
      <c r="F3263" s="4" t="s">
        <v>4914</v>
      </c>
      <c r="G3263" s="1" t="b">
        <f t="shared" ca="1" si="52"/>
        <v>1</v>
      </c>
      <c r="H3263" s="1505" t="str" cm="1">
        <f t="array" aca="1" ref="H3263" ca="1">IF(I3263&lt;&gt;"",INDIRECT("'"&amp;I3263&amp;"'!"&amp;J3263),"")</f>
        <v/>
      </c>
      <c r="I3263" s="1510"/>
      <c r="J3263" s="1506"/>
      <c r="K3263" s="4"/>
    </row>
    <row r="3264" spans="1:11" ht="15">
      <c r="A3264" s="5">
        <v>3205</v>
      </c>
      <c r="B3264" s="721"/>
      <c r="F3264" s="4" t="s">
        <v>4914</v>
      </c>
      <c r="G3264" s="1" t="b">
        <f t="shared" ca="1" si="52"/>
        <v>1</v>
      </c>
      <c r="H3264" s="1505" t="str" cm="1">
        <f t="array" aca="1" ref="H3264" ca="1">IF(I3264&lt;&gt;"",INDIRECT("'"&amp;I3264&amp;"'!"&amp;J3264),"")</f>
        <v/>
      </c>
      <c r="I3264" s="1510"/>
      <c r="J3264" s="1506"/>
      <c r="K3264" s="4"/>
    </row>
    <row r="3265" spans="1:11" ht="15">
      <c r="A3265" s="5">
        <v>3206</v>
      </c>
      <c r="B3265" s="721"/>
      <c r="F3265" s="4" t="s">
        <v>4914</v>
      </c>
      <c r="G3265" s="1" t="b">
        <f t="shared" ca="1" si="52"/>
        <v>1</v>
      </c>
      <c r="H3265" s="1505" t="str" cm="1">
        <f t="array" aca="1" ref="H3265" ca="1">IF(I3265&lt;&gt;"",INDIRECT("'"&amp;I3265&amp;"'!"&amp;J3265),"")</f>
        <v/>
      </c>
      <c r="I3265" s="1510"/>
      <c r="J3265" s="1506"/>
      <c r="K3265" s="4"/>
    </row>
    <row r="3266" spans="1:11" ht="15">
      <c r="A3266" s="5">
        <v>3207</v>
      </c>
      <c r="B3266" s="721"/>
      <c r="F3266" s="4" t="s">
        <v>4914</v>
      </c>
      <c r="G3266" s="1" t="b">
        <f t="shared" ca="1" si="52"/>
        <v>1</v>
      </c>
      <c r="H3266" s="1505" t="str" cm="1">
        <f t="array" aca="1" ref="H3266" ca="1">IF(I3266&lt;&gt;"",INDIRECT("'"&amp;I3266&amp;"'!"&amp;J3266),"")</f>
        <v/>
      </c>
      <c r="I3266" s="1510"/>
      <c r="J3266" s="1506"/>
      <c r="K3266" s="4"/>
    </row>
    <row r="3267" spans="1:11" ht="15">
      <c r="A3267" s="5">
        <v>3208</v>
      </c>
      <c r="B3267" s="721"/>
      <c r="F3267" s="4" t="s">
        <v>4914</v>
      </c>
      <c r="G3267" s="1" t="b">
        <f t="shared" ca="1" si="52"/>
        <v>1</v>
      </c>
      <c r="H3267" s="1505" t="str" cm="1">
        <f t="array" aca="1" ref="H3267" ca="1">IF(I3267&lt;&gt;"",INDIRECT("'"&amp;I3267&amp;"'!"&amp;J3267),"")</f>
        <v/>
      </c>
      <c r="I3267" s="1510"/>
      <c r="J3267" s="1506"/>
      <c r="K3267" s="4"/>
    </row>
    <row r="3268" spans="1:11" ht="15">
      <c r="A3268" s="5">
        <v>3209</v>
      </c>
      <c r="B3268" s="721"/>
      <c r="F3268" s="4" t="s">
        <v>4914</v>
      </c>
      <c r="G3268" s="1" t="b">
        <f t="shared" ca="1" si="52"/>
        <v>1</v>
      </c>
      <c r="H3268" s="1505" t="str" cm="1">
        <f t="array" aca="1" ref="H3268" ca="1">IF(I3268&lt;&gt;"",INDIRECT("'"&amp;I3268&amp;"'!"&amp;J3268),"")</f>
        <v/>
      </c>
      <c r="I3268" s="1510"/>
      <c r="J3268" s="1506"/>
      <c r="K3268" s="4"/>
    </row>
    <row r="3269" spans="1:11" ht="15">
      <c r="A3269" s="5">
        <v>3210</v>
      </c>
      <c r="B3269" s="721"/>
      <c r="F3269" s="4" t="s">
        <v>4914</v>
      </c>
      <c r="G3269" s="1" t="b">
        <f t="shared" ca="1" si="52"/>
        <v>1</v>
      </c>
      <c r="H3269" s="1505" t="str" cm="1">
        <f t="array" aca="1" ref="H3269" ca="1">IF(I3269&lt;&gt;"",INDIRECT("'"&amp;I3269&amp;"'!"&amp;J3269),"")</f>
        <v/>
      </c>
      <c r="I3269" s="1510"/>
      <c r="J3269" s="1506"/>
      <c r="K3269" s="4"/>
    </row>
    <row r="3270" spans="1:11" ht="15">
      <c r="A3270" s="5">
        <v>3211</v>
      </c>
      <c r="B3270" s="721"/>
      <c r="F3270" s="4" t="s">
        <v>4914</v>
      </c>
      <c r="G3270" s="1" t="b">
        <f t="shared" ca="1" si="52"/>
        <v>1</v>
      </c>
      <c r="H3270" s="1505" t="str" cm="1">
        <f t="array" aca="1" ref="H3270" ca="1">IF(I3270&lt;&gt;"",INDIRECT("'"&amp;I3270&amp;"'!"&amp;J3270),"")</f>
        <v/>
      </c>
      <c r="I3270" s="1510"/>
      <c r="J3270" s="1506"/>
      <c r="K3270" s="4"/>
    </row>
    <row r="3271" spans="1:11" ht="15">
      <c r="A3271">
        <v>3212</v>
      </c>
      <c r="B3271" s="721">
        <f>'Acct Summary 7-9'!E43</f>
        <v>528596</v>
      </c>
      <c r="F3271" s="4"/>
      <c r="G3271" s="1" t="b">
        <f t="shared" ca="1" si="52"/>
        <v>1</v>
      </c>
      <c r="H3271" s="1505" cm="1">
        <f t="array" aca="1" ref="H3271" ca="1">IF(I3271&lt;&gt;"",INDIRECT("'"&amp;I3271&amp;"'!"&amp;J3271),"")</f>
        <v>528596</v>
      </c>
      <c r="I3271" s="1510" t="s">
        <v>4986</v>
      </c>
      <c r="J3271" s="1506" t="s">
        <v>5078</v>
      </c>
      <c r="K3271" s="4"/>
    </row>
    <row r="3272" spans="1:11" ht="15">
      <c r="A3272">
        <v>3213</v>
      </c>
      <c r="B3272" s="721">
        <f>'Acct Summary 7-9'!E44</f>
        <v>12733596</v>
      </c>
      <c r="F3272" s="4"/>
      <c r="G3272" s="1" t="b">
        <f t="shared" ca="1" si="52"/>
        <v>1</v>
      </c>
      <c r="H3272" s="1505" cm="1">
        <f t="array" aca="1" ref="H3272" ca="1">IF(I3272&lt;&gt;"",INDIRECT("'"&amp;I3272&amp;"'!"&amp;J3272),"")</f>
        <v>12733596</v>
      </c>
      <c r="I3272" s="1510" t="s">
        <v>4986</v>
      </c>
      <c r="J3272" s="1506" t="s">
        <v>5079</v>
      </c>
      <c r="K3272" s="4"/>
    </row>
    <row r="3273" spans="1:11" ht="15">
      <c r="A3273">
        <v>3214</v>
      </c>
      <c r="B3273" s="721">
        <f>'Acct Summary 7-9'!E75</f>
        <v>12107924</v>
      </c>
      <c r="F3273" s="4"/>
      <c r="G3273" s="1" t="b">
        <f t="shared" ca="1" si="52"/>
        <v>1</v>
      </c>
      <c r="H3273" s="1505" cm="1">
        <f t="array" aca="1" ref="H3273" ca="1">IF(I3273&lt;&gt;"",INDIRECT("'"&amp;I3273&amp;"'!"&amp;J3273),"")</f>
        <v>12107924</v>
      </c>
      <c r="I3273" s="1510" t="s">
        <v>4986</v>
      </c>
      <c r="J3273" s="1506" t="s">
        <v>5103</v>
      </c>
      <c r="K3273" s="4"/>
    </row>
    <row r="3274" spans="1:11" ht="15">
      <c r="A3274">
        <v>3215</v>
      </c>
      <c r="B3274" s="721">
        <f>'Acct Summary 7-9'!E76</f>
        <v>12107924</v>
      </c>
      <c r="C3274" s="2" t="s">
        <v>504</v>
      </c>
      <c r="F3274" s="4"/>
      <c r="G3274" s="1" t="b">
        <f t="shared" ca="1" si="52"/>
        <v>1</v>
      </c>
      <c r="H3274" s="1505" cm="1">
        <f t="array" aca="1" ref="H3274" ca="1">IF(I3274&lt;&gt;"",INDIRECT("'"&amp;I3274&amp;"'!"&amp;J3274),"")</f>
        <v>12107924</v>
      </c>
      <c r="I3274" s="1510" t="s">
        <v>4986</v>
      </c>
      <c r="J3274" s="1506" t="s">
        <v>5104</v>
      </c>
      <c r="K3274" s="4"/>
    </row>
    <row r="3275" spans="1:11" ht="15">
      <c r="A3275">
        <v>3216</v>
      </c>
      <c r="B3275" s="721">
        <f>'Acct Summary 7-9'!E77</f>
        <v>625672</v>
      </c>
      <c r="F3275" s="4"/>
      <c r="G3275" s="1" t="b">
        <f t="shared" ca="1" si="52"/>
        <v>1</v>
      </c>
      <c r="H3275" s="1505" cm="1">
        <f t="array" aca="1" ref="H3275" ca="1">IF(I3275&lt;&gt;"",INDIRECT("'"&amp;I3275&amp;"'!"&amp;J3275),"")</f>
        <v>625672</v>
      </c>
      <c r="I3275" s="1510" t="s">
        <v>4986</v>
      </c>
      <c r="J3275" s="1506" t="s">
        <v>5105</v>
      </c>
      <c r="K3275" s="4"/>
    </row>
    <row r="3276" spans="1:11" ht="15">
      <c r="A3276">
        <v>3217</v>
      </c>
      <c r="B3276" s="721">
        <f>'Acct Summary 7-9'!E78</f>
        <v>-8348942</v>
      </c>
      <c r="C3276" s="2" t="s">
        <v>504</v>
      </c>
      <c r="F3276" s="4"/>
      <c r="G3276" s="1" t="b">
        <f t="shared" ca="1" si="52"/>
        <v>1</v>
      </c>
      <c r="H3276" s="1505" cm="1">
        <f t="array" aca="1" ref="H3276" ca="1">IF(I3276&lt;&gt;"",INDIRECT("'"&amp;I3276&amp;"'!"&amp;J3276),"")</f>
        <v>-8348942</v>
      </c>
      <c r="I3276" s="1510" t="s">
        <v>4986</v>
      </c>
      <c r="J3276" s="1506" t="s">
        <v>5782</v>
      </c>
      <c r="K3276" s="4"/>
    </row>
    <row r="3277" spans="1:11" ht="15">
      <c r="A3277" s="5">
        <v>3218</v>
      </c>
      <c r="B3277" s="721"/>
      <c r="C3277" s="2" t="s">
        <v>504</v>
      </c>
      <c r="F3277" s="4" t="s">
        <v>4914</v>
      </c>
      <c r="G3277" s="1" t="b">
        <f t="shared" ca="1" si="52"/>
        <v>1</v>
      </c>
      <c r="H3277" s="1505" t="str" cm="1">
        <f t="array" aca="1" ref="H3277" ca="1">IF(I3277&lt;&gt;"",INDIRECT("'"&amp;I3277&amp;"'!"&amp;J3277),"")</f>
        <v/>
      </c>
      <c r="I3277" s="1510"/>
      <c r="J3277" s="1506"/>
      <c r="K3277" s="4"/>
    </row>
    <row r="3278" spans="1:11" ht="15">
      <c r="A3278" s="5">
        <v>3219</v>
      </c>
      <c r="B3278" s="721"/>
      <c r="C3278" s="2" t="s">
        <v>504</v>
      </c>
      <c r="F3278" s="4" t="s">
        <v>4914</v>
      </c>
      <c r="G3278" s="1" t="b">
        <f t="shared" ca="1" si="52"/>
        <v>1</v>
      </c>
      <c r="H3278" s="1505" t="str" cm="1">
        <f t="array" aca="1" ref="H3278" ca="1">IF(I3278&lt;&gt;"",INDIRECT("'"&amp;I3278&amp;"'!"&amp;J3278),"")</f>
        <v/>
      </c>
      <c r="I3278" s="1510"/>
      <c r="J3278" s="1506"/>
      <c r="K3278" s="4"/>
    </row>
    <row r="3279" spans="1:11" ht="15">
      <c r="A3279" s="5">
        <v>3220</v>
      </c>
      <c r="B3279" s="721"/>
      <c r="F3279" s="4" t="s">
        <v>4914</v>
      </c>
      <c r="G3279" s="1" t="b">
        <f t="shared" ca="1" si="52"/>
        <v>1</v>
      </c>
      <c r="H3279" s="1505" t="str" cm="1">
        <f t="array" aca="1" ref="H3279" ca="1">IF(I3279&lt;&gt;"",INDIRECT("'"&amp;I3279&amp;"'!"&amp;J3279),"")</f>
        <v/>
      </c>
      <c r="I3279" s="1510"/>
      <c r="J3279" s="1506"/>
      <c r="K3279" s="4"/>
    </row>
    <row r="3280" spans="1:11" ht="15">
      <c r="A3280" s="5">
        <v>3221</v>
      </c>
      <c r="B3280" s="721"/>
      <c r="C3280" s="2" t="s">
        <v>504</v>
      </c>
      <c r="F3280" s="4" t="s">
        <v>4914</v>
      </c>
      <c r="G3280" s="1" t="b">
        <f t="shared" ca="1" si="52"/>
        <v>1</v>
      </c>
      <c r="H3280" s="1505" t="str" cm="1">
        <f t="array" aca="1" ref="H3280" ca="1">IF(I3280&lt;&gt;"",INDIRECT("'"&amp;I3280&amp;"'!"&amp;J3280),"")</f>
        <v/>
      </c>
      <c r="I3280" s="1510"/>
      <c r="J3280" s="1506"/>
      <c r="K3280" s="4"/>
    </row>
    <row r="3281" spans="1:11" ht="15">
      <c r="A3281" s="5">
        <v>3222</v>
      </c>
      <c r="B3281" s="721"/>
      <c r="F3281" s="4" t="s">
        <v>4914</v>
      </c>
      <c r="G3281" s="1" t="b">
        <f t="shared" ca="1" si="52"/>
        <v>1</v>
      </c>
      <c r="H3281" s="1505" t="str" cm="1">
        <f t="array" aca="1" ref="H3281" ca="1">IF(I3281&lt;&gt;"",INDIRECT("'"&amp;I3281&amp;"'!"&amp;J3281),"")</f>
        <v/>
      </c>
      <c r="I3281" s="1510"/>
      <c r="J3281" s="1506"/>
      <c r="K3281" s="4"/>
    </row>
    <row r="3282" spans="1:11" ht="15">
      <c r="A3282" s="5">
        <v>3223</v>
      </c>
      <c r="B3282" s="721"/>
      <c r="C3282" s="2" t="s">
        <v>504</v>
      </c>
      <c r="F3282" s="4" t="s">
        <v>4914</v>
      </c>
      <c r="G3282" s="1" t="b">
        <f t="shared" ca="1" si="52"/>
        <v>1</v>
      </c>
      <c r="H3282" s="1505" t="str" cm="1">
        <f t="array" aca="1" ref="H3282" ca="1">IF(I3282&lt;&gt;"",INDIRECT("'"&amp;I3282&amp;"'!"&amp;J3282),"")</f>
        <v/>
      </c>
      <c r="I3282" s="1510"/>
      <c r="J3282" s="1506"/>
      <c r="K3282" s="4"/>
    </row>
    <row r="3283" spans="1:11" ht="15">
      <c r="A3283" s="5">
        <v>3224</v>
      </c>
      <c r="B3283" s="721"/>
      <c r="C3283" s="2" t="s">
        <v>504</v>
      </c>
      <c r="F3283" s="4" t="s">
        <v>4914</v>
      </c>
      <c r="G3283" s="1" t="b">
        <f t="shared" ca="1" si="52"/>
        <v>1</v>
      </c>
      <c r="H3283" s="1505" t="str" cm="1">
        <f t="array" aca="1" ref="H3283" ca="1">IF(I3283&lt;&gt;"",INDIRECT("'"&amp;I3283&amp;"'!"&amp;J3283),"")</f>
        <v/>
      </c>
      <c r="I3283" s="1510"/>
      <c r="J3283" s="1506"/>
      <c r="K3283" s="4"/>
    </row>
    <row r="3284" spans="1:11" ht="15">
      <c r="A3284" s="5">
        <v>3225</v>
      </c>
      <c r="B3284" s="721"/>
      <c r="C3284" s="2" t="s">
        <v>504</v>
      </c>
      <c r="F3284" s="4" t="s">
        <v>4914</v>
      </c>
      <c r="G3284" s="1" t="b">
        <f t="shared" ca="1" si="52"/>
        <v>1</v>
      </c>
      <c r="H3284" s="1505" t="str" cm="1">
        <f t="array" aca="1" ref="H3284" ca="1">IF(I3284&lt;&gt;"",INDIRECT("'"&amp;I3284&amp;"'!"&amp;J3284),"")</f>
        <v/>
      </c>
      <c r="I3284" s="1510"/>
      <c r="J3284" s="1506"/>
      <c r="K3284" s="4"/>
    </row>
    <row r="3285" spans="1:11" ht="15">
      <c r="A3285" s="5">
        <v>3226</v>
      </c>
      <c r="B3285" s="721"/>
      <c r="F3285" s="4" t="s">
        <v>4914</v>
      </c>
      <c r="G3285" s="1" t="b">
        <f t="shared" ca="1" si="52"/>
        <v>1</v>
      </c>
      <c r="H3285" s="1505" t="str" cm="1">
        <f t="array" aca="1" ref="H3285" ca="1">IF(I3285&lt;&gt;"",INDIRECT("'"&amp;I3285&amp;"'!"&amp;J3285),"")</f>
        <v/>
      </c>
      <c r="I3285" s="1510"/>
      <c r="J3285" s="1506"/>
      <c r="K3285" s="4"/>
    </row>
    <row r="3286" spans="1:11" ht="15">
      <c r="A3286" s="5">
        <v>3227</v>
      </c>
      <c r="B3286" s="721"/>
      <c r="F3286" s="4" t="s">
        <v>4914</v>
      </c>
      <c r="G3286" s="1" t="b">
        <f t="shared" ca="1" si="52"/>
        <v>1</v>
      </c>
      <c r="H3286" s="1505" t="str" cm="1">
        <f t="array" aca="1" ref="H3286" ca="1">IF(I3286&lt;&gt;"",INDIRECT("'"&amp;I3286&amp;"'!"&amp;J3286),"")</f>
        <v/>
      </c>
      <c r="I3286" s="1510"/>
      <c r="J3286" s="1506"/>
      <c r="K3286" s="4"/>
    </row>
    <row r="3287" spans="1:11" ht="15">
      <c r="A3287" s="5">
        <v>3228</v>
      </c>
      <c r="B3287" s="721"/>
      <c r="F3287" s="4" t="s">
        <v>4914</v>
      </c>
      <c r="G3287" s="1" t="b">
        <f t="shared" ca="1" si="52"/>
        <v>1</v>
      </c>
      <c r="H3287" s="1505" t="str" cm="1">
        <f t="array" aca="1" ref="H3287" ca="1">IF(I3287&lt;&gt;"",INDIRECT("'"&amp;I3287&amp;"'!"&amp;J3287),"")</f>
        <v/>
      </c>
      <c r="I3287" s="1510"/>
      <c r="J3287" s="1506"/>
      <c r="K3287" s="4"/>
    </row>
    <row r="3288" spans="1:11" ht="15">
      <c r="A3288" s="5">
        <v>3229</v>
      </c>
      <c r="B3288" s="721"/>
      <c r="F3288" s="4" t="s">
        <v>4914</v>
      </c>
      <c r="G3288" s="1" t="b">
        <f t="shared" ca="1" si="52"/>
        <v>1</v>
      </c>
      <c r="H3288" s="1505" t="str" cm="1">
        <f t="array" aca="1" ref="H3288" ca="1">IF(I3288&lt;&gt;"",INDIRECT("'"&amp;I3288&amp;"'!"&amp;J3288),"")</f>
        <v/>
      </c>
      <c r="I3288" s="1510"/>
      <c r="J3288" s="1506"/>
      <c r="K3288" s="4"/>
    </row>
    <row r="3289" spans="1:11" ht="15">
      <c r="A3289" s="5">
        <v>3230</v>
      </c>
      <c r="B3289" s="721"/>
      <c r="F3289" s="4" t="s">
        <v>4914</v>
      </c>
      <c r="G3289" s="1" t="b">
        <f t="shared" ca="1" si="52"/>
        <v>1</v>
      </c>
      <c r="H3289" s="1505" t="str" cm="1">
        <f t="array" aca="1" ref="H3289" ca="1">IF(I3289&lt;&gt;"",INDIRECT("'"&amp;I3289&amp;"'!"&amp;J3289),"")</f>
        <v/>
      </c>
      <c r="I3289" s="1510"/>
      <c r="J3289" s="1506"/>
      <c r="K3289" s="4"/>
    </row>
    <row r="3290" spans="1:11" ht="15">
      <c r="A3290" s="5">
        <v>3231</v>
      </c>
      <c r="B3290" s="721"/>
      <c r="F3290" s="4" t="s">
        <v>4914</v>
      </c>
      <c r="G3290" s="1" t="b">
        <f t="shared" ca="1" si="52"/>
        <v>1</v>
      </c>
      <c r="H3290" s="1505" t="str" cm="1">
        <f t="array" aca="1" ref="H3290" ca="1">IF(I3290&lt;&gt;"",INDIRECT("'"&amp;I3290&amp;"'!"&amp;J3290),"")</f>
        <v/>
      </c>
      <c r="I3290" s="1510"/>
      <c r="J3290" s="1506"/>
      <c r="K3290" s="4"/>
    </row>
    <row r="3291" spans="1:11" ht="15">
      <c r="A3291" s="5">
        <v>3232</v>
      </c>
      <c r="B3291" s="721"/>
      <c r="F3291" s="4" t="s">
        <v>4914</v>
      </c>
      <c r="G3291" s="1" t="b">
        <f t="shared" ca="1" si="52"/>
        <v>1</v>
      </c>
      <c r="H3291" s="1505" t="str" cm="1">
        <f t="array" aca="1" ref="H3291" ca="1">IF(I3291&lt;&gt;"",INDIRECT("'"&amp;I3291&amp;"'!"&amp;J3291),"")</f>
        <v/>
      </c>
      <c r="I3291" s="1510"/>
      <c r="J3291" s="1506"/>
      <c r="K3291" s="4"/>
    </row>
    <row r="3292" spans="1:11" ht="15">
      <c r="A3292" s="5">
        <v>3233</v>
      </c>
      <c r="B3292" s="721"/>
      <c r="F3292" s="4" t="s">
        <v>4914</v>
      </c>
      <c r="G3292" s="1" t="b">
        <f t="shared" ca="1" si="52"/>
        <v>1</v>
      </c>
      <c r="H3292" s="1505" t="str" cm="1">
        <f t="array" aca="1" ref="H3292" ca="1">IF(I3292&lt;&gt;"",INDIRECT("'"&amp;I3292&amp;"'!"&amp;J3292),"")</f>
        <v/>
      </c>
      <c r="I3292" s="1510"/>
      <c r="J3292" s="1506"/>
      <c r="K3292" s="4"/>
    </row>
    <row r="3293" spans="1:11" ht="15">
      <c r="A3293">
        <v>3234</v>
      </c>
      <c r="B3293" s="721">
        <f>'Acct Summary 7-9'!H43</f>
        <v>0</v>
      </c>
      <c r="F3293" s="4"/>
      <c r="G3293" s="1" t="b">
        <f t="shared" ca="1" si="52"/>
        <v>1</v>
      </c>
      <c r="H3293" s="1505" cm="1">
        <f t="array" aca="1" ref="H3293" ca="1">IF(I3293&lt;&gt;"",INDIRECT("'"&amp;I3293&amp;"'!"&amp;J3293),"")</f>
        <v>0</v>
      </c>
      <c r="I3293" s="1510" t="s">
        <v>4986</v>
      </c>
      <c r="J3293" s="1506" t="s">
        <v>5186</v>
      </c>
      <c r="K3293" s="4"/>
    </row>
    <row r="3294" spans="1:11" ht="15">
      <c r="A3294">
        <v>3235</v>
      </c>
      <c r="B3294" s="721">
        <f>'Acct Summary 7-9'!H44</f>
        <v>45000000</v>
      </c>
      <c r="F3294" s="4"/>
      <c r="G3294" s="1" t="b">
        <f t="shared" ca="1" si="52"/>
        <v>1</v>
      </c>
      <c r="H3294" s="1505" cm="1">
        <f t="array" aca="1" ref="H3294" ca="1">IF(I3294&lt;&gt;"",INDIRECT("'"&amp;I3294&amp;"'!"&amp;J3294),"")</f>
        <v>45000000</v>
      </c>
      <c r="I3294" s="1510" t="s">
        <v>4986</v>
      </c>
      <c r="J3294" s="1506" t="s">
        <v>5187</v>
      </c>
      <c r="K3294" s="4"/>
    </row>
    <row r="3295" spans="1:11" ht="15">
      <c r="A3295">
        <v>3236</v>
      </c>
      <c r="B3295" s="721">
        <f>'Acct Summary 7-9'!H75</f>
        <v>0</v>
      </c>
      <c r="F3295" s="4"/>
      <c r="G3295" s="1" t="b">
        <f t="shared" ca="1" si="52"/>
        <v>1</v>
      </c>
      <c r="H3295" s="1505" cm="1">
        <f t="array" aca="1" ref="H3295" ca="1">IF(I3295&lt;&gt;"",INDIRECT("'"&amp;I3295&amp;"'!"&amp;J3295),"")</f>
        <v>0</v>
      </c>
      <c r="I3295" s="1510" t="s">
        <v>4986</v>
      </c>
      <c r="J3295" s="1506" t="s">
        <v>5211</v>
      </c>
      <c r="K3295" s="4"/>
    </row>
    <row r="3296" spans="1:11" ht="15">
      <c r="A3296">
        <v>3237</v>
      </c>
      <c r="B3296" s="721">
        <f>'Acct Summary 7-9'!H76</f>
        <v>0</v>
      </c>
      <c r="C3296" s="2" t="s">
        <v>504</v>
      </c>
      <c r="F3296" s="4"/>
      <c r="G3296" s="1" t="b">
        <f t="shared" ref="G3296:G3359" ca="1" si="53">H3296=B3296</f>
        <v>1</v>
      </c>
      <c r="H3296" s="1505" cm="1">
        <f t="array" aca="1" ref="H3296" ca="1">IF(I3296&lt;&gt;"",INDIRECT("'"&amp;I3296&amp;"'!"&amp;J3296),"")</f>
        <v>0</v>
      </c>
      <c r="I3296" s="1510" t="s">
        <v>4986</v>
      </c>
      <c r="J3296" s="1506" t="s">
        <v>5212</v>
      </c>
      <c r="K3296" s="4"/>
    </row>
    <row r="3297" spans="1:11" ht="15">
      <c r="A3297">
        <v>3238</v>
      </c>
      <c r="B3297" s="721">
        <f>'Acct Summary 7-9'!H77</f>
        <v>45000000</v>
      </c>
      <c r="F3297" s="4"/>
      <c r="G3297" s="1" t="b">
        <f t="shared" ca="1" si="53"/>
        <v>1</v>
      </c>
      <c r="H3297" s="1505" cm="1">
        <f t="array" aca="1" ref="H3297" ca="1">IF(I3297&lt;&gt;"",INDIRECT("'"&amp;I3297&amp;"'!"&amp;J3297),"")</f>
        <v>45000000</v>
      </c>
      <c r="I3297" s="1510" t="s">
        <v>4986</v>
      </c>
      <c r="J3297" s="1506" t="s">
        <v>5213</v>
      </c>
      <c r="K3297" s="4"/>
    </row>
    <row r="3298" spans="1:11" ht="15">
      <c r="A3298">
        <v>3239</v>
      </c>
      <c r="B3298" s="721">
        <f>'Acct Summary 7-9'!H78</f>
        <v>44315833</v>
      </c>
      <c r="C3298" s="2" t="s">
        <v>504</v>
      </c>
      <c r="F3298" s="4"/>
      <c r="G3298" s="1" t="b">
        <f t="shared" ca="1" si="53"/>
        <v>1</v>
      </c>
      <c r="H3298" s="1505" cm="1">
        <f t="array" aca="1" ref="H3298" ca="1">IF(I3298&lt;&gt;"",INDIRECT("'"&amp;I3298&amp;"'!"&amp;J3298),"")</f>
        <v>44315833</v>
      </c>
      <c r="I3298" s="1510" t="s">
        <v>4986</v>
      </c>
      <c r="J3298" s="1506" t="s">
        <v>5783</v>
      </c>
      <c r="K3298" s="4"/>
    </row>
    <row r="3299" spans="1:11" ht="15">
      <c r="A3299" s="5">
        <v>3240</v>
      </c>
      <c r="B3299" s="721"/>
      <c r="C3299" s="2" t="s">
        <v>504</v>
      </c>
      <c r="F3299" s="4" t="s">
        <v>4914</v>
      </c>
      <c r="G3299" s="1" t="b">
        <f t="shared" ca="1" si="53"/>
        <v>1</v>
      </c>
      <c r="H3299" s="1505" t="str" cm="1">
        <f t="array" aca="1" ref="H3299" ca="1">IF(I3299&lt;&gt;"",INDIRECT("'"&amp;I3299&amp;"'!"&amp;J3299),"")</f>
        <v/>
      </c>
      <c r="I3299" s="1510"/>
      <c r="J3299" s="1506"/>
      <c r="K3299" s="4"/>
    </row>
    <row r="3300" spans="1:11" ht="15">
      <c r="A3300" s="5">
        <v>3241</v>
      </c>
      <c r="B3300" s="721"/>
      <c r="C3300" s="2" t="s">
        <v>504</v>
      </c>
      <c r="F3300" s="4" t="s">
        <v>4914</v>
      </c>
      <c r="G3300" s="1" t="b">
        <f t="shared" ca="1" si="53"/>
        <v>1</v>
      </c>
      <c r="H3300" s="1505" t="str" cm="1">
        <f t="array" aca="1" ref="H3300" ca="1">IF(I3300&lt;&gt;"",INDIRECT("'"&amp;I3300&amp;"'!"&amp;J3300),"")</f>
        <v/>
      </c>
      <c r="I3300" s="1510"/>
      <c r="J3300" s="1506"/>
      <c r="K3300" s="4"/>
    </row>
    <row r="3301" spans="1:11" ht="15">
      <c r="A3301" s="5">
        <v>3242</v>
      </c>
      <c r="B3301" s="721"/>
      <c r="F3301" s="4" t="s">
        <v>4914</v>
      </c>
      <c r="G3301" s="1" t="b">
        <f t="shared" ca="1" si="53"/>
        <v>1</v>
      </c>
      <c r="H3301" s="1505" t="str" cm="1">
        <f t="array" aca="1" ref="H3301" ca="1">IF(I3301&lt;&gt;"",INDIRECT("'"&amp;I3301&amp;"'!"&amp;J3301),"")</f>
        <v/>
      </c>
      <c r="I3301" s="1510"/>
      <c r="J3301" s="1506"/>
      <c r="K3301" s="4"/>
    </row>
    <row r="3302" spans="1:11" ht="15">
      <c r="A3302" s="5">
        <v>3243</v>
      </c>
      <c r="B3302" s="721"/>
      <c r="F3302" s="4" t="s">
        <v>4914</v>
      </c>
      <c r="G3302" s="1" t="b">
        <f t="shared" ca="1" si="53"/>
        <v>1</v>
      </c>
      <c r="H3302" s="1505" t="str" cm="1">
        <f t="array" aca="1" ref="H3302" ca="1">IF(I3302&lt;&gt;"",INDIRECT("'"&amp;I3302&amp;"'!"&amp;J3302),"")</f>
        <v/>
      </c>
      <c r="I3302" s="1510"/>
      <c r="J3302" s="1506"/>
      <c r="K3302" s="4"/>
    </row>
    <row r="3303" spans="1:11" ht="15">
      <c r="A3303" s="5">
        <v>3244</v>
      </c>
      <c r="B3303" s="721"/>
      <c r="F3303" s="4" t="s">
        <v>4914</v>
      </c>
      <c r="G3303" s="1" t="b">
        <f t="shared" ca="1" si="53"/>
        <v>1</v>
      </c>
      <c r="H3303" s="1505" t="str" cm="1">
        <f t="array" aca="1" ref="H3303" ca="1">IF(I3303&lt;&gt;"",INDIRECT("'"&amp;I3303&amp;"'!"&amp;J3303),"")</f>
        <v/>
      </c>
      <c r="I3303" s="1510"/>
      <c r="J3303" s="1506"/>
      <c r="K3303" s="4"/>
    </row>
    <row r="3304" spans="1:11" ht="15">
      <c r="A3304" s="5">
        <v>3245</v>
      </c>
      <c r="B3304" s="721"/>
      <c r="F3304" s="4" t="s">
        <v>4914</v>
      </c>
      <c r="G3304" s="1" t="b">
        <f t="shared" ca="1" si="53"/>
        <v>1</v>
      </c>
      <c r="H3304" s="1505" t="str" cm="1">
        <f t="array" aca="1" ref="H3304" ca="1">IF(I3304&lt;&gt;"",INDIRECT("'"&amp;I3304&amp;"'!"&amp;J3304),"")</f>
        <v/>
      </c>
      <c r="I3304" s="1510"/>
      <c r="J3304" s="1506"/>
      <c r="K3304" s="4"/>
    </row>
    <row r="3305" spans="1:11" ht="15">
      <c r="A3305" s="5">
        <v>3246</v>
      </c>
      <c r="B3305" s="721"/>
      <c r="F3305" s="4" t="s">
        <v>4914</v>
      </c>
      <c r="G3305" s="1" t="b">
        <f t="shared" ca="1" si="53"/>
        <v>1</v>
      </c>
      <c r="H3305" s="1505" t="str" cm="1">
        <f t="array" aca="1" ref="H3305" ca="1">IF(I3305&lt;&gt;"",INDIRECT("'"&amp;I3305&amp;"'!"&amp;J3305),"")</f>
        <v/>
      </c>
      <c r="I3305" s="1510"/>
      <c r="J3305" s="1506"/>
      <c r="K3305" s="4"/>
    </row>
    <row r="3306" spans="1:11" ht="15">
      <c r="A3306" s="5">
        <v>3247</v>
      </c>
      <c r="B3306" s="721"/>
      <c r="F3306" s="4" t="s">
        <v>4914</v>
      </c>
      <c r="G3306" s="1" t="b">
        <f t="shared" ca="1" si="53"/>
        <v>1</v>
      </c>
      <c r="H3306" s="1505" t="str" cm="1">
        <f t="array" aca="1" ref="H3306" ca="1">IF(I3306&lt;&gt;"",INDIRECT("'"&amp;I3306&amp;"'!"&amp;J3306),"")</f>
        <v/>
      </c>
      <c r="I3306" s="1510"/>
      <c r="J3306" s="1506"/>
      <c r="K3306" s="4"/>
    </row>
    <row r="3307" spans="1:11" ht="15">
      <c r="A3307" s="5">
        <v>3248</v>
      </c>
      <c r="B3307" s="721"/>
      <c r="F3307" s="4" t="s">
        <v>4914</v>
      </c>
      <c r="G3307" s="1" t="b">
        <f t="shared" ca="1" si="53"/>
        <v>1</v>
      </c>
      <c r="H3307" s="1505" t="str" cm="1">
        <f t="array" aca="1" ref="H3307" ca="1">IF(I3307&lt;&gt;"",INDIRECT("'"&amp;I3307&amp;"'!"&amp;J3307),"")</f>
        <v/>
      </c>
      <c r="I3307" s="1510"/>
      <c r="J3307" s="1506"/>
      <c r="K3307" s="4"/>
    </row>
    <row r="3308" spans="1:11" ht="15">
      <c r="A3308" s="5">
        <v>3249</v>
      </c>
      <c r="B3308" s="721"/>
      <c r="F3308" s="4" t="s">
        <v>4914</v>
      </c>
      <c r="G3308" s="1" t="b">
        <f t="shared" ca="1" si="53"/>
        <v>1</v>
      </c>
      <c r="H3308" s="1505" t="str" cm="1">
        <f t="array" aca="1" ref="H3308" ca="1">IF(I3308&lt;&gt;"",INDIRECT("'"&amp;I3308&amp;"'!"&amp;J3308),"")</f>
        <v/>
      </c>
      <c r="I3308" s="1510"/>
      <c r="J3308" s="1506"/>
      <c r="K3308" s="4"/>
    </row>
    <row r="3309" spans="1:11" ht="15">
      <c r="A3309" s="5">
        <v>3250</v>
      </c>
      <c r="B3309" s="721"/>
      <c r="F3309" s="4" t="s">
        <v>4914</v>
      </c>
      <c r="G3309" s="1" t="b">
        <f t="shared" ca="1" si="53"/>
        <v>1</v>
      </c>
      <c r="H3309" s="1505" t="str" cm="1">
        <f t="array" aca="1" ref="H3309" ca="1">IF(I3309&lt;&gt;"",INDIRECT("'"&amp;I3309&amp;"'!"&amp;J3309),"")</f>
        <v/>
      </c>
      <c r="I3309" s="1510"/>
      <c r="J3309" s="1506"/>
      <c r="K3309" s="4"/>
    </row>
    <row r="3310" spans="1:11" ht="15">
      <c r="A3310" s="5">
        <v>3251</v>
      </c>
      <c r="B3310" s="721"/>
      <c r="F3310" s="4" t="s">
        <v>4914</v>
      </c>
      <c r="G3310" s="1" t="b">
        <f t="shared" ca="1" si="53"/>
        <v>1</v>
      </c>
      <c r="H3310" s="1505" t="str" cm="1">
        <f t="array" aca="1" ref="H3310" ca="1">IF(I3310&lt;&gt;"",INDIRECT("'"&amp;I3310&amp;"'!"&amp;J3310),"")</f>
        <v/>
      </c>
      <c r="I3310" s="1510"/>
      <c r="J3310" s="1506"/>
      <c r="K3310" s="4"/>
    </row>
    <row r="3311" spans="1:11" ht="15">
      <c r="A3311" s="5">
        <v>3252</v>
      </c>
      <c r="B3311" s="721"/>
      <c r="F3311" s="4" t="s">
        <v>4914</v>
      </c>
      <c r="G3311" s="1" t="b">
        <f t="shared" ca="1" si="53"/>
        <v>1</v>
      </c>
      <c r="H3311" s="1505" t="str" cm="1">
        <f t="array" aca="1" ref="H3311" ca="1">IF(I3311&lt;&gt;"",INDIRECT("'"&amp;I3311&amp;"'!"&amp;J3311),"")</f>
        <v/>
      </c>
      <c r="I3311" s="1510"/>
      <c r="J3311" s="1506"/>
      <c r="K3311" s="4"/>
    </row>
    <row r="3312" spans="1:11" ht="15">
      <c r="A3312" s="5">
        <v>3253</v>
      </c>
      <c r="B3312" s="721"/>
      <c r="F3312" s="4" t="s">
        <v>4914</v>
      </c>
      <c r="G3312" s="1" t="b">
        <f t="shared" ca="1" si="53"/>
        <v>1</v>
      </c>
      <c r="H3312" s="1505" t="str" cm="1">
        <f t="array" aca="1" ref="H3312" ca="1">IF(I3312&lt;&gt;"",INDIRECT("'"&amp;I3312&amp;"'!"&amp;J3312),"")</f>
        <v/>
      </c>
      <c r="I3312" s="1510"/>
      <c r="J3312" s="1506"/>
      <c r="K3312" s="4"/>
    </row>
    <row r="3313" spans="1:11" ht="15">
      <c r="A3313" s="5">
        <v>3254</v>
      </c>
      <c r="B3313" s="721"/>
      <c r="F3313" s="4" t="s">
        <v>4914</v>
      </c>
      <c r="G3313" s="1" t="b">
        <f t="shared" ca="1" si="53"/>
        <v>1</v>
      </c>
      <c r="H3313" s="1505" t="str" cm="1">
        <f t="array" aca="1" ref="H3313" ca="1">IF(I3313&lt;&gt;"",INDIRECT("'"&amp;I3313&amp;"'!"&amp;J3313),"")</f>
        <v/>
      </c>
      <c r="I3313" s="1510"/>
      <c r="J3313" s="1506"/>
      <c r="K3313" s="4"/>
    </row>
    <row r="3314" spans="1:11" ht="15">
      <c r="A3314">
        <v>3255</v>
      </c>
      <c r="B3314" s="721">
        <f>'Acct Summary 7-9'!I43</f>
        <v>0</v>
      </c>
      <c r="F3314" s="4"/>
      <c r="G3314" s="1" t="b">
        <f t="shared" ca="1" si="53"/>
        <v>1</v>
      </c>
      <c r="H3314" s="1505" cm="1">
        <f t="array" aca="1" ref="H3314" ca="1">IF(I3314&lt;&gt;"",INDIRECT("'"&amp;I3314&amp;"'!"&amp;J3314),"")</f>
        <v>0</v>
      </c>
      <c r="I3314" s="1510" t="s">
        <v>4986</v>
      </c>
      <c r="J3314" s="1506" t="s">
        <v>5784</v>
      </c>
      <c r="K3314" s="4"/>
    </row>
    <row r="3315" spans="1:11" ht="15">
      <c r="A3315">
        <v>3256</v>
      </c>
      <c r="B3315" s="721">
        <f>'Acct Summary 7-9'!I44</f>
        <v>0</v>
      </c>
      <c r="F3315" s="4"/>
      <c r="G3315" s="1" t="b">
        <f t="shared" ca="1" si="53"/>
        <v>1</v>
      </c>
      <c r="H3315" s="1505" cm="1">
        <f t="array" aca="1" ref="H3315" ca="1">IF(I3315&lt;&gt;"",INDIRECT("'"&amp;I3315&amp;"'!"&amp;J3315),"")</f>
        <v>0</v>
      </c>
      <c r="I3315" s="1510" t="s">
        <v>4986</v>
      </c>
      <c r="J3315" s="1506" t="s">
        <v>5785</v>
      </c>
      <c r="K3315" s="4"/>
    </row>
    <row r="3316" spans="1:11" ht="15">
      <c r="A3316">
        <v>3257</v>
      </c>
      <c r="B3316" s="721">
        <f>'Acct Summary 7-9'!I76</f>
        <v>15080547</v>
      </c>
      <c r="F3316" s="4"/>
      <c r="G3316" s="1" t="b">
        <f t="shared" ca="1" si="53"/>
        <v>1</v>
      </c>
      <c r="H3316" s="1505" cm="1">
        <f t="array" aca="1" ref="H3316" ca="1">IF(I3316&lt;&gt;"",INDIRECT("'"&amp;I3316&amp;"'!"&amp;J3316),"")</f>
        <v>15080547</v>
      </c>
      <c r="I3316" s="1510" t="s">
        <v>4986</v>
      </c>
      <c r="J3316" s="1506" t="s">
        <v>5786</v>
      </c>
      <c r="K3316" s="4"/>
    </row>
    <row r="3317" spans="1:11" ht="15">
      <c r="A3317">
        <v>3258</v>
      </c>
      <c r="B3317" s="721">
        <f>'Acct Summary 7-9'!I77</f>
        <v>-15080547</v>
      </c>
      <c r="C3317" s="2" t="s">
        <v>504</v>
      </c>
      <c r="F3317" s="4"/>
      <c r="G3317" s="1" t="b">
        <f t="shared" ca="1" si="53"/>
        <v>1</v>
      </c>
      <c r="H3317" s="1505" cm="1">
        <f t="array" aca="1" ref="H3317" ca="1">IF(I3317&lt;&gt;"",INDIRECT("'"&amp;I3317&amp;"'!"&amp;J3317),"")</f>
        <v>-15080547</v>
      </c>
      <c r="I3317" s="1510" t="s">
        <v>4986</v>
      </c>
      <c r="J3317" s="1506" t="s">
        <v>5787</v>
      </c>
      <c r="K3317" s="4"/>
    </row>
    <row r="3318" spans="1:11" ht="15">
      <c r="A3318">
        <v>3259</v>
      </c>
      <c r="B3318" s="721">
        <f>'Acct Summary 7-9'!I78</f>
        <v>0</v>
      </c>
      <c r="C3318" s="2" t="s">
        <v>504</v>
      </c>
      <c r="F3318" s="4"/>
      <c r="G3318" s="1" t="b">
        <f t="shared" ca="1" si="53"/>
        <v>1</v>
      </c>
      <c r="H3318" s="1505" cm="1">
        <f t="array" aca="1" ref="H3318" ca="1">IF(I3318&lt;&gt;"",INDIRECT("'"&amp;I3318&amp;"'!"&amp;J3318),"")</f>
        <v>0</v>
      </c>
      <c r="I3318" s="1510" t="s">
        <v>4986</v>
      </c>
      <c r="J3318" s="1506" t="s">
        <v>5788</v>
      </c>
      <c r="K3318" s="4"/>
    </row>
    <row r="3319" spans="1:11" ht="15">
      <c r="A3319">
        <v>3260</v>
      </c>
      <c r="B3319" s="721">
        <f>'Acct Summary 7-9'!I79</f>
        <v>110888201</v>
      </c>
      <c r="C3319" s="2" t="s">
        <v>504</v>
      </c>
      <c r="F3319" s="4"/>
      <c r="G3319" s="1" t="b">
        <f t="shared" ca="1" si="53"/>
        <v>1</v>
      </c>
      <c r="H3319" s="1505" cm="1">
        <f t="array" aca="1" ref="H3319" ca="1">IF(I3319&lt;&gt;"",INDIRECT("'"&amp;I3319&amp;"'!"&amp;J3319),"")</f>
        <v>110888201</v>
      </c>
      <c r="I3319" s="1510" t="s">
        <v>4986</v>
      </c>
      <c r="J3319" s="1506" t="s">
        <v>5789</v>
      </c>
      <c r="K3319" s="4"/>
    </row>
    <row r="3320" spans="1:11" ht="15">
      <c r="A3320">
        <v>3261</v>
      </c>
      <c r="B3320" s="721">
        <f>'Acct Summary 7-9'!I80</f>
        <v>0</v>
      </c>
      <c r="C3320" s="2" t="s">
        <v>504</v>
      </c>
      <c r="F3320" s="4"/>
      <c r="G3320" s="1" t="b">
        <f t="shared" ca="1" si="53"/>
        <v>1</v>
      </c>
      <c r="H3320" s="1505" cm="1">
        <f t="array" aca="1" ref="H3320" ca="1">IF(I3320&lt;&gt;"",INDIRECT("'"&amp;I3320&amp;"'!"&amp;J3320),"")</f>
        <v>0</v>
      </c>
      <c r="I3320" s="1510" t="s">
        <v>4986</v>
      </c>
      <c r="J3320" s="1506" t="s">
        <v>5790</v>
      </c>
      <c r="K3320" s="4"/>
    </row>
    <row r="3321" spans="1:11" ht="15">
      <c r="A3321">
        <v>3262</v>
      </c>
      <c r="B3321" s="721">
        <f>'Acct Summary 7-9'!I81</f>
        <v>110888201</v>
      </c>
      <c r="F3321" s="4"/>
      <c r="G3321" s="1" t="b">
        <f t="shared" ca="1" si="53"/>
        <v>1</v>
      </c>
      <c r="H3321" s="1505" cm="1">
        <f t="array" aca="1" ref="H3321" ca="1">IF(I3321&lt;&gt;"",INDIRECT("'"&amp;I3321&amp;"'!"&amp;J3321),"")</f>
        <v>110888201</v>
      </c>
      <c r="I3321" s="1510" t="s">
        <v>4986</v>
      </c>
      <c r="J3321" s="1506" t="s">
        <v>5791</v>
      </c>
      <c r="K3321" s="4"/>
    </row>
    <row r="3322" spans="1:11" ht="15">
      <c r="A3322" s="5">
        <v>3263</v>
      </c>
      <c r="B3322" s="721"/>
      <c r="F3322" s="4" t="s">
        <v>4914</v>
      </c>
      <c r="G3322" s="1" t="b">
        <f t="shared" ca="1" si="53"/>
        <v>1</v>
      </c>
      <c r="H3322" s="1505" t="str" cm="1">
        <f t="array" aca="1" ref="H3322" ca="1">IF(I3322&lt;&gt;"",INDIRECT("'"&amp;I3322&amp;"'!"&amp;J3322),"")</f>
        <v/>
      </c>
      <c r="I3322" s="1510"/>
      <c r="J3322" s="1506"/>
      <c r="K3322" s="4"/>
    </row>
    <row r="3323" spans="1:11" ht="15">
      <c r="A3323" s="5">
        <v>3264</v>
      </c>
      <c r="B3323" s="721"/>
      <c r="C3323" s="2" t="s">
        <v>504</v>
      </c>
      <c r="F3323" s="4" t="s">
        <v>4914</v>
      </c>
      <c r="G3323" s="1" t="b">
        <f t="shared" ca="1" si="53"/>
        <v>1</v>
      </c>
      <c r="H3323" s="1505" t="str" cm="1">
        <f t="array" aca="1" ref="H3323" ca="1">IF(I3323&lt;&gt;"",INDIRECT("'"&amp;I3323&amp;"'!"&amp;J3323),"")</f>
        <v/>
      </c>
      <c r="I3323" s="1510"/>
      <c r="J3323" s="1506"/>
      <c r="K3323" s="4"/>
    </row>
    <row r="3324" spans="1:11" ht="15">
      <c r="A3324" s="5">
        <v>3265</v>
      </c>
      <c r="B3324" s="721"/>
      <c r="F3324" s="4" t="s">
        <v>4914</v>
      </c>
      <c r="G3324" s="1" t="b">
        <f t="shared" ca="1" si="53"/>
        <v>1</v>
      </c>
      <c r="H3324" s="1505" t="str" cm="1">
        <f t="array" aca="1" ref="H3324" ca="1">IF(I3324&lt;&gt;"",INDIRECT("'"&amp;I3324&amp;"'!"&amp;J3324),"")</f>
        <v/>
      </c>
      <c r="I3324" s="1510"/>
      <c r="J3324" s="1506"/>
      <c r="K3324" s="4"/>
    </row>
    <row r="3325" spans="1:11" ht="15">
      <c r="A3325" s="5">
        <v>3266</v>
      </c>
      <c r="B3325" s="721"/>
      <c r="F3325" s="4" t="s">
        <v>4914</v>
      </c>
      <c r="G3325" s="1" t="b">
        <f t="shared" ca="1" si="53"/>
        <v>1</v>
      </c>
      <c r="H3325" s="1505" t="str" cm="1">
        <f t="array" aca="1" ref="H3325" ca="1">IF(I3325&lt;&gt;"",INDIRECT("'"&amp;I3325&amp;"'!"&amp;J3325),"")</f>
        <v/>
      </c>
      <c r="I3325" s="1510"/>
      <c r="J3325" s="1506"/>
      <c r="K3325" s="4"/>
    </row>
    <row r="3326" spans="1:11" ht="15">
      <c r="A3326" s="5">
        <v>3267</v>
      </c>
      <c r="B3326" s="721"/>
      <c r="F3326" s="4" t="s">
        <v>4914</v>
      </c>
      <c r="G3326" s="1" t="b">
        <f t="shared" ca="1" si="53"/>
        <v>1</v>
      </c>
      <c r="H3326" s="1505" t="str" cm="1">
        <f t="array" aca="1" ref="H3326" ca="1">IF(I3326&lt;&gt;"",INDIRECT("'"&amp;I3326&amp;"'!"&amp;J3326),"")</f>
        <v/>
      </c>
      <c r="I3326" s="1510"/>
      <c r="J3326" s="1506"/>
      <c r="K3326" s="4"/>
    </row>
    <row r="3327" spans="1:11" ht="15">
      <c r="A3327" s="5">
        <v>3268</v>
      </c>
      <c r="B3327" s="721"/>
      <c r="F3327" s="4" t="s">
        <v>4914</v>
      </c>
      <c r="G3327" s="1" t="b">
        <f t="shared" ca="1" si="53"/>
        <v>1</v>
      </c>
      <c r="H3327" s="1505" t="str" cm="1">
        <f t="array" aca="1" ref="H3327" ca="1">IF(I3327&lt;&gt;"",INDIRECT("'"&amp;I3327&amp;"'!"&amp;J3327),"")</f>
        <v/>
      </c>
      <c r="I3327" s="1510"/>
      <c r="J3327" s="1506"/>
      <c r="K3327" s="4"/>
    </row>
    <row r="3328" spans="1:11" ht="15">
      <c r="A3328" s="5">
        <v>3269</v>
      </c>
      <c r="B3328" s="721"/>
      <c r="F3328" s="4" t="s">
        <v>4914</v>
      </c>
      <c r="G3328" s="1" t="b">
        <f t="shared" ca="1" si="53"/>
        <v>1</v>
      </c>
      <c r="H3328" s="1505" t="str" cm="1">
        <f t="array" aca="1" ref="H3328" ca="1">IF(I3328&lt;&gt;"",INDIRECT("'"&amp;I3328&amp;"'!"&amp;J3328),"")</f>
        <v/>
      </c>
      <c r="I3328" s="1510"/>
      <c r="J3328" s="1506"/>
      <c r="K3328" s="4"/>
    </row>
    <row r="3329" spans="1:11" ht="15">
      <c r="A3329" s="5">
        <v>3270</v>
      </c>
      <c r="B3329" s="721"/>
      <c r="F3329" s="4" t="s">
        <v>4914</v>
      </c>
      <c r="G3329" s="1" t="b">
        <f t="shared" ca="1" si="53"/>
        <v>1</v>
      </c>
      <c r="H3329" s="1505" t="str" cm="1">
        <f t="array" aca="1" ref="H3329" ca="1">IF(I3329&lt;&gt;"",INDIRECT("'"&amp;I3329&amp;"'!"&amp;J3329),"")</f>
        <v/>
      </c>
      <c r="I3329" s="1510"/>
      <c r="J3329" s="1506"/>
      <c r="K3329" s="4"/>
    </row>
    <row r="3330" spans="1:11" ht="15">
      <c r="A3330" s="5">
        <v>3271</v>
      </c>
      <c r="B3330" s="721"/>
      <c r="F3330" s="4" t="s">
        <v>4914</v>
      </c>
      <c r="G3330" s="1" t="b">
        <f t="shared" ca="1" si="53"/>
        <v>1</v>
      </c>
      <c r="H3330" s="1505" t="str" cm="1">
        <f t="array" aca="1" ref="H3330" ca="1">IF(I3330&lt;&gt;"",INDIRECT("'"&amp;I3330&amp;"'!"&amp;J3330),"")</f>
        <v/>
      </c>
      <c r="I3330" s="1510"/>
      <c r="J3330" s="1506"/>
      <c r="K3330" s="4"/>
    </row>
    <row r="3331" spans="1:11" ht="15">
      <c r="A3331" s="5">
        <v>3272</v>
      </c>
      <c r="B3331" s="721"/>
      <c r="F3331" s="4" t="s">
        <v>4914</v>
      </c>
      <c r="G3331" s="1" t="b">
        <f t="shared" ca="1" si="53"/>
        <v>1</v>
      </c>
      <c r="H3331" s="1505" t="str" cm="1">
        <f t="array" aca="1" ref="H3331" ca="1">IF(I3331&lt;&gt;"",INDIRECT("'"&amp;I3331&amp;"'!"&amp;J3331),"")</f>
        <v/>
      </c>
      <c r="I3331" s="1510"/>
      <c r="J3331" s="1506"/>
      <c r="K3331" s="4"/>
    </row>
    <row r="3332" spans="1:11" ht="15">
      <c r="A3332" s="5">
        <v>3273</v>
      </c>
      <c r="B3332" s="721"/>
      <c r="F3332" s="4" t="s">
        <v>4914</v>
      </c>
      <c r="G3332" s="1" t="b">
        <f t="shared" ca="1" si="53"/>
        <v>1</v>
      </c>
      <c r="H3332" s="1505" t="str" cm="1">
        <f t="array" aca="1" ref="H3332" ca="1">IF(I3332&lt;&gt;"",INDIRECT("'"&amp;I3332&amp;"'!"&amp;J3332),"")</f>
        <v/>
      </c>
      <c r="I3332" s="1510"/>
      <c r="J3332" s="1506"/>
      <c r="K3332" s="4"/>
    </row>
    <row r="3333" spans="1:11" ht="15">
      <c r="A3333" s="5">
        <v>3274</v>
      </c>
      <c r="B3333" s="721"/>
      <c r="F3333" s="4" t="s">
        <v>4914</v>
      </c>
      <c r="G3333" s="1" t="b">
        <f t="shared" ca="1" si="53"/>
        <v>1</v>
      </c>
      <c r="H3333" s="1505" t="str" cm="1">
        <f t="array" aca="1" ref="H3333" ca="1">IF(I3333&lt;&gt;"",INDIRECT("'"&amp;I3333&amp;"'!"&amp;J3333),"")</f>
        <v/>
      </c>
      <c r="I3333" s="1510"/>
      <c r="J3333" s="1506"/>
      <c r="K3333" s="4"/>
    </row>
    <row r="3334" spans="1:11" ht="15">
      <c r="A3334" s="5">
        <v>3275</v>
      </c>
      <c r="B3334" s="721"/>
      <c r="F3334" s="4" t="s">
        <v>4914</v>
      </c>
      <c r="G3334" s="1" t="b">
        <f t="shared" ca="1" si="53"/>
        <v>1</v>
      </c>
      <c r="H3334" s="1505" t="str" cm="1">
        <f t="array" aca="1" ref="H3334" ca="1">IF(I3334&lt;&gt;"",INDIRECT("'"&amp;I3334&amp;"'!"&amp;J3334),"")</f>
        <v/>
      </c>
      <c r="I3334" s="1510"/>
      <c r="J3334" s="1506"/>
      <c r="K3334" s="4"/>
    </row>
    <row r="3335" spans="1:11" ht="15">
      <c r="A3335" s="5">
        <v>3276</v>
      </c>
      <c r="B3335" s="721"/>
      <c r="F3335" s="4" t="s">
        <v>4914</v>
      </c>
      <c r="G3335" s="1" t="b">
        <f t="shared" ca="1" si="53"/>
        <v>1</v>
      </c>
      <c r="H3335" s="1505" t="str" cm="1">
        <f t="array" aca="1" ref="H3335" ca="1">IF(I3335&lt;&gt;"",INDIRECT("'"&amp;I3335&amp;"'!"&amp;J3335),"")</f>
        <v/>
      </c>
      <c r="I3335" s="1510"/>
      <c r="J3335" s="1506"/>
      <c r="K3335" s="4"/>
    </row>
    <row r="3336" spans="1:11" ht="15">
      <c r="A3336" s="5">
        <v>3277</v>
      </c>
      <c r="B3336" s="721"/>
      <c r="F3336" s="4" t="s">
        <v>4914</v>
      </c>
      <c r="G3336" s="1" t="b">
        <f t="shared" ca="1" si="53"/>
        <v>1</v>
      </c>
      <c r="H3336" s="1505" t="str" cm="1">
        <f t="array" aca="1" ref="H3336" ca="1">IF(I3336&lt;&gt;"",INDIRECT("'"&amp;I3336&amp;"'!"&amp;J3336),"")</f>
        <v/>
      </c>
      <c r="I3336" s="1510"/>
      <c r="J3336" s="1506"/>
      <c r="K3336" s="4"/>
    </row>
    <row r="3337" spans="1:11" ht="15">
      <c r="A3337" s="5">
        <v>3278</v>
      </c>
      <c r="B3337" s="721"/>
      <c r="F3337" s="4" t="s">
        <v>4914</v>
      </c>
      <c r="G3337" s="1" t="b">
        <f t="shared" ca="1" si="53"/>
        <v>1</v>
      </c>
      <c r="H3337" s="1505" t="str" cm="1">
        <f t="array" aca="1" ref="H3337" ca="1">IF(I3337&lt;&gt;"",INDIRECT("'"&amp;I3337&amp;"'!"&amp;J3337),"")</f>
        <v/>
      </c>
      <c r="I3337" s="1510"/>
      <c r="J3337" s="1506"/>
      <c r="K3337" s="4"/>
    </row>
    <row r="3338" spans="1:11" ht="15">
      <c r="A3338" s="5">
        <v>3279</v>
      </c>
      <c r="B3338" s="721"/>
      <c r="F3338" s="4" t="s">
        <v>4914</v>
      </c>
      <c r="G3338" s="1" t="b">
        <f t="shared" ca="1" si="53"/>
        <v>1</v>
      </c>
      <c r="H3338" s="1505" t="str" cm="1">
        <f t="array" aca="1" ref="H3338" ca="1">IF(I3338&lt;&gt;"",INDIRECT("'"&amp;I3338&amp;"'!"&amp;J3338),"")</f>
        <v/>
      </c>
      <c r="I3338" s="1510"/>
      <c r="J3338" s="1506"/>
      <c r="K3338" s="4"/>
    </row>
    <row r="3339" spans="1:11" ht="15">
      <c r="A3339" s="5">
        <v>3280</v>
      </c>
      <c r="B3339" s="721"/>
      <c r="F3339" s="4" t="s">
        <v>4914</v>
      </c>
      <c r="G3339" s="1" t="b">
        <f t="shared" ca="1" si="53"/>
        <v>1</v>
      </c>
      <c r="H3339" s="1505" t="str" cm="1">
        <f t="array" aca="1" ref="H3339" ca="1">IF(I3339&lt;&gt;"",INDIRECT("'"&amp;I3339&amp;"'!"&amp;J3339),"")</f>
        <v/>
      </c>
      <c r="I3339" s="1510"/>
      <c r="J3339" s="1506"/>
      <c r="K3339" s="4"/>
    </row>
    <row r="3340" spans="1:11" ht="15">
      <c r="A3340" s="5">
        <v>3281</v>
      </c>
      <c r="B3340" s="721"/>
      <c r="F3340" s="4" t="s">
        <v>4914</v>
      </c>
      <c r="G3340" s="1" t="b">
        <f t="shared" ca="1" si="53"/>
        <v>1</v>
      </c>
      <c r="H3340" s="1505" t="str" cm="1">
        <f t="array" aca="1" ref="H3340" ca="1">IF(I3340&lt;&gt;"",INDIRECT("'"&amp;I3340&amp;"'!"&amp;J3340),"")</f>
        <v/>
      </c>
      <c r="I3340" s="1510"/>
      <c r="J3340" s="1506"/>
      <c r="K3340" s="4"/>
    </row>
    <row r="3341" spans="1:11" ht="15">
      <c r="A3341" s="5">
        <v>3282</v>
      </c>
      <c r="B3341" s="721"/>
      <c r="F3341" s="4" t="s">
        <v>4914</v>
      </c>
      <c r="G3341" s="1" t="b">
        <f t="shared" ca="1" si="53"/>
        <v>1</v>
      </c>
      <c r="H3341" s="1505" t="str" cm="1">
        <f t="array" aca="1" ref="H3341" ca="1">IF(I3341&lt;&gt;"",INDIRECT("'"&amp;I3341&amp;"'!"&amp;J3341),"")</f>
        <v/>
      </c>
      <c r="I3341" s="1510"/>
      <c r="J3341" s="1506"/>
      <c r="K3341" s="4"/>
    </row>
    <row r="3342" spans="1:11" ht="15">
      <c r="A3342" s="5">
        <v>3283</v>
      </c>
      <c r="B3342" s="721"/>
      <c r="F3342" s="4" t="s">
        <v>4914</v>
      </c>
      <c r="G3342" s="1" t="b">
        <f t="shared" ca="1" si="53"/>
        <v>1</v>
      </c>
      <c r="H3342" s="1505" t="str" cm="1">
        <f t="array" aca="1" ref="H3342" ca="1">IF(I3342&lt;&gt;"",INDIRECT("'"&amp;I3342&amp;"'!"&amp;J3342),"")</f>
        <v/>
      </c>
      <c r="I3342" s="1510"/>
      <c r="J3342" s="1506"/>
      <c r="K3342" s="4"/>
    </row>
    <row r="3343" spans="1:11" ht="15">
      <c r="A3343" s="5">
        <v>3284</v>
      </c>
      <c r="B3343" s="721"/>
      <c r="F3343" s="4" t="s">
        <v>4914</v>
      </c>
      <c r="G3343" s="1" t="b">
        <f t="shared" ca="1" si="53"/>
        <v>1</v>
      </c>
      <c r="H3343" s="1505" t="str" cm="1">
        <f t="array" aca="1" ref="H3343" ca="1">IF(I3343&lt;&gt;"",INDIRECT("'"&amp;I3343&amp;"'!"&amp;J3343),"")</f>
        <v/>
      </c>
      <c r="I3343" s="1510"/>
      <c r="J3343" s="1506"/>
      <c r="K3343" s="4"/>
    </row>
    <row r="3344" spans="1:11" ht="15">
      <c r="A3344" s="5">
        <v>3285</v>
      </c>
      <c r="B3344" s="721"/>
      <c r="F3344" s="4" t="s">
        <v>4914</v>
      </c>
      <c r="G3344" s="1" t="b">
        <f t="shared" ca="1" si="53"/>
        <v>1</v>
      </c>
      <c r="H3344" s="1505" t="str" cm="1">
        <f t="array" aca="1" ref="H3344" ca="1">IF(I3344&lt;&gt;"",INDIRECT("'"&amp;I3344&amp;"'!"&amp;J3344),"")</f>
        <v/>
      </c>
      <c r="I3344" s="1510"/>
      <c r="J3344" s="1506"/>
      <c r="K3344" s="4"/>
    </row>
    <row r="3345" spans="1:11" ht="15">
      <c r="A3345" s="5">
        <v>3286</v>
      </c>
      <c r="B3345" s="721"/>
      <c r="F3345" s="4" t="s">
        <v>4914</v>
      </c>
      <c r="G3345" s="1" t="b">
        <f t="shared" ca="1" si="53"/>
        <v>1</v>
      </c>
      <c r="H3345" s="1505" t="str" cm="1">
        <f t="array" aca="1" ref="H3345" ca="1">IF(I3345&lt;&gt;"",INDIRECT("'"&amp;I3345&amp;"'!"&amp;J3345),"")</f>
        <v/>
      </c>
      <c r="I3345" s="1510"/>
      <c r="J3345" s="1506"/>
      <c r="K3345" s="4"/>
    </row>
    <row r="3346" spans="1:11" ht="15">
      <c r="A3346" s="5">
        <v>3287</v>
      </c>
      <c r="B3346" s="721"/>
      <c r="F3346" s="4" t="s">
        <v>4914</v>
      </c>
      <c r="G3346" s="1" t="b">
        <f t="shared" ca="1" si="53"/>
        <v>1</v>
      </c>
      <c r="H3346" s="1505" t="str" cm="1">
        <f t="array" aca="1" ref="H3346" ca="1">IF(I3346&lt;&gt;"",INDIRECT("'"&amp;I3346&amp;"'!"&amp;J3346),"")</f>
        <v/>
      </c>
      <c r="I3346" s="1510"/>
      <c r="J3346" s="1506"/>
      <c r="K3346" s="4"/>
    </row>
    <row r="3347" spans="1:11" ht="15">
      <c r="A3347" s="5">
        <v>3288</v>
      </c>
      <c r="B3347" s="721"/>
      <c r="F3347" s="4" t="s">
        <v>4914</v>
      </c>
      <c r="G3347" s="1" t="b">
        <f t="shared" ca="1" si="53"/>
        <v>1</v>
      </c>
      <c r="H3347" s="1505" t="str" cm="1">
        <f t="array" aca="1" ref="H3347" ca="1">IF(I3347&lt;&gt;"",INDIRECT("'"&amp;I3347&amp;"'!"&amp;J3347),"")</f>
        <v/>
      </c>
      <c r="I3347" s="1510"/>
      <c r="J3347" s="1506"/>
      <c r="K3347" s="4"/>
    </row>
    <row r="3348" spans="1:11" ht="15">
      <c r="A3348" s="5">
        <v>3289</v>
      </c>
      <c r="B3348" s="721"/>
      <c r="F3348" s="4" t="s">
        <v>4914</v>
      </c>
      <c r="G3348" s="1" t="b">
        <f t="shared" ca="1" si="53"/>
        <v>1</v>
      </c>
      <c r="H3348" s="1505" t="str" cm="1">
        <f t="array" aca="1" ref="H3348" ca="1">IF(I3348&lt;&gt;"",INDIRECT("'"&amp;I3348&amp;"'!"&amp;J3348),"")</f>
        <v/>
      </c>
      <c r="I3348" s="1510"/>
      <c r="J3348" s="1506"/>
      <c r="K3348" s="4"/>
    </row>
    <row r="3349" spans="1:11" ht="15">
      <c r="A3349" s="5">
        <v>3290</v>
      </c>
      <c r="B3349" s="721"/>
      <c r="F3349" s="4" t="s">
        <v>4914</v>
      </c>
      <c r="G3349" s="1" t="b">
        <f t="shared" ca="1" si="53"/>
        <v>1</v>
      </c>
      <c r="H3349" s="1505" t="str" cm="1">
        <f t="array" aca="1" ref="H3349" ca="1">IF(I3349&lt;&gt;"",INDIRECT("'"&amp;I3349&amp;"'!"&amp;J3349),"")</f>
        <v/>
      </c>
      <c r="I3349" s="1510"/>
      <c r="J3349" s="1506"/>
      <c r="K3349" s="4"/>
    </row>
    <row r="3350" spans="1:11" ht="15">
      <c r="A3350" s="5">
        <v>3291</v>
      </c>
      <c r="B3350" s="721"/>
      <c r="F3350" s="4" t="s">
        <v>4914</v>
      </c>
      <c r="G3350" s="1" t="b">
        <f t="shared" ca="1" si="53"/>
        <v>1</v>
      </c>
      <c r="H3350" s="1505" t="str" cm="1">
        <f t="array" aca="1" ref="H3350" ca="1">IF(I3350&lt;&gt;"",INDIRECT("'"&amp;I3350&amp;"'!"&amp;J3350),"")</f>
        <v/>
      </c>
      <c r="I3350" s="1510"/>
      <c r="J3350" s="1506"/>
      <c r="K3350" s="4"/>
    </row>
    <row r="3351" spans="1:11" ht="15">
      <c r="A3351" s="5">
        <v>3292</v>
      </c>
      <c r="B3351" s="721"/>
      <c r="F3351" s="4" t="s">
        <v>4914</v>
      </c>
      <c r="G3351" s="1" t="b">
        <f t="shared" ca="1" si="53"/>
        <v>1</v>
      </c>
      <c r="H3351" s="1505" t="str" cm="1">
        <f t="array" aca="1" ref="H3351" ca="1">IF(I3351&lt;&gt;"",INDIRECT("'"&amp;I3351&amp;"'!"&amp;J3351),"")</f>
        <v/>
      </c>
      <c r="I3351" s="1510"/>
      <c r="J3351" s="1506"/>
      <c r="K3351" s="4"/>
    </row>
    <row r="3352" spans="1:11" ht="15">
      <c r="A3352" s="5">
        <v>3293</v>
      </c>
      <c r="B3352" s="721"/>
      <c r="F3352" s="4" t="s">
        <v>4914</v>
      </c>
      <c r="G3352" s="1" t="b">
        <f t="shared" ca="1" si="53"/>
        <v>1</v>
      </c>
      <c r="H3352" s="1505" t="str" cm="1">
        <f t="array" aca="1" ref="H3352" ca="1">IF(I3352&lt;&gt;"",INDIRECT("'"&amp;I3352&amp;"'!"&amp;J3352),"")</f>
        <v/>
      </c>
      <c r="I3352" s="1510"/>
      <c r="J3352" s="1506"/>
      <c r="K3352" s="4"/>
    </row>
    <row r="3353" spans="1:11" ht="15">
      <c r="A3353" s="5">
        <v>3294</v>
      </c>
      <c r="B3353" s="721"/>
      <c r="F3353" s="4" t="s">
        <v>4914</v>
      </c>
      <c r="G3353" s="1" t="b">
        <f t="shared" ca="1" si="53"/>
        <v>1</v>
      </c>
      <c r="H3353" s="1505" t="str" cm="1">
        <f t="array" aca="1" ref="H3353" ca="1">IF(I3353&lt;&gt;"",INDIRECT("'"&amp;I3353&amp;"'!"&amp;J3353),"")</f>
        <v/>
      </c>
      <c r="I3353" s="1510"/>
      <c r="J3353" s="1506"/>
      <c r="K3353" s="4"/>
    </row>
    <row r="3354" spans="1:11" ht="15">
      <c r="A3354" s="5">
        <v>3295</v>
      </c>
      <c r="B3354" s="721"/>
      <c r="F3354" s="4" t="s">
        <v>4914</v>
      </c>
      <c r="G3354" s="1" t="b">
        <f t="shared" ca="1" si="53"/>
        <v>1</v>
      </c>
      <c r="H3354" s="1505" t="str" cm="1">
        <f t="array" aca="1" ref="H3354" ca="1">IF(I3354&lt;&gt;"",INDIRECT("'"&amp;I3354&amp;"'!"&amp;J3354),"")</f>
        <v/>
      </c>
      <c r="I3354" s="1510"/>
      <c r="J3354" s="1506"/>
      <c r="K3354" s="4"/>
    </row>
    <row r="3355" spans="1:11" ht="15">
      <c r="A3355" s="5">
        <v>3296</v>
      </c>
      <c r="B3355" s="721"/>
      <c r="F3355" s="4" t="s">
        <v>4914</v>
      </c>
      <c r="G3355" s="1" t="b">
        <f t="shared" ca="1" si="53"/>
        <v>1</v>
      </c>
      <c r="H3355" s="1505" t="str" cm="1">
        <f t="array" aca="1" ref="H3355" ca="1">IF(I3355&lt;&gt;"",INDIRECT("'"&amp;I3355&amp;"'!"&amp;J3355),"")</f>
        <v/>
      </c>
      <c r="I3355" s="1510"/>
      <c r="J3355" s="1506"/>
      <c r="K3355" s="4"/>
    </row>
    <row r="3356" spans="1:11" ht="15">
      <c r="A3356" s="5">
        <v>3297</v>
      </c>
      <c r="B3356" s="721"/>
      <c r="F3356" s="4" t="s">
        <v>4914</v>
      </c>
      <c r="G3356" s="1" t="b">
        <f t="shared" ca="1" si="53"/>
        <v>1</v>
      </c>
      <c r="H3356" s="1505" t="str" cm="1">
        <f t="array" aca="1" ref="H3356" ca="1">IF(I3356&lt;&gt;"",INDIRECT("'"&amp;I3356&amp;"'!"&amp;J3356),"")</f>
        <v/>
      </c>
      <c r="I3356" s="1510"/>
      <c r="J3356" s="1506"/>
      <c r="K3356" s="4"/>
    </row>
    <row r="3357" spans="1:11" ht="15">
      <c r="A3357" s="5">
        <v>3298</v>
      </c>
      <c r="B3357" s="721"/>
      <c r="F3357" s="4" t="s">
        <v>4914</v>
      </c>
      <c r="G3357" s="1" t="b">
        <f t="shared" ca="1" si="53"/>
        <v>1</v>
      </c>
      <c r="H3357" s="1505" t="str" cm="1">
        <f t="array" aca="1" ref="H3357" ca="1">IF(I3357&lt;&gt;"",INDIRECT("'"&amp;I3357&amp;"'!"&amp;J3357),"")</f>
        <v/>
      </c>
      <c r="I3357" s="1510"/>
      <c r="J3357" s="1506"/>
      <c r="K3357" s="4"/>
    </row>
    <row r="3358" spans="1:11" ht="15">
      <c r="A3358" s="5">
        <v>3299</v>
      </c>
      <c r="B3358" s="721"/>
      <c r="F3358" s="4" t="s">
        <v>4914</v>
      </c>
      <c r="G3358" s="1" t="b">
        <f t="shared" ca="1" si="53"/>
        <v>1</v>
      </c>
      <c r="H3358" s="1505" t="str" cm="1">
        <f t="array" aca="1" ref="H3358" ca="1">IF(I3358&lt;&gt;"",INDIRECT("'"&amp;I3358&amp;"'!"&amp;J3358),"")</f>
        <v/>
      </c>
      <c r="I3358" s="1510"/>
      <c r="J3358" s="1506"/>
      <c r="K3358" s="4"/>
    </row>
    <row r="3359" spans="1:11" ht="15">
      <c r="A3359" s="5">
        <v>3300</v>
      </c>
      <c r="B3359" s="721"/>
      <c r="F3359" s="4" t="s">
        <v>4914</v>
      </c>
      <c r="G3359" s="1" t="b">
        <f t="shared" ca="1" si="53"/>
        <v>1</v>
      </c>
      <c r="H3359" s="1505" t="str" cm="1">
        <f t="array" aca="1" ref="H3359" ca="1">IF(I3359&lt;&gt;"",INDIRECT("'"&amp;I3359&amp;"'!"&amp;J3359),"")</f>
        <v/>
      </c>
      <c r="I3359" s="1510"/>
      <c r="J3359" s="1506"/>
      <c r="K3359" s="4"/>
    </row>
    <row r="3360" spans="1:11" ht="15">
      <c r="A3360" s="5">
        <v>3301</v>
      </c>
      <c r="B3360" s="721"/>
      <c r="F3360" s="4" t="s">
        <v>4914</v>
      </c>
      <c r="G3360" s="1" t="b">
        <f t="shared" ref="G3360:G3423" ca="1" si="54">H3360=B3360</f>
        <v>1</v>
      </c>
      <c r="H3360" s="1505" t="str" cm="1">
        <f t="array" aca="1" ref="H3360" ca="1">IF(I3360&lt;&gt;"",INDIRECT("'"&amp;I3360&amp;"'!"&amp;J3360),"")</f>
        <v/>
      </c>
      <c r="I3360" s="1510"/>
      <c r="J3360" s="1506"/>
      <c r="K3360" s="4"/>
    </row>
    <row r="3361" spans="1:11" ht="15">
      <c r="A3361" s="5">
        <v>3302</v>
      </c>
      <c r="B3361" s="721"/>
      <c r="F3361" s="4" t="s">
        <v>4914</v>
      </c>
      <c r="G3361" s="1" t="b">
        <f t="shared" ca="1" si="54"/>
        <v>1</v>
      </c>
      <c r="H3361" s="1505" t="str" cm="1">
        <f t="array" aca="1" ref="H3361" ca="1">IF(I3361&lt;&gt;"",INDIRECT("'"&amp;I3361&amp;"'!"&amp;J3361),"")</f>
        <v/>
      </c>
      <c r="I3361" s="1510"/>
      <c r="J3361" s="1506"/>
      <c r="K3361" s="4"/>
    </row>
    <row r="3362" spans="1:11" ht="15">
      <c r="A3362" s="5">
        <v>3303</v>
      </c>
      <c r="B3362" s="721"/>
      <c r="F3362" s="4" t="s">
        <v>4914</v>
      </c>
      <c r="G3362" s="1" t="b">
        <f t="shared" ca="1" si="54"/>
        <v>1</v>
      </c>
      <c r="H3362" s="1505" t="str" cm="1">
        <f t="array" aca="1" ref="H3362" ca="1">IF(I3362&lt;&gt;"",INDIRECT("'"&amp;I3362&amp;"'!"&amp;J3362),"")</f>
        <v/>
      </c>
      <c r="I3362" s="1510"/>
      <c r="J3362" s="1506"/>
      <c r="K3362" s="4"/>
    </row>
    <row r="3363" spans="1:11" ht="15">
      <c r="A3363" s="5">
        <v>3304</v>
      </c>
      <c r="B3363" s="721"/>
      <c r="F3363" s="4" t="s">
        <v>4914</v>
      </c>
      <c r="G3363" s="1" t="b">
        <f t="shared" ca="1" si="54"/>
        <v>1</v>
      </c>
      <c r="H3363" s="1505" t="str" cm="1">
        <f t="array" aca="1" ref="H3363" ca="1">IF(I3363&lt;&gt;"",INDIRECT("'"&amp;I3363&amp;"'!"&amp;J3363),"")</f>
        <v/>
      </c>
      <c r="I3363" s="1510"/>
      <c r="J3363" s="1506"/>
      <c r="K3363" s="4"/>
    </row>
    <row r="3364" spans="1:11" ht="15">
      <c r="A3364">
        <v>3305</v>
      </c>
      <c r="B3364" s="721">
        <f>'Expenditures 16-24'!C8</f>
        <v>39679342</v>
      </c>
      <c r="F3364" s="4"/>
      <c r="G3364" s="1" t="b">
        <f t="shared" ca="1" si="54"/>
        <v>1</v>
      </c>
      <c r="H3364" s="1505" cm="1">
        <f t="array" aca="1" ref="H3364" ca="1">IF(I3364&lt;&gt;"",INDIRECT("'"&amp;I3364&amp;"'!"&amp;J3364),"")</f>
        <v>39679342</v>
      </c>
      <c r="I3364" s="1510" t="s">
        <v>4998</v>
      </c>
      <c r="J3364" s="1506" t="s">
        <v>5548</v>
      </c>
      <c r="K3364" s="4"/>
    </row>
    <row r="3365" spans="1:11" ht="15">
      <c r="A3365">
        <v>3306</v>
      </c>
      <c r="B3365" s="721">
        <f>'Expenditures 16-24'!C19</f>
        <v>2334847</v>
      </c>
      <c r="F3365" s="4"/>
      <c r="G3365" s="1" t="b">
        <f t="shared" ca="1" si="54"/>
        <v>1</v>
      </c>
      <c r="H3365" s="1505" cm="1">
        <f t="array" aca="1" ref="H3365" ca="1">IF(I3365&lt;&gt;"",INDIRECT("'"&amp;I3365&amp;"'!"&amp;J3365),"")</f>
        <v>2334847</v>
      </c>
      <c r="I3365" s="1510" t="s">
        <v>4998</v>
      </c>
      <c r="J3365" s="1506" t="s">
        <v>5551</v>
      </c>
      <c r="K3365" s="4"/>
    </row>
    <row r="3366" spans="1:11" ht="15">
      <c r="A3366">
        <v>3307</v>
      </c>
      <c r="B3366" s="721">
        <f>'Expenditures 16-24'!D8</f>
        <v>11538913</v>
      </c>
      <c r="F3366" s="4"/>
      <c r="G3366" s="1" t="b">
        <f t="shared" ca="1" si="54"/>
        <v>1</v>
      </c>
      <c r="H3366" s="1505" cm="1">
        <f t="array" aca="1" ref="H3366" ca="1">IF(I3366&lt;&gt;"",INDIRECT("'"&amp;I3366&amp;"'!"&amp;J3366),"")</f>
        <v>11538913</v>
      </c>
      <c r="I3366" s="1510" t="s">
        <v>4998</v>
      </c>
      <c r="J3366" s="1506" t="s">
        <v>5542</v>
      </c>
      <c r="K3366" s="4"/>
    </row>
    <row r="3367" spans="1:11" ht="15">
      <c r="A3367">
        <v>3308</v>
      </c>
      <c r="B3367" s="721">
        <f>'Expenditures 16-24'!D19</f>
        <v>654533</v>
      </c>
      <c r="F3367" s="4"/>
      <c r="G3367" s="1" t="b">
        <f t="shared" ca="1" si="54"/>
        <v>1</v>
      </c>
      <c r="H3367" s="1505" cm="1">
        <f t="array" aca="1" ref="H3367" ca="1">IF(I3367&lt;&gt;"",INDIRECT("'"&amp;I3367&amp;"'!"&amp;J3367),"")</f>
        <v>654533</v>
      </c>
      <c r="I3367" s="1510" t="s">
        <v>4998</v>
      </c>
      <c r="J3367" s="1506" t="s">
        <v>5545</v>
      </c>
      <c r="K3367" s="4"/>
    </row>
    <row r="3368" spans="1:11" ht="15">
      <c r="A3368">
        <v>3309</v>
      </c>
      <c r="B3368" s="721">
        <f>'Expenditures 16-24'!E8</f>
        <v>569974</v>
      </c>
      <c r="F3368" s="4"/>
      <c r="G3368" s="1" t="b">
        <f t="shared" ca="1" si="54"/>
        <v>1</v>
      </c>
      <c r="H3368" s="1505" cm="1">
        <f t="array" aca="1" ref="H3368" ca="1">IF(I3368&lt;&gt;"",INDIRECT("'"&amp;I3368&amp;"'!"&amp;J3368),"")</f>
        <v>569974</v>
      </c>
      <c r="I3368" s="1510" t="s">
        <v>4998</v>
      </c>
      <c r="J3368" s="1506" t="s">
        <v>5560</v>
      </c>
      <c r="K3368" s="4"/>
    </row>
    <row r="3369" spans="1:11" ht="15">
      <c r="A3369">
        <v>3310</v>
      </c>
      <c r="B3369" s="721">
        <f>'Expenditures 16-24'!E19</f>
        <v>19745</v>
      </c>
      <c r="F3369" s="4"/>
      <c r="G3369" s="1" t="b">
        <f t="shared" ca="1" si="54"/>
        <v>1</v>
      </c>
      <c r="H3369" s="1505" cm="1">
        <f t="array" aca="1" ref="H3369" ca="1">IF(I3369&lt;&gt;"",INDIRECT("'"&amp;I3369&amp;"'!"&amp;J3369),"")</f>
        <v>19745</v>
      </c>
      <c r="I3369" s="1510" t="s">
        <v>4998</v>
      </c>
      <c r="J3369" s="1506" t="s">
        <v>5564</v>
      </c>
      <c r="K3369" s="4"/>
    </row>
    <row r="3370" spans="1:11" ht="15">
      <c r="A3370">
        <v>3311</v>
      </c>
      <c r="B3370" s="721">
        <f>'Expenditures 16-24'!F8</f>
        <v>238248</v>
      </c>
      <c r="F3370" s="4"/>
      <c r="G3370" s="1" t="b">
        <f t="shared" ca="1" si="54"/>
        <v>1</v>
      </c>
      <c r="H3370" s="1505" cm="1">
        <f t="array" aca="1" ref="H3370" ca="1">IF(I3370&lt;&gt;"",INDIRECT("'"&amp;I3370&amp;"'!"&amp;J3370),"")</f>
        <v>238248</v>
      </c>
      <c r="I3370" s="1510" t="s">
        <v>4998</v>
      </c>
      <c r="J3370" s="1506" t="s">
        <v>5554</v>
      </c>
      <c r="K3370" s="4"/>
    </row>
    <row r="3371" spans="1:11" ht="15">
      <c r="A3371">
        <v>3312</v>
      </c>
      <c r="B3371" s="721">
        <f>'Expenditures 16-24'!F19</f>
        <v>33910</v>
      </c>
      <c r="F3371" s="4"/>
      <c r="G3371" s="1" t="b">
        <f t="shared" ca="1" si="54"/>
        <v>1</v>
      </c>
      <c r="H3371" s="1505" cm="1">
        <f t="array" aca="1" ref="H3371" ca="1">IF(I3371&lt;&gt;"",INDIRECT("'"&amp;I3371&amp;"'!"&amp;J3371),"")</f>
        <v>33910</v>
      </c>
      <c r="I3371" s="1510" t="s">
        <v>4998</v>
      </c>
      <c r="J3371" s="1506" t="s">
        <v>5557</v>
      </c>
      <c r="K3371" s="4"/>
    </row>
    <row r="3372" spans="1:11" ht="15">
      <c r="A3372">
        <v>3313</v>
      </c>
      <c r="B3372" s="721">
        <f>'Expenditures 16-24'!G8</f>
        <v>0</v>
      </c>
      <c r="F3372" s="4"/>
      <c r="G3372" s="1" t="b">
        <f t="shared" ca="1" si="54"/>
        <v>1</v>
      </c>
      <c r="H3372" s="1505" cm="1">
        <f t="array" aca="1" ref="H3372" ca="1">IF(I3372&lt;&gt;"",INDIRECT("'"&amp;I3372&amp;"'!"&amp;J3372),"")</f>
        <v>0</v>
      </c>
      <c r="I3372" s="1510" t="s">
        <v>4998</v>
      </c>
      <c r="J3372" s="1506" t="s">
        <v>5584</v>
      </c>
      <c r="K3372" s="4"/>
    </row>
    <row r="3373" spans="1:11" ht="15">
      <c r="A3373">
        <v>3314</v>
      </c>
      <c r="B3373" s="721">
        <f>'Expenditures 16-24'!G19</f>
        <v>0</v>
      </c>
      <c r="F3373" s="4"/>
      <c r="G3373" s="1" t="b">
        <f t="shared" ca="1" si="54"/>
        <v>1</v>
      </c>
      <c r="H3373" s="1505" cm="1">
        <f t="array" aca="1" ref="H3373" ca="1">IF(I3373&lt;&gt;"",INDIRECT("'"&amp;I3373&amp;"'!"&amp;J3373),"")</f>
        <v>0</v>
      </c>
      <c r="I3373" s="1510" t="s">
        <v>4998</v>
      </c>
      <c r="J3373" s="1506" t="s">
        <v>5792</v>
      </c>
      <c r="K3373" s="4"/>
    </row>
    <row r="3374" spans="1:11" ht="15">
      <c r="A3374">
        <v>3315</v>
      </c>
      <c r="B3374" s="721">
        <f>'Expenditures 16-24'!H8</f>
        <v>612</v>
      </c>
      <c r="F3374" s="4"/>
      <c r="G3374" s="1" t="b">
        <f t="shared" ca="1" si="54"/>
        <v>1</v>
      </c>
      <c r="H3374" s="1505" cm="1">
        <f t="array" aca="1" ref="H3374" ca="1">IF(I3374&lt;&gt;"",INDIRECT("'"&amp;I3374&amp;"'!"&amp;J3374),"")</f>
        <v>612</v>
      </c>
      <c r="I3374" s="1510" t="s">
        <v>4998</v>
      </c>
      <c r="J3374" s="1506" t="s">
        <v>5606</v>
      </c>
      <c r="K3374" s="4"/>
    </row>
    <row r="3375" spans="1:11" ht="15">
      <c r="A3375">
        <v>3316</v>
      </c>
      <c r="B3375" s="721">
        <f>'Expenditures 16-24'!H19</f>
        <v>0</v>
      </c>
      <c r="F3375" s="4"/>
      <c r="G3375" s="1" t="b">
        <f t="shared" ca="1" si="54"/>
        <v>1</v>
      </c>
      <c r="H3375" s="1505" cm="1">
        <f t="array" aca="1" ref="H3375" ca="1">IF(I3375&lt;&gt;"",INDIRECT("'"&amp;I3375&amp;"'!"&amp;J3375),"")</f>
        <v>0</v>
      </c>
      <c r="I3375" s="1510" t="s">
        <v>4998</v>
      </c>
      <c r="J3375" s="1506" t="s">
        <v>5793</v>
      </c>
      <c r="K3375" s="4"/>
    </row>
    <row r="3376" spans="1:11" ht="15">
      <c r="A3376" s="5">
        <v>3317</v>
      </c>
      <c r="B3376" s="721"/>
      <c r="F3376" s="4" t="s">
        <v>4914</v>
      </c>
      <c r="G3376" s="1" t="b">
        <f t="shared" ca="1" si="54"/>
        <v>1</v>
      </c>
      <c r="H3376" s="1505" t="str" cm="1">
        <f t="array" aca="1" ref="H3376" ca="1">IF(I3376&lt;&gt;"",INDIRECT("'"&amp;I3376&amp;"'!"&amp;J3376),"")</f>
        <v/>
      </c>
      <c r="I3376" s="1510"/>
      <c r="J3376" s="1506"/>
      <c r="K3376" s="4"/>
    </row>
    <row r="3377" spans="1:11" ht="15">
      <c r="A3377" s="5">
        <v>3318</v>
      </c>
      <c r="B3377" s="721"/>
      <c r="F3377" s="4" t="s">
        <v>4914</v>
      </c>
      <c r="G3377" s="1" t="b">
        <f t="shared" ca="1" si="54"/>
        <v>1</v>
      </c>
      <c r="H3377" s="1505" t="str" cm="1">
        <f t="array" aca="1" ref="H3377" ca="1">IF(I3377&lt;&gt;"",INDIRECT("'"&amp;I3377&amp;"'!"&amp;J3377),"")</f>
        <v/>
      </c>
      <c r="I3377" s="1510"/>
      <c r="J3377" s="1506"/>
      <c r="K3377" s="4"/>
    </row>
    <row r="3378" spans="1:11" ht="15">
      <c r="A3378">
        <v>3319</v>
      </c>
      <c r="B3378" s="721">
        <f>'Expenditures 16-24'!K8</f>
        <v>52028175</v>
      </c>
      <c r="F3378" s="4"/>
      <c r="G3378" s="1" t="b">
        <f t="shared" ca="1" si="54"/>
        <v>1</v>
      </c>
      <c r="H3378" s="1505" cm="1">
        <f t="array" aca="1" ref="H3378" ca="1">IF(I3378&lt;&gt;"",INDIRECT("'"&amp;I3378&amp;"'!"&amp;J3378),"")</f>
        <v>52028175</v>
      </c>
      <c r="I3378" s="1510" t="s">
        <v>4998</v>
      </c>
      <c r="J3378" s="1506" t="s">
        <v>5615</v>
      </c>
      <c r="K3378" s="4"/>
    </row>
    <row r="3379" spans="1:11" ht="15">
      <c r="A3379">
        <v>3320</v>
      </c>
      <c r="B3379" s="721">
        <f>'Expenditures 16-24'!K19</f>
        <v>3046178</v>
      </c>
      <c r="F3379" s="4"/>
      <c r="G3379" s="1" t="b">
        <f t="shared" ca="1" si="54"/>
        <v>1</v>
      </c>
      <c r="H3379" s="1505" cm="1">
        <f t="array" aca="1" ref="H3379" ca="1">IF(I3379&lt;&gt;"",INDIRECT("'"&amp;I3379&amp;"'!"&amp;J3379),"")</f>
        <v>3046178</v>
      </c>
      <c r="I3379" s="1510" t="s">
        <v>4998</v>
      </c>
      <c r="J3379" s="1506" t="s">
        <v>5794</v>
      </c>
      <c r="K3379" s="4"/>
    </row>
    <row r="3380" spans="1:11" ht="15">
      <c r="A3380" s="5">
        <v>3321</v>
      </c>
      <c r="B3380" s="721"/>
      <c r="C3380" s="2" t="s">
        <v>504</v>
      </c>
      <c r="F3380" s="4" t="s">
        <v>4914</v>
      </c>
      <c r="G3380" s="1" t="b">
        <f t="shared" ca="1" si="54"/>
        <v>1</v>
      </c>
      <c r="H3380" s="1505" t="str" cm="1">
        <f t="array" aca="1" ref="H3380" ca="1">IF(I3380&lt;&gt;"",INDIRECT("'"&amp;I3380&amp;"'!"&amp;J3380),"")</f>
        <v/>
      </c>
      <c r="I3380" s="1510"/>
      <c r="J3380" s="1506"/>
      <c r="K3380" s="4"/>
    </row>
    <row r="3381" spans="1:11" ht="15">
      <c r="A3381" s="5">
        <v>3322</v>
      </c>
      <c r="B3381" s="721"/>
      <c r="C3381" s="2" t="s">
        <v>504</v>
      </c>
      <c r="F3381" s="4" t="s">
        <v>4914</v>
      </c>
      <c r="G3381" s="1" t="b">
        <f t="shared" ca="1" si="54"/>
        <v>1</v>
      </c>
      <c r="H3381" s="1505" t="str" cm="1">
        <f t="array" aca="1" ref="H3381" ca="1">IF(I3381&lt;&gt;"",INDIRECT("'"&amp;I3381&amp;"'!"&amp;J3381),"")</f>
        <v/>
      </c>
      <c r="I3381" s="1510"/>
      <c r="J3381" s="1506"/>
      <c r="K3381" s="4"/>
    </row>
    <row r="3382" spans="1:11" ht="15">
      <c r="A3382" s="5">
        <v>3323</v>
      </c>
      <c r="B3382" s="721"/>
      <c r="F3382" s="4" t="s">
        <v>4914</v>
      </c>
      <c r="G3382" s="1" t="b">
        <f t="shared" ca="1" si="54"/>
        <v>1</v>
      </c>
      <c r="H3382" s="1505" t="str" cm="1">
        <f t="array" aca="1" ref="H3382" ca="1">IF(I3382&lt;&gt;"",INDIRECT("'"&amp;I3382&amp;"'!"&amp;J3382),"")</f>
        <v/>
      </c>
      <c r="I3382" s="1510"/>
      <c r="J3382" s="1506"/>
      <c r="K3382" s="4"/>
    </row>
    <row r="3383" spans="1:11" ht="15">
      <c r="A3383" s="5">
        <v>3324</v>
      </c>
      <c r="B3383" s="721"/>
      <c r="F3383" s="4" t="s">
        <v>4914</v>
      </c>
      <c r="G3383" s="1" t="b">
        <f t="shared" ca="1" si="54"/>
        <v>1</v>
      </c>
      <c r="H3383" s="1505" t="str" cm="1">
        <f t="array" aca="1" ref="H3383" ca="1">IF(I3383&lt;&gt;"",INDIRECT("'"&amp;I3383&amp;"'!"&amp;J3383),"")</f>
        <v/>
      </c>
      <c r="I3383" s="1510"/>
      <c r="J3383" s="1506"/>
      <c r="K3383" s="4"/>
    </row>
    <row r="3384" spans="1:11" ht="15">
      <c r="A3384" s="5">
        <v>3325</v>
      </c>
      <c r="B3384" s="721"/>
      <c r="F3384" s="4" t="s">
        <v>4914</v>
      </c>
      <c r="G3384" s="1" t="b">
        <f t="shared" ca="1" si="54"/>
        <v>1</v>
      </c>
      <c r="H3384" s="1505" t="str" cm="1">
        <f t="array" aca="1" ref="H3384" ca="1">IF(I3384&lt;&gt;"",INDIRECT("'"&amp;I3384&amp;"'!"&amp;J3384),"")</f>
        <v/>
      </c>
      <c r="I3384" s="1510"/>
      <c r="J3384" s="1506"/>
      <c r="K3384" s="4"/>
    </row>
    <row r="3385" spans="1:11" ht="15">
      <c r="A3385">
        <v>3326</v>
      </c>
      <c r="B3385" s="721">
        <f>'Expenditures 16-24'!D219</f>
        <v>2142771</v>
      </c>
      <c r="F3385" s="4"/>
      <c r="G3385" s="1" t="b">
        <f t="shared" ca="1" si="54"/>
        <v>1</v>
      </c>
      <c r="H3385" s="1505" cm="1">
        <f t="array" aca="1" ref="H3385" ca="1">IF(I3385&lt;&gt;"",INDIRECT("'"&amp;I3385&amp;"'!"&amp;J3385),"")</f>
        <v>2142771</v>
      </c>
      <c r="I3385" s="1510" t="s">
        <v>4998</v>
      </c>
      <c r="J3385" s="1506" t="s">
        <v>5795</v>
      </c>
      <c r="K3385" s="4"/>
    </row>
    <row r="3386" spans="1:11" ht="15">
      <c r="A3386">
        <v>3327</v>
      </c>
      <c r="B3386" s="721">
        <f>'Expenditures 16-24'!D221</f>
        <v>1962009</v>
      </c>
      <c r="F3386" s="4"/>
      <c r="G3386" s="1" t="b">
        <f t="shared" ca="1" si="54"/>
        <v>1</v>
      </c>
      <c r="H3386" s="1505" cm="1">
        <f t="array" aca="1" ref="H3386" ca="1">IF(I3386&lt;&gt;"",INDIRECT("'"&amp;I3386&amp;"'!"&amp;J3386),"")</f>
        <v>1962009</v>
      </c>
      <c r="I3386" s="1510" t="s">
        <v>4998</v>
      </c>
      <c r="J3386" s="1506" t="s">
        <v>5796</v>
      </c>
      <c r="K3386" s="4"/>
    </row>
    <row r="3387" spans="1:11" ht="15">
      <c r="A3387">
        <v>3328</v>
      </c>
      <c r="B3387" s="721">
        <f>'Expenditures 16-24'!D232</f>
        <v>38234</v>
      </c>
      <c r="F3387" s="4"/>
      <c r="G3387" s="1" t="b">
        <f t="shared" ca="1" si="54"/>
        <v>1</v>
      </c>
      <c r="H3387" s="1505" cm="1">
        <f t="array" aca="1" ref="H3387" ca="1">IF(I3387&lt;&gt;"",INDIRECT("'"&amp;I3387&amp;"'!"&amp;J3387),"")</f>
        <v>38234</v>
      </c>
      <c r="I3387" s="1510" t="s">
        <v>4998</v>
      </c>
      <c r="J3387" s="1506" t="s">
        <v>5797</v>
      </c>
      <c r="K3387" s="4"/>
    </row>
    <row r="3388" spans="1:11" ht="15">
      <c r="A3388">
        <v>3329</v>
      </c>
      <c r="B3388" s="721">
        <f>'Expenditures 16-24'!K219</f>
        <v>2142771</v>
      </c>
      <c r="F3388" s="4"/>
      <c r="G3388" s="1" t="b">
        <f t="shared" ca="1" si="54"/>
        <v>1</v>
      </c>
      <c r="H3388" s="1505" cm="1">
        <f t="array" aca="1" ref="H3388" ca="1">IF(I3388&lt;&gt;"",INDIRECT("'"&amp;I3388&amp;"'!"&amp;J3388),"")</f>
        <v>2142771</v>
      </c>
      <c r="I3388" s="1510" t="s">
        <v>4998</v>
      </c>
      <c r="J3388" s="1506" t="s">
        <v>5798</v>
      </c>
      <c r="K3388" s="4"/>
    </row>
    <row r="3389" spans="1:11" ht="15">
      <c r="A3389">
        <v>3330</v>
      </c>
      <c r="B3389" s="721">
        <f>'Expenditures 16-24'!K221</f>
        <v>1962009</v>
      </c>
      <c r="F3389" s="4"/>
      <c r="G3389" s="1" t="b">
        <f t="shared" ca="1" si="54"/>
        <v>1</v>
      </c>
      <c r="H3389" s="1505" cm="1">
        <f t="array" aca="1" ref="H3389" ca="1">IF(I3389&lt;&gt;"",INDIRECT("'"&amp;I3389&amp;"'!"&amp;J3389),"")</f>
        <v>1962009</v>
      </c>
      <c r="I3389" s="1510" t="s">
        <v>4998</v>
      </c>
      <c r="J3389" s="1506" t="s">
        <v>5799</v>
      </c>
      <c r="K3389" s="4"/>
    </row>
    <row r="3390" spans="1:11" ht="15">
      <c r="A3390">
        <v>3331</v>
      </c>
      <c r="B3390" s="721">
        <f>'Expenditures 16-24'!K232</f>
        <v>38234</v>
      </c>
      <c r="C3390" s="2" t="s">
        <v>504</v>
      </c>
      <c r="F3390" s="4"/>
      <c r="G3390" s="1" t="b">
        <f t="shared" ca="1" si="54"/>
        <v>1</v>
      </c>
      <c r="H3390" s="1505" cm="1">
        <f t="array" aca="1" ref="H3390" ca="1">IF(I3390&lt;&gt;"",INDIRECT("'"&amp;I3390&amp;"'!"&amp;J3390),"")</f>
        <v>38234</v>
      </c>
      <c r="I3390" s="1510" t="s">
        <v>4998</v>
      </c>
      <c r="J3390" s="1506" t="s">
        <v>5800</v>
      </c>
      <c r="K3390" s="4"/>
    </row>
    <row r="3391" spans="1:11" ht="15">
      <c r="A3391" s="5">
        <v>3332</v>
      </c>
      <c r="B3391" s="721"/>
      <c r="C3391" s="2" t="s">
        <v>504</v>
      </c>
      <c r="F3391" s="4" t="s">
        <v>4914</v>
      </c>
      <c r="G3391" s="1" t="b">
        <f t="shared" ca="1" si="54"/>
        <v>1</v>
      </c>
      <c r="H3391" s="1505" t="str" cm="1">
        <f t="array" aca="1" ref="H3391" ca="1">IF(I3391&lt;&gt;"",INDIRECT("'"&amp;I3391&amp;"'!"&amp;J3391),"")</f>
        <v/>
      </c>
      <c r="I3391" s="1510"/>
      <c r="J3391" s="1506"/>
      <c r="K3391" s="4"/>
    </row>
    <row r="3392" spans="1:11" ht="15">
      <c r="A3392" s="5">
        <v>3333</v>
      </c>
      <c r="B3392" s="721"/>
      <c r="C3392" s="2" t="s">
        <v>504</v>
      </c>
      <c r="F3392" s="4" t="s">
        <v>4914</v>
      </c>
      <c r="G3392" s="1" t="b">
        <f t="shared" ca="1" si="54"/>
        <v>1</v>
      </c>
      <c r="H3392" s="1505" t="str" cm="1">
        <f t="array" aca="1" ref="H3392" ca="1">IF(I3392&lt;&gt;"",INDIRECT("'"&amp;I3392&amp;"'!"&amp;J3392),"")</f>
        <v/>
      </c>
      <c r="I3392" s="1510"/>
      <c r="J3392" s="1506"/>
      <c r="K3392" s="4"/>
    </row>
    <row r="3393" spans="1:11" ht="15">
      <c r="A3393" s="5">
        <v>3334</v>
      </c>
      <c r="B3393" s="721"/>
      <c r="F3393" s="4" t="s">
        <v>4914</v>
      </c>
      <c r="G3393" s="1" t="b">
        <f t="shared" ca="1" si="54"/>
        <v>1</v>
      </c>
      <c r="H3393" s="1505" t="str" cm="1">
        <f t="array" aca="1" ref="H3393" ca="1">IF(I3393&lt;&gt;"",INDIRECT("'"&amp;I3393&amp;"'!"&amp;J3393),"")</f>
        <v/>
      </c>
      <c r="I3393" s="1510"/>
      <c r="J3393" s="1506"/>
      <c r="K3393" s="4"/>
    </row>
    <row r="3394" spans="1:11" ht="15">
      <c r="A3394" s="5">
        <v>3335</v>
      </c>
      <c r="B3394" s="721"/>
      <c r="F3394" s="4" t="s">
        <v>4914</v>
      </c>
      <c r="G3394" s="1" t="b">
        <f t="shared" ca="1" si="54"/>
        <v>1</v>
      </c>
      <c r="H3394" s="1505" t="str" cm="1">
        <f t="array" aca="1" ref="H3394" ca="1">IF(I3394&lt;&gt;"",INDIRECT("'"&amp;I3394&amp;"'!"&amp;J3394),"")</f>
        <v/>
      </c>
      <c r="I3394" s="1510"/>
      <c r="J3394" s="1506"/>
      <c r="K3394" s="4"/>
    </row>
    <row r="3395" spans="1:11" ht="15">
      <c r="A3395" s="5">
        <v>3336</v>
      </c>
      <c r="B3395" s="721"/>
      <c r="F3395" s="4" t="s">
        <v>4914</v>
      </c>
      <c r="G3395" s="1" t="b">
        <f t="shared" ca="1" si="54"/>
        <v>1</v>
      </c>
      <c r="H3395" s="1505" t="str" cm="1">
        <f t="array" aca="1" ref="H3395" ca="1">IF(I3395&lt;&gt;"",INDIRECT("'"&amp;I3395&amp;"'!"&amp;J3395),"")</f>
        <v/>
      </c>
      <c r="I3395" s="1510"/>
      <c r="J3395" s="1506"/>
      <c r="K3395" s="4"/>
    </row>
    <row r="3396" spans="1:11" ht="15">
      <c r="A3396" s="5">
        <v>3337</v>
      </c>
      <c r="B3396" s="721"/>
      <c r="F3396" s="4" t="s">
        <v>4914</v>
      </c>
      <c r="G3396" s="1" t="b">
        <f t="shared" ca="1" si="54"/>
        <v>1</v>
      </c>
      <c r="H3396" s="1505" t="str" cm="1">
        <f t="array" aca="1" ref="H3396" ca="1">IF(I3396&lt;&gt;"",INDIRECT("'"&amp;I3396&amp;"'!"&amp;J3396),"")</f>
        <v/>
      </c>
      <c r="I3396" s="1510"/>
      <c r="J3396" s="1506"/>
      <c r="K3396" s="4"/>
    </row>
    <row r="3397" spans="1:11" ht="15">
      <c r="A3397" s="5">
        <v>3338</v>
      </c>
      <c r="B3397" s="721"/>
      <c r="F3397" s="4" t="s">
        <v>4914</v>
      </c>
      <c r="G3397" s="1" t="b">
        <f t="shared" ca="1" si="54"/>
        <v>1</v>
      </c>
      <c r="H3397" s="1505" t="str" cm="1">
        <f t="array" aca="1" ref="H3397" ca="1">IF(I3397&lt;&gt;"",INDIRECT("'"&amp;I3397&amp;"'!"&amp;J3397),"")</f>
        <v/>
      </c>
      <c r="I3397" s="1510"/>
      <c r="J3397" s="1506"/>
      <c r="K3397" s="4"/>
    </row>
    <row r="3398" spans="1:11" ht="15">
      <c r="A3398" s="5">
        <v>3339</v>
      </c>
      <c r="B3398" s="721"/>
      <c r="F3398" s="4" t="s">
        <v>4914</v>
      </c>
      <c r="G3398" s="1" t="b">
        <f t="shared" ca="1" si="54"/>
        <v>1</v>
      </c>
      <c r="H3398" s="1505" t="str" cm="1">
        <f t="array" aca="1" ref="H3398" ca="1">IF(I3398&lt;&gt;"",INDIRECT("'"&amp;I3398&amp;"'!"&amp;J3398),"")</f>
        <v/>
      </c>
      <c r="I3398" s="1510"/>
      <c r="J3398" s="1506"/>
      <c r="K3398" s="4"/>
    </row>
    <row r="3399" spans="1:11" ht="15">
      <c r="A3399" s="5">
        <v>3340</v>
      </c>
      <c r="B3399" s="721"/>
      <c r="F3399" s="4" t="s">
        <v>4914</v>
      </c>
      <c r="G3399" s="1" t="b">
        <f t="shared" ca="1" si="54"/>
        <v>1</v>
      </c>
      <c r="H3399" s="1505" t="str" cm="1">
        <f t="array" aca="1" ref="H3399" ca="1">IF(I3399&lt;&gt;"",INDIRECT("'"&amp;I3399&amp;"'!"&amp;J3399),"")</f>
        <v/>
      </c>
      <c r="I3399" s="1510"/>
      <c r="J3399" s="1506"/>
      <c r="K3399" s="4"/>
    </row>
    <row r="3400" spans="1:11" ht="15">
      <c r="A3400" s="5">
        <v>3341</v>
      </c>
      <c r="B3400" s="721"/>
      <c r="F3400" s="4" t="s">
        <v>4914</v>
      </c>
      <c r="G3400" s="1" t="b">
        <f t="shared" ca="1" si="54"/>
        <v>1</v>
      </c>
      <c r="H3400" s="1505" t="str" cm="1">
        <f t="array" aca="1" ref="H3400" ca="1">IF(I3400&lt;&gt;"",INDIRECT("'"&amp;I3400&amp;"'!"&amp;J3400),"")</f>
        <v/>
      </c>
      <c r="I3400" s="1510"/>
      <c r="J3400" s="1506"/>
      <c r="K3400" s="4"/>
    </row>
    <row r="3401" spans="1:11" ht="15">
      <c r="A3401" s="5">
        <v>3342</v>
      </c>
      <c r="B3401" s="721"/>
      <c r="F3401" s="4" t="s">
        <v>4914</v>
      </c>
      <c r="G3401" s="1" t="b">
        <f t="shared" ca="1" si="54"/>
        <v>1</v>
      </c>
      <c r="H3401" s="1505" t="str" cm="1">
        <f t="array" aca="1" ref="H3401" ca="1">IF(I3401&lt;&gt;"",INDIRECT("'"&amp;I3401&amp;"'!"&amp;J3401),"")</f>
        <v/>
      </c>
      <c r="I3401" s="1510"/>
      <c r="J3401" s="1506"/>
      <c r="K3401" s="4"/>
    </row>
    <row r="3402" spans="1:11" ht="15">
      <c r="A3402" s="5">
        <v>3343</v>
      </c>
      <c r="B3402" s="721"/>
      <c r="F3402" s="4" t="s">
        <v>4914</v>
      </c>
      <c r="G3402" s="1" t="b">
        <f t="shared" ca="1" si="54"/>
        <v>1</v>
      </c>
      <c r="H3402" s="1505" t="str" cm="1">
        <f t="array" aca="1" ref="H3402" ca="1">IF(I3402&lt;&gt;"",INDIRECT("'"&amp;I3402&amp;"'!"&amp;J3402),"")</f>
        <v/>
      </c>
      <c r="I3402" s="1510"/>
      <c r="J3402" s="1506"/>
      <c r="K3402" s="4"/>
    </row>
    <row r="3403" spans="1:11" ht="15">
      <c r="A3403">
        <v>3344</v>
      </c>
      <c r="B3403" s="721">
        <f>'Acct Summary 7-9'!C5</f>
        <v>0</v>
      </c>
      <c r="F3403" s="4"/>
      <c r="G3403" s="1" t="b">
        <f t="shared" ca="1" si="54"/>
        <v>1</v>
      </c>
      <c r="H3403" s="1505" cm="1">
        <f t="array" aca="1" ref="H3403" ca="1">IF(I3403&lt;&gt;"",INDIRECT("'"&amp;I3403&amp;"'!"&amp;J3403),"")</f>
        <v>0</v>
      </c>
      <c r="I3403" s="1510" t="s">
        <v>4986</v>
      </c>
      <c r="J3403" s="1506" t="s">
        <v>4919</v>
      </c>
      <c r="K3403" s="4"/>
    </row>
    <row r="3404" spans="1:11" ht="15">
      <c r="A3404">
        <v>3345</v>
      </c>
      <c r="B3404" s="721">
        <f>'Acct Summary 7-9'!D5</f>
        <v>0</v>
      </c>
      <c r="F3404" s="4"/>
      <c r="G3404" s="1" t="b">
        <f t="shared" ca="1" si="54"/>
        <v>1</v>
      </c>
      <c r="H3404" s="1505" cm="1">
        <f t="array" aca="1" ref="H3404" ca="1">IF(I3404&lt;&gt;"",INDIRECT("'"&amp;I3404&amp;"'!"&amp;J3404),"")</f>
        <v>0</v>
      </c>
      <c r="I3404" s="1510" t="s">
        <v>4986</v>
      </c>
      <c r="J3404" s="1506" t="s">
        <v>4929</v>
      </c>
      <c r="K3404" s="4"/>
    </row>
    <row r="3405" spans="1:11" ht="15">
      <c r="A3405" s="5">
        <v>3346</v>
      </c>
      <c r="B3405" s="721"/>
      <c r="C3405" s="2" t="s">
        <v>504</v>
      </c>
      <c r="F3405" s="4" t="s">
        <v>4914</v>
      </c>
      <c r="G3405" s="1" t="b">
        <f t="shared" ca="1" si="54"/>
        <v>1</v>
      </c>
      <c r="H3405" s="1505" t="str" cm="1">
        <f t="array" aca="1" ref="H3405" ca="1">IF(I3405&lt;&gt;"",INDIRECT("'"&amp;I3405&amp;"'!"&amp;J3405),"")</f>
        <v/>
      </c>
      <c r="I3405" s="1510"/>
      <c r="J3405" s="1506"/>
      <c r="K3405" s="4"/>
    </row>
    <row r="3406" spans="1:11" ht="15">
      <c r="A3406">
        <v>3347</v>
      </c>
      <c r="B3406" s="721">
        <f>'Acct Summary 7-9'!F5</f>
        <v>0</v>
      </c>
      <c r="C3406" s="2" t="s">
        <v>504</v>
      </c>
      <c r="F3406" s="4"/>
      <c r="G3406" s="1" t="b">
        <f t="shared" ca="1" si="54"/>
        <v>1</v>
      </c>
      <c r="H3406" s="1505" cm="1">
        <f t="array" aca="1" ref="H3406" ca="1">IF(I3406&lt;&gt;"",INDIRECT("'"&amp;I3406&amp;"'!"&amp;J3406),"")</f>
        <v>0</v>
      </c>
      <c r="I3406" s="1510" t="s">
        <v>4986</v>
      </c>
      <c r="J3406" s="1506" t="s">
        <v>4947</v>
      </c>
      <c r="K3406" s="4"/>
    </row>
    <row r="3407" spans="1:11" ht="15">
      <c r="A3407">
        <v>3348</v>
      </c>
      <c r="B3407" s="721">
        <f>'Acct Summary 7-9'!G5</f>
        <v>0</v>
      </c>
      <c r="F3407" s="4"/>
      <c r="G3407" s="1" t="b">
        <f t="shared" ca="1" si="54"/>
        <v>1</v>
      </c>
      <c r="H3407" s="1505" cm="1">
        <f t="array" aca="1" ref="H3407" ca="1">IF(I3407&lt;&gt;"",INDIRECT("'"&amp;I3407&amp;"'!"&amp;J3407),"")</f>
        <v>0</v>
      </c>
      <c r="I3407" s="1510" t="s">
        <v>4986</v>
      </c>
      <c r="J3407" s="1506" t="s">
        <v>4956</v>
      </c>
      <c r="K3407" s="4"/>
    </row>
    <row r="3408" spans="1:11" ht="15">
      <c r="A3408" s="5">
        <v>3349</v>
      </c>
      <c r="B3408" s="721"/>
      <c r="C3408" s="2" t="s">
        <v>504</v>
      </c>
      <c r="F3408" s="4" t="s">
        <v>4914</v>
      </c>
      <c r="G3408" s="1" t="b">
        <f t="shared" ca="1" si="54"/>
        <v>1</v>
      </c>
      <c r="H3408" s="1505" t="str" cm="1">
        <f t="array" aca="1" ref="H3408" ca="1">IF(I3408&lt;&gt;"",INDIRECT("'"&amp;I3408&amp;"'!"&amp;J3408),"")</f>
        <v/>
      </c>
      <c r="I3408" s="1510"/>
      <c r="J3408" s="1506"/>
      <c r="K3408" s="4"/>
    </row>
    <row r="3409" spans="1:11" ht="15">
      <c r="A3409">
        <v>3350</v>
      </c>
      <c r="B3409" s="721">
        <f>'Assets-Liab 5-6'!C4</f>
        <v>357999568</v>
      </c>
      <c r="C3409" s="2" t="s">
        <v>504</v>
      </c>
      <c r="F3409" s="4"/>
      <c r="G3409" s="1" t="b">
        <f t="shared" ca="1" si="54"/>
        <v>1</v>
      </c>
      <c r="H3409" s="1505" cm="1">
        <f t="array" aca="1" ref="H3409" ca="1">IF(I3409&lt;&gt;"",INDIRECT("'"&amp;I3409&amp;"'!"&amp;J3409),"")</f>
        <v>357999568</v>
      </c>
      <c r="I3409" s="1510" t="s">
        <v>4916</v>
      </c>
      <c r="J3409" s="1506" t="s">
        <v>5546</v>
      </c>
      <c r="K3409" s="4"/>
    </row>
    <row r="3410" spans="1:11" ht="15">
      <c r="A3410" s="5">
        <v>3351</v>
      </c>
      <c r="B3410" s="721"/>
      <c r="F3410" s="4" t="s">
        <v>4914</v>
      </c>
      <c r="G3410" s="1" t="b">
        <f t="shared" ca="1" si="54"/>
        <v>1</v>
      </c>
      <c r="H3410" s="1505" t="str" cm="1">
        <f t="array" aca="1" ref="H3410" ca="1">IF(I3410&lt;&gt;"",INDIRECT("'"&amp;I3410&amp;"'!"&amp;J3410),"")</f>
        <v/>
      </c>
      <c r="I3410" s="1510"/>
      <c r="J3410" s="1506"/>
      <c r="K3410" s="4"/>
    </row>
    <row r="3411" spans="1:11" ht="15">
      <c r="A3411" s="5">
        <v>3352</v>
      </c>
      <c r="B3411" s="721"/>
      <c r="F3411" s="4" t="s">
        <v>4914</v>
      </c>
      <c r="G3411" s="1" t="b">
        <f t="shared" ca="1" si="54"/>
        <v>1</v>
      </c>
      <c r="H3411" s="1505" t="str" cm="1">
        <f t="array" aca="1" ref="H3411" ca="1">IF(I3411&lt;&gt;"",INDIRECT("'"&amp;I3411&amp;"'!"&amp;J3411),"")</f>
        <v/>
      </c>
      <c r="I3411" s="1510"/>
      <c r="J3411" s="1506"/>
      <c r="K3411" s="4"/>
    </row>
    <row r="3412" spans="1:11" ht="15">
      <c r="A3412">
        <v>3353</v>
      </c>
      <c r="B3412" s="721">
        <f>'Assets-Liab 5-6'!D4</f>
        <v>16029096</v>
      </c>
      <c r="F3412" s="4"/>
      <c r="G3412" s="1" t="b">
        <f t="shared" ca="1" si="54"/>
        <v>1</v>
      </c>
      <c r="H3412" s="1505" cm="1">
        <f t="array" aca="1" ref="H3412" ca="1">IF(I3412&lt;&gt;"",INDIRECT("'"&amp;I3412&amp;"'!"&amp;J3412),"")</f>
        <v>16029096</v>
      </c>
      <c r="I3412" s="1510" t="s">
        <v>4916</v>
      </c>
      <c r="J3412" s="1506" t="s">
        <v>5540</v>
      </c>
      <c r="K3412" s="4"/>
    </row>
    <row r="3413" spans="1:11" ht="15">
      <c r="A3413" s="5">
        <v>3354</v>
      </c>
      <c r="B3413" s="721"/>
      <c r="F3413" s="4" t="s">
        <v>4914</v>
      </c>
      <c r="G3413" s="1" t="b">
        <f t="shared" ca="1" si="54"/>
        <v>1</v>
      </c>
      <c r="H3413" s="1505" t="str" cm="1">
        <f t="array" aca="1" ref="H3413" ca="1">IF(I3413&lt;&gt;"",INDIRECT("'"&amp;I3413&amp;"'!"&amp;J3413),"")</f>
        <v/>
      </c>
      <c r="I3413" s="1510"/>
      <c r="J3413" s="1506"/>
      <c r="K3413" s="4"/>
    </row>
    <row r="3414" spans="1:11" ht="15">
      <c r="A3414" s="5">
        <v>3355</v>
      </c>
      <c r="B3414" s="721"/>
      <c r="F3414" s="4" t="s">
        <v>4914</v>
      </c>
      <c r="G3414" s="1" t="b">
        <f t="shared" ca="1" si="54"/>
        <v>1</v>
      </c>
      <c r="H3414" s="1505" t="str" cm="1">
        <f t="array" aca="1" ref="H3414" ca="1">IF(I3414&lt;&gt;"",INDIRECT("'"&amp;I3414&amp;"'!"&amp;J3414),"")</f>
        <v/>
      </c>
      <c r="I3414" s="1510"/>
      <c r="J3414" s="1506"/>
      <c r="K3414" s="4"/>
    </row>
    <row r="3415" spans="1:11" ht="15">
      <c r="A3415">
        <v>3356</v>
      </c>
      <c r="B3415" s="721">
        <f>'Assets-Liab 5-6'!E4</f>
        <v>25080372</v>
      </c>
      <c r="F3415" s="4"/>
      <c r="G3415" s="1" t="b">
        <f t="shared" ca="1" si="54"/>
        <v>1</v>
      </c>
      <c r="H3415" s="1505" cm="1">
        <f t="array" aca="1" ref="H3415" ca="1">IF(I3415&lt;&gt;"",INDIRECT("'"&amp;I3415&amp;"'!"&amp;J3415),"")</f>
        <v>25080372</v>
      </c>
      <c r="I3415" s="1510" t="s">
        <v>4916</v>
      </c>
      <c r="J3415" s="1506" t="s">
        <v>5558</v>
      </c>
      <c r="K3415" s="4"/>
    </row>
    <row r="3416" spans="1:11" ht="15">
      <c r="A3416" s="5">
        <v>3357</v>
      </c>
      <c r="B3416" s="721"/>
      <c r="F3416" s="4" t="s">
        <v>4914</v>
      </c>
      <c r="G3416" s="1" t="b">
        <f t="shared" ca="1" si="54"/>
        <v>1</v>
      </c>
      <c r="H3416" s="1505" t="str" cm="1">
        <f t="array" aca="1" ref="H3416" ca="1">IF(I3416&lt;&gt;"",INDIRECT("'"&amp;I3416&amp;"'!"&amp;J3416),"")</f>
        <v/>
      </c>
      <c r="I3416" s="1510"/>
      <c r="J3416" s="1506"/>
      <c r="K3416" s="4"/>
    </row>
    <row r="3417" spans="1:11" ht="15">
      <c r="A3417">
        <v>3358</v>
      </c>
      <c r="B3417" s="721">
        <f>'Assets-Liab 5-6'!F4</f>
        <v>23938066</v>
      </c>
      <c r="F3417" s="4"/>
      <c r="G3417" s="1" t="b">
        <f t="shared" ca="1" si="54"/>
        <v>1</v>
      </c>
      <c r="H3417" s="1505" cm="1">
        <f t="array" aca="1" ref="H3417" ca="1">IF(I3417&lt;&gt;"",INDIRECT("'"&amp;I3417&amp;"'!"&amp;J3417),"")</f>
        <v>23938066</v>
      </c>
      <c r="I3417" s="1510" t="s">
        <v>4916</v>
      </c>
      <c r="J3417" s="1506" t="s">
        <v>5552</v>
      </c>
      <c r="K3417" s="4"/>
    </row>
    <row r="3418" spans="1:11" ht="15">
      <c r="A3418" s="5">
        <v>3359</v>
      </c>
      <c r="B3418" s="721"/>
      <c r="F3418" s="4" t="s">
        <v>4914</v>
      </c>
      <c r="G3418" s="1" t="b">
        <f t="shared" ca="1" si="54"/>
        <v>1</v>
      </c>
      <c r="H3418" s="1505" t="str" cm="1">
        <f t="array" aca="1" ref="H3418" ca="1">IF(I3418&lt;&gt;"",INDIRECT("'"&amp;I3418&amp;"'!"&amp;J3418),"")</f>
        <v/>
      </c>
      <c r="I3418" s="1510"/>
      <c r="J3418" s="1506"/>
      <c r="K3418" s="4"/>
    </row>
    <row r="3419" spans="1:11" ht="15">
      <c r="A3419" s="5">
        <v>3360</v>
      </c>
      <c r="B3419" s="721"/>
      <c r="F3419" s="4" t="s">
        <v>4914</v>
      </c>
      <c r="G3419" s="1" t="b">
        <f t="shared" ca="1" si="54"/>
        <v>1</v>
      </c>
      <c r="H3419" s="1505" t="str" cm="1">
        <f t="array" aca="1" ref="H3419" ca="1">IF(I3419&lt;&gt;"",INDIRECT("'"&amp;I3419&amp;"'!"&amp;J3419),"")</f>
        <v/>
      </c>
      <c r="I3419" s="1510"/>
      <c r="J3419" s="1506"/>
      <c r="K3419" s="4"/>
    </row>
    <row r="3420" spans="1:11" ht="15">
      <c r="A3420">
        <v>3361</v>
      </c>
      <c r="B3420" s="721">
        <f>'Assets-Liab 5-6'!G4</f>
        <v>16284126</v>
      </c>
      <c r="F3420" s="4"/>
      <c r="G3420" s="1" t="b">
        <f t="shared" ca="1" si="54"/>
        <v>1</v>
      </c>
      <c r="H3420" s="1505" cm="1">
        <f t="array" aca="1" ref="H3420" ca="1">IF(I3420&lt;&gt;"",INDIRECT("'"&amp;I3420&amp;"'!"&amp;J3420),"")</f>
        <v>16284126</v>
      </c>
      <c r="I3420" s="1510" t="s">
        <v>4916</v>
      </c>
      <c r="J3420" s="1506" t="s">
        <v>5637</v>
      </c>
      <c r="K3420" s="4"/>
    </row>
    <row r="3421" spans="1:11" ht="15">
      <c r="A3421" s="5">
        <v>3362</v>
      </c>
      <c r="B3421" s="721"/>
      <c r="F3421" s="4" t="s">
        <v>4914</v>
      </c>
      <c r="G3421" s="1" t="b">
        <f t="shared" ca="1" si="54"/>
        <v>1</v>
      </c>
      <c r="H3421" s="1505" t="str" cm="1">
        <f t="array" aca="1" ref="H3421" ca="1">IF(I3421&lt;&gt;"",INDIRECT("'"&amp;I3421&amp;"'!"&amp;J3421),"")</f>
        <v/>
      </c>
      <c r="I3421" s="1510"/>
      <c r="J3421" s="1506"/>
      <c r="K3421" s="4"/>
    </row>
    <row r="3422" spans="1:11" ht="15">
      <c r="A3422" s="5">
        <v>3363</v>
      </c>
      <c r="B3422" s="721"/>
      <c r="F3422" s="4" t="s">
        <v>4914</v>
      </c>
      <c r="G3422" s="1" t="b">
        <f t="shared" ca="1" si="54"/>
        <v>1</v>
      </c>
      <c r="H3422" s="1505" t="str" cm="1">
        <f t="array" aca="1" ref="H3422" ca="1">IF(I3422&lt;&gt;"",INDIRECT("'"&amp;I3422&amp;"'!"&amp;J3422),"")</f>
        <v/>
      </c>
      <c r="I3422" s="1510"/>
      <c r="J3422" s="1506"/>
      <c r="K3422" s="4"/>
    </row>
    <row r="3423" spans="1:11" ht="15">
      <c r="A3423">
        <v>3364</v>
      </c>
      <c r="B3423" s="721">
        <f>'Assets-Liab 5-6'!H4</f>
        <v>49109260</v>
      </c>
      <c r="F3423" s="4"/>
      <c r="G3423" s="1" t="b">
        <f t="shared" ca="1" si="54"/>
        <v>1</v>
      </c>
      <c r="H3423" s="1505" cm="1">
        <f t="array" aca="1" ref="H3423" ca="1">IF(I3423&lt;&gt;"",INDIRECT("'"&amp;I3423&amp;"'!"&amp;J3423),"")</f>
        <v>49109260</v>
      </c>
      <c r="I3423" s="1510" t="s">
        <v>4916</v>
      </c>
      <c r="J3423" s="1506" t="s">
        <v>5643</v>
      </c>
      <c r="K3423" s="4"/>
    </row>
    <row r="3424" spans="1:11" ht="15">
      <c r="A3424" s="5">
        <v>3365</v>
      </c>
      <c r="B3424" s="721"/>
      <c r="F3424" s="4" t="s">
        <v>4914</v>
      </c>
      <c r="G3424" s="1" t="b">
        <f t="shared" ref="G3424:G3487" ca="1" si="55">H3424=B3424</f>
        <v>1</v>
      </c>
      <c r="H3424" s="1505" t="str" cm="1">
        <f t="array" aca="1" ref="H3424" ca="1">IF(I3424&lt;&gt;"",INDIRECT("'"&amp;I3424&amp;"'!"&amp;J3424),"")</f>
        <v/>
      </c>
      <c r="I3424" s="1510"/>
      <c r="J3424" s="1506"/>
      <c r="K3424" s="4"/>
    </row>
    <row r="3425" spans="1:11" ht="15">
      <c r="A3425">
        <v>3366</v>
      </c>
      <c r="B3425" s="721">
        <f>'Assets-Liab 5-6'!I4</f>
        <v>108465558</v>
      </c>
      <c r="F3425" s="4"/>
      <c r="G3425" s="1" t="b">
        <f t="shared" ca="1" si="55"/>
        <v>1</v>
      </c>
      <c r="H3425" s="1505" cm="1">
        <f t="array" aca="1" ref="H3425" ca="1">IF(I3425&lt;&gt;"",INDIRECT("'"&amp;I3425&amp;"'!"&amp;J3425),"")</f>
        <v>108465558</v>
      </c>
      <c r="I3425" s="1510" t="s">
        <v>4916</v>
      </c>
      <c r="J3425" s="1506" t="s">
        <v>5775</v>
      </c>
      <c r="K3425" s="4"/>
    </row>
    <row r="3426" spans="1:11" ht="15">
      <c r="A3426" s="5">
        <v>3367</v>
      </c>
      <c r="B3426" s="721"/>
      <c r="F3426" s="4" t="s">
        <v>4914</v>
      </c>
      <c r="G3426" s="1" t="b">
        <f t="shared" ca="1" si="55"/>
        <v>1</v>
      </c>
      <c r="H3426" s="1505" t="str" cm="1">
        <f t="array" aca="1" ref="H3426" ca="1">IF(I3426&lt;&gt;"",INDIRECT("'"&amp;I3426&amp;"'!"&amp;J3426),"")</f>
        <v/>
      </c>
      <c r="I3426" s="1510"/>
      <c r="J3426" s="1506"/>
      <c r="K3426" s="4"/>
    </row>
    <row r="3427" spans="1:11" ht="15">
      <c r="A3427" s="5">
        <v>3368</v>
      </c>
      <c r="B3427" s="721"/>
      <c r="F3427" s="4" t="s">
        <v>4914</v>
      </c>
      <c r="G3427" s="1" t="b">
        <f t="shared" ca="1" si="55"/>
        <v>1</v>
      </c>
      <c r="H3427" s="1505" t="str" cm="1">
        <f t="array" aca="1" ref="H3427" ca="1">IF(I3427&lt;&gt;"",INDIRECT("'"&amp;I3427&amp;"'!"&amp;J3427),"")</f>
        <v/>
      </c>
      <c r="I3427" s="1510"/>
      <c r="J3427" s="1506"/>
      <c r="K3427" s="4"/>
    </row>
    <row r="3428" spans="1:11" ht="15">
      <c r="A3428" s="5">
        <v>3369</v>
      </c>
      <c r="B3428" s="721"/>
      <c r="F3428" s="4" t="s">
        <v>4914</v>
      </c>
      <c r="G3428" s="1" t="b">
        <f t="shared" ca="1" si="55"/>
        <v>1</v>
      </c>
      <c r="H3428" s="1505" t="str" cm="1">
        <f t="array" aca="1" ref="H3428" ca="1">IF(I3428&lt;&gt;"",INDIRECT("'"&amp;I3428&amp;"'!"&amp;J3428),"")</f>
        <v/>
      </c>
      <c r="I3428" s="1510"/>
      <c r="J3428" s="1506"/>
      <c r="K3428" s="4"/>
    </row>
    <row r="3429" spans="1:11" ht="15">
      <c r="A3429" s="5">
        <v>3370</v>
      </c>
      <c r="B3429" s="721"/>
      <c r="F3429" s="4" t="s">
        <v>4914</v>
      </c>
      <c r="G3429" s="1" t="b">
        <f t="shared" ca="1" si="55"/>
        <v>1</v>
      </c>
      <c r="H3429" s="1505" t="str" cm="1">
        <f t="array" aca="1" ref="H3429" ca="1">IF(I3429&lt;&gt;"",INDIRECT("'"&amp;I3429&amp;"'!"&amp;J3429),"")</f>
        <v/>
      </c>
      <c r="I3429" s="1510"/>
      <c r="J3429" s="1506"/>
      <c r="K3429" s="4"/>
    </row>
    <row r="3430" spans="1:11" ht="15">
      <c r="A3430" s="5">
        <v>3371</v>
      </c>
      <c r="B3430" s="721"/>
      <c r="F3430" s="4" t="s">
        <v>4914</v>
      </c>
      <c r="G3430" s="1" t="b">
        <f t="shared" ca="1" si="55"/>
        <v>1</v>
      </c>
      <c r="H3430" s="1505" t="str" cm="1">
        <f t="array" aca="1" ref="H3430" ca="1">IF(I3430&lt;&gt;"",INDIRECT("'"&amp;I3430&amp;"'!"&amp;J3430),"")</f>
        <v/>
      </c>
      <c r="I3430" s="1510"/>
      <c r="J3430" s="1506"/>
      <c r="K3430" s="4"/>
    </row>
    <row r="3431" spans="1:11" ht="15">
      <c r="A3431" s="5">
        <v>3372</v>
      </c>
      <c r="B3431" s="721"/>
      <c r="F3431" s="4" t="s">
        <v>4914</v>
      </c>
      <c r="G3431" s="1" t="b">
        <f t="shared" ca="1" si="55"/>
        <v>1</v>
      </c>
      <c r="H3431" s="1505" t="str" cm="1">
        <f t="array" aca="1" ref="H3431" ca="1">IF(I3431&lt;&gt;"",INDIRECT("'"&amp;I3431&amp;"'!"&amp;J3431),"")</f>
        <v/>
      </c>
      <c r="I3431" s="1510"/>
      <c r="J3431" s="1506"/>
      <c r="K3431" s="4"/>
    </row>
    <row r="3432" spans="1:11" ht="15">
      <c r="A3432" s="5">
        <v>3373</v>
      </c>
      <c r="B3432" s="721"/>
      <c r="F3432" s="4" t="s">
        <v>4914</v>
      </c>
      <c r="G3432" s="1" t="b">
        <f t="shared" ca="1" si="55"/>
        <v>1</v>
      </c>
      <c r="H3432" s="1505" t="str" cm="1">
        <f t="array" aca="1" ref="H3432" ca="1">IF(I3432&lt;&gt;"",INDIRECT("'"&amp;I3432&amp;"'!"&amp;J3432),"")</f>
        <v/>
      </c>
      <c r="I3432" s="1510"/>
      <c r="J3432" s="1506"/>
      <c r="K3432" s="4"/>
    </row>
    <row r="3433" spans="1:11" ht="15">
      <c r="A3433">
        <v>3374</v>
      </c>
      <c r="B3433" s="721">
        <f>'Assets-Liab 5-6'!L4</f>
        <v>0</v>
      </c>
      <c r="F3433" s="4"/>
      <c r="G3433" s="1" t="b">
        <f t="shared" ca="1" si="55"/>
        <v>1</v>
      </c>
      <c r="H3433" s="1505" cm="1">
        <f t="array" aca="1" ref="H3433" ca="1">IF(I3433&lt;&gt;"",INDIRECT("'"&amp;I3433&amp;"'!"&amp;J3433),"")</f>
        <v>0</v>
      </c>
      <c r="I3433" s="1510" t="s">
        <v>4916</v>
      </c>
      <c r="J3433" s="1506" t="s">
        <v>5801</v>
      </c>
      <c r="K3433" s="4"/>
    </row>
    <row r="3434" spans="1:11" ht="15">
      <c r="A3434" s="5">
        <v>3375</v>
      </c>
      <c r="B3434" s="721"/>
      <c r="F3434" s="4" t="s">
        <v>4914</v>
      </c>
      <c r="G3434" s="1" t="b">
        <f t="shared" ca="1" si="55"/>
        <v>1</v>
      </c>
      <c r="H3434" s="1505" t="str" cm="1">
        <f t="array" aca="1" ref="H3434" ca="1">IF(I3434&lt;&gt;"",INDIRECT("'"&amp;I3434&amp;"'!"&amp;J3434),"")</f>
        <v/>
      </c>
      <c r="I3434" s="1510"/>
      <c r="J3434" s="1506"/>
      <c r="K3434" s="4"/>
    </row>
    <row r="3435" spans="1:11" ht="15">
      <c r="A3435" s="5">
        <v>3376</v>
      </c>
      <c r="B3435" s="721"/>
      <c r="F3435" s="4" t="s">
        <v>4914</v>
      </c>
      <c r="G3435" s="1" t="b">
        <f t="shared" ca="1" si="55"/>
        <v>1</v>
      </c>
      <c r="H3435" s="1505" t="str" cm="1">
        <f t="array" aca="1" ref="H3435" ca="1">IF(I3435&lt;&gt;"",INDIRECT("'"&amp;I3435&amp;"'!"&amp;J3435),"")</f>
        <v/>
      </c>
      <c r="I3435" s="1510"/>
      <c r="J3435" s="1506"/>
      <c r="K3435" s="4"/>
    </row>
    <row r="3436" spans="1:11" ht="15">
      <c r="A3436" s="5">
        <v>3377</v>
      </c>
      <c r="B3436" s="721"/>
      <c r="F3436" s="4" t="s">
        <v>4914</v>
      </c>
      <c r="G3436" s="1" t="b">
        <f t="shared" ca="1" si="55"/>
        <v>1</v>
      </c>
      <c r="H3436" s="1505" t="str" cm="1">
        <f t="array" aca="1" ref="H3436" ca="1">IF(I3436&lt;&gt;"",INDIRECT("'"&amp;I3436&amp;"'!"&amp;J3436),"")</f>
        <v/>
      </c>
      <c r="I3436" s="1510"/>
      <c r="J3436" s="1506"/>
      <c r="K3436" s="4"/>
    </row>
    <row r="3437" spans="1:11" ht="15">
      <c r="A3437" s="5">
        <v>3378</v>
      </c>
      <c r="B3437" s="721"/>
      <c r="F3437" s="4" t="s">
        <v>4914</v>
      </c>
      <c r="G3437" s="1" t="b">
        <f t="shared" ca="1" si="55"/>
        <v>1</v>
      </c>
      <c r="H3437" s="1505" t="str" cm="1">
        <f t="array" aca="1" ref="H3437" ca="1">IF(I3437&lt;&gt;"",INDIRECT("'"&amp;I3437&amp;"'!"&amp;J3437),"")</f>
        <v/>
      </c>
      <c r="I3437" s="1510"/>
      <c r="J3437" s="1506"/>
      <c r="K3437" s="4"/>
    </row>
    <row r="3438" spans="1:11" ht="15">
      <c r="A3438" s="5">
        <v>3379</v>
      </c>
      <c r="B3438" s="721"/>
      <c r="F3438" s="4" t="s">
        <v>4914</v>
      </c>
      <c r="G3438" s="1" t="b">
        <f t="shared" ca="1" si="55"/>
        <v>1</v>
      </c>
      <c r="H3438" s="1505" t="str" cm="1">
        <f t="array" aca="1" ref="H3438" ca="1">IF(I3438&lt;&gt;"",INDIRECT("'"&amp;I3438&amp;"'!"&amp;J3438),"")</f>
        <v/>
      </c>
      <c r="I3438" s="1510"/>
      <c r="J3438" s="1506"/>
      <c r="K3438" s="4"/>
    </row>
    <row r="3439" spans="1:11" ht="15">
      <c r="A3439" s="5">
        <v>3380</v>
      </c>
      <c r="B3439" s="721"/>
      <c r="F3439" s="4" t="s">
        <v>4914</v>
      </c>
      <c r="G3439" s="1" t="b">
        <f t="shared" ca="1" si="55"/>
        <v>1</v>
      </c>
      <c r="H3439" s="1505" t="str" cm="1">
        <f t="array" aca="1" ref="H3439" ca="1">IF(I3439&lt;&gt;"",INDIRECT("'"&amp;I3439&amp;"'!"&amp;J3439),"")</f>
        <v/>
      </c>
      <c r="I3439" s="1510"/>
      <c r="J3439" s="1506"/>
      <c r="K3439" s="4"/>
    </row>
    <row r="3440" spans="1:11" ht="15">
      <c r="A3440" s="5">
        <v>3381</v>
      </c>
      <c r="B3440" s="721"/>
      <c r="F3440" s="4" t="s">
        <v>4914</v>
      </c>
      <c r="G3440" s="1" t="b">
        <f t="shared" ca="1" si="55"/>
        <v>1</v>
      </c>
      <c r="H3440" s="1505" t="str" cm="1">
        <f t="array" aca="1" ref="H3440" ca="1">IF(I3440&lt;&gt;"",INDIRECT("'"&amp;I3440&amp;"'!"&amp;J3440),"")</f>
        <v/>
      </c>
      <c r="I3440" s="1510"/>
      <c r="J3440" s="1506"/>
      <c r="K3440" s="4"/>
    </row>
    <row r="3441" spans="1:11" ht="15">
      <c r="A3441" s="5">
        <v>3382</v>
      </c>
      <c r="B3441" s="721"/>
      <c r="F3441" s="4" t="s">
        <v>4914</v>
      </c>
      <c r="G3441" s="1" t="b">
        <f t="shared" ca="1" si="55"/>
        <v>1</v>
      </c>
      <c r="H3441" s="1505" t="str" cm="1">
        <f t="array" aca="1" ref="H3441" ca="1">IF(I3441&lt;&gt;"",INDIRECT("'"&amp;I3441&amp;"'!"&amp;J3441),"")</f>
        <v/>
      </c>
      <c r="I3441" s="1510"/>
      <c r="J3441" s="1506"/>
      <c r="K3441" s="4"/>
    </row>
    <row r="3442" spans="1:11" ht="15">
      <c r="A3442" s="5">
        <v>3383</v>
      </c>
      <c r="B3442" s="721"/>
      <c r="F3442" s="4" t="s">
        <v>4914</v>
      </c>
      <c r="G3442" s="1" t="b">
        <f t="shared" ca="1" si="55"/>
        <v>1</v>
      </c>
      <c r="H3442" s="1505" t="str" cm="1">
        <f t="array" aca="1" ref="H3442" ca="1">IF(I3442&lt;&gt;"",INDIRECT("'"&amp;I3442&amp;"'!"&amp;J3442),"")</f>
        <v/>
      </c>
      <c r="I3442" s="1510"/>
      <c r="J3442" s="1506"/>
      <c r="K3442" s="4"/>
    </row>
    <row r="3443" spans="1:11" ht="15">
      <c r="A3443" s="5">
        <v>3384</v>
      </c>
      <c r="B3443" s="721"/>
      <c r="F3443" s="4" t="s">
        <v>4914</v>
      </c>
      <c r="G3443" s="1" t="b">
        <f t="shared" ca="1" si="55"/>
        <v>1</v>
      </c>
      <c r="H3443" s="1505" t="str" cm="1">
        <f t="array" aca="1" ref="H3443" ca="1">IF(I3443&lt;&gt;"",INDIRECT("'"&amp;I3443&amp;"'!"&amp;J3443),"")</f>
        <v/>
      </c>
      <c r="I3443" s="1510"/>
      <c r="J3443" s="1506"/>
      <c r="K3443" s="4"/>
    </row>
    <row r="3444" spans="1:11" ht="15">
      <c r="A3444">
        <v>3385</v>
      </c>
      <c r="B3444" s="721">
        <f>'Tax Sched 25'!B16</f>
        <v>4757342</v>
      </c>
      <c r="C3444" s="2" t="s">
        <v>504</v>
      </c>
      <c r="F3444" s="4"/>
      <c r="G3444" s="1" t="b">
        <f t="shared" ca="1" si="55"/>
        <v>1</v>
      </c>
      <c r="H3444" s="1505" cm="1">
        <f t="array" aca="1" ref="H3444" ca="1">IF(I3444&lt;&gt;"",INDIRECT("'"&amp;I3444&amp;"'!"&amp;J3444),"")</f>
        <v>4757342</v>
      </c>
      <c r="I3444" s="1510" t="s">
        <v>5527</v>
      </c>
      <c r="J3444" s="1506" t="s">
        <v>5802</v>
      </c>
      <c r="K3444" s="4"/>
    </row>
    <row r="3445" spans="1:11" ht="15">
      <c r="A3445">
        <v>3386</v>
      </c>
      <c r="B3445" s="721">
        <f>'Tax Sched 25'!D16</f>
        <v>3021220</v>
      </c>
      <c r="C3445" s="2" t="s">
        <v>504</v>
      </c>
      <c r="F3445" s="4"/>
      <c r="G3445" s="1" t="b">
        <f t="shared" ca="1" si="55"/>
        <v>1</v>
      </c>
      <c r="H3445" s="1505" cm="1">
        <f t="array" aca="1" ref="H3445" ca="1">IF(I3445&lt;&gt;"",INDIRECT("'"&amp;I3445&amp;"'!"&amp;J3445),"")</f>
        <v>3021220</v>
      </c>
      <c r="I3445" s="1510" t="s">
        <v>5527</v>
      </c>
      <c r="J3445" s="1506" t="s">
        <v>5035</v>
      </c>
      <c r="K3445" s="4"/>
    </row>
    <row r="3446" spans="1:11" ht="15">
      <c r="A3446">
        <v>3387</v>
      </c>
      <c r="B3446" s="721">
        <f>'Tax Sched 25'!C16</f>
        <v>1736122</v>
      </c>
      <c r="C3446" s="2" t="s">
        <v>504</v>
      </c>
      <c r="F3446" s="4"/>
      <c r="G3446" s="1" t="b">
        <f t="shared" ca="1" si="55"/>
        <v>1</v>
      </c>
      <c r="H3446" s="1505" cm="1">
        <f t="array" aca="1" ref="H3446" ca="1">IF(I3446&lt;&gt;"",INDIRECT("'"&amp;I3446&amp;"'!"&amp;J3446),"")</f>
        <v>1736122</v>
      </c>
      <c r="I3446" s="1510" t="s">
        <v>5527</v>
      </c>
      <c r="J3446" s="1506" t="s">
        <v>4999</v>
      </c>
      <c r="K3446" s="4"/>
    </row>
    <row r="3447" spans="1:11" ht="15">
      <c r="A3447">
        <v>3388</v>
      </c>
      <c r="B3447" s="721">
        <f>'Tax Sched 25'!F16</f>
        <v>1668752</v>
      </c>
      <c r="C3447" s="2" t="s">
        <v>504</v>
      </c>
      <c r="F3447" s="4"/>
      <c r="G3447" s="1" t="b">
        <f t="shared" ca="1" si="55"/>
        <v>1</v>
      </c>
      <c r="H3447" s="1505" cm="1">
        <f t="array" aca="1" ref="H3447" ca="1">IF(I3447&lt;&gt;"",INDIRECT("'"&amp;I3447&amp;"'!"&amp;J3447),"")</f>
        <v>1668752</v>
      </c>
      <c r="I3447" s="1510" t="s">
        <v>5527</v>
      </c>
      <c r="J3447" s="1506" t="s">
        <v>5107</v>
      </c>
      <c r="K3447" s="4"/>
    </row>
    <row r="3448" spans="1:11" ht="15">
      <c r="A3448">
        <v>3389</v>
      </c>
      <c r="B3448" s="721">
        <f>'Tax Sched 25'!E16</f>
        <v>3404874</v>
      </c>
      <c r="F3448" s="4"/>
      <c r="G3448" s="1" t="b">
        <f t="shared" ca="1" si="55"/>
        <v>1</v>
      </c>
      <c r="H3448" s="1505" cm="1">
        <f t="array" aca="1" ref="H3448" ca="1">IF(I3448&lt;&gt;"",INDIRECT("'"&amp;I3448&amp;"'!"&amp;J3448),"")</f>
        <v>3404874</v>
      </c>
      <c r="I3448" s="1510" t="s">
        <v>5527</v>
      </c>
      <c r="J3448" s="1506" t="s">
        <v>5071</v>
      </c>
      <c r="K3448" s="4"/>
    </row>
    <row r="3449" spans="1:11" ht="15">
      <c r="A3449">
        <v>3390</v>
      </c>
      <c r="B3449" s="721">
        <f>'Cap Outlay Deprec 36'!C15</f>
        <v>12646399</v>
      </c>
      <c r="C3449" s="2" t="s">
        <v>504</v>
      </c>
      <c r="F3449" s="4"/>
      <c r="G3449" s="1" t="b">
        <f t="shared" ca="1" si="55"/>
        <v>1</v>
      </c>
      <c r="H3449" s="1505" cm="1">
        <f t="array" aca="1" ref="H3449" ca="1">IF(I3449&lt;&gt;"",INDIRECT("'"&amp;I3449&amp;"'!"&amp;J3449),"")</f>
        <v>12646399</v>
      </c>
      <c r="I3449" s="1510" t="s">
        <v>5605</v>
      </c>
      <c r="J3449" s="1506" t="s">
        <v>5002</v>
      </c>
      <c r="K3449" s="4"/>
    </row>
    <row r="3450" spans="1:11" ht="15">
      <c r="A3450">
        <v>3391</v>
      </c>
      <c r="B3450" s="721">
        <f>'Cap Outlay Deprec 36'!D15</f>
        <v>20505016</v>
      </c>
      <c r="F3450" s="4"/>
      <c r="G3450" s="1" t="b">
        <f t="shared" ca="1" si="55"/>
        <v>1</v>
      </c>
      <c r="H3450" s="1505" cm="1">
        <f t="array" aca="1" ref="H3450" ca="1">IF(I3450&lt;&gt;"",INDIRECT("'"&amp;I3450&amp;"'!"&amp;J3450),"")</f>
        <v>20505016</v>
      </c>
      <c r="I3450" s="1510" t="s">
        <v>5605</v>
      </c>
      <c r="J3450" s="1506" t="s">
        <v>5038</v>
      </c>
      <c r="K3450" s="4"/>
    </row>
    <row r="3451" spans="1:11" ht="15">
      <c r="A3451">
        <v>3392</v>
      </c>
      <c r="B3451" s="721">
        <f>'Cap Outlay Deprec 36'!E15</f>
        <v>12646399</v>
      </c>
      <c r="F3451" s="4"/>
      <c r="G3451" s="1" t="b">
        <f t="shared" ca="1" si="55"/>
        <v>1</v>
      </c>
      <c r="H3451" s="1505" cm="1">
        <f t="array" aca="1" ref="H3451" ca="1">IF(I3451&lt;&gt;"",INDIRECT("'"&amp;I3451&amp;"'!"&amp;J3451),"")</f>
        <v>12646399</v>
      </c>
      <c r="I3451" s="1510" t="s">
        <v>5605</v>
      </c>
      <c r="J3451" s="1506" t="s">
        <v>5074</v>
      </c>
      <c r="K3451" s="4"/>
    </row>
    <row r="3452" spans="1:11" ht="15">
      <c r="A3452">
        <v>3393</v>
      </c>
      <c r="B3452" s="721">
        <f>'Cap Outlay Deprec 36'!F15</f>
        <v>20505016</v>
      </c>
      <c r="F3452" s="4"/>
      <c r="G3452" s="1" t="b">
        <f t="shared" ca="1" si="55"/>
        <v>1</v>
      </c>
      <c r="H3452" s="1505" cm="1">
        <f t="array" aca="1" ref="H3452" ca="1">IF(I3452&lt;&gt;"",INDIRECT("'"&amp;I3452&amp;"'!"&amp;J3452),"")</f>
        <v>20505016</v>
      </c>
      <c r="I3452" s="1510" t="s">
        <v>5605</v>
      </c>
      <c r="J3452" s="1506" t="s">
        <v>5110</v>
      </c>
      <c r="K3452" s="4"/>
    </row>
    <row r="3453" spans="1:11" ht="15">
      <c r="A3453" s="5">
        <v>3394</v>
      </c>
      <c r="B3453" s="721"/>
      <c r="F3453" s="4" t="s">
        <v>4914</v>
      </c>
      <c r="G3453" s="1" t="b">
        <f t="shared" ca="1" si="55"/>
        <v>1</v>
      </c>
      <c r="H3453" s="1505" t="str" cm="1">
        <f t="array" aca="1" ref="H3453" ca="1">IF(I3453&lt;&gt;"",INDIRECT("'"&amp;I3453&amp;"'!"&amp;J3453),"")</f>
        <v/>
      </c>
      <c r="I3453" s="1510"/>
      <c r="J3453" s="1506"/>
      <c r="K3453" s="4"/>
    </row>
    <row r="3454" spans="1:11" ht="15">
      <c r="A3454" s="5">
        <v>3395</v>
      </c>
      <c r="B3454" s="721"/>
      <c r="C3454" s="2" t="s">
        <v>504</v>
      </c>
      <c r="F3454" s="4" t="s">
        <v>4914</v>
      </c>
      <c r="G3454" s="1" t="b">
        <f t="shared" ca="1" si="55"/>
        <v>1</v>
      </c>
      <c r="H3454" s="1505" t="str" cm="1">
        <f t="array" aca="1" ref="H3454" ca="1">IF(I3454&lt;&gt;"",INDIRECT("'"&amp;I3454&amp;"'!"&amp;J3454),"")</f>
        <v/>
      </c>
      <c r="I3454" s="1510"/>
      <c r="J3454" s="1506"/>
      <c r="K3454" s="4"/>
    </row>
    <row r="3455" spans="1:11" ht="15">
      <c r="A3455" s="5">
        <v>3396</v>
      </c>
      <c r="B3455" s="721"/>
      <c r="F3455" s="4" t="s">
        <v>4914</v>
      </c>
      <c r="G3455" s="1" t="b">
        <f t="shared" ca="1" si="55"/>
        <v>1</v>
      </c>
      <c r="H3455" s="1505" t="str" cm="1">
        <f t="array" aca="1" ref="H3455" ca="1">IF(I3455&lt;&gt;"",INDIRECT("'"&amp;I3455&amp;"'!"&amp;J3455),"")</f>
        <v/>
      </c>
      <c r="I3455" s="1510"/>
      <c r="J3455" s="1506"/>
      <c r="K3455" s="4"/>
    </row>
    <row r="3456" spans="1:11" ht="15">
      <c r="A3456" s="5">
        <v>3397</v>
      </c>
      <c r="B3456" s="721"/>
      <c r="F3456" s="4" t="s">
        <v>4914</v>
      </c>
      <c r="G3456" s="1" t="b">
        <f t="shared" ca="1" si="55"/>
        <v>1</v>
      </c>
      <c r="H3456" s="1505" t="str" cm="1">
        <f t="array" aca="1" ref="H3456" ca="1">IF(I3456&lt;&gt;"",INDIRECT("'"&amp;I3456&amp;"'!"&amp;J3456),"")</f>
        <v/>
      </c>
      <c r="I3456" s="1510"/>
      <c r="J3456" s="1506"/>
      <c r="K3456" s="4"/>
    </row>
    <row r="3457" spans="1:11" ht="15">
      <c r="A3457">
        <v>3398</v>
      </c>
      <c r="B3457" s="721">
        <f>'Cap Outlay Deprec 36'!L15</f>
        <v>20505016</v>
      </c>
      <c r="F3457" s="4"/>
      <c r="G3457" s="1" t="b">
        <f t="shared" ca="1" si="55"/>
        <v>1</v>
      </c>
      <c r="H3457" s="1505" cm="1">
        <f t="array" aca="1" ref="H3457" ca="1">IF(I3457&lt;&gt;"",INDIRECT("'"&amp;I3457&amp;"'!"&amp;J3457),"")</f>
        <v>20505016</v>
      </c>
      <c r="I3457" s="1510" t="s">
        <v>5605</v>
      </c>
      <c r="J3457" s="1506" t="s">
        <v>5803</v>
      </c>
      <c r="K3457" s="4"/>
    </row>
    <row r="3458" spans="1:11" ht="15">
      <c r="A3458" s="5">
        <v>3399</v>
      </c>
      <c r="B3458" s="721"/>
      <c r="F3458" s="4" t="s">
        <v>4914</v>
      </c>
      <c r="G3458" s="1" t="b">
        <f t="shared" ca="1" si="55"/>
        <v>1</v>
      </c>
      <c r="H3458" s="1505" t="str" cm="1">
        <f t="array" aca="1" ref="H3458" ca="1">IF(I3458&lt;&gt;"",INDIRECT("'"&amp;I3458&amp;"'!"&amp;J3458),"")</f>
        <v/>
      </c>
      <c r="I3458" s="1510"/>
      <c r="J3458" s="1506"/>
      <c r="K3458" s="4"/>
    </row>
    <row r="3459" spans="1:11" ht="15">
      <c r="A3459" s="5">
        <v>3400</v>
      </c>
      <c r="B3459" s="721"/>
      <c r="C3459" s="2" t="s">
        <v>504</v>
      </c>
      <c r="F3459" s="4" t="s">
        <v>4914</v>
      </c>
      <c r="G3459" s="1" t="b">
        <f t="shared" ca="1" si="55"/>
        <v>1</v>
      </c>
      <c r="H3459" s="1505" t="str" cm="1">
        <f t="array" aca="1" ref="H3459" ca="1">IF(I3459&lt;&gt;"",INDIRECT("'"&amp;I3459&amp;"'!"&amp;J3459),"")</f>
        <v/>
      </c>
      <c r="I3459" s="1510"/>
      <c r="J3459" s="1506"/>
      <c r="K3459" s="4"/>
    </row>
    <row r="3460" spans="1:11" ht="15">
      <c r="A3460" s="5">
        <v>3401</v>
      </c>
      <c r="B3460" s="721"/>
      <c r="F3460" s="4" t="s">
        <v>4914</v>
      </c>
      <c r="G3460" s="1" t="b">
        <f t="shared" ca="1" si="55"/>
        <v>1</v>
      </c>
      <c r="H3460" s="1505" t="str" cm="1">
        <f t="array" aca="1" ref="H3460" ca="1">IF(I3460&lt;&gt;"",INDIRECT("'"&amp;I3460&amp;"'!"&amp;J3460),"")</f>
        <v/>
      </c>
      <c r="I3460" s="1510"/>
      <c r="J3460" s="1506"/>
      <c r="K3460" s="4"/>
    </row>
    <row r="3461" spans="1:11" ht="15">
      <c r="A3461" s="5">
        <v>3402</v>
      </c>
      <c r="B3461" s="721"/>
      <c r="F3461" s="4" t="s">
        <v>4914</v>
      </c>
      <c r="G3461" s="1" t="b">
        <f t="shared" ca="1" si="55"/>
        <v>1</v>
      </c>
      <c r="H3461" s="1505" t="str" cm="1">
        <f t="array" aca="1" ref="H3461" ca="1">IF(I3461&lt;&gt;"",INDIRECT("'"&amp;I3461&amp;"'!"&amp;J3461),"")</f>
        <v/>
      </c>
      <c r="I3461" s="1510"/>
      <c r="J3461" s="1506"/>
      <c r="K3461" s="4"/>
    </row>
    <row r="3462" spans="1:11" ht="15">
      <c r="A3462" s="5">
        <v>3403</v>
      </c>
      <c r="B3462" s="721"/>
      <c r="F3462" s="4" t="s">
        <v>4914</v>
      </c>
      <c r="G3462" s="1" t="b">
        <f t="shared" ca="1" si="55"/>
        <v>1</v>
      </c>
      <c r="H3462" s="1505" t="str" cm="1">
        <f t="array" aca="1" ref="H3462" ca="1">IF(I3462&lt;&gt;"",INDIRECT("'"&amp;I3462&amp;"'!"&amp;J3462),"")</f>
        <v/>
      </c>
      <c r="I3462" s="1510"/>
      <c r="J3462" s="1506"/>
      <c r="K3462" s="4"/>
    </row>
    <row r="3463" spans="1:11" ht="15">
      <c r="A3463" s="5">
        <v>3404</v>
      </c>
      <c r="B3463" s="721"/>
      <c r="F3463" s="4" t="s">
        <v>4914</v>
      </c>
      <c r="G3463" s="1" t="b">
        <f t="shared" ca="1" si="55"/>
        <v>1</v>
      </c>
      <c r="H3463" s="1505" t="str" cm="1">
        <f t="array" aca="1" ref="H3463" ca="1">IF(I3463&lt;&gt;"",INDIRECT("'"&amp;I3463&amp;"'!"&amp;J3463),"")</f>
        <v/>
      </c>
      <c r="I3463" s="1510"/>
      <c r="J3463" s="1506"/>
      <c r="K3463" s="4"/>
    </row>
    <row r="3464" spans="1:11" ht="15">
      <c r="A3464" s="5">
        <v>3405</v>
      </c>
      <c r="B3464" s="721"/>
      <c r="F3464" s="4" t="s">
        <v>4914</v>
      </c>
      <c r="G3464" s="1" t="b">
        <f t="shared" ca="1" si="55"/>
        <v>1</v>
      </c>
      <c r="H3464" s="1505" t="str" cm="1">
        <f t="array" aca="1" ref="H3464" ca="1">IF(I3464&lt;&gt;"",INDIRECT("'"&amp;I3464&amp;"'!"&amp;J3464),"")</f>
        <v/>
      </c>
      <c r="I3464" s="1510"/>
      <c r="J3464" s="1506"/>
      <c r="K3464" s="4"/>
    </row>
    <row r="3465" spans="1:11" ht="15">
      <c r="A3465" s="5">
        <v>3406</v>
      </c>
      <c r="B3465" s="721"/>
      <c r="F3465" s="4" t="s">
        <v>4914</v>
      </c>
      <c r="G3465" s="1" t="b">
        <f t="shared" ca="1" si="55"/>
        <v>1</v>
      </c>
      <c r="H3465" s="1505" t="str" cm="1">
        <f t="array" aca="1" ref="H3465" ca="1">IF(I3465&lt;&gt;"",INDIRECT("'"&amp;I3465&amp;"'!"&amp;J3465),"")</f>
        <v/>
      </c>
      <c r="I3465" s="1510"/>
      <c r="J3465" s="1506"/>
      <c r="K3465" s="4"/>
    </row>
    <row r="3466" spans="1:11" ht="15">
      <c r="A3466" s="5">
        <v>3407</v>
      </c>
      <c r="B3466" s="721"/>
      <c r="F3466" s="4" t="s">
        <v>4914</v>
      </c>
      <c r="G3466" s="1" t="b">
        <f t="shared" ca="1" si="55"/>
        <v>1</v>
      </c>
      <c r="H3466" s="1505" t="str" cm="1">
        <f t="array" aca="1" ref="H3466" ca="1">IF(I3466&lt;&gt;"",INDIRECT("'"&amp;I3466&amp;"'!"&amp;J3466),"")</f>
        <v/>
      </c>
      <c r="I3466" s="1510"/>
      <c r="J3466" s="1506"/>
      <c r="K3466" s="4"/>
    </row>
    <row r="3467" spans="1:11" ht="15">
      <c r="A3467" s="5">
        <v>3408</v>
      </c>
      <c r="B3467" s="721"/>
      <c r="F3467" s="4" t="s">
        <v>4914</v>
      </c>
      <c r="G3467" s="1" t="b">
        <f t="shared" ca="1" si="55"/>
        <v>1</v>
      </c>
      <c r="H3467" s="1505" t="str" cm="1">
        <f t="array" aca="1" ref="H3467" ca="1">IF(I3467&lt;&gt;"",INDIRECT("'"&amp;I3467&amp;"'!"&amp;J3467),"")</f>
        <v/>
      </c>
      <c r="I3467" s="1510"/>
      <c r="J3467" s="1506"/>
      <c r="K3467" s="4"/>
    </row>
    <row r="3468" spans="1:11" ht="15">
      <c r="A3468" s="5">
        <v>3409</v>
      </c>
      <c r="B3468" s="721"/>
      <c r="F3468" s="4" t="s">
        <v>4914</v>
      </c>
      <c r="G3468" s="1" t="b">
        <f t="shared" ca="1" si="55"/>
        <v>1</v>
      </c>
      <c r="H3468" s="1505" t="str" cm="1">
        <f t="array" aca="1" ref="H3468" ca="1">IF(I3468&lt;&gt;"",INDIRECT("'"&amp;I3468&amp;"'!"&amp;J3468),"")</f>
        <v/>
      </c>
      <c r="I3468" s="1510"/>
      <c r="J3468" s="1506"/>
      <c r="K3468" s="4"/>
    </row>
    <row r="3469" spans="1:11" ht="15">
      <c r="A3469" s="5">
        <v>3410</v>
      </c>
      <c r="B3469" s="721"/>
      <c r="F3469" s="4" t="s">
        <v>4914</v>
      </c>
      <c r="G3469" s="1" t="b">
        <f t="shared" ca="1" si="55"/>
        <v>1</v>
      </c>
      <c r="H3469" s="1505" t="str" cm="1">
        <f t="array" aca="1" ref="H3469" ca="1">IF(I3469&lt;&gt;"",INDIRECT("'"&amp;I3469&amp;"'!"&amp;J3469),"")</f>
        <v/>
      </c>
      <c r="I3469" s="1510"/>
      <c r="J3469" s="1506"/>
      <c r="K3469" s="4"/>
    </row>
    <row r="3470" spans="1:11" ht="15">
      <c r="A3470" s="5">
        <v>3411</v>
      </c>
      <c r="B3470" s="721"/>
      <c r="F3470" s="4" t="s">
        <v>4914</v>
      </c>
      <c r="G3470" s="1" t="b">
        <f t="shared" ca="1" si="55"/>
        <v>1</v>
      </c>
      <c r="H3470" s="1505" t="str" cm="1">
        <f t="array" aca="1" ref="H3470" ca="1">IF(I3470&lt;&gt;"",INDIRECT("'"&amp;I3470&amp;"'!"&amp;J3470),"")</f>
        <v/>
      </c>
      <c r="I3470" s="1510"/>
      <c r="J3470" s="1506"/>
      <c r="K3470" s="4"/>
    </row>
    <row r="3471" spans="1:11" ht="15">
      <c r="A3471" s="5">
        <v>3412</v>
      </c>
      <c r="B3471" s="721"/>
      <c r="F3471" s="4" t="s">
        <v>4914</v>
      </c>
      <c r="G3471" s="1" t="b">
        <f t="shared" ca="1" si="55"/>
        <v>1</v>
      </c>
      <c r="H3471" s="1505" t="str" cm="1">
        <f t="array" aca="1" ref="H3471" ca="1">IF(I3471&lt;&gt;"",INDIRECT("'"&amp;I3471&amp;"'!"&amp;J3471),"")</f>
        <v/>
      </c>
      <c r="I3471" s="1510"/>
      <c r="J3471" s="1506"/>
      <c r="K3471" s="4"/>
    </row>
    <row r="3472" spans="1:11" ht="15">
      <c r="A3472" s="5">
        <v>3413</v>
      </c>
      <c r="B3472" s="721"/>
      <c r="F3472" s="4" t="s">
        <v>4914</v>
      </c>
      <c r="G3472" s="1" t="b">
        <f t="shared" ca="1" si="55"/>
        <v>1</v>
      </c>
      <c r="H3472" s="1505" t="str" cm="1">
        <f t="array" aca="1" ref="H3472" ca="1">IF(I3472&lt;&gt;"",INDIRECT("'"&amp;I3472&amp;"'!"&amp;J3472),"")</f>
        <v/>
      </c>
      <c r="I3472" s="1510"/>
      <c r="J3472" s="1506"/>
      <c r="K3472" s="4"/>
    </row>
    <row r="3473" spans="1:11" ht="15">
      <c r="A3473" s="5">
        <v>3414</v>
      </c>
      <c r="B3473" s="721"/>
      <c r="F3473" s="4" t="s">
        <v>4914</v>
      </c>
      <c r="G3473" s="1" t="b">
        <f t="shared" ca="1" si="55"/>
        <v>1</v>
      </c>
      <c r="H3473" s="1505" t="str" cm="1">
        <f t="array" aca="1" ref="H3473" ca="1">IF(I3473&lt;&gt;"",INDIRECT("'"&amp;I3473&amp;"'!"&amp;J3473),"")</f>
        <v/>
      </c>
      <c r="I3473" s="1510"/>
      <c r="J3473" s="1506"/>
      <c r="K3473" s="4"/>
    </row>
    <row r="3474" spans="1:11" ht="15">
      <c r="A3474" s="5">
        <v>3415</v>
      </c>
      <c r="B3474" s="721"/>
      <c r="F3474" s="4" t="s">
        <v>4914</v>
      </c>
      <c r="G3474" s="1" t="b">
        <f t="shared" ca="1" si="55"/>
        <v>1</v>
      </c>
      <c r="H3474" s="1505" t="str" cm="1">
        <f t="array" aca="1" ref="H3474" ca="1">IF(I3474&lt;&gt;"",INDIRECT("'"&amp;I3474&amp;"'!"&amp;J3474),"")</f>
        <v/>
      </c>
      <c r="I3474" s="1510"/>
      <c r="J3474" s="1506"/>
      <c r="K3474" s="4"/>
    </row>
    <row r="3475" spans="1:11" ht="15">
      <c r="A3475" s="5">
        <v>3416</v>
      </c>
      <c r="B3475" s="721"/>
      <c r="F3475" s="4" t="s">
        <v>4914</v>
      </c>
      <c r="G3475" s="1" t="b">
        <f t="shared" ca="1" si="55"/>
        <v>1</v>
      </c>
      <c r="H3475" s="1505" t="str" cm="1">
        <f t="array" aca="1" ref="H3475" ca="1">IF(I3475&lt;&gt;"",INDIRECT("'"&amp;I3475&amp;"'!"&amp;J3475),"")</f>
        <v/>
      </c>
      <c r="I3475" s="1510"/>
      <c r="J3475" s="1506"/>
      <c r="K3475" s="4"/>
    </row>
    <row r="3476" spans="1:11" ht="15">
      <c r="A3476" s="5">
        <v>3417</v>
      </c>
      <c r="B3476" s="721"/>
      <c r="F3476" s="4" t="s">
        <v>4914</v>
      </c>
      <c r="G3476" s="1" t="b">
        <f t="shared" ca="1" si="55"/>
        <v>1</v>
      </c>
      <c r="H3476" s="1505" t="str" cm="1">
        <f t="array" aca="1" ref="H3476" ca="1">IF(I3476&lt;&gt;"",INDIRECT("'"&amp;I3476&amp;"'!"&amp;J3476),"")</f>
        <v/>
      </c>
      <c r="I3476" s="1510"/>
      <c r="J3476" s="1506"/>
      <c r="K3476" s="4"/>
    </row>
    <row r="3477" spans="1:11" ht="15">
      <c r="A3477" s="5">
        <v>3418</v>
      </c>
      <c r="B3477" s="721"/>
      <c r="F3477" s="4" t="s">
        <v>4914</v>
      </c>
      <c r="G3477" s="1" t="b">
        <f t="shared" ca="1" si="55"/>
        <v>1</v>
      </c>
      <c r="H3477" s="1505" t="str" cm="1">
        <f t="array" aca="1" ref="H3477" ca="1">IF(I3477&lt;&gt;"",INDIRECT("'"&amp;I3477&amp;"'!"&amp;J3477),"")</f>
        <v/>
      </c>
      <c r="I3477" s="1510"/>
      <c r="J3477" s="1506"/>
      <c r="K3477" s="4"/>
    </row>
    <row r="3478" spans="1:11" ht="15">
      <c r="A3478" s="5">
        <v>3419</v>
      </c>
      <c r="B3478" s="721"/>
      <c r="F3478" s="4" t="s">
        <v>4914</v>
      </c>
      <c r="G3478" s="1" t="b">
        <f t="shared" ca="1" si="55"/>
        <v>1</v>
      </c>
      <c r="H3478" s="1505" t="str" cm="1">
        <f t="array" aca="1" ref="H3478" ca="1">IF(I3478&lt;&gt;"",INDIRECT("'"&amp;I3478&amp;"'!"&amp;J3478),"")</f>
        <v/>
      </c>
      <c r="I3478" s="1510"/>
      <c r="J3478" s="1506"/>
      <c r="K3478" s="4"/>
    </row>
    <row r="3479" spans="1:11" ht="15">
      <c r="A3479" s="5">
        <v>3420</v>
      </c>
      <c r="B3479" s="721"/>
      <c r="F3479" s="4" t="s">
        <v>4914</v>
      </c>
      <c r="G3479" s="1" t="b">
        <f t="shared" ca="1" si="55"/>
        <v>1</v>
      </c>
      <c r="H3479" s="1505" t="str" cm="1">
        <f t="array" aca="1" ref="H3479" ca="1">IF(I3479&lt;&gt;"",INDIRECT("'"&amp;I3479&amp;"'!"&amp;J3479),"")</f>
        <v/>
      </c>
      <c r="I3479" s="1510"/>
      <c r="J3479" s="1506"/>
      <c r="K3479" s="4"/>
    </row>
    <row r="3480" spans="1:11" ht="15">
      <c r="A3480">
        <v>3421</v>
      </c>
      <c r="B3480" s="721">
        <f>'Expenditures 16-24'!C129</f>
        <v>0</v>
      </c>
      <c r="F3480" s="4"/>
      <c r="G3480" s="1" t="b">
        <f t="shared" ca="1" si="55"/>
        <v>1</v>
      </c>
      <c r="H3480" s="1505" cm="1">
        <f t="array" aca="1" ref="H3480" ca="1">IF(I3480&lt;&gt;"",INDIRECT("'"&amp;I3480&amp;"'!"&amp;J3480),"")</f>
        <v>0</v>
      </c>
      <c r="I3480" s="1510" t="s">
        <v>4998</v>
      </c>
      <c r="J3480" s="1506" t="s">
        <v>5804</v>
      </c>
      <c r="K3480" s="4"/>
    </row>
    <row r="3481" spans="1:11" ht="15">
      <c r="A3481">
        <v>3422</v>
      </c>
      <c r="B3481" s="721">
        <f>'Expenditures 16-24'!D129</f>
        <v>0</v>
      </c>
      <c r="F3481" s="4"/>
      <c r="G3481" s="1" t="b">
        <f t="shared" ca="1" si="55"/>
        <v>1</v>
      </c>
      <c r="H3481" s="1505" cm="1">
        <f t="array" aca="1" ref="H3481" ca="1">IF(I3481&lt;&gt;"",INDIRECT("'"&amp;I3481&amp;"'!"&amp;J3481),"")</f>
        <v>0</v>
      </c>
      <c r="I3481" s="1510" t="s">
        <v>4998</v>
      </c>
      <c r="J3481" s="1506" t="s">
        <v>5805</v>
      </c>
      <c r="K3481" s="4"/>
    </row>
    <row r="3482" spans="1:11" ht="15">
      <c r="A3482">
        <v>3423</v>
      </c>
      <c r="B3482" s="721">
        <f>'Expenditures 16-24'!E129</f>
        <v>0</v>
      </c>
      <c r="F3482" s="4"/>
      <c r="G3482" s="1" t="b">
        <f t="shared" ca="1" si="55"/>
        <v>1</v>
      </c>
      <c r="H3482" s="1505" cm="1">
        <f t="array" aca="1" ref="H3482" ca="1">IF(I3482&lt;&gt;"",INDIRECT("'"&amp;I3482&amp;"'!"&amp;J3482),"")</f>
        <v>0</v>
      </c>
      <c r="I3482" s="1510" t="s">
        <v>4998</v>
      </c>
      <c r="J3482" s="1506" t="s">
        <v>5806</v>
      </c>
      <c r="K3482" s="4"/>
    </row>
    <row r="3483" spans="1:11" ht="15">
      <c r="A3483">
        <v>3424</v>
      </c>
      <c r="B3483" s="721">
        <f>'Expenditures 16-24'!F129</f>
        <v>0</v>
      </c>
      <c r="F3483" s="4"/>
      <c r="G3483" s="1" t="b">
        <f t="shared" ca="1" si="55"/>
        <v>1</v>
      </c>
      <c r="H3483" s="1505" cm="1">
        <f t="array" aca="1" ref="H3483" ca="1">IF(I3483&lt;&gt;"",INDIRECT("'"&amp;I3483&amp;"'!"&amp;J3483),"")</f>
        <v>0</v>
      </c>
      <c r="I3483" s="1510" t="s">
        <v>4998</v>
      </c>
      <c r="J3483" s="1506" t="s">
        <v>5807</v>
      </c>
      <c r="K3483" s="4"/>
    </row>
    <row r="3484" spans="1:11" ht="15">
      <c r="A3484">
        <v>3425</v>
      </c>
      <c r="B3484" s="721">
        <f>'Expenditures 16-24'!G129</f>
        <v>0</v>
      </c>
      <c r="F3484" s="4"/>
      <c r="G3484" s="1" t="b">
        <f t="shared" ca="1" si="55"/>
        <v>1</v>
      </c>
      <c r="H3484" s="1505" cm="1">
        <f t="array" aca="1" ref="H3484" ca="1">IF(I3484&lt;&gt;"",INDIRECT("'"&amp;I3484&amp;"'!"&amp;J3484),"")</f>
        <v>0</v>
      </c>
      <c r="I3484" s="1510" t="s">
        <v>4998</v>
      </c>
      <c r="J3484" s="1506" t="s">
        <v>5808</v>
      </c>
      <c r="K3484" s="4"/>
    </row>
    <row r="3485" spans="1:11" ht="15">
      <c r="A3485">
        <v>3426</v>
      </c>
      <c r="B3485" s="721">
        <f>'Expenditures 16-24'!H129</f>
        <v>0</v>
      </c>
      <c r="F3485" s="4"/>
      <c r="G3485" s="1" t="b">
        <f t="shared" ca="1" si="55"/>
        <v>1</v>
      </c>
      <c r="H3485" s="1505" cm="1">
        <f t="array" aca="1" ref="H3485" ca="1">IF(I3485&lt;&gt;"",INDIRECT("'"&amp;I3485&amp;"'!"&amp;J3485),"")</f>
        <v>0</v>
      </c>
      <c r="I3485" s="1510" t="s">
        <v>4998</v>
      </c>
      <c r="J3485" s="1506" t="s">
        <v>5809</v>
      </c>
      <c r="K3485" s="4"/>
    </row>
    <row r="3486" spans="1:11" ht="15">
      <c r="A3486">
        <v>3427</v>
      </c>
      <c r="B3486" s="721">
        <f>'Expenditures 16-24'!K129</f>
        <v>0</v>
      </c>
      <c r="F3486" s="4"/>
      <c r="G3486" s="1" t="b">
        <f t="shared" ca="1" si="55"/>
        <v>1</v>
      </c>
      <c r="H3486" s="1505" cm="1">
        <f t="array" aca="1" ref="H3486" ca="1">IF(I3486&lt;&gt;"",INDIRECT("'"&amp;I3486&amp;"'!"&amp;J3486),"")</f>
        <v>0</v>
      </c>
      <c r="I3486" s="1510" t="s">
        <v>4998</v>
      </c>
      <c r="J3486" s="1506" t="s">
        <v>5810</v>
      </c>
      <c r="K3486" s="4"/>
    </row>
    <row r="3487" spans="1:11" ht="15">
      <c r="A3487" s="5">
        <v>3428</v>
      </c>
      <c r="B3487" s="721"/>
      <c r="F3487" s="4" t="s">
        <v>4914</v>
      </c>
      <c r="G3487" s="1" t="b">
        <f t="shared" ca="1" si="55"/>
        <v>1</v>
      </c>
      <c r="H3487" s="1505" t="str" cm="1">
        <f t="array" aca="1" ref="H3487" ca="1">IF(I3487&lt;&gt;"",INDIRECT("'"&amp;I3487&amp;"'!"&amp;J3487),"")</f>
        <v/>
      </c>
      <c r="I3487" s="1510"/>
      <c r="J3487" s="1506"/>
      <c r="K3487" s="4"/>
    </row>
    <row r="3488" spans="1:11" ht="15">
      <c r="A3488">
        <v>3429</v>
      </c>
      <c r="B3488" s="721">
        <f>'Acct Summary 7-9'!E26</f>
        <v>0</v>
      </c>
      <c r="C3488" s="2" t="s">
        <v>504</v>
      </c>
      <c r="F3488" s="4"/>
      <c r="G3488" s="1" t="b">
        <f t="shared" ref="G3488:G3551" ca="1" si="56">H3488=B3488</f>
        <v>1</v>
      </c>
      <c r="H3488" s="1505" cm="1">
        <f t="array" aca="1" ref="H3488" ca="1">IF(I3488&lt;&gt;"",INDIRECT("'"&amp;I3488&amp;"'!"&amp;J3488),"")</f>
        <v>0</v>
      </c>
      <c r="I3488" s="1510" t="s">
        <v>4986</v>
      </c>
      <c r="J3488" s="1506" t="s">
        <v>5811</v>
      </c>
      <c r="K3488" s="4"/>
    </row>
    <row r="3489" spans="1:11" ht="15">
      <c r="A3489" s="5">
        <v>3430</v>
      </c>
      <c r="B3489" s="721"/>
      <c r="F3489" s="4" t="s">
        <v>4914</v>
      </c>
      <c r="G3489" s="1" t="b">
        <f t="shared" ca="1" si="56"/>
        <v>1</v>
      </c>
      <c r="H3489" s="1505" t="str" cm="1">
        <f t="array" aca="1" ref="H3489" ca="1">IF(I3489&lt;&gt;"",INDIRECT("'"&amp;I3489&amp;"'!"&amp;J3489),"")</f>
        <v/>
      </c>
      <c r="I3489" s="1510"/>
      <c r="J3489" s="1506"/>
      <c r="K3489" s="4"/>
    </row>
    <row r="3490" spans="1:11" ht="15">
      <c r="A3490">
        <v>3431</v>
      </c>
      <c r="B3490" s="721">
        <f>'Acct Summary 7-9'!G26</f>
        <v>0</v>
      </c>
      <c r="F3490" s="4"/>
      <c r="G3490" s="1" t="b">
        <f t="shared" ca="1" si="56"/>
        <v>1</v>
      </c>
      <c r="H3490" s="1505" cm="1">
        <f t="array" aca="1" ref="H3490" ca="1">IF(I3490&lt;&gt;"",INDIRECT("'"&amp;I3490&amp;"'!"&amp;J3490),"")</f>
        <v>0</v>
      </c>
      <c r="I3490" s="1510" t="s">
        <v>4986</v>
      </c>
      <c r="J3490" s="1506" t="s">
        <v>5812</v>
      </c>
      <c r="K3490" s="4"/>
    </row>
    <row r="3491" spans="1:11" ht="15">
      <c r="A3491">
        <v>3432</v>
      </c>
      <c r="B3491" s="721">
        <f>'Acct Summary 7-9'!H26</f>
        <v>0</v>
      </c>
      <c r="F3491" s="4"/>
      <c r="G3491" s="1" t="b">
        <f t="shared" ca="1" si="56"/>
        <v>1</v>
      </c>
      <c r="H3491" s="1505" cm="1">
        <f t="array" aca="1" ref="H3491" ca="1">IF(I3491&lt;&gt;"",INDIRECT("'"&amp;I3491&amp;"'!"&amp;J3491),"")</f>
        <v>0</v>
      </c>
      <c r="I3491" s="1510" t="s">
        <v>4986</v>
      </c>
      <c r="J3491" s="1506" t="s">
        <v>5813</v>
      </c>
      <c r="K3491" s="4"/>
    </row>
    <row r="3492" spans="1:11" ht="15">
      <c r="A3492" s="5">
        <v>3433</v>
      </c>
      <c r="B3492" s="721"/>
      <c r="F3492" s="4" t="s">
        <v>4914</v>
      </c>
      <c r="G3492" s="1" t="b">
        <f t="shared" ca="1" si="56"/>
        <v>1</v>
      </c>
      <c r="H3492" s="1505" t="str" cm="1">
        <f t="array" aca="1" ref="H3492" ca="1">IF(I3492&lt;&gt;"",INDIRECT("'"&amp;I3492&amp;"'!"&amp;J3492),"")</f>
        <v/>
      </c>
      <c r="I3492" s="1510"/>
      <c r="J3492" s="1506"/>
      <c r="K3492" s="4"/>
    </row>
    <row r="3493" spans="1:11" ht="15">
      <c r="A3493" s="5">
        <v>3434</v>
      </c>
      <c r="B3493" s="721"/>
      <c r="F3493" s="4" t="s">
        <v>4914</v>
      </c>
      <c r="G3493" s="1" t="b">
        <f t="shared" ca="1" si="56"/>
        <v>1</v>
      </c>
      <c r="H3493" s="1505" t="str" cm="1">
        <f t="array" aca="1" ref="H3493" ca="1">IF(I3493&lt;&gt;"",INDIRECT("'"&amp;I3493&amp;"'!"&amp;J3493),"")</f>
        <v/>
      </c>
      <c r="I3493" s="1510"/>
      <c r="J3493" s="1506"/>
      <c r="K3493" s="4"/>
    </row>
    <row r="3494" spans="1:11" ht="15">
      <c r="A3494" s="5">
        <v>3435</v>
      </c>
      <c r="B3494" s="721"/>
      <c r="F3494" s="4" t="s">
        <v>4914</v>
      </c>
      <c r="G3494" s="1" t="b">
        <f t="shared" ca="1" si="56"/>
        <v>1</v>
      </c>
      <c r="H3494" s="1505" t="str" cm="1">
        <f t="array" aca="1" ref="H3494" ca="1">IF(I3494&lt;&gt;"",INDIRECT("'"&amp;I3494&amp;"'!"&amp;J3494),"")</f>
        <v/>
      </c>
      <c r="I3494" s="1510"/>
      <c r="J3494" s="1506"/>
      <c r="K3494" s="4"/>
    </row>
    <row r="3495" spans="1:11" ht="15">
      <c r="A3495" s="5">
        <v>3436</v>
      </c>
      <c r="B3495" s="721"/>
      <c r="F3495" s="4" t="s">
        <v>4914</v>
      </c>
      <c r="G3495" s="1" t="b">
        <f t="shared" ca="1" si="56"/>
        <v>1</v>
      </c>
      <c r="H3495" s="1505" t="str" cm="1">
        <f t="array" aca="1" ref="H3495" ca="1">IF(I3495&lt;&gt;"",INDIRECT("'"&amp;I3495&amp;"'!"&amp;J3495),"")</f>
        <v/>
      </c>
      <c r="I3495" s="1510"/>
      <c r="J3495" s="1506"/>
      <c r="K3495" s="4"/>
    </row>
    <row r="3496" spans="1:11" ht="15">
      <c r="A3496" s="5">
        <v>3437</v>
      </c>
      <c r="B3496" s="721"/>
      <c r="F3496" s="4" t="s">
        <v>4914</v>
      </c>
      <c r="G3496" s="1" t="b">
        <f t="shared" ca="1" si="56"/>
        <v>1</v>
      </c>
      <c r="H3496" s="1505" t="str" cm="1">
        <f t="array" aca="1" ref="H3496" ca="1">IF(I3496&lt;&gt;"",INDIRECT("'"&amp;I3496&amp;"'!"&amp;J3496),"")</f>
        <v/>
      </c>
      <c r="I3496" s="1510"/>
      <c r="J3496" s="1506"/>
      <c r="K3496" s="4"/>
    </row>
    <row r="3497" spans="1:11" ht="15">
      <c r="A3497" s="5">
        <v>3438</v>
      </c>
      <c r="B3497" s="721"/>
      <c r="F3497" s="4" t="s">
        <v>4914</v>
      </c>
      <c r="G3497" s="1" t="b">
        <f t="shared" ca="1" si="56"/>
        <v>1</v>
      </c>
      <c r="H3497" s="1505" t="str" cm="1">
        <f t="array" aca="1" ref="H3497" ca="1">IF(I3497&lt;&gt;"",INDIRECT("'"&amp;I3497&amp;"'!"&amp;J3497),"")</f>
        <v/>
      </c>
      <c r="I3497" s="1510"/>
      <c r="J3497" s="1506"/>
      <c r="K3497" s="4"/>
    </row>
    <row r="3498" spans="1:11" ht="15">
      <c r="A3498" s="5">
        <v>3439</v>
      </c>
      <c r="B3498" s="721"/>
      <c r="F3498" s="4" t="s">
        <v>4914</v>
      </c>
      <c r="G3498" s="1" t="b">
        <f t="shared" ca="1" si="56"/>
        <v>1</v>
      </c>
      <c r="H3498" s="1505" t="str" cm="1">
        <f t="array" aca="1" ref="H3498" ca="1">IF(I3498&lt;&gt;"",INDIRECT("'"&amp;I3498&amp;"'!"&amp;J3498),"")</f>
        <v/>
      </c>
      <c r="I3498" s="1510"/>
      <c r="J3498" s="1506"/>
      <c r="K3498" s="4"/>
    </row>
    <row r="3499" spans="1:11" ht="15">
      <c r="A3499" s="5">
        <v>3440</v>
      </c>
      <c r="B3499" s="721"/>
      <c r="F3499" s="4" t="s">
        <v>4914</v>
      </c>
      <c r="G3499" s="1" t="b">
        <f t="shared" ca="1" si="56"/>
        <v>1</v>
      </c>
      <c r="H3499" s="1505" t="str" cm="1">
        <f t="array" aca="1" ref="H3499" ca="1">IF(I3499&lt;&gt;"",INDIRECT("'"&amp;I3499&amp;"'!"&amp;J3499),"")</f>
        <v/>
      </c>
      <c r="I3499" s="1510"/>
      <c r="J3499" s="1506"/>
      <c r="K3499" s="4"/>
    </row>
    <row r="3500" spans="1:11" ht="15">
      <c r="A3500" s="5">
        <v>3441</v>
      </c>
      <c r="B3500" s="721"/>
      <c r="F3500" s="4" t="s">
        <v>4914</v>
      </c>
      <c r="G3500" s="1" t="b">
        <f t="shared" ca="1" si="56"/>
        <v>1</v>
      </c>
      <c r="H3500" s="1505" t="str" cm="1">
        <f t="array" aca="1" ref="H3500" ca="1">IF(I3500&lt;&gt;"",INDIRECT("'"&amp;I3500&amp;"'!"&amp;J3500),"")</f>
        <v/>
      </c>
      <c r="I3500" s="1510"/>
      <c r="J3500" s="1506"/>
      <c r="K3500" s="4"/>
    </row>
    <row r="3501" spans="1:11" ht="15">
      <c r="A3501" s="5">
        <v>3442</v>
      </c>
      <c r="B3501" s="721"/>
      <c r="F3501" s="4" t="s">
        <v>4914</v>
      </c>
      <c r="G3501" s="1" t="b">
        <f t="shared" ca="1" si="56"/>
        <v>1</v>
      </c>
      <c r="H3501" s="1505" t="str" cm="1">
        <f t="array" aca="1" ref="H3501" ca="1">IF(I3501&lt;&gt;"",INDIRECT("'"&amp;I3501&amp;"'!"&amp;J3501),"")</f>
        <v/>
      </c>
      <c r="I3501" s="1510"/>
      <c r="J3501" s="1506"/>
      <c r="K3501" s="4"/>
    </row>
    <row r="3502" spans="1:11" ht="15">
      <c r="A3502" s="5">
        <v>3443</v>
      </c>
      <c r="B3502" s="721"/>
      <c r="F3502" s="4" t="s">
        <v>4914</v>
      </c>
      <c r="G3502" s="1" t="b">
        <f t="shared" ca="1" si="56"/>
        <v>1</v>
      </c>
      <c r="H3502" s="1505" t="str" cm="1">
        <f t="array" aca="1" ref="H3502" ca="1">IF(I3502&lt;&gt;"",INDIRECT("'"&amp;I3502&amp;"'!"&amp;J3502),"")</f>
        <v/>
      </c>
      <c r="I3502" s="1510"/>
      <c r="J3502" s="1506"/>
      <c r="K3502" s="4"/>
    </row>
    <row r="3503" spans="1:11" ht="15">
      <c r="A3503" s="5">
        <v>3444</v>
      </c>
      <c r="B3503" s="721"/>
      <c r="F3503" s="4" t="s">
        <v>4914</v>
      </c>
      <c r="G3503" s="1" t="b">
        <f t="shared" ca="1" si="56"/>
        <v>1</v>
      </c>
      <c r="H3503" s="1505" t="str" cm="1">
        <f t="array" aca="1" ref="H3503" ca="1">IF(I3503&lt;&gt;"",INDIRECT("'"&amp;I3503&amp;"'!"&amp;J3503),"")</f>
        <v/>
      </c>
      <c r="I3503" s="1510"/>
      <c r="J3503" s="1506"/>
      <c r="K3503" s="4"/>
    </row>
    <row r="3504" spans="1:11" ht="15">
      <c r="A3504" s="5">
        <v>3445</v>
      </c>
      <c r="B3504" s="721"/>
      <c r="F3504" s="4" t="s">
        <v>4914</v>
      </c>
      <c r="G3504" s="1" t="b">
        <f t="shared" ca="1" si="56"/>
        <v>1</v>
      </c>
      <c r="H3504" s="1505" t="str" cm="1">
        <f t="array" aca="1" ref="H3504" ca="1">IF(I3504&lt;&gt;"",INDIRECT("'"&amp;I3504&amp;"'!"&amp;J3504),"")</f>
        <v/>
      </c>
      <c r="I3504" s="1510"/>
      <c r="J3504" s="1506"/>
      <c r="K3504" s="4"/>
    </row>
    <row r="3505" spans="1:11" ht="15">
      <c r="A3505" s="5">
        <v>3446</v>
      </c>
      <c r="B3505" s="721"/>
      <c r="F3505" s="4" t="s">
        <v>4914</v>
      </c>
      <c r="G3505" s="1" t="b">
        <f t="shared" ca="1" si="56"/>
        <v>1</v>
      </c>
      <c r="H3505" s="1505" t="str" cm="1">
        <f t="array" aca="1" ref="H3505" ca="1">IF(I3505&lt;&gt;"",INDIRECT("'"&amp;I3505&amp;"'!"&amp;J3505),"")</f>
        <v/>
      </c>
      <c r="I3505" s="1510"/>
      <c r="J3505" s="1506"/>
      <c r="K3505" s="4"/>
    </row>
    <row r="3506" spans="1:11" ht="15">
      <c r="A3506" s="5">
        <v>3447</v>
      </c>
      <c r="B3506" s="721"/>
      <c r="F3506" s="4" t="s">
        <v>4914</v>
      </c>
      <c r="G3506" s="1" t="b">
        <f t="shared" ca="1" si="56"/>
        <v>1</v>
      </c>
      <c r="H3506" s="1505" t="str" cm="1">
        <f t="array" aca="1" ref="H3506" ca="1">IF(I3506&lt;&gt;"",INDIRECT("'"&amp;I3506&amp;"'!"&amp;J3506),"")</f>
        <v/>
      </c>
      <c r="I3506" s="1510"/>
      <c r="J3506" s="1506"/>
      <c r="K3506" s="4"/>
    </row>
    <row r="3507" spans="1:11" ht="15">
      <c r="A3507" s="5">
        <v>3448</v>
      </c>
      <c r="B3507" s="721"/>
      <c r="F3507" s="4" t="s">
        <v>4914</v>
      </c>
      <c r="G3507" s="1" t="b">
        <f t="shared" ca="1" si="56"/>
        <v>1</v>
      </c>
      <c r="H3507" s="1505" t="str" cm="1">
        <f t="array" aca="1" ref="H3507" ca="1">IF(I3507&lt;&gt;"",INDIRECT("'"&amp;I3507&amp;"'!"&amp;J3507),"")</f>
        <v/>
      </c>
      <c r="I3507" s="1510"/>
      <c r="J3507" s="1506"/>
      <c r="K3507" s="4"/>
    </row>
    <row r="3508" spans="1:11" ht="15">
      <c r="A3508" s="5">
        <v>3449</v>
      </c>
      <c r="B3508" s="721"/>
      <c r="F3508" s="4" t="s">
        <v>4914</v>
      </c>
      <c r="G3508" s="1" t="b">
        <f t="shared" ca="1" si="56"/>
        <v>1</v>
      </c>
      <c r="H3508" s="1505" t="str" cm="1">
        <f t="array" aca="1" ref="H3508" ca="1">IF(I3508&lt;&gt;"",INDIRECT("'"&amp;I3508&amp;"'!"&amp;J3508),"")</f>
        <v/>
      </c>
      <c r="I3508" s="1510"/>
      <c r="J3508" s="1506"/>
      <c r="K3508" s="4"/>
    </row>
    <row r="3509" spans="1:11" ht="15">
      <c r="A3509" s="5">
        <v>3450</v>
      </c>
      <c r="B3509" s="721"/>
      <c r="F3509" s="4" t="s">
        <v>4914</v>
      </c>
      <c r="G3509" s="1" t="b">
        <f t="shared" ca="1" si="56"/>
        <v>1</v>
      </c>
      <c r="H3509" s="1505" t="str" cm="1">
        <f t="array" aca="1" ref="H3509" ca="1">IF(I3509&lt;&gt;"",INDIRECT("'"&amp;I3509&amp;"'!"&amp;J3509),"")</f>
        <v/>
      </c>
      <c r="I3509" s="1510"/>
      <c r="J3509" s="1506"/>
      <c r="K3509" s="4"/>
    </row>
    <row r="3510" spans="1:11" ht="15">
      <c r="A3510" s="5">
        <v>3451</v>
      </c>
      <c r="B3510" s="721"/>
      <c r="F3510" s="4" t="s">
        <v>4914</v>
      </c>
      <c r="G3510" s="1" t="b">
        <f t="shared" ca="1" si="56"/>
        <v>1</v>
      </c>
      <c r="H3510" s="1505" t="str" cm="1">
        <f t="array" aca="1" ref="H3510" ca="1">IF(I3510&lt;&gt;"",INDIRECT("'"&amp;I3510&amp;"'!"&amp;J3510),"")</f>
        <v/>
      </c>
      <c r="I3510" s="1510"/>
      <c r="J3510" s="1506"/>
      <c r="K3510" s="4"/>
    </row>
    <row r="3511" spans="1:11" ht="15">
      <c r="A3511" s="5">
        <v>3452</v>
      </c>
      <c r="B3511" s="721"/>
      <c r="F3511" s="4" t="s">
        <v>4914</v>
      </c>
      <c r="G3511" s="1" t="b">
        <f t="shared" ca="1" si="56"/>
        <v>1</v>
      </c>
      <c r="H3511" s="1505" t="str" cm="1">
        <f t="array" aca="1" ref="H3511" ca="1">IF(I3511&lt;&gt;"",INDIRECT("'"&amp;I3511&amp;"'!"&amp;J3511),"")</f>
        <v/>
      </c>
      <c r="I3511" s="1510"/>
      <c r="J3511" s="1506"/>
      <c r="K3511" s="4"/>
    </row>
    <row r="3512" spans="1:11" ht="15">
      <c r="A3512" s="5">
        <v>3453</v>
      </c>
      <c r="B3512" s="721"/>
      <c r="F3512" s="4" t="s">
        <v>4914</v>
      </c>
      <c r="G3512" s="1" t="b">
        <f t="shared" ca="1" si="56"/>
        <v>1</v>
      </c>
      <c r="H3512" s="1505" t="str" cm="1">
        <f t="array" aca="1" ref="H3512" ca="1">IF(I3512&lt;&gt;"",INDIRECT("'"&amp;I3512&amp;"'!"&amp;J3512),"")</f>
        <v/>
      </c>
      <c r="I3512" s="1510"/>
      <c r="J3512" s="1506"/>
      <c r="K3512" s="4"/>
    </row>
    <row r="3513" spans="1:11" ht="15">
      <c r="A3513" s="5">
        <v>3454</v>
      </c>
      <c r="B3513" s="721"/>
      <c r="F3513" s="4" t="s">
        <v>4914</v>
      </c>
      <c r="G3513" s="1" t="b">
        <f t="shared" ca="1" si="56"/>
        <v>1</v>
      </c>
      <c r="H3513" s="1505" t="str" cm="1">
        <f t="array" aca="1" ref="H3513" ca="1">IF(I3513&lt;&gt;"",INDIRECT("'"&amp;I3513&amp;"'!"&amp;J3513),"")</f>
        <v/>
      </c>
      <c r="I3513" s="1510"/>
      <c r="J3513" s="1506"/>
      <c r="K3513" s="4"/>
    </row>
    <row r="3514" spans="1:11" ht="15">
      <c r="A3514" s="5">
        <v>3455</v>
      </c>
      <c r="B3514" s="721"/>
      <c r="F3514" s="4" t="s">
        <v>4914</v>
      </c>
      <c r="G3514" s="1" t="b">
        <f t="shared" ca="1" si="56"/>
        <v>1</v>
      </c>
      <c r="H3514" s="1505" t="str" cm="1">
        <f t="array" aca="1" ref="H3514" ca="1">IF(I3514&lt;&gt;"",INDIRECT("'"&amp;I3514&amp;"'!"&amp;J3514),"")</f>
        <v/>
      </c>
      <c r="I3514" s="1510"/>
      <c r="J3514" s="1506"/>
      <c r="K3514" s="4"/>
    </row>
    <row r="3515" spans="1:11" ht="15">
      <c r="A3515" s="5">
        <v>3456</v>
      </c>
      <c r="B3515" s="721"/>
      <c r="F3515" s="4" t="s">
        <v>4914</v>
      </c>
      <c r="G3515" s="1" t="b">
        <f t="shared" ca="1" si="56"/>
        <v>1</v>
      </c>
      <c r="H3515" s="1505" t="str" cm="1">
        <f t="array" aca="1" ref="H3515" ca="1">IF(I3515&lt;&gt;"",INDIRECT("'"&amp;I3515&amp;"'!"&amp;J3515),"")</f>
        <v/>
      </c>
      <c r="I3515" s="1510"/>
      <c r="J3515" s="1506"/>
      <c r="K3515" s="4"/>
    </row>
    <row r="3516" spans="1:11" ht="15">
      <c r="A3516" s="5">
        <v>3457</v>
      </c>
      <c r="B3516" s="721"/>
      <c r="F3516" s="4" t="s">
        <v>4914</v>
      </c>
      <c r="G3516" s="1" t="b">
        <f t="shared" ca="1" si="56"/>
        <v>1</v>
      </c>
      <c r="H3516" s="1505" t="str" cm="1">
        <f t="array" aca="1" ref="H3516" ca="1">IF(I3516&lt;&gt;"",INDIRECT("'"&amp;I3516&amp;"'!"&amp;J3516),"")</f>
        <v/>
      </c>
      <c r="I3516" s="1510"/>
      <c r="J3516" s="1506"/>
      <c r="K3516" s="4"/>
    </row>
    <row r="3517" spans="1:11" ht="15">
      <c r="A3517">
        <v>3458</v>
      </c>
      <c r="B3517" s="721">
        <f>'Assets-Liab 5-6'!H6</f>
        <v>0</v>
      </c>
      <c r="F3517" s="4"/>
      <c r="G3517" s="1" t="b">
        <f t="shared" ca="1" si="56"/>
        <v>1</v>
      </c>
      <c r="H3517" s="1505" cm="1">
        <f t="array" aca="1" ref="H3517" ca="1">IF(I3517&lt;&gt;"",INDIRECT("'"&amp;I3517&amp;"'!"&amp;J3517),"")</f>
        <v>0</v>
      </c>
      <c r="I3517" s="1510" t="s">
        <v>4916</v>
      </c>
      <c r="J3517" s="1506" t="s">
        <v>5590</v>
      </c>
      <c r="K3517" s="4"/>
    </row>
    <row r="3518" spans="1:11" ht="15">
      <c r="A3518" s="5">
        <v>3459</v>
      </c>
      <c r="B3518" s="721"/>
      <c r="F3518" s="4" t="s">
        <v>4914</v>
      </c>
      <c r="G3518" s="1" t="b">
        <f t="shared" ca="1" si="56"/>
        <v>1</v>
      </c>
      <c r="H3518" s="1505" t="str" cm="1">
        <f t="array" aca="1" ref="H3518" ca="1">IF(I3518&lt;&gt;"",INDIRECT("'"&amp;I3518&amp;"'!"&amp;J3518),"")</f>
        <v/>
      </c>
      <c r="I3518" s="1510"/>
      <c r="J3518" s="1506"/>
      <c r="K3518" s="4"/>
    </row>
    <row r="3519" spans="1:11" ht="15">
      <c r="A3519" s="5">
        <v>3460</v>
      </c>
      <c r="B3519" s="721"/>
      <c r="D3519" s="4" t="s">
        <v>115</v>
      </c>
      <c r="F3519" s="4" t="s">
        <v>4914</v>
      </c>
      <c r="G3519" s="1" t="b">
        <f t="shared" ca="1" si="56"/>
        <v>1</v>
      </c>
      <c r="H3519" s="1505" t="str" cm="1">
        <f t="array" aca="1" ref="H3519" ca="1">IF(I3519&lt;&gt;"",INDIRECT("'"&amp;I3519&amp;"'!"&amp;J3519),"")</f>
        <v/>
      </c>
      <c r="I3519" s="1510"/>
      <c r="J3519" s="1506"/>
      <c r="K3519" s="4"/>
    </row>
    <row r="3520" spans="1:11" ht="15">
      <c r="A3520" s="5">
        <v>3461</v>
      </c>
      <c r="B3520" s="721"/>
      <c r="D3520" s="4" t="s">
        <v>115</v>
      </c>
      <c r="F3520" s="4" t="s">
        <v>4914</v>
      </c>
      <c r="G3520" s="1" t="b">
        <f t="shared" ca="1" si="56"/>
        <v>1</v>
      </c>
      <c r="H3520" s="1505" t="str" cm="1">
        <f t="array" aca="1" ref="H3520" ca="1">IF(I3520&lt;&gt;"",INDIRECT("'"&amp;I3520&amp;"'!"&amp;J3520),"")</f>
        <v/>
      </c>
      <c r="I3520" s="1510"/>
      <c r="J3520" s="1506"/>
      <c r="K3520" s="4"/>
    </row>
    <row r="3521" spans="1:11" ht="15">
      <c r="A3521" s="5">
        <v>3462</v>
      </c>
      <c r="B3521" s="721"/>
      <c r="D3521" s="4" t="s">
        <v>115</v>
      </c>
      <c r="F3521" s="4" t="s">
        <v>4914</v>
      </c>
      <c r="G3521" s="1" t="b">
        <f t="shared" ca="1" si="56"/>
        <v>1</v>
      </c>
      <c r="H3521" s="1505" t="str" cm="1">
        <f t="array" aca="1" ref="H3521" ca="1">IF(I3521&lt;&gt;"",INDIRECT("'"&amp;I3521&amp;"'!"&amp;J3521),"")</f>
        <v/>
      </c>
      <c r="I3521" s="1510"/>
      <c r="J3521" s="1506"/>
      <c r="K3521" s="4"/>
    </row>
    <row r="3522" spans="1:11" ht="15">
      <c r="A3522" s="5">
        <v>3463</v>
      </c>
      <c r="B3522" s="721"/>
      <c r="D3522" s="4" t="s">
        <v>115</v>
      </c>
      <c r="F3522" s="4" t="s">
        <v>4914</v>
      </c>
      <c r="G3522" s="1" t="b">
        <f t="shared" ca="1" si="56"/>
        <v>1</v>
      </c>
      <c r="H3522" s="1505" t="str" cm="1">
        <f t="array" aca="1" ref="H3522" ca="1">IF(I3522&lt;&gt;"",INDIRECT("'"&amp;I3522&amp;"'!"&amp;J3522),"")</f>
        <v/>
      </c>
      <c r="I3522" s="1510"/>
      <c r="J3522" s="1506"/>
      <c r="K3522" s="4"/>
    </row>
    <row r="3523" spans="1:11" ht="15">
      <c r="A3523" s="5">
        <v>3464</v>
      </c>
      <c r="B3523" s="721"/>
      <c r="D3523" s="4" t="s">
        <v>115</v>
      </c>
      <c r="F3523" s="4" t="s">
        <v>4914</v>
      </c>
      <c r="G3523" s="1" t="b">
        <f t="shared" ca="1" si="56"/>
        <v>1</v>
      </c>
      <c r="H3523" s="1505" t="str" cm="1">
        <f t="array" aca="1" ref="H3523" ca="1">IF(I3523&lt;&gt;"",INDIRECT("'"&amp;I3523&amp;"'!"&amp;J3523),"")</f>
        <v/>
      </c>
      <c r="I3523" s="1510"/>
      <c r="J3523" s="1506"/>
      <c r="K3523" s="4"/>
    </row>
    <row r="3524" spans="1:11" ht="15">
      <c r="A3524" s="5">
        <v>3465</v>
      </c>
      <c r="B3524" s="721"/>
      <c r="D3524" s="4" t="s">
        <v>115</v>
      </c>
      <c r="F3524" s="4" t="s">
        <v>4914</v>
      </c>
      <c r="G3524" s="1" t="b">
        <f t="shared" ca="1" si="56"/>
        <v>1</v>
      </c>
      <c r="H3524" s="1505" t="str" cm="1">
        <f t="array" aca="1" ref="H3524" ca="1">IF(I3524&lt;&gt;"",INDIRECT("'"&amp;I3524&amp;"'!"&amp;J3524),"")</f>
        <v/>
      </c>
      <c r="I3524" s="1510"/>
      <c r="J3524" s="1506"/>
      <c r="K3524" s="4"/>
    </row>
    <row r="3525" spans="1:11" ht="15">
      <c r="A3525" s="5">
        <v>3466</v>
      </c>
      <c r="B3525" s="721"/>
      <c r="D3525" s="4" t="s">
        <v>115</v>
      </c>
      <c r="F3525" s="4" t="s">
        <v>4914</v>
      </c>
      <c r="G3525" s="1" t="b">
        <f t="shared" ca="1" si="56"/>
        <v>1</v>
      </c>
      <c r="H3525" s="1505" t="str" cm="1">
        <f t="array" aca="1" ref="H3525" ca="1">IF(I3525&lt;&gt;"",INDIRECT("'"&amp;I3525&amp;"'!"&amp;J3525),"")</f>
        <v/>
      </c>
      <c r="I3525" s="1510"/>
      <c r="J3525" s="1506"/>
      <c r="K3525" s="4"/>
    </row>
    <row r="3526" spans="1:11" ht="15">
      <c r="A3526" s="5">
        <v>3467</v>
      </c>
      <c r="B3526" s="721"/>
      <c r="D3526" s="4" t="s">
        <v>115</v>
      </c>
      <c r="F3526" s="4" t="s">
        <v>4914</v>
      </c>
      <c r="G3526" s="1" t="b">
        <f t="shared" ca="1" si="56"/>
        <v>1</v>
      </c>
      <c r="H3526" s="1505" t="str" cm="1">
        <f t="array" aca="1" ref="H3526" ca="1">IF(I3526&lt;&gt;"",INDIRECT("'"&amp;I3526&amp;"'!"&amp;J3526),"")</f>
        <v/>
      </c>
      <c r="I3526" s="1510"/>
      <c r="J3526" s="1506"/>
      <c r="K3526" s="4"/>
    </row>
    <row r="3527" spans="1:11" ht="15">
      <c r="A3527" s="5">
        <v>3468</v>
      </c>
      <c r="B3527" s="721"/>
      <c r="D3527" s="4" t="s">
        <v>115</v>
      </c>
      <c r="F3527" s="4" t="s">
        <v>4914</v>
      </c>
      <c r="G3527" s="1" t="b">
        <f t="shared" ca="1" si="56"/>
        <v>1</v>
      </c>
      <c r="H3527" s="1505" t="str" cm="1">
        <f t="array" aca="1" ref="H3527" ca="1">IF(I3527&lt;&gt;"",INDIRECT("'"&amp;I3527&amp;"'!"&amp;J3527),"")</f>
        <v/>
      </c>
      <c r="I3527" s="1510"/>
      <c r="J3527" s="1506"/>
      <c r="K3527" s="4"/>
    </row>
    <row r="3528" spans="1:11" ht="15">
      <c r="A3528">
        <v>3469</v>
      </c>
      <c r="B3528" s="721">
        <f>'Acct Summary 7-9'!C36</f>
        <v>0</v>
      </c>
      <c r="F3528" s="4"/>
      <c r="G3528" s="1" t="b">
        <f t="shared" ca="1" si="56"/>
        <v>1</v>
      </c>
      <c r="H3528" s="1505" cm="1">
        <f t="array" aca="1" ref="H3528" ca="1">IF(I3528&lt;&gt;"",INDIRECT("'"&amp;I3528&amp;"'!"&amp;J3528),"")</f>
        <v>0</v>
      </c>
      <c r="I3528" s="1510" t="s">
        <v>4986</v>
      </c>
      <c r="J3528" s="1506" t="s">
        <v>5814</v>
      </c>
      <c r="K3528" s="4"/>
    </row>
    <row r="3529" spans="1:11" ht="15">
      <c r="A3529">
        <v>3470</v>
      </c>
      <c r="B3529" s="721">
        <f>'Acct Summary 7-9'!D36</f>
        <v>0</v>
      </c>
      <c r="F3529" s="4"/>
      <c r="G3529" s="1" t="b">
        <f t="shared" ca="1" si="56"/>
        <v>1</v>
      </c>
      <c r="H3529" s="1505" cm="1">
        <f t="array" aca="1" ref="H3529" ca="1">IF(I3529&lt;&gt;"",INDIRECT("'"&amp;I3529&amp;"'!"&amp;J3529),"")</f>
        <v>0</v>
      </c>
      <c r="I3529" s="1510" t="s">
        <v>4986</v>
      </c>
      <c r="J3529" s="1506" t="s">
        <v>5815</v>
      </c>
      <c r="K3529" s="4"/>
    </row>
    <row r="3530" spans="1:11" ht="15">
      <c r="A3530">
        <v>3471</v>
      </c>
      <c r="B3530" s="721">
        <f>'Acct Summary 7-9'!F36</f>
        <v>0</v>
      </c>
      <c r="F3530" s="4"/>
      <c r="G3530" s="1" t="b">
        <f t="shared" ca="1" si="56"/>
        <v>1</v>
      </c>
      <c r="H3530" s="1505" cm="1">
        <f t="array" aca="1" ref="H3530" ca="1">IF(I3530&lt;&gt;"",INDIRECT("'"&amp;I3530&amp;"'!"&amp;J3530),"")</f>
        <v>0</v>
      </c>
      <c r="I3530" s="1510" t="s">
        <v>4986</v>
      </c>
      <c r="J3530" s="1506" t="s">
        <v>5816</v>
      </c>
      <c r="K3530" s="4"/>
    </row>
    <row r="3531" spans="1:11" ht="15">
      <c r="A3531">
        <v>3472</v>
      </c>
      <c r="B3531" s="721">
        <f>'Acct Summary 7-9'!G36</f>
        <v>0</v>
      </c>
      <c r="F3531" s="4"/>
      <c r="G3531" s="1" t="b">
        <f t="shared" ca="1" si="56"/>
        <v>1</v>
      </c>
      <c r="H3531" s="1505" cm="1">
        <f t="array" aca="1" ref="H3531" ca="1">IF(I3531&lt;&gt;"",INDIRECT("'"&amp;I3531&amp;"'!"&amp;J3531),"")</f>
        <v>0</v>
      </c>
      <c r="I3531" s="1510" t="s">
        <v>4986</v>
      </c>
      <c r="J3531" s="1506" t="s">
        <v>5817</v>
      </c>
      <c r="K3531" s="4"/>
    </row>
    <row r="3532" spans="1:11" ht="15">
      <c r="A3532">
        <v>3473</v>
      </c>
      <c r="B3532" s="721">
        <f>'Acct Summary 7-9'!H36</f>
        <v>0</v>
      </c>
      <c r="F3532" s="4"/>
      <c r="G3532" s="1" t="b">
        <f t="shared" ca="1" si="56"/>
        <v>1</v>
      </c>
      <c r="H3532" s="1505" cm="1">
        <f t="array" aca="1" ref="H3532" ca="1">IF(I3532&lt;&gt;"",INDIRECT("'"&amp;I3532&amp;"'!"&amp;J3532),"")</f>
        <v>0</v>
      </c>
      <c r="I3532" s="1510" t="s">
        <v>4986</v>
      </c>
      <c r="J3532" s="1506" t="s">
        <v>5818</v>
      </c>
      <c r="K3532" s="4"/>
    </row>
    <row r="3533" spans="1:11" ht="15">
      <c r="A3533" s="5">
        <v>3474</v>
      </c>
      <c r="B3533" s="721"/>
      <c r="F3533" s="4" t="s">
        <v>4914</v>
      </c>
      <c r="G3533" s="1" t="b">
        <f t="shared" ca="1" si="56"/>
        <v>1</v>
      </c>
      <c r="H3533" s="1505" t="str" cm="1">
        <f t="array" aca="1" ref="H3533" ca="1">IF(I3533&lt;&gt;"",INDIRECT("'"&amp;I3533&amp;"'!"&amp;J3533),"")</f>
        <v/>
      </c>
      <c r="I3533" s="1510"/>
      <c r="J3533" s="1506"/>
      <c r="K3533" s="4"/>
    </row>
    <row r="3534" spans="1:11" ht="15">
      <c r="A3534" s="5">
        <v>3475</v>
      </c>
      <c r="B3534" s="721"/>
      <c r="F3534" s="4" t="s">
        <v>4914</v>
      </c>
      <c r="G3534" s="1" t="b">
        <f t="shared" ca="1" si="56"/>
        <v>1</v>
      </c>
      <c r="H3534" s="1505" t="str" cm="1">
        <f t="array" aca="1" ref="H3534" ca="1">IF(I3534&lt;&gt;"",INDIRECT("'"&amp;I3534&amp;"'!"&amp;J3534),"")</f>
        <v/>
      </c>
      <c r="I3534" s="1510"/>
      <c r="J3534" s="1506"/>
      <c r="K3534" s="4"/>
    </row>
    <row r="3535" spans="1:11" ht="15">
      <c r="A3535" s="5">
        <v>3476</v>
      </c>
      <c r="B3535" s="721"/>
      <c r="F3535" s="4" t="s">
        <v>4914</v>
      </c>
      <c r="G3535" s="1" t="b">
        <f t="shared" ca="1" si="56"/>
        <v>1</v>
      </c>
      <c r="H3535" s="1505" t="str" cm="1">
        <f t="array" aca="1" ref="H3535" ca="1">IF(I3535&lt;&gt;"",INDIRECT("'"&amp;I3535&amp;"'!"&amp;J3535),"")</f>
        <v/>
      </c>
      <c r="I3535" s="1510"/>
      <c r="J3535" s="1506"/>
      <c r="K3535" s="4"/>
    </row>
    <row r="3536" spans="1:11" ht="15">
      <c r="A3536" s="5">
        <v>3477</v>
      </c>
      <c r="B3536" s="721"/>
      <c r="F3536" s="4" t="s">
        <v>4914</v>
      </c>
      <c r="G3536" s="1" t="b">
        <f t="shared" ca="1" si="56"/>
        <v>1</v>
      </c>
      <c r="H3536" s="1505" t="str" cm="1">
        <f t="array" aca="1" ref="H3536" ca="1">IF(I3536&lt;&gt;"",INDIRECT("'"&amp;I3536&amp;"'!"&amp;J3536),"")</f>
        <v/>
      </c>
      <c r="I3536" s="1510"/>
      <c r="J3536" s="1506"/>
      <c r="K3536" s="4"/>
    </row>
    <row r="3537" spans="1:11" ht="15">
      <c r="A3537" s="5">
        <v>3478</v>
      </c>
      <c r="B3537" s="721"/>
      <c r="F3537" s="4" t="s">
        <v>4914</v>
      </c>
      <c r="G3537" s="1" t="b">
        <f t="shared" ca="1" si="56"/>
        <v>1</v>
      </c>
      <c r="H3537" s="1505" t="str" cm="1">
        <f t="array" aca="1" ref="H3537" ca="1">IF(I3537&lt;&gt;"",INDIRECT("'"&amp;I3537&amp;"'!"&amp;J3537),"")</f>
        <v/>
      </c>
      <c r="I3537" s="1510"/>
      <c r="J3537" s="1506"/>
      <c r="K3537" s="4"/>
    </row>
    <row r="3538" spans="1:11" ht="15">
      <c r="A3538" s="5">
        <v>3479</v>
      </c>
      <c r="B3538" s="721"/>
      <c r="F3538" s="4" t="s">
        <v>4914</v>
      </c>
      <c r="G3538" s="1" t="b">
        <f t="shared" ca="1" si="56"/>
        <v>1</v>
      </c>
      <c r="H3538" s="1505" t="str" cm="1">
        <f t="array" aca="1" ref="H3538" ca="1">IF(I3538&lt;&gt;"",INDIRECT("'"&amp;I3538&amp;"'!"&amp;J3538),"")</f>
        <v/>
      </c>
      <c r="I3538" s="1510"/>
      <c r="J3538" s="1506"/>
      <c r="K3538" s="4"/>
    </row>
    <row r="3539" spans="1:11" ht="15">
      <c r="A3539" s="5">
        <v>3480</v>
      </c>
      <c r="B3539" s="721"/>
      <c r="F3539" s="4" t="s">
        <v>4914</v>
      </c>
      <c r="G3539" s="1" t="b">
        <f t="shared" ca="1" si="56"/>
        <v>1</v>
      </c>
      <c r="H3539" s="1505" t="str" cm="1">
        <f t="array" aca="1" ref="H3539" ca="1">IF(I3539&lt;&gt;"",INDIRECT("'"&amp;I3539&amp;"'!"&amp;J3539),"")</f>
        <v/>
      </c>
      <c r="I3539" s="1510"/>
      <c r="J3539" s="1506"/>
      <c r="K3539" s="4"/>
    </row>
    <row r="3540" spans="1:11" ht="15">
      <c r="A3540" s="5">
        <v>3481</v>
      </c>
      <c r="B3540" s="721"/>
      <c r="F3540" s="4" t="s">
        <v>4914</v>
      </c>
      <c r="G3540" s="1" t="b">
        <f t="shared" ca="1" si="56"/>
        <v>1</v>
      </c>
      <c r="H3540" s="1505" t="str" cm="1">
        <f t="array" aca="1" ref="H3540" ca="1">IF(I3540&lt;&gt;"",INDIRECT("'"&amp;I3540&amp;"'!"&amp;J3540),"")</f>
        <v/>
      </c>
      <c r="I3540" s="1510"/>
      <c r="J3540" s="1506"/>
      <c r="K3540" s="4"/>
    </row>
    <row r="3541" spans="1:11" ht="15">
      <c r="A3541" s="5">
        <v>3482</v>
      </c>
      <c r="B3541" s="721"/>
      <c r="F3541" s="4" t="s">
        <v>4914</v>
      </c>
      <c r="G3541" s="1" t="b">
        <f t="shared" ca="1" si="56"/>
        <v>1</v>
      </c>
      <c r="H3541" s="1505" t="str" cm="1">
        <f t="array" aca="1" ref="H3541" ca="1">IF(I3541&lt;&gt;"",INDIRECT("'"&amp;I3541&amp;"'!"&amp;J3541),"")</f>
        <v/>
      </c>
      <c r="I3541" s="1510"/>
      <c r="J3541" s="1506"/>
      <c r="K3541" s="4"/>
    </row>
    <row r="3542" spans="1:11" ht="15">
      <c r="A3542" s="5">
        <v>3483</v>
      </c>
      <c r="B3542" s="721"/>
      <c r="F3542" s="4" t="s">
        <v>4914</v>
      </c>
      <c r="G3542" s="1" t="b">
        <f t="shared" ca="1" si="56"/>
        <v>1</v>
      </c>
      <c r="H3542" s="1505" t="str" cm="1">
        <f t="array" aca="1" ref="H3542" ca="1">IF(I3542&lt;&gt;"",INDIRECT("'"&amp;I3542&amp;"'!"&amp;J3542),"")</f>
        <v/>
      </c>
      <c r="I3542" s="1510"/>
      <c r="J3542" s="1506"/>
      <c r="K3542" s="4"/>
    </row>
    <row r="3543" spans="1:11" ht="15">
      <c r="A3543" s="5">
        <v>3484</v>
      </c>
      <c r="B3543" s="721"/>
      <c r="F3543" s="4" t="s">
        <v>4914</v>
      </c>
      <c r="G3543" s="1" t="b">
        <f t="shared" ca="1" si="56"/>
        <v>1</v>
      </c>
      <c r="H3543" s="1505" t="str" cm="1">
        <f t="array" aca="1" ref="H3543" ca="1">IF(I3543&lt;&gt;"",INDIRECT("'"&amp;I3543&amp;"'!"&amp;J3543),"")</f>
        <v/>
      </c>
      <c r="I3543" s="1510"/>
      <c r="J3543" s="1506"/>
      <c r="K3543" s="4"/>
    </row>
    <row r="3544" spans="1:11" ht="15">
      <c r="A3544">
        <v>3485</v>
      </c>
      <c r="B3544" s="721">
        <f>'Assets-Liab 5-6'!K4</f>
        <v>13689874</v>
      </c>
      <c r="F3544" s="4"/>
      <c r="G3544" s="1" t="b">
        <f t="shared" ca="1" si="56"/>
        <v>1</v>
      </c>
      <c r="H3544" s="1505" cm="1">
        <f t="array" aca="1" ref="H3544" ca="1">IF(I3544&lt;&gt;"",INDIRECT("'"&amp;I3544&amp;"'!"&amp;J3544),"")</f>
        <v>13689874</v>
      </c>
      <c r="I3544" s="1510" t="s">
        <v>4916</v>
      </c>
      <c r="J3544" s="1506" t="s">
        <v>5819</v>
      </c>
      <c r="K3544" s="4"/>
    </row>
    <row r="3545" spans="1:11" ht="15">
      <c r="A3545" s="5">
        <v>3486</v>
      </c>
      <c r="B3545" s="721"/>
      <c r="F3545" s="4" t="s">
        <v>4914</v>
      </c>
      <c r="G3545" s="1" t="b">
        <f t="shared" ca="1" si="56"/>
        <v>1</v>
      </c>
      <c r="H3545" s="1505" t="str" cm="1">
        <f t="array" aca="1" ref="H3545" ca="1">IF(I3545&lt;&gt;"",INDIRECT("'"&amp;I3545&amp;"'!"&amp;J3545),"")</f>
        <v/>
      </c>
      <c r="I3545" s="1510"/>
      <c r="J3545" s="1506"/>
      <c r="K3545" s="4"/>
    </row>
    <row r="3546" spans="1:11" ht="15">
      <c r="A3546">
        <v>3487</v>
      </c>
      <c r="B3546" s="721">
        <f>'Assets-Liab 5-6'!K6</f>
        <v>2553675</v>
      </c>
      <c r="F3546" s="4"/>
      <c r="G3546" s="1" t="b">
        <f t="shared" ca="1" si="56"/>
        <v>1</v>
      </c>
      <c r="H3546" s="1505" cm="1">
        <f t="array" aca="1" ref="H3546" ca="1">IF(I3546&lt;&gt;"",INDIRECT("'"&amp;I3546&amp;"'!"&amp;J3546),"")</f>
        <v>2553675</v>
      </c>
      <c r="I3546" s="1510" t="s">
        <v>4916</v>
      </c>
      <c r="J3546" s="1506" t="s">
        <v>5820</v>
      </c>
      <c r="K3546" s="4"/>
    </row>
    <row r="3547" spans="1:11" ht="15">
      <c r="A3547">
        <v>3488</v>
      </c>
      <c r="B3547" s="721">
        <f>'Assets-Liab 5-6'!K10</f>
        <v>0</v>
      </c>
      <c r="F3547" s="4"/>
      <c r="G3547" s="1" t="b">
        <f t="shared" ca="1" si="56"/>
        <v>1</v>
      </c>
      <c r="H3547" s="1505" cm="1">
        <f t="array" aca="1" ref="H3547" ca="1">IF(I3547&lt;&gt;"",INDIRECT("'"&amp;I3547&amp;"'!"&amp;J3547),"")</f>
        <v>0</v>
      </c>
      <c r="I3547" s="1510" t="s">
        <v>4916</v>
      </c>
      <c r="J3547" s="1506" t="s">
        <v>5616</v>
      </c>
      <c r="K3547" s="4"/>
    </row>
    <row r="3548" spans="1:11" ht="15">
      <c r="A3548">
        <v>3489</v>
      </c>
      <c r="B3548" s="721">
        <f>'Assets-Liab 5-6'!K5</f>
        <v>0</v>
      </c>
      <c r="F3548" s="4"/>
      <c r="G3548" s="1" t="b">
        <f t="shared" ca="1" si="56"/>
        <v>1</v>
      </c>
      <c r="H3548" s="1505" cm="1">
        <f t="array" aca="1" ref="H3548" ca="1">IF(I3548&lt;&gt;"",INDIRECT("'"&amp;I3548&amp;"'!"&amp;J3548),"")</f>
        <v>0</v>
      </c>
      <c r="I3548" s="1510" t="s">
        <v>4916</v>
      </c>
      <c r="J3548" s="1506" t="s">
        <v>5220</v>
      </c>
      <c r="K3548" s="4"/>
    </row>
    <row r="3549" spans="1:11" ht="15">
      <c r="A3549">
        <v>3490</v>
      </c>
      <c r="B3549" s="721">
        <f>'Assets-Liab 5-6'!K12</f>
        <v>0</v>
      </c>
      <c r="F3549" s="4"/>
      <c r="G3549" s="1" t="b">
        <f t="shared" ca="1" si="56"/>
        <v>1</v>
      </c>
      <c r="H3549" s="1505" cm="1">
        <f t="array" aca="1" ref="H3549" ca="1">IF(I3549&lt;&gt;"",INDIRECT("'"&amp;I3549&amp;"'!"&amp;J3549),"")</f>
        <v>0</v>
      </c>
      <c r="I3549" s="1510" t="s">
        <v>4916</v>
      </c>
      <c r="J3549" s="1506" t="s">
        <v>5223</v>
      </c>
      <c r="K3549" s="4"/>
    </row>
    <row r="3550" spans="1:11" ht="15">
      <c r="A3550">
        <v>3491</v>
      </c>
      <c r="B3550" s="721">
        <f>'Assets-Liab 5-6'!K13</f>
        <v>16243549</v>
      </c>
      <c r="F3550" s="4"/>
      <c r="G3550" s="1" t="b">
        <f t="shared" ca="1" si="56"/>
        <v>1</v>
      </c>
      <c r="H3550" s="1505" cm="1">
        <f t="array" aca="1" ref="H3550" ca="1">IF(I3550&lt;&gt;"",INDIRECT("'"&amp;I3550&amp;"'!"&amp;J3550),"")</f>
        <v>16243549</v>
      </c>
      <c r="I3550" s="1510" t="s">
        <v>4916</v>
      </c>
      <c r="J3550" s="1506" t="s">
        <v>5224</v>
      </c>
      <c r="K3550" s="4"/>
    </row>
    <row r="3551" spans="1:11" ht="15">
      <c r="A3551" s="5">
        <v>3492</v>
      </c>
      <c r="B3551" s="721"/>
      <c r="F3551" s="4" t="s">
        <v>4914</v>
      </c>
      <c r="G3551" s="1" t="b">
        <f t="shared" ca="1" si="56"/>
        <v>1</v>
      </c>
      <c r="H3551" s="1505" t="str" cm="1">
        <f t="array" aca="1" ref="H3551" ca="1">IF(I3551&lt;&gt;"",INDIRECT("'"&amp;I3551&amp;"'!"&amp;J3551),"")</f>
        <v/>
      </c>
      <c r="I3551" s="1510"/>
      <c r="J3551" s="1506"/>
      <c r="K3551" s="4"/>
    </row>
    <row r="3552" spans="1:11" ht="15">
      <c r="A3552" s="5">
        <v>3493</v>
      </c>
      <c r="B3552" s="721"/>
      <c r="C3552" s="2" t="s">
        <v>504</v>
      </c>
      <c r="F3552" s="4" t="s">
        <v>4914</v>
      </c>
      <c r="G3552" s="1" t="b">
        <f t="shared" ref="G3552:G3615" ca="1" si="57">H3552=B3552</f>
        <v>1</v>
      </c>
      <c r="H3552" s="1505" t="str" cm="1">
        <f t="array" aca="1" ref="H3552" ca="1">IF(I3552&lt;&gt;"",INDIRECT("'"&amp;I3552&amp;"'!"&amp;J3552),"")</f>
        <v/>
      </c>
      <c r="I3552" s="1510"/>
      <c r="J3552" s="1506"/>
      <c r="K3552" s="4"/>
    </row>
    <row r="3553" spans="1:11" ht="15">
      <c r="A3553" s="5">
        <v>3494</v>
      </c>
      <c r="B3553" s="721"/>
      <c r="F3553" s="4" t="s">
        <v>4914</v>
      </c>
      <c r="G3553" s="1" t="b">
        <f t="shared" ca="1" si="57"/>
        <v>1</v>
      </c>
      <c r="H3553" s="1505" t="str" cm="1">
        <f t="array" aca="1" ref="H3553" ca="1">IF(I3553&lt;&gt;"",INDIRECT("'"&amp;I3553&amp;"'!"&amp;J3553),"")</f>
        <v/>
      </c>
      <c r="I3553" s="1510"/>
      <c r="J3553" s="1506"/>
      <c r="K3553" s="4"/>
    </row>
    <row r="3554" spans="1:11" ht="15">
      <c r="A3554" s="5">
        <v>3495</v>
      </c>
      <c r="B3554" s="721"/>
      <c r="F3554" s="4" t="s">
        <v>4914</v>
      </c>
      <c r="G3554" s="1" t="b">
        <f t="shared" ca="1" si="57"/>
        <v>1</v>
      </c>
      <c r="H3554" s="1505" t="str" cm="1">
        <f t="array" aca="1" ref="H3554" ca="1">IF(I3554&lt;&gt;"",INDIRECT("'"&amp;I3554&amp;"'!"&amp;J3554),"")</f>
        <v/>
      </c>
      <c r="I3554" s="1510"/>
      <c r="J3554" s="1506"/>
      <c r="K3554" s="4"/>
    </row>
    <row r="3555" spans="1:11" ht="15">
      <c r="A3555" s="5">
        <v>3496</v>
      </c>
      <c r="B3555" s="721"/>
      <c r="F3555" s="4" t="s">
        <v>4914</v>
      </c>
      <c r="G3555" s="1" t="b">
        <f t="shared" ca="1" si="57"/>
        <v>1</v>
      </c>
      <c r="H3555" s="1505" t="str" cm="1">
        <f t="array" aca="1" ref="H3555" ca="1">IF(I3555&lt;&gt;"",INDIRECT("'"&amp;I3555&amp;"'!"&amp;J3555),"")</f>
        <v/>
      </c>
      <c r="I3555" s="1510"/>
      <c r="J3555" s="1506"/>
      <c r="K3555" s="4"/>
    </row>
    <row r="3556" spans="1:11" ht="15">
      <c r="A3556" s="5">
        <v>3497</v>
      </c>
      <c r="B3556" s="721"/>
      <c r="F3556" s="4" t="s">
        <v>4914</v>
      </c>
      <c r="G3556" s="1" t="b">
        <f t="shared" ca="1" si="57"/>
        <v>1</v>
      </c>
      <c r="H3556" s="1505" t="str" cm="1">
        <f t="array" aca="1" ref="H3556" ca="1">IF(I3556&lt;&gt;"",INDIRECT("'"&amp;I3556&amp;"'!"&amp;J3556),"")</f>
        <v/>
      </c>
      <c r="I3556" s="1510"/>
      <c r="J3556" s="1506"/>
      <c r="K3556" s="4"/>
    </row>
    <row r="3557" spans="1:11" ht="15">
      <c r="A3557" s="5">
        <v>3498</v>
      </c>
      <c r="B3557" s="721"/>
      <c r="F3557" s="4" t="s">
        <v>4914</v>
      </c>
      <c r="G3557" s="1" t="b">
        <f t="shared" ca="1" si="57"/>
        <v>1</v>
      </c>
      <c r="H3557" s="1505" t="str" cm="1">
        <f t="array" aca="1" ref="H3557" ca="1">IF(I3557&lt;&gt;"",INDIRECT("'"&amp;I3557&amp;"'!"&amp;J3557),"")</f>
        <v/>
      </c>
      <c r="I3557" s="1510"/>
      <c r="J3557" s="1506"/>
      <c r="K3557" s="4"/>
    </row>
    <row r="3558" spans="1:11" ht="15">
      <c r="A3558" s="5">
        <v>3499</v>
      </c>
      <c r="B3558" s="721"/>
      <c r="F3558" s="4" t="s">
        <v>4914</v>
      </c>
      <c r="G3558" s="1" t="b">
        <f t="shared" ca="1" si="57"/>
        <v>1</v>
      </c>
      <c r="H3558" s="1505" t="str" cm="1">
        <f t="array" aca="1" ref="H3558" ca="1">IF(I3558&lt;&gt;"",INDIRECT("'"&amp;I3558&amp;"'!"&amp;J3558),"")</f>
        <v/>
      </c>
      <c r="I3558" s="1510"/>
      <c r="J3558" s="1506"/>
      <c r="K3558" s="4"/>
    </row>
    <row r="3559" spans="1:11" ht="15">
      <c r="A3559">
        <v>3500</v>
      </c>
      <c r="B3559" s="721">
        <f>'Assets-Liab 5-6'!K31</f>
        <v>0</v>
      </c>
      <c r="F3559" s="4"/>
      <c r="G3559" s="1" t="b">
        <f t="shared" ca="1" si="57"/>
        <v>1</v>
      </c>
      <c r="H3559" s="1505" cm="1">
        <f t="array" aca="1" ref="H3559" ca="1">IF(I3559&lt;&gt;"",INDIRECT("'"&amp;I3559&amp;"'!"&amp;J3559),"")</f>
        <v>0</v>
      </c>
      <c r="I3559" s="1510" t="s">
        <v>4916</v>
      </c>
      <c r="J3559" s="1506" t="s">
        <v>5821</v>
      </c>
      <c r="K3559" s="4"/>
    </row>
    <row r="3560" spans="1:11" ht="15">
      <c r="A3560">
        <v>3501</v>
      </c>
      <c r="B3560" s="721">
        <f>'Assets-Liab 5-6'!K32</f>
        <v>2605223</v>
      </c>
      <c r="F3560" s="4"/>
      <c r="G3560" s="1" t="b">
        <f t="shared" ca="1" si="57"/>
        <v>1</v>
      </c>
      <c r="H3560" s="1505" cm="1">
        <f t="array" aca="1" ref="H3560" ca="1">IF(I3560&lt;&gt;"",INDIRECT("'"&amp;I3560&amp;"'!"&amp;J3560),"")</f>
        <v>2605223</v>
      </c>
      <c r="I3560" s="1510" t="s">
        <v>4916</v>
      </c>
      <c r="J3560" s="1506" t="s">
        <v>5822</v>
      </c>
      <c r="K3560" s="4"/>
    </row>
    <row r="3561" spans="1:11" ht="15">
      <c r="A3561" s="5">
        <v>3502</v>
      </c>
      <c r="B3561" s="721"/>
      <c r="F3561" s="4" t="s">
        <v>4914</v>
      </c>
      <c r="G3561" s="1" t="b">
        <f t="shared" ca="1" si="57"/>
        <v>1</v>
      </c>
      <c r="H3561" s="1505" t="str" cm="1">
        <f t="array" aca="1" ref="H3561" ca="1">IF(I3561&lt;&gt;"",INDIRECT("'"&amp;I3561&amp;"'!"&amp;J3561),"")</f>
        <v/>
      </c>
      <c r="I3561" s="1510"/>
      <c r="J3561" s="1506"/>
      <c r="K3561" s="4"/>
    </row>
    <row r="3562" spans="1:11" ht="15">
      <c r="A3562" s="5">
        <v>3503</v>
      </c>
      <c r="B3562" s="721"/>
      <c r="F3562" s="4" t="s">
        <v>4914</v>
      </c>
      <c r="G3562" s="1" t="b">
        <f t="shared" ca="1" si="57"/>
        <v>1</v>
      </c>
      <c r="H3562" s="1505" t="str" cm="1">
        <f t="array" aca="1" ref="H3562" ca="1">IF(I3562&lt;&gt;"",INDIRECT("'"&amp;I3562&amp;"'!"&amp;J3562),"")</f>
        <v/>
      </c>
      <c r="I3562" s="1510"/>
      <c r="J3562" s="1506"/>
      <c r="K3562" s="4"/>
    </row>
    <row r="3563" spans="1:11" ht="15">
      <c r="A3563">
        <v>3504</v>
      </c>
      <c r="B3563" s="721">
        <f>'Assets-Liab 5-6'!K34</f>
        <v>2868777</v>
      </c>
      <c r="F3563" s="4"/>
      <c r="G3563" s="1" t="b">
        <f t="shared" ca="1" si="57"/>
        <v>1</v>
      </c>
      <c r="H3563" s="1505" cm="1">
        <f t="array" aca="1" ref="H3563" ca="1">IF(I3563&lt;&gt;"",INDIRECT("'"&amp;I3563&amp;"'!"&amp;J3563),"")</f>
        <v>2868777</v>
      </c>
      <c r="I3563" s="1510" t="s">
        <v>4916</v>
      </c>
      <c r="J3563" s="1506" t="s">
        <v>5227</v>
      </c>
      <c r="K3563" s="4"/>
    </row>
    <row r="3564" spans="1:11" ht="15">
      <c r="A3564">
        <v>3505</v>
      </c>
      <c r="B3564" s="721">
        <f>'Assets-Liab 5-6'!K38</f>
        <v>13374772</v>
      </c>
      <c r="F3564" s="4"/>
      <c r="G3564" s="1" t="b">
        <f t="shared" ca="1" si="57"/>
        <v>1</v>
      </c>
      <c r="H3564" s="1505" cm="1">
        <f t="array" aca="1" ref="H3564" ca="1">IF(I3564&lt;&gt;"",INDIRECT("'"&amp;I3564&amp;"'!"&amp;J3564),"")</f>
        <v>13374772</v>
      </c>
      <c r="I3564" s="1510" t="s">
        <v>4916</v>
      </c>
      <c r="J3564" s="1506" t="s">
        <v>5228</v>
      </c>
      <c r="K3564" s="4"/>
    </row>
    <row r="3565" spans="1:11" ht="15">
      <c r="A3565">
        <v>3506</v>
      </c>
      <c r="B3565" s="721">
        <f>'Assets-Liab 5-6'!K39</f>
        <v>0</v>
      </c>
      <c r="C3565" s="2" t="s">
        <v>504</v>
      </c>
      <c r="F3565" s="4"/>
      <c r="G3565" s="1" t="b">
        <f t="shared" ca="1" si="57"/>
        <v>1</v>
      </c>
      <c r="H3565" s="1505" cm="1">
        <f t="array" aca="1" ref="H3565" ca="1">IF(I3565&lt;&gt;"",INDIRECT("'"&amp;I3565&amp;"'!"&amp;J3565),"")</f>
        <v>0</v>
      </c>
      <c r="I3565" s="1510" t="s">
        <v>4916</v>
      </c>
      <c r="J3565" s="1506" t="s">
        <v>5229</v>
      </c>
      <c r="K3565" s="4"/>
    </row>
    <row r="3566" spans="1:11" ht="15">
      <c r="A3566">
        <v>3507</v>
      </c>
      <c r="B3566" s="721">
        <f>'Assets-Liab 5-6'!K41</f>
        <v>16243549</v>
      </c>
      <c r="F3566" s="4"/>
      <c r="G3566" s="1" t="b">
        <f t="shared" ca="1" si="57"/>
        <v>1</v>
      </c>
      <c r="H3566" s="1505" cm="1">
        <f t="array" aca="1" ref="H3566" ca="1">IF(I3566&lt;&gt;"",INDIRECT("'"&amp;I3566&amp;"'!"&amp;J3566),"")</f>
        <v>16243549</v>
      </c>
      <c r="I3566" s="1510" t="s">
        <v>4916</v>
      </c>
      <c r="J3566" s="1506" t="s">
        <v>5231</v>
      </c>
      <c r="K3566" s="4"/>
    </row>
    <row r="3567" spans="1:11" ht="15">
      <c r="A3567">
        <v>3508</v>
      </c>
      <c r="B3567" s="721">
        <f>'Acct Summary 7-9'!K4</f>
        <v>5072288</v>
      </c>
      <c r="F3567" s="4"/>
      <c r="G3567" s="1" t="b">
        <f t="shared" ca="1" si="57"/>
        <v>1</v>
      </c>
      <c r="H3567" s="1505" cm="1">
        <f t="array" aca="1" ref="H3567" ca="1">IF(I3567&lt;&gt;"",INDIRECT("'"&amp;I3567&amp;"'!"&amp;J3567),"")</f>
        <v>5072288</v>
      </c>
      <c r="I3567" s="1510" t="s">
        <v>4986</v>
      </c>
      <c r="J3567" s="1506" t="s">
        <v>5819</v>
      </c>
      <c r="K3567" s="4"/>
    </row>
    <row r="3568" spans="1:11" ht="15">
      <c r="A3568">
        <v>3509</v>
      </c>
      <c r="B3568" s="721">
        <f>'Acct Summary 7-9'!K6</f>
        <v>0</v>
      </c>
      <c r="C3568" s="2" t="s">
        <v>504</v>
      </c>
      <c r="F3568" s="4"/>
      <c r="G3568" s="1" t="b">
        <f t="shared" ca="1" si="57"/>
        <v>1</v>
      </c>
      <c r="H3568" s="1505" cm="1">
        <f t="array" aca="1" ref="H3568" ca="1">IF(I3568&lt;&gt;"",INDIRECT("'"&amp;I3568&amp;"'!"&amp;J3568),"")</f>
        <v>0</v>
      </c>
      <c r="I3568" s="1510" t="s">
        <v>4986</v>
      </c>
      <c r="J3568" s="1506" t="s">
        <v>5820</v>
      </c>
      <c r="K3568" s="4"/>
    </row>
    <row r="3569" spans="1:11" ht="15">
      <c r="A3569">
        <v>3510</v>
      </c>
      <c r="B3569" s="721">
        <f>'Acct Summary 7-9'!K8</f>
        <v>5072288</v>
      </c>
      <c r="C3569" s="2" t="s">
        <v>504</v>
      </c>
      <c r="F3569" s="4"/>
      <c r="G3569" s="1" t="b">
        <f t="shared" ca="1" si="57"/>
        <v>1</v>
      </c>
      <c r="H3569" s="1505" cm="1">
        <f t="array" aca="1" ref="H3569" ca="1">IF(I3569&lt;&gt;"",INDIRECT("'"&amp;I3569&amp;"'!"&amp;J3569),"")</f>
        <v>5072288</v>
      </c>
      <c r="I3569" s="1510" t="s">
        <v>4986</v>
      </c>
      <c r="J3569" s="1506" t="s">
        <v>5615</v>
      </c>
      <c r="K3569" s="4"/>
    </row>
    <row r="3570" spans="1:11" ht="15">
      <c r="A3570">
        <v>3511</v>
      </c>
      <c r="B3570" s="721">
        <f>'Acct Summary 7-9'!K13</f>
        <v>1374686</v>
      </c>
      <c r="C3570" s="2" t="s">
        <v>504</v>
      </c>
      <c r="F3570" s="4"/>
      <c r="G3570" s="1" t="b">
        <f t="shared" ca="1" si="57"/>
        <v>1</v>
      </c>
      <c r="H3570" s="1505" cm="1">
        <f t="array" aca="1" ref="H3570" ca="1">IF(I3570&lt;&gt;"",INDIRECT("'"&amp;I3570&amp;"'!"&amp;J3570),"")</f>
        <v>1374686</v>
      </c>
      <c r="I3570" s="1510" t="s">
        <v>4986</v>
      </c>
      <c r="J3570" s="1506" t="s">
        <v>5224</v>
      </c>
      <c r="K3570" s="4"/>
    </row>
    <row r="3571" spans="1:11" ht="15">
      <c r="A3571">
        <v>3512</v>
      </c>
      <c r="B3571" s="721">
        <f>'Acct Summary 7-9'!K15</f>
        <v>0</v>
      </c>
      <c r="C3571" s="2" t="s">
        <v>504</v>
      </c>
      <c r="F3571" s="4"/>
      <c r="G3571" s="1" t="b">
        <f t="shared" ca="1" si="57"/>
        <v>1</v>
      </c>
      <c r="H3571" s="1505" cm="1">
        <f t="array" aca="1" ref="H3571" ca="1">IF(I3571&lt;&gt;"",INDIRECT("'"&amp;I3571&amp;"'!"&amp;J3571),"")</f>
        <v>0</v>
      </c>
      <c r="I3571" s="1510" t="s">
        <v>4986</v>
      </c>
      <c r="J3571" s="1506" t="s">
        <v>5226</v>
      </c>
      <c r="K3571" s="4"/>
    </row>
    <row r="3572" spans="1:11" ht="15">
      <c r="A3572">
        <v>3513</v>
      </c>
      <c r="B3572" s="721">
        <f>'Acct Summary 7-9'!K16</f>
        <v>0</v>
      </c>
      <c r="C3572" s="2" t="s">
        <v>504</v>
      </c>
      <c r="F3572" s="4"/>
      <c r="G3572" s="1" t="b">
        <f t="shared" ca="1" si="57"/>
        <v>1</v>
      </c>
      <c r="H3572" s="1505" cm="1">
        <f t="array" aca="1" ref="H3572" ca="1">IF(I3572&lt;&gt;"",INDIRECT("'"&amp;I3572&amp;"'!"&amp;J3572),"")</f>
        <v>0</v>
      </c>
      <c r="I3572" s="1510" t="s">
        <v>4986</v>
      </c>
      <c r="J3572" s="1506" t="s">
        <v>5221</v>
      </c>
      <c r="K3572" s="4"/>
    </row>
    <row r="3573" spans="1:11" ht="15">
      <c r="A3573">
        <v>3514</v>
      </c>
      <c r="B3573" s="721">
        <f>'Acct Summary 7-9'!K17</f>
        <v>1374686</v>
      </c>
      <c r="C3573" s="2" t="s">
        <v>504</v>
      </c>
      <c r="F3573" s="4"/>
      <c r="G3573" s="1" t="b">
        <f t="shared" ca="1" si="57"/>
        <v>1</v>
      </c>
      <c r="H3573" s="1505" cm="1">
        <f t="array" aca="1" ref="H3573" ca="1">IF(I3573&lt;&gt;"",INDIRECT("'"&amp;I3573&amp;"'!"&amp;J3573),"")</f>
        <v>1374686</v>
      </c>
      <c r="I3573" s="1510" t="s">
        <v>4986</v>
      </c>
      <c r="J3573" s="1506" t="s">
        <v>5823</v>
      </c>
      <c r="K3573" s="4"/>
    </row>
    <row r="3574" spans="1:11" ht="15">
      <c r="A3574">
        <v>3515</v>
      </c>
      <c r="B3574" s="721">
        <f>'Acct Summary 7-9'!K20</f>
        <v>3697602</v>
      </c>
      <c r="C3574" s="2" t="s">
        <v>504</v>
      </c>
      <c r="F3574" s="4"/>
      <c r="G3574" s="1" t="b">
        <f t="shared" ca="1" si="57"/>
        <v>1</v>
      </c>
      <c r="H3574" s="1505" cm="1">
        <f t="array" aca="1" ref="H3574" ca="1">IF(I3574&lt;&gt;"",INDIRECT("'"&amp;I3574&amp;"'!"&amp;J3574),"")</f>
        <v>3697602</v>
      </c>
      <c r="I3574" s="1510" t="s">
        <v>4986</v>
      </c>
      <c r="J3574" s="1506" t="s">
        <v>5824</v>
      </c>
      <c r="K3574" s="4"/>
    </row>
    <row r="3575" spans="1:11" ht="15">
      <c r="A3575">
        <v>3516</v>
      </c>
      <c r="B3575" s="721">
        <f>'Acct Summary 7-9'!K26</f>
        <v>0</v>
      </c>
      <c r="C3575" s="2" t="s">
        <v>504</v>
      </c>
      <c r="F3575" s="4"/>
      <c r="G3575" s="1" t="b">
        <f t="shared" ca="1" si="57"/>
        <v>1</v>
      </c>
      <c r="H3575" s="1505" cm="1">
        <f t="array" aca="1" ref="H3575" ca="1">IF(I3575&lt;&gt;"",INDIRECT("'"&amp;I3575&amp;"'!"&amp;J3575),"")</f>
        <v>0</v>
      </c>
      <c r="I3575" s="1510" t="s">
        <v>4986</v>
      </c>
      <c r="J3575" s="1506" t="s">
        <v>5825</v>
      </c>
      <c r="K3575" s="4"/>
    </row>
    <row r="3576" spans="1:11" ht="15">
      <c r="A3576">
        <v>3517</v>
      </c>
      <c r="B3576" s="721">
        <f>'Acct Summary 7-9'!K28</f>
        <v>0</v>
      </c>
      <c r="C3576" s="2" t="s">
        <v>504</v>
      </c>
      <c r="F3576" s="4"/>
      <c r="G3576" s="1" t="b">
        <f t="shared" ca="1" si="57"/>
        <v>1</v>
      </c>
      <c r="H3576" s="1505" cm="1">
        <f t="array" aca="1" ref="H3576" ca="1">IF(I3576&lt;&gt;"",INDIRECT("'"&amp;I3576&amp;"'!"&amp;J3576),"")</f>
        <v>0</v>
      </c>
      <c r="I3576" s="1510" t="s">
        <v>4986</v>
      </c>
      <c r="J3576" s="1506" t="s">
        <v>5826</v>
      </c>
      <c r="K3576" s="4"/>
    </row>
    <row r="3577" spans="1:11" ht="15">
      <c r="A3577">
        <v>3518</v>
      </c>
      <c r="B3577" s="721">
        <f>'Acct Summary 7-9'!K33</f>
        <v>0</v>
      </c>
      <c r="F3577" s="4"/>
      <c r="G3577" s="1" t="b">
        <f t="shared" ca="1" si="57"/>
        <v>1</v>
      </c>
      <c r="H3577" s="1505" cm="1">
        <f t="array" aca="1" ref="H3577" ca="1">IF(I3577&lt;&gt;"",INDIRECT("'"&amp;I3577&amp;"'!"&amp;J3577),"")</f>
        <v>0</v>
      </c>
      <c r="I3577" s="1510" t="s">
        <v>4986</v>
      </c>
      <c r="J3577" s="1506" t="s">
        <v>5827</v>
      </c>
      <c r="K3577" s="4"/>
    </row>
    <row r="3578" spans="1:11" ht="15">
      <c r="A3578">
        <v>3519</v>
      </c>
      <c r="B3578" s="721">
        <f>'Acct Summary 7-9'!K34</f>
        <v>0</v>
      </c>
      <c r="F3578" s="4"/>
      <c r="G3578" s="1" t="b">
        <f t="shared" ca="1" si="57"/>
        <v>1</v>
      </c>
      <c r="H3578" s="1505" cm="1">
        <f t="array" aca="1" ref="H3578" ca="1">IF(I3578&lt;&gt;"",INDIRECT("'"&amp;I3578&amp;"'!"&amp;J3578),"")</f>
        <v>0</v>
      </c>
      <c r="I3578" s="1510" t="s">
        <v>4986</v>
      </c>
      <c r="J3578" s="1506" t="s">
        <v>5227</v>
      </c>
      <c r="K3578" s="4"/>
    </row>
    <row r="3579" spans="1:11" ht="15">
      <c r="A3579">
        <v>3520</v>
      </c>
      <c r="B3579" s="721">
        <f>'Acct Summary 7-9'!K35</f>
        <v>0</v>
      </c>
      <c r="F3579" s="4"/>
      <c r="G3579" s="1" t="b">
        <f t="shared" ca="1" si="57"/>
        <v>1</v>
      </c>
      <c r="H3579" s="1505" cm="1">
        <f t="array" aca="1" ref="H3579" ca="1">IF(I3579&lt;&gt;"",INDIRECT("'"&amp;I3579&amp;"'!"&amp;J3579),"")</f>
        <v>0</v>
      </c>
      <c r="I3579" s="1510" t="s">
        <v>4986</v>
      </c>
      <c r="J3579" s="1506" t="s">
        <v>5828</v>
      </c>
      <c r="K3579" s="4"/>
    </row>
    <row r="3580" spans="1:11" ht="15">
      <c r="A3580">
        <v>3521</v>
      </c>
      <c r="B3580" s="721">
        <f>'Acct Summary 7-9'!K36</f>
        <v>0</v>
      </c>
      <c r="F3580" s="4"/>
      <c r="G3580" s="1" t="b">
        <f t="shared" ca="1" si="57"/>
        <v>1</v>
      </c>
      <c r="H3580" s="1505" cm="1">
        <f t="array" aca="1" ref="H3580" ca="1">IF(I3580&lt;&gt;"",INDIRECT("'"&amp;I3580&amp;"'!"&amp;J3580),"")</f>
        <v>0</v>
      </c>
      <c r="I3580" s="1510" t="s">
        <v>4986</v>
      </c>
      <c r="J3580" s="1506" t="s">
        <v>5829</v>
      </c>
      <c r="K3580" s="4"/>
    </row>
    <row r="3581" spans="1:11" ht="15">
      <c r="A3581">
        <v>3522</v>
      </c>
      <c r="B3581" s="721">
        <f>'Acct Summary 7-9'!K43</f>
        <v>0</v>
      </c>
      <c r="F3581" s="4"/>
      <c r="G3581" s="1" t="b">
        <f t="shared" ca="1" si="57"/>
        <v>1</v>
      </c>
      <c r="H3581" s="1505" cm="1">
        <f t="array" aca="1" ref="H3581" ca="1">IF(I3581&lt;&gt;"",INDIRECT("'"&amp;I3581&amp;"'!"&amp;J3581),"")</f>
        <v>0</v>
      </c>
      <c r="I3581" s="1510" t="s">
        <v>4986</v>
      </c>
      <c r="J3581" s="1506" t="s">
        <v>5233</v>
      </c>
      <c r="K3581" s="4"/>
    </row>
    <row r="3582" spans="1:11" ht="15">
      <c r="A3582">
        <v>3523</v>
      </c>
      <c r="B3582" s="721">
        <f>'Acct Summary 7-9'!K44</f>
        <v>0</v>
      </c>
      <c r="F3582" s="4"/>
      <c r="G3582" s="1" t="b">
        <f t="shared" ca="1" si="57"/>
        <v>1</v>
      </c>
      <c r="H3582" s="1505" cm="1">
        <f t="array" aca="1" ref="H3582" ca="1">IF(I3582&lt;&gt;"",INDIRECT("'"&amp;I3582&amp;"'!"&amp;J3582),"")</f>
        <v>0</v>
      </c>
      <c r="I3582" s="1510" t="s">
        <v>4986</v>
      </c>
      <c r="J3582" s="1506" t="s">
        <v>5234</v>
      </c>
      <c r="K3582" s="4"/>
    </row>
    <row r="3583" spans="1:11" ht="15">
      <c r="A3583" s="1">
        <v>3524</v>
      </c>
      <c r="B3583" s="721">
        <f>'Acct Summary 7-9'!K75</f>
        <v>0</v>
      </c>
      <c r="F3583" s="4"/>
      <c r="G3583" s="1" t="b">
        <f t="shared" ca="1" si="57"/>
        <v>1</v>
      </c>
      <c r="H3583" s="1505" cm="1">
        <f t="array" aca="1" ref="H3583" ca="1">IF(I3583&lt;&gt;"",INDIRECT("'"&amp;I3583&amp;"'!"&amp;J3583),"")</f>
        <v>0</v>
      </c>
      <c r="I3583" s="1510" t="s">
        <v>4986</v>
      </c>
      <c r="J3583" s="1506" t="s">
        <v>5258</v>
      </c>
      <c r="K3583" s="4"/>
    </row>
    <row r="3584" spans="1:11" ht="15">
      <c r="A3584">
        <v>3525</v>
      </c>
      <c r="B3584" s="721">
        <f>'Acct Summary 7-9'!K76</f>
        <v>0</v>
      </c>
      <c r="C3584" s="2" t="s">
        <v>504</v>
      </c>
      <c r="F3584" s="4"/>
      <c r="G3584" s="1" t="b">
        <f t="shared" ca="1" si="57"/>
        <v>1</v>
      </c>
      <c r="H3584" s="1505" cm="1">
        <f t="array" aca="1" ref="H3584" ca="1">IF(I3584&lt;&gt;"",INDIRECT("'"&amp;I3584&amp;"'!"&amp;J3584),"")</f>
        <v>0</v>
      </c>
      <c r="I3584" s="1510" t="s">
        <v>4986</v>
      </c>
      <c r="J3584" s="1506" t="s">
        <v>5259</v>
      </c>
      <c r="K3584" s="4"/>
    </row>
    <row r="3585" spans="1:11" ht="15">
      <c r="A3585">
        <v>3526</v>
      </c>
      <c r="B3585" s="721">
        <f>'Acct Summary 7-9'!K77</f>
        <v>0</v>
      </c>
      <c r="F3585" s="4"/>
      <c r="G3585" s="1" t="b">
        <f t="shared" ca="1" si="57"/>
        <v>1</v>
      </c>
      <c r="H3585" s="1505" cm="1">
        <f t="array" aca="1" ref="H3585" ca="1">IF(I3585&lt;&gt;"",INDIRECT("'"&amp;I3585&amp;"'!"&amp;J3585),"")</f>
        <v>0</v>
      </c>
      <c r="I3585" s="1510" t="s">
        <v>4986</v>
      </c>
      <c r="J3585" s="1506" t="s">
        <v>5260</v>
      </c>
      <c r="K3585" s="4"/>
    </row>
    <row r="3586" spans="1:11" ht="15">
      <c r="A3586">
        <v>3527</v>
      </c>
      <c r="B3586" s="721">
        <f>'Acct Summary 7-9'!K78</f>
        <v>3697602</v>
      </c>
      <c r="C3586" s="2" t="s">
        <v>504</v>
      </c>
      <c r="F3586" s="4"/>
      <c r="G3586" s="1" t="b">
        <f t="shared" ca="1" si="57"/>
        <v>1</v>
      </c>
      <c r="H3586" s="1505" cm="1">
        <f t="array" aca="1" ref="H3586" ca="1">IF(I3586&lt;&gt;"",INDIRECT("'"&amp;I3586&amp;"'!"&amp;J3586),"")</f>
        <v>3697602</v>
      </c>
      <c r="I3586" s="1510" t="s">
        <v>4986</v>
      </c>
      <c r="J3586" s="1506" t="s">
        <v>5830</v>
      </c>
      <c r="K3586" s="4"/>
    </row>
    <row r="3587" spans="1:11" ht="15">
      <c r="A3587">
        <v>3528</v>
      </c>
      <c r="B3587" s="721">
        <f>'Acct Summary 7-9'!K79</f>
        <v>9677170</v>
      </c>
      <c r="C3587" s="2" t="s">
        <v>504</v>
      </c>
      <c r="F3587" s="4"/>
      <c r="G3587" s="1" t="b">
        <f t="shared" ca="1" si="57"/>
        <v>1</v>
      </c>
      <c r="H3587" s="1505" cm="1">
        <f t="array" aca="1" ref="H3587" ca="1">IF(I3587&lt;&gt;"",INDIRECT("'"&amp;I3587&amp;"'!"&amp;J3587),"")</f>
        <v>9677170</v>
      </c>
      <c r="I3587" s="1510" t="s">
        <v>4986</v>
      </c>
      <c r="J3587" s="1506" t="s">
        <v>5831</v>
      </c>
      <c r="K3587" s="4"/>
    </row>
    <row r="3588" spans="1:11" ht="15">
      <c r="A3588">
        <v>3529</v>
      </c>
      <c r="B3588" s="721">
        <f>'Acct Summary 7-9'!K80</f>
        <v>0</v>
      </c>
      <c r="C3588" s="2" t="s">
        <v>504</v>
      </c>
      <c r="F3588" s="4"/>
      <c r="G3588" s="1" t="b">
        <f t="shared" ca="1" si="57"/>
        <v>1</v>
      </c>
      <c r="H3588" s="1505" cm="1">
        <f t="array" aca="1" ref="H3588" ca="1">IF(I3588&lt;&gt;"",INDIRECT("'"&amp;I3588&amp;"'!"&amp;J3588),"")</f>
        <v>0</v>
      </c>
      <c r="I3588" s="1510" t="s">
        <v>4986</v>
      </c>
      <c r="J3588" s="1506" t="s">
        <v>5734</v>
      </c>
      <c r="K3588" s="4"/>
    </row>
    <row r="3589" spans="1:11" ht="15">
      <c r="A3589">
        <v>3530</v>
      </c>
      <c r="B3589" s="721">
        <f>'Acct Summary 7-9'!K81</f>
        <v>13374772</v>
      </c>
      <c r="F3589" s="4"/>
      <c r="G3589" s="1" t="b">
        <f t="shared" ca="1" si="57"/>
        <v>1</v>
      </c>
      <c r="H3589" s="1505" cm="1">
        <f t="array" aca="1" ref="H3589" ca="1">IF(I3589&lt;&gt;"",INDIRECT("'"&amp;I3589&amp;"'!"&amp;J3589),"")</f>
        <v>13374772</v>
      </c>
      <c r="I3589" s="1510" t="s">
        <v>4986</v>
      </c>
      <c r="J3589" s="1506" t="s">
        <v>5735</v>
      </c>
      <c r="K3589" s="4"/>
    </row>
    <row r="3590" spans="1:11" ht="15">
      <c r="A3590" s="5">
        <v>3531</v>
      </c>
      <c r="B3590" s="721"/>
      <c r="F3590" s="4" t="s">
        <v>4914</v>
      </c>
      <c r="G3590" s="1" t="b">
        <f t="shared" ca="1" si="57"/>
        <v>1</v>
      </c>
      <c r="H3590" s="1505" t="str" cm="1">
        <f t="array" aca="1" ref="H3590" ca="1">IF(I3590&lt;&gt;"",INDIRECT("'"&amp;I3590&amp;"'!"&amp;J3590),"")</f>
        <v/>
      </c>
      <c r="I3590" s="1510"/>
      <c r="J3590" s="1506"/>
      <c r="K3590" s="4"/>
    </row>
    <row r="3591" spans="1:11" ht="15">
      <c r="A3591" s="5">
        <v>3532</v>
      </c>
      <c r="B3591" s="721"/>
      <c r="C3591" s="2" t="s">
        <v>504</v>
      </c>
      <c r="F3591" s="4" t="s">
        <v>4914</v>
      </c>
      <c r="G3591" s="1" t="b">
        <f t="shared" ca="1" si="57"/>
        <v>1</v>
      </c>
      <c r="H3591" s="1505" t="str" cm="1">
        <f t="array" aca="1" ref="H3591" ca="1">IF(I3591&lt;&gt;"",INDIRECT("'"&amp;I3591&amp;"'!"&amp;J3591),"")</f>
        <v/>
      </c>
      <c r="I3591" s="1510"/>
      <c r="J3591" s="1506"/>
      <c r="K3591" s="4"/>
    </row>
    <row r="3592" spans="1:11" ht="15">
      <c r="A3592" s="5">
        <v>3533</v>
      </c>
      <c r="B3592" s="721"/>
      <c r="F3592" s="4" t="s">
        <v>4914</v>
      </c>
      <c r="G3592" s="1" t="b">
        <f t="shared" ca="1" si="57"/>
        <v>1</v>
      </c>
      <c r="H3592" s="1505" t="str" cm="1">
        <f t="array" aca="1" ref="H3592" ca="1">IF(I3592&lt;&gt;"",INDIRECT("'"&amp;I3592&amp;"'!"&amp;J3592),"")</f>
        <v/>
      </c>
      <c r="I3592" s="1510"/>
      <c r="J3592" s="1506"/>
      <c r="K3592" s="4"/>
    </row>
    <row r="3593" spans="1:11" ht="15">
      <c r="A3593" s="5">
        <v>3534</v>
      </c>
      <c r="B3593" s="721"/>
      <c r="F3593" s="4" t="s">
        <v>4914</v>
      </c>
      <c r="G3593" s="1" t="b">
        <f t="shared" ca="1" si="57"/>
        <v>1</v>
      </c>
      <c r="H3593" s="1505" t="str" cm="1">
        <f t="array" aca="1" ref="H3593" ca="1">IF(I3593&lt;&gt;"",INDIRECT("'"&amp;I3593&amp;"'!"&amp;J3593),"")</f>
        <v/>
      </c>
      <c r="I3593" s="1510"/>
      <c r="J3593" s="1506"/>
      <c r="K3593" s="4"/>
    </row>
    <row r="3594" spans="1:11" ht="15">
      <c r="A3594" s="5">
        <v>3535</v>
      </c>
      <c r="B3594" s="721"/>
      <c r="F3594" s="4" t="s">
        <v>4914</v>
      </c>
      <c r="G3594" s="1" t="b">
        <f t="shared" ca="1" si="57"/>
        <v>1</v>
      </c>
      <c r="H3594" s="1505" t="str" cm="1">
        <f t="array" aca="1" ref="H3594" ca="1">IF(I3594&lt;&gt;"",INDIRECT("'"&amp;I3594&amp;"'!"&amp;J3594),"")</f>
        <v/>
      </c>
      <c r="I3594" s="1510"/>
      <c r="J3594" s="1506"/>
      <c r="K3594" s="4"/>
    </row>
    <row r="3595" spans="1:11" ht="15">
      <c r="A3595" s="5">
        <v>3536</v>
      </c>
      <c r="B3595" s="721"/>
      <c r="F3595" s="4" t="s">
        <v>4914</v>
      </c>
      <c r="G3595" s="1" t="b">
        <f t="shared" ca="1" si="57"/>
        <v>1</v>
      </c>
      <c r="H3595" s="1505" t="str" cm="1">
        <f t="array" aca="1" ref="H3595" ca="1">IF(I3595&lt;&gt;"",INDIRECT("'"&amp;I3595&amp;"'!"&amp;J3595),"")</f>
        <v/>
      </c>
      <c r="I3595" s="1510"/>
      <c r="J3595" s="1506"/>
      <c r="K3595" s="4"/>
    </row>
    <row r="3596" spans="1:11" ht="15">
      <c r="A3596" s="5">
        <v>3537</v>
      </c>
      <c r="B3596" s="721"/>
      <c r="F3596" s="4" t="s">
        <v>4914</v>
      </c>
      <c r="G3596" s="1" t="b">
        <f t="shared" ca="1" si="57"/>
        <v>1</v>
      </c>
      <c r="H3596" s="1505" t="str" cm="1">
        <f t="array" aca="1" ref="H3596" ca="1">IF(I3596&lt;&gt;"",INDIRECT("'"&amp;I3596&amp;"'!"&amp;J3596),"")</f>
        <v/>
      </c>
      <c r="I3596" s="1510"/>
      <c r="J3596" s="1506"/>
      <c r="K3596" s="4"/>
    </row>
    <row r="3597" spans="1:11" ht="15">
      <c r="A3597" s="5">
        <v>3538</v>
      </c>
      <c r="B3597" s="721"/>
      <c r="F3597" s="4" t="s">
        <v>4914</v>
      </c>
      <c r="G3597" s="1" t="b">
        <f t="shared" ca="1" si="57"/>
        <v>1</v>
      </c>
      <c r="H3597" s="1505" t="str" cm="1">
        <f t="array" aca="1" ref="H3597" ca="1">IF(I3597&lt;&gt;"",INDIRECT("'"&amp;I3597&amp;"'!"&amp;J3597),"")</f>
        <v/>
      </c>
      <c r="I3597" s="1510"/>
      <c r="J3597" s="1506"/>
      <c r="K3597" s="4"/>
    </row>
    <row r="3598" spans="1:11" ht="15">
      <c r="A3598" s="5">
        <v>3539</v>
      </c>
      <c r="B3598" s="721"/>
      <c r="F3598" s="4" t="s">
        <v>4914</v>
      </c>
      <c r="G3598" s="1" t="b">
        <f t="shared" ca="1" si="57"/>
        <v>1</v>
      </c>
      <c r="H3598" s="1505" t="str" cm="1">
        <f t="array" aca="1" ref="H3598" ca="1">IF(I3598&lt;&gt;"",INDIRECT("'"&amp;I3598&amp;"'!"&amp;J3598),"")</f>
        <v/>
      </c>
      <c r="I3598" s="1510"/>
      <c r="J3598" s="1506"/>
      <c r="K3598" s="4"/>
    </row>
    <row r="3599" spans="1:11" ht="15">
      <c r="A3599" s="5">
        <v>3540</v>
      </c>
      <c r="B3599" s="721"/>
      <c r="F3599" s="4" t="s">
        <v>4914</v>
      </c>
      <c r="G3599" s="1" t="b">
        <f t="shared" ca="1" si="57"/>
        <v>1</v>
      </c>
      <c r="H3599" s="1505" t="str" cm="1">
        <f t="array" aca="1" ref="H3599" ca="1">IF(I3599&lt;&gt;"",INDIRECT("'"&amp;I3599&amp;"'!"&amp;J3599),"")</f>
        <v/>
      </c>
      <c r="I3599" s="1510"/>
      <c r="J3599" s="1506"/>
      <c r="K3599" s="4"/>
    </row>
    <row r="3600" spans="1:11" ht="15">
      <c r="A3600" s="5">
        <v>3541</v>
      </c>
      <c r="B3600" s="721"/>
      <c r="F3600" s="4" t="s">
        <v>4914</v>
      </c>
      <c r="G3600" s="1" t="b">
        <f t="shared" ca="1" si="57"/>
        <v>1</v>
      </c>
      <c r="H3600" s="1505" t="str" cm="1">
        <f t="array" aca="1" ref="H3600" ca="1">IF(I3600&lt;&gt;"",INDIRECT("'"&amp;I3600&amp;"'!"&amp;J3600),"")</f>
        <v/>
      </c>
      <c r="I3600" s="1510"/>
      <c r="J3600" s="1506"/>
      <c r="K3600" s="4"/>
    </row>
    <row r="3601" spans="1:11" ht="15">
      <c r="A3601" s="5">
        <v>3542</v>
      </c>
      <c r="B3601" s="721"/>
      <c r="F3601" s="4" t="s">
        <v>4914</v>
      </c>
      <c r="G3601" s="1" t="b">
        <f t="shared" ca="1" si="57"/>
        <v>1</v>
      </c>
      <c r="H3601" s="1505" t="str" cm="1">
        <f t="array" aca="1" ref="H3601" ca="1">IF(I3601&lt;&gt;"",INDIRECT("'"&amp;I3601&amp;"'!"&amp;J3601),"")</f>
        <v/>
      </c>
      <c r="I3601" s="1510"/>
      <c r="J3601" s="1506"/>
      <c r="K3601" s="4"/>
    </row>
    <row r="3602" spans="1:11" ht="15">
      <c r="A3602" s="5">
        <v>3543</v>
      </c>
      <c r="B3602" s="721"/>
      <c r="F3602" s="4" t="s">
        <v>4914</v>
      </c>
      <c r="G3602" s="1" t="b">
        <f t="shared" ca="1" si="57"/>
        <v>1</v>
      </c>
      <c r="H3602" s="1505" t="str" cm="1">
        <f t="array" aca="1" ref="H3602" ca="1">IF(I3602&lt;&gt;"",INDIRECT("'"&amp;I3602&amp;"'!"&amp;J3602),"")</f>
        <v/>
      </c>
      <c r="I3602" s="1510"/>
      <c r="J3602" s="1506"/>
      <c r="K3602" s="4"/>
    </row>
    <row r="3603" spans="1:11" ht="15">
      <c r="A3603" s="5">
        <v>3544</v>
      </c>
      <c r="B3603" s="721"/>
      <c r="F3603" s="4" t="s">
        <v>4914</v>
      </c>
      <c r="G3603" s="1" t="b">
        <f t="shared" ca="1" si="57"/>
        <v>1</v>
      </c>
      <c r="H3603" s="1505" t="str" cm="1">
        <f t="array" aca="1" ref="H3603" ca="1">IF(I3603&lt;&gt;"",INDIRECT("'"&amp;I3603&amp;"'!"&amp;J3603),"")</f>
        <v/>
      </c>
      <c r="I3603" s="1510"/>
      <c r="J3603" s="1506"/>
      <c r="K3603" s="4"/>
    </row>
    <row r="3604" spans="1:11" ht="15">
      <c r="A3604" s="5">
        <v>3545</v>
      </c>
      <c r="B3604" s="721"/>
      <c r="F3604" s="4" t="s">
        <v>4914</v>
      </c>
      <c r="G3604" s="1" t="b">
        <f t="shared" ca="1" si="57"/>
        <v>1</v>
      </c>
      <c r="H3604" s="1505" t="str" cm="1">
        <f t="array" aca="1" ref="H3604" ca="1">IF(I3604&lt;&gt;"",INDIRECT("'"&amp;I3604&amp;"'!"&amp;J3604),"")</f>
        <v/>
      </c>
      <c r="I3604" s="1510"/>
      <c r="J3604" s="1506"/>
      <c r="K3604" s="4"/>
    </row>
    <row r="3605" spans="1:11" ht="15">
      <c r="A3605" s="5">
        <v>3546</v>
      </c>
      <c r="B3605" s="721"/>
      <c r="F3605" s="4" t="s">
        <v>4914</v>
      </c>
      <c r="G3605" s="1" t="b">
        <f t="shared" ca="1" si="57"/>
        <v>1</v>
      </c>
      <c r="H3605" s="1505" t="str" cm="1">
        <f t="array" aca="1" ref="H3605" ca="1">IF(I3605&lt;&gt;"",INDIRECT("'"&amp;I3605&amp;"'!"&amp;J3605),"")</f>
        <v/>
      </c>
      <c r="I3605" s="1510"/>
      <c r="J3605" s="1506"/>
      <c r="K3605" s="4"/>
    </row>
    <row r="3606" spans="1:11" ht="15">
      <c r="A3606" s="5">
        <v>3547</v>
      </c>
      <c r="B3606" s="721"/>
      <c r="F3606" s="4" t="s">
        <v>4914</v>
      </c>
      <c r="G3606" s="1" t="b">
        <f t="shared" ca="1" si="57"/>
        <v>1</v>
      </c>
      <c r="H3606" s="1505" t="str" cm="1">
        <f t="array" aca="1" ref="H3606" ca="1">IF(I3606&lt;&gt;"",INDIRECT("'"&amp;I3606&amp;"'!"&amp;J3606),"")</f>
        <v/>
      </c>
      <c r="I3606" s="1510"/>
      <c r="J3606" s="1506"/>
      <c r="K3606" s="4"/>
    </row>
    <row r="3607" spans="1:11" ht="15">
      <c r="A3607" s="5">
        <v>3548</v>
      </c>
      <c r="B3607" s="721"/>
      <c r="F3607" s="4" t="s">
        <v>4914</v>
      </c>
      <c r="G3607" s="1" t="b">
        <f t="shared" ca="1" si="57"/>
        <v>1</v>
      </c>
      <c r="H3607" s="1505" t="str" cm="1">
        <f t="array" aca="1" ref="H3607" ca="1">IF(I3607&lt;&gt;"",INDIRECT("'"&amp;I3607&amp;"'!"&amp;J3607),"")</f>
        <v/>
      </c>
      <c r="I3607" s="1510"/>
      <c r="J3607" s="1506"/>
      <c r="K3607" s="4"/>
    </row>
    <row r="3608" spans="1:11" ht="15">
      <c r="A3608" s="5">
        <v>3549</v>
      </c>
      <c r="B3608" s="721"/>
      <c r="F3608" s="4" t="s">
        <v>4914</v>
      </c>
      <c r="G3608" s="1" t="b">
        <f t="shared" ca="1" si="57"/>
        <v>1</v>
      </c>
      <c r="H3608" s="1505" t="str" cm="1">
        <f t="array" aca="1" ref="H3608" ca="1">IF(I3608&lt;&gt;"",INDIRECT("'"&amp;I3608&amp;"'!"&amp;J3608),"")</f>
        <v/>
      </c>
      <c r="I3608" s="1510"/>
      <c r="J3608" s="1506"/>
      <c r="K3608" s="4"/>
    </row>
    <row r="3609" spans="1:11" ht="15">
      <c r="A3609" s="5">
        <v>3550</v>
      </c>
      <c r="B3609" s="721"/>
      <c r="F3609" s="4" t="s">
        <v>4914</v>
      </c>
      <c r="G3609" s="1" t="b">
        <f t="shared" ca="1" si="57"/>
        <v>1</v>
      </c>
      <c r="H3609" s="1505" t="str" cm="1">
        <f t="array" aca="1" ref="H3609" ca="1">IF(I3609&lt;&gt;"",INDIRECT("'"&amp;I3609&amp;"'!"&amp;J3609),"")</f>
        <v/>
      </c>
      <c r="I3609" s="1510"/>
      <c r="J3609" s="1506"/>
      <c r="K3609" s="4"/>
    </row>
    <row r="3610" spans="1:11" ht="15">
      <c r="A3610" s="5">
        <v>3551</v>
      </c>
      <c r="B3610" s="721"/>
      <c r="F3610" s="4" t="s">
        <v>4914</v>
      </c>
      <c r="G3610" s="1" t="b">
        <f t="shared" ca="1" si="57"/>
        <v>1</v>
      </c>
      <c r="H3610" s="1505" t="str" cm="1">
        <f t="array" aca="1" ref="H3610" ca="1">IF(I3610&lt;&gt;"",INDIRECT("'"&amp;I3610&amp;"'!"&amp;J3610),"")</f>
        <v/>
      </c>
      <c r="I3610" s="1510"/>
      <c r="J3610" s="1506"/>
      <c r="K3610" s="4"/>
    </row>
    <row r="3611" spans="1:11" ht="15">
      <c r="A3611" s="5">
        <v>3552</v>
      </c>
      <c r="B3611" s="721"/>
      <c r="F3611" s="4" t="s">
        <v>4914</v>
      </c>
      <c r="G3611" s="1" t="b">
        <f t="shared" ca="1" si="57"/>
        <v>1</v>
      </c>
      <c r="H3611" s="1505" t="str" cm="1">
        <f t="array" aca="1" ref="H3611" ca="1">IF(I3611&lt;&gt;"",INDIRECT("'"&amp;I3611&amp;"'!"&amp;J3611),"")</f>
        <v/>
      </c>
      <c r="I3611" s="1510"/>
      <c r="J3611" s="1506"/>
      <c r="K3611" s="4"/>
    </row>
    <row r="3612" spans="1:11" ht="15">
      <c r="A3612" s="5">
        <v>3553</v>
      </c>
      <c r="B3612" s="721"/>
      <c r="F3612" s="4" t="s">
        <v>4914</v>
      </c>
      <c r="G3612" s="1" t="b">
        <f t="shared" ca="1" si="57"/>
        <v>1</v>
      </c>
      <c r="H3612" s="1505" t="str" cm="1">
        <f t="array" aca="1" ref="H3612" ca="1">IF(I3612&lt;&gt;"",INDIRECT("'"&amp;I3612&amp;"'!"&amp;J3612),"")</f>
        <v/>
      </c>
      <c r="I3612" s="1510"/>
      <c r="J3612" s="1506"/>
      <c r="K3612" s="4"/>
    </row>
    <row r="3613" spans="1:11" ht="15">
      <c r="A3613" s="5">
        <v>3554</v>
      </c>
      <c r="B3613" s="721"/>
      <c r="F3613" s="4" t="s">
        <v>4914</v>
      </c>
      <c r="G3613" s="1" t="b">
        <f t="shared" ca="1" si="57"/>
        <v>1</v>
      </c>
      <c r="H3613" s="1505" t="str" cm="1">
        <f t="array" aca="1" ref="H3613" ca="1">IF(I3613&lt;&gt;"",INDIRECT("'"&amp;I3613&amp;"'!"&amp;J3613),"")</f>
        <v/>
      </c>
      <c r="I3613" s="1510"/>
      <c r="J3613" s="1506"/>
      <c r="K3613" s="4"/>
    </row>
    <row r="3614" spans="1:11" ht="15">
      <c r="A3614" s="5">
        <v>3555</v>
      </c>
      <c r="B3614" s="721"/>
      <c r="F3614" s="4" t="s">
        <v>4914</v>
      </c>
      <c r="G3614" s="1" t="b">
        <f t="shared" ca="1" si="57"/>
        <v>1</v>
      </c>
      <c r="H3614" s="1505" t="str" cm="1">
        <f t="array" aca="1" ref="H3614" ca="1">IF(I3614&lt;&gt;"",INDIRECT("'"&amp;I3614&amp;"'!"&amp;J3614),"")</f>
        <v/>
      </c>
      <c r="I3614" s="1510"/>
      <c r="J3614" s="1506"/>
      <c r="K3614" s="4"/>
    </row>
    <row r="3615" spans="1:11" ht="15">
      <c r="A3615">
        <v>3556</v>
      </c>
      <c r="B3615" s="721">
        <f>'Expenditures 16-24'!C435</f>
        <v>0</v>
      </c>
      <c r="F3615" s="4"/>
      <c r="G3615" s="1" t="b">
        <f t="shared" ca="1" si="57"/>
        <v>1</v>
      </c>
      <c r="H3615" s="1505" cm="1">
        <f t="array" aca="1" ref="H3615" ca="1">IF(I3615&lt;&gt;"",INDIRECT("'"&amp;I3615&amp;"'!"&amp;J3615),"")</f>
        <v>0</v>
      </c>
      <c r="I3615" s="1510" t="s">
        <v>4998</v>
      </c>
      <c r="J3615" s="1506" t="s">
        <v>5832</v>
      </c>
      <c r="K3615" s="4"/>
    </row>
    <row r="3616" spans="1:11" ht="15">
      <c r="A3616">
        <v>3557</v>
      </c>
      <c r="B3616" s="721">
        <f>'Expenditures 16-24'!C436</f>
        <v>0</v>
      </c>
      <c r="F3616" s="4"/>
      <c r="G3616" s="1" t="b">
        <f t="shared" ref="G3616:G3679" ca="1" si="58">H3616=B3616</f>
        <v>1</v>
      </c>
      <c r="H3616" s="1505" cm="1">
        <f t="array" aca="1" ref="H3616" ca="1">IF(I3616&lt;&gt;"",INDIRECT("'"&amp;I3616&amp;"'!"&amp;J3616),"")</f>
        <v>0</v>
      </c>
      <c r="I3616" s="1510" t="s">
        <v>4998</v>
      </c>
      <c r="J3616" s="1506" t="s">
        <v>5833</v>
      </c>
      <c r="K3616" s="4"/>
    </row>
    <row r="3617" spans="1:11" ht="15">
      <c r="A3617">
        <v>3558</v>
      </c>
      <c r="B3617" s="721">
        <f>'Expenditures 16-24'!C437</f>
        <v>0</v>
      </c>
      <c r="F3617" s="4"/>
      <c r="G3617" s="1" t="b">
        <f t="shared" ca="1" si="58"/>
        <v>1</v>
      </c>
      <c r="H3617" s="1505" cm="1">
        <f t="array" aca="1" ref="H3617" ca="1">IF(I3617&lt;&gt;"",INDIRECT("'"&amp;I3617&amp;"'!"&amp;J3617),"")</f>
        <v>0</v>
      </c>
      <c r="I3617" s="1510" t="s">
        <v>4998</v>
      </c>
      <c r="J3617" s="1506" t="s">
        <v>5834</v>
      </c>
      <c r="K3617" s="4"/>
    </row>
    <row r="3618" spans="1:11" ht="15">
      <c r="A3618">
        <v>3559</v>
      </c>
      <c r="B3618" s="721">
        <f>'Expenditures 16-24'!C438</f>
        <v>0</v>
      </c>
      <c r="F3618" s="4"/>
      <c r="G3618" s="1" t="b">
        <f t="shared" ca="1" si="58"/>
        <v>1</v>
      </c>
      <c r="H3618" s="1505" cm="1">
        <f t="array" aca="1" ref="H3618" ca="1">IF(I3618&lt;&gt;"",INDIRECT("'"&amp;I3618&amp;"'!"&amp;J3618),"")</f>
        <v>0</v>
      </c>
      <c r="I3618" s="1510" t="s">
        <v>4998</v>
      </c>
      <c r="J3618" s="1506" t="s">
        <v>5835</v>
      </c>
      <c r="K3618" s="4"/>
    </row>
    <row r="3619" spans="1:11" ht="15">
      <c r="A3619">
        <v>3560</v>
      </c>
      <c r="B3619" s="721">
        <f>'Expenditures 16-24'!C439</f>
        <v>0</v>
      </c>
      <c r="C3619" s="2" t="s">
        <v>504</v>
      </c>
      <c r="F3619" s="4"/>
      <c r="G3619" s="1" t="b">
        <f t="shared" ca="1" si="58"/>
        <v>1</v>
      </c>
      <c r="H3619" s="1505" cm="1">
        <f t="array" aca="1" ref="H3619" ca="1">IF(I3619&lt;&gt;"",INDIRECT("'"&amp;I3619&amp;"'!"&amp;J3619),"")</f>
        <v>0</v>
      </c>
      <c r="I3619" s="1510" t="s">
        <v>4998</v>
      </c>
      <c r="J3619" s="1506" t="s">
        <v>5836</v>
      </c>
      <c r="K3619" s="4"/>
    </row>
    <row r="3620" spans="1:11" ht="15">
      <c r="A3620">
        <v>3561</v>
      </c>
      <c r="B3620" s="721">
        <f>'Expenditures 16-24'!C454</f>
        <v>0</v>
      </c>
      <c r="F3620" s="4"/>
      <c r="G3620" s="1" t="b">
        <f t="shared" ca="1" si="58"/>
        <v>1</v>
      </c>
      <c r="H3620" s="1505" cm="1">
        <f t="array" aca="1" ref="H3620" ca="1">IF(I3620&lt;&gt;"",INDIRECT("'"&amp;I3620&amp;"'!"&amp;J3620),"")</f>
        <v>0</v>
      </c>
      <c r="I3620" s="1510" t="s">
        <v>4998</v>
      </c>
      <c r="J3620" s="1506" t="s">
        <v>5837</v>
      </c>
      <c r="K3620" s="4"/>
    </row>
    <row r="3621" spans="1:11" ht="15">
      <c r="A3621" s="5">
        <v>3562</v>
      </c>
      <c r="B3621" s="721"/>
      <c r="C3621" s="2" t="s">
        <v>504</v>
      </c>
      <c r="F3621" s="4" t="s">
        <v>4914</v>
      </c>
      <c r="G3621" s="1" t="b">
        <f t="shared" ca="1" si="58"/>
        <v>1</v>
      </c>
      <c r="H3621" s="1505" t="str" cm="1">
        <f t="array" aca="1" ref="H3621" ca="1">IF(I3621&lt;&gt;"",INDIRECT("'"&amp;I3621&amp;"'!"&amp;J3621),"")</f>
        <v/>
      </c>
      <c r="I3621" s="1510"/>
      <c r="J3621" s="1506"/>
      <c r="K3621" s="4"/>
    </row>
    <row r="3622" spans="1:11" ht="15">
      <c r="A3622">
        <v>3563</v>
      </c>
      <c r="B3622" s="721">
        <f>'Expenditures 16-24'!D435</f>
        <v>0</v>
      </c>
      <c r="C3622" s="2" t="s">
        <v>504</v>
      </c>
      <c r="F3622" s="4"/>
      <c r="G3622" s="1" t="b">
        <f t="shared" ca="1" si="58"/>
        <v>1</v>
      </c>
      <c r="H3622" s="1505" cm="1">
        <f t="array" aca="1" ref="H3622" ca="1">IF(I3622&lt;&gt;"",INDIRECT("'"&amp;I3622&amp;"'!"&amp;J3622),"")</f>
        <v>0</v>
      </c>
      <c r="I3622" s="1510" t="s">
        <v>4998</v>
      </c>
      <c r="J3622" s="1506" t="s">
        <v>5838</v>
      </c>
      <c r="K3622" s="4"/>
    </row>
    <row r="3623" spans="1:11" ht="15">
      <c r="A3623">
        <v>3564</v>
      </c>
      <c r="B3623" s="721">
        <f>'Expenditures 16-24'!D436</f>
        <v>0</v>
      </c>
      <c r="F3623" s="4"/>
      <c r="G3623" s="1" t="b">
        <f t="shared" ca="1" si="58"/>
        <v>1</v>
      </c>
      <c r="H3623" s="1505" cm="1">
        <f t="array" aca="1" ref="H3623" ca="1">IF(I3623&lt;&gt;"",INDIRECT("'"&amp;I3623&amp;"'!"&amp;J3623),"")</f>
        <v>0</v>
      </c>
      <c r="I3623" s="1510" t="s">
        <v>4998</v>
      </c>
      <c r="J3623" s="1506" t="s">
        <v>5839</v>
      </c>
      <c r="K3623" s="4"/>
    </row>
    <row r="3624" spans="1:11" ht="15">
      <c r="A3624">
        <v>3565</v>
      </c>
      <c r="B3624" s="721">
        <f>'Expenditures 16-24'!D437</f>
        <v>0</v>
      </c>
      <c r="F3624" s="4"/>
      <c r="G3624" s="1" t="b">
        <f t="shared" ca="1" si="58"/>
        <v>1</v>
      </c>
      <c r="H3624" s="1505" cm="1">
        <f t="array" aca="1" ref="H3624" ca="1">IF(I3624&lt;&gt;"",INDIRECT("'"&amp;I3624&amp;"'!"&amp;J3624),"")</f>
        <v>0</v>
      </c>
      <c r="I3624" s="1510" t="s">
        <v>4998</v>
      </c>
      <c r="J3624" s="1506" t="s">
        <v>5840</v>
      </c>
      <c r="K3624" s="4"/>
    </row>
    <row r="3625" spans="1:11" ht="15">
      <c r="A3625">
        <v>3566</v>
      </c>
      <c r="B3625" s="721">
        <f>'Expenditures 16-24'!D438</f>
        <v>0</v>
      </c>
      <c r="F3625" s="4"/>
      <c r="G3625" s="1" t="b">
        <f t="shared" ca="1" si="58"/>
        <v>1</v>
      </c>
      <c r="H3625" s="1505" cm="1">
        <f t="array" aca="1" ref="H3625" ca="1">IF(I3625&lt;&gt;"",INDIRECT("'"&amp;I3625&amp;"'!"&amp;J3625),"")</f>
        <v>0</v>
      </c>
      <c r="I3625" s="1510" t="s">
        <v>4998</v>
      </c>
      <c r="J3625" s="1506" t="s">
        <v>5841</v>
      </c>
      <c r="K3625" s="4"/>
    </row>
    <row r="3626" spans="1:11" ht="15">
      <c r="A3626">
        <v>3567</v>
      </c>
      <c r="B3626" s="721">
        <f>'Expenditures 16-24'!D439</f>
        <v>0</v>
      </c>
      <c r="C3626" s="2" t="s">
        <v>504</v>
      </c>
      <c r="F3626" s="4"/>
      <c r="G3626" s="1" t="b">
        <f t="shared" ca="1" si="58"/>
        <v>1</v>
      </c>
      <c r="H3626" s="1505" cm="1">
        <f t="array" aca="1" ref="H3626" ca="1">IF(I3626&lt;&gt;"",INDIRECT("'"&amp;I3626&amp;"'!"&amp;J3626),"")</f>
        <v>0</v>
      </c>
      <c r="I3626" s="1510" t="s">
        <v>4998</v>
      </c>
      <c r="J3626" s="1506" t="s">
        <v>5842</v>
      </c>
      <c r="K3626" s="4"/>
    </row>
    <row r="3627" spans="1:11" ht="15">
      <c r="A3627">
        <v>3568</v>
      </c>
      <c r="B3627" s="721">
        <f>'Expenditures 16-24'!D454</f>
        <v>0</v>
      </c>
      <c r="F3627" s="4"/>
      <c r="G3627" s="1" t="b">
        <f t="shared" ca="1" si="58"/>
        <v>1</v>
      </c>
      <c r="H3627" s="1505" cm="1">
        <f t="array" aca="1" ref="H3627" ca="1">IF(I3627&lt;&gt;"",INDIRECT("'"&amp;I3627&amp;"'!"&amp;J3627),"")</f>
        <v>0</v>
      </c>
      <c r="I3627" s="1510" t="s">
        <v>4998</v>
      </c>
      <c r="J3627" s="1506" t="s">
        <v>5843</v>
      </c>
      <c r="K3627" s="4"/>
    </row>
    <row r="3628" spans="1:11" ht="15">
      <c r="A3628" s="5">
        <v>3569</v>
      </c>
      <c r="B3628" s="721"/>
      <c r="C3628" s="2" t="s">
        <v>504</v>
      </c>
      <c r="F3628" s="4" t="s">
        <v>4914</v>
      </c>
      <c r="G3628" s="1" t="b">
        <f t="shared" ca="1" si="58"/>
        <v>1</v>
      </c>
      <c r="H3628" s="1505" t="str" cm="1">
        <f t="array" aca="1" ref="H3628" ca="1">IF(I3628&lt;&gt;"",INDIRECT("'"&amp;I3628&amp;"'!"&amp;J3628),"")</f>
        <v/>
      </c>
      <c r="I3628" s="1510"/>
      <c r="J3628" s="1506"/>
      <c r="K3628" s="4"/>
    </row>
    <row r="3629" spans="1:11" ht="15">
      <c r="A3629">
        <v>3570</v>
      </c>
      <c r="B3629" s="721">
        <f>'Expenditures 16-24'!E435</f>
        <v>0</v>
      </c>
      <c r="C3629" s="2" t="s">
        <v>504</v>
      </c>
      <c r="F3629" s="4"/>
      <c r="G3629" s="1" t="b">
        <f t="shared" ca="1" si="58"/>
        <v>1</v>
      </c>
      <c r="H3629" s="1505" cm="1">
        <f t="array" aca="1" ref="H3629" ca="1">IF(I3629&lt;&gt;"",INDIRECT("'"&amp;I3629&amp;"'!"&amp;J3629),"")</f>
        <v>0</v>
      </c>
      <c r="I3629" s="1510" t="s">
        <v>4998</v>
      </c>
      <c r="J3629" s="1506" t="s">
        <v>5844</v>
      </c>
      <c r="K3629" s="4"/>
    </row>
    <row r="3630" spans="1:11" ht="15">
      <c r="A3630">
        <v>3571</v>
      </c>
      <c r="B3630" s="721">
        <f>'Expenditures 16-24'!E436</f>
        <v>0</v>
      </c>
      <c r="F3630" s="4"/>
      <c r="G3630" s="1" t="b">
        <f t="shared" ca="1" si="58"/>
        <v>1</v>
      </c>
      <c r="H3630" s="1505" cm="1">
        <f t="array" aca="1" ref="H3630" ca="1">IF(I3630&lt;&gt;"",INDIRECT("'"&amp;I3630&amp;"'!"&amp;J3630),"")</f>
        <v>0</v>
      </c>
      <c r="I3630" s="1510" t="s">
        <v>4998</v>
      </c>
      <c r="J3630" s="1506" t="s">
        <v>5845</v>
      </c>
      <c r="K3630" s="4"/>
    </row>
    <row r="3631" spans="1:11" ht="15">
      <c r="A3631">
        <v>3572</v>
      </c>
      <c r="B3631" s="721">
        <f>'Expenditures 16-24'!E437</f>
        <v>0</v>
      </c>
      <c r="F3631" s="4"/>
      <c r="G3631" s="1" t="b">
        <f t="shared" ca="1" si="58"/>
        <v>1</v>
      </c>
      <c r="H3631" s="1505" cm="1">
        <f t="array" aca="1" ref="H3631" ca="1">IF(I3631&lt;&gt;"",INDIRECT("'"&amp;I3631&amp;"'!"&amp;J3631),"")</f>
        <v>0</v>
      </c>
      <c r="I3631" s="1510" t="s">
        <v>4998</v>
      </c>
      <c r="J3631" s="1506" t="s">
        <v>5846</v>
      </c>
      <c r="K3631" s="4"/>
    </row>
    <row r="3632" spans="1:11" ht="15">
      <c r="A3632">
        <v>3573</v>
      </c>
      <c r="B3632" s="721">
        <f>'Expenditures 16-24'!E438</f>
        <v>0</v>
      </c>
      <c r="F3632" s="4"/>
      <c r="G3632" s="1" t="b">
        <f t="shared" ca="1" si="58"/>
        <v>1</v>
      </c>
      <c r="H3632" s="1505" cm="1">
        <f t="array" aca="1" ref="H3632" ca="1">IF(I3632&lt;&gt;"",INDIRECT("'"&amp;I3632&amp;"'!"&amp;J3632),"")</f>
        <v>0</v>
      </c>
      <c r="I3632" s="1510" t="s">
        <v>4998</v>
      </c>
      <c r="J3632" s="1506" t="s">
        <v>5847</v>
      </c>
      <c r="K3632" s="4"/>
    </row>
    <row r="3633" spans="1:11" ht="15">
      <c r="A3633">
        <v>3574</v>
      </c>
      <c r="B3633" s="721">
        <f>'Expenditures 16-24'!E439</f>
        <v>0</v>
      </c>
      <c r="C3633" s="2" t="s">
        <v>504</v>
      </c>
      <c r="F3633" s="4"/>
      <c r="G3633" s="1" t="b">
        <f t="shared" ca="1" si="58"/>
        <v>1</v>
      </c>
      <c r="H3633" s="1505" cm="1">
        <f t="array" aca="1" ref="H3633" ca="1">IF(I3633&lt;&gt;"",INDIRECT("'"&amp;I3633&amp;"'!"&amp;J3633),"")</f>
        <v>0</v>
      </c>
      <c r="I3633" s="1510" t="s">
        <v>4998</v>
      </c>
      <c r="J3633" s="1506" t="s">
        <v>5848</v>
      </c>
      <c r="K3633" s="4"/>
    </row>
    <row r="3634" spans="1:11" ht="15">
      <c r="A3634">
        <v>3575</v>
      </c>
      <c r="B3634" s="721">
        <f>'Expenditures 16-24'!E454</f>
        <v>0</v>
      </c>
      <c r="F3634" s="4"/>
      <c r="G3634" s="1" t="b">
        <f t="shared" ca="1" si="58"/>
        <v>1</v>
      </c>
      <c r="H3634" s="1505" cm="1">
        <f t="array" aca="1" ref="H3634" ca="1">IF(I3634&lt;&gt;"",INDIRECT("'"&amp;I3634&amp;"'!"&amp;J3634),"")</f>
        <v>0</v>
      </c>
      <c r="I3634" s="1510" t="s">
        <v>4998</v>
      </c>
      <c r="J3634" s="1506" t="s">
        <v>5849</v>
      </c>
      <c r="K3634" s="4"/>
    </row>
    <row r="3635" spans="1:11" ht="15">
      <c r="A3635" s="5">
        <v>3576</v>
      </c>
      <c r="B3635" s="721"/>
      <c r="C3635" s="2" t="s">
        <v>504</v>
      </c>
      <c r="F3635" s="4" t="s">
        <v>4914</v>
      </c>
      <c r="G3635" s="1" t="b">
        <f t="shared" ca="1" si="58"/>
        <v>1</v>
      </c>
      <c r="H3635" s="1505" t="str" cm="1">
        <f t="array" aca="1" ref="H3635" ca="1">IF(I3635&lt;&gt;"",INDIRECT("'"&amp;I3635&amp;"'!"&amp;J3635),"")</f>
        <v/>
      </c>
      <c r="I3635" s="1510"/>
      <c r="J3635" s="1506"/>
      <c r="K3635" s="4"/>
    </row>
    <row r="3636" spans="1:11" ht="15">
      <c r="A3636">
        <v>3577</v>
      </c>
      <c r="B3636" s="721">
        <f>'Expenditures 16-24'!F435</f>
        <v>0</v>
      </c>
      <c r="C3636" s="2" t="s">
        <v>504</v>
      </c>
      <c r="F3636" s="4"/>
      <c r="G3636" s="1" t="b">
        <f t="shared" ca="1" si="58"/>
        <v>1</v>
      </c>
      <c r="H3636" s="1505" cm="1">
        <f t="array" aca="1" ref="H3636" ca="1">IF(I3636&lt;&gt;"",INDIRECT("'"&amp;I3636&amp;"'!"&amp;J3636),"")</f>
        <v>0</v>
      </c>
      <c r="I3636" s="1510" t="s">
        <v>4998</v>
      </c>
      <c r="J3636" s="1506" t="s">
        <v>5850</v>
      </c>
      <c r="K3636" s="4"/>
    </row>
    <row r="3637" spans="1:11" ht="15">
      <c r="A3637">
        <v>3578</v>
      </c>
      <c r="B3637" s="721">
        <f>'Expenditures 16-24'!F436</f>
        <v>0</v>
      </c>
      <c r="F3637" s="4"/>
      <c r="G3637" s="1" t="b">
        <f t="shared" ca="1" si="58"/>
        <v>1</v>
      </c>
      <c r="H3637" s="1505" cm="1">
        <f t="array" aca="1" ref="H3637" ca="1">IF(I3637&lt;&gt;"",INDIRECT("'"&amp;I3637&amp;"'!"&amp;J3637),"")</f>
        <v>0</v>
      </c>
      <c r="I3637" s="1510" t="s">
        <v>4998</v>
      </c>
      <c r="J3637" s="1506" t="s">
        <v>5851</v>
      </c>
      <c r="K3637" s="4"/>
    </row>
    <row r="3638" spans="1:11" ht="15">
      <c r="A3638">
        <v>3579</v>
      </c>
      <c r="B3638" s="721">
        <f>'Expenditures 16-24'!F437</f>
        <v>0</v>
      </c>
      <c r="F3638" s="4"/>
      <c r="G3638" s="1" t="b">
        <f t="shared" ca="1" si="58"/>
        <v>1</v>
      </c>
      <c r="H3638" s="1505" cm="1">
        <f t="array" aca="1" ref="H3638" ca="1">IF(I3638&lt;&gt;"",INDIRECT("'"&amp;I3638&amp;"'!"&amp;J3638),"")</f>
        <v>0</v>
      </c>
      <c r="I3638" s="1510" t="s">
        <v>4998</v>
      </c>
      <c r="J3638" s="1506" t="s">
        <v>5852</v>
      </c>
      <c r="K3638" s="4"/>
    </row>
    <row r="3639" spans="1:11" ht="15">
      <c r="A3639">
        <v>3580</v>
      </c>
      <c r="B3639" s="721">
        <f>'Expenditures 16-24'!F438</f>
        <v>0</v>
      </c>
      <c r="F3639" s="4"/>
      <c r="G3639" s="1" t="b">
        <f t="shared" ca="1" si="58"/>
        <v>1</v>
      </c>
      <c r="H3639" s="1505" cm="1">
        <f t="array" aca="1" ref="H3639" ca="1">IF(I3639&lt;&gt;"",INDIRECT("'"&amp;I3639&amp;"'!"&amp;J3639),"")</f>
        <v>0</v>
      </c>
      <c r="I3639" s="1510" t="s">
        <v>4998</v>
      </c>
      <c r="J3639" s="1506" t="s">
        <v>5853</v>
      </c>
      <c r="K3639" s="4"/>
    </row>
    <row r="3640" spans="1:11" ht="15">
      <c r="A3640">
        <v>3581</v>
      </c>
      <c r="B3640" s="721">
        <f>'Expenditures 16-24'!F439</f>
        <v>0</v>
      </c>
      <c r="C3640" s="2" t="s">
        <v>504</v>
      </c>
      <c r="F3640" s="4"/>
      <c r="G3640" s="1" t="b">
        <f t="shared" ca="1" si="58"/>
        <v>1</v>
      </c>
      <c r="H3640" s="1505" cm="1">
        <f t="array" aca="1" ref="H3640" ca="1">IF(I3640&lt;&gt;"",INDIRECT("'"&amp;I3640&amp;"'!"&amp;J3640),"")</f>
        <v>0</v>
      </c>
      <c r="I3640" s="1510" t="s">
        <v>4998</v>
      </c>
      <c r="J3640" s="1506" t="s">
        <v>5854</v>
      </c>
      <c r="K3640" s="4"/>
    </row>
    <row r="3641" spans="1:11" ht="15">
      <c r="A3641">
        <v>3582</v>
      </c>
      <c r="B3641" s="721">
        <f>'Expenditures 16-24'!F454</f>
        <v>0</v>
      </c>
      <c r="F3641" s="4"/>
      <c r="G3641" s="1" t="b">
        <f t="shared" ca="1" si="58"/>
        <v>1</v>
      </c>
      <c r="H3641" s="1505" cm="1">
        <f t="array" aca="1" ref="H3641" ca="1">IF(I3641&lt;&gt;"",INDIRECT("'"&amp;I3641&amp;"'!"&amp;J3641),"")</f>
        <v>0</v>
      </c>
      <c r="I3641" s="1510" t="s">
        <v>4998</v>
      </c>
      <c r="J3641" s="1506" t="s">
        <v>5855</v>
      </c>
      <c r="K3641" s="4"/>
    </row>
    <row r="3642" spans="1:11" ht="15">
      <c r="A3642" s="5">
        <v>3583</v>
      </c>
      <c r="B3642" s="721"/>
      <c r="C3642" s="2" t="s">
        <v>504</v>
      </c>
      <c r="F3642" s="4" t="s">
        <v>4914</v>
      </c>
      <c r="G3642" s="1" t="b">
        <f t="shared" ca="1" si="58"/>
        <v>1</v>
      </c>
      <c r="H3642" s="1505" t="str" cm="1">
        <f t="array" aca="1" ref="H3642" ca="1">IF(I3642&lt;&gt;"",INDIRECT("'"&amp;I3642&amp;"'!"&amp;J3642),"")</f>
        <v/>
      </c>
      <c r="I3642" s="1510"/>
      <c r="J3642" s="1506"/>
      <c r="K3642" s="4"/>
    </row>
    <row r="3643" spans="1:11" ht="15">
      <c r="A3643">
        <v>3584</v>
      </c>
      <c r="B3643" s="721">
        <f>'Expenditures 16-24'!G435</f>
        <v>1374686</v>
      </c>
      <c r="C3643" s="2" t="s">
        <v>504</v>
      </c>
      <c r="F3643" s="4"/>
      <c r="G3643" s="1" t="b">
        <f t="shared" ca="1" si="58"/>
        <v>1</v>
      </c>
      <c r="H3643" s="1505" cm="1">
        <f t="array" aca="1" ref="H3643" ca="1">IF(I3643&lt;&gt;"",INDIRECT("'"&amp;I3643&amp;"'!"&amp;J3643),"")</f>
        <v>1374686</v>
      </c>
      <c r="I3643" s="1510" t="s">
        <v>4998</v>
      </c>
      <c r="J3643" s="1506" t="s">
        <v>5856</v>
      </c>
      <c r="K3643" s="4"/>
    </row>
    <row r="3644" spans="1:11" ht="15">
      <c r="A3644">
        <v>3585</v>
      </c>
      <c r="B3644" s="721">
        <f>'Expenditures 16-24'!G436</f>
        <v>0</v>
      </c>
      <c r="F3644" s="4"/>
      <c r="G3644" s="1" t="b">
        <f t="shared" ca="1" si="58"/>
        <v>1</v>
      </c>
      <c r="H3644" s="1505" cm="1">
        <f t="array" aca="1" ref="H3644" ca="1">IF(I3644&lt;&gt;"",INDIRECT("'"&amp;I3644&amp;"'!"&amp;J3644),"")</f>
        <v>0</v>
      </c>
      <c r="I3644" s="1510" t="s">
        <v>4998</v>
      </c>
      <c r="J3644" s="1506" t="s">
        <v>5857</v>
      </c>
      <c r="K3644" s="4"/>
    </row>
    <row r="3645" spans="1:11" ht="15">
      <c r="A3645">
        <v>3586</v>
      </c>
      <c r="B3645" s="721">
        <f>'Expenditures 16-24'!G437</f>
        <v>1374686</v>
      </c>
      <c r="F3645" s="4"/>
      <c r="G3645" s="1" t="b">
        <f t="shared" ca="1" si="58"/>
        <v>1</v>
      </c>
      <c r="H3645" s="1505" cm="1">
        <f t="array" aca="1" ref="H3645" ca="1">IF(I3645&lt;&gt;"",INDIRECT("'"&amp;I3645&amp;"'!"&amp;J3645),"")</f>
        <v>1374686</v>
      </c>
      <c r="I3645" s="1510" t="s">
        <v>4998</v>
      </c>
      <c r="J3645" s="1506" t="s">
        <v>5858</v>
      </c>
      <c r="K3645" s="4"/>
    </row>
    <row r="3646" spans="1:11" ht="15">
      <c r="A3646">
        <v>3587</v>
      </c>
      <c r="B3646" s="721">
        <f>'Expenditures 16-24'!G438</f>
        <v>0</v>
      </c>
      <c r="F3646" s="4"/>
      <c r="G3646" s="1" t="b">
        <f t="shared" ca="1" si="58"/>
        <v>1</v>
      </c>
      <c r="H3646" s="1505" cm="1">
        <f t="array" aca="1" ref="H3646" ca="1">IF(I3646&lt;&gt;"",INDIRECT("'"&amp;I3646&amp;"'!"&amp;J3646),"")</f>
        <v>0</v>
      </c>
      <c r="I3646" s="1510" t="s">
        <v>4998</v>
      </c>
      <c r="J3646" s="1506" t="s">
        <v>5859</v>
      </c>
      <c r="K3646" s="4"/>
    </row>
    <row r="3647" spans="1:11" ht="15">
      <c r="A3647">
        <v>3588</v>
      </c>
      <c r="B3647" s="721">
        <f>'Expenditures 16-24'!G439</f>
        <v>1374686</v>
      </c>
      <c r="C3647" s="2" t="s">
        <v>504</v>
      </c>
      <c r="F3647" s="4"/>
      <c r="G3647" s="1" t="b">
        <f t="shared" ca="1" si="58"/>
        <v>1</v>
      </c>
      <c r="H3647" s="1505" cm="1">
        <f t="array" aca="1" ref="H3647" ca="1">IF(I3647&lt;&gt;"",INDIRECT("'"&amp;I3647&amp;"'!"&amp;J3647),"")</f>
        <v>1374686</v>
      </c>
      <c r="I3647" s="1510" t="s">
        <v>4998</v>
      </c>
      <c r="J3647" s="1506" t="s">
        <v>5860</v>
      </c>
      <c r="K3647" s="4"/>
    </row>
    <row r="3648" spans="1:11" ht="15">
      <c r="A3648">
        <v>3589</v>
      </c>
      <c r="B3648" s="721">
        <f>'Expenditures 16-24'!G454</f>
        <v>1374686</v>
      </c>
      <c r="F3648" s="4"/>
      <c r="G3648" s="1" t="b">
        <f t="shared" ca="1" si="58"/>
        <v>1</v>
      </c>
      <c r="H3648" s="1505" cm="1">
        <f t="array" aca="1" ref="H3648" ca="1">IF(I3648&lt;&gt;"",INDIRECT("'"&amp;I3648&amp;"'!"&amp;J3648),"")</f>
        <v>1374686</v>
      </c>
      <c r="I3648" s="1510" t="s">
        <v>4998</v>
      </c>
      <c r="J3648" s="1506" t="s">
        <v>5861</v>
      </c>
      <c r="K3648" s="4"/>
    </row>
    <row r="3649" spans="1:11" ht="15">
      <c r="A3649" s="5">
        <v>3590</v>
      </c>
      <c r="B3649" s="721"/>
      <c r="C3649" s="2" t="s">
        <v>504</v>
      </c>
      <c r="F3649" s="4" t="s">
        <v>4914</v>
      </c>
      <c r="G3649" s="1" t="b">
        <f t="shared" ca="1" si="58"/>
        <v>1</v>
      </c>
      <c r="H3649" s="1505" t="str" cm="1">
        <f t="array" aca="1" ref="H3649" ca="1">IF(I3649&lt;&gt;"",INDIRECT("'"&amp;I3649&amp;"'!"&amp;J3649),"")</f>
        <v/>
      </c>
      <c r="I3649" s="1510"/>
      <c r="J3649" s="1506"/>
      <c r="K3649" s="4"/>
    </row>
    <row r="3650" spans="1:11" ht="15">
      <c r="A3650">
        <v>3591</v>
      </c>
      <c r="B3650" s="721">
        <f>'Expenditures 16-24'!H435</f>
        <v>0</v>
      </c>
      <c r="C3650" s="2" t="s">
        <v>504</v>
      </c>
      <c r="F3650" s="4"/>
      <c r="G3650" s="1" t="b">
        <f t="shared" ca="1" si="58"/>
        <v>1</v>
      </c>
      <c r="H3650" s="1505" cm="1">
        <f t="array" aca="1" ref="H3650" ca="1">IF(I3650&lt;&gt;"",INDIRECT("'"&amp;I3650&amp;"'!"&amp;J3650),"")</f>
        <v>0</v>
      </c>
      <c r="I3650" s="1510" t="s">
        <v>4998</v>
      </c>
      <c r="J3650" s="1506" t="s">
        <v>5862</v>
      </c>
      <c r="K3650" s="4"/>
    </row>
    <row r="3651" spans="1:11" ht="15">
      <c r="A3651">
        <v>3592</v>
      </c>
      <c r="B3651" s="721">
        <f>'Expenditures 16-24'!H436</f>
        <v>0</v>
      </c>
      <c r="F3651" s="4"/>
      <c r="G3651" s="1" t="b">
        <f t="shared" ca="1" si="58"/>
        <v>1</v>
      </c>
      <c r="H3651" s="1505" cm="1">
        <f t="array" aca="1" ref="H3651" ca="1">IF(I3651&lt;&gt;"",INDIRECT("'"&amp;I3651&amp;"'!"&amp;J3651),"")</f>
        <v>0</v>
      </c>
      <c r="I3651" s="1510" t="s">
        <v>4998</v>
      </c>
      <c r="J3651" s="1506" t="s">
        <v>5863</v>
      </c>
      <c r="K3651" s="4"/>
    </row>
    <row r="3652" spans="1:11" ht="15">
      <c r="A3652">
        <v>3593</v>
      </c>
      <c r="B3652" s="721">
        <f>'Expenditures 16-24'!H437</f>
        <v>0</v>
      </c>
      <c r="F3652" s="4"/>
      <c r="G3652" s="1" t="b">
        <f t="shared" ca="1" si="58"/>
        <v>1</v>
      </c>
      <c r="H3652" s="1505" cm="1">
        <f t="array" aca="1" ref="H3652" ca="1">IF(I3652&lt;&gt;"",INDIRECT("'"&amp;I3652&amp;"'!"&amp;J3652),"")</f>
        <v>0</v>
      </c>
      <c r="I3652" s="1510" t="s">
        <v>4998</v>
      </c>
      <c r="J3652" s="1506" t="s">
        <v>5864</v>
      </c>
      <c r="K3652" s="4"/>
    </row>
    <row r="3653" spans="1:11" ht="15">
      <c r="A3653">
        <v>3594</v>
      </c>
      <c r="B3653" s="721">
        <f>'Expenditures 16-24'!H438</f>
        <v>0</v>
      </c>
      <c r="F3653" s="4"/>
      <c r="G3653" s="1" t="b">
        <f t="shared" ca="1" si="58"/>
        <v>1</v>
      </c>
      <c r="H3653" s="1505" cm="1">
        <f t="array" aca="1" ref="H3653" ca="1">IF(I3653&lt;&gt;"",INDIRECT("'"&amp;I3653&amp;"'!"&amp;J3653),"")</f>
        <v>0</v>
      </c>
      <c r="I3653" s="1510" t="s">
        <v>4998</v>
      </c>
      <c r="J3653" s="1506" t="s">
        <v>5865</v>
      </c>
      <c r="K3653" s="4"/>
    </row>
    <row r="3654" spans="1:11" ht="15">
      <c r="A3654">
        <v>3595</v>
      </c>
      <c r="B3654" s="721">
        <f>'Expenditures 16-24'!H439</f>
        <v>0</v>
      </c>
      <c r="C3654" s="2" t="s">
        <v>504</v>
      </c>
      <c r="F3654" s="4"/>
      <c r="G3654" s="1" t="b">
        <f t="shared" ca="1" si="58"/>
        <v>1</v>
      </c>
      <c r="H3654" s="1505" cm="1">
        <f t="array" aca="1" ref="H3654" ca="1">IF(I3654&lt;&gt;"",INDIRECT("'"&amp;I3654&amp;"'!"&amp;J3654),"")</f>
        <v>0</v>
      </c>
      <c r="I3654" s="1510" t="s">
        <v>4998</v>
      </c>
      <c r="J3654" s="1506" t="s">
        <v>5866</v>
      </c>
      <c r="K3654" s="4"/>
    </row>
    <row r="3655" spans="1:11" ht="15">
      <c r="A3655">
        <v>3596</v>
      </c>
      <c r="B3655" s="721">
        <f>'Expenditures 16-24'!H447</f>
        <v>0</v>
      </c>
      <c r="F3655" s="4"/>
      <c r="G3655" s="1" t="b">
        <f t="shared" ca="1" si="58"/>
        <v>1</v>
      </c>
      <c r="H3655" s="1505" cm="1">
        <f t="array" aca="1" ref="H3655" ca="1">IF(I3655&lt;&gt;"",INDIRECT("'"&amp;I3655&amp;"'!"&amp;J3655),"")</f>
        <v>0</v>
      </c>
      <c r="I3655" s="1510" t="s">
        <v>4998</v>
      </c>
      <c r="J3655" s="1506" t="s">
        <v>5867</v>
      </c>
      <c r="K3655" s="4"/>
    </row>
    <row r="3656" spans="1:11" ht="15">
      <c r="A3656" s="1">
        <v>3597</v>
      </c>
      <c r="B3656" s="721">
        <f>'Expenditures 16-24'!H449</f>
        <v>0</v>
      </c>
      <c r="C3656" s="2" t="s">
        <v>504</v>
      </c>
      <c r="F3656" s="4"/>
      <c r="G3656" s="1" t="b">
        <f t="shared" ca="1" si="58"/>
        <v>1</v>
      </c>
      <c r="H3656" s="1505" cm="1">
        <f t="array" aca="1" ref="H3656" ca="1">IF(I3656&lt;&gt;"",INDIRECT("'"&amp;I3656&amp;"'!"&amp;J3656),"")</f>
        <v>0</v>
      </c>
      <c r="I3656" s="1510" t="s">
        <v>4998</v>
      </c>
      <c r="J3656" s="1506" t="s">
        <v>5868</v>
      </c>
      <c r="K3656" s="4"/>
    </row>
    <row r="3657" spans="1:11" ht="15">
      <c r="A3657" s="5">
        <v>3598</v>
      </c>
      <c r="B3657" s="721"/>
      <c r="F3657" s="4" t="s">
        <v>4914</v>
      </c>
      <c r="G3657" s="1" t="b">
        <f t="shared" ca="1" si="58"/>
        <v>1</v>
      </c>
      <c r="H3657" s="1505" t="str" cm="1">
        <f t="array" aca="1" ref="H3657" ca="1">IF(I3657&lt;&gt;"",INDIRECT("'"&amp;I3657&amp;"'!"&amp;J3657),"")</f>
        <v/>
      </c>
      <c r="I3657" s="1510"/>
      <c r="J3657" s="1506"/>
      <c r="K3657" s="4"/>
    </row>
    <row r="3658" spans="1:11" ht="15">
      <c r="A3658">
        <v>3599</v>
      </c>
      <c r="B3658" s="721">
        <f>'Expenditures 16-24'!H454</f>
        <v>0</v>
      </c>
      <c r="F3658" s="4"/>
      <c r="G3658" s="1" t="b">
        <f t="shared" ca="1" si="58"/>
        <v>1</v>
      </c>
      <c r="H3658" s="1505" cm="1">
        <f t="array" aca="1" ref="H3658" ca="1">IF(I3658&lt;&gt;"",INDIRECT("'"&amp;I3658&amp;"'!"&amp;J3658),"")</f>
        <v>0</v>
      </c>
      <c r="I3658" s="1510" t="s">
        <v>4998</v>
      </c>
      <c r="J3658" s="1506" t="s">
        <v>5869</v>
      </c>
      <c r="K3658" s="4"/>
    </row>
    <row r="3659" spans="1:11" ht="15">
      <c r="A3659" s="6">
        <v>3600</v>
      </c>
      <c r="B3659" s="721"/>
      <c r="F3659" s="4" t="s">
        <v>4914</v>
      </c>
      <c r="G3659" s="1" t="b">
        <f t="shared" ca="1" si="58"/>
        <v>1</v>
      </c>
      <c r="H3659" s="1505" t="str" cm="1">
        <f t="array" aca="1" ref="H3659" ca="1">IF(I3659&lt;&gt;"",INDIRECT("'"&amp;I3659&amp;"'!"&amp;J3659),"")</f>
        <v/>
      </c>
      <c r="I3659" s="1510"/>
      <c r="J3659" s="1506"/>
      <c r="K3659" s="4"/>
    </row>
    <row r="3660" spans="1:11" ht="15">
      <c r="A3660" s="5">
        <v>3601</v>
      </c>
      <c r="B3660" s="721"/>
      <c r="C3660" s="2" t="s">
        <v>504</v>
      </c>
      <c r="F3660" s="4" t="s">
        <v>4914</v>
      </c>
      <c r="G3660" s="1" t="b">
        <f t="shared" ca="1" si="58"/>
        <v>1</v>
      </c>
      <c r="H3660" s="1505" t="str" cm="1">
        <f t="array" aca="1" ref="H3660" ca="1">IF(I3660&lt;&gt;"",INDIRECT("'"&amp;I3660&amp;"'!"&amp;J3660),"")</f>
        <v/>
      </c>
      <c r="I3660" s="1510"/>
      <c r="J3660" s="1506"/>
      <c r="K3660" s="4"/>
    </row>
    <row r="3661" spans="1:11" ht="15">
      <c r="A3661" s="6">
        <v>3602</v>
      </c>
      <c r="B3661" s="721"/>
      <c r="F3661" s="4" t="s">
        <v>4914</v>
      </c>
      <c r="G3661" s="1" t="b">
        <f t="shared" ca="1" si="58"/>
        <v>1</v>
      </c>
      <c r="H3661" s="1505" t="str" cm="1">
        <f t="array" aca="1" ref="H3661" ca="1">IF(I3661&lt;&gt;"",INDIRECT("'"&amp;I3661&amp;"'!"&amp;J3661),"")</f>
        <v/>
      </c>
      <c r="I3661" s="1510"/>
      <c r="J3661" s="1506"/>
      <c r="K3661" s="4"/>
    </row>
    <row r="3662" spans="1:11" ht="15">
      <c r="A3662" s="5">
        <v>3603</v>
      </c>
      <c r="B3662" s="721"/>
      <c r="F3662" s="4" t="s">
        <v>4914</v>
      </c>
      <c r="G3662" s="1" t="b">
        <f t="shared" ca="1" si="58"/>
        <v>1</v>
      </c>
      <c r="H3662" s="1505" t="str" cm="1">
        <f t="array" aca="1" ref="H3662" ca="1">IF(I3662&lt;&gt;"",INDIRECT("'"&amp;I3662&amp;"'!"&amp;J3662),"")</f>
        <v/>
      </c>
      <c r="I3662" s="1510"/>
      <c r="J3662" s="1506"/>
      <c r="K3662" s="4"/>
    </row>
    <row r="3663" spans="1:11" ht="15">
      <c r="A3663" s="5">
        <v>3604</v>
      </c>
      <c r="B3663" s="721"/>
      <c r="F3663" s="4" t="s">
        <v>4914</v>
      </c>
      <c r="G3663" s="1" t="b">
        <f t="shared" ca="1" si="58"/>
        <v>1</v>
      </c>
      <c r="H3663" s="1505" t="str" cm="1">
        <f t="array" aca="1" ref="H3663" ca="1">IF(I3663&lt;&gt;"",INDIRECT("'"&amp;I3663&amp;"'!"&amp;J3663),"")</f>
        <v/>
      </c>
      <c r="I3663" s="1510"/>
      <c r="J3663" s="1506"/>
      <c r="K3663" s="4"/>
    </row>
    <row r="3664" spans="1:11" ht="15">
      <c r="A3664" s="5">
        <v>3605</v>
      </c>
      <c r="B3664" s="721"/>
      <c r="C3664" s="2" t="s">
        <v>504</v>
      </c>
      <c r="F3664" s="4" t="s">
        <v>4914</v>
      </c>
      <c r="G3664" s="1" t="b">
        <f t="shared" ca="1" si="58"/>
        <v>1</v>
      </c>
      <c r="H3664" s="1505" t="str" cm="1">
        <f t="array" aca="1" ref="H3664" ca="1">IF(I3664&lt;&gt;"",INDIRECT("'"&amp;I3664&amp;"'!"&amp;J3664),"")</f>
        <v/>
      </c>
      <c r="I3664" s="1510"/>
      <c r="J3664" s="1506"/>
      <c r="K3664" s="4"/>
    </row>
    <row r="3665" spans="1:11" ht="15">
      <c r="A3665" s="5">
        <v>3606</v>
      </c>
      <c r="B3665" s="721"/>
      <c r="F3665" s="4" t="s">
        <v>4914</v>
      </c>
      <c r="G3665" s="1" t="b">
        <f t="shared" ca="1" si="58"/>
        <v>1</v>
      </c>
      <c r="H3665" s="1505" t="str" cm="1">
        <f t="array" aca="1" ref="H3665" ca="1">IF(I3665&lt;&gt;"",INDIRECT("'"&amp;I3665&amp;"'!"&amp;J3665),"")</f>
        <v/>
      </c>
      <c r="I3665" s="1510"/>
      <c r="J3665" s="1506"/>
      <c r="K3665" s="4"/>
    </row>
    <row r="3666" spans="1:11" ht="15">
      <c r="A3666">
        <v>3607</v>
      </c>
      <c r="B3666" s="721">
        <f>'Expenditures 16-24'!K435</f>
        <v>1374686</v>
      </c>
      <c r="F3666" s="4"/>
      <c r="G3666" s="1" t="b">
        <f t="shared" ca="1" si="58"/>
        <v>1</v>
      </c>
      <c r="H3666" s="1505" cm="1">
        <f t="array" aca="1" ref="H3666" ca="1">IF(I3666&lt;&gt;"",INDIRECT("'"&amp;I3666&amp;"'!"&amp;J3666),"")</f>
        <v>1374686</v>
      </c>
      <c r="I3666" s="1510" t="s">
        <v>4998</v>
      </c>
      <c r="J3666" s="1506" t="s">
        <v>5870</v>
      </c>
      <c r="K3666" s="4"/>
    </row>
    <row r="3667" spans="1:11" ht="15">
      <c r="A3667">
        <v>3608</v>
      </c>
      <c r="B3667" s="721">
        <f>'Expenditures 16-24'!K436</f>
        <v>0</v>
      </c>
      <c r="F3667" s="4"/>
      <c r="G3667" s="1" t="b">
        <f t="shared" ca="1" si="58"/>
        <v>1</v>
      </c>
      <c r="H3667" s="1505" cm="1">
        <f t="array" aca="1" ref="H3667" ca="1">IF(I3667&lt;&gt;"",INDIRECT("'"&amp;I3667&amp;"'!"&amp;J3667),"")</f>
        <v>0</v>
      </c>
      <c r="I3667" s="1510" t="s">
        <v>4998</v>
      </c>
      <c r="J3667" s="1506" t="s">
        <v>5871</v>
      </c>
      <c r="K3667" s="4"/>
    </row>
    <row r="3668" spans="1:11" ht="15">
      <c r="A3668">
        <v>3609</v>
      </c>
      <c r="B3668" s="721">
        <f>'Expenditures 16-24'!K437</f>
        <v>1374686</v>
      </c>
      <c r="C3668" s="2" t="s">
        <v>504</v>
      </c>
      <c r="F3668" s="4"/>
      <c r="G3668" s="1" t="b">
        <f t="shared" ca="1" si="58"/>
        <v>1</v>
      </c>
      <c r="H3668" s="1505" cm="1">
        <f t="array" aca="1" ref="H3668" ca="1">IF(I3668&lt;&gt;"",INDIRECT("'"&amp;I3668&amp;"'!"&amp;J3668),"")</f>
        <v>1374686</v>
      </c>
      <c r="I3668" s="1510" t="s">
        <v>4998</v>
      </c>
      <c r="J3668" s="1506" t="s">
        <v>5872</v>
      </c>
      <c r="K3668" s="4"/>
    </row>
    <row r="3669" spans="1:11" ht="15">
      <c r="A3669">
        <v>3610</v>
      </c>
      <c r="B3669" s="721">
        <f>'Expenditures 16-24'!K438</f>
        <v>0</v>
      </c>
      <c r="C3669" s="2" t="s">
        <v>504</v>
      </c>
      <c r="F3669" s="4"/>
      <c r="G3669" s="1" t="b">
        <f t="shared" ca="1" si="58"/>
        <v>1</v>
      </c>
      <c r="H3669" s="1505" cm="1">
        <f t="array" aca="1" ref="H3669" ca="1">IF(I3669&lt;&gt;"",INDIRECT("'"&amp;I3669&amp;"'!"&amp;J3669),"")</f>
        <v>0</v>
      </c>
      <c r="I3669" s="1510" t="s">
        <v>4998</v>
      </c>
      <c r="J3669" s="1506" t="s">
        <v>5873</v>
      </c>
      <c r="K3669" s="4"/>
    </row>
    <row r="3670" spans="1:11" ht="15">
      <c r="A3670">
        <v>3611</v>
      </c>
      <c r="B3670" s="721">
        <f>'Expenditures 16-24'!K439</f>
        <v>1374686</v>
      </c>
      <c r="C3670" s="2" t="s">
        <v>504</v>
      </c>
      <c r="F3670" s="4"/>
      <c r="G3670" s="1" t="b">
        <f t="shared" ca="1" si="58"/>
        <v>1</v>
      </c>
      <c r="H3670" s="1505" cm="1">
        <f t="array" aca="1" ref="H3670" ca="1">IF(I3670&lt;&gt;"",INDIRECT("'"&amp;I3670&amp;"'!"&amp;J3670),"")</f>
        <v>1374686</v>
      </c>
      <c r="I3670" s="1510" t="s">
        <v>4998</v>
      </c>
      <c r="J3670" s="1506" t="s">
        <v>5874</v>
      </c>
      <c r="K3670" s="4"/>
    </row>
    <row r="3671" spans="1:11" ht="15">
      <c r="A3671">
        <v>3612</v>
      </c>
      <c r="B3671" s="721">
        <f>'Expenditures 16-24'!K443</f>
        <v>0</v>
      </c>
      <c r="C3671" s="2" t="s">
        <v>504</v>
      </c>
      <c r="F3671" s="4"/>
      <c r="G3671" s="1" t="b">
        <f t="shared" ca="1" si="58"/>
        <v>1</v>
      </c>
      <c r="H3671" s="1505" cm="1">
        <f t="array" aca="1" ref="H3671" ca="1">IF(I3671&lt;&gt;"",INDIRECT("'"&amp;I3671&amp;"'!"&amp;J3671),"")</f>
        <v>0</v>
      </c>
      <c r="I3671" s="1510" t="s">
        <v>4998</v>
      </c>
      <c r="J3671" s="1506" t="s">
        <v>5875</v>
      </c>
      <c r="K3671" s="4"/>
    </row>
    <row r="3672" spans="1:11" ht="15">
      <c r="A3672" s="1">
        <v>3613</v>
      </c>
      <c r="B3672" s="721">
        <f>'Expenditures 16-24'!K444</f>
        <v>0</v>
      </c>
      <c r="C3672" s="2" t="s">
        <v>504</v>
      </c>
      <c r="F3672" s="4"/>
      <c r="G3672" s="1" t="b">
        <f t="shared" ca="1" si="58"/>
        <v>1</v>
      </c>
      <c r="H3672" s="1505" cm="1">
        <f t="array" aca="1" ref="H3672" ca="1">IF(I3672&lt;&gt;"",INDIRECT("'"&amp;I3672&amp;"'!"&amp;J3672),"")</f>
        <v>0</v>
      </c>
      <c r="I3672" s="1510" t="s">
        <v>4998</v>
      </c>
      <c r="J3672" s="1506" t="s">
        <v>5876</v>
      </c>
      <c r="K3672" s="4"/>
    </row>
    <row r="3673" spans="1:11" ht="15">
      <c r="A3673">
        <v>3614</v>
      </c>
      <c r="B3673" s="721">
        <f>'Expenditures 16-24'!K447</f>
        <v>0</v>
      </c>
      <c r="C3673" s="2" t="s">
        <v>504</v>
      </c>
      <c r="F3673" s="4"/>
      <c r="G3673" s="1" t="b">
        <f t="shared" ca="1" si="58"/>
        <v>1</v>
      </c>
      <c r="H3673" s="1505" cm="1">
        <f t="array" aca="1" ref="H3673" ca="1">IF(I3673&lt;&gt;"",INDIRECT("'"&amp;I3673&amp;"'!"&amp;J3673),"")</f>
        <v>0</v>
      </c>
      <c r="I3673" s="1510" t="s">
        <v>4998</v>
      </c>
      <c r="J3673" s="1506" t="s">
        <v>5877</v>
      </c>
      <c r="K3673" s="4"/>
    </row>
    <row r="3674" spans="1:11" ht="15">
      <c r="A3674" s="1">
        <v>3615</v>
      </c>
      <c r="B3674" s="721">
        <f>'Expenditures 16-24'!K449</f>
        <v>0</v>
      </c>
      <c r="F3674" s="4"/>
      <c r="G3674" s="1" t="b">
        <f t="shared" ca="1" si="58"/>
        <v>1</v>
      </c>
      <c r="H3674" s="1505" cm="1">
        <f t="array" aca="1" ref="H3674" ca="1">IF(I3674&lt;&gt;"",INDIRECT("'"&amp;I3674&amp;"'!"&amp;J3674),"")</f>
        <v>0</v>
      </c>
      <c r="I3674" s="1510" t="s">
        <v>4998</v>
      </c>
      <c r="J3674" s="1506" t="s">
        <v>5878</v>
      </c>
      <c r="K3674" s="4"/>
    </row>
    <row r="3675" spans="1:11" ht="15">
      <c r="A3675" s="5">
        <v>3616</v>
      </c>
      <c r="B3675" s="721"/>
      <c r="C3675" s="2" t="s">
        <v>504</v>
      </c>
      <c r="F3675" s="4" t="s">
        <v>4914</v>
      </c>
      <c r="G3675" s="1" t="b">
        <f t="shared" ca="1" si="58"/>
        <v>1</v>
      </c>
      <c r="H3675" s="1505" t="str" cm="1">
        <f t="array" aca="1" ref="H3675" ca="1">IF(I3675&lt;&gt;"",INDIRECT("'"&amp;I3675&amp;"'!"&amp;J3675),"")</f>
        <v/>
      </c>
      <c r="I3675" s="1510"/>
      <c r="J3675" s="1506"/>
      <c r="K3675" s="4"/>
    </row>
    <row r="3676" spans="1:11" ht="15">
      <c r="A3676">
        <v>3617</v>
      </c>
      <c r="B3676" s="721">
        <f>'Expenditures 16-24'!K454</f>
        <v>1374686</v>
      </c>
      <c r="F3676" s="4"/>
      <c r="G3676" s="1" t="b">
        <f t="shared" ca="1" si="58"/>
        <v>1</v>
      </c>
      <c r="H3676" s="1505" cm="1">
        <f t="array" aca="1" ref="H3676" ca="1">IF(I3676&lt;&gt;"",INDIRECT("'"&amp;I3676&amp;"'!"&amp;J3676),"")</f>
        <v>1374686</v>
      </c>
      <c r="I3676" s="1510" t="s">
        <v>4998</v>
      </c>
      <c r="J3676" s="1506" t="s">
        <v>5879</v>
      </c>
      <c r="K3676" s="4"/>
    </row>
    <row r="3677" spans="1:11" ht="15">
      <c r="A3677" s="5">
        <v>3618</v>
      </c>
      <c r="B3677" s="721"/>
      <c r="F3677" s="4" t="s">
        <v>4914</v>
      </c>
      <c r="G3677" s="1" t="b">
        <f t="shared" ca="1" si="58"/>
        <v>1</v>
      </c>
      <c r="H3677" s="1505" t="str" cm="1">
        <f t="array" aca="1" ref="H3677" ca="1">IF(I3677&lt;&gt;"",INDIRECT("'"&amp;I3677&amp;"'!"&amp;J3677),"")</f>
        <v/>
      </c>
      <c r="I3677" s="1510"/>
      <c r="J3677" s="1506"/>
      <c r="K3677" s="4"/>
    </row>
    <row r="3678" spans="1:11" ht="15">
      <c r="A3678" s="5">
        <v>3619</v>
      </c>
      <c r="B3678" s="721"/>
      <c r="C3678" s="2" t="s">
        <v>504</v>
      </c>
      <c r="F3678" s="4" t="s">
        <v>4914</v>
      </c>
      <c r="G3678" s="1" t="b">
        <f t="shared" ca="1" si="58"/>
        <v>1</v>
      </c>
      <c r="H3678" s="1505" t="str" cm="1">
        <f t="array" aca="1" ref="H3678" ca="1">IF(I3678&lt;&gt;"",INDIRECT("'"&amp;I3678&amp;"'!"&amp;J3678),"")</f>
        <v/>
      </c>
      <c r="I3678" s="1510"/>
      <c r="J3678" s="1506"/>
      <c r="K3678" s="4"/>
    </row>
    <row r="3679" spans="1:11" ht="15">
      <c r="A3679">
        <v>3620</v>
      </c>
      <c r="B3679" s="721">
        <f>'Expenditures 16-24'!K455</f>
        <v>3697602</v>
      </c>
      <c r="F3679" s="4"/>
      <c r="G3679" s="1" t="b">
        <f t="shared" ca="1" si="58"/>
        <v>1</v>
      </c>
      <c r="H3679" s="1505" cm="1">
        <f t="array" aca="1" ref="H3679" ca="1">IF(I3679&lt;&gt;"",INDIRECT("'"&amp;I3679&amp;"'!"&amp;J3679),"")</f>
        <v>3697602</v>
      </c>
      <c r="I3679" s="1510" t="s">
        <v>4998</v>
      </c>
      <c r="J3679" s="1506" t="s">
        <v>5880</v>
      </c>
      <c r="K3679" s="4"/>
    </row>
    <row r="3680" spans="1:11" ht="15">
      <c r="A3680">
        <v>3621</v>
      </c>
      <c r="B3680" s="721">
        <f>'Short-Term Long-Term Debt 26'!C13</f>
        <v>0</v>
      </c>
      <c r="F3680" s="4"/>
      <c r="G3680" s="1" t="b">
        <f t="shared" ref="G3680:G3743" ca="1" si="59">H3680=B3680</f>
        <v>1</v>
      </c>
      <c r="H3680" s="1505" cm="1">
        <f t="array" aca="1" ref="H3680" ca="1">IF(I3680&lt;&gt;"",INDIRECT("'"&amp;I3680&amp;"'!"&amp;J3680),"")</f>
        <v>0</v>
      </c>
      <c r="I3680" s="1510" t="s">
        <v>5565</v>
      </c>
      <c r="J3680" s="1506" t="s">
        <v>4921</v>
      </c>
      <c r="K3680" s="4"/>
    </row>
    <row r="3681" spans="1:11" ht="15">
      <c r="A3681">
        <v>3622</v>
      </c>
      <c r="B3681" s="721">
        <f>'Short-Term Long-Term Debt 26'!C19</f>
        <v>0</v>
      </c>
      <c r="C3681" s="2" t="s">
        <v>504</v>
      </c>
      <c r="F3681" s="4"/>
      <c r="G3681" s="1" t="b">
        <f t="shared" ca="1" si="59"/>
        <v>1</v>
      </c>
      <c r="H3681" s="1505" cm="1">
        <f t="array" aca="1" ref="H3681" ca="1">IF(I3681&lt;&gt;"",INDIRECT("'"&amp;I3681&amp;"'!"&amp;J3681),"")</f>
        <v>0</v>
      </c>
      <c r="I3681" s="1510" t="s">
        <v>5565</v>
      </c>
      <c r="J3681" s="1506" t="s">
        <v>5551</v>
      </c>
      <c r="K3681" s="4"/>
    </row>
    <row r="3682" spans="1:11" ht="15">
      <c r="A3682" s="1">
        <v>3623</v>
      </c>
      <c r="B3682" s="721">
        <f>'Short-Term Long-Term Debt 26'!D13</f>
        <v>0</v>
      </c>
      <c r="F3682" s="4"/>
      <c r="G3682" s="1" t="b">
        <f t="shared" ca="1" si="59"/>
        <v>1</v>
      </c>
      <c r="H3682" s="1505" cm="1">
        <f t="array" aca="1" ref="H3682" ca="1">IF(I3682&lt;&gt;"",INDIRECT("'"&amp;I3682&amp;"'!"&amp;J3682),"")</f>
        <v>0</v>
      </c>
      <c r="I3682" s="1510" t="s">
        <v>5565</v>
      </c>
      <c r="J3682" s="1506" t="s">
        <v>4931</v>
      </c>
      <c r="K3682" s="4"/>
    </row>
    <row r="3683" spans="1:11" ht="15">
      <c r="A3683">
        <v>3624</v>
      </c>
      <c r="B3683" s="721">
        <f>'Short-Term Long-Term Debt 26'!D19</f>
        <v>0</v>
      </c>
      <c r="F3683" s="4"/>
      <c r="G3683" s="1" t="b">
        <f t="shared" ca="1" si="59"/>
        <v>1</v>
      </c>
      <c r="H3683" s="1505" cm="1">
        <f t="array" aca="1" ref="H3683" ca="1">IF(I3683&lt;&gt;"",INDIRECT("'"&amp;I3683&amp;"'!"&amp;J3683),"")</f>
        <v>0</v>
      </c>
      <c r="I3683" s="1510" t="s">
        <v>5565</v>
      </c>
      <c r="J3683" s="1506" t="s">
        <v>5545</v>
      </c>
      <c r="K3683" s="4"/>
    </row>
    <row r="3684" spans="1:11" ht="15">
      <c r="A3684">
        <v>3625</v>
      </c>
      <c r="B3684" s="721">
        <f>'Short-Term Long-Term Debt 26'!E13</f>
        <v>0</v>
      </c>
      <c r="F3684" s="4"/>
      <c r="G3684" s="1" t="b">
        <f t="shared" ca="1" si="59"/>
        <v>1</v>
      </c>
      <c r="H3684" s="1505" cm="1">
        <f t="array" aca="1" ref="H3684" ca="1">IF(I3684&lt;&gt;"",INDIRECT("'"&amp;I3684&amp;"'!"&amp;J3684),"")</f>
        <v>0</v>
      </c>
      <c r="I3684" s="1510" t="s">
        <v>5565</v>
      </c>
      <c r="J3684" s="1506" t="s">
        <v>4940</v>
      </c>
      <c r="K3684" s="4"/>
    </row>
    <row r="3685" spans="1:11" ht="15">
      <c r="A3685">
        <v>3626</v>
      </c>
      <c r="B3685" s="721">
        <f>'Short-Term Long-Term Debt 26'!E19</f>
        <v>0</v>
      </c>
      <c r="F3685" s="4"/>
      <c r="G3685" s="1" t="b">
        <f t="shared" ca="1" si="59"/>
        <v>1</v>
      </c>
      <c r="H3685" s="1505" cm="1">
        <f t="array" aca="1" ref="H3685" ca="1">IF(I3685&lt;&gt;"",INDIRECT("'"&amp;I3685&amp;"'!"&amp;J3685),"")</f>
        <v>0</v>
      </c>
      <c r="I3685" s="1510" t="s">
        <v>5565</v>
      </c>
      <c r="J3685" s="1506" t="s">
        <v>5564</v>
      </c>
      <c r="K3685" s="4"/>
    </row>
    <row r="3686" spans="1:11" ht="15">
      <c r="A3686">
        <v>3627</v>
      </c>
      <c r="B3686" s="721">
        <f>'Short-Term Long-Term Debt 26'!F13</f>
        <v>0</v>
      </c>
      <c r="F3686" s="4"/>
      <c r="G3686" s="1" t="b">
        <f t="shared" ca="1" si="59"/>
        <v>1</v>
      </c>
      <c r="H3686" s="1505" cm="1">
        <f t="array" aca="1" ref="H3686" ca="1">IF(I3686&lt;&gt;"",INDIRECT("'"&amp;I3686&amp;"'!"&amp;J3686),"")</f>
        <v>0</v>
      </c>
      <c r="I3686" s="1510" t="s">
        <v>5565</v>
      </c>
      <c r="J3686" s="1506" t="s">
        <v>4949</v>
      </c>
      <c r="K3686" s="4"/>
    </row>
    <row r="3687" spans="1:11" ht="15">
      <c r="A3687">
        <v>3628</v>
      </c>
      <c r="B3687" s="721">
        <f>'Short-Term Long-Term Debt 26'!F19</f>
        <v>0</v>
      </c>
      <c r="F3687" s="4"/>
      <c r="G3687" s="1" t="b">
        <f t="shared" ca="1" si="59"/>
        <v>1</v>
      </c>
      <c r="H3687" s="1505" cm="1">
        <f t="array" aca="1" ref="H3687" ca="1">IF(I3687&lt;&gt;"",INDIRECT("'"&amp;I3687&amp;"'!"&amp;J3687),"")</f>
        <v>0</v>
      </c>
      <c r="I3687" s="1510" t="s">
        <v>5565</v>
      </c>
      <c r="J3687" s="1506" t="s">
        <v>5557</v>
      </c>
      <c r="K3687" s="4"/>
    </row>
    <row r="3688" spans="1:11" ht="15">
      <c r="A3688" s="5">
        <v>3629</v>
      </c>
      <c r="B3688" s="721"/>
      <c r="C3688" s="2" t="s">
        <v>504</v>
      </c>
      <c r="F3688" s="4" t="s">
        <v>4914</v>
      </c>
      <c r="G3688" s="1" t="b">
        <f t="shared" ca="1" si="59"/>
        <v>1</v>
      </c>
      <c r="H3688" s="1505" t="str" cm="1">
        <f t="array" aca="1" ref="H3688" ca="1">IF(I3688&lt;&gt;"",INDIRECT("'"&amp;I3688&amp;"'!"&amp;J3688),"")</f>
        <v/>
      </c>
      <c r="I3688" s="1510"/>
      <c r="J3688" s="1506"/>
      <c r="K3688" s="4"/>
    </row>
    <row r="3689" spans="1:11" ht="15">
      <c r="A3689" s="5">
        <v>3630</v>
      </c>
      <c r="B3689" s="721"/>
      <c r="C3689" s="2" t="s">
        <v>504</v>
      </c>
      <c r="F3689" s="4" t="s">
        <v>4914</v>
      </c>
      <c r="G3689" s="1" t="b">
        <f t="shared" ca="1" si="59"/>
        <v>1</v>
      </c>
      <c r="H3689" s="1505" t="str" cm="1">
        <f t="array" aca="1" ref="H3689" ca="1">IF(I3689&lt;&gt;"",INDIRECT("'"&amp;I3689&amp;"'!"&amp;J3689),"")</f>
        <v/>
      </c>
      <c r="I3689" s="1510"/>
      <c r="J3689" s="1506"/>
      <c r="K3689" s="4"/>
    </row>
    <row r="3690" spans="1:11" ht="15">
      <c r="A3690" s="5">
        <v>3631</v>
      </c>
      <c r="B3690" s="721"/>
      <c r="F3690" s="4" t="s">
        <v>4914</v>
      </c>
      <c r="G3690" s="1" t="b">
        <f t="shared" ca="1" si="59"/>
        <v>1</v>
      </c>
      <c r="H3690" s="1505" t="str" cm="1">
        <f t="array" aca="1" ref="H3690" ca="1">IF(I3690&lt;&gt;"",INDIRECT("'"&amp;I3690&amp;"'!"&amp;J3690),"")</f>
        <v/>
      </c>
      <c r="I3690" s="1510"/>
      <c r="J3690" s="1506"/>
      <c r="K3690" s="4"/>
    </row>
    <row r="3691" spans="1:11" ht="15">
      <c r="A3691" s="5">
        <v>3632</v>
      </c>
      <c r="B3691" s="721"/>
      <c r="F3691" s="4" t="s">
        <v>4914</v>
      </c>
      <c r="G3691" s="1" t="b">
        <f t="shared" ca="1" si="59"/>
        <v>1</v>
      </c>
      <c r="H3691" s="1505" t="str" cm="1">
        <f t="array" aca="1" ref="H3691" ca="1">IF(I3691&lt;&gt;"",INDIRECT("'"&amp;I3691&amp;"'!"&amp;J3691),"")</f>
        <v/>
      </c>
      <c r="I3691" s="1510"/>
      <c r="J3691" s="1506"/>
      <c r="K3691" s="4"/>
    </row>
    <row r="3692" spans="1:11" ht="15">
      <c r="A3692" s="5">
        <v>3633</v>
      </c>
      <c r="B3692" s="721"/>
      <c r="F3692" s="4" t="s">
        <v>4914</v>
      </c>
      <c r="G3692" s="1" t="b">
        <f t="shared" ca="1" si="59"/>
        <v>1</v>
      </c>
      <c r="H3692" s="1505" t="str" cm="1">
        <f t="array" aca="1" ref="H3692" ca="1">IF(I3692&lt;&gt;"",INDIRECT("'"&amp;I3692&amp;"'!"&amp;J3692),"")</f>
        <v/>
      </c>
      <c r="I3692" s="1510"/>
      <c r="J3692" s="1506"/>
      <c r="K3692" s="4"/>
    </row>
    <row r="3693" spans="1:11" ht="15">
      <c r="A3693" s="5">
        <v>3634</v>
      </c>
      <c r="B3693" s="721"/>
      <c r="F3693" s="4" t="s">
        <v>4914</v>
      </c>
      <c r="G3693" s="1" t="b">
        <f t="shared" ca="1" si="59"/>
        <v>1</v>
      </c>
      <c r="H3693" s="1505" t="str" cm="1">
        <f t="array" aca="1" ref="H3693" ca="1">IF(I3693&lt;&gt;"",INDIRECT("'"&amp;I3693&amp;"'!"&amp;J3693),"")</f>
        <v/>
      </c>
      <c r="I3693" s="1510"/>
      <c r="J3693" s="1506"/>
      <c r="K3693" s="4"/>
    </row>
    <row r="3694" spans="1:11" ht="15">
      <c r="A3694" s="5">
        <v>3635</v>
      </c>
      <c r="B3694" s="721"/>
      <c r="F3694" s="4" t="s">
        <v>4914</v>
      </c>
      <c r="G3694" s="1" t="b">
        <f t="shared" ca="1" si="59"/>
        <v>1</v>
      </c>
      <c r="H3694" s="1505" t="str" cm="1">
        <f t="array" aca="1" ref="H3694" ca="1">IF(I3694&lt;&gt;"",INDIRECT("'"&amp;I3694&amp;"'!"&amp;J3694),"")</f>
        <v/>
      </c>
      <c r="I3694" s="1510"/>
      <c r="J3694" s="1506"/>
      <c r="K3694" s="4"/>
    </row>
    <row r="3695" spans="1:11" ht="15">
      <c r="A3695" s="5">
        <v>3636</v>
      </c>
      <c r="B3695" s="721"/>
      <c r="F3695" s="4" t="s">
        <v>4914</v>
      </c>
      <c r="G3695" s="1" t="b">
        <f t="shared" ca="1" si="59"/>
        <v>1</v>
      </c>
      <c r="H3695" s="1505" t="str" cm="1">
        <f t="array" aca="1" ref="H3695" ca="1">IF(I3695&lt;&gt;"",INDIRECT("'"&amp;I3695&amp;"'!"&amp;J3695),"")</f>
        <v/>
      </c>
      <c r="I3695" s="1510"/>
      <c r="J3695" s="1506"/>
      <c r="K3695" s="4"/>
    </row>
    <row r="3696" spans="1:11" ht="15">
      <c r="A3696">
        <v>3637</v>
      </c>
      <c r="B3696" s="721">
        <f>'Acct Summary 7-9'!D30</f>
        <v>0</v>
      </c>
      <c r="F3696" s="4"/>
      <c r="G3696" s="1" t="b">
        <f t="shared" ca="1" si="59"/>
        <v>1</v>
      </c>
      <c r="H3696" s="1505" cm="1">
        <f t="array" aca="1" ref="H3696" ca="1">IF(I3696&lt;&gt;"",INDIRECT("'"&amp;I3696&amp;"'!"&amp;J3696),"")</f>
        <v>0</v>
      </c>
      <c r="I3696" s="1510" t="s">
        <v>4986</v>
      </c>
      <c r="J3696" s="1506" t="s">
        <v>5881</v>
      </c>
      <c r="K3696" s="4"/>
    </row>
    <row r="3697" spans="1:11" ht="15">
      <c r="A3697">
        <v>3638</v>
      </c>
      <c r="B3697" s="721">
        <f>'Acct Summary 7-9'!E31</f>
        <v>0</v>
      </c>
      <c r="F3697" s="4"/>
      <c r="G3697" s="1" t="b">
        <f t="shared" ca="1" si="59"/>
        <v>1</v>
      </c>
      <c r="H3697" s="1505" cm="1">
        <f t="array" aca="1" ref="H3697" ca="1">IF(I3697&lt;&gt;"",INDIRECT("'"&amp;I3697&amp;"'!"&amp;J3697),"")</f>
        <v>0</v>
      </c>
      <c r="I3697" s="1510" t="s">
        <v>4986</v>
      </c>
      <c r="J3697" s="1506" t="s">
        <v>5882</v>
      </c>
      <c r="K3697" s="4"/>
    </row>
    <row r="3698" spans="1:11" ht="15">
      <c r="A3698" s="5">
        <v>3639</v>
      </c>
      <c r="B3698" s="721"/>
      <c r="F3698" s="4" t="s">
        <v>4914</v>
      </c>
      <c r="G3698" s="1" t="b">
        <f t="shared" ca="1" si="59"/>
        <v>1</v>
      </c>
      <c r="H3698" s="1505" t="str" cm="1">
        <f t="array" aca="1" ref="H3698" ca="1">IF(I3698&lt;&gt;"",INDIRECT("'"&amp;I3698&amp;"'!"&amp;J3698),"")</f>
        <v/>
      </c>
      <c r="I3698" s="1510"/>
      <c r="J3698" s="1506"/>
      <c r="K3698" s="4"/>
    </row>
    <row r="3699" spans="1:11" ht="15">
      <c r="A3699" s="5">
        <v>3640</v>
      </c>
      <c r="B3699" s="721"/>
      <c r="F3699" s="4" t="s">
        <v>4914</v>
      </c>
      <c r="G3699" s="1" t="b">
        <f t="shared" ca="1" si="59"/>
        <v>1</v>
      </c>
      <c r="H3699" s="1505" t="str" cm="1">
        <f t="array" aca="1" ref="H3699" ca="1">IF(I3699&lt;&gt;"",INDIRECT("'"&amp;I3699&amp;"'!"&amp;J3699),"")</f>
        <v/>
      </c>
      <c r="I3699" s="1510"/>
      <c r="J3699" s="1506"/>
      <c r="K3699" s="4"/>
    </row>
    <row r="3700" spans="1:11" ht="15">
      <c r="A3700">
        <v>3641</v>
      </c>
      <c r="B3700" s="721">
        <f>'Acct Summary 7-9'!K52</f>
        <v>0</v>
      </c>
      <c r="F3700" s="4"/>
      <c r="G3700" s="1" t="b">
        <f t="shared" ca="1" si="59"/>
        <v>1</v>
      </c>
      <c r="H3700" s="1505" cm="1">
        <f t="array" aca="1" ref="H3700" ca="1">IF(I3700&lt;&gt;"",INDIRECT("'"&amp;I3700&amp;"'!"&amp;J3700),"")</f>
        <v>0</v>
      </c>
      <c r="I3700" s="1510" t="s">
        <v>4986</v>
      </c>
      <c r="J3700" s="1506" t="s">
        <v>5240</v>
      </c>
      <c r="K3700" s="4"/>
    </row>
    <row r="3701" spans="1:11" ht="15">
      <c r="A3701">
        <v>3642</v>
      </c>
      <c r="B3701" s="721">
        <f>'Acct Summary 7-9'!K53</f>
        <v>0</v>
      </c>
      <c r="F3701" s="4"/>
      <c r="G3701" s="1" t="b">
        <f t="shared" ca="1" si="59"/>
        <v>1</v>
      </c>
      <c r="H3701" s="1505" cm="1">
        <f t="array" aca="1" ref="H3701" ca="1">IF(I3701&lt;&gt;"",INDIRECT("'"&amp;I3701&amp;"'!"&amp;J3701),"")</f>
        <v>0</v>
      </c>
      <c r="I3701" s="1510" t="s">
        <v>4986</v>
      </c>
      <c r="J3701" s="1506" t="s">
        <v>5654</v>
      </c>
      <c r="K3701" s="4"/>
    </row>
    <row r="3702" spans="1:11" ht="15">
      <c r="A3702" s="5">
        <v>3643</v>
      </c>
      <c r="B3702" s="721"/>
      <c r="C3702" s="2" t="s">
        <v>504</v>
      </c>
      <c r="F3702" s="4" t="s">
        <v>4914</v>
      </c>
      <c r="G3702" s="1" t="b">
        <f t="shared" ca="1" si="59"/>
        <v>1</v>
      </c>
      <c r="H3702" s="1505" t="str" cm="1">
        <f t="array" aca="1" ref="H3702" ca="1">IF(I3702&lt;&gt;"",INDIRECT("'"&amp;I3702&amp;"'!"&amp;J3702),"")</f>
        <v/>
      </c>
      <c r="I3702" s="1510"/>
      <c r="J3702" s="1506"/>
      <c r="K3702" s="4"/>
    </row>
    <row r="3703" spans="1:11" ht="15">
      <c r="A3703" s="5">
        <v>3644</v>
      </c>
      <c r="B3703" s="721"/>
      <c r="C3703" s="2" t="s">
        <v>504</v>
      </c>
      <c r="F3703" s="4" t="s">
        <v>4914</v>
      </c>
      <c r="G3703" s="1" t="b">
        <f t="shared" ca="1" si="59"/>
        <v>1</v>
      </c>
      <c r="H3703" s="1505" t="str" cm="1">
        <f t="array" aca="1" ref="H3703" ca="1">IF(I3703&lt;&gt;"",INDIRECT("'"&amp;I3703&amp;"'!"&amp;J3703),"")</f>
        <v/>
      </c>
      <c r="I3703" s="1510"/>
      <c r="J3703" s="1506"/>
      <c r="K3703" s="4"/>
    </row>
    <row r="3704" spans="1:11" ht="15">
      <c r="A3704" s="5">
        <v>3645</v>
      </c>
      <c r="B3704" s="721"/>
      <c r="F3704" s="4" t="s">
        <v>4914</v>
      </c>
      <c r="G3704" s="1" t="b">
        <f t="shared" ca="1" si="59"/>
        <v>1</v>
      </c>
      <c r="H3704" s="1505" t="str" cm="1">
        <f t="array" aca="1" ref="H3704" ca="1">IF(I3704&lt;&gt;"",INDIRECT("'"&amp;I3704&amp;"'!"&amp;J3704),"")</f>
        <v/>
      </c>
      <c r="I3704" s="1510"/>
      <c r="J3704" s="1506"/>
      <c r="K3704" s="4"/>
    </row>
    <row r="3705" spans="1:11" ht="15">
      <c r="A3705" s="5">
        <v>3646</v>
      </c>
      <c r="B3705" s="721"/>
      <c r="F3705" s="4" t="s">
        <v>4914</v>
      </c>
      <c r="G3705" s="1" t="b">
        <f t="shared" ca="1" si="59"/>
        <v>1</v>
      </c>
      <c r="H3705" s="1505" t="str" cm="1">
        <f t="array" aca="1" ref="H3705" ca="1">IF(I3705&lt;&gt;"",INDIRECT("'"&amp;I3705&amp;"'!"&amp;J3705),"")</f>
        <v/>
      </c>
      <c r="I3705" s="1510"/>
      <c r="J3705" s="1506"/>
      <c r="K3705" s="4"/>
    </row>
    <row r="3706" spans="1:11" ht="15">
      <c r="A3706" s="5">
        <v>3647</v>
      </c>
      <c r="B3706" s="721"/>
      <c r="F3706" s="4" t="s">
        <v>4914</v>
      </c>
      <c r="G3706" s="1" t="b">
        <f t="shared" ca="1" si="59"/>
        <v>1</v>
      </c>
      <c r="H3706" s="1505" t="str" cm="1">
        <f t="array" aca="1" ref="H3706" ca="1">IF(I3706&lt;&gt;"",INDIRECT("'"&amp;I3706&amp;"'!"&amp;J3706),"")</f>
        <v/>
      </c>
      <c r="I3706" s="1510"/>
      <c r="J3706" s="1506"/>
      <c r="K3706" s="4"/>
    </row>
    <row r="3707" spans="1:11" ht="15">
      <c r="A3707" s="5">
        <v>3648</v>
      </c>
      <c r="B3707" s="721"/>
      <c r="F3707" s="4" t="s">
        <v>4914</v>
      </c>
      <c r="G3707" s="1" t="b">
        <f t="shared" ca="1" si="59"/>
        <v>1</v>
      </c>
      <c r="H3707" s="1505" t="str" cm="1">
        <f t="array" aca="1" ref="H3707" ca="1">IF(I3707&lt;&gt;"",INDIRECT("'"&amp;I3707&amp;"'!"&amp;J3707),"")</f>
        <v/>
      </c>
      <c r="I3707" s="1510"/>
      <c r="J3707" s="1506"/>
      <c r="K3707" s="4"/>
    </row>
    <row r="3708" spans="1:11" ht="15">
      <c r="A3708" s="5">
        <v>3649</v>
      </c>
      <c r="B3708" s="721"/>
      <c r="F3708" s="4" t="s">
        <v>4914</v>
      </c>
      <c r="G3708" s="1" t="b">
        <f t="shared" ca="1" si="59"/>
        <v>1</v>
      </c>
      <c r="H3708" s="1505" t="str" cm="1">
        <f t="array" aca="1" ref="H3708" ca="1">IF(I3708&lt;&gt;"",INDIRECT("'"&amp;I3708&amp;"'!"&amp;J3708),"")</f>
        <v/>
      </c>
      <c r="I3708" s="1510"/>
      <c r="J3708" s="1506"/>
      <c r="K3708" s="4"/>
    </row>
    <row r="3709" spans="1:11" ht="15">
      <c r="A3709" s="5">
        <v>3650</v>
      </c>
      <c r="B3709" s="721"/>
      <c r="F3709" s="4" t="s">
        <v>4914</v>
      </c>
      <c r="G3709" s="1" t="b">
        <f t="shared" ca="1" si="59"/>
        <v>1</v>
      </c>
      <c r="H3709" s="1505" t="str" cm="1">
        <f t="array" aca="1" ref="H3709" ca="1">IF(I3709&lt;&gt;"",INDIRECT("'"&amp;I3709&amp;"'!"&amp;J3709),"")</f>
        <v/>
      </c>
      <c r="I3709" s="1510"/>
      <c r="J3709" s="1506"/>
      <c r="K3709" s="4"/>
    </row>
    <row r="3710" spans="1:11" ht="15">
      <c r="A3710" s="5">
        <v>3651</v>
      </c>
      <c r="B3710" s="721"/>
      <c r="F3710" s="4" t="s">
        <v>4914</v>
      </c>
      <c r="G3710" s="1" t="b">
        <f t="shared" ca="1" si="59"/>
        <v>1</v>
      </c>
      <c r="H3710" s="1505" t="str" cm="1">
        <f t="array" aca="1" ref="H3710" ca="1">IF(I3710&lt;&gt;"",INDIRECT("'"&amp;I3710&amp;"'!"&amp;J3710),"")</f>
        <v/>
      </c>
      <c r="I3710" s="1510"/>
      <c r="J3710" s="1506"/>
      <c r="K3710" s="4"/>
    </row>
    <row r="3711" spans="1:11" ht="15">
      <c r="A3711" s="5">
        <v>3652</v>
      </c>
      <c r="B3711" s="721"/>
      <c r="F3711" s="4" t="s">
        <v>4914</v>
      </c>
      <c r="G3711" s="1" t="b">
        <f t="shared" ca="1" si="59"/>
        <v>1</v>
      </c>
      <c r="H3711" s="1505" t="str" cm="1">
        <f t="array" aca="1" ref="H3711" ca="1">IF(I3711&lt;&gt;"",INDIRECT("'"&amp;I3711&amp;"'!"&amp;J3711),"")</f>
        <v/>
      </c>
      <c r="I3711" s="1510"/>
      <c r="J3711" s="1506"/>
      <c r="K3711" s="4"/>
    </row>
    <row r="3712" spans="1:11" ht="15">
      <c r="A3712" s="5">
        <v>3653</v>
      </c>
      <c r="B3712" s="721"/>
      <c r="F3712" s="4" t="s">
        <v>4914</v>
      </c>
      <c r="G3712" s="1" t="b">
        <f t="shared" ca="1" si="59"/>
        <v>1</v>
      </c>
      <c r="H3712" s="1505" t="str" cm="1">
        <f t="array" aca="1" ref="H3712" ca="1">IF(I3712&lt;&gt;"",INDIRECT("'"&amp;I3712&amp;"'!"&amp;J3712),"")</f>
        <v/>
      </c>
      <c r="I3712" s="1510"/>
      <c r="J3712" s="1506"/>
      <c r="K3712" s="4"/>
    </row>
    <row r="3713" spans="1:11" ht="15">
      <c r="A3713" s="5">
        <v>3654</v>
      </c>
      <c r="B3713" s="721"/>
      <c r="F3713" s="4" t="s">
        <v>4914</v>
      </c>
      <c r="G3713" s="1" t="b">
        <f t="shared" ca="1" si="59"/>
        <v>1</v>
      </c>
      <c r="H3713" s="1505" t="str" cm="1">
        <f t="array" aca="1" ref="H3713" ca="1">IF(I3713&lt;&gt;"",INDIRECT("'"&amp;I3713&amp;"'!"&amp;J3713),"")</f>
        <v/>
      </c>
      <c r="I3713" s="1510"/>
      <c r="J3713" s="1506"/>
      <c r="K3713" s="4"/>
    </row>
    <row r="3714" spans="1:11" ht="15">
      <c r="A3714" s="5">
        <v>3655</v>
      </c>
      <c r="B3714" s="721"/>
      <c r="F3714" s="4" t="s">
        <v>4914</v>
      </c>
      <c r="G3714" s="1" t="b">
        <f t="shared" ca="1" si="59"/>
        <v>1</v>
      </c>
      <c r="H3714" s="1505" t="str" cm="1">
        <f t="array" aca="1" ref="H3714" ca="1">IF(I3714&lt;&gt;"",INDIRECT("'"&amp;I3714&amp;"'!"&amp;J3714),"")</f>
        <v/>
      </c>
      <c r="I3714" s="1510"/>
      <c r="J3714" s="1506"/>
      <c r="K3714" s="4"/>
    </row>
    <row r="3715" spans="1:11" ht="15">
      <c r="A3715">
        <v>3656</v>
      </c>
      <c r="B3715" s="721">
        <f>'Expenditures 16-24'!K306</f>
        <v>0</v>
      </c>
      <c r="F3715" s="4"/>
      <c r="G3715" s="1" t="b">
        <f t="shared" ca="1" si="59"/>
        <v>1</v>
      </c>
      <c r="H3715" s="1505" cm="1">
        <f t="array" aca="1" ref="H3715" ca="1">IF(I3715&lt;&gt;"",INDIRECT("'"&amp;I3715&amp;"'!"&amp;J3715),"")</f>
        <v>0</v>
      </c>
      <c r="I3715" s="1510" t="s">
        <v>4998</v>
      </c>
      <c r="J3715" s="1506" t="s">
        <v>5883</v>
      </c>
      <c r="K3715" s="4"/>
    </row>
    <row r="3716" spans="1:11" ht="15">
      <c r="A3716">
        <v>3657</v>
      </c>
      <c r="B3716" s="721">
        <f>'Acct Summary 7-9'!K7</f>
        <v>0</v>
      </c>
      <c r="F3716" s="4"/>
      <c r="G3716" s="1" t="b">
        <f t="shared" ca="1" si="59"/>
        <v>1</v>
      </c>
      <c r="H3716" s="1505" cm="1">
        <f t="array" aca="1" ref="H3716" ca="1">IF(I3716&lt;&gt;"",INDIRECT("'"&amp;I3716&amp;"'!"&amp;J3716),"")</f>
        <v>0</v>
      </c>
      <c r="I3716" s="1510" t="s">
        <v>4986</v>
      </c>
      <c r="J3716" s="1506" t="s">
        <v>5884</v>
      </c>
      <c r="K3716" s="4"/>
    </row>
    <row r="3717" spans="1:11" ht="15">
      <c r="A3717" s="5">
        <v>3658</v>
      </c>
      <c r="B3717" s="721"/>
      <c r="C3717" s="2" t="s">
        <v>504</v>
      </c>
      <c r="F3717" s="4" t="s">
        <v>4914</v>
      </c>
      <c r="G3717" s="1" t="b">
        <f t="shared" ca="1" si="59"/>
        <v>1</v>
      </c>
      <c r="H3717" s="1505" t="str" cm="1">
        <f t="array" aca="1" ref="H3717" ca="1">IF(I3717&lt;&gt;"",INDIRECT("'"&amp;I3717&amp;"'!"&amp;J3717),"")</f>
        <v/>
      </c>
      <c r="I3717" s="1510"/>
      <c r="J3717" s="1506"/>
      <c r="K3717" s="4"/>
    </row>
    <row r="3718" spans="1:11" ht="15">
      <c r="A3718" s="5">
        <v>3659</v>
      </c>
      <c r="B3718" s="721"/>
      <c r="C3718" s="2" t="s">
        <v>504</v>
      </c>
      <c r="F3718" s="4" t="s">
        <v>4914</v>
      </c>
      <c r="G3718" s="1" t="b">
        <f t="shared" ca="1" si="59"/>
        <v>1</v>
      </c>
      <c r="H3718" s="1505" t="str" cm="1">
        <f t="array" aca="1" ref="H3718" ca="1">IF(I3718&lt;&gt;"",INDIRECT("'"&amp;I3718&amp;"'!"&amp;J3718),"")</f>
        <v/>
      </c>
      <c r="I3718" s="1510"/>
      <c r="J3718" s="1506"/>
      <c r="K3718" s="4"/>
    </row>
    <row r="3719" spans="1:11" ht="15">
      <c r="A3719">
        <v>3660</v>
      </c>
      <c r="B3719" s="721">
        <f>'Expenditures 16-24'!D280</f>
        <v>0</v>
      </c>
      <c r="F3719" s="4"/>
      <c r="G3719" s="1" t="b">
        <f t="shared" ca="1" si="59"/>
        <v>1</v>
      </c>
      <c r="H3719" s="1505" cm="1">
        <f t="array" aca="1" ref="H3719" ca="1">IF(I3719&lt;&gt;"",INDIRECT("'"&amp;I3719&amp;"'!"&amp;J3719),"")</f>
        <v>0</v>
      </c>
      <c r="I3719" s="1510" t="s">
        <v>4998</v>
      </c>
      <c r="J3719" s="1506" t="s">
        <v>5885</v>
      </c>
      <c r="K3719" s="4"/>
    </row>
    <row r="3720" spans="1:11" ht="15">
      <c r="A3720">
        <v>3661</v>
      </c>
      <c r="B3720" s="721">
        <f>'Expenditures 16-24'!D282</f>
        <v>0</v>
      </c>
      <c r="F3720" s="4"/>
      <c r="G3720" s="1" t="b">
        <f t="shared" ca="1" si="59"/>
        <v>1</v>
      </c>
      <c r="H3720" s="1505" cm="1">
        <f t="array" aca="1" ref="H3720" ca="1">IF(I3720&lt;&gt;"",INDIRECT("'"&amp;I3720&amp;"'!"&amp;J3720),"")</f>
        <v>0</v>
      </c>
      <c r="I3720" s="1510" t="s">
        <v>4998</v>
      </c>
      <c r="J3720" s="1506" t="s">
        <v>5886</v>
      </c>
      <c r="K3720" s="4"/>
    </row>
    <row r="3721" spans="1:11" ht="15">
      <c r="A3721">
        <v>3662</v>
      </c>
      <c r="B3721" s="721">
        <f>'Expenditures 16-24'!K280</f>
        <v>0</v>
      </c>
      <c r="F3721" s="4"/>
      <c r="G3721" s="1" t="b">
        <f t="shared" ca="1" si="59"/>
        <v>1</v>
      </c>
      <c r="H3721" s="1505" cm="1">
        <f t="array" aca="1" ref="H3721" ca="1">IF(I3721&lt;&gt;"",INDIRECT("'"&amp;I3721&amp;"'!"&amp;J3721),"")</f>
        <v>0</v>
      </c>
      <c r="I3721" s="1510" t="s">
        <v>4998</v>
      </c>
      <c r="J3721" s="1506" t="s">
        <v>5887</v>
      </c>
      <c r="K3721" s="4"/>
    </row>
    <row r="3722" spans="1:11" ht="15">
      <c r="A3722">
        <v>3663</v>
      </c>
      <c r="B3722" s="721">
        <f>'Expenditures 16-24'!K282</f>
        <v>0</v>
      </c>
      <c r="C3722" s="2" t="s">
        <v>504</v>
      </c>
      <c r="F3722" s="4"/>
      <c r="G3722" s="1" t="b">
        <f t="shared" ca="1" si="59"/>
        <v>1</v>
      </c>
      <c r="H3722" s="1505" cm="1">
        <f t="array" aca="1" ref="H3722" ca="1">IF(I3722&lt;&gt;"",INDIRECT("'"&amp;I3722&amp;"'!"&amp;J3722),"")</f>
        <v>0</v>
      </c>
      <c r="I3722" s="1510" t="s">
        <v>4998</v>
      </c>
      <c r="J3722" s="1506" t="s">
        <v>5888</v>
      </c>
      <c r="K3722" s="4"/>
    </row>
    <row r="3723" spans="1:11" ht="15">
      <c r="A3723">
        <v>3664</v>
      </c>
      <c r="B3723" s="721">
        <f>'Tax Sched 25'!B13</f>
        <v>0</v>
      </c>
      <c r="C3723" s="2" t="s">
        <v>504</v>
      </c>
      <c r="F3723" s="4"/>
      <c r="G3723" s="1" t="b">
        <f t="shared" ca="1" si="59"/>
        <v>1</v>
      </c>
      <c r="H3723" s="1505" cm="1">
        <f t="array" aca="1" ref="H3723" ca="1">IF(I3723&lt;&gt;"",INDIRECT("'"&amp;I3723&amp;"'!"&amp;J3723),"")</f>
        <v>0</v>
      </c>
      <c r="I3723" s="1510" t="s">
        <v>5527</v>
      </c>
      <c r="J3723" s="1506" t="s">
        <v>5889</v>
      </c>
      <c r="K3723" s="4"/>
    </row>
    <row r="3724" spans="1:11" ht="15">
      <c r="A3724">
        <v>3665</v>
      </c>
      <c r="B3724" s="721">
        <f>'Tax Sched 25'!D13</f>
        <v>0</v>
      </c>
      <c r="C3724" s="2" t="s">
        <v>504</v>
      </c>
      <c r="F3724" s="4"/>
      <c r="G3724" s="1" t="b">
        <f t="shared" ca="1" si="59"/>
        <v>1</v>
      </c>
      <c r="H3724" s="1505" cm="1">
        <f t="array" aca="1" ref="H3724" ca="1">IF(I3724&lt;&gt;"",INDIRECT("'"&amp;I3724&amp;"'!"&amp;J3724),"")</f>
        <v>0</v>
      </c>
      <c r="I3724" s="1510" t="s">
        <v>5527</v>
      </c>
      <c r="J3724" s="1506" t="s">
        <v>4931</v>
      </c>
      <c r="K3724" s="4"/>
    </row>
    <row r="3725" spans="1:11" ht="15">
      <c r="A3725">
        <v>3666</v>
      </c>
      <c r="B3725" s="721">
        <f>'Tax Sched 25'!C13</f>
        <v>0</v>
      </c>
      <c r="C3725" s="2" t="s">
        <v>504</v>
      </c>
      <c r="F3725" s="4"/>
      <c r="G3725" s="1" t="b">
        <f t="shared" ca="1" si="59"/>
        <v>1</v>
      </c>
      <c r="H3725" s="1505" cm="1">
        <f t="array" aca="1" ref="H3725" ca="1">IF(I3725&lt;&gt;"",INDIRECT("'"&amp;I3725&amp;"'!"&amp;J3725),"")</f>
        <v>0</v>
      </c>
      <c r="I3725" s="1510" t="s">
        <v>5527</v>
      </c>
      <c r="J3725" s="1506" t="s">
        <v>4921</v>
      </c>
      <c r="K3725" s="4"/>
    </row>
    <row r="3726" spans="1:11" ht="15">
      <c r="A3726">
        <v>3667</v>
      </c>
      <c r="B3726" s="721">
        <f>'Tax Sched 25'!F13</f>
        <v>0</v>
      </c>
      <c r="C3726" s="2" t="s">
        <v>504</v>
      </c>
      <c r="F3726" s="4"/>
      <c r="G3726" s="1" t="b">
        <f t="shared" ca="1" si="59"/>
        <v>1</v>
      </c>
      <c r="H3726" s="1505" cm="1">
        <f t="array" aca="1" ref="H3726" ca="1">IF(I3726&lt;&gt;"",INDIRECT("'"&amp;I3726&amp;"'!"&amp;J3726),"")</f>
        <v>0</v>
      </c>
      <c r="I3726" s="1510" t="s">
        <v>5527</v>
      </c>
      <c r="J3726" s="1506" t="s">
        <v>4949</v>
      </c>
      <c r="K3726" s="4"/>
    </row>
    <row r="3727" spans="1:11" ht="15">
      <c r="A3727">
        <v>3668</v>
      </c>
      <c r="B3727" s="721">
        <f>'Tax Sched 25'!E13</f>
        <v>0</v>
      </c>
      <c r="F3727" s="4"/>
      <c r="G3727" s="1" t="b">
        <f t="shared" ca="1" si="59"/>
        <v>1</v>
      </c>
      <c r="H3727" s="1505" cm="1">
        <f t="array" aca="1" ref="H3727" ca="1">IF(I3727&lt;&gt;"",INDIRECT("'"&amp;I3727&amp;"'!"&amp;J3727),"")</f>
        <v>0</v>
      </c>
      <c r="I3727" s="1510" t="s">
        <v>5527</v>
      </c>
      <c r="J3727" s="1506" t="s">
        <v>4940</v>
      </c>
      <c r="K3727" s="4"/>
    </row>
    <row r="3728" spans="1:11" ht="15">
      <c r="A3728">
        <v>3669</v>
      </c>
      <c r="B3728" s="721">
        <f>'ICR Computation 41'!E10</f>
        <v>6922235</v>
      </c>
      <c r="C3728" s="2" t="s">
        <v>504</v>
      </c>
      <c r="F3728" s="4"/>
      <c r="G3728" s="1" t="b">
        <f t="shared" ca="1" si="59"/>
        <v>1</v>
      </c>
      <c r="H3728" s="1505" cm="1">
        <f t="array" aca="1" ref="H3728" ca="1">IF(I3728&lt;&gt;"",INDIRECT("'"&amp;I3728&amp;"'!"&amp;J3728),"")</f>
        <v>6922235</v>
      </c>
      <c r="I3728" s="1510" t="s">
        <v>8057</v>
      </c>
      <c r="J3728" s="1506" t="s">
        <v>5561</v>
      </c>
      <c r="K3728" s="4"/>
    </row>
    <row r="3729" spans="1:11" ht="15">
      <c r="A3729" s="5">
        <v>3670</v>
      </c>
      <c r="B3729" s="721"/>
      <c r="F3729" s="4" t="s">
        <v>4914</v>
      </c>
      <c r="G3729" s="1" t="b">
        <f t="shared" ca="1" si="59"/>
        <v>1</v>
      </c>
      <c r="H3729" s="1505" t="str" cm="1">
        <f t="array" aca="1" ref="H3729" ca="1">IF(I3729&lt;&gt;"",INDIRECT("'"&amp;I3729&amp;"'!"&amp;J3729),"")</f>
        <v/>
      </c>
      <c r="I3729" s="1510"/>
      <c r="J3729" s="1506"/>
      <c r="K3729" s="4"/>
    </row>
    <row r="3730" spans="1:11" ht="15">
      <c r="A3730" s="5">
        <v>3671</v>
      </c>
      <c r="B3730" s="721"/>
      <c r="F3730" s="4" t="s">
        <v>4914</v>
      </c>
      <c r="G3730" s="1" t="b">
        <f t="shared" ca="1" si="59"/>
        <v>1</v>
      </c>
      <c r="H3730" s="1505" t="str" cm="1">
        <f t="array" aca="1" ref="H3730" ca="1">IF(I3730&lt;&gt;"",INDIRECT("'"&amp;I3730&amp;"'!"&amp;J3730),"")</f>
        <v/>
      </c>
      <c r="I3730" s="1510"/>
      <c r="J3730" s="1506"/>
      <c r="K3730" s="4"/>
    </row>
    <row r="3731" spans="1:11" ht="15">
      <c r="A3731" s="5">
        <v>3672</v>
      </c>
      <c r="B3731" s="721"/>
      <c r="F3731" s="4" t="s">
        <v>4914</v>
      </c>
      <c r="G3731" s="1" t="b">
        <f t="shared" ca="1" si="59"/>
        <v>1</v>
      </c>
      <c r="H3731" s="1505" t="str" cm="1">
        <f t="array" aca="1" ref="H3731" ca="1">IF(I3731&lt;&gt;"",INDIRECT("'"&amp;I3731&amp;"'!"&amp;J3731),"")</f>
        <v/>
      </c>
      <c r="I3731" s="1510"/>
      <c r="J3731" s="1506"/>
      <c r="K3731" s="4"/>
    </row>
    <row r="3732" spans="1:11" ht="15">
      <c r="A3732" s="5">
        <v>3673</v>
      </c>
      <c r="B3732" s="721"/>
      <c r="F3732" s="4" t="s">
        <v>4914</v>
      </c>
      <c r="G3732" s="1" t="b">
        <f t="shared" ca="1" si="59"/>
        <v>1</v>
      </c>
      <c r="H3732" s="1505" t="str" cm="1">
        <f t="array" aca="1" ref="H3732" ca="1">IF(I3732&lt;&gt;"",INDIRECT("'"&amp;I3732&amp;"'!"&amp;J3732),"")</f>
        <v/>
      </c>
      <c r="I3732" s="1510"/>
      <c r="J3732" s="1506"/>
      <c r="K3732" s="4"/>
    </row>
    <row r="3733" spans="1:11" ht="15">
      <c r="A3733" s="5">
        <v>3674</v>
      </c>
      <c r="B3733" s="721"/>
      <c r="F3733" s="4" t="s">
        <v>4914</v>
      </c>
      <c r="G3733" s="1" t="b">
        <f t="shared" ca="1" si="59"/>
        <v>1</v>
      </c>
      <c r="H3733" s="1505" t="str" cm="1">
        <f t="array" aca="1" ref="H3733" ca="1">IF(I3733&lt;&gt;"",INDIRECT("'"&amp;I3733&amp;"'!"&amp;J3733),"")</f>
        <v/>
      </c>
      <c r="I3733" s="1510"/>
      <c r="J3733" s="1506"/>
      <c r="K3733" s="4"/>
    </row>
    <row r="3734" spans="1:11" ht="15">
      <c r="A3734" s="5">
        <v>3675</v>
      </c>
      <c r="B3734" s="721"/>
      <c r="F3734" s="4" t="s">
        <v>4914</v>
      </c>
      <c r="G3734" s="1" t="b">
        <f t="shared" ca="1" si="59"/>
        <v>1</v>
      </c>
      <c r="H3734" s="1505" t="str" cm="1">
        <f t="array" aca="1" ref="H3734" ca="1">IF(I3734&lt;&gt;"",INDIRECT("'"&amp;I3734&amp;"'!"&amp;J3734),"")</f>
        <v/>
      </c>
      <c r="I3734" s="1510"/>
      <c r="J3734" s="1506"/>
      <c r="K3734" s="4"/>
    </row>
    <row r="3735" spans="1:11" ht="15">
      <c r="A3735" s="5">
        <v>3676</v>
      </c>
      <c r="B3735" s="721"/>
      <c r="F3735" s="4" t="s">
        <v>4914</v>
      </c>
      <c r="G3735" s="1" t="b">
        <f t="shared" ca="1" si="59"/>
        <v>1</v>
      </c>
      <c r="H3735" s="1505" t="str" cm="1">
        <f t="array" aca="1" ref="H3735" ca="1">IF(I3735&lt;&gt;"",INDIRECT("'"&amp;I3735&amp;"'!"&amp;J3735),"")</f>
        <v/>
      </c>
      <c r="I3735" s="1510"/>
      <c r="J3735" s="1506"/>
      <c r="K3735" s="4"/>
    </row>
    <row r="3736" spans="1:11" ht="15">
      <c r="A3736" s="5">
        <v>3677</v>
      </c>
      <c r="B3736" s="721"/>
      <c r="F3736" s="4" t="s">
        <v>4914</v>
      </c>
      <c r="G3736" s="1" t="b">
        <f t="shared" ca="1" si="59"/>
        <v>1</v>
      </c>
      <c r="H3736" s="1505" t="str" cm="1">
        <f t="array" aca="1" ref="H3736" ca="1">IF(I3736&lt;&gt;"",INDIRECT("'"&amp;I3736&amp;"'!"&amp;J3736),"")</f>
        <v/>
      </c>
      <c r="I3736" s="1510"/>
      <c r="J3736" s="1506"/>
      <c r="K3736" s="4"/>
    </row>
    <row r="3737" spans="1:11" ht="15">
      <c r="A3737" s="5">
        <v>3678</v>
      </c>
      <c r="B3737" s="721"/>
      <c r="F3737" s="4" t="s">
        <v>4914</v>
      </c>
      <c r="G3737" s="1" t="b">
        <f t="shared" ca="1" si="59"/>
        <v>1</v>
      </c>
      <c r="H3737" s="1505" t="str" cm="1">
        <f t="array" aca="1" ref="H3737" ca="1">IF(I3737&lt;&gt;"",INDIRECT("'"&amp;I3737&amp;"'!"&amp;J3737),"")</f>
        <v/>
      </c>
      <c r="I3737" s="1510"/>
      <c r="J3737" s="1506"/>
      <c r="K3737" s="4"/>
    </row>
    <row r="3738" spans="1:11" ht="15">
      <c r="A3738" s="5">
        <v>3679</v>
      </c>
      <c r="B3738" s="721"/>
      <c r="F3738" s="4" t="s">
        <v>4914</v>
      </c>
      <c r="G3738" s="1" t="b">
        <f t="shared" ca="1" si="59"/>
        <v>1</v>
      </c>
      <c r="H3738" s="1505" t="str" cm="1">
        <f t="array" aca="1" ref="H3738" ca="1">IF(I3738&lt;&gt;"",INDIRECT("'"&amp;I3738&amp;"'!"&amp;J3738),"")</f>
        <v/>
      </c>
      <c r="I3738" s="1510"/>
      <c r="J3738" s="1506"/>
      <c r="K3738" s="4"/>
    </row>
    <row r="3739" spans="1:11" ht="15">
      <c r="A3739" s="5">
        <v>3680</v>
      </c>
      <c r="B3739" s="721"/>
      <c r="F3739" s="4" t="s">
        <v>4914</v>
      </c>
      <c r="G3739" s="1" t="b">
        <f t="shared" ca="1" si="59"/>
        <v>1</v>
      </c>
      <c r="H3739" s="1505" t="str" cm="1">
        <f t="array" aca="1" ref="H3739" ca="1">IF(I3739&lt;&gt;"",INDIRECT("'"&amp;I3739&amp;"'!"&amp;J3739),"")</f>
        <v/>
      </c>
      <c r="I3739" s="1510"/>
      <c r="J3739" s="1506"/>
      <c r="K3739" s="4"/>
    </row>
    <row r="3740" spans="1:11" ht="15">
      <c r="A3740" s="5">
        <v>3681</v>
      </c>
      <c r="B3740" s="721"/>
      <c r="F3740" s="4" t="s">
        <v>4914</v>
      </c>
      <c r="G3740" s="1" t="b">
        <f t="shared" ca="1" si="59"/>
        <v>1</v>
      </c>
      <c r="H3740" s="1505" t="str" cm="1">
        <f t="array" aca="1" ref="H3740" ca="1">IF(I3740&lt;&gt;"",INDIRECT("'"&amp;I3740&amp;"'!"&amp;J3740),"")</f>
        <v/>
      </c>
      <c r="I3740" s="1510"/>
      <c r="J3740" s="1506"/>
      <c r="K3740" s="4"/>
    </row>
    <row r="3741" spans="1:11" ht="15">
      <c r="A3741" s="5">
        <v>3682</v>
      </c>
      <c r="B3741" s="721"/>
      <c r="F3741" s="4" t="s">
        <v>4914</v>
      </c>
      <c r="G3741" s="1" t="b">
        <f t="shared" ca="1" si="59"/>
        <v>1</v>
      </c>
      <c r="H3741" s="1505" t="str" cm="1">
        <f t="array" aca="1" ref="H3741" ca="1">IF(I3741&lt;&gt;"",INDIRECT("'"&amp;I3741&amp;"'!"&amp;J3741),"")</f>
        <v/>
      </c>
      <c r="I3741" s="1510"/>
      <c r="J3741" s="1506"/>
      <c r="K3741" s="4"/>
    </row>
    <row r="3742" spans="1:11" ht="15">
      <c r="A3742" s="5">
        <v>3683</v>
      </c>
      <c r="B3742" s="721"/>
      <c r="F3742" s="4" t="s">
        <v>4914</v>
      </c>
      <c r="G3742" s="1" t="b">
        <f t="shared" ca="1" si="59"/>
        <v>1</v>
      </c>
      <c r="H3742" s="1505" t="str" cm="1">
        <f t="array" aca="1" ref="H3742" ca="1">IF(I3742&lt;&gt;"",INDIRECT("'"&amp;I3742&amp;"'!"&amp;J3742),"")</f>
        <v/>
      </c>
      <c r="I3742" s="1510"/>
      <c r="J3742" s="1506"/>
      <c r="K3742" s="4"/>
    </row>
    <row r="3743" spans="1:11" ht="15">
      <c r="A3743" s="5">
        <v>3684</v>
      </c>
      <c r="B3743" s="721"/>
      <c r="F3743" s="4" t="s">
        <v>4914</v>
      </c>
      <c r="G3743" s="1" t="b">
        <f t="shared" ca="1" si="59"/>
        <v>1</v>
      </c>
      <c r="H3743" s="1505" t="str" cm="1">
        <f t="array" aca="1" ref="H3743" ca="1">IF(I3743&lt;&gt;"",INDIRECT("'"&amp;I3743&amp;"'!"&amp;J3743),"")</f>
        <v/>
      </c>
      <c r="I3743" s="1510"/>
      <c r="J3743" s="1506"/>
      <c r="K3743" s="4"/>
    </row>
    <row r="3744" spans="1:11" ht="15">
      <c r="A3744" s="5">
        <v>3685</v>
      </c>
      <c r="B3744" s="721"/>
      <c r="F3744" s="4" t="s">
        <v>4914</v>
      </c>
      <c r="G3744" s="1" t="b">
        <f t="shared" ref="G3744:G3807" ca="1" si="60">H3744=B3744</f>
        <v>1</v>
      </c>
      <c r="H3744" s="1505" t="str" cm="1">
        <f t="array" aca="1" ref="H3744" ca="1">IF(I3744&lt;&gt;"",INDIRECT("'"&amp;I3744&amp;"'!"&amp;J3744),"")</f>
        <v/>
      </c>
      <c r="I3744" s="1510"/>
      <c r="J3744" s="1506"/>
      <c r="K3744" s="4"/>
    </row>
    <row r="3745" spans="1:11" ht="15">
      <c r="A3745" s="5">
        <v>3686</v>
      </c>
      <c r="B3745" s="721"/>
      <c r="F3745" s="4" t="s">
        <v>4914</v>
      </c>
      <c r="G3745" s="1" t="b">
        <f t="shared" ca="1" si="60"/>
        <v>1</v>
      </c>
      <c r="H3745" s="1505" t="str" cm="1">
        <f t="array" aca="1" ref="H3745" ca="1">IF(I3745&lt;&gt;"",INDIRECT("'"&amp;I3745&amp;"'!"&amp;J3745),"")</f>
        <v/>
      </c>
      <c r="I3745" s="1510"/>
      <c r="J3745" s="1506"/>
      <c r="K3745" s="4"/>
    </row>
    <row r="3746" spans="1:11" ht="15">
      <c r="A3746" s="5">
        <v>3687</v>
      </c>
      <c r="B3746" s="721"/>
      <c r="F3746" s="4" t="s">
        <v>4914</v>
      </c>
      <c r="G3746" s="1" t="b">
        <f t="shared" ca="1" si="60"/>
        <v>1</v>
      </c>
      <c r="H3746" s="1505" t="str" cm="1">
        <f t="array" aca="1" ref="H3746" ca="1">IF(I3746&lt;&gt;"",INDIRECT("'"&amp;I3746&amp;"'!"&amp;J3746),"")</f>
        <v/>
      </c>
      <c r="I3746" s="1510"/>
      <c r="J3746" s="1506"/>
      <c r="K3746" s="4"/>
    </row>
    <row r="3747" spans="1:11" ht="15">
      <c r="A3747" s="5">
        <v>3688</v>
      </c>
      <c r="B3747" s="721"/>
      <c r="F3747" s="4" t="s">
        <v>4914</v>
      </c>
      <c r="G3747" s="1" t="b">
        <f t="shared" ca="1" si="60"/>
        <v>1</v>
      </c>
      <c r="H3747" s="1505" t="str" cm="1">
        <f t="array" aca="1" ref="H3747" ca="1">IF(I3747&lt;&gt;"",INDIRECT("'"&amp;I3747&amp;"'!"&amp;J3747),"")</f>
        <v/>
      </c>
      <c r="I3747" s="1510"/>
      <c r="J3747" s="1506"/>
      <c r="K3747" s="4"/>
    </row>
    <row r="3748" spans="1:11" ht="15">
      <c r="A3748" s="5">
        <v>3689</v>
      </c>
      <c r="B3748" s="721"/>
      <c r="F3748" s="4" t="s">
        <v>4914</v>
      </c>
      <c r="G3748" s="1" t="b">
        <f t="shared" ca="1" si="60"/>
        <v>1</v>
      </c>
      <c r="H3748" s="1505" t="str" cm="1">
        <f t="array" aca="1" ref="H3748" ca="1">IF(I3748&lt;&gt;"",INDIRECT("'"&amp;I3748&amp;"'!"&amp;J3748),"")</f>
        <v/>
      </c>
      <c r="I3748" s="1510"/>
      <c r="J3748" s="1506"/>
      <c r="K3748" s="4"/>
    </row>
    <row r="3749" spans="1:11" ht="15">
      <c r="A3749" s="5">
        <v>3690</v>
      </c>
      <c r="B3749" s="721"/>
      <c r="F3749" s="4" t="s">
        <v>4914</v>
      </c>
      <c r="G3749" s="1" t="b">
        <f t="shared" ca="1" si="60"/>
        <v>1</v>
      </c>
      <c r="H3749" s="1505" t="str" cm="1">
        <f t="array" aca="1" ref="H3749" ca="1">IF(I3749&lt;&gt;"",INDIRECT("'"&amp;I3749&amp;"'!"&amp;J3749),"")</f>
        <v/>
      </c>
      <c r="I3749" s="1510"/>
      <c r="J3749" s="1506"/>
      <c r="K3749" s="4"/>
    </row>
    <row r="3750" spans="1:11" ht="15">
      <c r="A3750" s="5">
        <v>3691</v>
      </c>
      <c r="B3750" s="721"/>
      <c r="F3750" s="4" t="s">
        <v>4914</v>
      </c>
      <c r="G3750" s="1" t="b">
        <f t="shared" ca="1" si="60"/>
        <v>1</v>
      </c>
      <c r="H3750" s="1505" t="str" cm="1">
        <f t="array" aca="1" ref="H3750" ca="1">IF(I3750&lt;&gt;"",INDIRECT("'"&amp;I3750&amp;"'!"&amp;J3750),"")</f>
        <v/>
      </c>
      <c r="I3750" s="1510"/>
      <c r="J3750" s="1506"/>
      <c r="K3750" s="4"/>
    </row>
    <row r="3751" spans="1:11" ht="15">
      <c r="A3751" s="5">
        <v>3692</v>
      </c>
      <c r="B3751" s="721"/>
      <c r="F3751" s="4" t="s">
        <v>4914</v>
      </c>
      <c r="G3751" s="1" t="b">
        <f t="shared" ca="1" si="60"/>
        <v>1</v>
      </c>
      <c r="H3751" s="1505" t="str" cm="1">
        <f t="array" aca="1" ref="H3751" ca="1">IF(I3751&lt;&gt;"",INDIRECT("'"&amp;I3751&amp;"'!"&amp;J3751),"")</f>
        <v/>
      </c>
      <c r="I3751" s="1510"/>
      <c r="J3751" s="1506"/>
      <c r="K3751" s="4"/>
    </row>
    <row r="3752" spans="1:11" ht="15">
      <c r="A3752" s="5">
        <v>3693</v>
      </c>
      <c r="B3752" s="721"/>
      <c r="F3752" s="4" t="s">
        <v>4914</v>
      </c>
      <c r="G3752" s="1" t="b">
        <f t="shared" ca="1" si="60"/>
        <v>1</v>
      </c>
      <c r="H3752" s="1505" t="str" cm="1">
        <f t="array" aca="1" ref="H3752" ca="1">IF(I3752&lt;&gt;"",INDIRECT("'"&amp;I3752&amp;"'!"&amp;J3752),"")</f>
        <v/>
      </c>
      <c r="I3752" s="1510"/>
      <c r="J3752" s="1506"/>
      <c r="K3752" s="4"/>
    </row>
    <row r="3753" spans="1:11" ht="15">
      <c r="A3753" s="5">
        <v>3694</v>
      </c>
      <c r="B3753" s="721"/>
      <c r="F3753" s="4" t="s">
        <v>4914</v>
      </c>
      <c r="G3753" s="1" t="b">
        <f t="shared" ca="1" si="60"/>
        <v>1</v>
      </c>
      <c r="H3753" s="1505" t="str" cm="1">
        <f t="array" aca="1" ref="H3753" ca="1">IF(I3753&lt;&gt;"",INDIRECT("'"&amp;I3753&amp;"'!"&amp;J3753),"")</f>
        <v/>
      </c>
      <c r="I3753" s="1510"/>
      <c r="J3753" s="1506"/>
      <c r="K3753" s="4"/>
    </row>
    <row r="3754" spans="1:11" ht="15">
      <c r="A3754" s="5">
        <v>3695</v>
      </c>
      <c r="B3754" s="721"/>
      <c r="F3754" s="4" t="s">
        <v>4914</v>
      </c>
      <c r="G3754" s="1" t="b">
        <f t="shared" ca="1" si="60"/>
        <v>1</v>
      </c>
      <c r="H3754" s="1505" t="str" cm="1">
        <f t="array" aca="1" ref="H3754" ca="1">IF(I3754&lt;&gt;"",INDIRECT("'"&amp;I3754&amp;"'!"&amp;J3754),"")</f>
        <v/>
      </c>
      <c r="I3754" s="1510"/>
      <c r="J3754" s="1506"/>
      <c r="K3754" s="4"/>
    </row>
    <row r="3755" spans="1:11" ht="15">
      <c r="A3755" s="5">
        <v>3696</v>
      </c>
      <c r="B3755" s="721"/>
      <c r="F3755" s="4" t="s">
        <v>4914</v>
      </c>
      <c r="G3755" s="1" t="b">
        <f t="shared" ca="1" si="60"/>
        <v>1</v>
      </c>
      <c r="H3755" s="1505" t="str" cm="1">
        <f t="array" aca="1" ref="H3755" ca="1">IF(I3755&lt;&gt;"",INDIRECT("'"&amp;I3755&amp;"'!"&amp;J3755),"")</f>
        <v/>
      </c>
      <c r="I3755" s="1510"/>
      <c r="J3755" s="1506"/>
      <c r="K3755" s="4"/>
    </row>
    <row r="3756" spans="1:11" ht="15">
      <c r="A3756" s="5">
        <v>3697</v>
      </c>
      <c r="B3756" s="721"/>
      <c r="F3756" s="4" t="s">
        <v>4914</v>
      </c>
      <c r="G3756" s="1" t="b">
        <f t="shared" ca="1" si="60"/>
        <v>1</v>
      </c>
      <c r="H3756" s="1505" t="str" cm="1">
        <f t="array" aca="1" ref="H3756" ca="1">IF(I3756&lt;&gt;"",INDIRECT("'"&amp;I3756&amp;"'!"&amp;J3756),"")</f>
        <v/>
      </c>
      <c r="I3756" s="1510"/>
      <c r="J3756" s="1506"/>
      <c r="K3756" s="4"/>
    </row>
    <row r="3757" spans="1:11" ht="15">
      <c r="A3757" s="5">
        <v>3698</v>
      </c>
      <c r="B3757" s="721"/>
      <c r="F3757" s="4" t="s">
        <v>4914</v>
      </c>
      <c r="G3757" s="1" t="b">
        <f t="shared" ca="1" si="60"/>
        <v>1</v>
      </c>
      <c r="H3757" s="1505" t="str" cm="1">
        <f t="array" aca="1" ref="H3757" ca="1">IF(I3757&lt;&gt;"",INDIRECT("'"&amp;I3757&amp;"'!"&amp;J3757),"")</f>
        <v/>
      </c>
      <c r="I3757" s="1510"/>
      <c r="J3757" s="1506"/>
      <c r="K3757" s="4"/>
    </row>
    <row r="3758" spans="1:11" ht="15">
      <c r="A3758" s="5">
        <v>3699</v>
      </c>
      <c r="B3758" s="721"/>
      <c r="F3758" s="4" t="s">
        <v>4914</v>
      </c>
      <c r="G3758" s="1" t="b">
        <f t="shared" ca="1" si="60"/>
        <v>1</v>
      </c>
      <c r="H3758" s="1505" t="str" cm="1">
        <f t="array" aca="1" ref="H3758" ca="1">IF(I3758&lt;&gt;"",INDIRECT("'"&amp;I3758&amp;"'!"&amp;J3758),"")</f>
        <v/>
      </c>
      <c r="I3758" s="1510"/>
      <c r="J3758" s="1506"/>
      <c r="K3758" s="4"/>
    </row>
    <row r="3759" spans="1:11" ht="15">
      <c r="A3759" s="5">
        <v>3700</v>
      </c>
      <c r="B3759" s="721"/>
      <c r="F3759" s="4" t="s">
        <v>4914</v>
      </c>
      <c r="G3759" s="1" t="b">
        <f t="shared" ca="1" si="60"/>
        <v>1</v>
      </c>
      <c r="H3759" s="1505" t="str" cm="1">
        <f t="array" aca="1" ref="H3759" ca="1">IF(I3759&lt;&gt;"",INDIRECT("'"&amp;I3759&amp;"'!"&amp;J3759),"")</f>
        <v/>
      </c>
      <c r="I3759" s="1510"/>
      <c r="J3759" s="1506"/>
      <c r="K3759" s="4"/>
    </row>
    <row r="3760" spans="1:11" ht="15">
      <c r="A3760" s="5">
        <v>3701</v>
      </c>
      <c r="B3760" s="721"/>
      <c r="F3760" s="4" t="s">
        <v>4914</v>
      </c>
      <c r="G3760" s="1" t="b">
        <f t="shared" ca="1" si="60"/>
        <v>1</v>
      </c>
      <c r="H3760" s="1505" t="str" cm="1">
        <f t="array" aca="1" ref="H3760" ca="1">IF(I3760&lt;&gt;"",INDIRECT("'"&amp;I3760&amp;"'!"&amp;J3760),"")</f>
        <v/>
      </c>
      <c r="I3760" s="1510"/>
      <c r="J3760" s="1506"/>
      <c r="K3760" s="4"/>
    </row>
    <row r="3761" spans="1:11" ht="15">
      <c r="A3761" s="5">
        <v>3702</v>
      </c>
      <c r="B3761" s="721"/>
      <c r="F3761" s="4" t="s">
        <v>4914</v>
      </c>
      <c r="G3761" s="1" t="b">
        <f t="shared" ca="1" si="60"/>
        <v>1</v>
      </c>
      <c r="H3761" s="1505" t="str" cm="1">
        <f t="array" aca="1" ref="H3761" ca="1">IF(I3761&lt;&gt;"",INDIRECT("'"&amp;I3761&amp;"'!"&amp;J3761),"")</f>
        <v/>
      </c>
      <c r="I3761" s="1510"/>
      <c r="J3761" s="1506"/>
      <c r="K3761" s="4"/>
    </row>
    <row r="3762" spans="1:11" ht="15">
      <c r="A3762" s="5">
        <v>3703</v>
      </c>
      <c r="B3762" s="721"/>
      <c r="F3762" s="4" t="s">
        <v>4914</v>
      </c>
      <c r="G3762" s="1" t="b">
        <f t="shared" ca="1" si="60"/>
        <v>1</v>
      </c>
      <c r="H3762" s="1505" t="str" cm="1">
        <f t="array" aca="1" ref="H3762" ca="1">IF(I3762&lt;&gt;"",INDIRECT("'"&amp;I3762&amp;"'!"&amp;J3762),"")</f>
        <v/>
      </c>
      <c r="I3762" s="1510"/>
      <c r="J3762" s="1506"/>
      <c r="K3762" s="4"/>
    </row>
    <row r="3763" spans="1:11" ht="15">
      <c r="A3763" s="5">
        <v>3704</v>
      </c>
      <c r="B3763" s="721"/>
      <c r="F3763" s="4" t="s">
        <v>4914</v>
      </c>
      <c r="G3763" s="1" t="b">
        <f t="shared" ca="1" si="60"/>
        <v>1</v>
      </c>
      <c r="H3763" s="1505" t="str" cm="1">
        <f t="array" aca="1" ref="H3763" ca="1">IF(I3763&lt;&gt;"",INDIRECT("'"&amp;I3763&amp;"'!"&amp;J3763),"")</f>
        <v/>
      </c>
      <c r="I3763" s="1510"/>
      <c r="J3763" s="1506"/>
      <c r="K3763" s="4"/>
    </row>
    <row r="3764" spans="1:11" ht="15">
      <c r="A3764" s="5">
        <v>3705</v>
      </c>
      <c r="B3764" s="721"/>
      <c r="F3764" s="4" t="s">
        <v>4914</v>
      </c>
      <c r="G3764" s="1" t="b">
        <f t="shared" ca="1" si="60"/>
        <v>1</v>
      </c>
      <c r="H3764" s="1505" t="str" cm="1">
        <f t="array" aca="1" ref="H3764" ca="1">IF(I3764&lt;&gt;"",INDIRECT("'"&amp;I3764&amp;"'!"&amp;J3764),"")</f>
        <v/>
      </c>
      <c r="I3764" s="1510"/>
      <c r="J3764" s="1506"/>
      <c r="K3764" s="4"/>
    </row>
    <row r="3765" spans="1:11" ht="15">
      <c r="A3765" s="5">
        <v>3706</v>
      </c>
      <c r="B3765" s="721"/>
      <c r="F3765" s="4" t="s">
        <v>4914</v>
      </c>
      <c r="G3765" s="1" t="b">
        <f t="shared" ca="1" si="60"/>
        <v>1</v>
      </c>
      <c r="H3765" s="1505" t="str" cm="1">
        <f t="array" aca="1" ref="H3765" ca="1">IF(I3765&lt;&gt;"",INDIRECT("'"&amp;I3765&amp;"'!"&amp;J3765),"")</f>
        <v/>
      </c>
      <c r="I3765" s="1510"/>
      <c r="J3765" s="1506"/>
      <c r="K3765" s="4"/>
    </row>
    <row r="3766" spans="1:11" ht="15">
      <c r="A3766" s="5">
        <v>3707</v>
      </c>
      <c r="B3766" s="721"/>
      <c r="F3766" s="4" t="s">
        <v>4914</v>
      </c>
      <c r="G3766" s="1" t="b">
        <f t="shared" ca="1" si="60"/>
        <v>1</v>
      </c>
      <c r="H3766" s="1505" t="str" cm="1">
        <f t="array" aca="1" ref="H3766" ca="1">IF(I3766&lt;&gt;"",INDIRECT("'"&amp;I3766&amp;"'!"&amp;J3766),"")</f>
        <v/>
      </c>
      <c r="I3766" s="1510"/>
      <c r="J3766" s="1506"/>
      <c r="K3766" s="4"/>
    </row>
    <row r="3767" spans="1:11" ht="15">
      <c r="A3767" s="5">
        <v>3708</v>
      </c>
      <c r="B3767" s="721"/>
      <c r="F3767" s="4" t="s">
        <v>4914</v>
      </c>
      <c r="G3767" s="1" t="b">
        <f t="shared" ca="1" si="60"/>
        <v>1</v>
      </c>
      <c r="H3767" s="1505" t="str" cm="1">
        <f t="array" aca="1" ref="H3767" ca="1">IF(I3767&lt;&gt;"",INDIRECT("'"&amp;I3767&amp;"'!"&amp;J3767),"")</f>
        <v/>
      </c>
      <c r="I3767" s="1510"/>
      <c r="J3767" s="1506"/>
      <c r="K3767" s="4"/>
    </row>
    <row r="3768" spans="1:11" ht="15">
      <c r="A3768" s="5">
        <v>3709</v>
      </c>
      <c r="B3768" s="721"/>
      <c r="F3768" s="4" t="s">
        <v>4914</v>
      </c>
      <c r="G3768" s="1" t="b">
        <f t="shared" ca="1" si="60"/>
        <v>1</v>
      </c>
      <c r="H3768" s="1505" t="str" cm="1">
        <f t="array" aca="1" ref="H3768" ca="1">IF(I3768&lt;&gt;"",INDIRECT("'"&amp;I3768&amp;"'!"&amp;J3768),"")</f>
        <v/>
      </c>
      <c r="I3768" s="1510"/>
      <c r="J3768" s="1506"/>
      <c r="K3768" s="4"/>
    </row>
    <row r="3769" spans="1:11" ht="15">
      <c r="A3769" s="5">
        <v>3710</v>
      </c>
      <c r="B3769" s="721"/>
      <c r="F3769" s="4" t="s">
        <v>4914</v>
      </c>
      <c r="G3769" s="1" t="b">
        <f t="shared" ca="1" si="60"/>
        <v>1</v>
      </c>
      <c r="H3769" s="1505" t="str" cm="1">
        <f t="array" aca="1" ref="H3769" ca="1">IF(I3769&lt;&gt;"",INDIRECT("'"&amp;I3769&amp;"'!"&amp;J3769),"")</f>
        <v/>
      </c>
      <c r="I3769" s="1510"/>
      <c r="J3769" s="1506"/>
      <c r="K3769" s="4"/>
    </row>
    <row r="3770" spans="1:11" ht="15">
      <c r="A3770" s="5">
        <v>3711</v>
      </c>
      <c r="B3770" s="721"/>
      <c r="F3770" s="4" t="s">
        <v>4914</v>
      </c>
      <c r="G3770" s="1" t="b">
        <f t="shared" ca="1" si="60"/>
        <v>1</v>
      </c>
      <c r="H3770" s="1505" t="str" cm="1">
        <f t="array" aca="1" ref="H3770" ca="1">IF(I3770&lt;&gt;"",INDIRECT("'"&amp;I3770&amp;"'!"&amp;J3770),"")</f>
        <v/>
      </c>
      <c r="I3770" s="1510"/>
      <c r="J3770" s="1506"/>
      <c r="K3770" s="4"/>
    </row>
    <row r="3771" spans="1:11" ht="15">
      <c r="A3771" s="5">
        <v>3712</v>
      </c>
      <c r="B3771" s="721"/>
      <c r="F3771" s="4" t="s">
        <v>4914</v>
      </c>
      <c r="G3771" s="1" t="b">
        <f t="shared" ca="1" si="60"/>
        <v>1</v>
      </c>
      <c r="H3771" s="1505" t="str" cm="1">
        <f t="array" aca="1" ref="H3771" ca="1">IF(I3771&lt;&gt;"",INDIRECT("'"&amp;I3771&amp;"'!"&amp;J3771),"")</f>
        <v/>
      </c>
      <c r="I3771" s="1510"/>
      <c r="J3771" s="1506"/>
      <c r="K3771" s="4"/>
    </row>
    <row r="3772" spans="1:11" ht="15">
      <c r="A3772" s="5">
        <v>3713</v>
      </c>
      <c r="B3772" s="721"/>
      <c r="F3772" s="4" t="s">
        <v>4914</v>
      </c>
      <c r="G3772" s="1" t="b">
        <f t="shared" ca="1" si="60"/>
        <v>1</v>
      </c>
      <c r="H3772" s="1505" t="str" cm="1">
        <f t="array" aca="1" ref="H3772" ca="1">IF(I3772&lt;&gt;"",INDIRECT("'"&amp;I3772&amp;"'!"&amp;J3772),"")</f>
        <v/>
      </c>
      <c r="I3772" s="1510"/>
      <c r="J3772" s="1506"/>
      <c r="K3772" s="4"/>
    </row>
    <row r="3773" spans="1:11" ht="15">
      <c r="A3773" s="5">
        <v>3714</v>
      </c>
      <c r="B3773" s="721"/>
      <c r="F3773" s="4" t="s">
        <v>4914</v>
      </c>
      <c r="G3773" s="1" t="b">
        <f t="shared" ca="1" si="60"/>
        <v>1</v>
      </c>
      <c r="H3773" s="1505" t="str" cm="1">
        <f t="array" aca="1" ref="H3773" ca="1">IF(I3773&lt;&gt;"",INDIRECT("'"&amp;I3773&amp;"'!"&amp;J3773),"")</f>
        <v/>
      </c>
      <c r="I3773" s="1510"/>
      <c r="J3773" s="1506"/>
      <c r="K3773" s="4"/>
    </row>
    <row r="3774" spans="1:11" ht="15">
      <c r="A3774" s="5">
        <v>3715</v>
      </c>
      <c r="B3774" s="721"/>
      <c r="F3774" s="4" t="s">
        <v>4914</v>
      </c>
      <c r="G3774" s="1" t="b">
        <f t="shared" ca="1" si="60"/>
        <v>1</v>
      </c>
      <c r="H3774" s="1505" t="str" cm="1">
        <f t="array" aca="1" ref="H3774" ca="1">IF(I3774&lt;&gt;"",INDIRECT("'"&amp;I3774&amp;"'!"&amp;J3774),"")</f>
        <v/>
      </c>
      <c r="I3774" s="1510"/>
      <c r="J3774" s="1506"/>
      <c r="K3774" s="4"/>
    </row>
    <row r="3775" spans="1:11" ht="15">
      <c r="A3775" s="5">
        <v>3716</v>
      </c>
      <c r="B3775" s="721"/>
      <c r="F3775" s="4" t="s">
        <v>4914</v>
      </c>
      <c r="G3775" s="1" t="b">
        <f t="shared" ca="1" si="60"/>
        <v>1</v>
      </c>
      <c r="H3775" s="1505" t="str" cm="1">
        <f t="array" aca="1" ref="H3775" ca="1">IF(I3775&lt;&gt;"",INDIRECT("'"&amp;I3775&amp;"'!"&amp;J3775),"")</f>
        <v/>
      </c>
      <c r="I3775" s="1510"/>
      <c r="J3775" s="1506"/>
      <c r="K3775" s="4"/>
    </row>
    <row r="3776" spans="1:11" ht="15">
      <c r="A3776" s="5">
        <v>3717</v>
      </c>
      <c r="B3776" s="721"/>
      <c r="F3776" s="4" t="s">
        <v>4914</v>
      </c>
      <c r="G3776" s="1" t="b">
        <f t="shared" ca="1" si="60"/>
        <v>1</v>
      </c>
      <c r="H3776" s="1505" t="str" cm="1">
        <f t="array" aca="1" ref="H3776" ca="1">IF(I3776&lt;&gt;"",INDIRECT("'"&amp;I3776&amp;"'!"&amp;J3776),"")</f>
        <v/>
      </c>
      <c r="I3776" s="1510"/>
      <c r="J3776" s="1506"/>
      <c r="K3776" s="4"/>
    </row>
    <row r="3777" spans="1:11" ht="15">
      <c r="A3777" s="5">
        <v>3718</v>
      </c>
      <c r="B3777" s="721"/>
      <c r="F3777" s="4" t="s">
        <v>4914</v>
      </c>
      <c r="G3777" s="1" t="b">
        <f t="shared" ca="1" si="60"/>
        <v>1</v>
      </c>
      <c r="H3777" s="1505" t="str" cm="1">
        <f t="array" aca="1" ref="H3777" ca="1">IF(I3777&lt;&gt;"",INDIRECT("'"&amp;I3777&amp;"'!"&amp;J3777),"")</f>
        <v/>
      </c>
      <c r="I3777" s="1510"/>
      <c r="J3777" s="1506"/>
      <c r="K3777" s="4"/>
    </row>
    <row r="3778" spans="1:11" ht="15">
      <c r="A3778" s="5">
        <v>3719</v>
      </c>
      <c r="B3778" s="721"/>
      <c r="F3778" s="4" t="s">
        <v>4914</v>
      </c>
      <c r="G3778" s="1" t="b">
        <f t="shared" ca="1" si="60"/>
        <v>1</v>
      </c>
      <c r="H3778" s="1505" t="str" cm="1">
        <f t="array" aca="1" ref="H3778" ca="1">IF(I3778&lt;&gt;"",INDIRECT("'"&amp;I3778&amp;"'!"&amp;J3778),"")</f>
        <v/>
      </c>
      <c r="I3778" s="1510"/>
      <c r="J3778" s="1506"/>
      <c r="K3778" s="4"/>
    </row>
    <row r="3779" spans="1:11" ht="15">
      <c r="A3779" s="5">
        <v>3720</v>
      </c>
      <c r="B3779" s="721"/>
      <c r="F3779" s="4" t="s">
        <v>4914</v>
      </c>
      <c r="G3779" s="1" t="b">
        <f t="shared" ca="1" si="60"/>
        <v>1</v>
      </c>
      <c r="H3779" s="1505" t="str" cm="1">
        <f t="array" aca="1" ref="H3779" ca="1">IF(I3779&lt;&gt;"",INDIRECT("'"&amp;I3779&amp;"'!"&amp;J3779),"")</f>
        <v/>
      </c>
      <c r="I3779" s="1510"/>
      <c r="J3779" s="1506"/>
      <c r="K3779" s="4"/>
    </row>
    <row r="3780" spans="1:11" ht="15">
      <c r="A3780" s="5">
        <v>3721</v>
      </c>
      <c r="B3780" s="721"/>
      <c r="F3780" s="4" t="s">
        <v>4914</v>
      </c>
      <c r="G3780" s="1" t="b">
        <f t="shared" ca="1" si="60"/>
        <v>1</v>
      </c>
      <c r="H3780" s="1505" t="str" cm="1">
        <f t="array" aca="1" ref="H3780" ca="1">IF(I3780&lt;&gt;"",INDIRECT("'"&amp;I3780&amp;"'!"&amp;J3780),"")</f>
        <v/>
      </c>
      <c r="I3780" s="1510"/>
      <c r="J3780" s="1506"/>
      <c r="K3780" s="4"/>
    </row>
    <row r="3781" spans="1:11" ht="15">
      <c r="A3781" s="5">
        <v>3722</v>
      </c>
      <c r="B3781" s="721"/>
      <c r="F3781" s="4" t="s">
        <v>4914</v>
      </c>
      <c r="G3781" s="1" t="b">
        <f t="shared" ca="1" si="60"/>
        <v>1</v>
      </c>
      <c r="H3781" s="1505" t="str" cm="1">
        <f t="array" aca="1" ref="H3781" ca="1">IF(I3781&lt;&gt;"",INDIRECT("'"&amp;I3781&amp;"'!"&amp;J3781),"")</f>
        <v/>
      </c>
      <c r="I3781" s="1510"/>
      <c r="J3781" s="1506"/>
      <c r="K3781" s="4"/>
    </row>
    <row r="3782" spans="1:11" ht="15">
      <c r="A3782" s="5">
        <v>3723</v>
      </c>
      <c r="B3782" s="721"/>
      <c r="F3782" s="4" t="s">
        <v>4914</v>
      </c>
      <c r="G3782" s="1" t="b">
        <f t="shared" ca="1" si="60"/>
        <v>1</v>
      </c>
      <c r="H3782" s="1505" t="str" cm="1">
        <f t="array" aca="1" ref="H3782" ca="1">IF(I3782&lt;&gt;"",INDIRECT("'"&amp;I3782&amp;"'!"&amp;J3782),"")</f>
        <v/>
      </c>
      <c r="I3782" s="1510"/>
      <c r="J3782" s="1506"/>
      <c r="K3782" s="4"/>
    </row>
    <row r="3783" spans="1:11" ht="15">
      <c r="A3783" s="5">
        <v>3724</v>
      </c>
      <c r="B3783" s="721"/>
      <c r="F3783" s="4" t="s">
        <v>4914</v>
      </c>
      <c r="G3783" s="1" t="b">
        <f t="shared" ca="1" si="60"/>
        <v>1</v>
      </c>
      <c r="H3783" s="1505" t="str" cm="1">
        <f t="array" aca="1" ref="H3783" ca="1">IF(I3783&lt;&gt;"",INDIRECT("'"&amp;I3783&amp;"'!"&amp;J3783),"")</f>
        <v/>
      </c>
      <c r="I3783" s="1510"/>
      <c r="J3783" s="1506"/>
      <c r="K3783" s="4"/>
    </row>
    <row r="3784" spans="1:11" ht="15">
      <c r="A3784" s="5">
        <v>3725</v>
      </c>
      <c r="B3784" s="721"/>
      <c r="F3784" s="4" t="s">
        <v>4914</v>
      </c>
      <c r="G3784" s="1" t="b">
        <f t="shared" ca="1" si="60"/>
        <v>1</v>
      </c>
      <c r="H3784" s="1505" t="str" cm="1">
        <f t="array" aca="1" ref="H3784" ca="1">IF(I3784&lt;&gt;"",INDIRECT("'"&amp;I3784&amp;"'!"&amp;J3784),"")</f>
        <v/>
      </c>
      <c r="I3784" s="1510"/>
      <c r="J3784" s="1506"/>
      <c r="K3784" s="4"/>
    </row>
    <row r="3785" spans="1:11" ht="15">
      <c r="A3785" s="5">
        <v>3726</v>
      </c>
      <c r="B3785" s="721"/>
      <c r="F3785" s="4" t="s">
        <v>4914</v>
      </c>
      <c r="G3785" s="1" t="b">
        <f t="shared" ca="1" si="60"/>
        <v>1</v>
      </c>
      <c r="H3785" s="1505" t="str" cm="1">
        <f t="array" aca="1" ref="H3785" ca="1">IF(I3785&lt;&gt;"",INDIRECT("'"&amp;I3785&amp;"'!"&amp;J3785),"")</f>
        <v/>
      </c>
      <c r="I3785" s="1510"/>
      <c r="J3785" s="1506"/>
      <c r="K3785" s="4"/>
    </row>
    <row r="3786" spans="1:11" ht="15">
      <c r="A3786" s="5">
        <v>3727</v>
      </c>
      <c r="B3786" s="721"/>
      <c r="F3786" s="4" t="s">
        <v>4914</v>
      </c>
      <c r="G3786" s="1" t="b">
        <f t="shared" ca="1" si="60"/>
        <v>1</v>
      </c>
      <c r="H3786" s="1505" t="str" cm="1">
        <f t="array" aca="1" ref="H3786" ca="1">IF(I3786&lt;&gt;"",INDIRECT("'"&amp;I3786&amp;"'!"&amp;J3786),"")</f>
        <v/>
      </c>
      <c r="I3786" s="1510"/>
      <c r="J3786" s="1506"/>
      <c r="K3786" s="4"/>
    </row>
    <row r="3787" spans="1:11" ht="15">
      <c r="A3787" s="5">
        <v>3728</v>
      </c>
      <c r="B3787" s="721"/>
      <c r="F3787" s="4" t="s">
        <v>4914</v>
      </c>
      <c r="G3787" s="1" t="b">
        <f t="shared" ca="1" si="60"/>
        <v>1</v>
      </c>
      <c r="H3787" s="1505" t="str" cm="1">
        <f t="array" aca="1" ref="H3787" ca="1">IF(I3787&lt;&gt;"",INDIRECT("'"&amp;I3787&amp;"'!"&amp;J3787),"")</f>
        <v/>
      </c>
      <c r="I3787" s="1510"/>
      <c r="J3787" s="1506"/>
      <c r="K3787" s="4"/>
    </row>
    <row r="3788" spans="1:11" ht="15">
      <c r="A3788" s="5">
        <v>3729</v>
      </c>
      <c r="B3788" s="721"/>
      <c r="F3788" s="4" t="s">
        <v>4914</v>
      </c>
      <c r="G3788" s="1" t="b">
        <f t="shared" ca="1" si="60"/>
        <v>1</v>
      </c>
      <c r="H3788" s="1505" t="str" cm="1">
        <f t="array" aca="1" ref="H3788" ca="1">IF(I3788&lt;&gt;"",INDIRECT("'"&amp;I3788&amp;"'!"&amp;J3788),"")</f>
        <v/>
      </c>
      <c r="I3788" s="1510"/>
      <c r="J3788" s="1506"/>
      <c r="K3788" s="4"/>
    </row>
    <row r="3789" spans="1:11" ht="15">
      <c r="A3789" s="5">
        <v>3730</v>
      </c>
      <c r="B3789" s="721"/>
      <c r="F3789" s="4" t="s">
        <v>4914</v>
      </c>
      <c r="G3789" s="1" t="b">
        <f t="shared" ca="1" si="60"/>
        <v>1</v>
      </c>
      <c r="H3789" s="1505" t="str" cm="1">
        <f t="array" aca="1" ref="H3789" ca="1">IF(I3789&lt;&gt;"",INDIRECT("'"&amp;I3789&amp;"'!"&amp;J3789),"")</f>
        <v/>
      </c>
      <c r="I3789" s="1510"/>
      <c r="J3789" s="1506"/>
      <c r="K3789" s="4"/>
    </row>
    <row r="3790" spans="1:11" ht="15">
      <c r="A3790" s="5">
        <v>3731</v>
      </c>
      <c r="B3790" s="721"/>
      <c r="F3790" s="4" t="s">
        <v>4914</v>
      </c>
      <c r="G3790" s="1" t="b">
        <f t="shared" ca="1" si="60"/>
        <v>1</v>
      </c>
      <c r="H3790" s="1505" t="str" cm="1">
        <f t="array" aca="1" ref="H3790" ca="1">IF(I3790&lt;&gt;"",INDIRECT("'"&amp;I3790&amp;"'!"&amp;J3790),"")</f>
        <v/>
      </c>
      <c r="I3790" s="1510"/>
      <c r="J3790" s="1506"/>
      <c r="K3790" s="4"/>
    </row>
    <row r="3791" spans="1:11" ht="15">
      <c r="A3791" s="5">
        <v>3732</v>
      </c>
      <c r="B3791" s="721"/>
      <c r="F3791" s="4" t="s">
        <v>4914</v>
      </c>
      <c r="G3791" s="1" t="b">
        <f t="shared" ca="1" si="60"/>
        <v>1</v>
      </c>
      <c r="H3791" s="1505" t="str" cm="1">
        <f t="array" aca="1" ref="H3791" ca="1">IF(I3791&lt;&gt;"",INDIRECT("'"&amp;I3791&amp;"'!"&amp;J3791),"")</f>
        <v/>
      </c>
      <c r="I3791" s="1510"/>
      <c r="J3791" s="1506"/>
      <c r="K3791" s="4"/>
    </row>
    <row r="3792" spans="1:11" ht="15">
      <c r="A3792" s="5">
        <v>3733</v>
      </c>
      <c r="B3792" s="721"/>
      <c r="F3792" s="4" t="s">
        <v>4914</v>
      </c>
      <c r="G3792" s="1" t="b">
        <f t="shared" ca="1" si="60"/>
        <v>1</v>
      </c>
      <c r="H3792" s="1505" t="str" cm="1">
        <f t="array" aca="1" ref="H3792" ca="1">IF(I3792&lt;&gt;"",INDIRECT("'"&amp;I3792&amp;"'!"&amp;J3792),"")</f>
        <v/>
      </c>
      <c r="I3792" s="1510"/>
      <c r="J3792" s="1506"/>
      <c r="K3792" s="4"/>
    </row>
    <row r="3793" spans="1:11" ht="15">
      <c r="A3793" s="5">
        <v>3734</v>
      </c>
      <c r="B3793" s="721"/>
      <c r="F3793" s="4" t="s">
        <v>4914</v>
      </c>
      <c r="G3793" s="1" t="b">
        <f t="shared" ca="1" si="60"/>
        <v>1</v>
      </c>
      <c r="H3793" s="1505" t="str" cm="1">
        <f t="array" aca="1" ref="H3793" ca="1">IF(I3793&lt;&gt;"",INDIRECT("'"&amp;I3793&amp;"'!"&amp;J3793),"")</f>
        <v/>
      </c>
      <c r="I3793" s="1510"/>
      <c r="J3793" s="1506"/>
      <c r="K3793" s="4"/>
    </row>
    <row r="3794" spans="1:11" ht="15">
      <c r="A3794" s="5">
        <v>3735</v>
      </c>
      <c r="B3794" s="721"/>
      <c r="F3794" s="4" t="s">
        <v>4914</v>
      </c>
      <c r="G3794" s="1" t="b">
        <f t="shared" ca="1" si="60"/>
        <v>1</v>
      </c>
      <c r="H3794" s="1505" t="str" cm="1">
        <f t="array" aca="1" ref="H3794" ca="1">IF(I3794&lt;&gt;"",INDIRECT("'"&amp;I3794&amp;"'!"&amp;J3794),"")</f>
        <v/>
      </c>
      <c r="I3794" s="1510"/>
      <c r="J3794" s="1506"/>
      <c r="K3794" s="4"/>
    </row>
    <row r="3795" spans="1:11" ht="15">
      <c r="A3795" s="5">
        <v>3736</v>
      </c>
      <c r="B3795" s="721"/>
      <c r="F3795" s="4" t="s">
        <v>4914</v>
      </c>
      <c r="G3795" s="1" t="b">
        <f t="shared" ca="1" si="60"/>
        <v>1</v>
      </c>
      <c r="H3795" s="1505" t="str" cm="1">
        <f t="array" aca="1" ref="H3795" ca="1">IF(I3795&lt;&gt;"",INDIRECT("'"&amp;I3795&amp;"'!"&amp;J3795),"")</f>
        <v/>
      </c>
      <c r="I3795" s="1510"/>
      <c r="J3795" s="1506"/>
      <c r="K3795" s="4"/>
    </row>
    <row r="3796" spans="1:11" ht="15">
      <c r="A3796" s="5">
        <v>3737</v>
      </c>
      <c r="B3796" s="721"/>
      <c r="F3796" s="4" t="s">
        <v>4914</v>
      </c>
      <c r="G3796" s="1" t="b">
        <f t="shared" ca="1" si="60"/>
        <v>1</v>
      </c>
      <c r="H3796" s="1505" t="str" cm="1">
        <f t="array" aca="1" ref="H3796" ca="1">IF(I3796&lt;&gt;"",INDIRECT("'"&amp;I3796&amp;"'!"&amp;J3796),"")</f>
        <v/>
      </c>
      <c r="I3796" s="1510"/>
      <c r="J3796" s="1506"/>
      <c r="K3796" s="4"/>
    </row>
    <row r="3797" spans="1:11" ht="15">
      <c r="A3797" s="5">
        <v>3738</v>
      </c>
      <c r="B3797" s="721"/>
      <c r="F3797" s="4" t="s">
        <v>4914</v>
      </c>
      <c r="G3797" s="1" t="b">
        <f t="shared" ca="1" si="60"/>
        <v>1</v>
      </c>
      <c r="H3797" s="1505" t="str" cm="1">
        <f t="array" aca="1" ref="H3797" ca="1">IF(I3797&lt;&gt;"",INDIRECT("'"&amp;I3797&amp;"'!"&amp;J3797),"")</f>
        <v/>
      </c>
      <c r="I3797" s="1510"/>
      <c r="J3797" s="1506"/>
      <c r="K3797" s="4"/>
    </row>
    <row r="3798" spans="1:11" ht="15">
      <c r="A3798" s="5">
        <v>3739</v>
      </c>
      <c r="B3798" s="721"/>
      <c r="F3798" s="4" t="s">
        <v>4914</v>
      </c>
      <c r="G3798" s="1" t="b">
        <f t="shared" ca="1" si="60"/>
        <v>1</v>
      </c>
      <c r="H3798" s="1505" t="str" cm="1">
        <f t="array" aca="1" ref="H3798" ca="1">IF(I3798&lt;&gt;"",INDIRECT("'"&amp;I3798&amp;"'!"&amp;J3798),"")</f>
        <v/>
      </c>
      <c r="I3798" s="1510"/>
      <c r="J3798" s="1506"/>
      <c r="K3798" s="4"/>
    </row>
    <row r="3799" spans="1:11" ht="15">
      <c r="A3799" s="5">
        <v>3740</v>
      </c>
      <c r="B3799" s="721"/>
      <c r="F3799" s="4" t="s">
        <v>4914</v>
      </c>
      <c r="G3799" s="1" t="b">
        <f t="shared" ca="1" si="60"/>
        <v>1</v>
      </c>
      <c r="H3799" s="1505" t="str" cm="1">
        <f t="array" aca="1" ref="H3799" ca="1">IF(I3799&lt;&gt;"",INDIRECT("'"&amp;I3799&amp;"'!"&amp;J3799),"")</f>
        <v/>
      </c>
      <c r="I3799" s="1510"/>
      <c r="J3799" s="1506"/>
      <c r="K3799" s="4"/>
    </row>
    <row r="3800" spans="1:11" ht="15">
      <c r="A3800" s="5">
        <v>3741</v>
      </c>
      <c r="B3800" s="721"/>
      <c r="F3800" s="4" t="s">
        <v>4914</v>
      </c>
      <c r="G3800" s="1" t="b">
        <f t="shared" ca="1" si="60"/>
        <v>1</v>
      </c>
      <c r="H3800" s="1505" t="str" cm="1">
        <f t="array" aca="1" ref="H3800" ca="1">IF(I3800&lt;&gt;"",INDIRECT("'"&amp;I3800&amp;"'!"&amp;J3800),"")</f>
        <v/>
      </c>
      <c r="I3800" s="1510"/>
      <c r="J3800" s="1506"/>
      <c r="K3800" s="4"/>
    </row>
    <row r="3801" spans="1:11" ht="15">
      <c r="A3801" s="5">
        <v>3742</v>
      </c>
      <c r="B3801" s="721"/>
      <c r="F3801" s="4" t="s">
        <v>4914</v>
      </c>
      <c r="G3801" s="1" t="b">
        <f t="shared" ca="1" si="60"/>
        <v>1</v>
      </c>
      <c r="H3801" s="1505" t="str" cm="1">
        <f t="array" aca="1" ref="H3801" ca="1">IF(I3801&lt;&gt;"",INDIRECT("'"&amp;I3801&amp;"'!"&amp;J3801),"")</f>
        <v/>
      </c>
      <c r="I3801" s="1510"/>
      <c r="J3801" s="1506"/>
      <c r="K3801" s="4"/>
    </row>
    <row r="3802" spans="1:11" ht="15">
      <c r="A3802" s="5">
        <v>3743</v>
      </c>
      <c r="B3802" s="721"/>
      <c r="F3802" s="4" t="s">
        <v>4914</v>
      </c>
      <c r="G3802" s="1" t="b">
        <f t="shared" ca="1" si="60"/>
        <v>1</v>
      </c>
      <c r="H3802" s="1505" t="str" cm="1">
        <f t="array" aca="1" ref="H3802" ca="1">IF(I3802&lt;&gt;"",INDIRECT("'"&amp;I3802&amp;"'!"&amp;J3802),"")</f>
        <v/>
      </c>
      <c r="I3802" s="1510"/>
      <c r="J3802" s="1506"/>
      <c r="K3802" s="4"/>
    </row>
    <row r="3803" spans="1:11" ht="15">
      <c r="A3803" s="5">
        <v>3744</v>
      </c>
      <c r="B3803" s="721"/>
      <c r="F3803" s="4" t="s">
        <v>4914</v>
      </c>
      <c r="G3803" s="1" t="b">
        <f t="shared" ca="1" si="60"/>
        <v>1</v>
      </c>
      <c r="H3803" s="1505" t="str" cm="1">
        <f t="array" aca="1" ref="H3803" ca="1">IF(I3803&lt;&gt;"",INDIRECT("'"&amp;I3803&amp;"'!"&amp;J3803),"")</f>
        <v/>
      </c>
      <c r="I3803" s="1510"/>
      <c r="J3803" s="1506"/>
      <c r="K3803" s="4"/>
    </row>
    <row r="3804" spans="1:11" ht="15">
      <c r="A3804" s="5">
        <v>3745</v>
      </c>
      <c r="B3804" s="721"/>
      <c r="F3804" s="4" t="s">
        <v>4914</v>
      </c>
      <c r="G3804" s="1" t="b">
        <f t="shared" ca="1" si="60"/>
        <v>1</v>
      </c>
      <c r="H3804" s="1505" t="str" cm="1">
        <f t="array" aca="1" ref="H3804" ca="1">IF(I3804&lt;&gt;"",INDIRECT("'"&amp;I3804&amp;"'!"&amp;J3804),"")</f>
        <v/>
      </c>
      <c r="I3804" s="1510"/>
      <c r="J3804" s="1506"/>
      <c r="K3804" s="4"/>
    </row>
    <row r="3805" spans="1:11" ht="15">
      <c r="A3805" s="5">
        <v>3746</v>
      </c>
      <c r="B3805" s="721"/>
      <c r="F3805" s="4" t="s">
        <v>4914</v>
      </c>
      <c r="G3805" s="1" t="b">
        <f t="shared" ca="1" si="60"/>
        <v>1</v>
      </c>
      <c r="H3805" s="1505" t="str" cm="1">
        <f t="array" aca="1" ref="H3805" ca="1">IF(I3805&lt;&gt;"",INDIRECT("'"&amp;I3805&amp;"'!"&amp;J3805),"")</f>
        <v/>
      </c>
      <c r="I3805" s="1510"/>
      <c r="J3805" s="1506"/>
      <c r="K3805" s="4"/>
    </row>
    <row r="3806" spans="1:11" ht="15">
      <c r="A3806" s="5">
        <v>3747</v>
      </c>
      <c r="B3806" s="721"/>
      <c r="F3806" s="4" t="s">
        <v>4914</v>
      </c>
      <c r="G3806" s="1" t="b">
        <f t="shared" ca="1" si="60"/>
        <v>1</v>
      </c>
      <c r="H3806" s="1505" t="str" cm="1">
        <f t="array" aca="1" ref="H3806" ca="1">IF(I3806&lt;&gt;"",INDIRECT("'"&amp;I3806&amp;"'!"&amp;J3806),"")</f>
        <v/>
      </c>
      <c r="I3806" s="1510"/>
      <c r="J3806" s="1506"/>
      <c r="K3806" s="4"/>
    </row>
    <row r="3807" spans="1:11" ht="15">
      <c r="A3807" s="5">
        <v>3748</v>
      </c>
      <c r="B3807" s="721"/>
      <c r="F3807" s="4" t="s">
        <v>4914</v>
      </c>
      <c r="G3807" s="1" t="b">
        <f t="shared" ca="1" si="60"/>
        <v>1</v>
      </c>
      <c r="H3807" s="1505" t="str" cm="1">
        <f t="array" aca="1" ref="H3807" ca="1">IF(I3807&lt;&gt;"",INDIRECT("'"&amp;I3807&amp;"'!"&amp;J3807),"")</f>
        <v/>
      </c>
      <c r="I3807" s="1510"/>
      <c r="J3807" s="1506"/>
      <c r="K3807" s="4"/>
    </row>
    <row r="3808" spans="1:11" ht="15">
      <c r="A3808" s="5">
        <v>3749</v>
      </c>
      <c r="B3808" s="721"/>
      <c r="F3808" s="4" t="s">
        <v>4914</v>
      </c>
      <c r="G3808" s="1" t="b">
        <f t="shared" ref="G3808:G3871" ca="1" si="61">H3808=B3808</f>
        <v>1</v>
      </c>
      <c r="H3808" s="1505" t="str" cm="1">
        <f t="array" aca="1" ref="H3808" ca="1">IF(I3808&lt;&gt;"",INDIRECT("'"&amp;I3808&amp;"'!"&amp;J3808),"")</f>
        <v/>
      </c>
      <c r="I3808" s="1510"/>
      <c r="J3808" s="1506"/>
      <c r="K3808" s="4"/>
    </row>
    <row r="3809" spans="1:11" ht="15">
      <c r="A3809" s="5">
        <v>3750</v>
      </c>
      <c r="B3809" s="721"/>
      <c r="F3809" s="4" t="s">
        <v>4914</v>
      </c>
      <c r="G3809" s="1" t="b">
        <f t="shared" ca="1" si="61"/>
        <v>1</v>
      </c>
      <c r="H3809" s="1505" t="str" cm="1">
        <f t="array" aca="1" ref="H3809" ca="1">IF(I3809&lt;&gt;"",INDIRECT("'"&amp;I3809&amp;"'!"&amp;J3809),"")</f>
        <v/>
      </c>
      <c r="I3809" s="1510"/>
      <c r="J3809" s="1506"/>
      <c r="K3809" s="4"/>
    </row>
    <row r="3810" spans="1:11" ht="15">
      <c r="A3810" s="5">
        <v>3751</v>
      </c>
      <c r="B3810" s="721"/>
      <c r="F3810" s="4" t="s">
        <v>4914</v>
      </c>
      <c r="G3810" s="1" t="b">
        <f t="shared" ca="1" si="61"/>
        <v>1</v>
      </c>
      <c r="H3810" s="1505" t="str" cm="1">
        <f t="array" aca="1" ref="H3810" ca="1">IF(I3810&lt;&gt;"",INDIRECT("'"&amp;I3810&amp;"'!"&amp;J3810),"")</f>
        <v/>
      </c>
      <c r="I3810" s="1510"/>
      <c r="J3810" s="1506"/>
      <c r="K3810" s="4"/>
    </row>
    <row r="3811" spans="1:11" ht="15">
      <c r="A3811" s="5">
        <v>3752</v>
      </c>
      <c r="B3811" s="721"/>
      <c r="F3811" s="4" t="s">
        <v>4914</v>
      </c>
      <c r="G3811" s="1" t="b">
        <f t="shared" ca="1" si="61"/>
        <v>1</v>
      </c>
      <c r="H3811" s="1505" t="str" cm="1">
        <f t="array" aca="1" ref="H3811" ca="1">IF(I3811&lt;&gt;"",INDIRECT("'"&amp;I3811&amp;"'!"&amp;J3811),"")</f>
        <v/>
      </c>
      <c r="I3811" s="1510"/>
      <c r="J3811" s="1506"/>
      <c r="K3811" s="4"/>
    </row>
    <row r="3812" spans="1:11" ht="15">
      <c r="A3812" s="5">
        <v>3753</v>
      </c>
      <c r="B3812" s="721"/>
      <c r="F3812" s="4" t="s">
        <v>4914</v>
      </c>
      <c r="G3812" s="1" t="b">
        <f t="shared" ca="1" si="61"/>
        <v>1</v>
      </c>
      <c r="H3812" s="1505" t="str" cm="1">
        <f t="array" aca="1" ref="H3812" ca="1">IF(I3812&lt;&gt;"",INDIRECT("'"&amp;I3812&amp;"'!"&amp;J3812),"")</f>
        <v/>
      </c>
      <c r="I3812" s="1510"/>
      <c r="J3812" s="1506"/>
      <c r="K3812" s="4"/>
    </row>
    <row r="3813" spans="1:11" ht="15">
      <c r="A3813" s="5">
        <v>3754</v>
      </c>
      <c r="B3813" s="721"/>
      <c r="F3813" s="4" t="s">
        <v>4914</v>
      </c>
      <c r="G3813" s="1" t="b">
        <f t="shared" ca="1" si="61"/>
        <v>1</v>
      </c>
      <c r="H3813" s="1505" t="str" cm="1">
        <f t="array" aca="1" ref="H3813" ca="1">IF(I3813&lt;&gt;"",INDIRECT("'"&amp;I3813&amp;"'!"&amp;J3813),"")</f>
        <v/>
      </c>
      <c r="I3813" s="1510"/>
      <c r="J3813" s="1506"/>
      <c r="K3813" s="4"/>
    </row>
    <row r="3814" spans="1:11" ht="15">
      <c r="A3814" s="5">
        <v>3755</v>
      </c>
      <c r="B3814" s="721"/>
      <c r="F3814" s="4" t="s">
        <v>4914</v>
      </c>
      <c r="G3814" s="1" t="b">
        <f t="shared" ca="1" si="61"/>
        <v>1</v>
      </c>
      <c r="H3814" s="1505" t="str" cm="1">
        <f t="array" aca="1" ref="H3814" ca="1">IF(I3814&lt;&gt;"",INDIRECT("'"&amp;I3814&amp;"'!"&amp;J3814),"")</f>
        <v/>
      </c>
      <c r="I3814" s="1510"/>
      <c r="J3814" s="1506"/>
      <c r="K3814" s="4"/>
    </row>
    <row r="3815" spans="1:11" ht="15">
      <c r="A3815" s="5">
        <v>3756</v>
      </c>
      <c r="B3815" s="721"/>
      <c r="F3815" s="4" t="s">
        <v>4914</v>
      </c>
      <c r="G3815" s="1" t="b">
        <f t="shared" ca="1" si="61"/>
        <v>1</v>
      </c>
      <c r="H3815" s="1505" t="str" cm="1">
        <f t="array" aca="1" ref="H3815" ca="1">IF(I3815&lt;&gt;"",INDIRECT("'"&amp;I3815&amp;"'!"&amp;J3815),"")</f>
        <v/>
      </c>
      <c r="I3815" s="1510"/>
      <c r="J3815" s="1506"/>
      <c r="K3815" s="4"/>
    </row>
    <row r="3816" spans="1:11" ht="15">
      <c r="A3816" s="5">
        <v>3757</v>
      </c>
      <c r="B3816" s="721"/>
      <c r="F3816" s="4" t="s">
        <v>4914</v>
      </c>
      <c r="G3816" s="1" t="b">
        <f t="shared" ca="1" si="61"/>
        <v>1</v>
      </c>
      <c r="H3816" s="1505" t="str" cm="1">
        <f t="array" aca="1" ref="H3816" ca="1">IF(I3816&lt;&gt;"",INDIRECT("'"&amp;I3816&amp;"'!"&amp;J3816),"")</f>
        <v/>
      </c>
      <c r="I3816" s="1510"/>
      <c r="J3816" s="1506"/>
      <c r="K3816" s="4"/>
    </row>
    <row r="3817" spans="1:11" ht="15">
      <c r="A3817" s="5">
        <v>3758</v>
      </c>
      <c r="B3817" s="721"/>
      <c r="F3817" s="4" t="s">
        <v>4914</v>
      </c>
      <c r="G3817" s="1" t="b">
        <f t="shared" ca="1" si="61"/>
        <v>1</v>
      </c>
      <c r="H3817" s="1505" t="str" cm="1">
        <f t="array" aca="1" ref="H3817" ca="1">IF(I3817&lt;&gt;"",INDIRECT("'"&amp;I3817&amp;"'!"&amp;J3817),"")</f>
        <v/>
      </c>
      <c r="I3817" s="1510"/>
      <c r="J3817" s="1506"/>
      <c r="K3817" s="4"/>
    </row>
    <row r="3818" spans="1:11" ht="15">
      <c r="A3818" s="5">
        <v>3759</v>
      </c>
      <c r="B3818" s="721"/>
      <c r="F3818" s="4" t="s">
        <v>4914</v>
      </c>
      <c r="G3818" s="1" t="b">
        <f t="shared" ca="1" si="61"/>
        <v>1</v>
      </c>
      <c r="H3818" s="1505" t="str" cm="1">
        <f t="array" aca="1" ref="H3818" ca="1">IF(I3818&lt;&gt;"",INDIRECT("'"&amp;I3818&amp;"'!"&amp;J3818),"")</f>
        <v/>
      </c>
      <c r="I3818" s="1510"/>
      <c r="J3818" s="1506"/>
      <c r="K3818" s="4"/>
    </row>
    <row r="3819" spans="1:11" ht="15">
      <c r="A3819" s="5">
        <v>3760</v>
      </c>
      <c r="B3819" s="721"/>
      <c r="F3819" s="4" t="s">
        <v>4914</v>
      </c>
      <c r="G3819" s="1" t="b">
        <f t="shared" ca="1" si="61"/>
        <v>1</v>
      </c>
      <c r="H3819" s="1505" t="str" cm="1">
        <f t="array" aca="1" ref="H3819" ca="1">IF(I3819&lt;&gt;"",INDIRECT("'"&amp;I3819&amp;"'!"&amp;J3819),"")</f>
        <v/>
      </c>
      <c r="I3819" s="1510"/>
      <c r="J3819" s="1506"/>
      <c r="K3819" s="4"/>
    </row>
    <row r="3820" spans="1:11" ht="15">
      <c r="A3820" s="5">
        <v>3761</v>
      </c>
      <c r="B3820" s="721"/>
      <c r="F3820" s="4" t="s">
        <v>4914</v>
      </c>
      <c r="G3820" s="1" t="b">
        <f t="shared" ca="1" si="61"/>
        <v>1</v>
      </c>
      <c r="H3820" s="1505" t="str" cm="1">
        <f t="array" aca="1" ref="H3820" ca="1">IF(I3820&lt;&gt;"",INDIRECT("'"&amp;I3820&amp;"'!"&amp;J3820),"")</f>
        <v/>
      </c>
      <c r="I3820" s="1510"/>
      <c r="J3820" s="1506"/>
      <c r="K3820" s="4"/>
    </row>
    <row r="3821" spans="1:11" ht="15">
      <c r="A3821" s="5">
        <v>3762</v>
      </c>
      <c r="B3821" s="721"/>
      <c r="F3821" s="4" t="s">
        <v>4914</v>
      </c>
      <c r="G3821" s="1" t="b">
        <f t="shared" ca="1" si="61"/>
        <v>1</v>
      </c>
      <c r="H3821" s="1505" t="str" cm="1">
        <f t="array" aca="1" ref="H3821" ca="1">IF(I3821&lt;&gt;"",INDIRECT("'"&amp;I3821&amp;"'!"&amp;J3821),"")</f>
        <v/>
      </c>
      <c r="I3821" s="1510"/>
      <c r="J3821" s="1506"/>
      <c r="K3821" s="4"/>
    </row>
    <row r="3822" spans="1:11" ht="15">
      <c r="A3822" s="5">
        <v>3763</v>
      </c>
      <c r="B3822" s="721"/>
      <c r="F3822" s="4" t="s">
        <v>4914</v>
      </c>
      <c r="G3822" s="1" t="b">
        <f t="shared" ca="1" si="61"/>
        <v>1</v>
      </c>
      <c r="H3822" s="1505" t="str" cm="1">
        <f t="array" aca="1" ref="H3822" ca="1">IF(I3822&lt;&gt;"",INDIRECT("'"&amp;I3822&amp;"'!"&amp;J3822),"")</f>
        <v/>
      </c>
      <c r="I3822" s="1510"/>
      <c r="J3822" s="1506"/>
      <c r="K3822" s="4"/>
    </row>
    <row r="3823" spans="1:11" ht="15">
      <c r="A3823" s="5">
        <v>3764</v>
      </c>
      <c r="B3823" s="721"/>
      <c r="F3823" s="4" t="s">
        <v>4914</v>
      </c>
      <c r="G3823" s="1" t="b">
        <f t="shared" ca="1" si="61"/>
        <v>1</v>
      </c>
      <c r="H3823" s="1505" t="str" cm="1">
        <f t="array" aca="1" ref="H3823" ca="1">IF(I3823&lt;&gt;"",INDIRECT("'"&amp;I3823&amp;"'!"&amp;J3823),"")</f>
        <v/>
      </c>
      <c r="I3823" s="1510"/>
      <c r="J3823" s="1506"/>
      <c r="K3823" s="4"/>
    </row>
    <row r="3824" spans="1:11" ht="15">
      <c r="A3824" s="5">
        <v>3765</v>
      </c>
      <c r="B3824" s="721"/>
      <c r="F3824" s="4" t="s">
        <v>4914</v>
      </c>
      <c r="G3824" s="1" t="b">
        <f t="shared" ca="1" si="61"/>
        <v>1</v>
      </c>
      <c r="H3824" s="1505" t="str" cm="1">
        <f t="array" aca="1" ref="H3824" ca="1">IF(I3824&lt;&gt;"",INDIRECT("'"&amp;I3824&amp;"'!"&amp;J3824),"")</f>
        <v/>
      </c>
      <c r="I3824" s="1510"/>
      <c r="J3824" s="1506"/>
      <c r="K3824" s="4"/>
    </row>
    <row r="3825" spans="1:11" ht="15">
      <c r="A3825" s="5">
        <v>3766</v>
      </c>
      <c r="B3825" s="721"/>
      <c r="F3825" s="4" t="s">
        <v>4914</v>
      </c>
      <c r="G3825" s="1" t="b">
        <f t="shared" ca="1" si="61"/>
        <v>1</v>
      </c>
      <c r="H3825" s="1505" t="str" cm="1">
        <f t="array" aca="1" ref="H3825" ca="1">IF(I3825&lt;&gt;"",INDIRECT("'"&amp;I3825&amp;"'!"&amp;J3825),"")</f>
        <v/>
      </c>
      <c r="I3825" s="1510"/>
      <c r="J3825" s="1506"/>
      <c r="K3825" s="4"/>
    </row>
    <row r="3826" spans="1:11" ht="15">
      <c r="A3826" s="5">
        <v>3767</v>
      </c>
      <c r="B3826" s="721"/>
      <c r="F3826" s="4" t="s">
        <v>4914</v>
      </c>
      <c r="G3826" s="1" t="b">
        <f t="shared" ca="1" si="61"/>
        <v>1</v>
      </c>
      <c r="H3826" s="1505" t="str" cm="1">
        <f t="array" aca="1" ref="H3826" ca="1">IF(I3826&lt;&gt;"",INDIRECT("'"&amp;I3826&amp;"'!"&amp;J3826),"")</f>
        <v/>
      </c>
      <c r="I3826" s="1510"/>
      <c r="J3826" s="1506"/>
      <c r="K3826" s="4"/>
    </row>
    <row r="3827" spans="1:11" ht="15">
      <c r="A3827" s="5">
        <v>3768</v>
      </c>
      <c r="B3827" s="721"/>
      <c r="F3827" s="4" t="s">
        <v>4914</v>
      </c>
      <c r="G3827" s="1" t="b">
        <f t="shared" ca="1" si="61"/>
        <v>1</v>
      </c>
      <c r="H3827" s="1505" t="str" cm="1">
        <f t="array" aca="1" ref="H3827" ca="1">IF(I3827&lt;&gt;"",INDIRECT("'"&amp;I3827&amp;"'!"&amp;J3827),"")</f>
        <v/>
      </c>
      <c r="I3827" s="1510"/>
      <c r="J3827" s="1506"/>
      <c r="K3827" s="4"/>
    </row>
    <row r="3828" spans="1:11" ht="15">
      <c r="A3828" s="5">
        <v>3769</v>
      </c>
      <c r="B3828" s="721"/>
      <c r="F3828" s="4" t="s">
        <v>4914</v>
      </c>
      <c r="G3828" s="1" t="b">
        <f t="shared" ca="1" si="61"/>
        <v>1</v>
      </c>
      <c r="H3828" s="1505" t="str" cm="1">
        <f t="array" aca="1" ref="H3828" ca="1">IF(I3828&lt;&gt;"",INDIRECT("'"&amp;I3828&amp;"'!"&amp;J3828),"")</f>
        <v/>
      </c>
      <c r="I3828" s="1510"/>
      <c r="J3828" s="1506"/>
      <c r="K3828" s="4"/>
    </row>
    <row r="3829" spans="1:11" ht="15">
      <c r="A3829" s="5">
        <v>3770</v>
      </c>
      <c r="B3829" s="721"/>
      <c r="F3829" s="4" t="s">
        <v>4914</v>
      </c>
      <c r="G3829" s="1" t="b">
        <f t="shared" ca="1" si="61"/>
        <v>1</v>
      </c>
      <c r="H3829" s="1505" t="str" cm="1">
        <f t="array" aca="1" ref="H3829" ca="1">IF(I3829&lt;&gt;"",INDIRECT("'"&amp;I3829&amp;"'!"&amp;J3829),"")</f>
        <v/>
      </c>
      <c r="I3829" s="1510"/>
      <c r="J3829" s="1506"/>
      <c r="K3829" s="4"/>
    </row>
    <row r="3830" spans="1:11" ht="15">
      <c r="A3830" s="5">
        <v>3771</v>
      </c>
      <c r="B3830" s="721"/>
      <c r="F3830" s="4" t="s">
        <v>4914</v>
      </c>
      <c r="G3830" s="1" t="b">
        <f t="shared" ca="1" si="61"/>
        <v>1</v>
      </c>
      <c r="H3830" s="1505" t="str" cm="1">
        <f t="array" aca="1" ref="H3830" ca="1">IF(I3830&lt;&gt;"",INDIRECT("'"&amp;I3830&amp;"'!"&amp;J3830),"")</f>
        <v/>
      </c>
      <c r="I3830" s="1510"/>
      <c r="J3830" s="1506"/>
      <c r="K3830" s="4"/>
    </row>
    <row r="3831" spans="1:11" ht="15">
      <c r="A3831" s="5">
        <v>3772</v>
      </c>
      <c r="B3831" s="721"/>
      <c r="F3831" s="4" t="s">
        <v>4914</v>
      </c>
      <c r="G3831" s="1" t="b">
        <f t="shared" ca="1" si="61"/>
        <v>1</v>
      </c>
      <c r="H3831" s="1505" t="str" cm="1">
        <f t="array" aca="1" ref="H3831" ca="1">IF(I3831&lt;&gt;"",INDIRECT("'"&amp;I3831&amp;"'!"&amp;J3831),"")</f>
        <v/>
      </c>
      <c r="I3831" s="1510"/>
      <c r="J3831" s="1506"/>
      <c r="K3831" s="4"/>
    </row>
    <row r="3832" spans="1:11" ht="15">
      <c r="A3832" s="5">
        <v>3773</v>
      </c>
      <c r="B3832" s="721"/>
      <c r="F3832" s="4" t="s">
        <v>4914</v>
      </c>
      <c r="G3832" s="1" t="b">
        <f t="shared" ca="1" si="61"/>
        <v>1</v>
      </c>
      <c r="H3832" s="1505" t="str" cm="1">
        <f t="array" aca="1" ref="H3832" ca="1">IF(I3832&lt;&gt;"",INDIRECT("'"&amp;I3832&amp;"'!"&amp;J3832),"")</f>
        <v/>
      </c>
      <c r="I3832" s="1510"/>
      <c r="J3832" s="1506"/>
      <c r="K3832" s="4"/>
    </row>
    <row r="3833" spans="1:11" ht="15">
      <c r="A3833" s="5">
        <v>3774</v>
      </c>
      <c r="B3833" s="721"/>
      <c r="F3833" s="4" t="s">
        <v>4914</v>
      </c>
      <c r="G3833" s="1" t="b">
        <f t="shared" ca="1" si="61"/>
        <v>1</v>
      </c>
      <c r="H3833" s="1505" t="str" cm="1">
        <f t="array" aca="1" ref="H3833" ca="1">IF(I3833&lt;&gt;"",INDIRECT("'"&amp;I3833&amp;"'!"&amp;J3833),"")</f>
        <v/>
      </c>
      <c r="I3833" s="1510"/>
      <c r="J3833" s="1506"/>
      <c r="K3833" s="4"/>
    </row>
    <row r="3834" spans="1:11" ht="15">
      <c r="A3834" s="5">
        <v>3775</v>
      </c>
      <c r="B3834" s="721"/>
      <c r="F3834" s="4" t="s">
        <v>4914</v>
      </c>
      <c r="G3834" s="1" t="b">
        <f t="shared" ca="1" si="61"/>
        <v>1</v>
      </c>
      <c r="H3834" s="1505" t="str" cm="1">
        <f t="array" aca="1" ref="H3834" ca="1">IF(I3834&lt;&gt;"",INDIRECT("'"&amp;I3834&amp;"'!"&amp;J3834),"")</f>
        <v/>
      </c>
      <c r="I3834" s="1510"/>
      <c r="J3834" s="1506"/>
      <c r="K3834" s="4"/>
    </row>
    <row r="3835" spans="1:11" ht="15">
      <c r="A3835" s="5">
        <v>3776</v>
      </c>
      <c r="B3835" s="721"/>
      <c r="F3835" s="4" t="s">
        <v>4914</v>
      </c>
      <c r="G3835" s="1" t="b">
        <f t="shared" ca="1" si="61"/>
        <v>1</v>
      </c>
      <c r="H3835" s="1505" t="str" cm="1">
        <f t="array" aca="1" ref="H3835" ca="1">IF(I3835&lt;&gt;"",INDIRECT("'"&amp;I3835&amp;"'!"&amp;J3835),"")</f>
        <v/>
      </c>
      <c r="I3835" s="1510"/>
      <c r="J3835" s="1506"/>
      <c r="K3835" s="4"/>
    </row>
    <row r="3836" spans="1:11" ht="15">
      <c r="A3836" s="5">
        <v>3777</v>
      </c>
      <c r="B3836" s="721"/>
      <c r="F3836" s="4" t="s">
        <v>4914</v>
      </c>
      <c r="G3836" s="1" t="b">
        <f t="shared" ca="1" si="61"/>
        <v>1</v>
      </c>
      <c r="H3836" s="1505" t="str" cm="1">
        <f t="array" aca="1" ref="H3836" ca="1">IF(I3836&lt;&gt;"",INDIRECT("'"&amp;I3836&amp;"'!"&amp;J3836),"")</f>
        <v/>
      </c>
      <c r="I3836" s="1510"/>
      <c r="J3836" s="1506"/>
      <c r="K3836" s="4"/>
    </row>
    <row r="3837" spans="1:11" ht="15">
      <c r="A3837" s="5">
        <v>3778</v>
      </c>
      <c r="B3837" s="721"/>
      <c r="F3837" s="4" t="s">
        <v>4914</v>
      </c>
      <c r="G3837" s="1" t="b">
        <f t="shared" ca="1" si="61"/>
        <v>1</v>
      </c>
      <c r="H3837" s="1505" t="str" cm="1">
        <f t="array" aca="1" ref="H3837" ca="1">IF(I3837&lt;&gt;"",INDIRECT("'"&amp;I3837&amp;"'!"&amp;J3837),"")</f>
        <v/>
      </c>
      <c r="I3837" s="1510"/>
      <c r="J3837" s="1506"/>
      <c r="K3837" s="4"/>
    </row>
    <row r="3838" spans="1:11" ht="15">
      <c r="A3838" s="5">
        <v>3779</v>
      </c>
      <c r="B3838" s="721"/>
      <c r="F3838" s="4" t="s">
        <v>4914</v>
      </c>
      <c r="G3838" s="1" t="b">
        <f t="shared" ca="1" si="61"/>
        <v>1</v>
      </c>
      <c r="H3838" s="1505" t="str" cm="1">
        <f t="array" aca="1" ref="H3838" ca="1">IF(I3838&lt;&gt;"",INDIRECT("'"&amp;I3838&amp;"'!"&amp;J3838),"")</f>
        <v/>
      </c>
      <c r="I3838" s="1510"/>
      <c r="J3838" s="1506"/>
      <c r="K3838" s="4"/>
    </row>
    <row r="3839" spans="1:11" ht="15">
      <c r="A3839" s="5">
        <v>3780</v>
      </c>
      <c r="B3839" s="721"/>
      <c r="F3839" s="4" t="s">
        <v>4914</v>
      </c>
      <c r="G3839" s="1" t="b">
        <f t="shared" ca="1" si="61"/>
        <v>1</v>
      </c>
      <c r="H3839" s="1505" t="str" cm="1">
        <f t="array" aca="1" ref="H3839" ca="1">IF(I3839&lt;&gt;"",INDIRECT("'"&amp;I3839&amp;"'!"&amp;J3839),"")</f>
        <v/>
      </c>
      <c r="I3839" s="1510"/>
      <c r="J3839" s="1506"/>
      <c r="K3839" s="4"/>
    </row>
    <row r="3840" spans="1:11" ht="15">
      <c r="A3840" s="5">
        <v>3781</v>
      </c>
      <c r="B3840" s="721"/>
      <c r="F3840" s="4" t="s">
        <v>4914</v>
      </c>
      <c r="G3840" s="1" t="b">
        <f t="shared" ca="1" si="61"/>
        <v>1</v>
      </c>
      <c r="H3840" s="1505" t="str" cm="1">
        <f t="array" aca="1" ref="H3840" ca="1">IF(I3840&lt;&gt;"",INDIRECT("'"&amp;I3840&amp;"'!"&amp;J3840),"")</f>
        <v/>
      </c>
      <c r="I3840" s="1510"/>
      <c r="J3840" s="1506"/>
      <c r="K3840" s="4"/>
    </row>
    <row r="3841" spans="1:11" ht="15">
      <c r="A3841" s="5">
        <v>3782</v>
      </c>
      <c r="B3841" s="721"/>
      <c r="F3841" s="4" t="s">
        <v>4914</v>
      </c>
      <c r="G3841" s="1" t="b">
        <f t="shared" ca="1" si="61"/>
        <v>1</v>
      </c>
      <c r="H3841" s="1505" t="str" cm="1">
        <f t="array" aca="1" ref="H3841" ca="1">IF(I3841&lt;&gt;"",INDIRECT("'"&amp;I3841&amp;"'!"&amp;J3841),"")</f>
        <v/>
      </c>
      <c r="I3841" s="1510"/>
      <c r="J3841" s="1506"/>
      <c r="K3841" s="4"/>
    </row>
    <row r="3842" spans="1:11" ht="15">
      <c r="A3842" s="5">
        <v>3783</v>
      </c>
      <c r="B3842" s="721"/>
      <c r="F3842" s="4" t="s">
        <v>4914</v>
      </c>
      <c r="G3842" s="1" t="b">
        <f t="shared" ca="1" si="61"/>
        <v>1</v>
      </c>
      <c r="H3842" s="1505" t="str" cm="1">
        <f t="array" aca="1" ref="H3842" ca="1">IF(I3842&lt;&gt;"",INDIRECT("'"&amp;I3842&amp;"'!"&amp;J3842),"")</f>
        <v/>
      </c>
      <c r="I3842" s="1510"/>
      <c r="J3842" s="1506"/>
      <c r="K3842" s="4"/>
    </row>
    <row r="3843" spans="1:11" ht="15">
      <c r="A3843" s="5">
        <v>3784</v>
      </c>
      <c r="B3843" s="721"/>
      <c r="F3843" s="4" t="s">
        <v>4914</v>
      </c>
      <c r="G3843" s="1" t="b">
        <f t="shared" ca="1" si="61"/>
        <v>1</v>
      </c>
      <c r="H3843" s="1505" t="str" cm="1">
        <f t="array" aca="1" ref="H3843" ca="1">IF(I3843&lt;&gt;"",INDIRECT("'"&amp;I3843&amp;"'!"&amp;J3843),"")</f>
        <v/>
      </c>
      <c r="I3843" s="1510"/>
      <c r="J3843" s="1506"/>
      <c r="K3843" s="4"/>
    </row>
    <row r="3844" spans="1:11" ht="15">
      <c r="A3844" s="5">
        <v>3785</v>
      </c>
      <c r="B3844" s="721"/>
      <c r="F3844" s="4" t="s">
        <v>4914</v>
      </c>
      <c r="G3844" s="1" t="b">
        <f t="shared" ca="1" si="61"/>
        <v>1</v>
      </c>
      <c r="H3844" s="1505" t="str" cm="1">
        <f t="array" aca="1" ref="H3844" ca="1">IF(I3844&lt;&gt;"",INDIRECT("'"&amp;I3844&amp;"'!"&amp;J3844),"")</f>
        <v/>
      </c>
      <c r="I3844" s="1510"/>
      <c r="J3844" s="1506"/>
      <c r="K3844" s="4"/>
    </row>
    <row r="3845" spans="1:11" ht="15">
      <c r="A3845" s="5">
        <v>3786</v>
      </c>
      <c r="B3845" s="721"/>
      <c r="F3845" s="4" t="s">
        <v>4914</v>
      </c>
      <c r="G3845" s="1" t="b">
        <f t="shared" ca="1" si="61"/>
        <v>1</v>
      </c>
      <c r="H3845" s="1505" t="str" cm="1">
        <f t="array" aca="1" ref="H3845" ca="1">IF(I3845&lt;&gt;"",INDIRECT("'"&amp;I3845&amp;"'!"&amp;J3845),"")</f>
        <v/>
      </c>
      <c r="I3845" s="1510"/>
      <c r="J3845" s="1506"/>
      <c r="K3845" s="4"/>
    </row>
    <row r="3846" spans="1:11" ht="15">
      <c r="A3846" s="5">
        <v>3787</v>
      </c>
      <c r="B3846" s="721"/>
      <c r="F3846" s="4" t="s">
        <v>4914</v>
      </c>
      <c r="G3846" s="1" t="b">
        <f t="shared" ca="1" si="61"/>
        <v>1</v>
      </c>
      <c r="H3846" s="1505" t="str" cm="1">
        <f t="array" aca="1" ref="H3846" ca="1">IF(I3846&lt;&gt;"",INDIRECT("'"&amp;I3846&amp;"'!"&amp;J3846),"")</f>
        <v/>
      </c>
      <c r="I3846" s="1510"/>
      <c r="J3846" s="1506"/>
      <c r="K3846" s="4"/>
    </row>
    <row r="3847" spans="1:11" ht="15">
      <c r="A3847" s="5">
        <v>3788</v>
      </c>
      <c r="B3847" s="721"/>
      <c r="F3847" s="4" t="s">
        <v>4914</v>
      </c>
      <c r="G3847" s="1" t="b">
        <f t="shared" ca="1" si="61"/>
        <v>1</v>
      </c>
      <c r="H3847" s="1505" t="str" cm="1">
        <f t="array" aca="1" ref="H3847" ca="1">IF(I3847&lt;&gt;"",INDIRECT("'"&amp;I3847&amp;"'!"&amp;J3847),"")</f>
        <v/>
      </c>
      <c r="I3847" s="1510"/>
      <c r="J3847" s="1506"/>
      <c r="K3847" s="4"/>
    </row>
    <row r="3848" spans="1:11" ht="15">
      <c r="A3848" s="5">
        <v>3789</v>
      </c>
      <c r="B3848" s="721"/>
      <c r="F3848" s="4" t="s">
        <v>4914</v>
      </c>
      <c r="G3848" s="1" t="b">
        <f t="shared" ca="1" si="61"/>
        <v>1</v>
      </c>
      <c r="H3848" s="1505" t="str" cm="1">
        <f t="array" aca="1" ref="H3848" ca="1">IF(I3848&lt;&gt;"",INDIRECT("'"&amp;I3848&amp;"'!"&amp;J3848),"")</f>
        <v/>
      </c>
      <c r="I3848" s="1510"/>
      <c r="J3848" s="1506"/>
      <c r="K3848" s="4"/>
    </row>
    <row r="3849" spans="1:11" ht="15">
      <c r="A3849" s="5">
        <v>3790</v>
      </c>
      <c r="B3849" s="721"/>
      <c r="F3849" s="4" t="s">
        <v>4914</v>
      </c>
      <c r="G3849" s="1" t="b">
        <f t="shared" ca="1" si="61"/>
        <v>1</v>
      </c>
      <c r="H3849" s="1505" t="str" cm="1">
        <f t="array" aca="1" ref="H3849" ca="1">IF(I3849&lt;&gt;"",INDIRECT("'"&amp;I3849&amp;"'!"&amp;J3849),"")</f>
        <v/>
      </c>
      <c r="I3849" s="1510"/>
      <c r="J3849" s="1506"/>
      <c r="K3849" s="4"/>
    </row>
    <row r="3850" spans="1:11" ht="15">
      <c r="A3850" s="5">
        <v>3791</v>
      </c>
      <c r="B3850" s="721"/>
      <c r="F3850" s="4" t="s">
        <v>4914</v>
      </c>
      <c r="G3850" s="1" t="b">
        <f t="shared" ca="1" si="61"/>
        <v>1</v>
      </c>
      <c r="H3850" s="1505" t="str" cm="1">
        <f t="array" aca="1" ref="H3850" ca="1">IF(I3850&lt;&gt;"",INDIRECT("'"&amp;I3850&amp;"'!"&amp;J3850),"")</f>
        <v/>
      </c>
      <c r="I3850" s="1510"/>
      <c r="J3850" s="1506"/>
      <c r="K3850" s="4"/>
    </row>
    <row r="3851" spans="1:11" ht="15">
      <c r="A3851" s="5">
        <v>3792</v>
      </c>
      <c r="B3851" s="721"/>
      <c r="F3851" s="4" t="s">
        <v>4914</v>
      </c>
      <c r="G3851" s="1" t="b">
        <f t="shared" ca="1" si="61"/>
        <v>1</v>
      </c>
      <c r="H3851" s="1505" t="str" cm="1">
        <f t="array" aca="1" ref="H3851" ca="1">IF(I3851&lt;&gt;"",INDIRECT("'"&amp;I3851&amp;"'!"&amp;J3851),"")</f>
        <v/>
      </c>
      <c r="I3851" s="1510"/>
      <c r="J3851" s="1506"/>
      <c r="K3851" s="4"/>
    </row>
    <row r="3852" spans="1:11" ht="15">
      <c r="A3852" s="5">
        <v>3793</v>
      </c>
      <c r="B3852" s="721"/>
      <c r="F3852" s="4" t="s">
        <v>4914</v>
      </c>
      <c r="G3852" s="1" t="b">
        <f t="shared" ca="1" si="61"/>
        <v>1</v>
      </c>
      <c r="H3852" s="1505" t="str" cm="1">
        <f t="array" aca="1" ref="H3852" ca="1">IF(I3852&lt;&gt;"",INDIRECT("'"&amp;I3852&amp;"'!"&amp;J3852),"")</f>
        <v/>
      </c>
      <c r="I3852" s="1510"/>
      <c r="J3852" s="1506"/>
      <c r="K3852" s="4"/>
    </row>
    <row r="3853" spans="1:11" ht="15">
      <c r="A3853" s="5">
        <v>3794</v>
      </c>
      <c r="B3853" s="721"/>
      <c r="F3853" s="4" t="s">
        <v>4914</v>
      </c>
      <c r="G3853" s="1" t="b">
        <f t="shared" ca="1" si="61"/>
        <v>1</v>
      </c>
      <c r="H3853" s="1505" t="str" cm="1">
        <f t="array" aca="1" ref="H3853" ca="1">IF(I3853&lt;&gt;"",INDIRECT("'"&amp;I3853&amp;"'!"&amp;J3853),"")</f>
        <v/>
      </c>
      <c r="I3853" s="1510"/>
      <c r="J3853" s="1506"/>
      <c r="K3853" s="4"/>
    </row>
    <row r="3854" spans="1:11" ht="15">
      <c r="A3854" s="5">
        <v>3795</v>
      </c>
      <c r="B3854" s="721"/>
      <c r="F3854" s="4" t="s">
        <v>4914</v>
      </c>
      <c r="G3854" s="1" t="b">
        <f t="shared" ca="1" si="61"/>
        <v>1</v>
      </c>
      <c r="H3854" s="1505" t="str" cm="1">
        <f t="array" aca="1" ref="H3854" ca="1">IF(I3854&lt;&gt;"",INDIRECT("'"&amp;I3854&amp;"'!"&amp;J3854),"")</f>
        <v/>
      </c>
      <c r="I3854" s="1510"/>
      <c r="J3854" s="1506"/>
      <c r="K3854" s="4"/>
    </row>
    <row r="3855" spans="1:11" ht="15">
      <c r="A3855" s="5">
        <v>3796</v>
      </c>
      <c r="B3855" s="721"/>
      <c r="F3855" s="4" t="s">
        <v>4914</v>
      </c>
      <c r="G3855" s="1" t="b">
        <f t="shared" ca="1" si="61"/>
        <v>1</v>
      </c>
      <c r="H3855" s="1505" t="str" cm="1">
        <f t="array" aca="1" ref="H3855" ca="1">IF(I3855&lt;&gt;"",INDIRECT("'"&amp;I3855&amp;"'!"&amp;J3855),"")</f>
        <v/>
      </c>
      <c r="I3855" s="1510"/>
      <c r="J3855" s="1506"/>
      <c r="K3855" s="4"/>
    </row>
    <row r="3856" spans="1:11" ht="15">
      <c r="A3856" s="5">
        <v>3797</v>
      </c>
      <c r="B3856" s="721"/>
      <c r="F3856" s="4" t="s">
        <v>4914</v>
      </c>
      <c r="G3856" s="1" t="b">
        <f t="shared" ca="1" si="61"/>
        <v>1</v>
      </c>
      <c r="H3856" s="1505" t="str" cm="1">
        <f t="array" aca="1" ref="H3856" ca="1">IF(I3856&lt;&gt;"",INDIRECT("'"&amp;I3856&amp;"'!"&amp;J3856),"")</f>
        <v/>
      </c>
      <c r="I3856" s="1510"/>
      <c r="J3856" s="1506"/>
      <c r="K3856" s="4"/>
    </row>
    <row r="3857" spans="1:11" ht="15">
      <c r="A3857" s="5">
        <v>3798</v>
      </c>
      <c r="B3857" s="721"/>
      <c r="F3857" s="4" t="s">
        <v>4914</v>
      </c>
      <c r="G3857" s="1" t="b">
        <f t="shared" ca="1" si="61"/>
        <v>1</v>
      </c>
      <c r="H3857" s="1505" t="str" cm="1">
        <f t="array" aca="1" ref="H3857" ca="1">IF(I3857&lt;&gt;"",INDIRECT("'"&amp;I3857&amp;"'!"&amp;J3857),"")</f>
        <v/>
      </c>
      <c r="I3857" s="1510"/>
      <c r="J3857" s="1506"/>
      <c r="K3857" s="4"/>
    </row>
    <row r="3858" spans="1:11" ht="15">
      <c r="A3858" s="5">
        <v>3799</v>
      </c>
      <c r="B3858" s="721"/>
      <c r="F3858" s="4" t="s">
        <v>4914</v>
      </c>
      <c r="G3858" s="1" t="b">
        <f t="shared" ca="1" si="61"/>
        <v>1</v>
      </c>
      <c r="H3858" s="1505" t="str" cm="1">
        <f t="array" aca="1" ref="H3858" ca="1">IF(I3858&lt;&gt;"",INDIRECT("'"&amp;I3858&amp;"'!"&amp;J3858),"")</f>
        <v/>
      </c>
      <c r="I3858" s="1510"/>
      <c r="J3858" s="1506"/>
      <c r="K3858" s="4"/>
    </row>
    <row r="3859" spans="1:11" ht="15">
      <c r="A3859" s="5">
        <v>3800</v>
      </c>
      <c r="B3859" s="721"/>
      <c r="F3859" s="4" t="s">
        <v>4914</v>
      </c>
      <c r="G3859" s="1" t="b">
        <f t="shared" ca="1" si="61"/>
        <v>1</v>
      </c>
      <c r="H3859" s="1505" t="str" cm="1">
        <f t="array" aca="1" ref="H3859" ca="1">IF(I3859&lt;&gt;"",INDIRECT("'"&amp;I3859&amp;"'!"&amp;J3859),"")</f>
        <v/>
      </c>
      <c r="I3859" s="1510"/>
      <c r="J3859" s="1506"/>
      <c r="K3859" s="4"/>
    </row>
    <row r="3860" spans="1:11" ht="15">
      <c r="A3860" s="5">
        <v>3801</v>
      </c>
      <c r="B3860" s="721"/>
      <c r="F3860" s="4" t="s">
        <v>4914</v>
      </c>
      <c r="G3860" s="1" t="b">
        <f t="shared" ca="1" si="61"/>
        <v>1</v>
      </c>
      <c r="H3860" s="1505" t="str" cm="1">
        <f t="array" aca="1" ref="H3860" ca="1">IF(I3860&lt;&gt;"",INDIRECT("'"&amp;I3860&amp;"'!"&amp;J3860),"")</f>
        <v/>
      </c>
      <c r="I3860" s="1510"/>
      <c r="J3860" s="1506"/>
      <c r="K3860" s="4"/>
    </row>
    <row r="3861" spans="1:11" ht="15">
      <c r="A3861" s="5">
        <v>3802</v>
      </c>
      <c r="B3861" s="721"/>
      <c r="F3861" s="4" t="s">
        <v>4914</v>
      </c>
      <c r="G3861" s="1" t="b">
        <f t="shared" ca="1" si="61"/>
        <v>1</v>
      </c>
      <c r="H3861" s="1505" t="str" cm="1">
        <f t="array" aca="1" ref="H3861" ca="1">IF(I3861&lt;&gt;"",INDIRECT("'"&amp;I3861&amp;"'!"&amp;J3861),"")</f>
        <v/>
      </c>
      <c r="I3861" s="1510"/>
      <c r="J3861" s="1506"/>
      <c r="K3861" s="4"/>
    </row>
    <row r="3862" spans="1:11" ht="15">
      <c r="A3862" s="5">
        <v>3803</v>
      </c>
      <c r="B3862" s="721"/>
      <c r="F3862" s="4" t="s">
        <v>4914</v>
      </c>
      <c r="G3862" s="1" t="b">
        <f t="shared" ca="1" si="61"/>
        <v>1</v>
      </c>
      <c r="H3862" s="1505" t="str" cm="1">
        <f t="array" aca="1" ref="H3862" ca="1">IF(I3862&lt;&gt;"",INDIRECT("'"&amp;I3862&amp;"'!"&amp;J3862),"")</f>
        <v/>
      </c>
      <c r="I3862" s="1510"/>
      <c r="J3862" s="1506"/>
      <c r="K3862" s="4"/>
    </row>
    <row r="3863" spans="1:11" ht="15">
      <c r="A3863" s="5">
        <v>3804</v>
      </c>
      <c r="B3863" s="721"/>
      <c r="F3863" s="4" t="s">
        <v>4914</v>
      </c>
      <c r="G3863" s="1" t="b">
        <f t="shared" ca="1" si="61"/>
        <v>1</v>
      </c>
      <c r="H3863" s="1505" t="str" cm="1">
        <f t="array" aca="1" ref="H3863" ca="1">IF(I3863&lt;&gt;"",INDIRECT("'"&amp;I3863&amp;"'!"&amp;J3863),"")</f>
        <v/>
      </c>
      <c r="I3863" s="1510"/>
      <c r="J3863" s="1506"/>
      <c r="K3863" s="4"/>
    </row>
    <row r="3864" spans="1:11" ht="15">
      <c r="A3864" s="5">
        <v>3805</v>
      </c>
      <c r="B3864" s="721"/>
      <c r="F3864" s="4" t="s">
        <v>4914</v>
      </c>
      <c r="G3864" s="1" t="b">
        <f t="shared" ca="1" si="61"/>
        <v>1</v>
      </c>
      <c r="H3864" s="1505" t="str" cm="1">
        <f t="array" aca="1" ref="H3864" ca="1">IF(I3864&lt;&gt;"",INDIRECT("'"&amp;I3864&amp;"'!"&amp;J3864),"")</f>
        <v/>
      </c>
      <c r="I3864" s="1510"/>
      <c r="J3864" s="1506"/>
      <c r="K3864" s="4"/>
    </row>
    <row r="3865" spans="1:11" ht="15">
      <c r="A3865" s="5">
        <v>3806</v>
      </c>
      <c r="B3865" s="721"/>
      <c r="F3865" s="4" t="s">
        <v>4914</v>
      </c>
      <c r="G3865" s="1" t="b">
        <f t="shared" ca="1" si="61"/>
        <v>1</v>
      </c>
      <c r="H3865" s="1505" t="str" cm="1">
        <f t="array" aca="1" ref="H3865" ca="1">IF(I3865&lt;&gt;"",INDIRECT("'"&amp;I3865&amp;"'!"&amp;J3865),"")</f>
        <v/>
      </c>
      <c r="I3865" s="1510"/>
      <c r="J3865" s="1506"/>
      <c r="K3865" s="4"/>
    </row>
    <row r="3866" spans="1:11" ht="15">
      <c r="A3866" s="5">
        <v>3807</v>
      </c>
      <c r="B3866" s="721"/>
      <c r="F3866" s="4" t="s">
        <v>4914</v>
      </c>
      <c r="G3866" s="1" t="b">
        <f t="shared" ca="1" si="61"/>
        <v>1</v>
      </c>
      <c r="H3866" s="1505" t="str" cm="1">
        <f t="array" aca="1" ref="H3866" ca="1">IF(I3866&lt;&gt;"",INDIRECT("'"&amp;I3866&amp;"'!"&amp;J3866),"")</f>
        <v/>
      </c>
      <c r="I3866" s="1510"/>
      <c r="J3866" s="1506"/>
      <c r="K3866" s="4"/>
    </row>
    <row r="3867" spans="1:11" ht="15">
      <c r="A3867" s="5">
        <v>3808</v>
      </c>
      <c r="B3867" s="721"/>
      <c r="F3867" s="4" t="s">
        <v>4914</v>
      </c>
      <c r="G3867" s="1" t="b">
        <f t="shared" ca="1" si="61"/>
        <v>1</v>
      </c>
      <c r="H3867" s="1505" t="str" cm="1">
        <f t="array" aca="1" ref="H3867" ca="1">IF(I3867&lt;&gt;"",INDIRECT("'"&amp;I3867&amp;"'!"&amp;J3867),"")</f>
        <v/>
      </c>
      <c r="I3867" s="1510"/>
      <c r="J3867" s="1506"/>
      <c r="K3867" s="4"/>
    </row>
    <row r="3868" spans="1:11" ht="15">
      <c r="A3868" s="5">
        <v>3809</v>
      </c>
      <c r="B3868" s="721"/>
      <c r="F3868" s="4" t="s">
        <v>4914</v>
      </c>
      <c r="G3868" s="1" t="b">
        <f t="shared" ca="1" si="61"/>
        <v>1</v>
      </c>
      <c r="H3868" s="1505" t="str" cm="1">
        <f t="array" aca="1" ref="H3868" ca="1">IF(I3868&lt;&gt;"",INDIRECT("'"&amp;I3868&amp;"'!"&amp;J3868),"")</f>
        <v/>
      </c>
      <c r="I3868" s="1510"/>
      <c r="J3868" s="1506"/>
      <c r="K3868" s="4"/>
    </row>
    <row r="3869" spans="1:11" ht="15">
      <c r="A3869" s="5">
        <v>3810</v>
      </c>
      <c r="B3869" s="721"/>
      <c r="F3869" s="4" t="s">
        <v>4914</v>
      </c>
      <c r="G3869" s="1" t="b">
        <f t="shared" ca="1" si="61"/>
        <v>1</v>
      </c>
      <c r="H3869" s="1505" t="str" cm="1">
        <f t="array" aca="1" ref="H3869" ca="1">IF(I3869&lt;&gt;"",INDIRECT("'"&amp;I3869&amp;"'!"&amp;J3869),"")</f>
        <v/>
      </c>
      <c r="I3869" s="1510"/>
      <c r="J3869" s="1506"/>
      <c r="K3869" s="4"/>
    </row>
    <row r="3870" spans="1:11" ht="15">
      <c r="A3870" s="5">
        <v>3811</v>
      </c>
      <c r="B3870" s="721"/>
      <c r="F3870" s="4" t="s">
        <v>4914</v>
      </c>
      <c r="G3870" s="1" t="b">
        <f t="shared" ca="1" si="61"/>
        <v>1</v>
      </c>
      <c r="H3870" s="1505" t="str" cm="1">
        <f t="array" aca="1" ref="H3870" ca="1">IF(I3870&lt;&gt;"",INDIRECT("'"&amp;I3870&amp;"'!"&amp;J3870),"")</f>
        <v/>
      </c>
      <c r="I3870" s="1510"/>
      <c r="J3870" s="1506"/>
      <c r="K3870" s="4"/>
    </row>
    <row r="3871" spans="1:11" ht="15">
      <c r="A3871" s="5">
        <v>3812</v>
      </c>
      <c r="B3871" s="721"/>
      <c r="F3871" s="4" t="s">
        <v>4914</v>
      </c>
      <c r="G3871" s="1" t="b">
        <f t="shared" ca="1" si="61"/>
        <v>1</v>
      </c>
      <c r="H3871" s="1505" t="str" cm="1">
        <f t="array" aca="1" ref="H3871" ca="1">IF(I3871&lt;&gt;"",INDIRECT("'"&amp;I3871&amp;"'!"&amp;J3871),"")</f>
        <v/>
      </c>
      <c r="I3871" s="1510"/>
      <c r="J3871" s="1506"/>
      <c r="K3871" s="4"/>
    </row>
    <row r="3872" spans="1:11" ht="15">
      <c r="A3872" s="5">
        <v>3813</v>
      </c>
      <c r="B3872" s="721"/>
      <c r="F3872" s="4" t="s">
        <v>4914</v>
      </c>
      <c r="G3872" s="1" t="b">
        <f t="shared" ref="G3872:G3935" ca="1" si="62">H3872=B3872</f>
        <v>1</v>
      </c>
      <c r="H3872" s="1505" t="str" cm="1">
        <f t="array" aca="1" ref="H3872" ca="1">IF(I3872&lt;&gt;"",INDIRECT("'"&amp;I3872&amp;"'!"&amp;J3872),"")</f>
        <v/>
      </c>
      <c r="I3872" s="1510"/>
      <c r="J3872" s="1506"/>
      <c r="K3872" s="4"/>
    </row>
    <row r="3873" spans="1:11" ht="15">
      <c r="A3873" s="5">
        <v>3814</v>
      </c>
      <c r="B3873" s="721"/>
      <c r="F3873" s="4" t="s">
        <v>4914</v>
      </c>
      <c r="G3873" s="1" t="b">
        <f t="shared" ca="1" si="62"/>
        <v>1</v>
      </c>
      <c r="H3873" s="1505" t="str" cm="1">
        <f t="array" aca="1" ref="H3873" ca="1">IF(I3873&lt;&gt;"",INDIRECT("'"&amp;I3873&amp;"'!"&amp;J3873),"")</f>
        <v/>
      </c>
      <c r="I3873" s="1510"/>
      <c r="J3873" s="1506"/>
      <c r="K3873" s="4"/>
    </row>
    <row r="3874" spans="1:11" ht="15">
      <c r="A3874" s="5">
        <v>3815</v>
      </c>
      <c r="B3874" s="721"/>
      <c r="F3874" s="4" t="s">
        <v>4914</v>
      </c>
      <c r="G3874" s="1" t="b">
        <f t="shared" ca="1" si="62"/>
        <v>1</v>
      </c>
      <c r="H3874" s="1505" t="str" cm="1">
        <f t="array" aca="1" ref="H3874" ca="1">IF(I3874&lt;&gt;"",INDIRECT("'"&amp;I3874&amp;"'!"&amp;J3874),"")</f>
        <v/>
      </c>
      <c r="I3874" s="1510"/>
      <c r="J3874" s="1506"/>
      <c r="K3874" s="4"/>
    </row>
    <row r="3875" spans="1:11" ht="15">
      <c r="A3875" s="5">
        <v>3816</v>
      </c>
      <c r="B3875" s="721"/>
      <c r="F3875" s="4" t="s">
        <v>4914</v>
      </c>
      <c r="G3875" s="1" t="b">
        <f t="shared" ca="1" si="62"/>
        <v>1</v>
      </c>
      <c r="H3875" s="1505" t="str" cm="1">
        <f t="array" aca="1" ref="H3875" ca="1">IF(I3875&lt;&gt;"",INDIRECT("'"&amp;I3875&amp;"'!"&amp;J3875),"")</f>
        <v/>
      </c>
      <c r="I3875" s="1510"/>
      <c r="J3875" s="1506"/>
      <c r="K3875" s="4"/>
    </row>
    <row r="3876" spans="1:11" ht="15">
      <c r="A3876" s="5">
        <v>3817</v>
      </c>
      <c r="B3876" s="721"/>
      <c r="F3876" s="4" t="s">
        <v>4914</v>
      </c>
      <c r="G3876" s="1" t="b">
        <f t="shared" ca="1" si="62"/>
        <v>1</v>
      </c>
      <c r="H3876" s="1505" t="str" cm="1">
        <f t="array" aca="1" ref="H3876" ca="1">IF(I3876&lt;&gt;"",INDIRECT("'"&amp;I3876&amp;"'!"&amp;J3876),"")</f>
        <v/>
      </c>
      <c r="I3876" s="1510"/>
      <c r="J3876" s="1506"/>
      <c r="K3876" s="4"/>
    </row>
    <row r="3877" spans="1:11" ht="15">
      <c r="A3877" s="5">
        <v>3818</v>
      </c>
      <c r="B3877" s="721"/>
      <c r="F3877" s="4" t="s">
        <v>4914</v>
      </c>
      <c r="G3877" s="1" t="b">
        <f t="shared" ca="1" si="62"/>
        <v>1</v>
      </c>
      <c r="H3877" s="1505" t="str" cm="1">
        <f t="array" aca="1" ref="H3877" ca="1">IF(I3877&lt;&gt;"",INDIRECT("'"&amp;I3877&amp;"'!"&amp;J3877),"")</f>
        <v/>
      </c>
      <c r="I3877" s="1510"/>
      <c r="J3877" s="1506"/>
      <c r="K3877" s="4"/>
    </row>
    <row r="3878" spans="1:11" ht="15">
      <c r="A3878" s="5">
        <v>3819</v>
      </c>
      <c r="B3878" s="721"/>
      <c r="F3878" s="4" t="s">
        <v>4914</v>
      </c>
      <c r="G3878" s="1" t="b">
        <f t="shared" ca="1" si="62"/>
        <v>1</v>
      </c>
      <c r="H3878" s="1505" t="str" cm="1">
        <f t="array" aca="1" ref="H3878" ca="1">IF(I3878&lt;&gt;"",INDIRECT("'"&amp;I3878&amp;"'!"&amp;J3878),"")</f>
        <v/>
      </c>
      <c r="I3878" s="1510"/>
      <c r="J3878" s="1506"/>
      <c r="K3878" s="4"/>
    </row>
    <row r="3879" spans="1:11" ht="15">
      <c r="A3879" s="5">
        <v>3820</v>
      </c>
      <c r="B3879" s="721"/>
      <c r="F3879" s="4" t="s">
        <v>4914</v>
      </c>
      <c r="G3879" s="1" t="b">
        <f t="shared" ca="1" si="62"/>
        <v>1</v>
      </c>
      <c r="H3879" s="1505" t="str" cm="1">
        <f t="array" aca="1" ref="H3879" ca="1">IF(I3879&lt;&gt;"",INDIRECT("'"&amp;I3879&amp;"'!"&amp;J3879),"")</f>
        <v/>
      </c>
      <c r="I3879" s="1510"/>
      <c r="J3879" s="1506"/>
      <c r="K3879" s="4"/>
    </row>
    <row r="3880" spans="1:11" ht="15">
      <c r="A3880" s="5">
        <v>3821</v>
      </c>
      <c r="B3880" s="721"/>
      <c r="F3880" s="4" t="s">
        <v>4914</v>
      </c>
      <c r="G3880" s="1" t="b">
        <f t="shared" ca="1" si="62"/>
        <v>1</v>
      </c>
      <c r="H3880" s="1505" t="str" cm="1">
        <f t="array" aca="1" ref="H3880" ca="1">IF(I3880&lt;&gt;"",INDIRECT("'"&amp;I3880&amp;"'!"&amp;J3880),"")</f>
        <v/>
      </c>
      <c r="I3880" s="1510"/>
      <c r="J3880" s="1506"/>
      <c r="K3880" s="4"/>
    </row>
    <row r="3881" spans="1:11" ht="15">
      <c r="A3881" s="5">
        <v>3822</v>
      </c>
      <c r="B3881" s="721"/>
      <c r="F3881" s="4" t="s">
        <v>4914</v>
      </c>
      <c r="G3881" s="1" t="b">
        <f t="shared" ca="1" si="62"/>
        <v>1</v>
      </c>
      <c r="H3881" s="1505" t="str" cm="1">
        <f t="array" aca="1" ref="H3881" ca="1">IF(I3881&lt;&gt;"",INDIRECT("'"&amp;I3881&amp;"'!"&amp;J3881),"")</f>
        <v/>
      </c>
      <c r="I3881" s="1510"/>
      <c r="J3881" s="1506"/>
      <c r="K3881" s="4"/>
    </row>
    <row r="3882" spans="1:11" ht="15">
      <c r="A3882" s="5">
        <v>3823</v>
      </c>
      <c r="B3882" s="721"/>
      <c r="F3882" s="4" t="s">
        <v>4914</v>
      </c>
      <c r="G3882" s="1" t="b">
        <f t="shared" ca="1" si="62"/>
        <v>1</v>
      </c>
      <c r="H3882" s="1505" t="str" cm="1">
        <f t="array" aca="1" ref="H3882" ca="1">IF(I3882&lt;&gt;"",INDIRECT("'"&amp;I3882&amp;"'!"&amp;J3882),"")</f>
        <v/>
      </c>
      <c r="I3882" s="1510"/>
      <c r="J3882" s="1506"/>
      <c r="K3882" s="4"/>
    </row>
    <row r="3883" spans="1:11" ht="15">
      <c r="A3883" s="5">
        <v>3824</v>
      </c>
      <c r="B3883" s="721"/>
      <c r="F3883" s="4" t="s">
        <v>4914</v>
      </c>
      <c r="G3883" s="1" t="b">
        <f t="shared" ca="1" si="62"/>
        <v>1</v>
      </c>
      <c r="H3883" s="1505" t="str" cm="1">
        <f t="array" aca="1" ref="H3883" ca="1">IF(I3883&lt;&gt;"",INDIRECT("'"&amp;I3883&amp;"'!"&amp;J3883),"")</f>
        <v/>
      </c>
      <c r="I3883" s="1510"/>
      <c r="J3883" s="1506"/>
      <c r="K3883" s="4"/>
    </row>
    <row r="3884" spans="1:11" ht="15">
      <c r="A3884" s="5">
        <v>3825</v>
      </c>
      <c r="B3884" s="721"/>
      <c r="F3884" s="4" t="s">
        <v>4914</v>
      </c>
      <c r="G3884" s="1" t="b">
        <f t="shared" ca="1" si="62"/>
        <v>1</v>
      </c>
      <c r="H3884" s="1505" t="str" cm="1">
        <f t="array" aca="1" ref="H3884" ca="1">IF(I3884&lt;&gt;"",INDIRECT("'"&amp;I3884&amp;"'!"&amp;J3884),"")</f>
        <v/>
      </c>
      <c r="I3884" s="1510"/>
      <c r="J3884" s="1506"/>
      <c r="K3884" s="4"/>
    </row>
    <row r="3885" spans="1:11" ht="15">
      <c r="A3885" s="5">
        <v>3826</v>
      </c>
      <c r="B3885" s="721"/>
      <c r="F3885" s="4" t="s">
        <v>4914</v>
      </c>
      <c r="G3885" s="1" t="b">
        <f t="shared" ca="1" si="62"/>
        <v>1</v>
      </c>
      <c r="H3885" s="1505" t="str" cm="1">
        <f t="array" aca="1" ref="H3885" ca="1">IF(I3885&lt;&gt;"",INDIRECT("'"&amp;I3885&amp;"'!"&amp;J3885),"")</f>
        <v/>
      </c>
      <c r="I3885" s="1510"/>
      <c r="J3885" s="1506"/>
      <c r="K3885" s="4"/>
    </row>
    <row r="3886" spans="1:11" ht="15">
      <c r="A3886" s="5">
        <v>3827</v>
      </c>
      <c r="B3886" s="721"/>
      <c r="F3886" s="4" t="s">
        <v>4914</v>
      </c>
      <c r="G3886" s="1" t="b">
        <f t="shared" ca="1" si="62"/>
        <v>1</v>
      </c>
      <c r="H3886" s="1505" t="str" cm="1">
        <f t="array" aca="1" ref="H3886" ca="1">IF(I3886&lt;&gt;"",INDIRECT("'"&amp;I3886&amp;"'!"&amp;J3886),"")</f>
        <v/>
      </c>
      <c r="I3886" s="1510"/>
      <c r="J3886" s="1506"/>
      <c r="K3886" s="4"/>
    </row>
    <row r="3887" spans="1:11" ht="15">
      <c r="A3887" s="5">
        <v>3828</v>
      </c>
      <c r="B3887" s="721"/>
      <c r="F3887" s="4" t="s">
        <v>4914</v>
      </c>
      <c r="G3887" s="1" t="b">
        <f t="shared" ca="1" si="62"/>
        <v>1</v>
      </c>
      <c r="H3887" s="1505" t="str" cm="1">
        <f t="array" aca="1" ref="H3887" ca="1">IF(I3887&lt;&gt;"",INDIRECT("'"&amp;I3887&amp;"'!"&amp;J3887),"")</f>
        <v/>
      </c>
      <c r="I3887" s="1510"/>
      <c r="J3887" s="1506"/>
      <c r="K3887" s="4"/>
    </row>
    <row r="3888" spans="1:11" ht="15">
      <c r="A3888" s="5">
        <v>3829</v>
      </c>
      <c r="B3888" s="721"/>
      <c r="F3888" s="4" t="s">
        <v>4914</v>
      </c>
      <c r="G3888" s="1" t="b">
        <f t="shared" ca="1" si="62"/>
        <v>1</v>
      </c>
      <c r="H3888" s="1505" t="str" cm="1">
        <f t="array" aca="1" ref="H3888" ca="1">IF(I3888&lt;&gt;"",INDIRECT("'"&amp;I3888&amp;"'!"&amp;J3888),"")</f>
        <v/>
      </c>
      <c r="I3888" s="1510"/>
      <c r="J3888" s="1506"/>
      <c r="K3888" s="4"/>
    </row>
    <row r="3889" spans="1:11" ht="15">
      <c r="A3889" s="5">
        <v>3830</v>
      </c>
      <c r="B3889" s="721"/>
      <c r="F3889" s="4" t="s">
        <v>4914</v>
      </c>
      <c r="G3889" s="1" t="b">
        <f t="shared" ca="1" si="62"/>
        <v>1</v>
      </c>
      <c r="H3889" s="1505" t="str" cm="1">
        <f t="array" aca="1" ref="H3889" ca="1">IF(I3889&lt;&gt;"",INDIRECT("'"&amp;I3889&amp;"'!"&amp;J3889),"")</f>
        <v/>
      </c>
      <c r="I3889" s="1510"/>
      <c r="J3889" s="1506"/>
      <c r="K3889" s="4"/>
    </row>
    <row r="3890" spans="1:11" ht="15">
      <c r="A3890" s="5">
        <v>3831</v>
      </c>
      <c r="B3890" s="721"/>
      <c r="F3890" s="4" t="s">
        <v>4914</v>
      </c>
      <c r="G3890" s="1" t="b">
        <f t="shared" ca="1" si="62"/>
        <v>1</v>
      </c>
      <c r="H3890" s="1505" t="str" cm="1">
        <f t="array" aca="1" ref="H3890" ca="1">IF(I3890&lt;&gt;"",INDIRECT("'"&amp;I3890&amp;"'!"&amp;J3890),"")</f>
        <v/>
      </c>
      <c r="I3890" s="1510"/>
      <c r="J3890" s="1506"/>
      <c r="K3890" s="4"/>
    </row>
    <row r="3891" spans="1:11" ht="15">
      <c r="A3891" s="5">
        <v>3832</v>
      </c>
      <c r="B3891" s="721"/>
      <c r="F3891" s="4" t="s">
        <v>4914</v>
      </c>
      <c r="G3891" s="1" t="b">
        <f t="shared" ca="1" si="62"/>
        <v>1</v>
      </c>
      <c r="H3891" s="1505" t="str" cm="1">
        <f t="array" aca="1" ref="H3891" ca="1">IF(I3891&lt;&gt;"",INDIRECT("'"&amp;I3891&amp;"'!"&amp;J3891),"")</f>
        <v/>
      </c>
      <c r="I3891" s="1510"/>
      <c r="J3891" s="1506"/>
      <c r="K3891" s="4"/>
    </row>
    <row r="3892" spans="1:11" ht="15">
      <c r="A3892" s="5">
        <v>3833</v>
      </c>
      <c r="B3892" s="721"/>
      <c r="F3892" s="4" t="s">
        <v>4914</v>
      </c>
      <c r="G3892" s="1" t="b">
        <f t="shared" ca="1" si="62"/>
        <v>1</v>
      </c>
      <c r="H3892" s="1505" t="str" cm="1">
        <f t="array" aca="1" ref="H3892" ca="1">IF(I3892&lt;&gt;"",INDIRECT("'"&amp;I3892&amp;"'!"&amp;J3892),"")</f>
        <v/>
      </c>
      <c r="I3892" s="1510"/>
      <c r="J3892" s="1506"/>
      <c r="K3892" s="4"/>
    </row>
    <row r="3893" spans="1:11" ht="15">
      <c r="A3893" s="5">
        <v>3834</v>
      </c>
      <c r="B3893" s="721"/>
      <c r="F3893" s="4" t="s">
        <v>4914</v>
      </c>
      <c r="G3893" s="1" t="b">
        <f t="shared" ca="1" si="62"/>
        <v>1</v>
      </c>
      <c r="H3893" s="1505" t="str" cm="1">
        <f t="array" aca="1" ref="H3893" ca="1">IF(I3893&lt;&gt;"",INDIRECT("'"&amp;I3893&amp;"'!"&amp;J3893),"")</f>
        <v/>
      </c>
      <c r="I3893" s="1510"/>
      <c r="J3893" s="1506"/>
      <c r="K3893" s="4"/>
    </row>
    <row r="3894" spans="1:11" ht="15">
      <c r="A3894" s="5">
        <v>3835</v>
      </c>
      <c r="B3894" s="721"/>
      <c r="F3894" s="4" t="s">
        <v>4914</v>
      </c>
      <c r="G3894" s="1" t="b">
        <f t="shared" ca="1" si="62"/>
        <v>1</v>
      </c>
      <c r="H3894" s="1505" t="str" cm="1">
        <f t="array" aca="1" ref="H3894" ca="1">IF(I3894&lt;&gt;"",INDIRECT("'"&amp;I3894&amp;"'!"&amp;J3894),"")</f>
        <v/>
      </c>
      <c r="I3894" s="1510"/>
      <c r="J3894" s="1506"/>
      <c r="K3894" s="4"/>
    </row>
    <row r="3895" spans="1:11" ht="15">
      <c r="A3895" s="5">
        <v>3836</v>
      </c>
      <c r="B3895" s="721"/>
      <c r="F3895" s="4" t="s">
        <v>4914</v>
      </c>
      <c r="G3895" s="1" t="b">
        <f t="shared" ca="1" si="62"/>
        <v>1</v>
      </c>
      <c r="H3895" s="1505" t="str" cm="1">
        <f t="array" aca="1" ref="H3895" ca="1">IF(I3895&lt;&gt;"",INDIRECT("'"&amp;I3895&amp;"'!"&amp;J3895),"")</f>
        <v/>
      </c>
      <c r="I3895" s="1510"/>
      <c r="J3895" s="1506"/>
      <c r="K3895" s="4"/>
    </row>
    <row r="3896" spans="1:11" ht="15">
      <c r="A3896" s="5">
        <v>3837</v>
      </c>
      <c r="B3896" s="721"/>
      <c r="F3896" s="4" t="s">
        <v>4914</v>
      </c>
      <c r="G3896" s="1" t="b">
        <f t="shared" ca="1" si="62"/>
        <v>1</v>
      </c>
      <c r="H3896" s="1505" t="str" cm="1">
        <f t="array" aca="1" ref="H3896" ca="1">IF(I3896&lt;&gt;"",INDIRECT("'"&amp;I3896&amp;"'!"&amp;J3896),"")</f>
        <v/>
      </c>
      <c r="I3896" s="1510"/>
      <c r="J3896" s="1506"/>
      <c r="K3896" s="4"/>
    </row>
    <row r="3897" spans="1:11" ht="15">
      <c r="A3897" s="5">
        <v>3838</v>
      </c>
      <c r="B3897" s="721"/>
      <c r="F3897" s="4" t="s">
        <v>4914</v>
      </c>
      <c r="G3897" s="1" t="b">
        <f t="shared" ca="1" si="62"/>
        <v>1</v>
      </c>
      <c r="H3897" s="1505" t="str" cm="1">
        <f t="array" aca="1" ref="H3897" ca="1">IF(I3897&lt;&gt;"",INDIRECT("'"&amp;I3897&amp;"'!"&amp;J3897),"")</f>
        <v/>
      </c>
      <c r="I3897" s="1510"/>
      <c r="J3897" s="1506"/>
      <c r="K3897" s="4"/>
    </row>
    <row r="3898" spans="1:11" ht="15">
      <c r="A3898" s="5">
        <v>3839</v>
      </c>
      <c r="B3898" s="721"/>
      <c r="F3898" s="4" t="s">
        <v>4914</v>
      </c>
      <c r="G3898" s="1" t="b">
        <f t="shared" ca="1" si="62"/>
        <v>1</v>
      </c>
      <c r="H3898" s="1505" t="str" cm="1">
        <f t="array" aca="1" ref="H3898" ca="1">IF(I3898&lt;&gt;"",INDIRECT("'"&amp;I3898&amp;"'!"&amp;J3898),"")</f>
        <v/>
      </c>
      <c r="I3898" s="1510"/>
      <c r="J3898" s="1506"/>
      <c r="K3898" s="4"/>
    </row>
    <row r="3899" spans="1:11" ht="15">
      <c r="A3899" s="5">
        <v>3840</v>
      </c>
      <c r="B3899" s="721"/>
      <c r="F3899" s="4" t="s">
        <v>4914</v>
      </c>
      <c r="G3899" s="1" t="b">
        <f t="shared" ca="1" si="62"/>
        <v>1</v>
      </c>
      <c r="H3899" s="1505" t="str" cm="1">
        <f t="array" aca="1" ref="H3899" ca="1">IF(I3899&lt;&gt;"",INDIRECT("'"&amp;I3899&amp;"'!"&amp;J3899),"")</f>
        <v/>
      </c>
      <c r="I3899" s="1510"/>
      <c r="J3899" s="1506"/>
      <c r="K3899" s="4"/>
    </row>
    <row r="3900" spans="1:11" ht="15">
      <c r="A3900" s="5">
        <v>3841</v>
      </c>
      <c r="B3900" s="721"/>
      <c r="F3900" s="4" t="s">
        <v>4914</v>
      </c>
      <c r="G3900" s="1" t="b">
        <f t="shared" ca="1" si="62"/>
        <v>1</v>
      </c>
      <c r="H3900" s="1505" t="str" cm="1">
        <f t="array" aca="1" ref="H3900" ca="1">IF(I3900&lt;&gt;"",INDIRECT("'"&amp;I3900&amp;"'!"&amp;J3900),"")</f>
        <v/>
      </c>
      <c r="I3900" s="1510"/>
      <c r="J3900" s="1506"/>
      <c r="K3900" s="4"/>
    </row>
    <row r="3901" spans="1:11" ht="15">
      <c r="A3901" s="5">
        <v>3842</v>
      </c>
      <c r="B3901" s="721"/>
      <c r="F3901" s="4" t="s">
        <v>4914</v>
      </c>
      <c r="G3901" s="1" t="b">
        <f t="shared" ca="1" si="62"/>
        <v>1</v>
      </c>
      <c r="H3901" s="1505" t="str" cm="1">
        <f t="array" aca="1" ref="H3901" ca="1">IF(I3901&lt;&gt;"",INDIRECT("'"&amp;I3901&amp;"'!"&amp;J3901),"")</f>
        <v/>
      </c>
      <c r="I3901" s="1510"/>
      <c r="J3901" s="1506"/>
      <c r="K3901" s="4"/>
    </row>
    <row r="3902" spans="1:11" ht="15">
      <c r="A3902" s="5">
        <v>3843</v>
      </c>
      <c r="B3902" s="721"/>
      <c r="F3902" s="4" t="s">
        <v>4914</v>
      </c>
      <c r="G3902" s="1" t="b">
        <f t="shared" ca="1" si="62"/>
        <v>1</v>
      </c>
      <c r="H3902" s="1505" t="str" cm="1">
        <f t="array" aca="1" ref="H3902" ca="1">IF(I3902&lt;&gt;"",INDIRECT("'"&amp;I3902&amp;"'!"&amp;J3902),"")</f>
        <v/>
      </c>
      <c r="I3902" s="1510"/>
      <c r="J3902" s="1506"/>
      <c r="K3902" s="4"/>
    </row>
    <row r="3903" spans="1:11" ht="15">
      <c r="A3903" s="5">
        <v>3844</v>
      </c>
      <c r="B3903" s="721"/>
      <c r="F3903" s="4" t="s">
        <v>4914</v>
      </c>
      <c r="G3903" s="1" t="b">
        <f t="shared" ca="1" si="62"/>
        <v>1</v>
      </c>
      <c r="H3903" s="1505" t="str" cm="1">
        <f t="array" aca="1" ref="H3903" ca="1">IF(I3903&lt;&gt;"",INDIRECT("'"&amp;I3903&amp;"'!"&amp;J3903),"")</f>
        <v/>
      </c>
      <c r="I3903" s="1510"/>
      <c r="J3903" s="1506"/>
      <c r="K3903" s="4"/>
    </row>
    <row r="3904" spans="1:11" ht="15">
      <c r="A3904" s="5">
        <v>3845</v>
      </c>
      <c r="B3904" s="721"/>
      <c r="F3904" s="4" t="s">
        <v>4914</v>
      </c>
      <c r="G3904" s="1" t="b">
        <f t="shared" ca="1" si="62"/>
        <v>1</v>
      </c>
      <c r="H3904" s="1505" t="str" cm="1">
        <f t="array" aca="1" ref="H3904" ca="1">IF(I3904&lt;&gt;"",INDIRECT("'"&amp;I3904&amp;"'!"&amp;J3904),"")</f>
        <v/>
      </c>
      <c r="I3904" s="1510"/>
      <c r="J3904" s="1506"/>
      <c r="K3904" s="4"/>
    </row>
    <row r="3905" spans="1:11" ht="15">
      <c r="A3905" s="5">
        <v>3846</v>
      </c>
      <c r="B3905" s="721"/>
      <c r="F3905" s="4" t="s">
        <v>4914</v>
      </c>
      <c r="G3905" s="1" t="b">
        <f t="shared" ca="1" si="62"/>
        <v>1</v>
      </c>
      <c r="H3905" s="1505" t="str" cm="1">
        <f t="array" aca="1" ref="H3905" ca="1">IF(I3905&lt;&gt;"",INDIRECT("'"&amp;I3905&amp;"'!"&amp;J3905),"")</f>
        <v/>
      </c>
      <c r="I3905" s="1510"/>
      <c r="J3905" s="1506"/>
      <c r="K3905" s="4"/>
    </row>
    <row r="3906" spans="1:11" ht="15">
      <c r="A3906" s="5">
        <v>3847</v>
      </c>
      <c r="B3906" s="721"/>
      <c r="F3906" s="4" t="s">
        <v>4914</v>
      </c>
      <c r="G3906" s="1" t="b">
        <f t="shared" ca="1" si="62"/>
        <v>1</v>
      </c>
      <c r="H3906" s="1505" t="str" cm="1">
        <f t="array" aca="1" ref="H3906" ca="1">IF(I3906&lt;&gt;"",INDIRECT("'"&amp;I3906&amp;"'!"&amp;J3906),"")</f>
        <v/>
      </c>
      <c r="I3906" s="1510"/>
      <c r="J3906" s="1506"/>
      <c r="K3906" s="4"/>
    </row>
    <row r="3907" spans="1:11" ht="15">
      <c r="A3907" s="5">
        <v>3848</v>
      </c>
      <c r="B3907" s="721"/>
      <c r="F3907" s="4" t="s">
        <v>4914</v>
      </c>
      <c r="G3907" s="1" t="b">
        <f t="shared" ca="1" si="62"/>
        <v>1</v>
      </c>
      <c r="H3907" s="1505" t="str" cm="1">
        <f t="array" aca="1" ref="H3907" ca="1">IF(I3907&lt;&gt;"",INDIRECT("'"&amp;I3907&amp;"'!"&amp;J3907),"")</f>
        <v/>
      </c>
      <c r="I3907" s="1510"/>
      <c r="J3907" s="1506"/>
      <c r="K3907" s="4"/>
    </row>
    <row r="3908" spans="1:11" ht="15">
      <c r="A3908" s="5">
        <v>3849</v>
      </c>
      <c r="B3908" s="721"/>
      <c r="F3908" s="4" t="s">
        <v>4914</v>
      </c>
      <c r="G3908" s="1" t="b">
        <f t="shared" ca="1" si="62"/>
        <v>1</v>
      </c>
      <c r="H3908" s="1505" t="str" cm="1">
        <f t="array" aca="1" ref="H3908" ca="1">IF(I3908&lt;&gt;"",INDIRECT("'"&amp;I3908&amp;"'!"&amp;J3908),"")</f>
        <v/>
      </c>
      <c r="I3908" s="1510"/>
      <c r="J3908" s="1506"/>
      <c r="K3908" s="4"/>
    </row>
    <row r="3909" spans="1:11" ht="15">
      <c r="A3909" s="5">
        <v>3850</v>
      </c>
      <c r="B3909" s="721"/>
      <c r="F3909" s="4" t="s">
        <v>4914</v>
      </c>
      <c r="G3909" s="1" t="b">
        <f t="shared" ca="1" si="62"/>
        <v>1</v>
      </c>
      <c r="H3909" s="1505" t="str" cm="1">
        <f t="array" aca="1" ref="H3909" ca="1">IF(I3909&lt;&gt;"",INDIRECT("'"&amp;I3909&amp;"'!"&amp;J3909),"")</f>
        <v/>
      </c>
      <c r="I3909" s="1510"/>
      <c r="J3909" s="1506"/>
      <c r="K3909" s="4"/>
    </row>
    <row r="3910" spans="1:11" ht="15">
      <c r="A3910" s="5">
        <v>3851</v>
      </c>
      <c r="B3910" s="721"/>
      <c r="F3910" s="4" t="s">
        <v>4914</v>
      </c>
      <c r="G3910" s="1" t="b">
        <f t="shared" ca="1" si="62"/>
        <v>1</v>
      </c>
      <c r="H3910" s="1505" t="str" cm="1">
        <f t="array" aca="1" ref="H3910" ca="1">IF(I3910&lt;&gt;"",INDIRECT("'"&amp;I3910&amp;"'!"&amp;J3910),"")</f>
        <v/>
      </c>
      <c r="I3910" s="1510"/>
      <c r="J3910" s="1506"/>
      <c r="K3910" s="4"/>
    </row>
    <row r="3911" spans="1:11" ht="15">
      <c r="A3911" s="5">
        <v>3852</v>
      </c>
      <c r="B3911" s="721"/>
      <c r="F3911" s="4" t="s">
        <v>4914</v>
      </c>
      <c r="G3911" s="1" t="b">
        <f t="shared" ca="1" si="62"/>
        <v>1</v>
      </c>
      <c r="H3911" s="1505" t="str" cm="1">
        <f t="array" aca="1" ref="H3911" ca="1">IF(I3911&lt;&gt;"",INDIRECT("'"&amp;I3911&amp;"'!"&amp;J3911),"")</f>
        <v/>
      </c>
      <c r="I3911" s="1510"/>
      <c r="J3911" s="1506"/>
      <c r="K3911" s="4"/>
    </row>
    <row r="3912" spans="1:11" ht="15">
      <c r="A3912" s="5">
        <v>3853</v>
      </c>
      <c r="B3912" s="721"/>
      <c r="F3912" s="4" t="s">
        <v>4914</v>
      </c>
      <c r="G3912" s="1" t="b">
        <f t="shared" ca="1" si="62"/>
        <v>1</v>
      </c>
      <c r="H3912" s="1505" t="str" cm="1">
        <f t="array" aca="1" ref="H3912" ca="1">IF(I3912&lt;&gt;"",INDIRECT("'"&amp;I3912&amp;"'!"&amp;J3912),"")</f>
        <v/>
      </c>
      <c r="I3912" s="1510"/>
      <c r="J3912" s="1506"/>
      <c r="K3912" s="4"/>
    </row>
    <row r="3913" spans="1:11" ht="15">
      <c r="A3913" s="5">
        <v>3854</v>
      </c>
      <c r="B3913" s="721"/>
      <c r="F3913" s="4" t="s">
        <v>4914</v>
      </c>
      <c r="G3913" s="1" t="b">
        <f t="shared" ca="1" si="62"/>
        <v>1</v>
      </c>
      <c r="H3913" s="1505" t="str" cm="1">
        <f t="array" aca="1" ref="H3913" ca="1">IF(I3913&lt;&gt;"",INDIRECT("'"&amp;I3913&amp;"'!"&amp;J3913),"")</f>
        <v/>
      </c>
      <c r="I3913" s="1510"/>
      <c r="J3913" s="1506"/>
      <c r="K3913" s="4"/>
    </row>
    <row r="3914" spans="1:11" ht="15">
      <c r="A3914" s="5">
        <v>3855</v>
      </c>
      <c r="B3914" s="721"/>
      <c r="F3914" s="4" t="s">
        <v>4914</v>
      </c>
      <c r="G3914" s="1" t="b">
        <f t="shared" ca="1" si="62"/>
        <v>1</v>
      </c>
      <c r="H3914" s="1505" t="str" cm="1">
        <f t="array" aca="1" ref="H3914" ca="1">IF(I3914&lt;&gt;"",INDIRECT("'"&amp;I3914&amp;"'!"&amp;J3914),"")</f>
        <v/>
      </c>
      <c r="I3914" s="1510"/>
      <c r="J3914" s="1506"/>
      <c r="K3914" s="4"/>
    </row>
    <row r="3915" spans="1:11" ht="15">
      <c r="A3915" s="5">
        <v>3856</v>
      </c>
      <c r="B3915" s="721"/>
      <c r="F3915" s="4" t="s">
        <v>4914</v>
      </c>
      <c r="G3915" s="1" t="b">
        <f t="shared" ca="1" si="62"/>
        <v>1</v>
      </c>
      <c r="H3915" s="1505" t="str" cm="1">
        <f t="array" aca="1" ref="H3915" ca="1">IF(I3915&lt;&gt;"",INDIRECT("'"&amp;I3915&amp;"'!"&amp;J3915),"")</f>
        <v/>
      </c>
      <c r="I3915" s="1510"/>
      <c r="J3915" s="1506"/>
      <c r="K3915" s="4"/>
    </row>
    <row r="3916" spans="1:11" ht="15">
      <c r="A3916" s="5">
        <v>3857</v>
      </c>
      <c r="B3916" s="721"/>
      <c r="F3916" s="4" t="s">
        <v>4914</v>
      </c>
      <c r="G3916" s="1" t="b">
        <f t="shared" ca="1" si="62"/>
        <v>1</v>
      </c>
      <c r="H3916" s="1505" t="str" cm="1">
        <f t="array" aca="1" ref="H3916" ca="1">IF(I3916&lt;&gt;"",INDIRECT("'"&amp;I3916&amp;"'!"&amp;J3916),"")</f>
        <v/>
      </c>
      <c r="I3916" s="1510"/>
      <c r="J3916" s="1506"/>
      <c r="K3916" s="4"/>
    </row>
    <row r="3917" spans="1:11" ht="15">
      <c r="A3917" s="5">
        <v>3858</v>
      </c>
      <c r="B3917" s="721"/>
      <c r="F3917" s="4" t="s">
        <v>4914</v>
      </c>
      <c r="G3917" s="1" t="b">
        <f t="shared" ca="1" si="62"/>
        <v>1</v>
      </c>
      <c r="H3917" s="1505" t="str" cm="1">
        <f t="array" aca="1" ref="H3917" ca="1">IF(I3917&lt;&gt;"",INDIRECT("'"&amp;I3917&amp;"'!"&amp;J3917),"")</f>
        <v/>
      </c>
      <c r="I3917" s="1510"/>
      <c r="J3917" s="1506"/>
      <c r="K3917" s="4"/>
    </row>
    <row r="3918" spans="1:11" ht="15">
      <c r="A3918" s="5">
        <v>3859</v>
      </c>
      <c r="B3918" s="721"/>
      <c r="F3918" s="4" t="s">
        <v>4914</v>
      </c>
      <c r="G3918" s="1" t="b">
        <f t="shared" ca="1" si="62"/>
        <v>1</v>
      </c>
      <c r="H3918" s="1505" t="str" cm="1">
        <f t="array" aca="1" ref="H3918" ca="1">IF(I3918&lt;&gt;"",INDIRECT("'"&amp;I3918&amp;"'!"&amp;J3918),"")</f>
        <v/>
      </c>
      <c r="I3918" s="1510"/>
      <c r="J3918" s="1506"/>
      <c r="K3918" s="4"/>
    </row>
    <row r="3919" spans="1:11" ht="15">
      <c r="A3919" s="5">
        <v>3860</v>
      </c>
      <c r="B3919" s="721"/>
      <c r="F3919" s="4" t="s">
        <v>4914</v>
      </c>
      <c r="G3919" s="1" t="b">
        <f t="shared" ca="1" si="62"/>
        <v>1</v>
      </c>
      <c r="H3919" s="1505" t="str" cm="1">
        <f t="array" aca="1" ref="H3919" ca="1">IF(I3919&lt;&gt;"",INDIRECT("'"&amp;I3919&amp;"'!"&amp;J3919),"")</f>
        <v/>
      </c>
      <c r="I3919" s="1510"/>
      <c r="J3919" s="1506"/>
      <c r="K3919" s="4"/>
    </row>
    <row r="3920" spans="1:11" ht="15">
      <c r="A3920" s="5">
        <v>3861</v>
      </c>
      <c r="B3920" s="721"/>
      <c r="F3920" s="4" t="s">
        <v>4914</v>
      </c>
      <c r="G3920" s="1" t="b">
        <f t="shared" ca="1" si="62"/>
        <v>1</v>
      </c>
      <c r="H3920" s="1505" t="str" cm="1">
        <f t="array" aca="1" ref="H3920" ca="1">IF(I3920&lt;&gt;"",INDIRECT("'"&amp;I3920&amp;"'!"&amp;J3920),"")</f>
        <v/>
      </c>
      <c r="I3920" s="1510"/>
      <c r="J3920" s="1506"/>
      <c r="K3920" s="4"/>
    </row>
    <row r="3921" spans="1:11" ht="15">
      <c r="A3921" s="5">
        <v>3862</v>
      </c>
      <c r="B3921" s="721"/>
      <c r="F3921" s="4" t="s">
        <v>4914</v>
      </c>
      <c r="G3921" s="1" t="b">
        <f t="shared" ca="1" si="62"/>
        <v>1</v>
      </c>
      <c r="H3921" s="1505" t="str" cm="1">
        <f t="array" aca="1" ref="H3921" ca="1">IF(I3921&lt;&gt;"",INDIRECT("'"&amp;I3921&amp;"'!"&amp;J3921),"")</f>
        <v/>
      </c>
      <c r="I3921" s="1510"/>
      <c r="J3921" s="1506"/>
      <c r="K3921" s="4"/>
    </row>
    <row r="3922" spans="1:11" ht="15">
      <c r="A3922" s="5">
        <v>3863</v>
      </c>
      <c r="B3922" s="721"/>
      <c r="F3922" s="4" t="s">
        <v>4914</v>
      </c>
      <c r="G3922" s="1" t="b">
        <f t="shared" ca="1" si="62"/>
        <v>1</v>
      </c>
      <c r="H3922" s="1505" t="str" cm="1">
        <f t="array" aca="1" ref="H3922" ca="1">IF(I3922&lt;&gt;"",INDIRECT("'"&amp;I3922&amp;"'!"&amp;J3922),"")</f>
        <v/>
      </c>
      <c r="I3922" s="1510"/>
      <c r="J3922" s="1506"/>
      <c r="K3922" s="4"/>
    </row>
    <row r="3923" spans="1:11" ht="15">
      <c r="A3923" s="5">
        <v>3864</v>
      </c>
      <c r="B3923" s="721"/>
      <c r="F3923" s="4" t="s">
        <v>4914</v>
      </c>
      <c r="G3923" s="1" t="b">
        <f t="shared" ca="1" si="62"/>
        <v>1</v>
      </c>
      <c r="H3923" s="1505" t="str" cm="1">
        <f t="array" aca="1" ref="H3923" ca="1">IF(I3923&lt;&gt;"",INDIRECT("'"&amp;I3923&amp;"'!"&amp;J3923),"")</f>
        <v/>
      </c>
      <c r="I3923" s="1510"/>
      <c r="J3923" s="1506"/>
      <c r="K3923" s="4"/>
    </row>
    <row r="3924" spans="1:11" ht="15">
      <c r="A3924" s="5">
        <v>3865</v>
      </c>
      <c r="B3924" s="721"/>
      <c r="F3924" s="4" t="s">
        <v>4914</v>
      </c>
      <c r="G3924" s="1" t="b">
        <f t="shared" ca="1" si="62"/>
        <v>1</v>
      </c>
      <c r="H3924" s="1505" t="str" cm="1">
        <f t="array" aca="1" ref="H3924" ca="1">IF(I3924&lt;&gt;"",INDIRECT("'"&amp;I3924&amp;"'!"&amp;J3924),"")</f>
        <v/>
      </c>
      <c r="I3924" s="1510"/>
      <c r="J3924" s="1506"/>
      <c r="K3924" s="4"/>
    </row>
    <row r="3925" spans="1:11" ht="15">
      <c r="A3925" s="5">
        <v>3866</v>
      </c>
      <c r="B3925" s="721"/>
      <c r="F3925" s="4" t="s">
        <v>4914</v>
      </c>
      <c r="G3925" s="1" t="b">
        <f t="shared" ca="1" si="62"/>
        <v>1</v>
      </c>
      <c r="H3925" s="1505" t="str" cm="1">
        <f t="array" aca="1" ref="H3925" ca="1">IF(I3925&lt;&gt;"",INDIRECT("'"&amp;I3925&amp;"'!"&amp;J3925),"")</f>
        <v/>
      </c>
      <c r="I3925" s="1510"/>
      <c r="J3925" s="1506"/>
      <c r="K3925" s="4"/>
    </row>
    <row r="3926" spans="1:11" ht="15">
      <c r="A3926" s="5">
        <v>3867</v>
      </c>
      <c r="B3926" s="721"/>
      <c r="F3926" s="4" t="s">
        <v>4914</v>
      </c>
      <c r="G3926" s="1" t="b">
        <f t="shared" ca="1" si="62"/>
        <v>1</v>
      </c>
      <c r="H3926" s="1505" t="str" cm="1">
        <f t="array" aca="1" ref="H3926" ca="1">IF(I3926&lt;&gt;"",INDIRECT("'"&amp;I3926&amp;"'!"&amp;J3926),"")</f>
        <v/>
      </c>
      <c r="I3926" s="1510"/>
      <c r="J3926" s="1506"/>
      <c r="K3926" s="4"/>
    </row>
    <row r="3927" spans="1:11" ht="15">
      <c r="A3927" s="5">
        <v>3868</v>
      </c>
      <c r="B3927" s="721"/>
      <c r="F3927" s="4" t="s">
        <v>4914</v>
      </c>
      <c r="G3927" s="1" t="b">
        <f t="shared" ca="1" si="62"/>
        <v>1</v>
      </c>
      <c r="H3927" s="1505" t="str" cm="1">
        <f t="array" aca="1" ref="H3927" ca="1">IF(I3927&lt;&gt;"",INDIRECT("'"&amp;I3927&amp;"'!"&amp;J3927),"")</f>
        <v/>
      </c>
      <c r="I3927" s="1510"/>
      <c r="J3927" s="1506"/>
      <c r="K3927" s="4"/>
    </row>
    <row r="3928" spans="1:11" ht="15">
      <c r="A3928" s="5">
        <v>3869</v>
      </c>
      <c r="B3928" s="721"/>
      <c r="F3928" s="4" t="s">
        <v>4914</v>
      </c>
      <c r="G3928" s="1" t="b">
        <f t="shared" ca="1" si="62"/>
        <v>1</v>
      </c>
      <c r="H3928" s="1505" t="str" cm="1">
        <f t="array" aca="1" ref="H3928" ca="1">IF(I3928&lt;&gt;"",INDIRECT("'"&amp;I3928&amp;"'!"&amp;J3928),"")</f>
        <v/>
      </c>
      <c r="I3928" s="1510"/>
      <c r="J3928" s="1506"/>
      <c r="K3928" s="4"/>
    </row>
    <row r="3929" spans="1:11" ht="15">
      <c r="A3929" s="5">
        <v>3870</v>
      </c>
      <c r="B3929" s="721"/>
      <c r="F3929" s="4" t="s">
        <v>4914</v>
      </c>
      <c r="G3929" s="1" t="b">
        <f t="shared" ca="1" si="62"/>
        <v>1</v>
      </c>
      <c r="H3929" s="1505" t="str" cm="1">
        <f t="array" aca="1" ref="H3929" ca="1">IF(I3929&lt;&gt;"",INDIRECT("'"&amp;I3929&amp;"'!"&amp;J3929),"")</f>
        <v/>
      </c>
      <c r="I3929" s="1510"/>
      <c r="J3929" s="1506"/>
      <c r="K3929" s="4"/>
    </row>
    <row r="3930" spans="1:11" ht="15">
      <c r="A3930" s="5">
        <v>3871</v>
      </c>
      <c r="B3930" s="721"/>
      <c r="F3930" s="4" t="s">
        <v>4914</v>
      </c>
      <c r="G3930" s="1" t="b">
        <f t="shared" ca="1" si="62"/>
        <v>1</v>
      </c>
      <c r="H3930" s="1505" t="str" cm="1">
        <f t="array" aca="1" ref="H3930" ca="1">IF(I3930&lt;&gt;"",INDIRECT("'"&amp;I3930&amp;"'!"&amp;J3930),"")</f>
        <v/>
      </c>
      <c r="I3930" s="1510"/>
      <c r="J3930" s="1506"/>
      <c r="K3930" s="4"/>
    </row>
    <row r="3931" spans="1:11" ht="15">
      <c r="A3931" s="5">
        <v>3872</v>
      </c>
      <c r="B3931" s="721"/>
      <c r="F3931" s="4" t="s">
        <v>4914</v>
      </c>
      <c r="G3931" s="1" t="b">
        <f t="shared" ca="1" si="62"/>
        <v>1</v>
      </c>
      <c r="H3931" s="1505" t="str" cm="1">
        <f t="array" aca="1" ref="H3931" ca="1">IF(I3931&lt;&gt;"",INDIRECT("'"&amp;I3931&amp;"'!"&amp;J3931),"")</f>
        <v/>
      </c>
      <c r="I3931" s="1510"/>
      <c r="J3931" s="1506"/>
      <c r="K3931" s="4"/>
    </row>
    <row r="3932" spans="1:11" ht="15">
      <c r="A3932" s="5">
        <v>3873</v>
      </c>
      <c r="B3932" s="721"/>
      <c r="F3932" s="4" t="s">
        <v>4914</v>
      </c>
      <c r="G3932" s="1" t="b">
        <f t="shared" ca="1" si="62"/>
        <v>1</v>
      </c>
      <c r="H3932" s="1505" t="str" cm="1">
        <f t="array" aca="1" ref="H3932" ca="1">IF(I3932&lt;&gt;"",INDIRECT("'"&amp;I3932&amp;"'!"&amp;J3932),"")</f>
        <v/>
      </c>
      <c r="I3932" s="1510"/>
      <c r="J3932" s="1506"/>
      <c r="K3932" s="4"/>
    </row>
    <row r="3933" spans="1:11" ht="15">
      <c r="A3933" s="5">
        <v>3874</v>
      </c>
      <c r="B3933" s="721"/>
      <c r="F3933" s="4" t="s">
        <v>4914</v>
      </c>
      <c r="G3933" s="1" t="b">
        <f t="shared" ca="1" si="62"/>
        <v>1</v>
      </c>
      <c r="H3933" s="1505" t="str" cm="1">
        <f t="array" aca="1" ref="H3933" ca="1">IF(I3933&lt;&gt;"",INDIRECT("'"&amp;I3933&amp;"'!"&amp;J3933),"")</f>
        <v/>
      </c>
      <c r="I3933" s="1510"/>
      <c r="J3933" s="1506"/>
      <c r="K3933" s="4"/>
    </row>
    <row r="3934" spans="1:11" ht="15">
      <c r="A3934" s="5">
        <v>3875</v>
      </c>
      <c r="B3934" s="721"/>
      <c r="F3934" s="4" t="s">
        <v>4914</v>
      </c>
      <c r="G3934" s="1" t="b">
        <f t="shared" ca="1" si="62"/>
        <v>1</v>
      </c>
      <c r="H3934" s="1505" t="str" cm="1">
        <f t="array" aca="1" ref="H3934" ca="1">IF(I3934&lt;&gt;"",INDIRECT("'"&amp;I3934&amp;"'!"&amp;J3934),"")</f>
        <v/>
      </c>
      <c r="I3934" s="1510"/>
      <c r="J3934" s="1506"/>
      <c r="K3934" s="4"/>
    </row>
    <row r="3935" spans="1:11" ht="15">
      <c r="A3935" s="5">
        <v>3876</v>
      </c>
      <c r="B3935" s="721"/>
      <c r="F3935" s="4" t="s">
        <v>4914</v>
      </c>
      <c r="G3935" s="1" t="b">
        <f t="shared" ca="1" si="62"/>
        <v>1</v>
      </c>
      <c r="H3935" s="1505" t="str" cm="1">
        <f t="array" aca="1" ref="H3935" ca="1">IF(I3935&lt;&gt;"",INDIRECT("'"&amp;I3935&amp;"'!"&amp;J3935),"")</f>
        <v/>
      </c>
      <c r="I3935" s="1510"/>
      <c r="J3935" s="1506"/>
      <c r="K3935" s="4"/>
    </row>
    <row r="3936" spans="1:11" ht="15">
      <c r="A3936" s="5">
        <v>3877</v>
      </c>
      <c r="B3936" s="721"/>
      <c r="F3936" s="4" t="s">
        <v>4914</v>
      </c>
      <c r="G3936" s="1" t="b">
        <f t="shared" ref="G3936:G3999" ca="1" si="63">H3936=B3936</f>
        <v>1</v>
      </c>
      <c r="H3936" s="1505" t="str" cm="1">
        <f t="array" aca="1" ref="H3936" ca="1">IF(I3936&lt;&gt;"",INDIRECT("'"&amp;I3936&amp;"'!"&amp;J3936),"")</f>
        <v/>
      </c>
      <c r="I3936" s="1510"/>
      <c r="J3936" s="1506"/>
      <c r="K3936" s="4"/>
    </row>
    <row r="3937" spans="1:11" ht="15">
      <c r="A3937" s="5">
        <v>3878</v>
      </c>
      <c r="B3937" s="721"/>
      <c r="F3937" s="4" t="s">
        <v>4914</v>
      </c>
      <c r="G3937" s="1" t="b">
        <f t="shared" ca="1" si="63"/>
        <v>1</v>
      </c>
      <c r="H3937" s="1505" t="str" cm="1">
        <f t="array" aca="1" ref="H3937" ca="1">IF(I3937&lt;&gt;"",INDIRECT("'"&amp;I3937&amp;"'!"&amp;J3937),"")</f>
        <v/>
      </c>
      <c r="I3937" s="1510"/>
      <c r="J3937" s="1506"/>
      <c r="K3937" s="4"/>
    </row>
    <row r="3938" spans="1:11" ht="15">
      <c r="A3938" s="5">
        <v>3879</v>
      </c>
      <c r="B3938" s="721"/>
      <c r="F3938" s="4" t="s">
        <v>4914</v>
      </c>
      <c r="G3938" s="1" t="b">
        <f t="shared" ca="1" si="63"/>
        <v>1</v>
      </c>
      <c r="H3938" s="1505" t="str" cm="1">
        <f t="array" aca="1" ref="H3938" ca="1">IF(I3938&lt;&gt;"",INDIRECT("'"&amp;I3938&amp;"'!"&amp;J3938),"")</f>
        <v/>
      </c>
      <c r="I3938" s="1510"/>
      <c r="J3938" s="1506"/>
      <c r="K3938" s="4"/>
    </row>
    <row r="3939" spans="1:11" ht="15">
      <c r="A3939" s="5">
        <v>3880</v>
      </c>
      <c r="B3939" s="721"/>
      <c r="F3939" s="4" t="s">
        <v>4914</v>
      </c>
      <c r="G3939" s="1" t="b">
        <f t="shared" ca="1" si="63"/>
        <v>1</v>
      </c>
      <c r="H3939" s="1505" t="str" cm="1">
        <f t="array" aca="1" ref="H3939" ca="1">IF(I3939&lt;&gt;"",INDIRECT("'"&amp;I3939&amp;"'!"&amp;J3939),"")</f>
        <v/>
      </c>
      <c r="I3939" s="1510"/>
      <c r="J3939" s="1506"/>
      <c r="K3939" s="4"/>
    </row>
    <row r="3940" spans="1:11" ht="15">
      <c r="A3940" s="5">
        <v>3881</v>
      </c>
      <c r="B3940" s="721"/>
      <c r="F3940" s="4" t="s">
        <v>4914</v>
      </c>
      <c r="G3940" s="1" t="b">
        <f t="shared" ca="1" si="63"/>
        <v>1</v>
      </c>
      <c r="H3940" s="1505" t="str" cm="1">
        <f t="array" aca="1" ref="H3940" ca="1">IF(I3940&lt;&gt;"",INDIRECT("'"&amp;I3940&amp;"'!"&amp;J3940),"")</f>
        <v/>
      </c>
      <c r="I3940" s="1510"/>
      <c r="J3940" s="1506"/>
      <c r="K3940" s="4"/>
    </row>
    <row r="3941" spans="1:11" ht="15">
      <c r="A3941" s="5">
        <v>3882</v>
      </c>
      <c r="B3941" s="721"/>
      <c r="F3941" s="4" t="s">
        <v>4914</v>
      </c>
      <c r="G3941" s="1" t="b">
        <f t="shared" ca="1" si="63"/>
        <v>1</v>
      </c>
      <c r="H3941" s="1505" t="str" cm="1">
        <f t="array" aca="1" ref="H3941" ca="1">IF(I3941&lt;&gt;"",INDIRECT("'"&amp;I3941&amp;"'!"&amp;J3941),"")</f>
        <v/>
      </c>
      <c r="I3941" s="1510"/>
      <c r="J3941" s="1506"/>
      <c r="K3941" s="4"/>
    </row>
    <row r="3942" spans="1:11" ht="15">
      <c r="A3942" s="5">
        <v>3883</v>
      </c>
      <c r="B3942" s="721"/>
      <c r="F3942" s="4" t="s">
        <v>4914</v>
      </c>
      <c r="G3942" s="1" t="b">
        <f t="shared" ca="1" si="63"/>
        <v>1</v>
      </c>
      <c r="H3942" s="1505" t="str" cm="1">
        <f t="array" aca="1" ref="H3942" ca="1">IF(I3942&lt;&gt;"",INDIRECT("'"&amp;I3942&amp;"'!"&amp;J3942),"")</f>
        <v/>
      </c>
      <c r="I3942" s="1510"/>
      <c r="J3942" s="1506"/>
      <c r="K3942" s="4"/>
    </row>
    <row r="3943" spans="1:11" ht="15">
      <c r="A3943" s="5">
        <v>3884</v>
      </c>
      <c r="B3943" s="721"/>
      <c r="F3943" s="4" t="s">
        <v>4914</v>
      </c>
      <c r="G3943" s="1" t="b">
        <f t="shared" ca="1" si="63"/>
        <v>1</v>
      </c>
      <c r="H3943" s="1505" t="str" cm="1">
        <f t="array" aca="1" ref="H3943" ca="1">IF(I3943&lt;&gt;"",INDIRECT("'"&amp;I3943&amp;"'!"&amp;J3943),"")</f>
        <v/>
      </c>
      <c r="I3943" s="1510"/>
      <c r="J3943" s="1506"/>
      <c r="K3943" s="4"/>
    </row>
    <row r="3944" spans="1:11" ht="15">
      <c r="A3944" s="5">
        <v>3885</v>
      </c>
      <c r="B3944" s="721"/>
      <c r="F3944" s="4" t="s">
        <v>4914</v>
      </c>
      <c r="G3944" s="1" t="b">
        <f t="shared" ca="1" si="63"/>
        <v>1</v>
      </c>
      <c r="H3944" s="1505" t="str" cm="1">
        <f t="array" aca="1" ref="H3944" ca="1">IF(I3944&lt;&gt;"",INDIRECT("'"&amp;I3944&amp;"'!"&amp;J3944),"")</f>
        <v/>
      </c>
      <c r="I3944" s="1510"/>
      <c r="J3944" s="1506"/>
      <c r="K3944" s="4"/>
    </row>
    <row r="3945" spans="1:11" ht="15">
      <c r="A3945" s="5">
        <v>3886</v>
      </c>
      <c r="B3945" s="721"/>
      <c r="F3945" s="4" t="s">
        <v>4914</v>
      </c>
      <c r="G3945" s="1" t="b">
        <f t="shared" ca="1" si="63"/>
        <v>1</v>
      </c>
      <c r="H3945" s="1505" t="str" cm="1">
        <f t="array" aca="1" ref="H3945" ca="1">IF(I3945&lt;&gt;"",INDIRECT("'"&amp;I3945&amp;"'!"&amp;J3945),"")</f>
        <v/>
      </c>
      <c r="I3945" s="1510"/>
      <c r="J3945" s="1506"/>
      <c r="K3945" s="4"/>
    </row>
    <row r="3946" spans="1:11" ht="15">
      <c r="A3946" s="5">
        <v>3887</v>
      </c>
      <c r="B3946" s="721"/>
      <c r="F3946" s="4" t="s">
        <v>4914</v>
      </c>
      <c r="G3946" s="1" t="b">
        <f t="shared" ca="1" si="63"/>
        <v>1</v>
      </c>
      <c r="H3946" s="1505" t="str" cm="1">
        <f t="array" aca="1" ref="H3946" ca="1">IF(I3946&lt;&gt;"",INDIRECT("'"&amp;I3946&amp;"'!"&amp;J3946),"")</f>
        <v/>
      </c>
      <c r="I3946" s="1510"/>
      <c r="J3946" s="1506"/>
      <c r="K3946" s="4"/>
    </row>
    <row r="3947" spans="1:11" ht="15">
      <c r="A3947" s="5">
        <v>3888</v>
      </c>
      <c r="B3947" s="721"/>
      <c r="F3947" s="4" t="s">
        <v>4914</v>
      </c>
      <c r="G3947" s="1" t="b">
        <f t="shared" ca="1" si="63"/>
        <v>1</v>
      </c>
      <c r="H3947" s="1505" t="str" cm="1">
        <f t="array" aca="1" ref="H3947" ca="1">IF(I3947&lt;&gt;"",INDIRECT("'"&amp;I3947&amp;"'!"&amp;J3947),"")</f>
        <v/>
      </c>
      <c r="I3947" s="1510"/>
      <c r="J3947" s="1506"/>
      <c r="K3947" s="4"/>
    </row>
    <row r="3948" spans="1:11" ht="15">
      <c r="A3948" s="5">
        <v>3889</v>
      </c>
      <c r="B3948" s="721"/>
      <c r="F3948" s="4" t="s">
        <v>4914</v>
      </c>
      <c r="G3948" s="1" t="b">
        <f t="shared" ca="1" si="63"/>
        <v>1</v>
      </c>
      <c r="H3948" s="1505" t="str" cm="1">
        <f t="array" aca="1" ref="H3948" ca="1">IF(I3948&lt;&gt;"",INDIRECT("'"&amp;I3948&amp;"'!"&amp;J3948),"")</f>
        <v/>
      </c>
      <c r="I3948" s="1510"/>
      <c r="J3948" s="1506"/>
      <c r="K3948" s="4"/>
    </row>
    <row r="3949" spans="1:11" ht="15">
      <c r="A3949" s="5">
        <v>3890</v>
      </c>
      <c r="B3949" s="721"/>
      <c r="F3949" s="4" t="s">
        <v>4914</v>
      </c>
      <c r="G3949" s="1" t="b">
        <f t="shared" ca="1" si="63"/>
        <v>1</v>
      </c>
      <c r="H3949" s="1505" t="str" cm="1">
        <f t="array" aca="1" ref="H3949" ca="1">IF(I3949&lt;&gt;"",INDIRECT("'"&amp;I3949&amp;"'!"&amp;J3949),"")</f>
        <v/>
      </c>
      <c r="I3949" s="1510"/>
      <c r="J3949" s="1506"/>
      <c r="K3949" s="4"/>
    </row>
    <row r="3950" spans="1:11" ht="15">
      <c r="A3950" s="5">
        <v>3891</v>
      </c>
      <c r="B3950" s="721"/>
      <c r="F3950" s="4" t="s">
        <v>4914</v>
      </c>
      <c r="G3950" s="1" t="b">
        <f t="shared" ca="1" si="63"/>
        <v>1</v>
      </c>
      <c r="H3950" s="1505" t="str" cm="1">
        <f t="array" aca="1" ref="H3950" ca="1">IF(I3950&lt;&gt;"",INDIRECT("'"&amp;I3950&amp;"'!"&amp;J3950),"")</f>
        <v/>
      </c>
      <c r="I3950" s="1510"/>
      <c r="J3950" s="1506"/>
      <c r="K3950" s="4"/>
    </row>
    <row r="3951" spans="1:11" ht="15">
      <c r="A3951" s="5">
        <v>3892</v>
      </c>
      <c r="B3951" s="721"/>
      <c r="F3951" s="4" t="s">
        <v>4914</v>
      </c>
      <c r="G3951" s="1" t="b">
        <f t="shared" ca="1" si="63"/>
        <v>1</v>
      </c>
      <c r="H3951" s="1505" t="str" cm="1">
        <f t="array" aca="1" ref="H3951" ca="1">IF(I3951&lt;&gt;"",INDIRECT("'"&amp;I3951&amp;"'!"&amp;J3951),"")</f>
        <v/>
      </c>
      <c r="I3951" s="1510"/>
      <c r="J3951" s="1506"/>
      <c r="K3951" s="4"/>
    </row>
    <row r="3952" spans="1:11" ht="15">
      <c r="A3952" s="5">
        <v>3893</v>
      </c>
      <c r="B3952" s="721"/>
      <c r="F3952" s="4" t="s">
        <v>4914</v>
      </c>
      <c r="G3952" s="1" t="b">
        <f t="shared" ca="1" si="63"/>
        <v>1</v>
      </c>
      <c r="H3952" s="1505" t="str" cm="1">
        <f t="array" aca="1" ref="H3952" ca="1">IF(I3952&lt;&gt;"",INDIRECT("'"&amp;I3952&amp;"'!"&amp;J3952),"")</f>
        <v/>
      </c>
      <c r="I3952" s="1510"/>
      <c r="J3952" s="1506"/>
      <c r="K3952" s="4"/>
    </row>
    <row r="3953" spans="1:11" ht="15">
      <c r="A3953" s="5">
        <v>3894</v>
      </c>
      <c r="B3953" s="721"/>
      <c r="F3953" s="4" t="s">
        <v>4914</v>
      </c>
      <c r="G3953" s="1" t="b">
        <f t="shared" ca="1" si="63"/>
        <v>1</v>
      </c>
      <c r="H3953" s="1505" t="str" cm="1">
        <f t="array" aca="1" ref="H3953" ca="1">IF(I3953&lt;&gt;"",INDIRECT("'"&amp;I3953&amp;"'!"&amp;J3953),"")</f>
        <v/>
      </c>
      <c r="I3953" s="1510"/>
      <c r="J3953" s="1506"/>
      <c r="K3953" s="4"/>
    </row>
    <row r="3954" spans="1:11" ht="15">
      <c r="A3954" s="5">
        <v>3895</v>
      </c>
      <c r="B3954" s="721"/>
      <c r="F3954" s="4" t="s">
        <v>4914</v>
      </c>
      <c r="G3954" s="1" t="b">
        <f t="shared" ca="1" si="63"/>
        <v>1</v>
      </c>
      <c r="H3954" s="1505" t="str" cm="1">
        <f t="array" aca="1" ref="H3954" ca="1">IF(I3954&lt;&gt;"",INDIRECT("'"&amp;I3954&amp;"'!"&amp;J3954),"")</f>
        <v/>
      </c>
      <c r="I3954" s="1510"/>
      <c r="J3954" s="1506"/>
      <c r="K3954" s="4"/>
    </row>
    <row r="3955" spans="1:11" ht="15">
      <c r="A3955" s="5">
        <v>3896</v>
      </c>
      <c r="B3955" s="721"/>
      <c r="F3955" s="4" t="s">
        <v>4914</v>
      </c>
      <c r="G3955" s="1" t="b">
        <f t="shared" ca="1" si="63"/>
        <v>1</v>
      </c>
      <c r="H3955" s="1505" t="str" cm="1">
        <f t="array" aca="1" ref="H3955" ca="1">IF(I3955&lt;&gt;"",INDIRECT("'"&amp;I3955&amp;"'!"&amp;J3955),"")</f>
        <v/>
      </c>
      <c r="I3955" s="1510"/>
      <c r="J3955" s="1506"/>
      <c r="K3955" s="4"/>
    </row>
    <row r="3956" spans="1:11" ht="15">
      <c r="A3956" s="5">
        <v>3897</v>
      </c>
      <c r="B3956" s="721"/>
      <c r="F3956" s="4" t="s">
        <v>4914</v>
      </c>
      <c r="G3956" s="1" t="b">
        <f t="shared" ca="1" si="63"/>
        <v>1</v>
      </c>
      <c r="H3956" s="1505" t="str" cm="1">
        <f t="array" aca="1" ref="H3956" ca="1">IF(I3956&lt;&gt;"",INDIRECT("'"&amp;I3956&amp;"'!"&amp;J3956),"")</f>
        <v/>
      </c>
      <c r="I3956" s="1510"/>
      <c r="J3956" s="1506"/>
      <c r="K3956" s="4"/>
    </row>
    <row r="3957" spans="1:11" ht="15">
      <c r="A3957" s="5">
        <v>3898</v>
      </c>
      <c r="B3957" s="721"/>
      <c r="F3957" s="4" t="s">
        <v>4914</v>
      </c>
      <c r="G3957" s="1" t="b">
        <f t="shared" ca="1" si="63"/>
        <v>1</v>
      </c>
      <c r="H3957" s="1505" t="str" cm="1">
        <f t="array" aca="1" ref="H3957" ca="1">IF(I3957&lt;&gt;"",INDIRECT("'"&amp;I3957&amp;"'!"&amp;J3957),"")</f>
        <v/>
      </c>
      <c r="I3957" s="1510"/>
      <c r="J3957" s="1506"/>
      <c r="K3957" s="4"/>
    </row>
    <row r="3958" spans="1:11" ht="15">
      <c r="A3958" s="5">
        <v>3899</v>
      </c>
      <c r="B3958" s="721"/>
      <c r="F3958" s="4" t="s">
        <v>4914</v>
      </c>
      <c r="G3958" s="1" t="b">
        <f t="shared" ca="1" si="63"/>
        <v>1</v>
      </c>
      <c r="H3958" s="1505" t="str" cm="1">
        <f t="array" aca="1" ref="H3958" ca="1">IF(I3958&lt;&gt;"",INDIRECT("'"&amp;I3958&amp;"'!"&amp;J3958),"")</f>
        <v/>
      </c>
      <c r="I3958" s="1510"/>
      <c r="J3958" s="1506"/>
      <c r="K3958" s="4"/>
    </row>
    <row r="3959" spans="1:11" ht="15">
      <c r="A3959" s="5">
        <v>3900</v>
      </c>
      <c r="B3959" s="721"/>
      <c r="F3959" s="4" t="s">
        <v>4914</v>
      </c>
      <c r="G3959" s="1" t="b">
        <f t="shared" ca="1" si="63"/>
        <v>1</v>
      </c>
      <c r="H3959" s="1505" t="str" cm="1">
        <f t="array" aca="1" ref="H3959" ca="1">IF(I3959&lt;&gt;"",INDIRECT("'"&amp;I3959&amp;"'!"&amp;J3959),"")</f>
        <v/>
      </c>
      <c r="I3959" s="1510"/>
      <c r="J3959" s="1506"/>
      <c r="K3959" s="4"/>
    </row>
    <row r="3960" spans="1:11" ht="15">
      <c r="A3960" s="5">
        <v>3901</v>
      </c>
      <c r="B3960" s="721"/>
      <c r="F3960" s="4" t="s">
        <v>4914</v>
      </c>
      <c r="G3960" s="1" t="b">
        <f t="shared" ca="1" si="63"/>
        <v>1</v>
      </c>
      <c r="H3960" s="1505" t="str" cm="1">
        <f t="array" aca="1" ref="H3960" ca="1">IF(I3960&lt;&gt;"",INDIRECT("'"&amp;I3960&amp;"'!"&amp;J3960),"")</f>
        <v/>
      </c>
      <c r="I3960" s="1510"/>
      <c r="J3960" s="1506"/>
      <c r="K3960" s="4"/>
    </row>
    <row r="3961" spans="1:11" ht="15">
      <c r="A3961" s="5">
        <v>3902</v>
      </c>
      <c r="B3961" s="721"/>
      <c r="F3961" s="4" t="s">
        <v>4914</v>
      </c>
      <c r="G3961" s="1" t="b">
        <f t="shared" ca="1" si="63"/>
        <v>1</v>
      </c>
      <c r="H3961" s="1505" t="str" cm="1">
        <f t="array" aca="1" ref="H3961" ca="1">IF(I3961&lt;&gt;"",INDIRECT("'"&amp;I3961&amp;"'!"&amp;J3961),"")</f>
        <v/>
      </c>
      <c r="I3961" s="1510"/>
      <c r="J3961" s="1506"/>
      <c r="K3961" s="4"/>
    </row>
    <row r="3962" spans="1:11" ht="15">
      <c r="A3962" s="5">
        <v>3903</v>
      </c>
      <c r="B3962" s="721"/>
      <c r="F3962" s="4" t="s">
        <v>4914</v>
      </c>
      <c r="G3962" s="1" t="b">
        <f t="shared" ca="1" si="63"/>
        <v>1</v>
      </c>
      <c r="H3962" s="1505" t="str" cm="1">
        <f t="array" aca="1" ref="H3962" ca="1">IF(I3962&lt;&gt;"",INDIRECT("'"&amp;I3962&amp;"'!"&amp;J3962),"")</f>
        <v/>
      </c>
      <c r="I3962" s="1510"/>
      <c r="J3962" s="1506"/>
      <c r="K3962" s="4"/>
    </row>
    <row r="3963" spans="1:11" ht="15">
      <c r="A3963" s="5">
        <v>3904</v>
      </c>
      <c r="B3963" s="721"/>
      <c r="F3963" s="4" t="s">
        <v>4914</v>
      </c>
      <c r="G3963" s="1" t="b">
        <f t="shared" ca="1" si="63"/>
        <v>1</v>
      </c>
      <c r="H3963" s="1505" t="str" cm="1">
        <f t="array" aca="1" ref="H3963" ca="1">IF(I3963&lt;&gt;"",INDIRECT("'"&amp;I3963&amp;"'!"&amp;J3963),"")</f>
        <v/>
      </c>
      <c r="I3963" s="1510"/>
      <c r="J3963" s="1506"/>
      <c r="K3963" s="4"/>
    </row>
    <row r="3964" spans="1:11" ht="15">
      <c r="A3964" s="5">
        <v>3905</v>
      </c>
      <c r="B3964" s="721"/>
      <c r="F3964" s="4" t="s">
        <v>4914</v>
      </c>
      <c r="G3964" s="1" t="b">
        <f t="shared" ca="1" si="63"/>
        <v>1</v>
      </c>
      <c r="H3964" s="1505" t="str" cm="1">
        <f t="array" aca="1" ref="H3964" ca="1">IF(I3964&lt;&gt;"",INDIRECT("'"&amp;I3964&amp;"'!"&amp;J3964),"")</f>
        <v/>
      </c>
      <c r="I3964" s="1510"/>
      <c r="J3964" s="1506"/>
      <c r="K3964" s="4"/>
    </row>
    <row r="3965" spans="1:11" ht="15">
      <c r="A3965" s="5">
        <v>3906</v>
      </c>
      <c r="B3965" s="721"/>
      <c r="F3965" s="4" t="s">
        <v>4914</v>
      </c>
      <c r="G3965" s="1" t="b">
        <f t="shared" ca="1" si="63"/>
        <v>1</v>
      </c>
      <c r="H3965" s="1505" t="str" cm="1">
        <f t="array" aca="1" ref="H3965" ca="1">IF(I3965&lt;&gt;"",INDIRECT("'"&amp;I3965&amp;"'!"&amp;J3965),"")</f>
        <v/>
      </c>
      <c r="I3965" s="1510"/>
      <c r="J3965" s="1506"/>
      <c r="K3965" s="4"/>
    </row>
    <row r="3966" spans="1:11" ht="15">
      <c r="A3966" s="5">
        <v>3907</v>
      </c>
      <c r="B3966" s="721"/>
      <c r="F3966" s="4" t="s">
        <v>4914</v>
      </c>
      <c r="G3966" s="1" t="b">
        <f t="shared" ca="1" si="63"/>
        <v>1</v>
      </c>
      <c r="H3966" s="1505" t="str" cm="1">
        <f t="array" aca="1" ref="H3966" ca="1">IF(I3966&lt;&gt;"",INDIRECT("'"&amp;I3966&amp;"'!"&amp;J3966),"")</f>
        <v/>
      </c>
      <c r="I3966" s="1510"/>
      <c r="J3966" s="1506"/>
      <c r="K3966" s="4"/>
    </row>
    <row r="3967" spans="1:11" ht="15">
      <c r="A3967" s="5">
        <v>3908</v>
      </c>
      <c r="B3967" s="721"/>
      <c r="F3967" s="4" t="s">
        <v>4914</v>
      </c>
      <c r="G3967" s="1" t="b">
        <f t="shared" ca="1" si="63"/>
        <v>1</v>
      </c>
      <c r="H3967" s="1505" t="str" cm="1">
        <f t="array" aca="1" ref="H3967" ca="1">IF(I3967&lt;&gt;"",INDIRECT("'"&amp;I3967&amp;"'!"&amp;J3967),"")</f>
        <v/>
      </c>
      <c r="I3967" s="1510"/>
      <c r="J3967" s="1506"/>
      <c r="K3967" s="4"/>
    </row>
    <row r="3968" spans="1:11" ht="15">
      <c r="A3968" s="5">
        <v>3909</v>
      </c>
      <c r="B3968" s="721"/>
      <c r="F3968" s="4" t="s">
        <v>4914</v>
      </c>
      <c r="G3968" s="1" t="b">
        <f t="shared" ca="1" si="63"/>
        <v>1</v>
      </c>
      <c r="H3968" s="1505" t="str" cm="1">
        <f t="array" aca="1" ref="H3968" ca="1">IF(I3968&lt;&gt;"",INDIRECT("'"&amp;I3968&amp;"'!"&amp;J3968),"")</f>
        <v/>
      </c>
      <c r="I3968" s="1510"/>
      <c r="J3968" s="1506"/>
      <c r="K3968" s="4"/>
    </row>
    <row r="3969" spans="1:11" ht="15">
      <c r="A3969" s="5">
        <v>3910</v>
      </c>
      <c r="B3969" s="721"/>
      <c r="F3969" s="4" t="s">
        <v>4914</v>
      </c>
      <c r="G3969" s="1" t="b">
        <f t="shared" ca="1" si="63"/>
        <v>1</v>
      </c>
      <c r="H3969" s="1505" t="str" cm="1">
        <f t="array" aca="1" ref="H3969" ca="1">IF(I3969&lt;&gt;"",INDIRECT("'"&amp;I3969&amp;"'!"&amp;J3969),"")</f>
        <v/>
      </c>
      <c r="I3969" s="1510"/>
      <c r="J3969" s="1506"/>
      <c r="K3969" s="4"/>
    </row>
    <row r="3970" spans="1:11" ht="15">
      <c r="A3970" s="5">
        <v>3911</v>
      </c>
      <c r="B3970" s="721"/>
      <c r="F3970" s="4" t="s">
        <v>4914</v>
      </c>
      <c r="G3970" s="1" t="b">
        <f t="shared" ca="1" si="63"/>
        <v>1</v>
      </c>
      <c r="H3970" s="1505" t="str" cm="1">
        <f t="array" aca="1" ref="H3970" ca="1">IF(I3970&lt;&gt;"",INDIRECT("'"&amp;I3970&amp;"'!"&amp;J3970),"")</f>
        <v/>
      </c>
      <c r="I3970" s="1510"/>
      <c r="J3970" s="1506"/>
      <c r="K3970" s="4"/>
    </row>
    <row r="3971" spans="1:11" ht="15">
      <c r="A3971" s="5">
        <v>3912</v>
      </c>
      <c r="B3971" s="721"/>
      <c r="F3971" s="4" t="s">
        <v>4914</v>
      </c>
      <c r="G3971" s="1" t="b">
        <f t="shared" ca="1" si="63"/>
        <v>1</v>
      </c>
      <c r="H3971" s="1505" t="str" cm="1">
        <f t="array" aca="1" ref="H3971" ca="1">IF(I3971&lt;&gt;"",INDIRECT("'"&amp;I3971&amp;"'!"&amp;J3971),"")</f>
        <v/>
      </c>
      <c r="I3971" s="1510"/>
      <c r="J3971" s="1506"/>
      <c r="K3971" s="4"/>
    </row>
    <row r="3972" spans="1:11" ht="15">
      <c r="A3972" s="5">
        <v>3913</v>
      </c>
      <c r="B3972" s="721"/>
      <c r="F3972" s="4" t="s">
        <v>4914</v>
      </c>
      <c r="G3972" s="1" t="b">
        <f t="shared" ca="1" si="63"/>
        <v>1</v>
      </c>
      <c r="H3972" s="1505" t="str" cm="1">
        <f t="array" aca="1" ref="H3972" ca="1">IF(I3972&lt;&gt;"",INDIRECT("'"&amp;I3972&amp;"'!"&amp;J3972),"")</f>
        <v/>
      </c>
      <c r="I3972" s="1510"/>
      <c r="J3972" s="1506"/>
      <c r="K3972" s="4"/>
    </row>
    <row r="3973" spans="1:11" ht="15">
      <c r="A3973" s="5">
        <v>3914</v>
      </c>
      <c r="B3973" s="721"/>
      <c r="F3973" s="4" t="s">
        <v>4914</v>
      </c>
      <c r="G3973" s="1" t="b">
        <f t="shared" ca="1" si="63"/>
        <v>1</v>
      </c>
      <c r="H3973" s="1505" t="str" cm="1">
        <f t="array" aca="1" ref="H3973" ca="1">IF(I3973&lt;&gt;"",INDIRECT("'"&amp;I3973&amp;"'!"&amp;J3973),"")</f>
        <v/>
      </c>
      <c r="I3973" s="1510"/>
      <c r="J3973" s="1506"/>
      <c r="K3973" s="4"/>
    </row>
    <row r="3974" spans="1:11" ht="15">
      <c r="A3974" s="5">
        <v>3915</v>
      </c>
      <c r="B3974" s="721"/>
      <c r="F3974" s="4" t="s">
        <v>4914</v>
      </c>
      <c r="G3974" s="1" t="b">
        <f t="shared" ca="1" si="63"/>
        <v>1</v>
      </c>
      <c r="H3974" s="1505" t="str" cm="1">
        <f t="array" aca="1" ref="H3974" ca="1">IF(I3974&lt;&gt;"",INDIRECT("'"&amp;I3974&amp;"'!"&amp;J3974),"")</f>
        <v/>
      </c>
      <c r="I3974" s="1510"/>
      <c r="J3974" s="1506"/>
      <c r="K3974" s="4"/>
    </row>
    <row r="3975" spans="1:11" ht="15">
      <c r="A3975" s="5">
        <v>3916</v>
      </c>
      <c r="B3975" s="721"/>
      <c r="F3975" s="4" t="s">
        <v>4914</v>
      </c>
      <c r="G3975" s="1" t="b">
        <f t="shared" ca="1" si="63"/>
        <v>1</v>
      </c>
      <c r="H3975" s="1505" t="str" cm="1">
        <f t="array" aca="1" ref="H3975" ca="1">IF(I3975&lt;&gt;"",INDIRECT("'"&amp;I3975&amp;"'!"&amp;J3975),"")</f>
        <v/>
      </c>
      <c r="I3975" s="1510"/>
      <c r="J3975" s="1506"/>
      <c r="K3975" s="4"/>
    </row>
    <row r="3976" spans="1:11" ht="15">
      <c r="A3976" s="5">
        <v>3917</v>
      </c>
      <c r="B3976" s="721"/>
      <c r="F3976" s="4" t="s">
        <v>4914</v>
      </c>
      <c r="G3976" s="1" t="b">
        <f t="shared" ca="1" si="63"/>
        <v>1</v>
      </c>
      <c r="H3976" s="1505" t="str" cm="1">
        <f t="array" aca="1" ref="H3976" ca="1">IF(I3976&lt;&gt;"",INDIRECT("'"&amp;I3976&amp;"'!"&amp;J3976),"")</f>
        <v/>
      </c>
      <c r="I3976" s="1510"/>
      <c r="J3976" s="1506"/>
      <c r="K3976" s="4"/>
    </row>
    <row r="3977" spans="1:11" ht="15">
      <c r="A3977" s="5">
        <v>3918</v>
      </c>
      <c r="B3977" s="721"/>
      <c r="F3977" s="4" t="s">
        <v>4914</v>
      </c>
      <c r="G3977" s="1" t="b">
        <f t="shared" ca="1" si="63"/>
        <v>1</v>
      </c>
      <c r="H3977" s="1505" t="str" cm="1">
        <f t="array" aca="1" ref="H3977" ca="1">IF(I3977&lt;&gt;"",INDIRECT("'"&amp;I3977&amp;"'!"&amp;J3977),"")</f>
        <v/>
      </c>
      <c r="I3977" s="1510"/>
      <c r="J3977" s="1506"/>
      <c r="K3977" s="4"/>
    </row>
    <row r="3978" spans="1:11" ht="15">
      <c r="A3978" s="5">
        <v>3919</v>
      </c>
      <c r="B3978" s="721"/>
      <c r="F3978" s="4" t="s">
        <v>4914</v>
      </c>
      <c r="G3978" s="1" t="b">
        <f t="shared" ca="1" si="63"/>
        <v>1</v>
      </c>
      <c r="H3978" s="1505" t="str" cm="1">
        <f t="array" aca="1" ref="H3978" ca="1">IF(I3978&lt;&gt;"",INDIRECT("'"&amp;I3978&amp;"'!"&amp;J3978),"")</f>
        <v/>
      </c>
      <c r="I3978" s="1510"/>
      <c r="J3978" s="1506"/>
      <c r="K3978" s="4"/>
    </row>
    <row r="3979" spans="1:11" ht="15">
      <c r="A3979" s="5">
        <v>3920</v>
      </c>
      <c r="B3979" s="721"/>
      <c r="F3979" s="4" t="s">
        <v>4914</v>
      </c>
      <c r="G3979" s="1" t="b">
        <f t="shared" ca="1" si="63"/>
        <v>1</v>
      </c>
      <c r="H3979" s="1505" t="str" cm="1">
        <f t="array" aca="1" ref="H3979" ca="1">IF(I3979&lt;&gt;"",INDIRECT("'"&amp;I3979&amp;"'!"&amp;J3979),"")</f>
        <v/>
      </c>
      <c r="I3979" s="1510"/>
      <c r="J3979" s="1506"/>
      <c r="K3979" s="4"/>
    </row>
    <row r="3980" spans="1:11" ht="15">
      <c r="A3980" s="5">
        <v>3921</v>
      </c>
      <c r="B3980" s="721"/>
      <c r="F3980" s="4" t="s">
        <v>4914</v>
      </c>
      <c r="G3980" s="1" t="b">
        <f t="shared" ca="1" si="63"/>
        <v>1</v>
      </c>
      <c r="H3980" s="1505" t="str" cm="1">
        <f t="array" aca="1" ref="H3980" ca="1">IF(I3980&lt;&gt;"",INDIRECT("'"&amp;I3980&amp;"'!"&amp;J3980),"")</f>
        <v/>
      </c>
      <c r="I3980" s="1510"/>
      <c r="J3980" s="1506"/>
      <c r="K3980" s="4"/>
    </row>
    <row r="3981" spans="1:11" ht="15">
      <c r="A3981" s="5">
        <v>3922</v>
      </c>
      <c r="B3981" s="721"/>
      <c r="F3981" s="4" t="s">
        <v>4914</v>
      </c>
      <c r="G3981" s="1" t="b">
        <f t="shared" ca="1" si="63"/>
        <v>1</v>
      </c>
      <c r="H3981" s="1505" t="str" cm="1">
        <f t="array" aca="1" ref="H3981" ca="1">IF(I3981&lt;&gt;"",INDIRECT("'"&amp;I3981&amp;"'!"&amp;J3981),"")</f>
        <v/>
      </c>
      <c r="I3981" s="1510"/>
      <c r="J3981" s="1506"/>
      <c r="K3981" s="4"/>
    </row>
    <row r="3982" spans="1:11" ht="15">
      <c r="A3982" s="5">
        <v>3923</v>
      </c>
      <c r="B3982" s="721"/>
      <c r="F3982" s="4" t="s">
        <v>4914</v>
      </c>
      <c r="G3982" s="1" t="b">
        <f t="shared" ca="1" si="63"/>
        <v>1</v>
      </c>
      <c r="H3982" s="1505" t="str" cm="1">
        <f t="array" aca="1" ref="H3982" ca="1">IF(I3982&lt;&gt;"",INDIRECT("'"&amp;I3982&amp;"'!"&amp;J3982),"")</f>
        <v/>
      </c>
      <c r="I3982" s="1510"/>
      <c r="J3982" s="1506"/>
      <c r="K3982" s="4"/>
    </row>
    <row r="3983" spans="1:11" ht="15">
      <c r="A3983" s="5">
        <v>3924</v>
      </c>
      <c r="B3983" s="721"/>
      <c r="F3983" s="4" t="s">
        <v>4914</v>
      </c>
      <c r="G3983" s="1" t="b">
        <f t="shared" ca="1" si="63"/>
        <v>1</v>
      </c>
      <c r="H3983" s="1505" t="str" cm="1">
        <f t="array" aca="1" ref="H3983" ca="1">IF(I3983&lt;&gt;"",INDIRECT("'"&amp;I3983&amp;"'!"&amp;J3983),"")</f>
        <v/>
      </c>
      <c r="I3983" s="1510"/>
      <c r="J3983" s="1506"/>
      <c r="K3983" s="4"/>
    </row>
    <row r="3984" spans="1:11" ht="15">
      <c r="A3984" s="5">
        <v>3925</v>
      </c>
      <c r="B3984" s="721"/>
      <c r="F3984" s="4" t="s">
        <v>4914</v>
      </c>
      <c r="G3984" s="1" t="b">
        <f t="shared" ca="1" si="63"/>
        <v>1</v>
      </c>
      <c r="H3984" s="1505" t="str" cm="1">
        <f t="array" aca="1" ref="H3984" ca="1">IF(I3984&lt;&gt;"",INDIRECT("'"&amp;I3984&amp;"'!"&amp;J3984),"")</f>
        <v/>
      </c>
      <c r="I3984" s="1510"/>
      <c r="J3984" s="1506"/>
      <c r="K3984" s="4"/>
    </row>
    <row r="3985" spans="1:11" ht="15">
      <c r="A3985" s="5">
        <v>3926</v>
      </c>
      <c r="B3985" s="721"/>
      <c r="F3985" s="4" t="s">
        <v>4914</v>
      </c>
      <c r="G3985" s="1" t="b">
        <f t="shared" ca="1" si="63"/>
        <v>1</v>
      </c>
      <c r="H3985" s="1505" t="str" cm="1">
        <f t="array" aca="1" ref="H3985" ca="1">IF(I3985&lt;&gt;"",INDIRECT("'"&amp;I3985&amp;"'!"&amp;J3985),"")</f>
        <v/>
      </c>
      <c r="I3985" s="1510"/>
      <c r="J3985" s="1506"/>
      <c r="K3985" s="4"/>
    </row>
    <row r="3986" spans="1:11" ht="15">
      <c r="A3986" s="5">
        <v>3927</v>
      </c>
      <c r="B3986" s="721"/>
      <c r="F3986" s="4" t="s">
        <v>4914</v>
      </c>
      <c r="G3986" s="1" t="b">
        <f t="shared" ca="1" si="63"/>
        <v>1</v>
      </c>
      <c r="H3986" s="1505" t="str" cm="1">
        <f t="array" aca="1" ref="H3986" ca="1">IF(I3986&lt;&gt;"",INDIRECT("'"&amp;I3986&amp;"'!"&amp;J3986),"")</f>
        <v/>
      </c>
      <c r="I3986" s="1510"/>
      <c r="J3986" s="1506"/>
      <c r="K3986" s="4"/>
    </row>
    <row r="3987" spans="1:11" ht="15">
      <c r="A3987" s="5">
        <v>3928</v>
      </c>
      <c r="B3987" s="721"/>
      <c r="F3987" s="4" t="s">
        <v>4914</v>
      </c>
      <c r="G3987" s="1" t="b">
        <f t="shared" ca="1" si="63"/>
        <v>1</v>
      </c>
      <c r="H3987" s="1505" t="str" cm="1">
        <f t="array" aca="1" ref="H3987" ca="1">IF(I3987&lt;&gt;"",INDIRECT("'"&amp;I3987&amp;"'!"&amp;J3987),"")</f>
        <v/>
      </c>
      <c r="I3987" s="1510"/>
      <c r="J3987" s="1506"/>
      <c r="K3987" s="4"/>
    </row>
    <row r="3988" spans="1:11" ht="15">
      <c r="A3988" s="5">
        <v>3929</v>
      </c>
      <c r="B3988" s="721"/>
      <c r="F3988" s="4" t="s">
        <v>4914</v>
      </c>
      <c r="G3988" s="1" t="b">
        <f t="shared" ca="1" si="63"/>
        <v>1</v>
      </c>
      <c r="H3988" s="1505" t="str" cm="1">
        <f t="array" aca="1" ref="H3988" ca="1">IF(I3988&lt;&gt;"",INDIRECT("'"&amp;I3988&amp;"'!"&amp;J3988),"")</f>
        <v/>
      </c>
      <c r="I3988" s="1510"/>
      <c r="J3988" s="1506"/>
      <c r="K3988" s="4"/>
    </row>
    <row r="3989" spans="1:11" ht="15">
      <c r="A3989" s="5">
        <v>3930</v>
      </c>
      <c r="B3989" s="721"/>
      <c r="F3989" s="4" t="s">
        <v>4914</v>
      </c>
      <c r="G3989" s="1" t="b">
        <f t="shared" ca="1" si="63"/>
        <v>1</v>
      </c>
      <c r="H3989" s="1505" t="str" cm="1">
        <f t="array" aca="1" ref="H3989" ca="1">IF(I3989&lt;&gt;"",INDIRECT("'"&amp;I3989&amp;"'!"&amp;J3989),"")</f>
        <v/>
      </c>
      <c r="I3989" s="1510"/>
      <c r="J3989" s="1506"/>
      <c r="K3989" s="4"/>
    </row>
    <row r="3990" spans="1:11" ht="15">
      <c r="A3990" s="5">
        <v>3931</v>
      </c>
      <c r="B3990" s="721"/>
      <c r="F3990" s="4" t="s">
        <v>4914</v>
      </c>
      <c r="G3990" s="1" t="b">
        <f t="shared" ca="1" si="63"/>
        <v>1</v>
      </c>
      <c r="H3990" s="1505" t="str" cm="1">
        <f t="array" aca="1" ref="H3990" ca="1">IF(I3990&lt;&gt;"",INDIRECT("'"&amp;I3990&amp;"'!"&amp;J3990),"")</f>
        <v/>
      </c>
      <c r="I3990" s="1510"/>
      <c r="J3990" s="1506"/>
      <c r="K3990" s="4"/>
    </row>
    <row r="3991" spans="1:11" ht="15">
      <c r="A3991" s="5">
        <v>3932</v>
      </c>
      <c r="B3991" s="721"/>
      <c r="F3991" s="4" t="s">
        <v>4914</v>
      </c>
      <c r="G3991" s="1" t="b">
        <f t="shared" ca="1" si="63"/>
        <v>1</v>
      </c>
      <c r="H3991" s="1505" t="str" cm="1">
        <f t="array" aca="1" ref="H3991" ca="1">IF(I3991&lt;&gt;"",INDIRECT("'"&amp;I3991&amp;"'!"&amp;J3991),"")</f>
        <v/>
      </c>
      <c r="I3991" s="1510"/>
      <c r="J3991" s="1506"/>
      <c r="K3991" s="4"/>
    </row>
    <row r="3992" spans="1:11" ht="15">
      <c r="A3992" s="5">
        <v>3933</v>
      </c>
      <c r="B3992" s="721"/>
      <c r="F3992" s="4" t="s">
        <v>4914</v>
      </c>
      <c r="G3992" s="1" t="b">
        <f t="shared" ca="1" si="63"/>
        <v>1</v>
      </c>
      <c r="H3992" s="1505" t="str" cm="1">
        <f t="array" aca="1" ref="H3992" ca="1">IF(I3992&lt;&gt;"",INDIRECT("'"&amp;I3992&amp;"'!"&amp;J3992),"")</f>
        <v/>
      </c>
      <c r="I3992" s="1510"/>
      <c r="J3992" s="1506"/>
      <c r="K3992" s="4"/>
    </row>
    <row r="3993" spans="1:11" ht="15">
      <c r="A3993" s="5">
        <v>3934</v>
      </c>
      <c r="B3993" s="721"/>
      <c r="F3993" s="4" t="s">
        <v>4914</v>
      </c>
      <c r="G3993" s="1" t="b">
        <f t="shared" ca="1" si="63"/>
        <v>1</v>
      </c>
      <c r="H3993" s="1505" t="str" cm="1">
        <f t="array" aca="1" ref="H3993" ca="1">IF(I3993&lt;&gt;"",INDIRECT("'"&amp;I3993&amp;"'!"&amp;J3993),"")</f>
        <v/>
      </c>
      <c r="I3993" s="1510"/>
      <c r="J3993" s="1506"/>
      <c r="K3993" s="4"/>
    </row>
    <row r="3994" spans="1:11" ht="15">
      <c r="A3994" s="5">
        <v>3935</v>
      </c>
      <c r="B3994" s="721"/>
      <c r="F3994" s="4" t="s">
        <v>4914</v>
      </c>
      <c r="G3994" s="1" t="b">
        <f t="shared" ca="1" si="63"/>
        <v>1</v>
      </c>
      <c r="H3994" s="1505" t="str" cm="1">
        <f t="array" aca="1" ref="H3994" ca="1">IF(I3994&lt;&gt;"",INDIRECT("'"&amp;I3994&amp;"'!"&amp;J3994),"")</f>
        <v/>
      </c>
      <c r="I3994" s="1510"/>
      <c r="J3994" s="1506"/>
      <c r="K3994" s="4"/>
    </row>
    <row r="3995" spans="1:11" ht="15">
      <c r="A3995" s="5">
        <v>3936</v>
      </c>
      <c r="B3995" s="721"/>
      <c r="F3995" s="4" t="s">
        <v>4914</v>
      </c>
      <c r="G3995" s="1" t="b">
        <f t="shared" ca="1" si="63"/>
        <v>1</v>
      </c>
      <c r="H3995" s="1505" t="str" cm="1">
        <f t="array" aca="1" ref="H3995" ca="1">IF(I3995&lt;&gt;"",INDIRECT("'"&amp;I3995&amp;"'!"&amp;J3995),"")</f>
        <v/>
      </c>
      <c r="I3995" s="1510"/>
      <c r="J3995" s="1506"/>
      <c r="K3995" s="4"/>
    </row>
    <row r="3996" spans="1:11" ht="15">
      <c r="A3996" s="5">
        <v>3937</v>
      </c>
      <c r="B3996" s="721"/>
      <c r="F3996" s="4" t="s">
        <v>4914</v>
      </c>
      <c r="G3996" s="1" t="b">
        <f t="shared" ca="1" si="63"/>
        <v>1</v>
      </c>
      <c r="H3996" s="1505" t="str" cm="1">
        <f t="array" aca="1" ref="H3996" ca="1">IF(I3996&lt;&gt;"",INDIRECT("'"&amp;I3996&amp;"'!"&amp;J3996),"")</f>
        <v/>
      </c>
      <c r="I3996" s="1510"/>
      <c r="J3996" s="1506"/>
      <c r="K3996" s="4"/>
    </row>
    <row r="3997" spans="1:11" ht="15">
      <c r="A3997" s="5">
        <v>3938</v>
      </c>
      <c r="B3997" s="721"/>
      <c r="F3997" s="4" t="s">
        <v>4914</v>
      </c>
      <c r="G3997" s="1" t="b">
        <f t="shared" ca="1" si="63"/>
        <v>1</v>
      </c>
      <c r="H3997" s="1505" t="str" cm="1">
        <f t="array" aca="1" ref="H3997" ca="1">IF(I3997&lt;&gt;"",INDIRECT("'"&amp;I3997&amp;"'!"&amp;J3997),"")</f>
        <v/>
      </c>
      <c r="I3997" s="1510"/>
      <c r="J3997" s="1506"/>
      <c r="K3997" s="4"/>
    </row>
    <row r="3998" spans="1:11" ht="15">
      <c r="A3998" s="5">
        <v>3939</v>
      </c>
      <c r="B3998" s="721"/>
      <c r="F3998" s="4" t="s">
        <v>4914</v>
      </c>
      <c r="G3998" s="1" t="b">
        <f t="shared" ca="1" si="63"/>
        <v>1</v>
      </c>
      <c r="H3998" s="1505" t="str" cm="1">
        <f t="array" aca="1" ref="H3998" ca="1">IF(I3998&lt;&gt;"",INDIRECT("'"&amp;I3998&amp;"'!"&amp;J3998),"")</f>
        <v/>
      </c>
      <c r="I3998" s="1510"/>
      <c r="J3998" s="1506"/>
      <c r="K3998" s="4"/>
    </row>
    <row r="3999" spans="1:11" ht="15">
      <c r="A3999" s="5">
        <v>3940</v>
      </c>
      <c r="B3999" s="721"/>
      <c r="F3999" s="4" t="s">
        <v>4914</v>
      </c>
      <c r="G3999" s="1" t="b">
        <f t="shared" ca="1" si="63"/>
        <v>1</v>
      </c>
      <c r="H3999" s="1505" t="str" cm="1">
        <f t="array" aca="1" ref="H3999" ca="1">IF(I3999&lt;&gt;"",INDIRECT("'"&amp;I3999&amp;"'!"&amp;J3999),"")</f>
        <v/>
      </c>
      <c r="I3999" s="1510"/>
      <c r="J3999" s="1506"/>
      <c r="K3999" s="4"/>
    </row>
    <row r="4000" spans="1:11" ht="15">
      <c r="A4000" s="5">
        <v>3941</v>
      </c>
      <c r="B4000" s="721"/>
      <c r="F4000" s="4" t="s">
        <v>4914</v>
      </c>
      <c r="G4000" s="1" t="b">
        <f t="shared" ref="G4000:G4063" ca="1" si="64">H4000=B4000</f>
        <v>1</v>
      </c>
      <c r="H4000" s="1505" t="str" cm="1">
        <f t="array" aca="1" ref="H4000" ca="1">IF(I4000&lt;&gt;"",INDIRECT("'"&amp;I4000&amp;"'!"&amp;J4000),"")</f>
        <v/>
      </c>
      <c r="I4000" s="1510"/>
      <c r="J4000" s="1506"/>
      <c r="K4000" s="4"/>
    </row>
    <row r="4001" spans="1:11" ht="15">
      <c r="A4001" s="5">
        <v>3942</v>
      </c>
      <c r="B4001" s="721"/>
      <c r="F4001" s="4" t="s">
        <v>4914</v>
      </c>
      <c r="G4001" s="1" t="b">
        <f t="shared" ca="1" si="64"/>
        <v>1</v>
      </c>
      <c r="H4001" s="1505" t="str" cm="1">
        <f t="array" aca="1" ref="H4001" ca="1">IF(I4001&lt;&gt;"",INDIRECT("'"&amp;I4001&amp;"'!"&amp;J4001),"")</f>
        <v/>
      </c>
      <c r="I4001" s="1510"/>
      <c r="J4001" s="1506"/>
      <c r="K4001" s="4"/>
    </row>
    <row r="4002" spans="1:11" ht="15">
      <c r="A4002" s="5">
        <v>3943</v>
      </c>
      <c r="B4002" s="721"/>
      <c r="F4002" s="4" t="s">
        <v>4914</v>
      </c>
      <c r="G4002" s="1" t="b">
        <f t="shared" ca="1" si="64"/>
        <v>1</v>
      </c>
      <c r="H4002" s="1505" t="str" cm="1">
        <f t="array" aca="1" ref="H4002" ca="1">IF(I4002&lt;&gt;"",INDIRECT("'"&amp;I4002&amp;"'!"&amp;J4002),"")</f>
        <v/>
      </c>
      <c r="I4002" s="1510"/>
      <c r="J4002" s="1506"/>
      <c r="K4002" s="4"/>
    </row>
    <row r="4003" spans="1:11" ht="15">
      <c r="A4003" s="5">
        <v>3944</v>
      </c>
      <c r="B4003" s="721"/>
      <c r="F4003" s="4" t="s">
        <v>4914</v>
      </c>
      <c r="G4003" s="1" t="b">
        <f t="shared" ca="1" si="64"/>
        <v>1</v>
      </c>
      <c r="H4003" s="1505" t="str" cm="1">
        <f t="array" aca="1" ref="H4003" ca="1">IF(I4003&lt;&gt;"",INDIRECT("'"&amp;I4003&amp;"'!"&amp;J4003),"")</f>
        <v/>
      </c>
      <c r="I4003" s="1510"/>
      <c r="J4003" s="1506"/>
      <c r="K4003" s="4"/>
    </row>
    <row r="4004" spans="1:11" ht="15">
      <c r="A4004" s="5">
        <v>3945</v>
      </c>
      <c r="B4004" s="721"/>
      <c r="F4004" s="4" t="s">
        <v>4914</v>
      </c>
      <c r="G4004" s="1" t="b">
        <f t="shared" ca="1" si="64"/>
        <v>1</v>
      </c>
      <c r="H4004" s="1505" t="str" cm="1">
        <f t="array" aca="1" ref="H4004" ca="1">IF(I4004&lt;&gt;"",INDIRECT("'"&amp;I4004&amp;"'!"&amp;J4004),"")</f>
        <v/>
      </c>
      <c r="I4004" s="1510"/>
      <c r="J4004" s="1506"/>
      <c r="K4004" s="4"/>
    </row>
    <row r="4005" spans="1:11" ht="15">
      <c r="A4005" s="5">
        <v>3946</v>
      </c>
      <c r="B4005" s="721"/>
      <c r="F4005" s="4" t="s">
        <v>4914</v>
      </c>
      <c r="G4005" s="1" t="b">
        <f t="shared" ca="1" si="64"/>
        <v>1</v>
      </c>
      <c r="H4005" s="1505" t="str" cm="1">
        <f t="array" aca="1" ref="H4005" ca="1">IF(I4005&lt;&gt;"",INDIRECT("'"&amp;I4005&amp;"'!"&amp;J4005),"")</f>
        <v/>
      </c>
      <c r="I4005" s="1510"/>
      <c r="J4005" s="1506"/>
      <c r="K4005" s="4"/>
    </row>
    <row r="4006" spans="1:11" ht="15">
      <c r="A4006" s="5">
        <v>3947</v>
      </c>
      <c r="B4006" s="721"/>
      <c r="F4006" s="4" t="s">
        <v>4914</v>
      </c>
      <c r="G4006" s="1" t="b">
        <f t="shared" ca="1" si="64"/>
        <v>1</v>
      </c>
      <c r="H4006" s="1505" t="str" cm="1">
        <f t="array" aca="1" ref="H4006" ca="1">IF(I4006&lt;&gt;"",INDIRECT("'"&amp;I4006&amp;"'!"&amp;J4006),"")</f>
        <v/>
      </c>
      <c r="I4006" s="1510"/>
      <c r="J4006" s="1506"/>
      <c r="K4006" s="4"/>
    </row>
    <row r="4007" spans="1:11" ht="15">
      <c r="A4007" s="5">
        <v>3948</v>
      </c>
      <c r="B4007" s="721"/>
      <c r="F4007" s="4" t="s">
        <v>4914</v>
      </c>
      <c r="G4007" s="1" t="b">
        <f t="shared" ca="1" si="64"/>
        <v>1</v>
      </c>
      <c r="H4007" s="1505" t="str" cm="1">
        <f t="array" aca="1" ref="H4007" ca="1">IF(I4007&lt;&gt;"",INDIRECT("'"&amp;I4007&amp;"'!"&amp;J4007),"")</f>
        <v/>
      </c>
      <c r="I4007" s="1510"/>
      <c r="J4007" s="1506"/>
      <c r="K4007" s="4"/>
    </row>
    <row r="4008" spans="1:11" ht="15">
      <c r="A4008" s="5">
        <v>3949</v>
      </c>
      <c r="B4008" s="721"/>
      <c r="F4008" s="4" t="s">
        <v>4914</v>
      </c>
      <c r="G4008" s="1" t="b">
        <f t="shared" ca="1" si="64"/>
        <v>1</v>
      </c>
      <c r="H4008" s="1505" t="str" cm="1">
        <f t="array" aca="1" ref="H4008" ca="1">IF(I4008&lt;&gt;"",INDIRECT("'"&amp;I4008&amp;"'!"&amp;J4008),"")</f>
        <v/>
      </c>
      <c r="I4008" s="1510"/>
      <c r="J4008" s="1506"/>
      <c r="K4008" s="4"/>
    </row>
    <row r="4009" spans="1:11" ht="15">
      <c r="A4009" s="5">
        <v>3950</v>
      </c>
      <c r="B4009" s="721"/>
      <c r="F4009" s="4" t="s">
        <v>4914</v>
      </c>
      <c r="G4009" s="1" t="b">
        <f t="shared" ca="1" si="64"/>
        <v>1</v>
      </c>
      <c r="H4009" s="1505" t="str" cm="1">
        <f t="array" aca="1" ref="H4009" ca="1">IF(I4009&lt;&gt;"",INDIRECT("'"&amp;I4009&amp;"'!"&amp;J4009),"")</f>
        <v/>
      </c>
      <c r="I4009" s="1510"/>
      <c r="J4009" s="1506"/>
      <c r="K4009" s="4"/>
    </row>
    <row r="4010" spans="1:11" ht="15">
      <c r="A4010" s="5">
        <v>3951</v>
      </c>
      <c r="B4010" s="721"/>
      <c r="F4010" s="4" t="s">
        <v>4914</v>
      </c>
      <c r="G4010" s="1" t="b">
        <f t="shared" ca="1" si="64"/>
        <v>1</v>
      </c>
      <c r="H4010" s="1505" t="str" cm="1">
        <f t="array" aca="1" ref="H4010" ca="1">IF(I4010&lt;&gt;"",INDIRECT("'"&amp;I4010&amp;"'!"&amp;J4010),"")</f>
        <v/>
      </c>
      <c r="I4010" s="1510"/>
      <c r="J4010" s="1506"/>
      <c r="K4010" s="4"/>
    </row>
    <row r="4011" spans="1:11" ht="15">
      <c r="A4011" s="5">
        <v>3952</v>
      </c>
      <c r="B4011" s="721"/>
      <c r="F4011" s="4" t="s">
        <v>4914</v>
      </c>
      <c r="G4011" s="1" t="b">
        <f t="shared" ca="1" si="64"/>
        <v>1</v>
      </c>
      <c r="H4011" s="1505" t="str" cm="1">
        <f t="array" aca="1" ref="H4011" ca="1">IF(I4011&lt;&gt;"",INDIRECT("'"&amp;I4011&amp;"'!"&amp;J4011),"")</f>
        <v/>
      </c>
      <c r="I4011" s="1510"/>
      <c r="J4011" s="1506"/>
      <c r="K4011" s="4"/>
    </row>
    <row r="4012" spans="1:11" ht="15">
      <c r="A4012" s="5">
        <v>3953</v>
      </c>
      <c r="B4012" s="721"/>
      <c r="F4012" s="4" t="s">
        <v>4914</v>
      </c>
      <c r="G4012" s="1" t="b">
        <f t="shared" ca="1" si="64"/>
        <v>1</v>
      </c>
      <c r="H4012" s="1505" t="str" cm="1">
        <f t="array" aca="1" ref="H4012" ca="1">IF(I4012&lt;&gt;"",INDIRECT("'"&amp;I4012&amp;"'!"&amp;J4012),"")</f>
        <v/>
      </c>
      <c r="I4012" s="1510"/>
      <c r="J4012" s="1506"/>
      <c r="K4012" s="4"/>
    </row>
    <row r="4013" spans="1:11" ht="15">
      <c r="A4013" s="5">
        <v>3954</v>
      </c>
      <c r="B4013" s="721"/>
      <c r="F4013" s="4" t="s">
        <v>4914</v>
      </c>
      <c r="G4013" s="1" t="b">
        <f t="shared" ca="1" si="64"/>
        <v>1</v>
      </c>
      <c r="H4013" s="1505" t="str" cm="1">
        <f t="array" aca="1" ref="H4013" ca="1">IF(I4013&lt;&gt;"",INDIRECT("'"&amp;I4013&amp;"'!"&amp;J4013),"")</f>
        <v/>
      </c>
      <c r="I4013" s="1510"/>
      <c r="J4013" s="1506"/>
      <c r="K4013" s="4"/>
    </row>
    <row r="4014" spans="1:11" ht="15">
      <c r="A4014" s="5">
        <v>3955</v>
      </c>
      <c r="B4014" s="721"/>
      <c r="F4014" s="4" t="s">
        <v>4914</v>
      </c>
      <c r="G4014" s="1" t="b">
        <f t="shared" ca="1" si="64"/>
        <v>1</v>
      </c>
      <c r="H4014" s="1505" t="str" cm="1">
        <f t="array" aca="1" ref="H4014" ca="1">IF(I4014&lt;&gt;"",INDIRECT("'"&amp;I4014&amp;"'!"&amp;J4014),"")</f>
        <v/>
      </c>
      <c r="I4014" s="1510"/>
      <c r="J4014" s="1506"/>
      <c r="K4014" s="4"/>
    </row>
    <row r="4015" spans="1:11" ht="15">
      <c r="A4015" s="5">
        <v>3956</v>
      </c>
      <c r="B4015" s="721"/>
      <c r="F4015" s="4" t="s">
        <v>4914</v>
      </c>
      <c r="G4015" s="1" t="b">
        <f t="shared" ca="1" si="64"/>
        <v>1</v>
      </c>
      <c r="H4015" s="1505" t="str" cm="1">
        <f t="array" aca="1" ref="H4015" ca="1">IF(I4015&lt;&gt;"",INDIRECT("'"&amp;I4015&amp;"'!"&amp;J4015),"")</f>
        <v/>
      </c>
      <c r="I4015" s="1510"/>
      <c r="J4015" s="1506"/>
      <c r="K4015" s="4"/>
    </row>
    <row r="4016" spans="1:11" ht="15">
      <c r="A4016" s="5">
        <v>3957</v>
      </c>
      <c r="B4016" s="721"/>
      <c r="F4016" s="4" t="s">
        <v>4914</v>
      </c>
      <c r="G4016" s="1" t="b">
        <f t="shared" ca="1" si="64"/>
        <v>1</v>
      </c>
      <c r="H4016" s="1505" t="str" cm="1">
        <f t="array" aca="1" ref="H4016" ca="1">IF(I4016&lt;&gt;"",INDIRECT("'"&amp;I4016&amp;"'!"&amp;J4016),"")</f>
        <v/>
      </c>
      <c r="I4016" s="1510"/>
      <c r="J4016" s="1506"/>
      <c r="K4016" s="4"/>
    </row>
    <row r="4017" spans="1:11" ht="15">
      <c r="A4017" s="5">
        <v>3958</v>
      </c>
      <c r="B4017" s="721"/>
      <c r="F4017" s="4" t="s">
        <v>4914</v>
      </c>
      <c r="G4017" s="1" t="b">
        <f t="shared" ca="1" si="64"/>
        <v>1</v>
      </c>
      <c r="H4017" s="1505" t="str" cm="1">
        <f t="array" aca="1" ref="H4017" ca="1">IF(I4017&lt;&gt;"",INDIRECT("'"&amp;I4017&amp;"'!"&amp;J4017),"")</f>
        <v/>
      </c>
      <c r="I4017" s="1510"/>
      <c r="J4017" s="1506"/>
      <c r="K4017" s="4"/>
    </row>
    <row r="4018" spans="1:11" ht="15">
      <c r="A4018" s="5">
        <v>3959</v>
      </c>
      <c r="B4018" s="721"/>
      <c r="F4018" s="4" t="s">
        <v>4914</v>
      </c>
      <c r="G4018" s="1" t="b">
        <f t="shared" ca="1" si="64"/>
        <v>1</v>
      </c>
      <c r="H4018" s="1505" t="str" cm="1">
        <f t="array" aca="1" ref="H4018" ca="1">IF(I4018&lt;&gt;"",INDIRECT("'"&amp;I4018&amp;"'!"&amp;J4018),"")</f>
        <v/>
      </c>
      <c r="I4018" s="1510"/>
      <c r="J4018" s="1506"/>
      <c r="K4018" s="4"/>
    </row>
    <row r="4019" spans="1:11" ht="15">
      <c r="A4019" s="5">
        <v>3960</v>
      </c>
      <c r="B4019" s="721"/>
      <c r="F4019" s="4" t="s">
        <v>4914</v>
      </c>
      <c r="G4019" s="1" t="b">
        <f t="shared" ca="1" si="64"/>
        <v>1</v>
      </c>
      <c r="H4019" s="1505" t="str" cm="1">
        <f t="array" aca="1" ref="H4019" ca="1">IF(I4019&lt;&gt;"",INDIRECT("'"&amp;I4019&amp;"'!"&amp;J4019),"")</f>
        <v/>
      </c>
      <c r="I4019" s="1510"/>
      <c r="J4019" s="1506"/>
      <c r="K4019" s="4"/>
    </row>
    <row r="4020" spans="1:11" ht="15">
      <c r="A4020" s="5">
        <v>3961</v>
      </c>
      <c r="B4020" s="721"/>
      <c r="F4020" s="4" t="s">
        <v>4914</v>
      </c>
      <c r="G4020" s="1" t="b">
        <f t="shared" ca="1" si="64"/>
        <v>1</v>
      </c>
      <c r="H4020" s="1505" t="str" cm="1">
        <f t="array" aca="1" ref="H4020" ca="1">IF(I4020&lt;&gt;"",INDIRECT("'"&amp;I4020&amp;"'!"&amp;J4020),"")</f>
        <v/>
      </c>
      <c r="I4020" s="1510"/>
      <c r="J4020" s="1506"/>
      <c r="K4020" s="4"/>
    </row>
    <row r="4021" spans="1:11" ht="15">
      <c r="A4021" s="5">
        <v>3962</v>
      </c>
      <c r="B4021" s="721"/>
      <c r="F4021" s="4" t="s">
        <v>4914</v>
      </c>
      <c r="G4021" s="1" t="b">
        <f t="shared" ca="1" si="64"/>
        <v>1</v>
      </c>
      <c r="H4021" s="1505" t="str" cm="1">
        <f t="array" aca="1" ref="H4021" ca="1">IF(I4021&lt;&gt;"",INDIRECT("'"&amp;I4021&amp;"'!"&amp;J4021),"")</f>
        <v/>
      </c>
      <c r="I4021" s="1510"/>
      <c r="J4021" s="1506"/>
      <c r="K4021" s="4"/>
    </row>
    <row r="4022" spans="1:11" ht="15">
      <c r="A4022" s="5">
        <v>3963</v>
      </c>
      <c r="B4022" s="721"/>
      <c r="F4022" s="4" t="s">
        <v>4914</v>
      </c>
      <c r="G4022" s="1" t="b">
        <f t="shared" ca="1" si="64"/>
        <v>1</v>
      </c>
      <c r="H4022" s="1505" t="str" cm="1">
        <f t="array" aca="1" ref="H4022" ca="1">IF(I4022&lt;&gt;"",INDIRECT("'"&amp;I4022&amp;"'!"&amp;J4022),"")</f>
        <v/>
      </c>
      <c r="I4022" s="1510"/>
      <c r="J4022" s="1506"/>
      <c r="K4022" s="4"/>
    </row>
    <row r="4023" spans="1:11" ht="15">
      <c r="A4023" s="5">
        <v>3964</v>
      </c>
      <c r="B4023" s="721"/>
      <c r="F4023" s="4" t="s">
        <v>4914</v>
      </c>
      <c r="G4023" s="1" t="b">
        <f t="shared" ca="1" si="64"/>
        <v>1</v>
      </c>
      <c r="H4023" s="1505" t="str" cm="1">
        <f t="array" aca="1" ref="H4023" ca="1">IF(I4023&lt;&gt;"",INDIRECT("'"&amp;I4023&amp;"'!"&amp;J4023),"")</f>
        <v/>
      </c>
      <c r="I4023" s="1510"/>
      <c r="J4023" s="1506"/>
      <c r="K4023" s="4"/>
    </row>
    <row r="4024" spans="1:11" ht="15">
      <c r="A4024" s="5">
        <v>3965</v>
      </c>
      <c r="B4024" s="721"/>
      <c r="F4024" s="4" t="s">
        <v>4914</v>
      </c>
      <c r="G4024" s="1" t="b">
        <f t="shared" ca="1" si="64"/>
        <v>1</v>
      </c>
      <c r="H4024" s="1505" t="str" cm="1">
        <f t="array" aca="1" ref="H4024" ca="1">IF(I4024&lt;&gt;"",INDIRECT("'"&amp;I4024&amp;"'!"&amp;J4024),"")</f>
        <v/>
      </c>
      <c r="I4024" s="1510"/>
      <c r="J4024" s="1506"/>
      <c r="K4024" s="4"/>
    </row>
    <row r="4025" spans="1:11" ht="15">
      <c r="A4025" s="5">
        <v>3966</v>
      </c>
      <c r="B4025" s="721"/>
      <c r="F4025" s="4" t="s">
        <v>4914</v>
      </c>
      <c r="G4025" s="1" t="b">
        <f t="shared" ca="1" si="64"/>
        <v>1</v>
      </c>
      <c r="H4025" s="1505" t="str" cm="1">
        <f t="array" aca="1" ref="H4025" ca="1">IF(I4025&lt;&gt;"",INDIRECT("'"&amp;I4025&amp;"'!"&amp;J4025),"")</f>
        <v/>
      </c>
      <c r="I4025" s="1510"/>
      <c r="J4025" s="1506"/>
      <c r="K4025" s="4"/>
    </row>
    <row r="4026" spans="1:11" ht="15">
      <c r="A4026" s="5">
        <v>3967</v>
      </c>
      <c r="B4026" s="721"/>
      <c r="F4026" s="4" t="s">
        <v>4914</v>
      </c>
      <c r="G4026" s="1" t="b">
        <f t="shared" ca="1" si="64"/>
        <v>1</v>
      </c>
      <c r="H4026" s="1505" t="str" cm="1">
        <f t="array" aca="1" ref="H4026" ca="1">IF(I4026&lt;&gt;"",INDIRECT("'"&amp;I4026&amp;"'!"&amp;J4026),"")</f>
        <v/>
      </c>
      <c r="I4026" s="1510"/>
      <c r="J4026" s="1506"/>
      <c r="K4026" s="4"/>
    </row>
    <row r="4027" spans="1:11" ht="15">
      <c r="A4027" s="5">
        <v>3968</v>
      </c>
      <c r="B4027" s="721"/>
      <c r="F4027" s="4" t="s">
        <v>4914</v>
      </c>
      <c r="G4027" s="1" t="b">
        <f t="shared" ca="1" si="64"/>
        <v>1</v>
      </c>
      <c r="H4027" s="1505" t="str" cm="1">
        <f t="array" aca="1" ref="H4027" ca="1">IF(I4027&lt;&gt;"",INDIRECT("'"&amp;I4027&amp;"'!"&amp;J4027),"")</f>
        <v/>
      </c>
      <c r="I4027" s="1510"/>
      <c r="J4027" s="1506"/>
      <c r="K4027" s="4"/>
    </row>
    <row r="4028" spans="1:11" ht="15">
      <c r="A4028" s="5">
        <v>3969</v>
      </c>
      <c r="B4028" s="721"/>
      <c r="F4028" s="4" t="s">
        <v>4914</v>
      </c>
      <c r="G4028" s="1" t="b">
        <f t="shared" ca="1" si="64"/>
        <v>1</v>
      </c>
      <c r="H4028" s="1505" t="str" cm="1">
        <f t="array" aca="1" ref="H4028" ca="1">IF(I4028&lt;&gt;"",INDIRECT("'"&amp;I4028&amp;"'!"&amp;J4028),"")</f>
        <v/>
      </c>
      <c r="I4028" s="1510"/>
      <c r="J4028" s="1506"/>
      <c r="K4028" s="4"/>
    </row>
    <row r="4029" spans="1:11" ht="15">
      <c r="A4029" s="5">
        <v>3970</v>
      </c>
      <c r="B4029" s="721"/>
      <c r="F4029" s="4" t="s">
        <v>4914</v>
      </c>
      <c r="G4029" s="1" t="b">
        <f t="shared" ca="1" si="64"/>
        <v>1</v>
      </c>
      <c r="H4029" s="1505" t="str" cm="1">
        <f t="array" aca="1" ref="H4029" ca="1">IF(I4029&lt;&gt;"",INDIRECT("'"&amp;I4029&amp;"'!"&amp;J4029),"")</f>
        <v/>
      </c>
      <c r="I4029" s="1510"/>
      <c r="J4029" s="1506"/>
      <c r="K4029" s="4"/>
    </row>
    <row r="4030" spans="1:11" ht="15">
      <c r="A4030" s="5">
        <v>3971</v>
      </c>
      <c r="B4030" s="721"/>
      <c r="F4030" s="4" t="s">
        <v>4914</v>
      </c>
      <c r="G4030" s="1" t="b">
        <f t="shared" ca="1" si="64"/>
        <v>1</v>
      </c>
      <c r="H4030" s="1505" t="str" cm="1">
        <f t="array" aca="1" ref="H4030" ca="1">IF(I4030&lt;&gt;"",INDIRECT("'"&amp;I4030&amp;"'!"&amp;J4030),"")</f>
        <v/>
      </c>
      <c r="I4030" s="1510"/>
      <c r="J4030" s="1506"/>
      <c r="K4030" s="4"/>
    </row>
    <row r="4031" spans="1:11" ht="15">
      <c r="A4031" s="5">
        <v>3972</v>
      </c>
      <c r="B4031" s="721"/>
      <c r="F4031" s="4" t="s">
        <v>4914</v>
      </c>
      <c r="G4031" s="1" t="b">
        <f t="shared" ca="1" si="64"/>
        <v>1</v>
      </c>
      <c r="H4031" s="1505" t="str" cm="1">
        <f t="array" aca="1" ref="H4031" ca="1">IF(I4031&lt;&gt;"",INDIRECT("'"&amp;I4031&amp;"'!"&amp;J4031),"")</f>
        <v/>
      </c>
      <c r="I4031" s="1510"/>
      <c r="J4031" s="1506"/>
      <c r="K4031" s="4"/>
    </row>
    <row r="4032" spans="1:11" ht="15">
      <c r="A4032" s="5">
        <v>3973</v>
      </c>
      <c r="B4032" s="721"/>
      <c r="F4032" s="4" t="s">
        <v>4914</v>
      </c>
      <c r="G4032" s="1" t="b">
        <f t="shared" ca="1" si="64"/>
        <v>1</v>
      </c>
      <c r="H4032" s="1505" t="str" cm="1">
        <f t="array" aca="1" ref="H4032" ca="1">IF(I4032&lt;&gt;"",INDIRECT("'"&amp;I4032&amp;"'!"&amp;J4032),"")</f>
        <v/>
      </c>
      <c r="I4032" s="1510"/>
      <c r="J4032" s="1506"/>
      <c r="K4032" s="4"/>
    </row>
    <row r="4033" spans="1:11" ht="15">
      <c r="A4033" s="5">
        <v>3974</v>
      </c>
      <c r="B4033" s="721"/>
      <c r="F4033" s="4" t="s">
        <v>4914</v>
      </c>
      <c r="G4033" s="1" t="b">
        <f t="shared" ca="1" si="64"/>
        <v>1</v>
      </c>
      <c r="H4033" s="1505" t="str" cm="1">
        <f t="array" aca="1" ref="H4033" ca="1">IF(I4033&lt;&gt;"",INDIRECT("'"&amp;I4033&amp;"'!"&amp;J4033),"")</f>
        <v/>
      </c>
      <c r="I4033" s="1510"/>
      <c r="J4033" s="1506"/>
      <c r="K4033" s="4"/>
    </row>
    <row r="4034" spans="1:11" ht="15">
      <c r="A4034" s="5">
        <v>3975</v>
      </c>
      <c r="B4034" s="721"/>
      <c r="F4034" s="4" t="s">
        <v>4914</v>
      </c>
      <c r="G4034" s="1" t="b">
        <f t="shared" ca="1" si="64"/>
        <v>1</v>
      </c>
      <c r="H4034" s="1505" t="str" cm="1">
        <f t="array" aca="1" ref="H4034" ca="1">IF(I4034&lt;&gt;"",INDIRECT("'"&amp;I4034&amp;"'!"&amp;J4034),"")</f>
        <v/>
      </c>
      <c r="I4034" s="1510"/>
      <c r="J4034" s="1506"/>
      <c r="K4034" s="4"/>
    </row>
    <row r="4035" spans="1:11" ht="15">
      <c r="A4035" s="5">
        <v>3976</v>
      </c>
      <c r="B4035" s="721"/>
      <c r="F4035" s="4" t="s">
        <v>4914</v>
      </c>
      <c r="G4035" s="1" t="b">
        <f t="shared" ca="1" si="64"/>
        <v>1</v>
      </c>
      <c r="H4035" s="1505" t="str" cm="1">
        <f t="array" aca="1" ref="H4035" ca="1">IF(I4035&lt;&gt;"",INDIRECT("'"&amp;I4035&amp;"'!"&amp;J4035),"")</f>
        <v/>
      </c>
      <c r="I4035" s="1510"/>
      <c r="J4035" s="1506"/>
      <c r="K4035" s="4"/>
    </row>
    <row r="4036" spans="1:11" ht="15">
      <c r="A4036" s="5">
        <v>3977</v>
      </c>
      <c r="B4036" s="721"/>
      <c r="F4036" s="4" t="s">
        <v>4914</v>
      </c>
      <c r="G4036" s="1" t="b">
        <f t="shared" ca="1" si="64"/>
        <v>1</v>
      </c>
      <c r="H4036" s="1505" t="str" cm="1">
        <f t="array" aca="1" ref="H4036" ca="1">IF(I4036&lt;&gt;"",INDIRECT("'"&amp;I4036&amp;"'!"&amp;J4036),"")</f>
        <v/>
      </c>
      <c r="I4036" s="1510"/>
      <c r="J4036" s="1506"/>
      <c r="K4036" s="4"/>
    </row>
    <row r="4037" spans="1:11" ht="15">
      <c r="A4037" s="5">
        <v>3978</v>
      </c>
      <c r="B4037" s="721"/>
      <c r="F4037" s="4" t="s">
        <v>4914</v>
      </c>
      <c r="G4037" s="1" t="b">
        <f t="shared" ca="1" si="64"/>
        <v>1</v>
      </c>
      <c r="H4037" s="1505" t="str" cm="1">
        <f t="array" aca="1" ref="H4037" ca="1">IF(I4037&lt;&gt;"",INDIRECT("'"&amp;I4037&amp;"'!"&amp;J4037),"")</f>
        <v/>
      </c>
      <c r="I4037" s="1510"/>
      <c r="J4037" s="1506"/>
      <c r="K4037" s="4"/>
    </row>
    <row r="4038" spans="1:11" ht="15">
      <c r="A4038" s="5">
        <v>3979</v>
      </c>
      <c r="B4038" s="721"/>
      <c r="F4038" s="4" t="s">
        <v>4914</v>
      </c>
      <c r="G4038" s="1" t="b">
        <f t="shared" ca="1" si="64"/>
        <v>1</v>
      </c>
      <c r="H4038" s="1505" t="str" cm="1">
        <f t="array" aca="1" ref="H4038" ca="1">IF(I4038&lt;&gt;"",INDIRECT("'"&amp;I4038&amp;"'!"&amp;J4038),"")</f>
        <v/>
      </c>
      <c r="I4038" s="1510"/>
      <c r="J4038" s="1506"/>
      <c r="K4038" s="4"/>
    </row>
    <row r="4039" spans="1:11" ht="15">
      <c r="A4039" s="5">
        <v>3980</v>
      </c>
      <c r="B4039" s="721"/>
      <c r="F4039" s="4" t="s">
        <v>4914</v>
      </c>
      <c r="G4039" s="1" t="b">
        <f t="shared" ca="1" si="64"/>
        <v>1</v>
      </c>
      <c r="H4039" s="1505" t="str" cm="1">
        <f t="array" aca="1" ref="H4039" ca="1">IF(I4039&lt;&gt;"",INDIRECT("'"&amp;I4039&amp;"'!"&amp;J4039),"")</f>
        <v/>
      </c>
      <c r="I4039" s="1510"/>
      <c r="J4039" s="1506"/>
      <c r="K4039" s="4"/>
    </row>
    <row r="4040" spans="1:11" ht="15">
      <c r="A4040" s="5">
        <v>3981</v>
      </c>
      <c r="B4040" s="721"/>
      <c r="F4040" s="4" t="s">
        <v>4914</v>
      </c>
      <c r="G4040" s="1" t="b">
        <f t="shared" ca="1" si="64"/>
        <v>1</v>
      </c>
      <c r="H4040" s="1505" t="str" cm="1">
        <f t="array" aca="1" ref="H4040" ca="1">IF(I4040&lt;&gt;"",INDIRECT("'"&amp;I4040&amp;"'!"&amp;J4040),"")</f>
        <v/>
      </c>
      <c r="I4040" s="1510"/>
      <c r="J4040" s="1506"/>
      <c r="K4040" s="4"/>
    </row>
    <row r="4041" spans="1:11" ht="15">
      <c r="A4041" s="5">
        <v>3982</v>
      </c>
      <c r="B4041" s="721"/>
      <c r="F4041" s="4" t="s">
        <v>4914</v>
      </c>
      <c r="G4041" s="1" t="b">
        <f t="shared" ca="1" si="64"/>
        <v>1</v>
      </c>
      <c r="H4041" s="1505" t="str" cm="1">
        <f t="array" aca="1" ref="H4041" ca="1">IF(I4041&lt;&gt;"",INDIRECT("'"&amp;I4041&amp;"'!"&amp;J4041),"")</f>
        <v/>
      </c>
      <c r="I4041" s="1510"/>
      <c r="J4041" s="1506"/>
      <c r="K4041" s="4"/>
    </row>
    <row r="4042" spans="1:11" ht="15">
      <c r="A4042" s="5">
        <v>3983</v>
      </c>
      <c r="B4042" s="721"/>
      <c r="F4042" s="4" t="s">
        <v>4914</v>
      </c>
      <c r="G4042" s="1" t="b">
        <f t="shared" ca="1" si="64"/>
        <v>1</v>
      </c>
      <c r="H4042" s="1505" t="str" cm="1">
        <f t="array" aca="1" ref="H4042" ca="1">IF(I4042&lt;&gt;"",INDIRECT("'"&amp;I4042&amp;"'!"&amp;J4042),"")</f>
        <v/>
      </c>
      <c r="I4042" s="1510"/>
      <c r="J4042" s="1506"/>
      <c r="K4042" s="4"/>
    </row>
    <row r="4043" spans="1:11" ht="15">
      <c r="A4043" s="5">
        <v>3984</v>
      </c>
      <c r="B4043" s="721"/>
      <c r="F4043" s="4" t="s">
        <v>4914</v>
      </c>
      <c r="G4043" s="1" t="b">
        <f t="shared" ca="1" si="64"/>
        <v>1</v>
      </c>
      <c r="H4043" s="1505" t="str" cm="1">
        <f t="array" aca="1" ref="H4043" ca="1">IF(I4043&lt;&gt;"",INDIRECT("'"&amp;I4043&amp;"'!"&amp;J4043),"")</f>
        <v/>
      </c>
      <c r="I4043" s="1510"/>
      <c r="J4043" s="1506"/>
      <c r="K4043" s="4"/>
    </row>
    <row r="4044" spans="1:11" ht="15">
      <c r="A4044" s="5">
        <v>3985</v>
      </c>
      <c r="B4044" s="721"/>
      <c r="F4044" s="4" t="s">
        <v>4914</v>
      </c>
      <c r="G4044" s="1" t="b">
        <f t="shared" ca="1" si="64"/>
        <v>1</v>
      </c>
      <c r="H4044" s="1505" t="str" cm="1">
        <f t="array" aca="1" ref="H4044" ca="1">IF(I4044&lt;&gt;"",INDIRECT("'"&amp;I4044&amp;"'!"&amp;J4044),"")</f>
        <v/>
      </c>
      <c r="I4044" s="1510"/>
      <c r="J4044" s="1506"/>
      <c r="K4044" s="4"/>
    </row>
    <row r="4045" spans="1:11" ht="15">
      <c r="A4045" s="5">
        <v>3986</v>
      </c>
      <c r="B4045" s="721"/>
      <c r="F4045" s="4" t="s">
        <v>4914</v>
      </c>
      <c r="G4045" s="1" t="b">
        <f t="shared" ca="1" si="64"/>
        <v>1</v>
      </c>
      <c r="H4045" s="1505" t="str" cm="1">
        <f t="array" aca="1" ref="H4045" ca="1">IF(I4045&lt;&gt;"",INDIRECT("'"&amp;I4045&amp;"'!"&amp;J4045),"")</f>
        <v/>
      </c>
      <c r="I4045" s="1510"/>
      <c r="J4045" s="1506"/>
      <c r="K4045" s="4"/>
    </row>
    <row r="4046" spans="1:11" ht="15">
      <c r="A4046" s="5">
        <v>3987</v>
      </c>
      <c r="B4046" s="721"/>
      <c r="F4046" s="4" t="s">
        <v>4914</v>
      </c>
      <c r="G4046" s="1" t="b">
        <f t="shared" ca="1" si="64"/>
        <v>1</v>
      </c>
      <c r="H4046" s="1505" t="str" cm="1">
        <f t="array" aca="1" ref="H4046" ca="1">IF(I4046&lt;&gt;"",INDIRECT("'"&amp;I4046&amp;"'!"&amp;J4046),"")</f>
        <v/>
      </c>
      <c r="I4046" s="1510"/>
      <c r="J4046" s="1506"/>
      <c r="K4046" s="4"/>
    </row>
    <row r="4047" spans="1:11" ht="15">
      <c r="A4047" s="5">
        <v>3988</v>
      </c>
      <c r="B4047" s="721"/>
      <c r="F4047" s="4" t="s">
        <v>4914</v>
      </c>
      <c r="G4047" s="1" t="b">
        <f t="shared" ca="1" si="64"/>
        <v>1</v>
      </c>
      <c r="H4047" s="1505" t="str" cm="1">
        <f t="array" aca="1" ref="H4047" ca="1">IF(I4047&lt;&gt;"",INDIRECT("'"&amp;I4047&amp;"'!"&amp;J4047),"")</f>
        <v/>
      </c>
      <c r="I4047" s="1510"/>
      <c r="J4047" s="1506"/>
      <c r="K4047" s="4"/>
    </row>
    <row r="4048" spans="1:11" ht="15">
      <c r="A4048" s="5">
        <v>3989</v>
      </c>
      <c r="B4048" s="721"/>
      <c r="F4048" s="4" t="s">
        <v>4914</v>
      </c>
      <c r="G4048" s="1" t="b">
        <f t="shared" ca="1" si="64"/>
        <v>1</v>
      </c>
      <c r="H4048" s="1505" t="str" cm="1">
        <f t="array" aca="1" ref="H4048" ca="1">IF(I4048&lt;&gt;"",INDIRECT("'"&amp;I4048&amp;"'!"&amp;J4048),"")</f>
        <v/>
      </c>
      <c r="I4048" s="1510"/>
      <c r="J4048" s="1506"/>
      <c r="K4048" s="4"/>
    </row>
    <row r="4049" spans="1:11" ht="15">
      <c r="A4049" s="5">
        <v>3990</v>
      </c>
      <c r="B4049" s="721"/>
      <c r="F4049" s="4" t="s">
        <v>4914</v>
      </c>
      <c r="G4049" s="1" t="b">
        <f t="shared" ca="1" si="64"/>
        <v>1</v>
      </c>
      <c r="H4049" s="1505" t="str" cm="1">
        <f t="array" aca="1" ref="H4049" ca="1">IF(I4049&lt;&gt;"",INDIRECT("'"&amp;I4049&amp;"'!"&amp;J4049),"")</f>
        <v/>
      </c>
      <c r="I4049" s="1510"/>
      <c r="J4049" s="1506"/>
      <c r="K4049" s="4"/>
    </row>
    <row r="4050" spans="1:11" ht="15">
      <c r="A4050" s="5">
        <v>3991</v>
      </c>
      <c r="B4050" s="721"/>
      <c r="F4050" s="4" t="s">
        <v>4914</v>
      </c>
      <c r="G4050" s="1" t="b">
        <f t="shared" ca="1" si="64"/>
        <v>1</v>
      </c>
      <c r="H4050" s="1505" t="str" cm="1">
        <f t="array" aca="1" ref="H4050" ca="1">IF(I4050&lt;&gt;"",INDIRECT("'"&amp;I4050&amp;"'!"&amp;J4050),"")</f>
        <v/>
      </c>
      <c r="I4050" s="1510"/>
      <c r="J4050" s="1506"/>
      <c r="K4050" s="4"/>
    </row>
    <row r="4051" spans="1:11" ht="15">
      <c r="A4051" s="5">
        <v>3992</v>
      </c>
      <c r="B4051" s="721"/>
      <c r="F4051" s="4" t="s">
        <v>4914</v>
      </c>
      <c r="G4051" s="1" t="b">
        <f t="shared" ca="1" si="64"/>
        <v>1</v>
      </c>
      <c r="H4051" s="1505" t="str" cm="1">
        <f t="array" aca="1" ref="H4051" ca="1">IF(I4051&lt;&gt;"",INDIRECT("'"&amp;I4051&amp;"'!"&amp;J4051),"")</f>
        <v/>
      </c>
      <c r="I4051" s="1510"/>
      <c r="J4051" s="1506"/>
      <c r="K4051" s="4"/>
    </row>
    <row r="4052" spans="1:11" ht="15">
      <c r="A4052" s="5">
        <v>3993</v>
      </c>
      <c r="B4052" s="721"/>
      <c r="F4052" s="4" t="s">
        <v>4914</v>
      </c>
      <c r="G4052" s="1" t="b">
        <f t="shared" ca="1" si="64"/>
        <v>1</v>
      </c>
      <c r="H4052" s="1505" t="str" cm="1">
        <f t="array" aca="1" ref="H4052" ca="1">IF(I4052&lt;&gt;"",INDIRECT("'"&amp;I4052&amp;"'!"&amp;J4052),"")</f>
        <v/>
      </c>
      <c r="I4052" s="1510"/>
      <c r="J4052" s="1506"/>
      <c r="K4052" s="4"/>
    </row>
    <row r="4053" spans="1:11" ht="15">
      <c r="A4053" s="5">
        <v>3994</v>
      </c>
      <c r="B4053" s="721"/>
      <c r="F4053" s="4" t="s">
        <v>4914</v>
      </c>
      <c r="G4053" s="1" t="b">
        <f t="shared" ca="1" si="64"/>
        <v>1</v>
      </c>
      <c r="H4053" s="1505" t="str" cm="1">
        <f t="array" aca="1" ref="H4053" ca="1">IF(I4053&lt;&gt;"",INDIRECT("'"&amp;I4053&amp;"'!"&amp;J4053),"")</f>
        <v/>
      </c>
      <c r="I4053" s="1510"/>
      <c r="J4053" s="1506"/>
      <c r="K4053" s="4"/>
    </row>
    <row r="4054" spans="1:11" ht="15">
      <c r="A4054" s="5">
        <v>3995</v>
      </c>
      <c r="B4054" s="721"/>
      <c r="F4054" s="4" t="s">
        <v>4914</v>
      </c>
      <c r="G4054" s="1" t="b">
        <f t="shared" ca="1" si="64"/>
        <v>1</v>
      </c>
      <c r="H4054" s="1505" t="str" cm="1">
        <f t="array" aca="1" ref="H4054" ca="1">IF(I4054&lt;&gt;"",INDIRECT("'"&amp;I4054&amp;"'!"&amp;J4054),"")</f>
        <v/>
      </c>
      <c r="I4054" s="1510"/>
      <c r="J4054" s="1506"/>
      <c r="K4054" s="4"/>
    </row>
    <row r="4055" spans="1:11" ht="15">
      <c r="A4055" s="5">
        <v>3996</v>
      </c>
      <c r="B4055" s="721"/>
      <c r="F4055" s="4" t="s">
        <v>4914</v>
      </c>
      <c r="G4055" s="1" t="b">
        <f t="shared" ca="1" si="64"/>
        <v>1</v>
      </c>
      <c r="H4055" s="1505" t="str" cm="1">
        <f t="array" aca="1" ref="H4055" ca="1">IF(I4055&lt;&gt;"",INDIRECT("'"&amp;I4055&amp;"'!"&amp;J4055),"")</f>
        <v/>
      </c>
      <c r="I4055" s="1510"/>
      <c r="J4055" s="1506"/>
      <c r="K4055" s="4"/>
    </row>
    <row r="4056" spans="1:11" ht="15">
      <c r="A4056" s="5">
        <v>3997</v>
      </c>
      <c r="B4056" s="721"/>
      <c r="F4056" s="4" t="s">
        <v>4914</v>
      </c>
      <c r="G4056" s="1" t="b">
        <f t="shared" ca="1" si="64"/>
        <v>1</v>
      </c>
      <c r="H4056" s="1505" t="str" cm="1">
        <f t="array" aca="1" ref="H4056" ca="1">IF(I4056&lt;&gt;"",INDIRECT("'"&amp;I4056&amp;"'!"&amp;J4056),"")</f>
        <v/>
      </c>
      <c r="I4056" s="1510"/>
      <c r="J4056" s="1506"/>
      <c r="K4056" s="4"/>
    </row>
    <row r="4057" spans="1:11" ht="15">
      <c r="A4057" s="5">
        <v>3998</v>
      </c>
      <c r="B4057" s="721"/>
      <c r="F4057" s="4" t="s">
        <v>4914</v>
      </c>
      <c r="G4057" s="1" t="b">
        <f t="shared" ca="1" si="64"/>
        <v>1</v>
      </c>
      <c r="H4057" s="1505" t="str" cm="1">
        <f t="array" aca="1" ref="H4057" ca="1">IF(I4057&lt;&gt;"",INDIRECT("'"&amp;I4057&amp;"'!"&amp;J4057),"")</f>
        <v/>
      </c>
      <c r="I4057" s="1510"/>
      <c r="J4057" s="1506"/>
      <c r="K4057" s="4"/>
    </row>
    <row r="4058" spans="1:11" ht="15">
      <c r="A4058" s="5">
        <v>3999</v>
      </c>
      <c r="B4058" s="721"/>
      <c r="F4058" s="4" t="s">
        <v>4914</v>
      </c>
      <c r="G4058" s="1" t="b">
        <f t="shared" ca="1" si="64"/>
        <v>1</v>
      </c>
      <c r="H4058" s="1505" t="str" cm="1">
        <f t="array" aca="1" ref="H4058" ca="1">IF(I4058&lt;&gt;"",INDIRECT("'"&amp;I4058&amp;"'!"&amp;J4058),"")</f>
        <v/>
      </c>
      <c r="I4058" s="1510"/>
      <c r="J4058" s="1506"/>
      <c r="K4058" s="4"/>
    </row>
    <row r="4059" spans="1:11" ht="15">
      <c r="A4059" s="5">
        <v>4000</v>
      </c>
      <c r="B4059" s="721"/>
      <c r="F4059" s="4" t="s">
        <v>4914</v>
      </c>
      <c r="G4059" s="1" t="b">
        <f t="shared" ca="1" si="64"/>
        <v>1</v>
      </c>
      <c r="H4059" s="1505" t="str" cm="1">
        <f t="array" aca="1" ref="H4059" ca="1">IF(I4059&lt;&gt;"",INDIRECT("'"&amp;I4059&amp;"'!"&amp;J4059),"")</f>
        <v/>
      </c>
      <c r="I4059" s="1510"/>
      <c r="J4059" s="1506"/>
      <c r="K4059" s="4"/>
    </row>
    <row r="4060" spans="1:11" ht="15">
      <c r="A4060" s="5">
        <v>4001</v>
      </c>
      <c r="B4060" s="721"/>
      <c r="F4060" s="4" t="s">
        <v>4914</v>
      </c>
      <c r="G4060" s="1" t="b">
        <f t="shared" ca="1" si="64"/>
        <v>1</v>
      </c>
      <c r="H4060" s="1505" t="str" cm="1">
        <f t="array" aca="1" ref="H4060" ca="1">IF(I4060&lt;&gt;"",INDIRECT("'"&amp;I4060&amp;"'!"&amp;J4060),"")</f>
        <v/>
      </c>
      <c r="I4060" s="1510"/>
      <c r="J4060" s="1506"/>
      <c r="K4060" s="4"/>
    </row>
    <row r="4061" spans="1:11" ht="15">
      <c r="A4061" s="5">
        <v>4002</v>
      </c>
      <c r="B4061" s="721"/>
      <c r="F4061" s="4" t="s">
        <v>4914</v>
      </c>
      <c r="G4061" s="1" t="b">
        <f t="shared" ca="1" si="64"/>
        <v>1</v>
      </c>
      <c r="H4061" s="1505" t="str" cm="1">
        <f t="array" aca="1" ref="H4061" ca="1">IF(I4061&lt;&gt;"",INDIRECT("'"&amp;I4061&amp;"'!"&amp;J4061),"")</f>
        <v/>
      </c>
      <c r="I4061" s="1510"/>
      <c r="J4061" s="1506"/>
      <c r="K4061" s="4"/>
    </row>
    <row r="4062" spans="1:11" ht="15">
      <c r="A4062" s="5">
        <v>4003</v>
      </c>
      <c r="B4062" s="721"/>
      <c r="F4062" s="4" t="s">
        <v>4914</v>
      </c>
      <c r="G4062" s="1" t="b">
        <f t="shared" ca="1" si="64"/>
        <v>1</v>
      </c>
      <c r="H4062" s="1505" t="str" cm="1">
        <f t="array" aca="1" ref="H4062" ca="1">IF(I4062&lt;&gt;"",INDIRECT("'"&amp;I4062&amp;"'!"&amp;J4062),"")</f>
        <v/>
      </c>
      <c r="I4062" s="1510"/>
      <c r="J4062" s="1506"/>
      <c r="K4062" s="4"/>
    </row>
    <row r="4063" spans="1:11" ht="15">
      <c r="A4063" s="5">
        <v>4004</v>
      </c>
      <c r="B4063" s="721"/>
      <c r="F4063" s="4" t="s">
        <v>4914</v>
      </c>
      <c r="G4063" s="1" t="b">
        <f t="shared" ca="1" si="64"/>
        <v>1</v>
      </c>
      <c r="H4063" s="1505" t="str" cm="1">
        <f t="array" aca="1" ref="H4063" ca="1">IF(I4063&lt;&gt;"",INDIRECT("'"&amp;I4063&amp;"'!"&amp;J4063),"")</f>
        <v/>
      </c>
      <c r="I4063" s="1510"/>
      <c r="J4063" s="1506"/>
      <c r="K4063" s="4"/>
    </row>
    <row r="4064" spans="1:11" ht="15">
      <c r="A4064" s="5">
        <v>4005</v>
      </c>
      <c r="B4064" s="721"/>
      <c r="F4064" s="4" t="s">
        <v>4914</v>
      </c>
      <c r="G4064" s="1" t="b">
        <f t="shared" ref="G4064:G4127" ca="1" si="65">H4064=B4064</f>
        <v>1</v>
      </c>
      <c r="H4064" s="1505" t="str" cm="1">
        <f t="array" aca="1" ref="H4064" ca="1">IF(I4064&lt;&gt;"",INDIRECT("'"&amp;I4064&amp;"'!"&amp;J4064),"")</f>
        <v/>
      </c>
      <c r="I4064" s="1510"/>
      <c r="J4064" s="1506"/>
      <c r="K4064" s="4"/>
    </row>
    <row r="4065" spans="1:11" ht="15">
      <c r="A4065" s="5">
        <v>4006</v>
      </c>
      <c r="B4065" s="721"/>
      <c r="F4065" s="4" t="s">
        <v>4914</v>
      </c>
      <c r="G4065" s="1" t="b">
        <f t="shared" ca="1" si="65"/>
        <v>1</v>
      </c>
      <c r="H4065" s="1505" t="str" cm="1">
        <f t="array" aca="1" ref="H4065" ca="1">IF(I4065&lt;&gt;"",INDIRECT("'"&amp;I4065&amp;"'!"&amp;J4065),"")</f>
        <v/>
      </c>
      <c r="I4065" s="1510"/>
      <c r="J4065" s="1506"/>
      <c r="K4065" s="4"/>
    </row>
    <row r="4066" spans="1:11" ht="15">
      <c r="A4066" s="5">
        <v>4007</v>
      </c>
      <c r="B4066" s="721"/>
      <c r="F4066" s="4" t="s">
        <v>4914</v>
      </c>
      <c r="G4066" s="1" t="b">
        <f t="shared" ca="1" si="65"/>
        <v>1</v>
      </c>
      <c r="H4066" s="1505" t="str" cm="1">
        <f t="array" aca="1" ref="H4066" ca="1">IF(I4066&lt;&gt;"",INDIRECT("'"&amp;I4066&amp;"'!"&amp;J4066),"")</f>
        <v/>
      </c>
      <c r="I4066" s="1510"/>
      <c r="J4066" s="1506"/>
      <c r="K4066" s="4"/>
    </row>
    <row r="4067" spans="1:11" ht="15">
      <c r="A4067" s="5">
        <v>4008</v>
      </c>
      <c r="B4067" s="721"/>
      <c r="F4067" s="4" t="s">
        <v>4914</v>
      </c>
      <c r="G4067" s="1" t="b">
        <f t="shared" ca="1" si="65"/>
        <v>1</v>
      </c>
      <c r="H4067" s="1505" t="str" cm="1">
        <f t="array" aca="1" ref="H4067" ca="1">IF(I4067&lt;&gt;"",INDIRECT("'"&amp;I4067&amp;"'!"&amp;J4067),"")</f>
        <v/>
      </c>
      <c r="I4067" s="1510"/>
      <c r="J4067" s="1506"/>
      <c r="K4067" s="4"/>
    </row>
    <row r="4068" spans="1:11" ht="15">
      <c r="A4068" s="5">
        <v>4009</v>
      </c>
      <c r="B4068" s="721"/>
      <c r="F4068" s="4" t="s">
        <v>4914</v>
      </c>
      <c r="G4068" s="1" t="b">
        <f t="shared" ca="1" si="65"/>
        <v>1</v>
      </c>
      <c r="H4068" s="1505" t="str" cm="1">
        <f t="array" aca="1" ref="H4068" ca="1">IF(I4068&lt;&gt;"",INDIRECT("'"&amp;I4068&amp;"'!"&amp;J4068),"")</f>
        <v/>
      </c>
      <c r="I4068" s="1510"/>
      <c r="J4068" s="1506"/>
      <c r="K4068" s="4"/>
    </row>
    <row r="4069" spans="1:11" ht="15">
      <c r="A4069" s="5">
        <v>4010</v>
      </c>
      <c r="B4069" s="721"/>
      <c r="F4069" s="4" t="s">
        <v>4914</v>
      </c>
      <c r="G4069" s="1" t="b">
        <f t="shared" ca="1" si="65"/>
        <v>1</v>
      </c>
      <c r="H4069" s="1505" t="str" cm="1">
        <f t="array" aca="1" ref="H4069" ca="1">IF(I4069&lt;&gt;"",INDIRECT("'"&amp;I4069&amp;"'!"&amp;J4069),"")</f>
        <v/>
      </c>
      <c r="I4069" s="1510"/>
      <c r="J4069" s="1506"/>
      <c r="K4069" s="4"/>
    </row>
    <row r="4070" spans="1:11" ht="15">
      <c r="A4070" s="5">
        <v>4011</v>
      </c>
      <c r="B4070" s="721"/>
      <c r="F4070" s="4" t="s">
        <v>4914</v>
      </c>
      <c r="G4070" s="1" t="b">
        <f t="shared" ca="1" si="65"/>
        <v>1</v>
      </c>
      <c r="H4070" s="1505" t="str" cm="1">
        <f t="array" aca="1" ref="H4070" ca="1">IF(I4070&lt;&gt;"",INDIRECT("'"&amp;I4070&amp;"'!"&amp;J4070),"")</f>
        <v/>
      </c>
      <c r="I4070" s="1510"/>
      <c r="J4070" s="1506"/>
      <c r="K4070" s="4"/>
    </row>
    <row r="4071" spans="1:11" ht="15">
      <c r="A4071" s="5">
        <v>4012</v>
      </c>
      <c r="B4071" s="721"/>
      <c r="F4071" s="4" t="s">
        <v>4914</v>
      </c>
      <c r="G4071" s="1" t="b">
        <f t="shared" ca="1" si="65"/>
        <v>1</v>
      </c>
      <c r="H4071" s="1505" t="str" cm="1">
        <f t="array" aca="1" ref="H4071" ca="1">IF(I4071&lt;&gt;"",INDIRECT("'"&amp;I4071&amp;"'!"&amp;J4071),"")</f>
        <v/>
      </c>
      <c r="I4071" s="1510"/>
      <c r="J4071" s="1506"/>
      <c r="K4071" s="4"/>
    </row>
    <row r="4072" spans="1:11" ht="15">
      <c r="A4072">
        <v>4013</v>
      </c>
      <c r="B4072" s="721">
        <f>'Expenditures 16-24'!C124</f>
        <v>0</v>
      </c>
      <c r="F4072" s="4"/>
      <c r="G4072" s="1" t="b">
        <f t="shared" ca="1" si="65"/>
        <v>1</v>
      </c>
      <c r="H4072" s="1505" cm="1">
        <f t="array" aca="1" ref="H4072" ca="1">IF(I4072&lt;&gt;"",INDIRECT("'"&amp;I4072&amp;"'!"&amp;J4072),"")</f>
        <v>0</v>
      </c>
      <c r="I4072" s="1510" t="s">
        <v>4998</v>
      </c>
      <c r="J4072" s="1506" t="s">
        <v>5890</v>
      </c>
      <c r="K4072" s="4"/>
    </row>
    <row r="4073" spans="1:11" ht="15">
      <c r="A4073">
        <v>4014</v>
      </c>
      <c r="B4073" s="721">
        <f>'Expenditures 16-24'!D124</f>
        <v>0</v>
      </c>
      <c r="F4073" s="4"/>
      <c r="G4073" s="1" t="b">
        <f t="shared" ca="1" si="65"/>
        <v>1</v>
      </c>
      <c r="H4073" s="1505" cm="1">
        <f t="array" aca="1" ref="H4073" ca="1">IF(I4073&lt;&gt;"",INDIRECT("'"&amp;I4073&amp;"'!"&amp;J4073),"")</f>
        <v>0</v>
      </c>
      <c r="I4073" s="1510" t="s">
        <v>4998</v>
      </c>
      <c r="J4073" s="1506" t="s">
        <v>5891</v>
      </c>
      <c r="K4073" s="4"/>
    </row>
    <row r="4074" spans="1:11" ht="15">
      <c r="A4074">
        <v>4015</v>
      </c>
      <c r="B4074" s="721">
        <f>'Expenditures 16-24'!E124</f>
        <v>0</v>
      </c>
      <c r="F4074" s="4"/>
      <c r="G4074" s="1" t="b">
        <f t="shared" ca="1" si="65"/>
        <v>1</v>
      </c>
      <c r="H4074" s="1505" cm="1">
        <f t="array" aca="1" ref="H4074" ca="1">IF(I4074&lt;&gt;"",INDIRECT("'"&amp;I4074&amp;"'!"&amp;J4074),"")</f>
        <v>0</v>
      </c>
      <c r="I4074" s="1510" t="s">
        <v>4998</v>
      </c>
      <c r="J4074" s="1506" t="s">
        <v>5892</v>
      </c>
      <c r="K4074" s="4"/>
    </row>
    <row r="4075" spans="1:11" ht="15">
      <c r="A4075">
        <v>4016</v>
      </c>
      <c r="B4075" s="721">
        <f>'Expenditures 16-24'!F124</f>
        <v>0</v>
      </c>
      <c r="F4075" s="4"/>
      <c r="G4075" s="1" t="b">
        <f t="shared" ca="1" si="65"/>
        <v>1</v>
      </c>
      <c r="H4075" s="1505" cm="1">
        <f t="array" aca="1" ref="H4075" ca="1">IF(I4075&lt;&gt;"",INDIRECT("'"&amp;I4075&amp;"'!"&amp;J4075),"")</f>
        <v>0</v>
      </c>
      <c r="I4075" s="1510" t="s">
        <v>4998</v>
      </c>
      <c r="J4075" s="1506" t="s">
        <v>5893</v>
      </c>
      <c r="K4075" s="4"/>
    </row>
    <row r="4076" spans="1:11" ht="15">
      <c r="A4076">
        <v>4017</v>
      </c>
      <c r="B4076" s="721">
        <f>'Expenditures 16-24'!G124</f>
        <v>0</v>
      </c>
      <c r="F4076" s="4"/>
      <c r="G4076" s="1" t="b">
        <f t="shared" ca="1" si="65"/>
        <v>1</v>
      </c>
      <c r="H4076" s="1505" cm="1">
        <f t="array" aca="1" ref="H4076" ca="1">IF(I4076&lt;&gt;"",INDIRECT("'"&amp;I4076&amp;"'!"&amp;J4076),"")</f>
        <v>0</v>
      </c>
      <c r="I4076" s="1510" t="s">
        <v>4998</v>
      </c>
      <c r="J4076" s="1506" t="s">
        <v>5894</v>
      </c>
      <c r="K4076" s="4"/>
    </row>
    <row r="4077" spans="1:11" ht="15">
      <c r="A4077">
        <v>4018</v>
      </c>
      <c r="B4077" s="721">
        <f>'Expenditures 16-24'!H124</f>
        <v>0</v>
      </c>
      <c r="F4077" s="4"/>
      <c r="G4077" s="1" t="b">
        <f t="shared" ca="1" si="65"/>
        <v>1</v>
      </c>
      <c r="H4077" s="1505" cm="1">
        <f t="array" aca="1" ref="H4077" ca="1">IF(I4077&lt;&gt;"",INDIRECT("'"&amp;I4077&amp;"'!"&amp;J4077),"")</f>
        <v>0</v>
      </c>
      <c r="I4077" s="1510" t="s">
        <v>4998</v>
      </c>
      <c r="J4077" s="1506" t="s">
        <v>5895</v>
      </c>
      <c r="K4077" s="4"/>
    </row>
    <row r="4078" spans="1:11" ht="15">
      <c r="A4078">
        <v>4019</v>
      </c>
      <c r="B4078" s="721">
        <f>'Expenditures 16-24'!K124</f>
        <v>0</v>
      </c>
      <c r="F4078" s="4"/>
      <c r="G4078" s="1" t="b">
        <f t="shared" ca="1" si="65"/>
        <v>1</v>
      </c>
      <c r="H4078" s="1505" cm="1">
        <f t="array" aca="1" ref="H4078" ca="1">IF(I4078&lt;&gt;"",INDIRECT("'"&amp;I4078&amp;"'!"&amp;J4078),"")</f>
        <v>0</v>
      </c>
      <c r="I4078" s="1510" t="s">
        <v>4998</v>
      </c>
      <c r="J4078" s="1506" t="s">
        <v>5896</v>
      </c>
      <c r="K4078" s="4"/>
    </row>
    <row r="4079" spans="1:11" ht="15">
      <c r="A4079">
        <v>4020</v>
      </c>
      <c r="B4079" s="721">
        <f>'Expenditures 16-24'!C184</f>
        <v>0</v>
      </c>
      <c r="F4079" s="4"/>
      <c r="G4079" s="1" t="b">
        <f t="shared" ca="1" si="65"/>
        <v>1</v>
      </c>
      <c r="H4079" s="1505" cm="1">
        <f t="array" aca="1" ref="H4079" ca="1">IF(I4079&lt;&gt;"",INDIRECT("'"&amp;I4079&amp;"'!"&amp;J4079),"")</f>
        <v>0</v>
      </c>
      <c r="I4079" s="1510" t="s">
        <v>4998</v>
      </c>
      <c r="J4079" s="1506" t="s">
        <v>5897</v>
      </c>
      <c r="K4079" s="4"/>
    </row>
    <row r="4080" spans="1:11" ht="15">
      <c r="A4080">
        <v>4021</v>
      </c>
      <c r="B4080" s="721">
        <f>'Expenditures 16-24'!D184</f>
        <v>0</v>
      </c>
      <c r="C4080" s="2" t="s">
        <v>504</v>
      </c>
      <c r="F4080" s="4"/>
      <c r="G4080" s="1" t="b">
        <f t="shared" ca="1" si="65"/>
        <v>1</v>
      </c>
      <c r="H4080" s="1505" cm="1">
        <f t="array" aca="1" ref="H4080" ca="1">IF(I4080&lt;&gt;"",INDIRECT("'"&amp;I4080&amp;"'!"&amp;J4080),"")</f>
        <v>0</v>
      </c>
      <c r="I4080" s="1510" t="s">
        <v>4998</v>
      </c>
      <c r="J4080" s="1506" t="s">
        <v>5898</v>
      </c>
      <c r="K4080" s="4"/>
    </row>
    <row r="4081" spans="1:11" ht="15">
      <c r="A4081">
        <v>4022</v>
      </c>
      <c r="B4081" s="721">
        <f>'Expenditures 16-24'!E184</f>
        <v>0</v>
      </c>
      <c r="F4081" s="4"/>
      <c r="G4081" s="1" t="b">
        <f t="shared" ca="1" si="65"/>
        <v>1</v>
      </c>
      <c r="H4081" s="1505" cm="1">
        <f t="array" aca="1" ref="H4081" ca="1">IF(I4081&lt;&gt;"",INDIRECT("'"&amp;I4081&amp;"'!"&amp;J4081),"")</f>
        <v>0</v>
      </c>
      <c r="I4081" s="1510" t="s">
        <v>4998</v>
      </c>
      <c r="J4081" s="1506" t="s">
        <v>5899</v>
      </c>
      <c r="K4081" s="4"/>
    </row>
    <row r="4082" spans="1:11" ht="15">
      <c r="A4082">
        <v>4023</v>
      </c>
      <c r="B4082" s="721">
        <f>'Expenditures 16-24'!F184</f>
        <v>0</v>
      </c>
      <c r="F4082" s="4"/>
      <c r="G4082" s="1" t="b">
        <f t="shared" ca="1" si="65"/>
        <v>1</v>
      </c>
      <c r="H4082" s="1505" cm="1">
        <f t="array" aca="1" ref="H4082" ca="1">IF(I4082&lt;&gt;"",INDIRECT("'"&amp;I4082&amp;"'!"&amp;J4082),"")</f>
        <v>0</v>
      </c>
      <c r="I4082" s="1510" t="s">
        <v>4998</v>
      </c>
      <c r="J4082" s="1506" t="s">
        <v>5900</v>
      </c>
      <c r="K4082" s="4"/>
    </row>
    <row r="4083" spans="1:11" ht="15">
      <c r="A4083">
        <v>4024</v>
      </c>
      <c r="B4083" s="721">
        <f>'Expenditures 16-24'!G184</f>
        <v>0</v>
      </c>
      <c r="F4083" s="4"/>
      <c r="G4083" s="1" t="b">
        <f t="shared" ca="1" si="65"/>
        <v>1</v>
      </c>
      <c r="H4083" s="1505" cm="1">
        <f t="array" aca="1" ref="H4083" ca="1">IF(I4083&lt;&gt;"",INDIRECT("'"&amp;I4083&amp;"'!"&amp;J4083),"")</f>
        <v>0</v>
      </c>
      <c r="I4083" s="1510" t="s">
        <v>4998</v>
      </c>
      <c r="J4083" s="1506" t="s">
        <v>5901</v>
      </c>
      <c r="K4083" s="4"/>
    </row>
    <row r="4084" spans="1:11" ht="15">
      <c r="A4084">
        <v>4025</v>
      </c>
      <c r="B4084" s="721">
        <f>'Expenditures 16-24'!H184</f>
        <v>0</v>
      </c>
      <c r="F4084" s="4"/>
      <c r="G4084" s="1" t="b">
        <f t="shared" ca="1" si="65"/>
        <v>1</v>
      </c>
      <c r="H4084" s="1505" cm="1">
        <f t="array" aca="1" ref="H4084" ca="1">IF(I4084&lt;&gt;"",INDIRECT("'"&amp;I4084&amp;"'!"&amp;J4084),"")</f>
        <v>0</v>
      </c>
      <c r="I4084" s="1510" t="s">
        <v>4998</v>
      </c>
      <c r="J4084" s="1506" t="s">
        <v>5902</v>
      </c>
      <c r="K4084" s="4"/>
    </row>
    <row r="4085" spans="1:11" ht="15">
      <c r="A4085">
        <v>4026</v>
      </c>
      <c r="B4085" s="721">
        <f>'Expenditures 16-24'!K184</f>
        <v>0</v>
      </c>
      <c r="F4085" s="4"/>
      <c r="G4085" s="1" t="b">
        <f t="shared" ca="1" si="65"/>
        <v>1</v>
      </c>
      <c r="H4085" s="1505" cm="1">
        <f t="array" aca="1" ref="H4085" ca="1">IF(I4085&lt;&gt;"",INDIRECT("'"&amp;I4085&amp;"'!"&amp;J4085),"")</f>
        <v>0</v>
      </c>
      <c r="I4085" s="1510" t="s">
        <v>4998</v>
      </c>
      <c r="J4085" s="1506" t="s">
        <v>5903</v>
      </c>
      <c r="K4085" s="4"/>
    </row>
    <row r="4086" spans="1:11" ht="15">
      <c r="A4086" s="5">
        <v>4027</v>
      </c>
      <c r="B4086" s="721"/>
      <c r="F4086" s="4" t="s">
        <v>4914</v>
      </c>
      <c r="G4086" s="1" t="b">
        <f t="shared" ca="1" si="65"/>
        <v>1</v>
      </c>
      <c r="H4086" s="1505" t="str" cm="1">
        <f t="array" aca="1" ref="H4086" ca="1">IF(I4086&lt;&gt;"",INDIRECT("'"&amp;I4086&amp;"'!"&amp;J4086),"")</f>
        <v/>
      </c>
      <c r="I4086" s="1510"/>
      <c r="J4086" s="1506"/>
      <c r="K4086" s="4"/>
    </row>
    <row r="4087" spans="1:11" ht="15">
      <c r="A4087" s="5">
        <v>4028</v>
      </c>
      <c r="B4087" s="721"/>
      <c r="C4087" s="2" t="s">
        <v>504</v>
      </c>
      <c r="F4087" s="4" t="s">
        <v>4914</v>
      </c>
      <c r="G4087" s="1" t="b">
        <f t="shared" ca="1" si="65"/>
        <v>1</v>
      </c>
      <c r="H4087" s="1505" t="str" cm="1">
        <f t="array" aca="1" ref="H4087" ca="1">IF(I4087&lt;&gt;"",INDIRECT("'"&amp;I4087&amp;"'!"&amp;J4087),"")</f>
        <v/>
      </c>
      <c r="I4087" s="1510"/>
      <c r="J4087" s="1506"/>
      <c r="K4087" s="4"/>
    </row>
    <row r="4088" spans="1:11" ht="15">
      <c r="A4088" s="5">
        <v>4029</v>
      </c>
      <c r="B4088" s="721"/>
      <c r="F4088" s="4" t="s">
        <v>4914</v>
      </c>
      <c r="G4088" s="1" t="b">
        <f t="shared" ca="1" si="65"/>
        <v>1</v>
      </c>
      <c r="H4088" s="1505" t="str" cm="1">
        <f t="array" aca="1" ref="H4088" ca="1">IF(I4088&lt;&gt;"",INDIRECT("'"&amp;I4088&amp;"'!"&amp;J4088),"")</f>
        <v/>
      </c>
      <c r="I4088" s="1510"/>
      <c r="J4088" s="1506"/>
      <c r="K4088" s="4"/>
    </row>
    <row r="4089" spans="1:11" ht="15">
      <c r="A4089" s="5">
        <v>4030</v>
      </c>
      <c r="B4089" s="721"/>
      <c r="F4089" s="4" t="s">
        <v>4914</v>
      </c>
      <c r="G4089" s="1" t="b">
        <f t="shared" ca="1" si="65"/>
        <v>1</v>
      </c>
      <c r="H4089" s="1505" t="str" cm="1">
        <f t="array" aca="1" ref="H4089" ca="1">IF(I4089&lt;&gt;"",INDIRECT("'"&amp;I4089&amp;"'!"&amp;J4089),"")</f>
        <v/>
      </c>
      <c r="I4089" s="1510"/>
      <c r="J4089" s="1506"/>
      <c r="K4089" s="4"/>
    </row>
    <row r="4090" spans="1:11" ht="15">
      <c r="A4090" s="5">
        <v>4031</v>
      </c>
      <c r="B4090" s="721"/>
      <c r="F4090" s="4" t="s">
        <v>4914</v>
      </c>
      <c r="G4090" s="1" t="b">
        <f t="shared" ca="1" si="65"/>
        <v>1</v>
      </c>
      <c r="H4090" s="1505" t="str" cm="1">
        <f t="array" aca="1" ref="H4090" ca="1">IF(I4090&lt;&gt;"",INDIRECT("'"&amp;I4090&amp;"'!"&amp;J4090),"")</f>
        <v/>
      </c>
      <c r="I4090" s="1510"/>
      <c r="J4090" s="1506"/>
      <c r="K4090" s="4"/>
    </row>
    <row r="4091" spans="1:11" ht="15">
      <c r="A4091" s="5">
        <v>4032</v>
      </c>
      <c r="B4091" s="721"/>
      <c r="F4091" s="4" t="s">
        <v>4914</v>
      </c>
      <c r="G4091" s="1" t="b">
        <f t="shared" ca="1" si="65"/>
        <v>1</v>
      </c>
      <c r="H4091" s="1505" t="str" cm="1">
        <f t="array" aca="1" ref="H4091" ca="1">IF(I4091&lt;&gt;"",INDIRECT("'"&amp;I4091&amp;"'!"&amp;J4091),"")</f>
        <v/>
      </c>
      <c r="I4091" s="1510"/>
      <c r="J4091" s="1506"/>
      <c r="K4091" s="4"/>
    </row>
    <row r="4092" spans="1:11" ht="15">
      <c r="A4092" s="5">
        <v>4033</v>
      </c>
      <c r="B4092" s="721"/>
      <c r="F4092" s="4" t="s">
        <v>4914</v>
      </c>
      <c r="G4092" s="1" t="b">
        <f t="shared" ca="1" si="65"/>
        <v>1</v>
      </c>
      <c r="H4092" s="1505" t="str" cm="1">
        <f t="array" aca="1" ref="H4092" ca="1">IF(I4092&lt;&gt;"",INDIRECT("'"&amp;I4092&amp;"'!"&amp;J4092),"")</f>
        <v/>
      </c>
      <c r="I4092" s="1510"/>
      <c r="J4092" s="1506"/>
      <c r="K4092" s="4"/>
    </row>
    <row r="4093" spans="1:11" ht="15">
      <c r="A4093" s="5">
        <v>4034</v>
      </c>
      <c r="B4093" s="721"/>
      <c r="F4093" s="4" t="s">
        <v>4914</v>
      </c>
      <c r="G4093" s="1" t="b">
        <f t="shared" ca="1" si="65"/>
        <v>1</v>
      </c>
      <c r="H4093" s="1505" t="str" cm="1">
        <f t="array" aca="1" ref="H4093" ca="1">IF(I4093&lt;&gt;"",INDIRECT("'"&amp;I4093&amp;"'!"&amp;J4093),"")</f>
        <v/>
      </c>
      <c r="I4093" s="1510"/>
      <c r="J4093" s="1506"/>
      <c r="K4093" s="4"/>
    </row>
    <row r="4094" spans="1:11" ht="15">
      <c r="A4094" s="5">
        <v>4035</v>
      </c>
      <c r="B4094" s="721"/>
      <c r="F4094" s="4" t="s">
        <v>4914</v>
      </c>
      <c r="G4094" s="1" t="b">
        <f t="shared" ca="1" si="65"/>
        <v>1</v>
      </c>
      <c r="H4094" s="1505" t="str" cm="1">
        <f t="array" aca="1" ref="H4094" ca="1">IF(I4094&lt;&gt;"",INDIRECT("'"&amp;I4094&amp;"'!"&amp;J4094),"")</f>
        <v/>
      </c>
      <c r="I4094" s="1510"/>
      <c r="J4094" s="1506"/>
      <c r="K4094" s="4"/>
    </row>
    <row r="4095" spans="1:11" ht="15">
      <c r="A4095" s="5">
        <v>4036</v>
      </c>
      <c r="B4095" s="721"/>
      <c r="F4095" s="4" t="s">
        <v>4914</v>
      </c>
      <c r="G4095" s="1" t="b">
        <f t="shared" ca="1" si="65"/>
        <v>1</v>
      </c>
      <c r="H4095" s="1505" t="str" cm="1">
        <f t="array" aca="1" ref="H4095" ca="1">IF(I4095&lt;&gt;"",INDIRECT("'"&amp;I4095&amp;"'!"&amp;J4095),"")</f>
        <v/>
      </c>
      <c r="I4095" s="1510"/>
      <c r="J4095" s="1506"/>
      <c r="K4095" s="4"/>
    </row>
    <row r="4096" spans="1:11" ht="15">
      <c r="A4096" s="5">
        <v>4037</v>
      </c>
      <c r="B4096" s="721"/>
      <c r="F4096" s="4" t="s">
        <v>4914</v>
      </c>
      <c r="G4096" s="1" t="b">
        <f t="shared" ca="1" si="65"/>
        <v>1</v>
      </c>
      <c r="H4096" s="1505" t="str" cm="1">
        <f t="array" aca="1" ref="H4096" ca="1">IF(I4096&lt;&gt;"",INDIRECT("'"&amp;I4096&amp;"'!"&amp;J4096),"")</f>
        <v/>
      </c>
      <c r="I4096" s="1510"/>
      <c r="J4096" s="1506"/>
      <c r="K4096" s="4"/>
    </row>
    <row r="4097" spans="1:11" ht="15">
      <c r="A4097">
        <v>4038</v>
      </c>
      <c r="B4097" s="721">
        <f>'Expenditures 16-24'!K304</f>
        <v>0</v>
      </c>
      <c r="F4097" s="4"/>
      <c r="G4097" s="1" t="b">
        <f t="shared" ca="1" si="65"/>
        <v>1</v>
      </c>
      <c r="H4097" s="1505" cm="1">
        <f t="array" aca="1" ref="H4097" ca="1">IF(I4097&lt;&gt;"",INDIRECT("'"&amp;I4097&amp;"'!"&amp;J4097),"")</f>
        <v>0</v>
      </c>
      <c r="I4097" s="1510" t="s">
        <v>4998</v>
      </c>
      <c r="J4097" s="1506" t="s">
        <v>5904</v>
      </c>
      <c r="K4097" s="4"/>
    </row>
    <row r="4098" spans="1:11" ht="15">
      <c r="A4098">
        <v>4039</v>
      </c>
      <c r="B4098" s="721">
        <f>'Expenditures 16-24'!K305</f>
        <v>0</v>
      </c>
      <c r="C4098" s="2" t="s">
        <v>504</v>
      </c>
      <c r="F4098" s="4"/>
      <c r="G4098" s="1" t="b">
        <f t="shared" ca="1" si="65"/>
        <v>1</v>
      </c>
      <c r="H4098" s="1505" cm="1">
        <f t="array" aca="1" ref="H4098" ca="1">IF(I4098&lt;&gt;"",INDIRECT("'"&amp;I4098&amp;"'!"&amp;J4098),"")</f>
        <v>0</v>
      </c>
      <c r="I4098" s="1510" t="s">
        <v>4998</v>
      </c>
      <c r="J4098" s="1506" t="s">
        <v>5905</v>
      </c>
      <c r="K4098" s="4"/>
    </row>
    <row r="4099" spans="1:11" ht="15">
      <c r="A4099" s="5">
        <v>4040</v>
      </c>
      <c r="B4099" s="721"/>
      <c r="C4099" s="2" t="s">
        <v>504</v>
      </c>
      <c r="F4099" s="4" t="s">
        <v>4914</v>
      </c>
      <c r="G4099" s="1" t="b">
        <f t="shared" ca="1" si="65"/>
        <v>1</v>
      </c>
      <c r="H4099" s="1505" t="str" cm="1">
        <f t="array" aca="1" ref="H4099" ca="1">IF(I4099&lt;&gt;"",INDIRECT("'"&amp;I4099&amp;"'!"&amp;J4099),"")</f>
        <v/>
      </c>
      <c r="I4099" s="1510"/>
      <c r="J4099" s="1506"/>
      <c r="K4099" s="4"/>
    </row>
    <row r="4100" spans="1:11" ht="15">
      <c r="A4100">
        <v>4041</v>
      </c>
      <c r="B4100" s="721">
        <f>'Tax Sched 25'!B17</f>
        <v>0</v>
      </c>
      <c r="C4100" s="2" t="s">
        <v>504</v>
      </c>
      <c r="F4100" s="4"/>
      <c r="G4100" s="1" t="b">
        <f t="shared" ca="1" si="65"/>
        <v>1</v>
      </c>
      <c r="H4100" s="1505" cm="1">
        <f t="array" aca="1" ref="H4100" ca="1">IF(I4100&lt;&gt;"",INDIRECT("'"&amp;I4100&amp;"'!"&amp;J4100),"")</f>
        <v>0</v>
      </c>
      <c r="I4100" s="1510" t="s">
        <v>5527</v>
      </c>
      <c r="J4100" s="1506" t="s">
        <v>5906</v>
      </c>
      <c r="K4100" s="4"/>
    </row>
    <row r="4101" spans="1:11" ht="15">
      <c r="A4101">
        <v>4042</v>
      </c>
      <c r="B4101" s="721">
        <f>'Tax Sched 25'!B18</f>
        <v>0</v>
      </c>
      <c r="C4101" s="2" t="s">
        <v>504</v>
      </c>
      <c r="F4101" s="4"/>
      <c r="G4101" s="1" t="b">
        <f t="shared" ca="1" si="65"/>
        <v>1</v>
      </c>
      <c r="H4101" s="1505" cm="1">
        <f t="array" aca="1" ref="H4101" ca="1">IF(I4101&lt;&gt;"",INDIRECT("'"&amp;I4101&amp;"'!"&amp;J4101),"")</f>
        <v>0</v>
      </c>
      <c r="I4101" s="1510" t="s">
        <v>5527</v>
      </c>
      <c r="J4101" s="1506" t="s">
        <v>5907</v>
      </c>
      <c r="K4101" s="4"/>
    </row>
    <row r="4102" spans="1:11" ht="15">
      <c r="A4102">
        <v>4043</v>
      </c>
      <c r="B4102" s="721">
        <f>'Tax Sched 25'!D17</f>
        <v>0</v>
      </c>
      <c r="C4102" s="2" t="s">
        <v>504</v>
      </c>
      <c r="F4102" s="4"/>
      <c r="G4102" s="1" t="b">
        <f t="shared" ca="1" si="65"/>
        <v>1</v>
      </c>
      <c r="H4102" s="1505" cm="1">
        <f t="array" aca="1" ref="H4102" ca="1">IF(I4102&lt;&gt;"",INDIRECT("'"&amp;I4102&amp;"'!"&amp;J4102),"")</f>
        <v>0</v>
      </c>
      <c r="I4102" s="1510" t="s">
        <v>5527</v>
      </c>
      <c r="J4102" s="1506" t="s">
        <v>5570</v>
      </c>
      <c r="K4102" s="4"/>
    </row>
    <row r="4103" spans="1:11" ht="15">
      <c r="A4103">
        <v>4044</v>
      </c>
      <c r="B4103" s="721">
        <f>'Tax Sched 25'!D18</f>
        <v>0</v>
      </c>
      <c r="C4103" s="2" t="s">
        <v>504</v>
      </c>
      <c r="F4103" s="4"/>
      <c r="G4103" s="1" t="b">
        <f t="shared" ca="1" si="65"/>
        <v>1</v>
      </c>
      <c r="H4103" s="1505" cm="1">
        <f t="array" aca="1" ref="H4103" ca="1">IF(I4103&lt;&gt;"",INDIRECT("'"&amp;I4103&amp;"'!"&amp;J4103),"")</f>
        <v>0</v>
      </c>
      <c r="I4103" s="1510" t="s">
        <v>5527</v>
      </c>
      <c r="J4103" s="1506" t="s">
        <v>5036</v>
      </c>
      <c r="K4103" s="4"/>
    </row>
    <row r="4104" spans="1:11" ht="15">
      <c r="A4104">
        <v>4045</v>
      </c>
      <c r="B4104" s="721">
        <f>'Tax Sched 25'!C17</f>
        <v>0</v>
      </c>
      <c r="C4104" s="2" t="s">
        <v>504</v>
      </c>
      <c r="F4104" s="4"/>
      <c r="G4104" s="1" t="b">
        <f t="shared" ca="1" si="65"/>
        <v>1</v>
      </c>
      <c r="H4104" s="1505" cm="1">
        <f t="array" aca="1" ref="H4104" ca="1">IF(I4104&lt;&gt;"",INDIRECT("'"&amp;I4104&amp;"'!"&amp;J4104),"")</f>
        <v>0</v>
      </c>
      <c r="I4104" s="1510" t="s">
        <v>5527</v>
      </c>
      <c r="J4104" s="1506" t="s">
        <v>5566</v>
      </c>
      <c r="K4104" s="4"/>
    </row>
    <row r="4105" spans="1:11" ht="15">
      <c r="A4105">
        <v>4046</v>
      </c>
      <c r="B4105" s="721">
        <f>'Tax Sched 25'!C18</f>
        <v>0</v>
      </c>
      <c r="C4105" s="2" t="s">
        <v>504</v>
      </c>
      <c r="F4105" s="4"/>
      <c r="G4105" s="1" t="b">
        <f t="shared" ca="1" si="65"/>
        <v>1</v>
      </c>
      <c r="H4105" s="1505" cm="1">
        <f t="array" aca="1" ref="H4105" ca="1">IF(I4105&lt;&gt;"",INDIRECT("'"&amp;I4105&amp;"'!"&amp;J4105),"")</f>
        <v>0</v>
      </c>
      <c r="I4105" s="1510" t="s">
        <v>5527</v>
      </c>
      <c r="J4105" s="1506" t="s">
        <v>5000</v>
      </c>
      <c r="K4105" s="4"/>
    </row>
    <row r="4106" spans="1:11" ht="15">
      <c r="A4106">
        <v>4047</v>
      </c>
      <c r="B4106" s="721">
        <f>'Tax Sched 25'!F17</f>
        <v>0</v>
      </c>
      <c r="F4106" s="4"/>
      <c r="G4106" s="1" t="b">
        <f t="shared" ca="1" si="65"/>
        <v>1</v>
      </c>
      <c r="H4106" s="1505" cm="1">
        <f t="array" aca="1" ref="H4106" ca="1">IF(I4106&lt;&gt;"",INDIRECT("'"&amp;I4106&amp;"'!"&amp;J4106),"")</f>
        <v>0</v>
      </c>
      <c r="I4106" s="1510" t="s">
        <v>5527</v>
      </c>
      <c r="J4106" s="1506" t="s">
        <v>5578</v>
      </c>
      <c r="K4106" s="4"/>
    </row>
    <row r="4107" spans="1:11" ht="15">
      <c r="A4107">
        <v>4048</v>
      </c>
      <c r="B4107" s="721">
        <f>'Tax Sched 25'!F18</f>
        <v>0</v>
      </c>
      <c r="F4107" s="4"/>
      <c r="G4107" s="1" t="b">
        <f t="shared" ca="1" si="65"/>
        <v>1</v>
      </c>
      <c r="H4107" s="1505" cm="1">
        <f t="array" aca="1" ref="H4107" ca="1">IF(I4107&lt;&gt;"",INDIRECT("'"&amp;I4107&amp;"'!"&amp;J4107),"")</f>
        <v>0</v>
      </c>
      <c r="I4107" s="1510" t="s">
        <v>5527</v>
      </c>
      <c r="J4107" s="1506" t="s">
        <v>5108</v>
      </c>
      <c r="K4107" s="4"/>
    </row>
    <row r="4108" spans="1:11" ht="15">
      <c r="A4108">
        <v>4049</v>
      </c>
      <c r="B4108" s="721">
        <f>'Tax Sched 25'!E17</f>
        <v>0</v>
      </c>
      <c r="C4108" s="2" t="s">
        <v>504</v>
      </c>
      <c r="F4108" s="4"/>
      <c r="G4108" s="1" t="b">
        <f t="shared" ca="1" si="65"/>
        <v>1</v>
      </c>
      <c r="H4108" s="1505" cm="1">
        <f t="array" aca="1" ref="H4108" ca="1">IF(I4108&lt;&gt;"",INDIRECT("'"&amp;I4108&amp;"'!"&amp;J4108),"")</f>
        <v>0</v>
      </c>
      <c r="I4108" s="1510" t="s">
        <v>5527</v>
      </c>
      <c r="J4108" s="1506" t="s">
        <v>5574</v>
      </c>
      <c r="K4108" s="4"/>
    </row>
    <row r="4109" spans="1:11" ht="15">
      <c r="A4109">
        <v>4050</v>
      </c>
      <c r="B4109" s="721">
        <f>'Tax Sched 25'!E18</f>
        <v>0</v>
      </c>
      <c r="C4109" s="2" t="s">
        <v>504</v>
      </c>
      <c r="F4109" s="4"/>
      <c r="G4109" s="1" t="b">
        <f t="shared" ca="1" si="65"/>
        <v>1</v>
      </c>
      <c r="H4109" s="1505" cm="1">
        <f t="array" aca="1" ref="H4109" ca="1">IF(I4109&lt;&gt;"",INDIRECT("'"&amp;I4109&amp;"'!"&amp;J4109),"")</f>
        <v>0</v>
      </c>
      <c r="I4109" s="1510" t="s">
        <v>5527</v>
      </c>
      <c r="J4109" s="1506" t="s">
        <v>5072</v>
      </c>
      <c r="K4109" s="4"/>
    </row>
    <row r="4110" spans="1:11" ht="15">
      <c r="A4110" s="5">
        <v>4051</v>
      </c>
      <c r="B4110" s="721"/>
      <c r="C4110" s="2" t="s">
        <v>504</v>
      </c>
      <c r="F4110" s="4" t="s">
        <v>4914</v>
      </c>
      <c r="G4110" s="1" t="b">
        <f t="shared" ca="1" si="65"/>
        <v>1</v>
      </c>
      <c r="H4110" s="1505" t="str" cm="1">
        <f t="array" aca="1" ref="H4110" ca="1">IF(I4110&lt;&gt;"",INDIRECT("'"&amp;I4110&amp;"'!"&amp;J4110),"")</f>
        <v/>
      </c>
      <c r="I4110" s="1510"/>
      <c r="J4110" s="1506"/>
      <c r="K4110" s="4"/>
    </row>
    <row r="4111" spans="1:11" ht="15">
      <c r="A4111">
        <v>4052</v>
      </c>
      <c r="B4111" s="721">
        <f>'Acct Summary 7-9'!C9</f>
        <v>136006153</v>
      </c>
      <c r="F4111" s="4"/>
      <c r="G4111" s="1" t="b">
        <f t="shared" ca="1" si="65"/>
        <v>1</v>
      </c>
      <c r="H4111" s="1505" cm="1">
        <f t="array" aca="1" ref="H4111" ca="1">IF(I4111&lt;&gt;"",INDIRECT("'"&amp;I4111&amp;"'!"&amp;J4111),"")</f>
        <v>136006153</v>
      </c>
      <c r="I4111" s="1510" t="s">
        <v>4986</v>
      </c>
      <c r="J4111" s="1506" t="s">
        <v>5549</v>
      </c>
      <c r="K4111" s="4"/>
    </row>
    <row r="4112" spans="1:11" ht="15">
      <c r="A4112">
        <v>4053</v>
      </c>
      <c r="B4112" s="721">
        <f>'Acct Summary 7-9'!D9</f>
        <v>0</v>
      </c>
      <c r="F4112" s="4"/>
      <c r="G4112" s="1" t="b">
        <f t="shared" ca="1" si="65"/>
        <v>1</v>
      </c>
      <c r="H4112" s="1505" cm="1">
        <f t="array" aca="1" ref="H4112" ca="1">IF(I4112&lt;&gt;"",INDIRECT("'"&amp;I4112&amp;"'!"&amp;J4112),"")</f>
        <v>0</v>
      </c>
      <c r="I4112" s="1510" t="s">
        <v>4986</v>
      </c>
      <c r="J4112" s="1506" t="s">
        <v>5543</v>
      </c>
      <c r="K4112" s="4"/>
    </row>
    <row r="4113" spans="1:11" ht="15">
      <c r="A4113">
        <v>4054</v>
      </c>
      <c r="B4113" s="721">
        <f>'Acct Summary 7-9'!E9</f>
        <v>0</v>
      </c>
      <c r="F4113" s="4"/>
      <c r="G4113" s="1" t="b">
        <f t="shared" ca="1" si="65"/>
        <v>1</v>
      </c>
      <c r="H4113" s="1505" cm="1">
        <f t="array" aca="1" ref="H4113" ca="1">IF(I4113&lt;&gt;"",INDIRECT("'"&amp;I4113&amp;"'!"&amp;J4113),"")</f>
        <v>0</v>
      </c>
      <c r="I4113" s="1510" t="s">
        <v>4986</v>
      </c>
      <c r="J4113" s="1506" t="s">
        <v>5562</v>
      </c>
      <c r="K4113" s="4"/>
    </row>
    <row r="4114" spans="1:11" ht="15">
      <c r="A4114">
        <v>4055</v>
      </c>
      <c r="B4114" s="721">
        <f>'Acct Summary 7-9'!F9</f>
        <v>0</v>
      </c>
      <c r="F4114" s="4"/>
      <c r="G4114" s="1" t="b">
        <f t="shared" ca="1" si="65"/>
        <v>1</v>
      </c>
      <c r="H4114" s="1505" cm="1">
        <f t="array" aca="1" ref="H4114" ca="1">IF(I4114&lt;&gt;"",INDIRECT("'"&amp;I4114&amp;"'!"&amp;J4114),"")</f>
        <v>0</v>
      </c>
      <c r="I4114" s="1510" t="s">
        <v>4986</v>
      </c>
      <c r="J4114" s="1506" t="s">
        <v>5555</v>
      </c>
      <c r="K4114" s="4"/>
    </row>
    <row r="4115" spans="1:11" ht="15">
      <c r="A4115">
        <v>4056</v>
      </c>
      <c r="B4115" s="721">
        <f>'Acct Summary 7-9'!G9</f>
        <v>0</v>
      </c>
      <c r="F4115" s="4"/>
      <c r="G4115" s="1" t="b">
        <f t="shared" ca="1" si="65"/>
        <v>1</v>
      </c>
      <c r="H4115" s="1505" cm="1">
        <f t="array" aca="1" ref="H4115" ca="1">IF(I4115&lt;&gt;"",INDIRECT("'"&amp;I4115&amp;"'!"&amp;J4115),"")</f>
        <v>0</v>
      </c>
      <c r="I4115" s="1510" t="s">
        <v>4986</v>
      </c>
      <c r="J4115" s="1506" t="s">
        <v>5585</v>
      </c>
      <c r="K4115" s="4"/>
    </row>
    <row r="4116" spans="1:11" ht="15">
      <c r="A4116">
        <v>4057</v>
      </c>
      <c r="B4116" s="721">
        <f>'Acct Summary 7-9'!H9</f>
        <v>0</v>
      </c>
      <c r="F4116" s="4"/>
      <c r="G4116" s="1" t="b">
        <f t="shared" ca="1" si="65"/>
        <v>1</v>
      </c>
      <c r="H4116" s="1505" cm="1">
        <f t="array" aca="1" ref="H4116" ca="1">IF(I4116&lt;&gt;"",INDIRECT("'"&amp;I4116&amp;"'!"&amp;J4116),"")</f>
        <v>0</v>
      </c>
      <c r="I4116" s="1510" t="s">
        <v>4986</v>
      </c>
      <c r="J4116" s="1506" t="s">
        <v>5591</v>
      </c>
      <c r="K4116" s="4"/>
    </row>
    <row r="4117" spans="1:11" ht="15">
      <c r="A4117" s="5">
        <v>4058</v>
      </c>
      <c r="B4117" s="721"/>
      <c r="F4117" s="4" t="s">
        <v>4914</v>
      </c>
      <c r="G4117" s="1" t="b">
        <f t="shared" ca="1" si="65"/>
        <v>1</v>
      </c>
      <c r="H4117" s="1505" t="str" cm="1">
        <f t="array" aca="1" ref="H4117" ca="1">IF(I4117&lt;&gt;"",INDIRECT("'"&amp;I4117&amp;"'!"&amp;J4117),"")</f>
        <v/>
      </c>
      <c r="I4117" s="1510"/>
      <c r="J4117" s="1506"/>
      <c r="K4117" s="4"/>
    </row>
    <row r="4118" spans="1:11" ht="15">
      <c r="A4118" s="5">
        <v>4059</v>
      </c>
      <c r="B4118" s="721"/>
      <c r="F4118" s="4" t="s">
        <v>4914</v>
      </c>
      <c r="G4118" s="1" t="b">
        <f t="shared" ca="1" si="65"/>
        <v>1</v>
      </c>
      <c r="H4118" s="1505" t="str" cm="1">
        <f t="array" aca="1" ref="H4118" ca="1">IF(I4118&lt;&gt;"",INDIRECT("'"&amp;I4118&amp;"'!"&amp;J4118),"")</f>
        <v/>
      </c>
      <c r="I4118" s="1510"/>
      <c r="J4118" s="1506"/>
      <c r="K4118" s="4"/>
    </row>
    <row r="4119" spans="1:11" ht="15">
      <c r="A4119">
        <v>4060</v>
      </c>
      <c r="B4119" s="721">
        <f>'Acct Summary 7-9'!K9</f>
        <v>0</v>
      </c>
      <c r="F4119" s="4"/>
      <c r="G4119" s="1" t="b">
        <f t="shared" ca="1" si="65"/>
        <v>1</v>
      </c>
      <c r="H4119" s="1505" cm="1">
        <f t="array" aca="1" ref="H4119" ca="1">IF(I4119&lt;&gt;"",INDIRECT("'"&amp;I4119&amp;"'!"&amp;J4119),"")</f>
        <v>0</v>
      </c>
      <c r="I4119" s="1510" t="s">
        <v>4986</v>
      </c>
      <c r="J4119" s="1506" t="s">
        <v>5908</v>
      </c>
      <c r="K4119" s="4"/>
    </row>
    <row r="4120" spans="1:11" ht="15">
      <c r="A4120">
        <v>4061</v>
      </c>
      <c r="B4120" s="721">
        <f>'Acct Summary 7-9'!C10</f>
        <v>694855562</v>
      </c>
      <c r="F4120" s="4"/>
      <c r="G4120" s="1" t="b">
        <f t="shared" ca="1" si="65"/>
        <v>1</v>
      </c>
      <c r="H4120" s="1505" cm="1">
        <f t="array" aca="1" ref="H4120" ca="1">IF(I4120&lt;&gt;"",INDIRECT("'"&amp;I4120&amp;"'!"&amp;J4120),"")</f>
        <v>694855562</v>
      </c>
      <c r="I4120" s="1510" t="s">
        <v>4986</v>
      </c>
      <c r="J4120" s="1506" t="s">
        <v>4918</v>
      </c>
      <c r="K4120" s="4"/>
    </row>
    <row r="4121" spans="1:11" ht="15">
      <c r="A4121">
        <v>4062</v>
      </c>
      <c r="B4121" s="721">
        <f>'Acct Summary 7-9'!D10</f>
        <v>86912361</v>
      </c>
      <c r="F4121" s="4"/>
      <c r="G4121" s="1" t="b">
        <f t="shared" ca="1" si="65"/>
        <v>1</v>
      </c>
      <c r="H4121" s="1505" cm="1">
        <f t="array" aca="1" ref="H4121" ca="1">IF(I4121&lt;&gt;"",INDIRECT("'"&amp;I4121&amp;"'!"&amp;J4121),"")</f>
        <v>86912361</v>
      </c>
      <c r="I4121" s="1510" t="s">
        <v>4986</v>
      </c>
      <c r="J4121" s="1506" t="s">
        <v>4928</v>
      </c>
      <c r="K4121" s="4"/>
    </row>
    <row r="4122" spans="1:11" ht="15">
      <c r="A4122">
        <v>4063</v>
      </c>
      <c r="B4122" s="721">
        <f>'Acct Summary 7-9'!E10</f>
        <v>33361365</v>
      </c>
      <c r="C4122" s="2" t="s">
        <v>504</v>
      </c>
      <c r="F4122" s="4"/>
      <c r="G4122" s="1" t="b">
        <f t="shared" ca="1" si="65"/>
        <v>1</v>
      </c>
      <c r="H4122" s="1505" cm="1">
        <f t="array" aca="1" ref="H4122" ca="1">IF(I4122&lt;&gt;"",INDIRECT("'"&amp;I4122&amp;"'!"&amp;J4122),"")</f>
        <v>33361365</v>
      </c>
      <c r="I4122" s="1510" t="s">
        <v>4986</v>
      </c>
      <c r="J4122" s="1506" t="s">
        <v>5561</v>
      </c>
      <c r="K4122" s="4"/>
    </row>
    <row r="4123" spans="1:11" ht="15">
      <c r="A4123">
        <v>4064</v>
      </c>
      <c r="B4123" s="721">
        <f>'Acct Summary 7-9'!F10</f>
        <v>24612464</v>
      </c>
      <c r="C4123" s="2" t="s">
        <v>504</v>
      </c>
      <c r="F4123" s="4"/>
      <c r="G4123" s="1" t="b">
        <f t="shared" ca="1" si="65"/>
        <v>1</v>
      </c>
      <c r="H4123" s="1505" cm="1">
        <f t="array" aca="1" ref="H4123" ca="1">IF(I4123&lt;&gt;"",INDIRECT("'"&amp;I4123&amp;"'!"&amp;J4123),"")</f>
        <v>24612464</v>
      </c>
      <c r="I4123" s="1510" t="s">
        <v>4986</v>
      </c>
      <c r="J4123" s="1506" t="s">
        <v>4946</v>
      </c>
      <c r="K4123" s="4"/>
    </row>
    <row r="4124" spans="1:11" ht="15">
      <c r="A4124">
        <v>4065</v>
      </c>
      <c r="B4124" s="721">
        <f>'Acct Summary 7-9'!G10</f>
        <v>21311944</v>
      </c>
      <c r="C4124" s="2" t="s">
        <v>504</v>
      </c>
      <c r="F4124" s="4"/>
      <c r="G4124" s="1" t="b">
        <f t="shared" ca="1" si="65"/>
        <v>1</v>
      </c>
      <c r="H4124" s="1505" cm="1">
        <f t="array" aca="1" ref="H4124" ca="1">IF(I4124&lt;&gt;"",INDIRECT("'"&amp;I4124&amp;"'!"&amp;J4124),"")</f>
        <v>21311944</v>
      </c>
      <c r="I4124" s="1510" t="s">
        <v>4986</v>
      </c>
      <c r="J4124" s="1506" t="s">
        <v>5764</v>
      </c>
      <c r="K4124" s="4"/>
    </row>
    <row r="4125" spans="1:11" ht="15">
      <c r="A4125">
        <v>4066</v>
      </c>
      <c r="B4125" s="721">
        <f>'Acct Summary 7-9'!H10</f>
        <v>987964</v>
      </c>
      <c r="C4125" s="2" t="s">
        <v>504</v>
      </c>
      <c r="F4125" s="4"/>
      <c r="G4125" s="1" t="b">
        <f t="shared" ca="1" si="65"/>
        <v>1</v>
      </c>
      <c r="H4125" s="1505" cm="1">
        <f t="array" aca="1" ref="H4125" ca="1">IF(I4125&lt;&gt;"",INDIRECT("'"&amp;I4125&amp;"'!"&amp;J4125),"")</f>
        <v>987964</v>
      </c>
      <c r="I4125" s="1510" t="s">
        <v>4986</v>
      </c>
      <c r="J4125" s="1506" t="s">
        <v>4964</v>
      </c>
      <c r="K4125" s="4"/>
    </row>
    <row r="4126" spans="1:11" ht="15">
      <c r="A4126">
        <v>4067</v>
      </c>
      <c r="B4126" s="721">
        <f>'Acct Summary 7-9'!I10</f>
        <v>15080547</v>
      </c>
      <c r="C4126" s="2" t="s">
        <v>504</v>
      </c>
      <c r="F4126" s="4"/>
      <c r="G4126" s="1" t="b">
        <f t="shared" ca="1" si="65"/>
        <v>1</v>
      </c>
      <c r="H4126" s="1505" cm="1">
        <f t="array" aca="1" ref="H4126" ca="1">IF(I4126&lt;&gt;"",INDIRECT("'"&amp;I4126&amp;"'!"&amp;J4126),"")</f>
        <v>15080547</v>
      </c>
      <c r="I4126" s="1510" t="s">
        <v>4986</v>
      </c>
      <c r="J4126" s="1506" t="s">
        <v>5599</v>
      </c>
      <c r="K4126" s="4"/>
    </row>
    <row r="4127" spans="1:11" ht="15">
      <c r="A4127" s="5">
        <v>4068</v>
      </c>
      <c r="B4127" s="721"/>
      <c r="C4127" s="2" t="s">
        <v>504</v>
      </c>
      <c r="F4127" s="4" t="s">
        <v>4914</v>
      </c>
      <c r="G4127" s="1" t="b">
        <f t="shared" ca="1" si="65"/>
        <v>1</v>
      </c>
      <c r="H4127" s="1505" t="str" cm="1">
        <f t="array" aca="1" ref="H4127" ca="1">IF(I4127&lt;&gt;"",INDIRECT("'"&amp;I4127&amp;"'!"&amp;J4127),"")</f>
        <v/>
      </c>
      <c r="I4127" s="1510"/>
      <c r="J4127" s="1506"/>
      <c r="K4127" s="4"/>
    </row>
    <row r="4128" spans="1:11" ht="15">
      <c r="A4128">
        <v>4069</v>
      </c>
      <c r="B4128" s="721">
        <f>'Acct Summary 7-9'!K10</f>
        <v>5072288</v>
      </c>
      <c r="C4128" s="2" t="s">
        <v>504</v>
      </c>
      <c r="F4128" s="4"/>
      <c r="G4128" s="1" t="b">
        <f t="shared" ref="G4128:G4191" ca="1" si="66">H4128=B4128</f>
        <v>1</v>
      </c>
      <c r="H4128" s="1505" cm="1">
        <f t="array" aca="1" ref="H4128" ca="1">IF(I4128&lt;&gt;"",INDIRECT("'"&amp;I4128&amp;"'!"&amp;J4128),"")</f>
        <v>5072288</v>
      </c>
      <c r="I4128" s="1510" t="s">
        <v>4986</v>
      </c>
      <c r="J4128" s="1506" t="s">
        <v>5616</v>
      </c>
      <c r="K4128" s="4"/>
    </row>
    <row r="4129" spans="1:11" ht="15">
      <c r="A4129">
        <v>4070</v>
      </c>
      <c r="B4129" s="721">
        <f>'Acct Summary 7-9'!C18</f>
        <v>136006153</v>
      </c>
      <c r="C4129" s="2" t="s">
        <v>504</v>
      </c>
      <c r="F4129" s="4"/>
      <c r="G4129" s="1" t="b">
        <f t="shared" ca="1" si="66"/>
        <v>1</v>
      </c>
      <c r="H4129" s="1505" cm="1">
        <f t="array" aca="1" ref="H4129" ca="1">IF(I4129&lt;&gt;"",INDIRECT("'"&amp;I4129&amp;"'!"&amp;J4129),"")</f>
        <v>136006153</v>
      </c>
      <c r="I4129" s="1510" t="s">
        <v>4986</v>
      </c>
      <c r="J4129" s="1506" t="s">
        <v>5000</v>
      </c>
      <c r="K4129" s="4"/>
    </row>
    <row r="4130" spans="1:11" ht="15">
      <c r="A4130">
        <v>4071</v>
      </c>
      <c r="B4130" s="721">
        <f>'Acct Summary 7-9'!D18</f>
        <v>0</v>
      </c>
      <c r="C4130" s="2" t="s">
        <v>504</v>
      </c>
      <c r="F4130" s="4"/>
      <c r="G4130" s="1" t="b">
        <f t="shared" ca="1" si="66"/>
        <v>1</v>
      </c>
      <c r="H4130" s="1505" cm="1">
        <f t="array" aca="1" ref="H4130" ca="1">IF(I4130&lt;&gt;"",INDIRECT("'"&amp;I4130&amp;"'!"&amp;J4130),"")</f>
        <v>0</v>
      </c>
      <c r="I4130" s="1510" t="s">
        <v>4986</v>
      </c>
      <c r="J4130" s="1506" t="s">
        <v>5036</v>
      </c>
      <c r="K4130" s="4"/>
    </row>
    <row r="4131" spans="1:11" ht="15">
      <c r="A4131">
        <v>4072</v>
      </c>
      <c r="B4131" s="721">
        <f>'Acct Summary 7-9'!F18</f>
        <v>0</v>
      </c>
      <c r="C4131" s="2" t="s">
        <v>504</v>
      </c>
      <c r="F4131" s="4"/>
      <c r="G4131" s="1" t="b">
        <f t="shared" ca="1" si="66"/>
        <v>1</v>
      </c>
      <c r="H4131" s="1505" cm="1">
        <f t="array" aca="1" ref="H4131" ca="1">IF(I4131&lt;&gt;"",INDIRECT("'"&amp;I4131&amp;"'!"&amp;J4131),"")</f>
        <v>0</v>
      </c>
      <c r="I4131" s="1510" t="s">
        <v>4986</v>
      </c>
      <c r="J4131" s="1506" t="s">
        <v>5108</v>
      </c>
      <c r="K4131" s="4"/>
    </row>
    <row r="4132" spans="1:11" ht="15">
      <c r="A4132">
        <v>4073</v>
      </c>
      <c r="B4132" s="721">
        <f>'Acct Summary 7-9'!H18</f>
        <v>0</v>
      </c>
      <c r="C4132" s="2" t="s">
        <v>504</v>
      </c>
      <c r="F4132" s="4"/>
      <c r="G4132" s="1" t="b">
        <f t="shared" ca="1" si="66"/>
        <v>1</v>
      </c>
      <c r="H4132" s="1505" cm="1">
        <f t="array" aca="1" ref="H4132" ca="1">IF(I4132&lt;&gt;"",INDIRECT("'"&amp;I4132&amp;"'!"&amp;J4132),"")</f>
        <v>0</v>
      </c>
      <c r="I4132" s="1510" t="s">
        <v>4986</v>
      </c>
      <c r="J4132" s="1506" t="s">
        <v>5180</v>
      </c>
      <c r="K4132" s="4"/>
    </row>
    <row r="4133" spans="1:11" ht="15">
      <c r="A4133">
        <v>4074</v>
      </c>
      <c r="B4133" s="721">
        <f>'Acct Summary 7-9'!K18</f>
        <v>0</v>
      </c>
      <c r="C4133" s="2" t="s">
        <v>504</v>
      </c>
      <c r="F4133" s="4"/>
      <c r="G4133" s="1" t="b">
        <f t="shared" ca="1" si="66"/>
        <v>1</v>
      </c>
      <c r="H4133" s="1505" cm="1">
        <f t="array" aca="1" ref="H4133" ca="1">IF(I4133&lt;&gt;"",INDIRECT("'"&amp;I4133&amp;"'!"&amp;J4133),"")</f>
        <v>0</v>
      </c>
      <c r="I4133" s="1510" t="s">
        <v>4986</v>
      </c>
      <c r="J4133" s="1506" t="s">
        <v>5222</v>
      </c>
      <c r="K4133" s="4"/>
    </row>
    <row r="4134" spans="1:11" ht="15">
      <c r="A4134">
        <v>4075</v>
      </c>
      <c r="B4134" s="721">
        <f>'Acct Summary 7-9'!C19</f>
        <v>615179539</v>
      </c>
      <c r="C4134" s="2" t="s">
        <v>504</v>
      </c>
      <c r="F4134" s="4"/>
      <c r="G4134" s="1" t="b">
        <f t="shared" ca="1" si="66"/>
        <v>1</v>
      </c>
      <c r="H4134" s="1505" cm="1">
        <f t="array" aca="1" ref="H4134" ca="1">IF(I4134&lt;&gt;"",INDIRECT("'"&amp;I4134&amp;"'!"&amp;J4134),"")</f>
        <v>615179539</v>
      </c>
      <c r="I4134" s="1510" t="s">
        <v>4986</v>
      </c>
      <c r="J4134" s="1506" t="s">
        <v>5551</v>
      </c>
      <c r="K4134" s="4"/>
    </row>
    <row r="4135" spans="1:11" ht="15">
      <c r="A4135">
        <v>4076</v>
      </c>
      <c r="B4135" s="721">
        <f>'Acct Summary 7-9'!D19</f>
        <v>62248728</v>
      </c>
      <c r="C4135" s="2" t="s">
        <v>504</v>
      </c>
      <c r="F4135" s="4"/>
      <c r="G4135" s="1" t="b">
        <f t="shared" ca="1" si="66"/>
        <v>1</v>
      </c>
      <c r="H4135" s="1505" cm="1">
        <f t="array" aca="1" ref="H4135" ca="1">IF(I4135&lt;&gt;"",INDIRECT("'"&amp;I4135&amp;"'!"&amp;J4135),"")</f>
        <v>62248728</v>
      </c>
      <c r="I4135" s="1510" t="s">
        <v>4986</v>
      </c>
      <c r="J4135" s="1506" t="s">
        <v>5545</v>
      </c>
      <c r="K4135" s="4"/>
    </row>
    <row r="4136" spans="1:11" ht="15">
      <c r="A4136">
        <v>4077</v>
      </c>
      <c r="B4136" s="721">
        <f>'Acct Summary 7-9'!E19</f>
        <v>42335979</v>
      </c>
      <c r="C4136" s="2" t="s">
        <v>504</v>
      </c>
      <c r="F4136" s="4"/>
      <c r="G4136" s="1" t="b">
        <f t="shared" ca="1" si="66"/>
        <v>1</v>
      </c>
      <c r="H4136" s="1505" cm="1">
        <f t="array" aca="1" ref="H4136" ca="1">IF(I4136&lt;&gt;"",INDIRECT("'"&amp;I4136&amp;"'!"&amp;J4136),"")</f>
        <v>42335979</v>
      </c>
      <c r="I4136" s="1510" t="s">
        <v>4986</v>
      </c>
      <c r="J4136" s="1506" t="s">
        <v>5564</v>
      </c>
      <c r="K4136" s="4"/>
    </row>
    <row r="4137" spans="1:11" ht="15">
      <c r="A4137">
        <v>4078</v>
      </c>
      <c r="B4137" s="721">
        <f>'Acct Summary 7-9'!F19</f>
        <v>27432218</v>
      </c>
      <c r="C4137" s="2" t="s">
        <v>504</v>
      </c>
      <c r="F4137" s="4"/>
      <c r="G4137" s="1" t="b">
        <f t="shared" ca="1" si="66"/>
        <v>1</v>
      </c>
      <c r="H4137" s="1505" cm="1">
        <f t="array" aca="1" ref="H4137" ca="1">IF(I4137&lt;&gt;"",INDIRECT("'"&amp;I4137&amp;"'!"&amp;J4137),"")</f>
        <v>27432218</v>
      </c>
      <c r="I4137" s="1510" t="s">
        <v>4986</v>
      </c>
      <c r="J4137" s="1506" t="s">
        <v>5557</v>
      </c>
      <c r="K4137" s="4"/>
    </row>
    <row r="4138" spans="1:11" ht="15">
      <c r="A4138">
        <v>4079</v>
      </c>
      <c r="B4138" s="721">
        <f>'Acct Summary 7-9'!G19</f>
        <v>16281941</v>
      </c>
      <c r="C4138" s="2" t="s">
        <v>504</v>
      </c>
      <c r="F4138" s="4"/>
      <c r="G4138" s="1" t="b">
        <f t="shared" ca="1" si="66"/>
        <v>1</v>
      </c>
      <c r="H4138" s="1505" cm="1">
        <f t="array" aca="1" ref="H4138" ca="1">IF(I4138&lt;&gt;"",INDIRECT("'"&amp;I4138&amp;"'!"&amp;J4138),"")</f>
        <v>16281941</v>
      </c>
      <c r="I4138" s="1510" t="s">
        <v>4986</v>
      </c>
      <c r="J4138" s="1506" t="s">
        <v>5792</v>
      </c>
      <c r="K4138" s="4"/>
    </row>
    <row r="4139" spans="1:11" ht="15">
      <c r="A4139">
        <v>4080</v>
      </c>
      <c r="B4139" s="721">
        <f>'Acct Summary 7-9'!H19</f>
        <v>1672131</v>
      </c>
      <c r="C4139" s="2" t="s">
        <v>504</v>
      </c>
      <c r="F4139" s="4"/>
      <c r="G4139" s="1" t="b">
        <f t="shared" ca="1" si="66"/>
        <v>1</v>
      </c>
      <c r="H4139" s="1505" cm="1">
        <f t="array" aca="1" ref="H4139" ca="1">IF(I4139&lt;&gt;"",INDIRECT("'"&amp;I4139&amp;"'!"&amp;J4139),"")</f>
        <v>1672131</v>
      </c>
      <c r="I4139" s="1510" t="s">
        <v>4986</v>
      </c>
      <c r="J4139" s="1506" t="s">
        <v>5793</v>
      </c>
      <c r="K4139" s="4"/>
    </row>
    <row r="4140" spans="1:11" ht="15">
      <c r="A4140" s="5">
        <v>4081</v>
      </c>
      <c r="B4140" s="721"/>
      <c r="C4140" s="2" t="s">
        <v>504</v>
      </c>
      <c r="F4140" s="4" t="s">
        <v>4914</v>
      </c>
      <c r="G4140" s="1" t="b">
        <f t="shared" ca="1" si="66"/>
        <v>1</v>
      </c>
      <c r="H4140" s="1505" t="str" cm="1">
        <f t="array" aca="1" ref="H4140" ca="1">IF(I4140&lt;&gt;"",INDIRECT("'"&amp;I4140&amp;"'!"&amp;J4140),"")</f>
        <v/>
      </c>
      <c r="I4140" s="1510"/>
      <c r="J4140" s="1506"/>
      <c r="K4140" s="4"/>
    </row>
    <row r="4141" spans="1:11" ht="15">
      <c r="A4141" s="5">
        <v>4082</v>
      </c>
      <c r="B4141" s="721"/>
      <c r="C4141" s="2" t="s">
        <v>504</v>
      </c>
      <c r="F4141" s="4" t="s">
        <v>4914</v>
      </c>
      <c r="G4141" s="1" t="b">
        <f t="shared" ca="1" si="66"/>
        <v>1</v>
      </c>
      <c r="H4141" s="1505" t="str" cm="1">
        <f t="array" aca="1" ref="H4141" ca="1">IF(I4141&lt;&gt;"",INDIRECT("'"&amp;I4141&amp;"'!"&amp;J4141),"")</f>
        <v/>
      </c>
      <c r="I4141" s="1510"/>
      <c r="J4141" s="1506"/>
      <c r="K4141" s="4"/>
    </row>
    <row r="4142" spans="1:11" ht="15">
      <c r="A4142">
        <v>4083</v>
      </c>
      <c r="B4142" s="721">
        <f>'Acct Summary 7-9'!K19</f>
        <v>1374686</v>
      </c>
      <c r="F4142" s="4"/>
      <c r="G4142" s="1" t="b">
        <f t="shared" ca="1" si="66"/>
        <v>1</v>
      </c>
      <c r="H4142" s="1505" cm="1">
        <f t="array" aca="1" ref="H4142" ca="1">IF(I4142&lt;&gt;"",INDIRECT("'"&amp;I4142&amp;"'!"&amp;J4142),"")</f>
        <v>1374686</v>
      </c>
      <c r="I4142" s="1510" t="s">
        <v>4986</v>
      </c>
      <c r="J4142" s="1506" t="s">
        <v>5794</v>
      </c>
      <c r="K4142" s="4"/>
    </row>
    <row r="4143" spans="1:11" ht="15">
      <c r="A4143" s="5">
        <v>4084</v>
      </c>
      <c r="B4143" s="721"/>
      <c r="C4143" s="2" t="s">
        <v>504</v>
      </c>
      <c r="F4143" s="4" t="s">
        <v>4914</v>
      </c>
      <c r="G4143" s="1" t="b">
        <f t="shared" ca="1" si="66"/>
        <v>1</v>
      </c>
      <c r="H4143" s="1505" t="str" cm="1">
        <f t="array" aca="1" ref="H4143" ca="1">IF(I4143&lt;&gt;"",INDIRECT("'"&amp;I4143&amp;"'!"&amp;J4143),"")</f>
        <v/>
      </c>
      <c r="I4143" s="1510"/>
      <c r="J4143" s="1506"/>
      <c r="K4143" s="4"/>
    </row>
    <row r="4144" spans="1:11" ht="15">
      <c r="A4144" s="5">
        <v>4085</v>
      </c>
      <c r="B4144" s="721"/>
      <c r="C4144" s="2" t="s">
        <v>504</v>
      </c>
      <c r="F4144" s="4" t="s">
        <v>4914</v>
      </c>
      <c r="G4144" s="1" t="b">
        <f t="shared" ca="1" si="66"/>
        <v>1</v>
      </c>
      <c r="H4144" s="1505" t="str" cm="1">
        <f t="array" aca="1" ref="H4144" ca="1">IF(I4144&lt;&gt;"",INDIRECT("'"&amp;I4144&amp;"'!"&amp;J4144),"")</f>
        <v/>
      </c>
      <c r="I4144" s="1510"/>
      <c r="J4144" s="1506"/>
      <c r="K4144" s="4"/>
    </row>
    <row r="4145" spans="1:11" ht="15">
      <c r="A4145" s="5">
        <v>4086</v>
      </c>
      <c r="B4145" s="721"/>
      <c r="C4145" s="2" t="s">
        <v>504</v>
      </c>
      <c r="F4145" s="4" t="s">
        <v>4914</v>
      </c>
      <c r="G4145" s="1" t="b">
        <f t="shared" ca="1" si="66"/>
        <v>1</v>
      </c>
      <c r="H4145" s="1505" t="str" cm="1">
        <f t="array" aca="1" ref="H4145" ca="1">IF(I4145&lt;&gt;"",INDIRECT("'"&amp;I4145&amp;"'!"&amp;J4145),"")</f>
        <v/>
      </c>
      <c r="I4145" s="1510"/>
      <c r="J4145" s="1506"/>
      <c r="K4145" s="4"/>
    </row>
    <row r="4146" spans="1:11" ht="15">
      <c r="A4146" s="5">
        <v>4087</v>
      </c>
      <c r="B4146" s="721"/>
      <c r="F4146" s="4" t="s">
        <v>4914</v>
      </c>
      <c r="G4146" s="1" t="b">
        <f t="shared" ca="1" si="66"/>
        <v>1</v>
      </c>
      <c r="H4146" s="1505" t="str" cm="1">
        <f t="array" aca="1" ref="H4146" ca="1">IF(I4146&lt;&gt;"",INDIRECT("'"&amp;I4146&amp;"'!"&amp;J4146),"")</f>
        <v/>
      </c>
      <c r="I4146" s="1510"/>
      <c r="J4146" s="1506"/>
      <c r="K4146" s="4"/>
    </row>
    <row r="4147" spans="1:11" ht="15">
      <c r="A4147" s="5">
        <v>4088</v>
      </c>
      <c r="B4147" s="721"/>
      <c r="F4147" s="4" t="s">
        <v>4914</v>
      </c>
      <c r="G4147" s="1" t="b">
        <f t="shared" ca="1" si="66"/>
        <v>1</v>
      </c>
      <c r="H4147" s="1505" t="str" cm="1">
        <f t="array" aca="1" ref="H4147" ca="1">IF(I4147&lt;&gt;"",INDIRECT("'"&amp;I4147&amp;"'!"&amp;J4147),"")</f>
        <v/>
      </c>
      <c r="I4147" s="1510"/>
      <c r="J4147" s="1506"/>
      <c r="K4147" s="4"/>
    </row>
    <row r="4148" spans="1:11" ht="15">
      <c r="A4148" s="5">
        <v>4089</v>
      </c>
      <c r="B4148" s="721"/>
      <c r="F4148" s="4" t="s">
        <v>4914</v>
      </c>
      <c r="G4148" s="1" t="b">
        <f t="shared" ca="1" si="66"/>
        <v>1</v>
      </c>
      <c r="H4148" s="1505" t="str" cm="1">
        <f t="array" aca="1" ref="H4148" ca="1">IF(I4148&lt;&gt;"",INDIRECT("'"&amp;I4148&amp;"'!"&amp;J4148),"")</f>
        <v/>
      </c>
      <c r="I4148" s="1510"/>
      <c r="J4148" s="1506"/>
      <c r="K4148" s="4"/>
    </row>
    <row r="4149" spans="1:11" ht="15">
      <c r="A4149" s="5">
        <v>4090</v>
      </c>
      <c r="B4149" s="721"/>
      <c r="F4149" s="4" t="s">
        <v>4914</v>
      </c>
      <c r="G4149" s="1" t="b">
        <f t="shared" ca="1" si="66"/>
        <v>1</v>
      </c>
      <c r="H4149" s="1505" t="str" cm="1">
        <f t="array" aca="1" ref="H4149" ca="1">IF(I4149&lt;&gt;"",INDIRECT("'"&amp;I4149&amp;"'!"&amp;J4149),"")</f>
        <v/>
      </c>
      <c r="I4149" s="1510"/>
      <c r="J4149" s="1506"/>
      <c r="K4149" s="4"/>
    </row>
    <row r="4150" spans="1:11" ht="15">
      <c r="A4150" s="5">
        <v>4091</v>
      </c>
      <c r="B4150" s="721"/>
      <c r="C4150" s="2" t="s">
        <v>504</v>
      </c>
      <c r="F4150" s="4" t="s">
        <v>4914</v>
      </c>
      <c r="G4150" s="1" t="b">
        <f t="shared" ca="1" si="66"/>
        <v>1</v>
      </c>
      <c r="H4150" s="1505" t="str" cm="1">
        <f t="array" aca="1" ref="H4150" ca="1">IF(I4150&lt;&gt;"",INDIRECT("'"&amp;I4150&amp;"'!"&amp;J4150),"")</f>
        <v/>
      </c>
      <c r="I4150" s="1510"/>
      <c r="J4150" s="1506"/>
      <c r="K4150" s="4"/>
    </row>
    <row r="4151" spans="1:11" ht="15">
      <c r="A4151" s="5">
        <v>4092</v>
      </c>
      <c r="B4151" s="721"/>
      <c r="C4151" s="2" t="s">
        <v>504</v>
      </c>
      <c r="F4151" s="4" t="s">
        <v>4914</v>
      </c>
      <c r="G4151" s="1" t="b">
        <f t="shared" ca="1" si="66"/>
        <v>1</v>
      </c>
      <c r="H4151" s="1505" t="str" cm="1">
        <f t="array" aca="1" ref="H4151" ca="1">IF(I4151&lt;&gt;"",INDIRECT("'"&amp;I4151&amp;"'!"&amp;J4151),"")</f>
        <v/>
      </c>
      <c r="I4151" s="1510"/>
      <c r="J4151" s="1506"/>
      <c r="K4151" s="4"/>
    </row>
    <row r="4152" spans="1:11" ht="15">
      <c r="A4152" s="5">
        <v>4093</v>
      </c>
      <c r="B4152" s="721"/>
      <c r="F4152" s="4" t="s">
        <v>4914</v>
      </c>
      <c r="G4152" s="1" t="b">
        <f t="shared" ca="1" si="66"/>
        <v>1</v>
      </c>
      <c r="H4152" s="1505" t="str" cm="1">
        <f t="array" aca="1" ref="H4152" ca="1">IF(I4152&lt;&gt;"",INDIRECT("'"&amp;I4152&amp;"'!"&amp;J4152),"")</f>
        <v/>
      </c>
      <c r="I4152" s="1510"/>
      <c r="J4152" s="1506"/>
      <c r="K4152" s="4"/>
    </row>
    <row r="4153" spans="1:11" ht="15">
      <c r="A4153" s="5">
        <v>4094</v>
      </c>
      <c r="B4153" s="721"/>
      <c r="F4153" s="4" t="s">
        <v>4914</v>
      </c>
      <c r="G4153" s="1" t="b">
        <f t="shared" ca="1" si="66"/>
        <v>1</v>
      </c>
      <c r="H4153" s="1505" t="str" cm="1">
        <f t="array" aca="1" ref="H4153" ca="1">IF(I4153&lt;&gt;"",INDIRECT("'"&amp;I4153&amp;"'!"&amp;J4153),"")</f>
        <v/>
      </c>
      <c r="I4153" s="1510"/>
      <c r="J4153" s="1506"/>
      <c r="K4153" s="4"/>
    </row>
    <row r="4154" spans="1:11" ht="15">
      <c r="A4154">
        <v>4095</v>
      </c>
      <c r="B4154" s="721">
        <f>'Expenditures 16-24'!H208</f>
        <v>0</v>
      </c>
      <c r="F4154" s="4"/>
      <c r="G4154" s="1" t="b">
        <f t="shared" ca="1" si="66"/>
        <v>1</v>
      </c>
      <c r="H4154" s="1505" cm="1">
        <f t="array" aca="1" ref="H4154" ca="1">IF(I4154&lt;&gt;"",INDIRECT("'"&amp;I4154&amp;"'!"&amp;J4154),"")</f>
        <v>0</v>
      </c>
      <c r="I4154" s="1510" t="s">
        <v>4998</v>
      </c>
      <c r="J4154" s="1506" t="s">
        <v>5909</v>
      </c>
      <c r="K4154" s="4"/>
    </row>
    <row r="4155" spans="1:11" ht="15">
      <c r="A4155">
        <v>4096</v>
      </c>
      <c r="B4155" s="721">
        <f>'Expenditures 16-24'!K208</f>
        <v>0</v>
      </c>
      <c r="F4155" s="4"/>
      <c r="G4155" s="1" t="b">
        <f t="shared" ca="1" si="66"/>
        <v>1</v>
      </c>
      <c r="H4155" s="1505" cm="1">
        <f t="array" aca="1" ref="H4155" ca="1">IF(I4155&lt;&gt;"",INDIRECT("'"&amp;I4155&amp;"'!"&amp;J4155),"")</f>
        <v>0</v>
      </c>
      <c r="I4155" s="1510" t="s">
        <v>4998</v>
      </c>
      <c r="J4155" s="1506" t="s">
        <v>5910</v>
      </c>
      <c r="K4155" s="4"/>
    </row>
    <row r="4156" spans="1:11" ht="15">
      <c r="A4156" s="5">
        <v>4097</v>
      </c>
      <c r="B4156" s="721"/>
      <c r="C4156" s="2" t="s">
        <v>504</v>
      </c>
      <c r="F4156" s="4" t="s">
        <v>4914</v>
      </c>
      <c r="G4156" s="1" t="b">
        <f t="shared" ca="1" si="66"/>
        <v>1</v>
      </c>
      <c r="H4156" s="1505" t="str" cm="1">
        <f t="array" aca="1" ref="H4156" ca="1">IF(I4156&lt;&gt;"",INDIRECT("'"&amp;I4156&amp;"'!"&amp;J4156),"")</f>
        <v/>
      </c>
      <c r="I4156" s="1510"/>
      <c r="J4156" s="1506"/>
      <c r="K4156" s="4"/>
    </row>
    <row r="4157" spans="1:11" ht="15">
      <c r="A4157" s="5">
        <v>4098</v>
      </c>
      <c r="B4157" s="721"/>
      <c r="C4157" s="2" t="s">
        <v>504</v>
      </c>
      <c r="F4157" s="4" t="s">
        <v>4914</v>
      </c>
      <c r="G4157" s="1" t="b">
        <f t="shared" ca="1" si="66"/>
        <v>1</v>
      </c>
      <c r="H4157" s="1505" t="str" cm="1">
        <f t="array" aca="1" ref="H4157" ca="1">IF(I4157&lt;&gt;"",INDIRECT("'"&amp;I4157&amp;"'!"&amp;J4157),"")</f>
        <v/>
      </c>
      <c r="I4157" s="1510"/>
      <c r="J4157" s="1506"/>
      <c r="K4157" s="4"/>
    </row>
    <row r="4158" spans="1:11" ht="15">
      <c r="A4158" s="5">
        <v>4099</v>
      </c>
      <c r="B4158" s="721"/>
      <c r="F4158" s="4" t="s">
        <v>4914</v>
      </c>
      <c r="G4158" s="1" t="b">
        <f t="shared" ca="1" si="66"/>
        <v>1</v>
      </c>
      <c r="H4158" s="1505" t="str" cm="1">
        <f t="array" aca="1" ref="H4158" ca="1">IF(I4158&lt;&gt;"",INDIRECT("'"&amp;I4158&amp;"'!"&amp;J4158),"")</f>
        <v/>
      </c>
      <c r="I4158" s="1510"/>
      <c r="J4158" s="1506"/>
      <c r="K4158" s="4"/>
    </row>
    <row r="4159" spans="1:11" ht="15">
      <c r="A4159" s="5">
        <v>4100</v>
      </c>
      <c r="B4159" s="721"/>
      <c r="F4159" s="4" t="s">
        <v>4914</v>
      </c>
      <c r="G4159" s="1" t="b">
        <f t="shared" ca="1" si="66"/>
        <v>1</v>
      </c>
      <c r="H4159" s="1505" t="str" cm="1">
        <f t="array" aca="1" ref="H4159" ca="1">IF(I4159&lt;&gt;"",INDIRECT("'"&amp;I4159&amp;"'!"&amp;J4159),"")</f>
        <v/>
      </c>
      <c r="I4159" s="1510"/>
      <c r="J4159" s="1506"/>
      <c r="K4159" s="4"/>
    </row>
    <row r="4160" spans="1:11" ht="15">
      <c r="A4160" s="5">
        <v>4101</v>
      </c>
      <c r="B4160" s="721"/>
      <c r="F4160" s="4" t="s">
        <v>4914</v>
      </c>
      <c r="G4160" s="1" t="b">
        <f t="shared" ca="1" si="66"/>
        <v>1</v>
      </c>
      <c r="H4160" s="1505" t="str" cm="1">
        <f t="array" aca="1" ref="H4160" ca="1">IF(I4160&lt;&gt;"",INDIRECT("'"&amp;I4160&amp;"'!"&amp;J4160),"")</f>
        <v/>
      </c>
      <c r="I4160" s="1510"/>
      <c r="J4160" s="1506"/>
      <c r="K4160" s="4"/>
    </row>
    <row r="4161" spans="1:11" ht="15">
      <c r="A4161" s="5">
        <v>4102</v>
      </c>
      <c r="B4161" s="721"/>
      <c r="F4161" s="4" t="s">
        <v>4914</v>
      </c>
      <c r="G4161" s="1" t="b">
        <f t="shared" ca="1" si="66"/>
        <v>1</v>
      </c>
      <c r="H4161" s="1505" t="str" cm="1">
        <f t="array" aca="1" ref="H4161" ca="1">IF(I4161&lt;&gt;"",INDIRECT("'"&amp;I4161&amp;"'!"&amp;J4161),"")</f>
        <v/>
      </c>
      <c r="I4161" s="1510"/>
      <c r="J4161" s="1506"/>
      <c r="K4161" s="4"/>
    </row>
    <row r="4162" spans="1:11" ht="15">
      <c r="A4162" s="5">
        <v>4103</v>
      </c>
      <c r="B4162" s="721"/>
      <c r="F4162" s="4" t="s">
        <v>4914</v>
      </c>
      <c r="G4162" s="1" t="b">
        <f t="shared" ca="1" si="66"/>
        <v>1</v>
      </c>
      <c r="H4162" s="1505" t="str" cm="1">
        <f t="array" aca="1" ref="H4162" ca="1">IF(I4162&lt;&gt;"",INDIRECT("'"&amp;I4162&amp;"'!"&amp;J4162),"")</f>
        <v/>
      </c>
      <c r="I4162" s="1510"/>
      <c r="J4162" s="1506"/>
      <c r="K4162" s="4"/>
    </row>
    <row r="4163" spans="1:11" ht="15">
      <c r="A4163">
        <v>4104</v>
      </c>
      <c r="B4163" s="721">
        <f>'Expenditures 16-24'!D281</f>
        <v>0</v>
      </c>
      <c r="C4163" s="2" t="s">
        <v>504</v>
      </c>
      <c r="F4163" s="4"/>
      <c r="G4163" s="1" t="b">
        <f t="shared" ca="1" si="66"/>
        <v>1</v>
      </c>
      <c r="H4163" s="1505" cm="1">
        <f t="array" aca="1" ref="H4163" ca="1">IF(I4163&lt;&gt;"",INDIRECT("'"&amp;I4163&amp;"'!"&amp;J4163),"")</f>
        <v>0</v>
      </c>
      <c r="I4163" s="1510" t="s">
        <v>4998</v>
      </c>
      <c r="J4163" s="1506" t="s">
        <v>5911</v>
      </c>
      <c r="K4163" s="4"/>
    </row>
    <row r="4164" spans="1:11" ht="15">
      <c r="A4164">
        <v>4105</v>
      </c>
      <c r="B4164" s="721">
        <f>'Expenditures 16-24'!K281</f>
        <v>0</v>
      </c>
      <c r="F4164" s="4"/>
      <c r="G4164" s="1" t="b">
        <f t="shared" ca="1" si="66"/>
        <v>1</v>
      </c>
      <c r="H4164" s="1505" cm="1">
        <f t="array" aca="1" ref="H4164" ca="1">IF(I4164&lt;&gt;"",INDIRECT("'"&amp;I4164&amp;"'!"&amp;J4164),"")</f>
        <v>0</v>
      </c>
      <c r="I4164" s="1510" t="s">
        <v>4998</v>
      </c>
      <c r="J4164" s="1506" t="s">
        <v>5912</v>
      </c>
      <c r="K4164" s="4"/>
    </row>
    <row r="4165" spans="1:11" ht="15">
      <c r="A4165" s="5">
        <v>4106</v>
      </c>
      <c r="B4165" s="721"/>
      <c r="F4165" s="4" t="s">
        <v>4914</v>
      </c>
      <c r="G4165" s="1" t="b">
        <f t="shared" ca="1" si="66"/>
        <v>1</v>
      </c>
      <c r="H4165" s="1505" t="str" cm="1">
        <f t="array" aca="1" ref="H4165" ca="1">IF(I4165&lt;&gt;"",INDIRECT("'"&amp;I4165&amp;"'!"&amp;J4165),"")</f>
        <v/>
      </c>
      <c r="I4165" s="1510"/>
      <c r="J4165" s="1506"/>
      <c r="K4165" s="4"/>
    </row>
    <row r="4166" spans="1:11" ht="15">
      <c r="A4166" s="5">
        <v>4107</v>
      </c>
      <c r="B4166" s="721"/>
      <c r="C4166" s="2" t="s">
        <v>504</v>
      </c>
      <c r="F4166" s="4" t="s">
        <v>4914</v>
      </c>
      <c r="G4166" s="1" t="b">
        <f t="shared" ca="1" si="66"/>
        <v>1</v>
      </c>
      <c r="H4166" s="1505" t="str" cm="1">
        <f t="array" aca="1" ref="H4166" ca="1">IF(I4166&lt;&gt;"",INDIRECT("'"&amp;I4166&amp;"'!"&amp;J4166),"")</f>
        <v/>
      </c>
      <c r="I4166" s="1510"/>
      <c r="J4166" s="1506"/>
      <c r="K4166" s="4"/>
    </row>
    <row r="4167" spans="1:11" ht="15">
      <c r="A4167" s="5">
        <v>4108</v>
      </c>
      <c r="B4167" s="721"/>
      <c r="F4167" s="4" t="s">
        <v>4914</v>
      </c>
      <c r="G4167" s="1" t="b">
        <f t="shared" ca="1" si="66"/>
        <v>1</v>
      </c>
      <c r="H4167" s="1505" t="str" cm="1">
        <f t="array" aca="1" ref="H4167" ca="1">IF(I4167&lt;&gt;"",INDIRECT("'"&amp;I4167&amp;"'!"&amp;J4167),"")</f>
        <v/>
      </c>
      <c r="I4167" s="1510"/>
      <c r="J4167" s="1506"/>
      <c r="K4167" s="4"/>
    </row>
    <row r="4168" spans="1:11" ht="15">
      <c r="A4168" s="5">
        <v>4109</v>
      </c>
      <c r="B4168" s="721"/>
      <c r="F4168" s="4" t="s">
        <v>4914</v>
      </c>
      <c r="G4168" s="1" t="b">
        <f t="shared" ca="1" si="66"/>
        <v>1</v>
      </c>
      <c r="H4168" s="1505" t="str" cm="1">
        <f t="array" aca="1" ref="H4168" ca="1">IF(I4168&lt;&gt;"",INDIRECT("'"&amp;I4168&amp;"'!"&amp;J4168),"")</f>
        <v/>
      </c>
      <c r="I4168" s="1510"/>
      <c r="J4168" s="1506"/>
      <c r="K4168" s="4"/>
    </row>
    <row r="4169" spans="1:11" ht="15">
      <c r="A4169">
        <v>4110</v>
      </c>
      <c r="B4169" s="721">
        <f>'Short-Term Long-Term Debt 26'!I64</f>
        <v>170615000</v>
      </c>
      <c r="F4169" s="4"/>
      <c r="G4169" s="1" t="b">
        <f t="shared" ca="1" si="66"/>
        <v>1</v>
      </c>
      <c r="H4169" s="1505" cm="1">
        <f t="array" aca="1" ref="H4169" ca="1">IF(I4169&lt;&gt;"",INDIRECT("'"&amp;I4169&amp;"'!"&amp;J4169),"")</f>
        <v>170615000</v>
      </c>
      <c r="I4169" s="1510" t="s">
        <v>5565</v>
      </c>
      <c r="J4169" s="1506" t="s">
        <v>5913</v>
      </c>
      <c r="K4169" s="4"/>
    </row>
    <row r="4170" spans="1:11" ht="15">
      <c r="A4170">
        <v>4111</v>
      </c>
      <c r="B4170" s="721">
        <f>'Short-Term Long-Term Debt 26'!J64</f>
        <v>145875629</v>
      </c>
      <c r="C4170" s="2" t="s">
        <v>504</v>
      </c>
      <c r="F4170" s="4"/>
      <c r="G4170" s="1" t="b">
        <f t="shared" ca="1" si="66"/>
        <v>1</v>
      </c>
      <c r="H4170" s="1505" cm="1">
        <f t="array" aca="1" ref="H4170" ca="1">IF(I4170&lt;&gt;"",INDIRECT("'"&amp;I4170&amp;"'!"&amp;J4170),"")</f>
        <v>145875629</v>
      </c>
      <c r="I4170" s="1510" t="s">
        <v>5565</v>
      </c>
      <c r="J4170" s="1506" t="s">
        <v>5914</v>
      </c>
      <c r="K4170" s="4"/>
    </row>
    <row r="4171" spans="1:11" ht="15">
      <c r="A4171">
        <v>4112</v>
      </c>
      <c r="B4171" s="721">
        <f>'Short-Term Long-Term Debt 26'!H64</f>
        <v>15421523</v>
      </c>
      <c r="C4171" s="2" t="s">
        <v>504</v>
      </c>
      <c r="F4171" s="4"/>
      <c r="G4171" s="1" t="b">
        <f t="shared" ca="1" si="66"/>
        <v>1</v>
      </c>
      <c r="H4171" s="1505" cm="1">
        <f t="array" aca="1" ref="H4171" ca="1">IF(I4171&lt;&gt;"",INDIRECT("'"&amp;I4171&amp;"'!"&amp;J4171),"")</f>
        <v>15421523</v>
      </c>
      <c r="I4171" s="1510" t="s">
        <v>5565</v>
      </c>
      <c r="J4171" s="1506" t="s">
        <v>5201</v>
      </c>
      <c r="K4171" s="4"/>
    </row>
    <row r="4172" spans="1:11" ht="15">
      <c r="A4172" s="5">
        <v>4113</v>
      </c>
      <c r="B4172" s="721"/>
      <c r="C4172" s="2" t="s">
        <v>504</v>
      </c>
      <c r="F4172" s="4" t="s">
        <v>4914</v>
      </c>
      <c r="G4172" s="1" t="b">
        <f t="shared" ca="1" si="66"/>
        <v>1</v>
      </c>
      <c r="H4172" s="1505" t="str" cm="1">
        <f t="array" aca="1" ref="H4172" ca="1">IF(I4172&lt;&gt;"",INDIRECT("'"&amp;I4172&amp;"'!"&amp;J4172),"")</f>
        <v/>
      </c>
      <c r="I4172" s="1510"/>
      <c r="J4172" s="1506"/>
      <c r="K4172" s="4"/>
    </row>
    <row r="4173" spans="1:11" ht="15">
      <c r="A4173">
        <v>4114</v>
      </c>
      <c r="B4173" s="721">
        <f>'Acct Summary 7-9'!E18</f>
        <v>0</v>
      </c>
      <c r="C4173" s="2" t="s">
        <v>504</v>
      </c>
      <c r="F4173" s="4"/>
      <c r="G4173" s="1" t="b">
        <f t="shared" ca="1" si="66"/>
        <v>1</v>
      </c>
      <c r="H4173" s="1505" cm="1">
        <f t="array" aca="1" ref="H4173" ca="1">IF(I4173&lt;&gt;"",INDIRECT("'"&amp;I4173&amp;"'!"&amp;J4173),"")</f>
        <v>0</v>
      </c>
      <c r="I4173" s="1510" t="s">
        <v>4986</v>
      </c>
      <c r="J4173" s="1506" t="s">
        <v>5072</v>
      </c>
      <c r="K4173" s="4"/>
    </row>
    <row r="4174" spans="1:11" ht="15">
      <c r="A4174">
        <v>4115</v>
      </c>
      <c r="B4174" s="721">
        <f>'Acct Summary 7-9'!G18</f>
        <v>0</v>
      </c>
      <c r="C4174" s="2" t="s">
        <v>504</v>
      </c>
      <c r="F4174" s="4"/>
      <c r="G4174" s="1" t="b">
        <f t="shared" ca="1" si="66"/>
        <v>1</v>
      </c>
      <c r="H4174" s="1505" cm="1">
        <f t="array" aca="1" ref="H4174" ca="1">IF(I4174&lt;&gt;"",INDIRECT("'"&amp;I4174&amp;"'!"&amp;J4174),"")</f>
        <v>0</v>
      </c>
      <c r="I4174" s="1510" t="s">
        <v>4986</v>
      </c>
      <c r="J4174" s="1506" t="s">
        <v>5144</v>
      </c>
      <c r="K4174" s="4"/>
    </row>
    <row r="4175" spans="1:11" ht="15">
      <c r="A4175">
        <v>4116</v>
      </c>
      <c r="B4175" s="721">
        <f>'Short-Term Long-Term Debt 26'!G64</f>
        <v>-12120001</v>
      </c>
      <c r="C4175" s="2" t="s">
        <v>504</v>
      </c>
      <c r="F4175" s="4"/>
      <c r="G4175" s="1" t="b">
        <f t="shared" ca="1" si="66"/>
        <v>1</v>
      </c>
      <c r="H4175" s="1505" cm="1">
        <f t="array" aca="1" ref="H4175" ca="1">IF(I4175&lt;&gt;"",INDIRECT("'"&amp;I4175&amp;"'!"&amp;J4175),"")</f>
        <v>-12120001</v>
      </c>
      <c r="I4175" s="1510" t="s">
        <v>5565</v>
      </c>
      <c r="J4175" s="1506" t="s">
        <v>5165</v>
      </c>
      <c r="K4175" s="4"/>
    </row>
    <row r="4176" spans="1:11" ht="15">
      <c r="A4176" s="5">
        <v>4117</v>
      </c>
      <c r="B4176" s="721"/>
      <c r="C4176" s="2" t="s">
        <v>504</v>
      </c>
      <c r="F4176" s="4" t="s">
        <v>4914</v>
      </c>
      <c r="G4176" s="1" t="b">
        <f t="shared" ca="1" si="66"/>
        <v>1</v>
      </c>
      <c r="H4176" s="1505" t="str" cm="1">
        <f t="array" aca="1" ref="H4176" ca="1">IF(I4176&lt;&gt;"",INDIRECT("'"&amp;I4176&amp;"'!"&amp;J4176),"")</f>
        <v/>
      </c>
      <c r="I4176" s="1510"/>
      <c r="J4176" s="1506"/>
      <c r="K4176" s="4"/>
    </row>
    <row r="4177" spans="1:11" ht="15">
      <c r="A4177">
        <v>4118</v>
      </c>
      <c r="B4177" s="721">
        <f>'Revenues 10-15'!D163</f>
        <v>0</v>
      </c>
      <c r="F4177" s="4"/>
      <c r="G4177" s="1" t="b">
        <f t="shared" ca="1" si="66"/>
        <v>1</v>
      </c>
      <c r="H4177" s="1505" cm="1">
        <f t="array" aca="1" ref="H4177" ca="1">IF(I4177&lt;&gt;"",INDIRECT("'"&amp;I4177&amp;"'!"&amp;J4177),"")</f>
        <v>0</v>
      </c>
      <c r="I4177" s="1510" t="s">
        <v>5915</v>
      </c>
      <c r="J4177" s="1506" t="s">
        <v>5916</v>
      </c>
      <c r="K4177" s="4"/>
    </row>
    <row r="4178" spans="1:11" ht="15">
      <c r="A4178">
        <v>4119</v>
      </c>
      <c r="B4178" s="721">
        <f>'Revenues 10-15'!F163</f>
        <v>0</v>
      </c>
      <c r="C4178" s="2" t="s">
        <v>504</v>
      </c>
      <c r="F4178" s="4"/>
      <c r="G4178" s="1" t="b">
        <f t="shared" ca="1" si="66"/>
        <v>1</v>
      </c>
      <c r="H4178" s="1505" cm="1">
        <f t="array" aca="1" ref="H4178" ca="1">IF(I4178&lt;&gt;"",INDIRECT("'"&amp;I4178&amp;"'!"&amp;J4178),"")</f>
        <v>0</v>
      </c>
      <c r="I4178" s="1510" t="s">
        <v>5915</v>
      </c>
      <c r="J4178" s="1506" t="s">
        <v>5917</v>
      </c>
      <c r="K4178" s="4"/>
    </row>
    <row r="4179" spans="1:11" ht="15">
      <c r="A4179">
        <v>4120</v>
      </c>
      <c r="B4179" s="721">
        <f>'Revenues 10-15'!G163</f>
        <v>0</v>
      </c>
      <c r="F4179" s="4"/>
      <c r="G4179" s="1" t="b">
        <f t="shared" ca="1" si="66"/>
        <v>1</v>
      </c>
      <c r="H4179" s="1505" cm="1">
        <f t="array" aca="1" ref="H4179" ca="1">IF(I4179&lt;&gt;"",INDIRECT("'"&amp;I4179&amp;"'!"&amp;J4179),"")</f>
        <v>0</v>
      </c>
      <c r="I4179" s="1510" t="s">
        <v>5915</v>
      </c>
      <c r="J4179" s="1506" t="s">
        <v>5918</v>
      </c>
      <c r="K4179" s="4"/>
    </row>
    <row r="4180" spans="1:11" ht="15">
      <c r="A4180" s="5">
        <v>4121</v>
      </c>
      <c r="B4180" s="721"/>
      <c r="F4180" s="4" t="s">
        <v>4914</v>
      </c>
      <c r="G4180" s="1" t="b">
        <f t="shared" ca="1" si="66"/>
        <v>1</v>
      </c>
      <c r="H4180" s="1505" t="str" cm="1">
        <f t="array" aca="1" ref="H4180" ca="1">IF(I4180&lt;&gt;"",INDIRECT("'"&amp;I4180&amp;"'!"&amp;J4180),"")</f>
        <v/>
      </c>
      <c r="I4180" s="1510"/>
      <c r="J4180" s="1506"/>
      <c r="K4180" s="4"/>
    </row>
    <row r="4181" spans="1:11" ht="15">
      <c r="A4181" s="5">
        <v>4122</v>
      </c>
      <c r="B4181" s="721"/>
      <c r="F4181" s="4" t="s">
        <v>4914</v>
      </c>
      <c r="G4181" s="1" t="b">
        <f t="shared" ca="1" si="66"/>
        <v>1</v>
      </c>
      <c r="H4181" s="1505" t="str" cm="1">
        <f t="array" aca="1" ref="H4181" ca="1">IF(I4181&lt;&gt;"",INDIRECT("'"&amp;I4181&amp;"'!"&amp;J4181),"")</f>
        <v/>
      </c>
      <c r="I4181" s="1510"/>
      <c r="J4181" s="1506"/>
      <c r="K4181" s="4"/>
    </row>
    <row r="4182" spans="1:11" ht="15">
      <c r="A4182" s="5">
        <v>4123</v>
      </c>
      <c r="B4182" s="721"/>
      <c r="F4182" s="4" t="s">
        <v>4914</v>
      </c>
      <c r="G4182" s="1" t="b">
        <f t="shared" ca="1" si="66"/>
        <v>1</v>
      </c>
      <c r="H4182" s="1505" t="str" cm="1">
        <f t="array" aca="1" ref="H4182" ca="1">IF(I4182&lt;&gt;"",INDIRECT("'"&amp;I4182&amp;"'!"&amp;J4182),"")</f>
        <v/>
      </c>
      <c r="I4182" s="1510"/>
      <c r="J4182" s="1506"/>
      <c r="K4182" s="4"/>
    </row>
    <row r="4183" spans="1:11" ht="15">
      <c r="A4183" s="5">
        <v>4124</v>
      </c>
      <c r="B4183" s="721"/>
      <c r="F4183" s="4" t="s">
        <v>4914</v>
      </c>
      <c r="G4183" s="1" t="b">
        <f t="shared" ca="1" si="66"/>
        <v>1</v>
      </c>
      <c r="H4183" s="1505" t="str" cm="1">
        <f t="array" aca="1" ref="H4183" ca="1">IF(I4183&lt;&gt;"",INDIRECT("'"&amp;I4183&amp;"'!"&amp;J4183),"")</f>
        <v/>
      </c>
      <c r="I4183" s="1510"/>
      <c r="J4183" s="1506"/>
      <c r="K4183" s="4"/>
    </row>
    <row r="4184" spans="1:11" ht="15">
      <c r="A4184" s="5">
        <v>4125</v>
      </c>
      <c r="B4184" s="721"/>
      <c r="F4184" s="4" t="s">
        <v>4914</v>
      </c>
      <c r="G4184" s="1" t="b">
        <f t="shared" ca="1" si="66"/>
        <v>1</v>
      </c>
      <c r="H4184" s="1505" t="str" cm="1">
        <f t="array" aca="1" ref="H4184" ca="1">IF(I4184&lt;&gt;"",INDIRECT("'"&amp;I4184&amp;"'!"&amp;J4184),"")</f>
        <v/>
      </c>
      <c r="I4184" s="1510"/>
      <c r="J4184" s="1506"/>
      <c r="K4184" s="4"/>
    </row>
    <row r="4185" spans="1:11" ht="15">
      <c r="A4185" s="5">
        <v>4126</v>
      </c>
      <c r="B4185" s="721"/>
      <c r="F4185" s="4" t="s">
        <v>4914</v>
      </c>
      <c r="G4185" s="1" t="b">
        <f t="shared" ca="1" si="66"/>
        <v>1</v>
      </c>
      <c r="H4185" s="1505" t="str" cm="1">
        <f t="array" aca="1" ref="H4185" ca="1">IF(I4185&lt;&gt;"",INDIRECT("'"&amp;I4185&amp;"'!"&amp;J4185),"")</f>
        <v/>
      </c>
      <c r="I4185" s="1510"/>
      <c r="J4185" s="1506"/>
      <c r="K4185" s="4"/>
    </row>
    <row r="4186" spans="1:11" ht="15">
      <c r="A4186">
        <v>4127</v>
      </c>
      <c r="B4186" s="721"/>
      <c r="F4186" s="4"/>
      <c r="G4186" s="1" t="b">
        <f t="shared" ca="1" si="66"/>
        <v>1</v>
      </c>
      <c r="H4186" s="1505" t="str" cm="1">
        <f t="array" aca="1" ref="H4186" ca="1">IF(I4186&lt;&gt;"",INDIRECT("'"&amp;I4186&amp;"'!"&amp;J4186),"")</f>
        <v/>
      </c>
      <c r="I4186" s="1510"/>
      <c r="J4186" s="1506"/>
      <c r="K4186" s="4"/>
    </row>
    <row r="4187" spans="1:11" ht="15">
      <c r="A4187">
        <v>4128</v>
      </c>
      <c r="B4187" s="721">
        <f>'Revenues 10-15'!C264</f>
        <v>0</v>
      </c>
      <c r="F4187" s="4"/>
      <c r="G4187" s="1" t="b">
        <f t="shared" ca="1" si="66"/>
        <v>1</v>
      </c>
      <c r="H4187" s="1505" cm="1">
        <f t="array" aca="1" ref="H4187" ca="1">IF(I4187&lt;&gt;"",INDIRECT("'"&amp;I4187&amp;"'!"&amp;J4187),"")</f>
        <v>0</v>
      </c>
      <c r="I4187" s="1510" t="s">
        <v>5915</v>
      </c>
      <c r="J4187" s="1506" t="s">
        <v>5919</v>
      </c>
      <c r="K4187" s="4"/>
    </row>
    <row r="4188" spans="1:11" ht="15">
      <c r="A4188">
        <v>4129</v>
      </c>
      <c r="B4188" s="721">
        <f>'Revenues 10-15'!D264</f>
        <v>0</v>
      </c>
      <c r="F4188" s="4"/>
      <c r="G4188" s="1" t="b">
        <f t="shared" ca="1" si="66"/>
        <v>1</v>
      </c>
      <c r="H4188" s="1505" cm="1">
        <f t="array" aca="1" ref="H4188" ca="1">IF(I4188&lt;&gt;"",INDIRECT("'"&amp;I4188&amp;"'!"&amp;J4188),"")</f>
        <v>0</v>
      </c>
      <c r="I4188" s="1510" t="s">
        <v>5915</v>
      </c>
      <c r="J4188" s="1506" t="s">
        <v>5420</v>
      </c>
      <c r="K4188" s="4"/>
    </row>
    <row r="4189" spans="1:11" ht="15">
      <c r="A4189">
        <v>4130</v>
      </c>
      <c r="B4189" s="721">
        <f>'Revenues 10-15'!F264</f>
        <v>0</v>
      </c>
      <c r="F4189" s="4"/>
      <c r="G4189" s="1" t="b">
        <f t="shared" ca="1" si="66"/>
        <v>1</v>
      </c>
      <c r="H4189" s="1505" cm="1">
        <f t="array" aca="1" ref="H4189" ca="1">IF(I4189&lt;&gt;"",INDIRECT("'"&amp;I4189&amp;"'!"&amp;J4189),"")</f>
        <v>0</v>
      </c>
      <c r="I4189" s="1510" t="s">
        <v>5915</v>
      </c>
      <c r="J4189" s="1506" t="s">
        <v>5920</v>
      </c>
      <c r="K4189" s="4"/>
    </row>
    <row r="4190" spans="1:11" ht="15">
      <c r="A4190">
        <v>4131</v>
      </c>
      <c r="B4190" s="721">
        <f>'Revenues 10-15'!G264</f>
        <v>0</v>
      </c>
      <c r="F4190" s="4"/>
      <c r="G4190" s="1" t="b">
        <f t="shared" ca="1" si="66"/>
        <v>1</v>
      </c>
      <c r="H4190" s="1505" cm="1">
        <f t="array" aca="1" ref="H4190" ca="1">IF(I4190&lt;&gt;"",INDIRECT("'"&amp;I4190&amp;"'!"&amp;J4190),"")</f>
        <v>0</v>
      </c>
      <c r="I4190" s="1510" t="s">
        <v>5915</v>
      </c>
      <c r="J4190" s="1506" t="s">
        <v>5921</v>
      </c>
      <c r="K4190" s="4"/>
    </row>
    <row r="4191" spans="1:11" ht="15">
      <c r="A4191" s="5">
        <v>4132</v>
      </c>
      <c r="B4191" s="721"/>
      <c r="F4191" s="4" t="s">
        <v>4914</v>
      </c>
      <c r="G4191" s="1" t="b">
        <f t="shared" ca="1" si="66"/>
        <v>1</v>
      </c>
      <c r="H4191" s="1505" t="str" cm="1">
        <f t="array" aca="1" ref="H4191" ca="1">IF(I4191&lt;&gt;"",INDIRECT("'"&amp;I4191&amp;"'!"&amp;J4191),"")</f>
        <v/>
      </c>
      <c r="I4191" s="1510"/>
      <c r="J4191" s="1506"/>
      <c r="K4191" s="4"/>
    </row>
    <row r="4192" spans="1:11" ht="15">
      <c r="A4192" s="5">
        <v>4133</v>
      </c>
      <c r="B4192" s="721"/>
      <c r="F4192" s="4" t="s">
        <v>4914</v>
      </c>
      <c r="G4192" s="1" t="b">
        <f t="shared" ref="G4192:G4255" ca="1" si="67">H4192=B4192</f>
        <v>1</v>
      </c>
      <c r="H4192" s="1505" t="str" cm="1">
        <f t="array" aca="1" ref="H4192" ca="1">IF(I4192&lt;&gt;"",INDIRECT("'"&amp;I4192&amp;"'!"&amp;J4192),"")</f>
        <v/>
      </c>
      <c r="I4192" s="1510"/>
      <c r="J4192" s="1506"/>
      <c r="K4192" s="4"/>
    </row>
    <row r="4193" spans="1:11" ht="15">
      <c r="A4193" s="5">
        <v>4134</v>
      </c>
      <c r="B4193" s="721"/>
      <c r="F4193" s="4" t="s">
        <v>4914</v>
      </c>
      <c r="G4193" s="1" t="b">
        <f t="shared" ca="1" si="67"/>
        <v>1</v>
      </c>
      <c r="H4193" s="1505" t="str" cm="1">
        <f t="array" aca="1" ref="H4193" ca="1">IF(I4193&lt;&gt;"",INDIRECT("'"&amp;I4193&amp;"'!"&amp;J4193),"")</f>
        <v/>
      </c>
      <c r="I4193" s="1510"/>
      <c r="J4193" s="1506"/>
      <c r="K4193" s="4"/>
    </row>
    <row r="4194" spans="1:11" ht="15">
      <c r="A4194" s="5">
        <v>4135</v>
      </c>
      <c r="B4194" s="721"/>
      <c r="F4194" s="4" t="s">
        <v>4914</v>
      </c>
      <c r="G4194" s="1" t="b">
        <f t="shared" ca="1" si="67"/>
        <v>1</v>
      </c>
      <c r="H4194" s="1505" t="str" cm="1">
        <f t="array" aca="1" ref="H4194" ca="1">IF(I4194&lt;&gt;"",INDIRECT("'"&amp;I4194&amp;"'!"&amp;J4194),"")</f>
        <v/>
      </c>
      <c r="I4194" s="1510"/>
      <c r="J4194" s="1506"/>
      <c r="K4194" s="4"/>
    </row>
    <row r="4195" spans="1:11" ht="15">
      <c r="A4195" s="5">
        <v>4136</v>
      </c>
      <c r="B4195" s="721"/>
      <c r="F4195" s="4" t="s">
        <v>4914</v>
      </c>
      <c r="G4195" s="1" t="b">
        <f t="shared" ca="1" si="67"/>
        <v>1</v>
      </c>
      <c r="H4195" s="1505" t="str" cm="1">
        <f t="array" aca="1" ref="H4195" ca="1">IF(I4195&lt;&gt;"",INDIRECT("'"&amp;I4195&amp;"'!"&amp;J4195),"")</f>
        <v/>
      </c>
      <c r="I4195" s="1510"/>
      <c r="J4195" s="1506"/>
      <c r="K4195" s="4"/>
    </row>
    <row r="4196" spans="1:11" ht="15">
      <c r="A4196" s="5">
        <v>4137</v>
      </c>
      <c r="B4196" s="721"/>
      <c r="F4196" s="4" t="s">
        <v>4914</v>
      </c>
      <c r="G4196" s="1" t="b">
        <f t="shared" ca="1" si="67"/>
        <v>1</v>
      </c>
      <c r="H4196" s="1505" t="str" cm="1">
        <f t="array" aca="1" ref="H4196" ca="1">IF(I4196&lt;&gt;"",INDIRECT("'"&amp;I4196&amp;"'!"&amp;J4196),"")</f>
        <v/>
      </c>
      <c r="I4196" s="1510"/>
      <c r="J4196" s="1506"/>
      <c r="K4196" s="4"/>
    </row>
    <row r="4197" spans="1:11" ht="15">
      <c r="A4197">
        <v>4138</v>
      </c>
      <c r="B4197" s="721">
        <f>'Expenditures 16-24'!E138</f>
        <v>0</v>
      </c>
      <c r="F4197" s="4"/>
      <c r="G4197" s="1" t="b">
        <f t="shared" ca="1" si="67"/>
        <v>1</v>
      </c>
      <c r="H4197" s="1505" cm="1">
        <f t="array" aca="1" ref="H4197" ca="1">IF(I4197&lt;&gt;"",INDIRECT("'"&amp;I4197&amp;"'!"&amp;J4197),"")</f>
        <v>0</v>
      </c>
      <c r="I4197" s="1510" t="s">
        <v>4998</v>
      </c>
      <c r="J4197" s="1506" t="s">
        <v>5922</v>
      </c>
      <c r="K4197" s="4"/>
    </row>
    <row r="4198" spans="1:11" ht="15">
      <c r="A4198">
        <v>4139</v>
      </c>
      <c r="B4198" s="721">
        <f>'Expenditures 16-24'!E139</f>
        <v>0</v>
      </c>
      <c r="C4198" s="2" t="s">
        <v>504</v>
      </c>
      <c r="F4198" s="4"/>
      <c r="G4198" s="1" t="b">
        <f t="shared" ca="1" si="67"/>
        <v>1</v>
      </c>
      <c r="H4198" s="1505" cm="1">
        <f t="array" aca="1" ref="H4198" ca="1">IF(I4198&lt;&gt;"",INDIRECT("'"&amp;I4198&amp;"'!"&amp;J4198),"")</f>
        <v>0</v>
      </c>
      <c r="I4198" s="1510" t="s">
        <v>4998</v>
      </c>
      <c r="J4198" s="1506" t="s">
        <v>5923</v>
      </c>
      <c r="K4198" s="4"/>
    </row>
    <row r="4199" spans="1:11" ht="15">
      <c r="A4199">
        <v>4140</v>
      </c>
      <c r="B4199" s="721">
        <f>'Expenditures 16-24'!E140</f>
        <v>0</v>
      </c>
      <c r="F4199" s="4"/>
      <c r="G4199" s="1" t="b">
        <f t="shared" ca="1" si="67"/>
        <v>1</v>
      </c>
      <c r="H4199" s="1505" cm="1">
        <f t="array" aca="1" ref="H4199" ca="1">IF(I4199&lt;&gt;"",INDIRECT("'"&amp;I4199&amp;"'!"&amp;J4199),"")</f>
        <v>0</v>
      </c>
      <c r="I4199" s="1510" t="s">
        <v>4998</v>
      </c>
      <c r="J4199" s="1506" t="s">
        <v>5924</v>
      </c>
      <c r="K4199" s="4"/>
    </row>
    <row r="4200" spans="1:11" ht="15">
      <c r="A4200">
        <v>4141</v>
      </c>
      <c r="B4200" s="721">
        <f>'Expenditures 16-24'!E141</f>
        <v>0</v>
      </c>
      <c r="F4200" s="4"/>
      <c r="G4200" s="1" t="b">
        <f t="shared" ca="1" si="67"/>
        <v>1</v>
      </c>
      <c r="H4200" s="1505" cm="1">
        <f t="array" aca="1" ref="H4200" ca="1">IF(I4200&lt;&gt;"",INDIRECT("'"&amp;I4200&amp;"'!"&amp;J4200),"")</f>
        <v>0</v>
      </c>
      <c r="I4200" s="1510" t="s">
        <v>4998</v>
      </c>
      <c r="J4200" s="1506" t="s">
        <v>5925</v>
      </c>
      <c r="K4200" s="4"/>
    </row>
    <row r="4201" spans="1:11" ht="15">
      <c r="A4201">
        <v>4142</v>
      </c>
      <c r="B4201" s="721">
        <f>'Expenditures 16-24'!E143</f>
        <v>0</v>
      </c>
      <c r="F4201" s="4"/>
      <c r="G4201" s="1" t="b">
        <f t="shared" ca="1" si="67"/>
        <v>1</v>
      </c>
      <c r="H4201" s="1505" cm="1">
        <f t="array" aca="1" ref="H4201" ca="1">IF(I4201&lt;&gt;"",INDIRECT("'"&amp;I4201&amp;"'!"&amp;J4201),"")</f>
        <v>0</v>
      </c>
      <c r="I4201" s="1510" t="s">
        <v>4998</v>
      </c>
      <c r="J4201" s="1506" t="s">
        <v>5926</v>
      </c>
      <c r="K4201" s="4"/>
    </row>
    <row r="4202" spans="1:11" ht="15">
      <c r="A4202" s="5">
        <v>4143</v>
      </c>
      <c r="B4202" s="721"/>
      <c r="C4202" s="2" t="s">
        <v>504</v>
      </c>
      <c r="F4202" s="4" t="s">
        <v>4914</v>
      </c>
      <c r="G4202" s="1" t="b">
        <f t="shared" ca="1" si="67"/>
        <v>1</v>
      </c>
      <c r="H4202" s="1505" t="str" cm="1">
        <f t="array" aca="1" ref="H4202" ca="1">IF(I4202&lt;&gt;"",INDIRECT("'"&amp;I4202&amp;"'!"&amp;J4202),"")</f>
        <v/>
      </c>
      <c r="I4202" s="1510"/>
      <c r="J4202" s="1506"/>
      <c r="K4202" s="4"/>
    </row>
    <row r="4203" spans="1:11" ht="15">
      <c r="A4203" s="5">
        <v>4144</v>
      </c>
      <c r="B4203" s="721"/>
      <c r="C4203" s="2" t="s">
        <v>504</v>
      </c>
      <c r="F4203" s="4" t="s">
        <v>4914</v>
      </c>
      <c r="G4203" s="1" t="b">
        <f t="shared" ca="1" si="67"/>
        <v>1</v>
      </c>
      <c r="H4203" s="1505" t="str" cm="1">
        <f t="array" aca="1" ref="H4203" ca="1">IF(I4203&lt;&gt;"",INDIRECT("'"&amp;I4203&amp;"'!"&amp;J4203),"")</f>
        <v/>
      </c>
      <c r="I4203" s="1510"/>
      <c r="J4203" s="1506"/>
      <c r="K4203" s="4"/>
    </row>
    <row r="4204" spans="1:11" ht="15">
      <c r="A4204" s="5">
        <v>4145</v>
      </c>
      <c r="B4204" s="721"/>
      <c r="F4204" s="4" t="s">
        <v>4914</v>
      </c>
      <c r="G4204" s="1" t="b">
        <f t="shared" ca="1" si="67"/>
        <v>1</v>
      </c>
      <c r="H4204" s="1505" t="str" cm="1">
        <f t="array" aca="1" ref="H4204" ca="1">IF(I4204&lt;&gt;"",INDIRECT("'"&amp;I4204&amp;"'!"&amp;J4204),"")</f>
        <v/>
      </c>
      <c r="I4204" s="1510"/>
      <c r="J4204" s="1506"/>
      <c r="K4204" s="4"/>
    </row>
    <row r="4205" spans="1:11" ht="15">
      <c r="A4205" s="5">
        <v>4146</v>
      </c>
      <c r="B4205" s="721"/>
      <c r="C4205" s="2" t="s">
        <v>504</v>
      </c>
      <c r="F4205" s="4" t="s">
        <v>4914</v>
      </c>
      <c r="G4205" s="1" t="b">
        <f t="shared" ca="1" si="67"/>
        <v>1</v>
      </c>
      <c r="H4205" s="1505" t="str" cm="1">
        <f t="array" aca="1" ref="H4205" ca="1">IF(I4205&lt;&gt;"",INDIRECT("'"&amp;I4205&amp;"'!"&amp;J4205),"")</f>
        <v/>
      </c>
      <c r="I4205" s="1510"/>
      <c r="J4205" s="1506"/>
      <c r="K4205" s="4"/>
    </row>
    <row r="4206" spans="1:11" ht="15">
      <c r="A4206" s="5">
        <v>4147</v>
      </c>
      <c r="B4206" s="721"/>
      <c r="F4206" s="4" t="s">
        <v>4914</v>
      </c>
      <c r="G4206" s="1" t="b">
        <f t="shared" ca="1" si="67"/>
        <v>1</v>
      </c>
      <c r="H4206" s="1505" t="str" cm="1">
        <f t="array" aca="1" ref="H4206" ca="1">IF(I4206&lt;&gt;"",INDIRECT("'"&amp;I4206&amp;"'!"&amp;J4206),"")</f>
        <v/>
      </c>
      <c r="I4206" s="1510"/>
      <c r="J4206" s="1506"/>
      <c r="K4206" s="4"/>
    </row>
    <row r="4207" spans="1:11" ht="15">
      <c r="A4207" s="5">
        <v>4148</v>
      </c>
      <c r="B4207" s="721"/>
      <c r="F4207" s="4" t="s">
        <v>4914</v>
      </c>
      <c r="G4207" s="1" t="b">
        <f t="shared" ca="1" si="67"/>
        <v>1</v>
      </c>
      <c r="H4207" s="1505" t="str" cm="1">
        <f t="array" aca="1" ref="H4207" ca="1">IF(I4207&lt;&gt;"",INDIRECT("'"&amp;I4207&amp;"'!"&amp;J4207),"")</f>
        <v/>
      </c>
      <c r="I4207" s="1510"/>
      <c r="J4207" s="1506"/>
      <c r="K4207" s="4"/>
    </row>
    <row r="4208" spans="1:11" ht="15">
      <c r="A4208">
        <v>4149</v>
      </c>
      <c r="B4208" s="721">
        <f>'Expenditures 16-24'!H210</f>
        <v>0</v>
      </c>
      <c r="F4208" s="4"/>
      <c r="G4208" s="1" t="b">
        <f t="shared" ca="1" si="67"/>
        <v>1</v>
      </c>
      <c r="H4208" s="1505" cm="1">
        <f t="array" aca="1" ref="H4208" ca="1">IF(I4208&lt;&gt;"",INDIRECT("'"&amp;I4208&amp;"'!"&amp;J4208),"")</f>
        <v>0</v>
      </c>
      <c r="I4208" s="1510" t="s">
        <v>4998</v>
      </c>
      <c r="J4208" s="1506" t="s">
        <v>5927</v>
      </c>
      <c r="K4208" s="4"/>
    </row>
    <row r="4209" spans="1:11" ht="15">
      <c r="A4209">
        <v>4150</v>
      </c>
      <c r="B4209" s="721">
        <f>'Expenditures 16-24'!K210</f>
        <v>0</v>
      </c>
      <c r="F4209" s="4"/>
      <c r="G4209" s="1" t="b">
        <f t="shared" ca="1" si="67"/>
        <v>1</v>
      </c>
      <c r="H4209" s="1505" cm="1">
        <f t="array" aca="1" ref="H4209" ca="1">IF(I4209&lt;&gt;"",INDIRECT("'"&amp;I4209&amp;"'!"&amp;J4209),"")</f>
        <v>0</v>
      </c>
      <c r="I4209" s="1510" t="s">
        <v>4998</v>
      </c>
      <c r="J4209" s="1506" t="s">
        <v>5928</v>
      </c>
      <c r="K4209" s="4"/>
    </row>
    <row r="4210" spans="1:11" ht="15">
      <c r="A4210" s="5">
        <v>4151</v>
      </c>
      <c r="B4210" s="721"/>
      <c r="F4210" s="4" t="s">
        <v>4914</v>
      </c>
      <c r="G4210" s="1" t="b">
        <f t="shared" ca="1" si="67"/>
        <v>1</v>
      </c>
      <c r="H4210" s="1505" t="str" cm="1">
        <f t="array" aca="1" ref="H4210" ca="1">IF(I4210&lt;&gt;"",INDIRECT("'"&amp;I4210&amp;"'!"&amp;J4210),"")</f>
        <v/>
      </c>
      <c r="I4210" s="1510"/>
      <c r="J4210" s="1506"/>
      <c r="K4210" s="4"/>
    </row>
    <row r="4211" spans="1:11" ht="15">
      <c r="A4211" s="5">
        <v>4152</v>
      </c>
      <c r="B4211" s="721"/>
      <c r="C4211" s="2" t="s">
        <v>504</v>
      </c>
      <c r="F4211" s="4" t="s">
        <v>4914</v>
      </c>
      <c r="G4211" s="1" t="b">
        <f t="shared" ca="1" si="67"/>
        <v>1</v>
      </c>
      <c r="H4211" s="1505" t="str" cm="1">
        <f t="array" aca="1" ref="H4211" ca="1">IF(I4211&lt;&gt;"",INDIRECT("'"&amp;I4211&amp;"'!"&amp;J4211),"")</f>
        <v/>
      </c>
      <c r="I4211" s="1510"/>
      <c r="J4211" s="1506"/>
      <c r="K4211" s="4"/>
    </row>
    <row r="4212" spans="1:11" ht="15">
      <c r="A4212" s="5">
        <v>4153</v>
      </c>
      <c r="B4212" s="721"/>
      <c r="F4212" s="4" t="s">
        <v>4914</v>
      </c>
      <c r="G4212" s="1" t="b">
        <f t="shared" ca="1" si="67"/>
        <v>1</v>
      </c>
      <c r="H4212" s="1505" t="str" cm="1">
        <f t="array" aca="1" ref="H4212" ca="1">IF(I4212&lt;&gt;"",INDIRECT("'"&amp;I4212&amp;"'!"&amp;J4212),"")</f>
        <v/>
      </c>
      <c r="I4212" s="1510"/>
      <c r="J4212" s="1506"/>
      <c r="K4212" s="4"/>
    </row>
    <row r="4213" spans="1:11" ht="15">
      <c r="A4213">
        <v>4154</v>
      </c>
      <c r="B4213" s="721">
        <f>'Revenues 10-15'!I170</f>
        <v>0</v>
      </c>
      <c r="C4213" s="2" t="s">
        <v>504</v>
      </c>
      <c r="F4213" s="4"/>
      <c r="G4213" s="1" t="b">
        <f t="shared" ca="1" si="67"/>
        <v>1</v>
      </c>
      <c r="H4213" s="1505" cm="1">
        <f t="array" aca="1" ref="H4213" ca="1">IF(I4213&lt;&gt;"",INDIRECT("'"&amp;I4213&amp;"'!"&amp;J4213),"")</f>
        <v>0</v>
      </c>
      <c r="I4213" s="1510" t="s">
        <v>5915</v>
      </c>
      <c r="J4213" s="1506" t="s">
        <v>5929</v>
      </c>
      <c r="K4213" s="4"/>
    </row>
    <row r="4214" spans="1:11" ht="15">
      <c r="A4214">
        <v>4155</v>
      </c>
      <c r="B4214" s="721">
        <f>'Revenues 10-15'!I172</f>
        <v>0</v>
      </c>
      <c r="C4214" s="2" t="s">
        <v>504</v>
      </c>
      <c r="F4214" s="4"/>
      <c r="G4214" s="1" t="b">
        <f t="shared" ca="1" si="67"/>
        <v>1</v>
      </c>
      <c r="H4214" s="1505" cm="1">
        <f t="array" aca="1" ref="H4214" ca="1">IF(I4214&lt;&gt;"",INDIRECT("'"&amp;I4214&amp;"'!"&amp;J4214),"")</f>
        <v>0</v>
      </c>
      <c r="I4214" s="1510" t="s">
        <v>5915</v>
      </c>
      <c r="J4214" s="1506" t="s">
        <v>5930</v>
      </c>
      <c r="K4214" s="4"/>
    </row>
    <row r="4215" spans="1:11" ht="15">
      <c r="A4215">
        <v>4156</v>
      </c>
      <c r="B4215" s="721">
        <f>'Acct Summary 7-9'!E36</f>
        <v>0</v>
      </c>
      <c r="F4215" s="4"/>
      <c r="G4215" s="1" t="b">
        <f t="shared" ca="1" si="67"/>
        <v>1</v>
      </c>
      <c r="H4215" s="1505" cm="1">
        <f t="array" aca="1" ref="H4215" ca="1">IF(I4215&lt;&gt;"",INDIRECT("'"&amp;I4215&amp;"'!"&amp;J4215),"")</f>
        <v>0</v>
      </c>
      <c r="I4215" s="1510" t="s">
        <v>4986</v>
      </c>
      <c r="J4215" s="1506" t="s">
        <v>5931</v>
      </c>
      <c r="K4215" s="4"/>
    </row>
    <row r="4216" spans="1:11" ht="15">
      <c r="A4216" s="5">
        <v>4157</v>
      </c>
      <c r="B4216" s="721"/>
      <c r="C4216" s="2" t="s">
        <v>504</v>
      </c>
      <c r="F4216" s="4" t="s">
        <v>4914</v>
      </c>
      <c r="G4216" s="1" t="b">
        <f t="shared" ca="1" si="67"/>
        <v>1</v>
      </c>
      <c r="H4216" s="1505" t="str" cm="1">
        <f t="array" aca="1" ref="H4216" ca="1">IF(I4216&lt;&gt;"",INDIRECT("'"&amp;I4216&amp;"'!"&amp;J4216),"")</f>
        <v/>
      </c>
      <c r="I4216" s="1510"/>
      <c r="J4216" s="1506"/>
      <c r="K4216" s="4"/>
    </row>
    <row r="4217" spans="1:11" ht="15">
      <c r="A4217" s="5">
        <v>4158</v>
      </c>
      <c r="B4217" s="721"/>
      <c r="F4217" s="4" t="s">
        <v>4914</v>
      </c>
      <c r="G4217" s="1" t="b">
        <f t="shared" ca="1" si="67"/>
        <v>1</v>
      </c>
      <c r="H4217" s="1505" t="str" cm="1">
        <f t="array" aca="1" ref="H4217" ca="1">IF(I4217&lt;&gt;"",INDIRECT("'"&amp;I4217&amp;"'!"&amp;J4217),"")</f>
        <v/>
      </c>
      <c r="I4217" s="1510"/>
      <c r="J4217" s="1506"/>
      <c r="K4217" s="4"/>
    </row>
    <row r="4218" spans="1:11" ht="15">
      <c r="A4218" s="5">
        <v>4159</v>
      </c>
      <c r="B4218" s="721"/>
      <c r="F4218" s="4" t="s">
        <v>4914</v>
      </c>
      <c r="G4218" s="1" t="b">
        <f t="shared" ca="1" si="67"/>
        <v>1</v>
      </c>
      <c r="H4218" s="1505" t="str" cm="1">
        <f t="array" aca="1" ref="H4218" ca="1">IF(I4218&lt;&gt;"",INDIRECT("'"&amp;I4218&amp;"'!"&amp;J4218),"")</f>
        <v/>
      </c>
      <c r="I4218" s="1510"/>
      <c r="J4218" s="1506"/>
      <c r="K4218" s="4"/>
    </row>
    <row r="4219" spans="1:11" ht="15">
      <c r="A4219" s="5">
        <v>4160</v>
      </c>
      <c r="B4219" s="721"/>
      <c r="F4219" s="4" t="s">
        <v>4914</v>
      </c>
      <c r="G4219" s="1" t="b">
        <f t="shared" ca="1" si="67"/>
        <v>1</v>
      </c>
      <c r="H4219" s="1505" t="str" cm="1">
        <f t="array" aca="1" ref="H4219" ca="1">IF(I4219&lt;&gt;"",INDIRECT("'"&amp;I4219&amp;"'!"&amp;J4219),"")</f>
        <v/>
      </c>
      <c r="I4219" s="1510"/>
      <c r="J4219" s="1506"/>
      <c r="K4219" s="4"/>
    </row>
    <row r="4220" spans="1:11" ht="15">
      <c r="A4220" s="5">
        <v>4161</v>
      </c>
      <c r="B4220" s="721"/>
      <c r="F4220" s="4" t="s">
        <v>4914</v>
      </c>
      <c r="G4220" s="1" t="b">
        <f t="shared" ca="1" si="67"/>
        <v>1</v>
      </c>
      <c r="H4220" s="1505" t="str" cm="1">
        <f t="array" aca="1" ref="H4220" ca="1">IF(I4220&lt;&gt;"",INDIRECT("'"&amp;I4220&amp;"'!"&amp;J4220),"")</f>
        <v/>
      </c>
      <c r="I4220" s="1510"/>
      <c r="J4220" s="1506"/>
      <c r="K4220" s="4"/>
    </row>
    <row r="4221" spans="1:11" ht="15">
      <c r="A4221" s="5">
        <v>4162</v>
      </c>
      <c r="B4221" s="721"/>
      <c r="F4221" s="4" t="s">
        <v>4914</v>
      </c>
      <c r="G4221" s="1" t="b">
        <f t="shared" ca="1" si="67"/>
        <v>1</v>
      </c>
      <c r="H4221" s="1505" t="str" cm="1">
        <f t="array" aca="1" ref="H4221" ca="1">IF(I4221&lt;&gt;"",INDIRECT("'"&amp;I4221&amp;"'!"&amp;J4221),"")</f>
        <v/>
      </c>
      <c r="I4221" s="1510"/>
      <c r="J4221" s="1506"/>
      <c r="K4221" s="4"/>
    </row>
    <row r="4222" spans="1:11" ht="15">
      <c r="A4222" s="5">
        <v>4163</v>
      </c>
      <c r="B4222" s="721"/>
      <c r="F4222" s="4" t="s">
        <v>4914</v>
      </c>
      <c r="G4222" s="1" t="b">
        <f t="shared" ca="1" si="67"/>
        <v>1</v>
      </c>
      <c r="H4222" s="1505" t="str" cm="1">
        <f t="array" aca="1" ref="H4222" ca="1">IF(I4222&lt;&gt;"",INDIRECT("'"&amp;I4222&amp;"'!"&amp;J4222),"")</f>
        <v/>
      </c>
      <c r="I4222" s="1510"/>
      <c r="J4222" s="1506"/>
      <c r="K4222" s="4"/>
    </row>
    <row r="4223" spans="1:11" ht="15">
      <c r="A4223" s="5">
        <v>4164</v>
      </c>
      <c r="B4223" s="721"/>
      <c r="F4223" s="4" t="s">
        <v>4914</v>
      </c>
      <c r="G4223" s="1" t="b">
        <f t="shared" ca="1" si="67"/>
        <v>1</v>
      </c>
      <c r="H4223" s="1505" t="str" cm="1">
        <f t="array" aca="1" ref="H4223" ca="1">IF(I4223&lt;&gt;"",INDIRECT("'"&amp;I4223&amp;"'!"&amp;J4223),"")</f>
        <v/>
      </c>
      <c r="I4223" s="1510"/>
      <c r="J4223" s="1506"/>
      <c r="K4223" s="4"/>
    </row>
    <row r="4224" spans="1:11" ht="15">
      <c r="A4224" s="5">
        <v>4165</v>
      </c>
      <c r="B4224" s="721"/>
      <c r="F4224" s="4" t="s">
        <v>4914</v>
      </c>
      <c r="G4224" s="1" t="b">
        <f t="shared" ca="1" si="67"/>
        <v>1</v>
      </c>
      <c r="H4224" s="1505" t="str" cm="1">
        <f t="array" aca="1" ref="H4224" ca="1">IF(I4224&lt;&gt;"",INDIRECT("'"&amp;I4224&amp;"'!"&amp;J4224),"")</f>
        <v/>
      </c>
      <c r="I4224" s="1510"/>
      <c r="J4224" s="1506"/>
      <c r="K4224" s="4"/>
    </row>
    <row r="4225" spans="1:11" ht="15">
      <c r="A4225">
        <v>4166</v>
      </c>
      <c r="B4225" s="721">
        <f>'Revenues 10-15'!C142</f>
        <v>0</v>
      </c>
      <c r="F4225" s="4"/>
      <c r="G4225" s="1" t="b">
        <f t="shared" ca="1" si="67"/>
        <v>1</v>
      </c>
      <c r="H4225" s="1505" cm="1">
        <f t="array" aca="1" ref="H4225" ca="1">IF(I4225&lt;&gt;"",INDIRECT("'"&amp;I4225&amp;"'!"&amp;J4225),"")</f>
        <v>0</v>
      </c>
      <c r="I4225" s="1510" t="s">
        <v>5915</v>
      </c>
      <c r="J4225" s="1506" t="s">
        <v>5932</v>
      </c>
      <c r="K4225" s="4"/>
    </row>
    <row r="4226" spans="1:11" ht="15">
      <c r="A4226">
        <v>4167</v>
      </c>
      <c r="B4226" s="721">
        <f>'Revenues 10-15'!D142</f>
        <v>0</v>
      </c>
      <c r="F4226" s="4"/>
      <c r="G4226" s="1" t="b">
        <f t="shared" ca="1" si="67"/>
        <v>1</v>
      </c>
      <c r="H4226" s="1505" cm="1">
        <f t="array" aca="1" ref="H4226" ca="1">IF(I4226&lt;&gt;"",INDIRECT("'"&amp;I4226&amp;"'!"&amp;J4226),"")</f>
        <v>0</v>
      </c>
      <c r="I4226" s="1510" t="s">
        <v>5915</v>
      </c>
      <c r="J4226" s="1506" t="s">
        <v>5933</v>
      </c>
      <c r="K4226" s="4"/>
    </row>
    <row r="4227" spans="1:11" ht="15">
      <c r="A4227" s="5">
        <v>4168</v>
      </c>
      <c r="B4227" s="721"/>
      <c r="F4227" s="4" t="s">
        <v>4914</v>
      </c>
      <c r="G4227" s="1" t="b">
        <f t="shared" ca="1" si="67"/>
        <v>1</v>
      </c>
      <c r="H4227" s="1505" t="str" cm="1">
        <f t="array" aca="1" ref="H4227" ca="1">IF(I4227&lt;&gt;"",INDIRECT("'"&amp;I4227&amp;"'!"&amp;J4227),"")</f>
        <v/>
      </c>
      <c r="I4227" s="1510"/>
      <c r="J4227" s="1506"/>
      <c r="K4227" s="4"/>
    </row>
    <row r="4228" spans="1:11" ht="15">
      <c r="A4228">
        <v>4169</v>
      </c>
      <c r="B4228" s="721">
        <f>'Revenues 10-15'!G142</f>
        <v>0</v>
      </c>
      <c r="F4228" s="4"/>
      <c r="G4228" s="1" t="b">
        <f t="shared" ca="1" si="67"/>
        <v>1</v>
      </c>
      <c r="H4228" s="1505" cm="1">
        <f t="array" aca="1" ref="H4228" ca="1">IF(I4228&lt;&gt;"",INDIRECT("'"&amp;I4228&amp;"'!"&amp;J4228),"")</f>
        <v>0</v>
      </c>
      <c r="I4228" s="1510" t="s">
        <v>5915</v>
      </c>
      <c r="J4228" s="1506" t="s">
        <v>5934</v>
      </c>
      <c r="K4228" s="4"/>
    </row>
    <row r="4229" spans="1:11" ht="15">
      <c r="A4229" s="5">
        <v>4170</v>
      </c>
      <c r="B4229" s="721"/>
      <c r="F4229" s="4" t="s">
        <v>4914</v>
      </c>
      <c r="G4229" s="1" t="b">
        <f t="shared" ca="1" si="67"/>
        <v>1</v>
      </c>
      <c r="H4229" s="1505" t="str" cm="1">
        <f t="array" aca="1" ref="H4229" ca="1">IF(I4229&lt;&gt;"",INDIRECT("'"&amp;I4229&amp;"'!"&amp;J4229),"")</f>
        <v/>
      </c>
      <c r="I4229" s="1510"/>
      <c r="J4229" s="1506"/>
      <c r="K4229" s="4"/>
    </row>
    <row r="4230" spans="1:11" ht="15">
      <c r="A4230" s="5">
        <v>4171</v>
      </c>
      <c r="B4230" s="721"/>
      <c r="F4230" s="4" t="s">
        <v>4914</v>
      </c>
      <c r="G4230" s="1" t="b">
        <f t="shared" ca="1" si="67"/>
        <v>1</v>
      </c>
      <c r="H4230" s="1505" t="str" cm="1">
        <f t="array" aca="1" ref="H4230" ca="1">IF(I4230&lt;&gt;"",INDIRECT("'"&amp;I4230&amp;"'!"&amp;J4230),"")</f>
        <v/>
      </c>
      <c r="I4230" s="1510"/>
      <c r="J4230" s="1506"/>
      <c r="K4230" s="4"/>
    </row>
    <row r="4231" spans="1:11" ht="15">
      <c r="A4231" s="5">
        <v>4172</v>
      </c>
      <c r="B4231" s="721"/>
      <c r="F4231" s="4" t="s">
        <v>4914</v>
      </c>
      <c r="G4231" s="1" t="b">
        <f t="shared" ca="1" si="67"/>
        <v>1</v>
      </c>
      <c r="H4231" s="1505" t="str" cm="1">
        <f t="array" aca="1" ref="H4231" ca="1">IF(I4231&lt;&gt;"",INDIRECT("'"&amp;I4231&amp;"'!"&amp;J4231),"")</f>
        <v/>
      </c>
      <c r="I4231" s="1510"/>
      <c r="J4231" s="1506"/>
      <c r="K4231" s="4"/>
    </row>
    <row r="4232" spans="1:11" ht="15">
      <c r="A4232" s="5">
        <v>4173</v>
      </c>
      <c r="B4232" s="721"/>
      <c r="F4232" s="4" t="s">
        <v>4914</v>
      </c>
      <c r="G4232" s="1" t="b">
        <f t="shared" ca="1" si="67"/>
        <v>1</v>
      </c>
      <c r="H4232" s="1505" t="str" cm="1">
        <f t="array" aca="1" ref="H4232" ca="1">IF(I4232&lt;&gt;"",INDIRECT("'"&amp;I4232&amp;"'!"&amp;J4232),"")</f>
        <v/>
      </c>
      <c r="I4232" s="1510"/>
      <c r="J4232" s="1506"/>
      <c r="K4232" s="4"/>
    </row>
    <row r="4233" spans="1:11" ht="15">
      <c r="A4233" s="5">
        <v>4174</v>
      </c>
      <c r="B4233" s="721"/>
      <c r="D4233" s="4" t="s">
        <v>1385</v>
      </c>
      <c r="F4233" s="4" t="s">
        <v>4914</v>
      </c>
      <c r="G4233" s="1" t="b">
        <f t="shared" ca="1" si="67"/>
        <v>1</v>
      </c>
      <c r="H4233" s="1505" t="str" cm="1">
        <f t="array" aca="1" ref="H4233" ca="1">IF(I4233&lt;&gt;"",INDIRECT("'"&amp;I4233&amp;"'!"&amp;J4233),"")</f>
        <v/>
      </c>
      <c r="I4233" s="1510"/>
      <c r="J4233" s="1506"/>
      <c r="K4233" s="4"/>
    </row>
    <row r="4234" spans="1:11" ht="15">
      <c r="A4234" s="5">
        <v>4175</v>
      </c>
      <c r="B4234" s="721"/>
      <c r="D4234" s="4" t="s">
        <v>1385</v>
      </c>
      <c r="F4234" s="4" t="s">
        <v>4914</v>
      </c>
      <c r="G4234" s="1" t="b">
        <f t="shared" ca="1" si="67"/>
        <v>1</v>
      </c>
      <c r="H4234" s="1505" t="str" cm="1">
        <f t="array" aca="1" ref="H4234" ca="1">IF(I4234&lt;&gt;"",INDIRECT("'"&amp;I4234&amp;"'!"&amp;J4234),"")</f>
        <v/>
      </c>
      <c r="I4234" s="1510"/>
      <c r="J4234" s="1506"/>
      <c r="K4234" s="4"/>
    </row>
    <row r="4235" spans="1:11" ht="15">
      <c r="A4235" s="5">
        <v>4176</v>
      </c>
      <c r="B4235" s="721"/>
      <c r="D4235" s="4" t="s">
        <v>1385</v>
      </c>
      <c r="F4235" s="4" t="s">
        <v>4914</v>
      </c>
      <c r="G4235" s="1" t="b">
        <f t="shared" ca="1" si="67"/>
        <v>1</v>
      </c>
      <c r="H4235" s="1505" t="str" cm="1">
        <f t="array" aca="1" ref="H4235" ca="1">IF(I4235&lt;&gt;"",INDIRECT("'"&amp;I4235&amp;"'!"&amp;J4235),"")</f>
        <v/>
      </c>
      <c r="I4235" s="1510"/>
      <c r="J4235" s="1506"/>
      <c r="K4235" s="4"/>
    </row>
    <row r="4236" spans="1:11" ht="15">
      <c r="A4236" s="5">
        <v>4177</v>
      </c>
      <c r="B4236" s="721"/>
      <c r="D4236" s="4" t="s">
        <v>1385</v>
      </c>
      <c r="F4236" s="4" t="s">
        <v>4914</v>
      </c>
      <c r="G4236" s="1" t="b">
        <f t="shared" ca="1" si="67"/>
        <v>1</v>
      </c>
      <c r="H4236" s="1505" t="str" cm="1">
        <f t="array" aca="1" ref="H4236" ca="1">IF(I4236&lt;&gt;"",INDIRECT("'"&amp;I4236&amp;"'!"&amp;J4236),"")</f>
        <v/>
      </c>
      <c r="I4236" s="1510"/>
      <c r="J4236" s="1506"/>
      <c r="K4236" s="4"/>
    </row>
    <row r="4237" spans="1:11" ht="15">
      <c r="A4237" s="5">
        <v>4178</v>
      </c>
      <c r="B4237" s="721"/>
      <c r="F4237" s="4" t="s">
        <v>4914</v>
      </c>
      <c r="G4237" s="1" t="b">
        <f t="shared" ca="1" si="67"/>
        <v>1</v>
      </c>
      <c r="H4237" s="1505" t="str" cm="1">
        <f t="array" aca="1" ref="H4237" ca="1">IF(I4237&lt;&gt;"",INDIRECT("'"&amp;I4237&amp;"'!"&amp;J4237),"")</f>
        <v/>
      </c>
      <c r="I4237" s="1510"/>
      <c r="J4237" s="1506"/>
      <c r="K4237" s="4"/>
    </row>
    <row r="4238" spans="1:11" ht="15">
      <c r="A4238" s="5">
        <v>4179</v>
      </c>
      <c r="B4238" s="721"/>
      <c r="F4238" s="4" t="s">
        <v>4914</v>
      </c>
      <c r="G4238" s="1" t="b">
        <f t="shared" ca="1" si="67"/>
        <v>1</v>
      </c>
      <c r="H4238" s="1505" t="str" cm="1">
        <f t="array" aca="1" ref="H4238" ca="1">IF(I4238&lt;&gt;"",INDIRECT("'"&amp;I4238&amp;"'!"&amp;J4238),"")</f>
        <v/>
      </c>
      <c r="I4238" s="1510"/>
      <c r="J4238" s="1506"/>
      <c r="K4238" s="4"/>
    </row>
    <row r="4239" spans="1:11" ht="15">
      <c r="A4239" s="5">
        <v>4180</v>
      </c>
      <c r="B4239" s="721"/>
      <c r="F4239" s="4" t="s">
        <v>4914</v>
      </c>
      <c r="G4239" s="1" t="b">
        <f t="shared" ca="1" si="67"/>
        <v>1</v>
      </c>
      <c r="H4239" s="1505" t="str" cm="1">
        <f t="array" aca="1" ref="H4239" ca="1">IF(I4239&lt;&gt;"",INDIRECT("'"&amp;I4239&amp;"'!"&amp;J4239),"")</f>
        <v/>
      </c>
      <c r="I4239" s="1510"/>
      <c r="J4239" s="1506"/>
      <c r="K4239" s="4"/>
    </row>
    <row r="4240" spans="1:11" ht="15">
      <c r="A4240" s="5">
        <v>4181</v>
      </c>
      <c r="B4240" s="721"/>
      <c r="F4240" s="4" t="s">
        <v>4914</v>
      </c>
      <c r="G4240" s="1" t="b">
        <f t="shared" ca="1" si="67"/>
        <v>1</v>
      </c>
      <c r="H4240" s="1505" t="str" cm="1">
        <f t="array" aca="1" ref="H4240" ca="1">IF(I4240&lt;&gt;"",INDIRECT("'"&amp;I4240&amp;"'!"&amp;J4240),"")</f>
        <v/>
      </c>
      <c r="I4240" s="1510"/>
      <c r="J4240" s="1506"/>
      <c r="K4240" s="4"/>
    </row>
    <row r="4241" spans="1:11" ht="15">
      <c r="A4241" s="5">
        <v>4182</v>
      </c>
      <c r="B4241" s="721"/>
      <c r="F4241" s="4" t="s">
        <v>4914</v>
      </c>
      <c r="G4241" s="1" t="b">
        <f t="shared" ca="1" si="67"/>
        <v>1</v>
      </c>
      <c r="H4241" s="1505" t="str" cm="1">
        <f t="array" aca="1" ref="H4241" ca="1">IF(I4241&lt;&gt;"",INDIRECT("'"&amp;I4241&amp;"'!"&amp;J4241),"")</f>
        <v/>
      </c>
      <c r="I4241" s="1510"/>
      <c r="J4241" s="1506"/>
      <c r="K4241" s="4"/>
    </row>
    <row r="4242" spans="1:11" ht="15">
      <c r="A4242" s="5">
        <v>4183</v>
      </c>
      <c r="B4242" s="721"/>
      <c r="F4242" s="4" t="s">
        <v>4914</v>
      </c>
      <c r="G4242" s="1" t="b">
        <f t="shared" ca="1" si="67"/>
        <v>1</v>
      </c>
      <c r="H4242" s="1505" t="str" cm="1">
        <f t="array" aca="1" ref="H4242" ca="1">IF(I4242&lt;&gt;"",INDIRECT("'"&amp;I4242&amp;"'!"&amp;J4242),"")</f>
        <v/>
      </c>
      <c r="I4242" s="1510"/>
      <c r="J4242" s="1506"/>
      <c r="K4242" s="4"/>
    </row>
    <row r="4243" spans="1:11" ht="15">
      <c r="A4243" s="5">
        <v>4184</v>
      </c>
      <c r="B4243" s="721"/>
      <c r="F4243" s="4" t="s">
        <v>4914</v>
      </c>
      <c r="G4243" s="1" t="b">
        <f t="shared" ca="1" si="67"/>
        <v>1</v>
      </c>
      <c r="H4243" s="1505" t="str" cm="1">
        <f t="array" aca="1" ref="H4243" ca="1">IF(I4243&lt;&gt;"",INDIRECT("'"&amp;I4243&amp;"'!"&amp;J4243),"")</f>
        <v/>
      </c>
      <c r="I4243" s="1510"/>
      <c r="J4243" s="1506"/>
      <c r="K4243" s="4"/>
    </row>
    <row r="4244" spans="1:11" ht="15">
      <c r="A4244" s="5">
        <v>4185</v>
      </c>
      <c r="B4244" s="721"/>
      <c r="F4244" s="4" t="s">
        <v>4914</v>
      </c>
      <c r="G4244" s="1" t="b">
        <f t="shared" ca="1" si="67"/>
        <v>1</v>
      </c>
      <c r="H4244" s="1505" t="str" cm="1">
        <f t="array" aca="1" ref="H4244" ca="1">IF(I4244&lt;&gt;"",INDIRECT("'"&amp;I4244&amp;"'!"&amp;J4244),"")</f>
        <v/>
      </c>
      <c r="I4244" s="1510"/>
      <c r="J4244" s="1506"/>
      <c r="K4244" s="4"/>
    </row>
    <row r="4245" spans="1:11" ht="15">
      <c r="A4245" s="5">
        <v>4186</v>
      </c>
      <c r="B4245" s="721"/>
      <c r="F4245" s="4" t="s">
        <v>4914</v>
      </c>
      <c r="G4245" s="1" t="b">
        <f t="shared" ca="1" si="67"/>
        <v>1</v>
      </c>
      <c r="H4245" s="1505" t="str" cm="1">
        <f t="array" aca="1" ref="H4245" ca="1">IF(I4245&lt;&gt;"",INDIRECT("'"&amp;I4245&amp;"'!"&amp;J4245),"")</f>
        <v/>
      </c>
      <c r="I4245" s="1510"/>
      <c r="J4245" s="1506"/>
      <c r="K4245" s="4"/>
    </row>
    <row r="4246" spans="1:11" ht="15">
      <c r="A4246" s="5">
        <v>4187</v>
      </c>
      <c r="B4246" s="721"/>
      <c r="F4246" s="4" t="s">
        <v>4914</v>
      </c>
      <c r="G4246" s="1" t="b">
        <f t="shared" ca="1" si="67"/>
        <v>1</v>
      </c>
      <c r="H4246" s="1505" t="str" cm="1">
        <f t="array" aca="1" ref="H4246" ca="1">IF(I4246&lt;&gt;"",INDIRECT("'"&amp;I4246&amp;"'!"&amp;J4246),"")</f>
        <v/>
      </c>
      <c r="I4246" s="1510"/>
      <c r="J4246" s="1506"/>
      <c r="K4246" s="4"/>
    </row>
    <row r="4247" spans="1:11" ht="15">
      <c r="A4247" s="5">
        <v>4188</v>
      </c>
      <c r="B4247" s="721"/>
      <c r="F4247" s="4" t="s">
        <v>4914</v>
      </c>
      <c r="G4247" s="1" t="b">
        <f t="shared" ca="1" si="67"/>
        <v>1</v>
      </c>
      <c r="H4247" s="1505" t="str" cm="1">
        <f t="array" aca="1" ref="H4247" ca="1">IF(I4247&lt;&gt;"",INDIRECT("'"&amp;I4247&amp;"'!"&amp;J4247),"")</f>
        <v/>
      </c>
      <c r="I4247" s="1510"/>
      <c r="J4247" s="1506"/>
      <c r="K4247" s="4"/>
    </row>
    <row r="4248" spans="1:11" ht="15">
      <c r="A4248" s="5">
        <v>4189</v>
      </c>
      <c r="B4248" s="721"/>
      <c r="F4248" s="4" t="s">
        <v>4914</v>
      </c>
      <c r="G4248" s="1" t="b">
        <f t="shared" ca="1" si="67"/>
        <v>1</v>
      </c>
      <c r="H4248" s="1505" t="str" cm="1">
        <f t="array" aca="1" ref="H4248" ca="1">IF(I4248&lt;&gt;"",INDIRECT("'"&amp;I4248&amp;"'!"&amp;J4248),"")</f>
        <v/>
      </c>
      <c r="I4248" s="1510"/>
      <c r="J4248" s="1506"/>
      <c r="K4248" s="4"/>
    </row>
    <row r="4249" spans="1:11" ht="15">
      <c r="A4249" s="5">
        <v>4190</v>
      </c>
      <c r="B4249" s="721"/>
      <c r="F4249" s="4" t="s">
        <v>4914</v>
      </c>
      <c r="G4249" s="1" t="b">
        <f t="shared" ca="1" si="67"/>
        <v>1</v>
      </c>
      <c r="H4249" s="1505" t="str" cm="1">
        <f t="array" aca="1" ref="H4249" ca="1">IF(I4249&lt;&gt;"",INDIRECT("'"&amp;I4249&amp;"'!"&amp;J4249),"")</f>
        <v/>
      </c>
      <c r="I4249" s="1510"/>
      <c r="J4249" s="1506"/>
      <c r="K4249" s="4"/>
    </row>
    <row r="4250" spans="1:11" ht="15">
      <c r="A4250" s="5">
        <v>4191</v>
      </c>
      <c r="B4250" s="721"/>
      <c r="F4250" s="4" t="s">
        <v>4914</v>
      </c>
      <c r="G4250" s="1" t="b">
        <f t="shared" ca="1" si="67"/>
        <v>1</v>
      </c>
      <c r="H4250" s="1505" t="str" cm="1">
        <f t="array" aca="1" ref="H4250" ca="1">IF(I4250&lt;&gt;"",INDIRECT("'"&amp;I4250&amp;"'!"&amp;J4250),"")</f>
        <v/>
      </c>
      <c r="I4250" s="1510"/>
      <c r="J4250" s="1506"/>
      <c r="K4250" s="4"/>
    </row>
    <row r="4251" spans="1:11" ht="15">
      <c r="A4251" s="5">
        <v>4192</v>
      </c>
      <c r="B4251" s="721"/>
      <c r="F4251" s="4" t="s">
        <v>4914</v>
      </c>
      <c r="G4251" s="1" t="b">
        <f t="shared" ca="1" si="67"/>
        <v>1</v>
      </c>
      <c r="H4251" s="1505" t="str" cm="1">
        <f t="array" aca="1" ref="H4251" ca="1">IF(I4251&lt;&gt;"",INDIRECT("'"&amp;I4251&amp;"'!"&amp;J4251),"")</f>
        <v/>
      </c>
      <c r="I4251" s="1510"/>
      <c r="J4251" s="1506"/>
      <c r="K4251" s="4"/>
    </row>
    <row r="4252" spans="1:11" ht="15">
      <c r="A4252" s="5">
        <v>4193</v>
      </c>
      <c r="B4252" s="721"/>
      <c r="F4252" s="4" t="s">
        <v>4914</v>
      </c>
      <c r="G4252" s="1" t="b">
        <f t="shared" ca="1" si="67"/>
        <v>1</v>
      </c>
      <c r="H4252" s="1505" t="str" cm="1">
        <f t="array" aca="1" ref="H4252" ca="1">IF(I4252&lt;&gt;"",INDIRECT("'"&amp;I4252&amp;"'!"&amp;J4252),"")</f>
        <v/>
      </c>
      <c r="I4252" s="1510"/>
      <c r="J4252" s="1506"/>
      <c r="K4252" s="4"/>
    </row>
    <row r="4253" spans="1:11" ht="15">
      <c r="A4253" s="5">
        <v>4194</v>
      </c>
      <c r="B4253" s="721"/>
      <c r="F4253" s="4" t="s">
        <v>4914</v>
      </c>
      <c r="G4253" s="1" t="b">
        <f t="shared" ca="1" si="67"/>
        <v>1</v>
      </c>
      <c r="H4253" s="1505" t="str" cm="1">
        <f t="array" aca="1" ref="H4253" ca="1">IF(I4253&lt;&gt;"",INDIRECT("'"&amp;I4253&amp;"'!"&amp;J4253),"")</f>
        <v/>
      </c>
      <c r="I4253" s="1510"/>
      <c r="J4253" s="1506"/>
      <c r="K4253" s="4"/>
    </row>
    <row r="4254" spans="1:11" ht="15">
      <c r="A4254" s="5">
        <v>4195</v>
      </c>
      <c r="B4254" s="721"/>
      <c r="F4254" s="4" t="s">
        <v>4914</v>
      </c>
      <c r="G4254" s="1" t="b">
        <f t="shared" ca="1" si="67"/>
        <v>1</v>
      </c>
      <c r="H4254" s="1505" t="str" cm="1">
        <f t="array" aca="1" ref="H4254" ca="1">IF(I4254&lt;&gt;"",INDIRECT("'"&amp;I4254&amp;"'!"&amp;J4254),"")</f>
        <v/>
      </c>
      <c r="I4254" s="1510"/>
      <c r="J4254" s="1506"/>
      <c r="K4254" s="4"/>
    </row>
    <row r="4255" spans="1:11" ht="15">
      <c r="A4255" s="5">
        <v>4196</v>
      </c>
      <c r="B4255" s="721"/>
      <c r="F4255" s="4" t="s">
        <v>4914</v>
      </c>
      <c r="G4255" s="1" t="b">
        <f t="shared" ca="1" si="67"/>
        <v>1</v>
      </c>
      <c r="H4255" s="1505" t="str" cm="1">
        <f t="array" aca="1" ref="H4255" ca="1">IF(I4255&lt;&gt;"",INDIRECT("'"&amp;I4255&amp;"'!"&amp;J4255),"")</f>
        <v/>
      </c>
      <c r="I4255" s="1510"/>
      <c r="J4255" s="1506"/>
      <c r="K4255" s="4"/>
    </row>
    <row r="4256" spans="1:11" ht="15">
      <c r="A4256" s="5">
        <v>4197</v>
      </c>
      <c r="B4256" s="721"/>
      <c r="F4256" s="4" t="s">
        <v>4914</v>
      </c>
      <c r="G4256" s="1" t="b">
        <f t="shared" ref="G4256:G4319" ca="1" si="68">H4256=B4256</f>
        <v>1</v>
      </c>
      <c r="H4256" s="1505" t="str" cm="1">
        <f t="array" aca="1" ref="H4256" ca="1">IF(I4256&lt;&gt;"",INDIRECT("'"&amp;I4256&amp;"'!"&amp;J4256),"")</f>
        <v/>
      </c>
      <c r="I4256" s="1510"/>
      <c r="J4256" s="1506"/>
      <c r="K4256" s="4"/>
    </row>
    <row r="4257" spans="1:11" ht="15">
      <c r="A4257" s="5">
        <v>4198</v>
      </c>
      <c r="B4257" s="721"/>
      <c r="F4257" s="4" t="s">
        <v>4914</v>
      </c>
      <c r="G4257" s="1" t="b">
        <f t="shared" ca="1" si="68"/>
        <v>1</v>
      </c>
      <c r="H4257" s="1505" t="str" cm="1">
        <f t="array" aca="1" ref="H4257" ca="1">IF(I4257&lt;&gt;"",INDIRECT("'"&amp;I4257&amp;"'!"&amp;J4257),"")</f>
        <v/>
      </c>
      <c r="I4257" s="1510"/>
      <c r="J4257" s="1506"/>
      <c r="K4257" s="4"/>
    </row>
    <row r="4258" spans="1:11" ht="15">
      <c r="A4258" s="5">
        <v>4199</v>
      </c>
      <c r="B4258" s="721"/>
      <c r="F4258" s="4" t="s">
        <v>4914</v>
      </c>
      <c r="G4258" s="1" t="b">
        <f t="shared" ca="1" si="68"/>
        <v>1</v>
      </c>
      <c r="H4258" s="1505" t="str" cm="1">
        <f t="array" aca="1" ref="H4258" ca="1">IF(I4258&lt;&gt;"",INDIRECT("'"&amp;I4258&amp;"'!"&amp;J4258),"")</f>
        <v/>
      </c>
      <c r="I4258" s="1510"/>
      <c r="J4258" s="1506"/>
      <c r="K4258" s="4"/>
    </row>
    <row r="4259" spans="1:11" ht="15">
      <c r="A4259" s="5">
        <v>4200</v>
      </c>
      <c r="B4259" s="721"/>
      <c r="F4259" s="4" t="s">
        <v>4914</v>
      </c>
      <c r="G4259" s="1" t="b">
        <f t="shared" ca="1" si="68"/>
        <v>1</v>
      </c>
      <c r="H4259" s="1505" t="str" cm="1">
        <f t="array" aca="1" ref="H4259" ca="1">IF(I4259&lt;&gt;"",INDIRECT("'"&amp;I4259&amp;"'!"&amp;J4259),"")</f>
        <v/>
      </c>
      <c r="I4259" s="1510"/>
      <c r="J4259" s="1506"/>
      <c r="K4259" s="4"/>
    </row>
    <row r="4260" spans="1:11" ht="15">
      <c r="A4260" s="5">
        <v>4201</v>
      </c>
      <c r="B4260" s="721"/>
      <c r="F4260" s="4" t="s">
        <v>4914</v>
      </c>
      <c r="G4260" s="1" t="b">
        <f t="shared" ca="1" si="68"/>
        <v>1</v>
      </c>
      <c r="H4260" s="1505" t="str" cm="1">
        <f t="array" aca="1" ref="H4260" ca="1">IF(I4260&lt;&gt;"",INDIRECT("'"&amp;I4260&amp;"'!"&amp;J4260),"")</f>
        <v/>
      </c>
      <c r="I4260" s="1510"/>
      <c r="J4260" s="1506"/>
      <c r="K4260" s="4"/>
    </row>
    <row r="4261" spans="1:11" ht="15">
      <c r="A4261" s="5">
        <v>4202</v>
      </c>
      <c r="B4261" s="721"/>
      <c r="F4261" s="4" t="s">
        <v>4914</v>
      </c>
      <c r="G4261" s="1" t="b">
        <f t="shared" ca="1" si="68"/>
        <v>1</v>
      </c>
      <c r="H4261" s="1505" t="str" cm="1">
        <f t="array" aca="1" ref="H4261" ca="1">IF(I4261&lt;&gt;"",INDIRECT("'"&amp;I4261&amp;"'!"&amp;J4261),"")</f>
        <v/>
      </c>
      <c r="I4261" s="1510"/>
      <c r="J4261" s="1506"/>
      <c r="K4261" s="4"/>
    </row>
    <row r="4262" spans="1:11" ht="15">
      <c r="A4262" s="5">
        <v>4203</v>
      </c>
      <c r="B4262" s="721"/>
      <c r="D4262" s="20"/>
      <c r="F4262" s="4" t="s">
        <v>4914</v>
      </c>
      <c r="G4262" s="1" t="b">
        <f t="shared" ca="1" si="68"/>
        <v>1</v>
      </c>
      <c r="H4262" s="1505" t="str" cm="1">
        <f t="array" aca="1" ref="H4262" ca="1">IF(I4262&lt;&gt;"",INDIRECT("'"&amp;I4262&amp;"'!"&amp;J4262),"")</f>
        <v/>
      </c>
      <c r="I4262" s="1510"/>
      <c r="J4262" s="1506"/>
      <c r="K4262" s="4"/>
    </row>
    <row r="4263" spans="1:11" ht="15">
      <c r="A4263" s="1">
        <v>4204</v>
      </c>
      <c r="B4263" s="721">
        <f>('FP Info 3'!D10)*100000</f>
        <v>3499.2000000000003</v>
      </c>
      <c r="D4263" s="20"/>
      <c r="F4263" s="4"/>
      <c r="G4263" s="1" t="b">
        <f t="shared" ca="1" si="68"/>
        <v>1</v>
      </c>
      <c r="H4263" s="1505" cm="1">
        <f t="array" aca="1" ref="H4263" ca="1">IF(I4263&lt;&gt;"",INDIRECT("'"&amp;I4263&amp;"'!"&amp;J4263),"")*100000</f>
        <v>3499.2000000000003</v>
      </c>
      <c r="I4263" s="1510" t="s">
        <v>8058</v>
      </c>
      <c r="J4263" s="1506" t="s">
        <v>4928</v>
      </c>
      <c r="K4263" s="4"/>
    </row>
    <row r="4264" spans="1:11" ht="15">
      <c r="A4264" s="1">
        <v>4205</v>
      </c>
      <c r="B4264" s="721">
        <f>('FP Info 3'!F10)*100000</f>
        <v>697</v>
      </c>
      <c r="D4264" s="20"/>
      <c r="F4264" s="4"/>
      <c r="G4264" s="1" t="b">
        <f t="shared" ca="1" si="68"/>
        <v>1</v>
      </c>
      <c r="H4264" s="1505" cm="1">
        <f t="array" aca="1" ref="H4264" ca="1">IF(I4264&lt;&gt;"",INDIRECT("'"&amp;I4264&amp;"'!"&amp;J4264),"")*100000</f>
        <v>697</v>
      </c>
      <c r="I4264" s="1510" t="s">
        <v>8058</v>
      </c>
      <c r="J4264" s="1506" t="s">
        <v>4946</v>
      </c>
      <c r="K4264" s="4"/>
    </row>
    <row r="4265" spans="1:11" ht="15">
      <c r="A4265" s="1">
        <v>4206</v>
      </c>
      <c r="B4265" s="721">
        <f>('FP Info 3'!H10)*100000</f>
        <v>162.1</v>
      </c>
      <c r="C4265" s="2" t="s">
        <v>504</v>
      </c>
      <c r="D4265" s="20"/>
      <c r="F4265" s="4"/>
      <c r="G4265" s="1" t="b">
        <f t="shared" ca="1" si="68"/>
        <v>1</v>
      </c>
      <c r="H4265" s="1505" cm="1">
        <f t="array" aca="1" ref="H4265" ca="1">IF(I4265&lt;&gt;"",INDIRECT("'"&amp;I4265&amp;"'!"&amp;J4265),"")*100000</f>
        <v>162.1</v>
      </c>
      <c r="I4265" s="1510" t="s">
        <v>8058</v>
      </c>
      <c r="J4265" s="1506" t="s">
        <v>4964</v>
      </c>
      <c r="K4265" s="4"/>
    </row>
    <row r="4266" spans="1:11" ht="15">
      <c r="A4266" s="1">
        <v>4207</v>
      </c>
      <c r="B4266" s="721">
        <f>('FP Info 3'!J10)*100000</f>
        <v>4358</v>
      </c>
      <c r="C4266" s="2" t="s">
        <v>504</v>
      </c>
      <c r="F4266" s="4"/>
      <c r="G4266" s="1" t="b">
        <f t="shared" ca="1" si="68"/>
        <v>1</v>
      </c>
      <c r="H4266" s="1505" cm="1">
        <f t="array" aca="1" ref="H4266" ca="1">IF(I4266&lt;&gt;"",INDIRECT("'"&amp;I4266&amp;"'!"&amp;J4266),"")*100000</f>
        <v>4358</v>
      </c>
      <c r="I4266" s="1510" t="s">
        <v>8058</v>
      </c>
      <c r="J4266" s="1506" t="s">
        <v>5611</v>
      </c>
      <c r="K4266" s="4"/>
    </row>
    <row r="4267" spans="1:11" ht="15">
      <c r="A4267" s="1">
        <v>4208</v>
      </c>
      <c r="B4267" s="721">
        <f>'FP Info 3'!J17</f>
        <v>457927578</v>
      </c>
      <c r="C4267" s="2" t="s">
        <v>504</v>
      </c>
      <c r="F4267" s="4"/>
      <c r="G4267" s="1" t="b">
        <f t="shared" ca="1" si="68"/>
        <v>1</v>
      </c>
      <c r="H4267" s="1505" cm="1">
        <f t="array" aca="1" ref="H4267" ca="1">IF(I4267&lt;&gt;"",INDIRECT("'"&amp;I4267&amp;"'!"&amp;J4267),"")</f>
        <v>457927578</v>
      </c>
      <c r="I4267" s="1510" t="s">
        <v>8058</v>
      </c>
      <c r="J4267" s="1506" t="s">
        <v>6335</v>
      </c>
      <c r="K4267" s="4"/>
    </row>
    <row r="4268" spans="1:11" ht="15">
      <c r="A4268" s="1">
        <v>4209</v>
      </c>
      <c r="B4268" s="721">
        <f>'FP Info 3'!D25</f>
        <v>0</v>
      </c>
      <c r="C4268" s="2" t="s">
        <v>504</v>
      </c>
      <c r="F4268" s="4"/>
      <c r="G4268" s="1" t="b">
        <f t="shared" ca="1" si="68"/>
        <v>1</v>
      </c>
      <c r="H4268" s="1505" cm="1">
        <f t="array" aca="1" ref="H4268" ca="1">IF(I4268&lt;&gt;"",INDIRECT("'"&amp;I4268&amp;"'!"&amp;J4268),"")</f>
        <v>0</v>
      </c>
      <c r="I4268" s="1510" t="s">
        <v>8058</v>
      </c>
      <c r="J4268" s="1506" t="s">
        <v>5658</v>
      </c>
      <c r="K4268" s="4"/>
    </row>
    <row r="4269" spans="1:11" ht="15">
      <c r="A4269" s="5">
        <v>4210</v>
      </c>
      <c r="B4269" s="721"/>
      <c r="C4269" s="2" t="s">
        <v>504</v>
      </c>
      <c r="F4269" s="4" t="s">
        <v>4914</v>
      </c>
      <c r="G4269" s="1" t="b">
        <f t="shared" ca="1" si="68"/>
        <v>1</v>
      </c>
      <c r="H4269" s="1505" t="str" cm="1">
        <f t="array" aca="1" ref="H4269" ca="1">IF(I4269&lt;&gt;"",INDIRECT("'"&amp;I4269&amp;"'!"&amp;J4269),"")</f>
        <v/>
      </c>
      <c r="I4269" s="1510"/>
      <c r="J4269" s="1506"/>
      <c r="K4269" s="4"/>
    </row>
    <row r="4270" spans="1:11" ht="15">
      <c r="A4270" s="5">
        <v>4211</v>
      </c>
      <c r="B4270" s="721"/>
      <c r="D4270" s="2" t="s">
        <v>734</v>
      </c>
      <c r="F4270" s="4" t="s">
        <v>4914</v>
      </c>
      <c r="G4270" s="1" t="b">
        <f t="shared" ca="1" si="68"/>
        <v>1</v>
      </c>
      <c r="H4270" s="1505" t="str" cm="1">
        <f t="array" aca="1" ref="H4270" ca="1">IF(I4270&lt;&gt;"",INDIRECT("'"&amp;I4270&amp;"'!"&amp;J4270),"")</f>
        <v/>
      </c>
      <c r="I4270" s="1510"/>
      <c r="J4270" s="1506"/>
      <c r="K4270" s="4"/>
    </row>
    <row r="4271" spans="1:11" ht="15">
      <c r="A4271" s="5">
        <v>4212</v>
      </c>
      <c r="B4271" s="721"/>
      <c r="C4271" s="2" t="s">
        <v>504</v>
      </c>
      <c r="D4271" s="2" t="s">
        <v>816</v>
      </c>
      <c r="F4271" s="4" t="s">
        <v>4914</v>
      </c>
      <c r="G4271" s="1" t="b">
        <f t="shared" ca="1" si="68"/>
        <v>1</v>
      </c>
      <c r="H4271" s="1505" t="str" cm="1">
        <f t="array" aca="1" ref="H4271" ca="1">IF(I4271&lt;&gt;"",INDIRECT("'"&amp;I4271&amp;"'!"&amp;J4271),"")</f>
        <v/>
      </c>
      <c r="I4271" s="1510"/>
      <c r="J4271" s="1506"/>
      <c r="K4271" s="4"/>
    </row>
    <row r="4272" spans="1:11" ht="15">
      <c r="A4272" s="5">
        <v>4213</v>
      </c>
      <c r="B4272" s="721"/>
      <c r="F4272" s="4" t="s">
        <v>4914</v>
      </c>
      <c r="G4272" s="1" t="b">
        <f t="shared" ca="1" si="68"/>
        <v>1</v>
      </c>
      <c r="H4272" s="1505" t="str" cm="1">
        <f t="array" aca="1" ref="H4272" ca="1">IF(I4272&lt;&gt;"",INDIRECT("'"&amp;I4272&amp;"'!"&amp;J4272),"")</f>
        <v/>
      </c>
      <c r="I4272" s="1510"/>
      <c r="J4272" s="1506"/>
      <c r="K4272" s="4"/>
    </row>
    <row r="4273" spans="1:11" ht="15">
      <c r="A4273" s="5">
        <v>4214</v>
      </c>
      <c r="B4273" s="721"/>
      <c r="F4273" s="4" t="s">
        <v>4914</v>
      </c>
      <c r="G4273" s="1" t="b">
        <f t="shared" ca="1" si="68"/>
        <v>1</v>
      </c>
      <c r="H4273" s="1505" t="str" cm="1">
        <f t="array" aca="1" ref="H4273" ca="1">IF(I4273&lt;&gt;"",INDIRECT("'"&amp;I4273&amp;"'!"&amp;J4273),"")</f>
        <v/>
      </c>
      <c r="I4273" s="1510"/>
      <c r="J4273" s="1506"/>
      <c r="K4273" s="4"/>
    </row>
    <row r="4274" spans="1:11" ht="15">
      <c r="A4274" s="5">
        <v>4215</v>
      </c>
      <c r="B4274" s="721"/>
      <c r="C4274" s="2" t="s">
        <v>504</v>
      </c>
      <c r="F4274" s="4" t="s">
        <v>4914</v>
      </c>
      <c r="G4274" s="1" t="b">
        <f t="shared" ca="1" si="68"/>
        <v>1</v>
      </c>
      <c r="H4274" s="1505" t="str" cm="1">
        <f t="array" aca="1" ref="H4274" ca="1">IF(I4274&lt;&gt;"",INDIRECT("'"&amp;I4274&amp;"'!"&amp;J4274),"")</f>
        <v/>
      </c>
      <c r="I4274" s="1510"/>
      <c r="J4274" s="1506"/>
      <c r="K4274" s="4"/>
    </row>
    <row r="4275" spans="1:11" ht="15">
      <c r="A4275" s="5">
        <v>4216</v>
      </c>
      <c r="B4275" s="721"/>
      <c r="F4275" s="4" t="s">
        <v>4914</v>
      </c>
      <c r="G4275" s="1" t="b">
        <f t="shared" ca="1" si="68"/>
        <v>1</v>
      </c>
      <c r="H4275" s="1505" t="str" cm="1">
        <f t="array" aca="1" ref="H4275" ca="1">IF(I4275&lt;&gt;"",INDIRECT("'"&amp;I4275&amp;"'!"&amp;J4275),"")</f>
        <v/>
      </c>
      <c r="I4275" s="1510"/>
      <c r="J4275" s="1506"/>
      <c r="K4275" s="4"/>
    </row>
    <row r="4276" spans="1:11" ht="15">
      <c r="A4276" s="5">
        <v>4217</v>
      </c>
      <c r="B4276" s="721"/>
      <c r="F4276" s="4" t="s">
        <v>4914</v>
      </c>
      <c r="G4276" s="1" t="b">
        <f t="shared" ca="1" si="68"/>
        <v>1</v>
      </c>
      <c r="H4276" s="1505" t="str" cm="1">
        <f t="array" aca="1" ref="H4276" ca="1">IF(I4276&lt;&gt;"",INDIRECT("'"&amp;I4276&amp;"'!"&amp;J4276),"")</f>
        <v/>
      </c>
      <c r="I4276" s="1510"/>
      <c r="J4276" s="1506"/>
      <c r="K4276" s="4"/>
    </row>
    <row r="4277" spans="1:11" ht="15">
      <c r="A4277" s="5">
        <v>4218</v>
      </c>
      <c r="B4277" s="721"/>
      <c r="F4277" s="4" t="s">
        <v>4914</v>
      </c>
      <c r="G4277" s="1" t="b">
        <f t="shared" ca="1" si="68"/>
        <v>1</v>
      </c>
      <c r="H4277" s="1505" t="str" cm="1">
        <f t="array" aca="1" ref="H4277" ca="1">IF(I4277&lt;&gt;"",INDIRECT("'"&amp;I4277&amp;"'!"&amp;J4277),"")</f>
        <v/>
      </c>
      <c r="I4277" s="1510"/>
      <c r="J4277" s="1506"/>
      <c r="K4277" s="4"/>
    </row>
    <row r="4278" spans="1:11" ht="15">
      <c r="A4278" s="5">
        <v>4219</v>
      </c>
      <c r="B4278" s="721"/>
      <c r="F4278" s="4" t="s">
        <v>4914</v>
      </c>
      <c r="G4278" s="1" t="b">
        <f t="shared" ca="1" si="68"/>
        <v>1</v>
      </c>
      <c r="H4278" s="1505" t="str" cm="1">
        <f t="array" aca="1" ref="H4278" ca="1">IF(I4278&lt;&gt;"",INDIRECT("'"&amp;I4278&amp;"'!"&amp;J4278),"")</f>
        <v/>
      </c>
      <c r="I4278" s="1510"/>
      <c r="J4278" s="1506"/>
      <c r="K4278" s="4"/>
    </row>
    <row r="4279" spans="1:11" ht="15">
      <c r="A4279" s="5">
        <v>4220</v>
      </c>
      <c r="B4279" s="721"/>
      <c r="F4279" s="4" t="s">
        <v>4914</v>
      </c>
      <c r="G4279" s="1" t="b">
        <f t="shared" ca="1" si="68"/>
        <v>1</v>
      </c>
      <c r="H4279" s="1505" t="str" cm="1">
        <f t="array" aca="1" ref="H4279" ca="1">IF(I4279&lt;&gt;"",INDIRECT("'"&amp;I4279&amp;"'!"&amp;J4279),"")</f>
        <v/>
      </c>
      <c r="I4279" s="1510"/>
      <c r="J4279" s="1506"/>
      <c r="K4279" s="4"/>
    </row>
    <row r="4280" spans="1:11" ht="15">
      <c r="A4280" s="5">
        <v>4221</v>
      </c>
      <c r="B4280" s="721"/>
      <c r="F4280" s="4" t="s">
        <v>4914</v>
      </c>
      <c r="G4280" s="1" t="b">
        <f t="shared" ca="1" si="68"/>
        <v>1</v>
      </c>
      <c r="H4280" s="1505" t="str" cm="1">
        <f t="array" aca="1" ref="H4280" ca="1">IF(I4280&lt;&gt;"",INDIRECT("'"&amp;I4280&amp;"'!"&amp;J4280),"")</f>
        <v/>
      </c>
      <c r="I4280" s="1510"/>
      <c r="J4280" s="1506"/>
      <c r="K4280" s="4"/>
    </row>
    <row r="4281" spans="1:11" ht="15">
      <c r="A4281" s="5">
        <v>4222</v>
      </c>
      <c r="B4281" s="721"/>
      <c r="F4281" s="4" t="s">
        <v>4914</v>
      </c>
      <c r="G4281" s="1" t="b">
        <f t="shared" ca="1" si="68"/>
        <v>1</v>
      </c>
      <c r="H4281" s="1505" t="str" cm="1">
        <f t="array" aca="1" ref="H4281" ca="1">IF(I4281&lt;&gt;"",INDIRECT("'"&amp;I4281&amp;"'!"&amp;J4281),"")</f>
        <v/>
      </c>
      <c r="I4281" s="1510"/>
      <c r="J4281" s="1506"/>
      <c r="K4281" s="4"/>
    </row>
    <row r="4282" spans="1:11" ht="15">
      <c r="A4282" s="5">
        <v>4223</v>
      </c>
      <c r="B4282" s="721"/>
      <c r="F4282" s="4" t="s">
        <v>4914</v>
      </c>
      <c r="G4282" s="1" t="b">
        <f t="shared" ca="1" si="68"/>
        <v>1</v>
      </c>
      <c r="H4282" s="1505" t="str" cm="1">
        <f t="array" aca="1" ref="H4282" ca="1">IF(I4282&lt;&gt;"",INDIRECT("'"&amp;I4282&amp;"'!"&amp;J4282),"")</f>
        <v/>
      </c>
      <c r="I4282" s="1510"/>
      <c r="J4282" s="1506"/>
      <c r="K4282" s="4"/>
    </row>
    <row r="4283" spans="1:11" ht="15">
      <c r="A4283" s="5">
        <v>4224</v>
      </c>
      <c r="B4283" s="721"/>
      <c r="F4283" s="4" t="s">
        <v>4914</v>
      </c>
      <c r="G4283" s="1" t="b">
        <f t="shared" ca="1" si="68"/>
        <v>1</v>
      </c>
      <c r="H4283" s="1505" t="str" cm="1">
        <f t="array" aca="1" ref="H4283" ca="1">IF(I4283&lt;&gt;"",INDIRECT("'"&amp;I4283&amp;"'!"&amp;J4283),"")</f>
        <v/>
      </c>
      <c r="I4283" s="1510"/>
      <c r="J4283" s="1506"/>
      <c r="K4283" s="4"/>
    </row>
    <row r="4284" spans="1:11" ht="15">
      <c r="A4284" s="5">
        <v>4225</v>
      </c>
      <c r="B4284" s="721"/>
      <c r="F4284" s="4" t="s">
        <v>4914</v>
      </c>
      <c r="G4284" s="1" t="b">
        <f t="shared" ca="1" si="68"/>
        <v>1</v>
      </c>
      <c r="H4284" s="1505" t="str" cm="1">
        <f t="array" aca="1" ref="H4284" ca="1">IF(I4284&lt;&gt;"",INDIRECT("'"&amp;I4284&amp;"'!"&amp;J4284),"")</f>
        <v/>
      </c>
      <c r="I4284" s="1510"/>
      <c r="J4284" s="1506"/>
      <c r="K4284" s="4"/>
    </row>
    <row r="4285" spans="1:11" ht="15">
      <c r="A4285" s="5">
        <v>4226</v>
      </c>
      <c r="B4285" s="721"/>
      <c r="F4285" s="4" t="s">
        <v>4914</v>
      </c>
      <c r="G4285" s="1" t="b">
        <f t="shared" ca="1" si="68"/>
        <v>1</v>
      </c>
      <c r="H4285" s="1505" t="str" cm="1">
        <f t="array" aca="1" ref="H4285" ca="1">IF(I4285&lt;&gt;"",INDIRECT("'"&amp;I4285&amp;"'!"&amp;J4285),"")</f>
        <v/>
      </c>
      <c r="I4285" s="1510"/>
      <c r="J4285" s="1506"/>
      <c r="K4285" s="4"/>
    </row>
    <row r="4286" spans="1:11" ht="15">
      <c r="A4286" s="5">
        <v>4227</v>
      </c>
      <c r="B4286" s="721"/>
      <c r="F4286" s="4" t="s">
        <v>4914</v>
      </c>
      <c r="G4286" s="1" t="b">
        <f t="shared" ca="1" si="68"/>
        <v>1</v>
      </c>
      <c r="H4286" s="1505" t="str" cm="1">
        <f t="array" aca="1" ref="H4286" ca="1">IF(I4286&lt;&gt;"",INDIRECT("'"&amp;I4286&amp;"'!"&amp;J4286),"")</f>
        <v/>
      </c>
      <c r="I4286" s="1510"/>
      <c r="J4286" s="1506"/>
      <c r="K4286" s="4"/>
    </row>
    <row r="4287" spans="1:11" ht="15">
      <c r="A4287" s="5">
        <v>4228</v>
      </c>
      <c r="B4287" s="721"/>
      <c r="F4287" s="4" t="s">
        <v>4914</v>
      </c>
      <c r="G4287" s="1" t="b">
        <f t="shared" ca="1" si="68"/>
        <v>1</v>
      </c>
      <c r="H4287" s="1505" t="str" cm="1">
        <f t="array" aca="1" ref="H4287" ca="1">IF(I4287&lt;&gt;"",INDIRECT("'"&amp;I4287&amp;"'!"&amp;J4287),"")</f>
        <v/>
      </c>
      <c r="I4287" s="1510"/>
      <c r="J4287" s="1506"/>
      <c r="K4287" s="4"/>
    </row>
    <row r="4288" spans="1:11" ht="15">
      <c r="A4288" s="5">
        <v>4229</v>
      </c>
      <c r="B4288" s="721"/>
      <c r="F4288" s="4" t="s">
        <v>4914</v>
      </c>
      <c r="G4288" s="1" t="b">
        <f t="shared" ca="1" si="68"/>
        <v>1</v>
      </c>
      <c r="H4288" s="1505" t="str" cm="1">
        <f t="array" aca="1" ref="H4288" ca="1">IF(I4288&lt;&gt;"",INDIRECT("'"&amp;I4288&amp;"'!"&amp;J4288),"")</f>
        <v/>
      </c>
      <c r="I4288" s="1510"/>
      <c r="J4288" s="1506"/>
      <c r="K4288" s="4"/>
    </row>
    <row r="4289" spans="1:11" ht="15">
      <c r="A4289" s="5">
        <v>4230</v>
      </c>
      <c r="B4289" s="721"/>
      <c r="F4289" s="4" t="s">
        <v>4914</v>
      </c>
      <c r="G4289" s="1" t="b">
        <f t="shared" ca="1" si="68"/>
        <v>1</v>
      </c>
      <c r="H4289" s="1505" t="str" cm="1">
        <f t="array" aca="1" ref="H4289" ca="1">IF(I4289&lt;&gt;"",INDIRECT("'"&amp;I4289&amp;"'!"&amp;J4289),"")</f>
        <v/>
      </c>
      <c r="I4289" s="1510"/>
      <c r="J4289" s="1506"/>
      <c r="K4289" s="4"/>
    </row>
    <row r="4290" spans="1:11" ht="15">
      <c r="A4290" s="5">
        <v>4231</v>
      </c>
      <c r="B4290" s="721"/>
      <c r="F4290" s="4" t="s">
        <v>4914</v>
      </c>
      <c r="G4290" s="1" t="b">
        <f t="shared" ca="1" si="68"/>
        <v>1</v>
      </c>
      <c r="H4290" s="1505" t="str" cm="1">
        <f t="array" aca="1" ref="H4290" ca="1">IF(I4290&lt;&gt;"",INDIRECT("'"&amp;I4290&amp;"'!"&amp;J4290),"")</f>
        <v/>
      </c>
      <c r="I4290" s="1510"/>
      <c r="J4290" s="1506"/>
      <c r="K4290" s="4"/>
    </row>
    <row r="4291" spans="1:11" ht="15">
      <c r="A4291" s="5">
        <v>4232</v>
      </c>
      <c r="B4291" s="721"/>
      <c r="F4291" s="4" t="s">
        <v>4914</v>
      </c>
      <c r="G4291" s="1" t="b">
        <f t="shared" ca="1" si="68"/>
        <v>1</v>
      </c>
      <c r="H4291" s="1505" t="str" cm="1">
        <f t="array" aca="1" ref="H4291" ca="1">IF(I4291&lt;&gt;"",INDIRECT("'"&amp;I4291&amp;"'!"&amp;J4291),"")</f>
        <v/>
      </c>
      <c r="I4291" s="1510"/>
      <c r="J4291" s="1506"/>
      <c r="K4291" s="4"/>
    </row>
    <row r="4292" spans="1:11" ht="15">
      <c r="A4292" s="5">
        <v>4233</v>
      </c>
      <c r="B4292" s="721"/>
      <c r="F4292" s="4" t="s">
        <v>4914</v>
      </c>
      <c r="G4292" s="1" t="b">
        <f t="shared" ca="1" si="68"/>
        <v>1</v>
      </c>
      <c r="H4292" s="1505" t="str" cm="1">
        <f t="array" aca="1" ref="H4292" ca="1">IF(I4292&lt;&gt;"",INDIRECT("'"&amp;I4292&amp;"'!"&amp;J4292),"")</f>
        <v/>
      </c>
      <c r="I4292" s="1510"/>
      <c r="J4292" s="1506"/>
      <c r="K4292" s="4"/>
    </row>
    <row r="4293" spans="1:11" ht="15">
      <c r="A4293" s="5">
        <v>4234</v>
      </c>
      <c r="B4293" s="721"/>
      <c r="F4293" s="4" t="s">
        <v>4914</v>
      </c>
      <c r="G4293" s="1" t="b">
        <f t="shared" ca="1" si="68"/>
        <v>1</v>
      </c>
      <c r="H4293" s="1505" t="str" cm="1">
        <f t="array" aca="1" ref="H4293" ca="1">IF(I4293&lt;&gt;"",INDIRECT("'"&amp;I4293&amp;"'!"&amp;J4293),"")</f>
        <v/>
      </c>
      <c r="I4293" s="1510"/>
      <c r="J4293" s="1506"/>
      <c r="K4293" s="4"/>
    </row>
    <row r="4294" spans="1:11" ht="15">
      <c r="A4294" s="5">
        <v>4235</v>
      </c>
      <c r="B4294" s="721"/>
      <c r="F4294" s="4" t="s">
        <v>4914</v>
      </c>
      <c r="G4294" s="1" t="b">
        <f t="shared" ca="1" si="68"/>
        <v>1</v>
      </c>
      <c r="H4294" s="1505" t="str" cm="1">
        <f t="array" aca="1" ref="H4294" ca="1">IF(I4294&lt;&gt;"",INDIRECT("'"&amp;I4294&amp;"'!"&amp;J4294),"")</f>
        <v/>
      </c>
      <c r="I4294" s="1510"/>
      <c r="J4294" s="1506"/>
      <c r="K4294" s="4"/>
    </row>
    <row r="4295" spans="1:11" ht="15">
      <c r="A4295" s="5">
        <v>4236</v>
      </c>
      <c r="B4295" s="721"/>
      <c r="C4295" s="2" t="s">
        <v>504</v>
      </c>
      <c r="F4295" s="4" t="s">
        <v>4914</v>
      </c>
      <c r="G4295" s="1" t="b">
        <f t="shared" ca="1" si="68"/>
        <v>1</v>
      </c>
      <c r="H4295" s="1505" t="str" cm="1">
        <f t="array" aca="1" ref="H4295" ca="1">IF(I4295&lt;&gt;"",INDIRECT("'"&amp;I4295&amp;"'!"&amp;J4295),"")</f>
        <v/>
      </c>
      <c r="I4295" s="1510"/>
      <c r="J4295" s="1506"/>
      <c r="K4295" s="4"/>
    </row>
    <row r="4296" spans="1:11" ht="15">
      <c r="A4296">
        <v>4237</v>
      </c>
      <c r="B4296" s="721">
        <f>'Rest Tax Levies-Tort Im 27'!G31</f>
        <v>5897488</v>
      </c>
      <c r="C4296" s="2" t="s">
        <v>504</v>
      </c>
      <c r="F4296" s="4"/>
      <c r="G4296" s="1" t="b">
        <f t="shared" ca="1" si="68"/>
        <v>1</v>
      </c>
      <c r="H4296" s="1505" cm="1">
        <f t="array" aca="1" ref="H4296" ca="1">IF(I4296&lt;&gt;"",INDIRECT("'"&amp;I4296&amp;"'!"&amp;J4296),"")</f>
        <v>5897488</v>
      </c>
      <c r="I4296" s="1510" t="s">
        <v>5582</v>
      </c>
      <c r="J4296" s="1506" t="s">
        <v>4959</v>
      </c>
      <c r="K4296" s="4"/>
    </row>
    <row r="4297" spans="1:11" ht="15">
      <c r="A4297">
        <v>4238</v>
      </c>
      <c r="B4297" s="721">
        <f>'Rest Tax Levies-Tort Im 27'!G32</f>
        <v>76507</v>
      </c>
      <c r="F4297" s="4"/>
      <c r="G4297" s="1" t="b">
        <f t="shared" ca="1" si="68"/>
        <v>1</v>
      </c>
      <c r="H4297" s="1505" cm="1">
        <f t="array" aca="1" ref="H4297" ca="1">IF(I4297&lt;&gt;"",INDIRECT("'"&amp;I4297&amp;"'!"&amp;J4297),"")</f>
        <v>76507</v>
      </c>
      <c r="I4297" s="1510" t="s">
        <v>5582</v>
      </c>
      <c r="J4297" s="1506" t="s">
        <v>4960</v>
      </c>
      <c r="K4297" s="4"/>
    </row>
    <row r="4298" spans="1:11" ht="15">
      <c r="A4298">
        <v>4239</v>
      </c>
      <c r="B4298" s="721">
        <f>'Rest Tax Levies-Tort Im 27'!G36</f>
        <v>2881746</v>
      </c>
      <c r="F4298" s="4"/>
      <c r="G4298" s="1" t="b">
        <f t="shared" ca="1" si="68"/>
        <v>1</v>
      </c>
      <c r="H4298" s="1505" cm="1">
        <f t="array" aca="1" ref="H4298" ca="1">IF(I4298&lt;&gt;"",INDIRECT("'"&amp;I4298&amp;"'!"&amp;J4298),"")</f>
        <v>2881746</v>
      </c>
      <c r="I4298" s="1510" t="s">
        <v>5582</v>
      </c>
      <c r="J4298" s="1506" t="s">
        <v>5817</v>
      </c>
      <c r="K4298" s="4"/>
    </row>
    <row r="4299" spans="1:11" ht="15">
      <c r="A4299">
        <v>4240</v>
      </c>
      <c r="B4299" s="721">
        <f>'Rest Tax Levies-Tort Im 27'!G37</f>
        <v>0</v>
      </c>
      <c r="F4299" s="4"/>
      <c r="G4299" s="1" t="b">
        <f t="shared" ca="1" si="68"/>
        <v>1</v>
      </c>
      <c r="H4299" s="1505" cm="1">
        <f t="array" aca="1" ref="H4299" ca="1">IF(I4299&lt;&gt;"",INDIRECT("'"&amp;I4299&amp;"'!"&amp;J4299),"")</f>
        <v>0</v>
      </c>
      <c r="I4299" s="1510" t="s">
        <v>5582</v>
      </c>
      <c r="J4299" s="1506" t="s">
        <v>5935</v>
      </c>
      <c r="K4299" s="4"/>
    </row>
    <row r="4300" spans="1:11" ht="15">
      <c r="A4300">
        <v>4241</v>
      </c>
      <c r="B4300" s="721">
        <f>'Rest Tax Levies-Tort Im 27'!G38</f>
        <v>793009</v>
      </c>
      <c r="F4300" s="4"/>
      <c r="G4300" s="1" t="b">
        <f t="shared" ca="1" si="68"/>
        <v>1</v>
      </c>
      <c r="H4300" s="1505" cm="1">
        <f t="array" aca="1" ref="H4300" ca="1">IF(I4300&lt;&gt;"",INDIRECT("'"&amp;I4300&amp;"'!"&amp;J4300),"")</f>
        <v>793009</v>
      </c>
      <c r="I4300" s="1510" t="s">
        <v>5582</v>
      </c>
      <c r="J4300" s="1506" t="s">
        <v>5147</v>
      </c>
      <c r="K4300" s="4"/>
    </row>
    <row r="4301" spans="1:11" ht="15">
      <c r="A4301">
        <v>4242</v>
      </c>
      <c r="B4301" s="721">
        <f>'Rest Tax Levies-Tort Im 27'!G39</f>
        <v>0</v>
      </c>
      <c r="F4301" s="4"/>
      <c r="G4301" s="1" t="b">
        <f t="shared" ca="1" si="68"/>
        <v>1</v>
      </c>
      <c r="H4301" s="1505" cm="1">
        <f t="array" aca="1" ref="H4301" ca="1">IF(I4301&lt;&gt;"",INDIRECT("'"&amp;I4301&amp;"'!"&amp;J4301),"")</f>
        <v>0</v>
      </c>
      <c r="I4301" s="1510" t="s">
        <v>5582</v>
      </c>
      <c r="J4301" s="1506" t="s">
        <v>4962</v>
      </c>
      <c r="K4301" s="4"/>
    </row>
    <row r="4302" spans="1:11" ht="15">
      <c r="A4302">
        <v>4243</v>
      </c>
      <c r="B4302" s="721">
        <f>'Rest Tax Levies-Tort Im 27'!G40</f>
        <v>550000</v>
      </c>
      <c r="F4302" s="4"/>
      <c r="G4302" s="1" t="b">
        <f t="shared" ca="1" si="68"/>
        <v>1</v>
      </c>
      <c r="H4302" s="1505" cm="1">
        <f t="array" aca="1" ref="H4302" ca="1">IF(I4302&lt;&gt;"",INDIRECT("'"&amp;I4302&amp;"'!"&amp;J4302),"")</f>
        <v>550000</v>
      </c>
      <c r="I4302" s="1510" t="s">
        <v>5582</v>
      </c>
      <c r="J4302" s="1506" t="s">
        <v>5148</v>
      </c>
      <c r="K4302" s="4"/>
    </row>
    <row r="4303" spans="1:11" ht="15">
      <c r="A4303">
        <v>4244</v>
      </c>
      <c r="B4303" s="721">
        <f>'Rest Tax Levies-Tort Im 27'!G41</f>
        <v>1641311</v>
      </c>
      <c r="F4303" s="4"/>
      <c r="G4303" s="1" t="b">
        <f t="shared" ca="1" si="68"/>
        <v>1</v>
      </c>
      <c r="H4303" s="1505" cm="1">
        <f t="array" aca="1" ref="H4303" ca="1">IF(I4303&lt;&gt;"",INDIRECT("'"&amp;I4303&amp;"'!"&amp;J4303),"")</f>
        <v>1641311</v>
      </c>
      <c r="I4303" s="1510" t="s">
        <v>5582</v>
      </c>
      <c r="J4303" s="1506" t="s">
        <v>4963</v>
      </c>
      <c r="K4303" s="4"/>
    </row>
    <row r="4304" spans="1:11" ht="15">
      <c r="A4304">
        <v>4245</v>
      </c>
      <c r="B4304" s="721">
        <f>'Rest Tax Levies-Tort Im 27'!G42</f>
        <v>0</v>
      </c>
      <c r="F4304" s="4"/>
      <c r="G4304" s="1" t="b">
        <f t="shared" ca="1" si="68"/>
        <v>1</v>
      </c>
      <c r="H4304" s="1505" cm="1">
        <f t="array" aca="1" ref="H4304" ca="1">IF(I4304&lt;&gt;"",INDIRECT("'"&amp;I4304&amp;"'!"&amp;J4304),"")</f>
        <v>0</v>
      </c>
      <c r="I4304" s="1510" t="s">
        <v>5582</v>
      </c>
      <c r="J4304" s="1506" t="s">
        <v>5149</v>
      </c>
      <c r="K4304" s="4"/>
    </row>
    <row r="4305" spans="1:11" ht="15">
      <c r="A4305">
        <v>4246</v>
      </c>
      <c r="B4305" s="721">
        <f>'Rest Tax Levies-Tort Im 27'!G43</f>
        <v>31422</v>
      </c>
      <c r="F4305" s="4"/>
      <c r="G4305" s="1" t="b">
        <f t="shared" ca="1" si="68"/>
        <v>1</v>
      </c>
      <c r="H4305" s="1505" cm="1">
        <f t="array" aca="1" ref="H4305" ca="1">IF(I4305&lt;&gt;"",INDIRECT("'"&amp;I4305&amp;"'!"&amp;J4305),"")</f>
        <v>31422</v>
      </c>
      <c r="I4305" s="1510" t="s">
        <v>5582</v>
      </c>
      <c r="J4305" s="1506" t="s">
        <v>5150</v>
      </c>
      <c r="K4305" s="4"/>
    </row>
    <row r="4306" spans="1:11" ht="15">
      <c r="A4306">
        <v>4247</v>
      </c>
      <c r="B4306" s="721">
        <f>'Rest Tax Levies-Tort Im 27'!G44</f>
        <v>0</v>
      </c>
      <c r="F4306" s="4"/>
      <c r="G4306" s="1" t="b">
        <f t="shared" ca="1" si="68"/>
        <v>1</v>
      </c>
      <c r="H4306" s="1505" cm="1">
        <f t="array" aca="1" ref="H4306" ca="1">IF(I4306&lt;&gt;"",INDIRECT("'"&amp;I4306&amp;"'!"&amp;J4306),"")</f>
        <v>0</v>
      </c>
      <c r="I4306" s="1510" t="s">
        <v>5582</v>
      </c>
      <c r="J4306" s="1506" t="s">
        <v>5151</v>
      </c>
      <c r="K4306" s="4"/>
    </row>
    <row r="4307" spans="1:11" ht="15">
      <c r="A4307">
        <v>4248</v>
      </c>
      <c r="B4307" s="721">
        <f>'Revenues 10-15'!C133</f>
        <v>0</v>
      </c>
      <c r="F4307" s="4"/>
      <c r="G4307" s="1" t="b">
        <f t="shared" ca="1" si="68"/>
        <v>1</v>
      </c>
      <c r="H4307" s="1505" cm="1">
        <f t="array" aca="1" ref="H4307" ca="1">IF(I4307&lt;&gt;"",INDIRECT("'"&amp;I4307&amp;"'!"&amp;J4307),"")</f>
        <v>0</v>
      </c>
      <c r="I4307" s="1510" t="s">
        <v>5915</v>
      </c>
      <c r="J4307" s="1506" t="s">
        <v>5273</v>
      </c>
      <c r="K4307" s="4"/>
    </row>
    <row r="4308" spans="1:11" ht="15">
      <c r="A4308">
        <v>4249</v>
      </c>
      <c r="B4308" s="721">
        <f>'Revenues 10-15'!D133</f>
        <v>0</v>
      </c>
      <c r="F4308" s="4"/>
      <c r="G4308" s="1" t="b">
        <f t="shared" ca="1" si="68"/>
        <v>1</v>
      </c>
      <c r="H4308" s="1505" cm="1">
        <f t="array" aca="1" ref="H4308" ca="1">IF(I4308&lt;&gt;"",INDIRECT("'"&amp;I4308&amp;"'!"&amp;J4308),"")</f>
        <v>0</v>
      </c>
      <c r="I4308" s="1510" t="s">
        <v>5915</v>
      </c>
      <c r="J4308" s="1506" t="s">
        <v>5280</v>
      </c>
      <c r="K4308" s="4"/>
    </row>
    <row r="4309" spans="1:11" ht="15">
      <c r="A4309">
        <v>4250</v>
      </c>
      <c r="B4309" s="721">
        <f>'Revenues 10-15'!F133</f>
        <v>0</v>
      </c>
      <c r="F4309" s="4"/>
      <c r="G4309" s="1" t="b">
        <f t="shared" ca="1" si="68"/>
        <v>1</v>
      </c>
      <c r="H4309" s="1505" cm="1">
        <f t="array" aca="1" ref="H4309" ca="1">IF(I4309&lt;&gt;"",INDIRECT("'"&amp;I4309&amp;"'!"&amp;J4309),"")</f>
        <v>0</v>
      </c>
      <c r="I4309" s="1510" t="s">
        <v>5915</v>
      </c>
      <c r="J4309" s="1506" t="s">
        <v>5294</v>
      </c>
      <c r="K4309" s="4"/>
    </row>
    <row r="4310" spans="1:11" ht="15">
      <c r="A4310">
        <v>4251</v>
      </c>
      <c r="B4310" s="721">
        <f>'Revenues 10-15'!C152</f>
        <v>0</v>
      </c>
      <c r="F4310" s="4"/>
      <c r="G4310" s="1" t="b">
        <f t="shared" ca="1" si="68"/>
        <v>1</v>
      </c>
      <c r="H4310" s="1505" cm="1">
        <f t="array" aca="1" ref="H4310" ca="1">IF(I4310&lt;&gt;"",INDIRECT("'"&amp;I4310&amp;"'!"&amp;J4310),"")</f>
        <v>0</v>
      </c>
      <c r="I4310" s="1510" t="s">
        <v>5915</v>
      </c>
      <c r="J4310" s="1506" t="s">
        <v>5936</v>
      </c>
      <c r="K4310" s="4"/>
    </row>
    <row r="4311" spans="1:11" ht="15">
      <c r="A4311">
        <v>4252</v>
      </c>
      <c r="B4311" s="721">
        <f>'Revenues 10-15'!D152</f>
        <v>0</v>
      </c>
      <c r="F4311" s="4"/>
      <c r="G4311" s="1" t="b">
        <f t="shared" ca="1" si="68"/>
        <v>1</v>
      </c>
      <c r="H4311" s="1505" cm="1">
        <f t="array" aca="1" ref="H4311" ca="1">IF(I4311&lt;&gt;"",INDIRECT("'"&amp;I4311&amp;"'!"&amp;J4311),"")</f>
        <v>0</v>
      </c>
      <c r="I4311" s="1510" t="s">
        <v>5915</v>
      </c>
      <c r="J4311" s="1506" t="s">
        <v>5937</v>
      </c>
      <c r="K4311" s="4"/>
    </row>
    <row r="4312" spans="1:11" ht="15">
      <c r="A4312">
        <v>4253</v>
      </c>
      <c r="B4312" s="721">
        <f>'Revenues 10-15'!C156</f>
        <v>0</v>
      </c>
      <c r="F4312" s="4"/>
      <c r="G4312" s="1" t="b">
        <f t="shared" ca="1" si="68"/>
        <v>1</v>
      </c>
      <c r="H4312" s="1505" cm="1">
        <f t="array" aca="1" ref="H4312" ca="1">IF(I4312&lt;&gt;"",INDIRECT("'"&amp;I4312&amp;"'!"&amp;J4312),"")</f>
        <v>0</v>
      </c>
      <c r="I4312" s="1510" t="s">
        <v>5915</v>
      </c>
      <c r="J4312" s="1506" t="s">
        <v>5938</v>
      </c>
      <c r="K4312" s="4"/>
    </row>
    <row r="4313" spans="1:11" ht="15">
      <c r="A4313">
        <v>4254</v>
      </c>
      <c r="B4313" s="721">
        <f>'Revenues 10-15'!D156</f>
        <v>0</v>
      </c>
      <c r="F4313" s="4"/>
      <c r="G4313" s="1" t="b">
        <f t="shared" ca="1" si="68"/>
        <v>1</v>
      </c>
      <c r="H4313" s="1505" cm="1">
        <f t="array" aca="1" ref="H4313" ca="1">IF(I4313&lt;&gt;"",INDIRECT("'"&amp;I4313&amp;"'!"&amp;J4313),"")</f>
        <v>0</v>
      </c>
      <c r="I4313" s="1510" t="s">
        <v>5915</v>
      </c>
      <c r="J4313" s="1506" t="s">
        <v>5939</v>
      </c>
      <c r="K4313" s="4"/>
    </row>
    <row r="4314" spans="1:11" ht="15">
      <c r="A4314">
        <v>4255</v>
      </c>
      <c r="B4314" s="721">
        <f>'Revenues 10-15'!F156</f>
        <v>0</v>
      </c>
      <c r="F4314" s="4"/>
      <c r="G4314" s="1" t="b">
        <f t="shared" ca="1" si="68"/>
        <v>1</v>
      </c>
      <c r="H4314" s="1505" cm="1">
        <f t="array" aca="1" ref="H4314" ca="1">IF(I4314&lt;&gt;"",INDIRECT("'"&amp;I4314&amp;"'!"&amp;J4314),"")</f>
        <v>0</v>
      </c>
      <c r="I4314" s="1510" t="s">
        <v>5915</v>
      </c>
      <c r="J4314" s="1506" t="s">
        <v>5940</v>
      </c>
      <c r="K4314" s="4"/>
    </row>
    <row r="4315" spans="1:11" ht="15">
      <c r="A4315">
        <v>4256</v>
      </c>
      <c r="B4315" s="721">
        <f>'Revenues 10-15'!C166</f>
        <v>0</v>
      </c>
      <c r="F4315" s="4"/>
      <c r="G4315" s="1" t="b">
        <f t="shared" ca="1" si="68"/>
        <v>1</v>
      </c>
      <c r="H4315" s="1505" cm="1">
        <f t="array" aca="1" ref="H4315" ca="1">IF(I4315&lt;&gt;"",INDIRECT("'"&amp;I4315&amp;"'!"&amp;J4315),"")</f>
        <v>0</v>
      </c>
      <c r="I4315" s="1510" t="s">
        <v>5915</v>
      </c>
      <c r="J4315" s="1506" t="s">
        <v>5941</v>
      </c>
      <c r="K4315" s="4"/>
    </row>
    <row r="4316" spans="1:11" ht="15">
      <c r="A4316">
        <v>4257</v>
      </c>
      <c r="B4316" s="721">
        <f>'Revenues 10-15'!F166</f>
        <v>0</v>
      </c>
      <c r="F4316" s="4"/>
      <c r="G4316" s="1" t="b">
        <f t="shared" ca="1" si="68"/>
        <v>1</v>
      </c>
      <c r="H4316" s="1505" cm="1">
        <f t="array" aca="1" ref="H4316" ca="1">IF(I4316&lt;&gt;"",INDIRECT("'"&amp;I4316&amp;"'!"&amp;J4316),"")</f>
        <v>0</v>
      </c>
      <c r="I4316" s="1510" t="s">
        <v>5915</v>
      </c>
      <c r="J4316" s="1506" t="s">
        <v>5942</v>
      </c>
      <c r="K4316" s="4"/>
    </row>
    <row r="4317" spans="1:11" ht="15">
      <c r="A4317" s="5">
        <v>4258</v>
      </c>
      <c r="B4317" s="721"/>
      <c r="F4317" s="4" t="s">
        <v>4914</v>
      </c>
      <c r="G4317" s="1" t="b">
        <f t="shared" ca="1" si="68"/>
        <v>1</v>
      </c>
      <c r="H4317" s="1505" t="str" cm="1">
        <f t="array" aca="1" ref="H4317" ca="1">IF(I4317&lt;&gt;"",INDIRECT("'"&amp;I4317&amp;"'!"&amp;J4317),"")</f>
        <v/>
      </c>
      <c r="I4317" s="1510"/>
      <c r="J4317" s="1506"/>
      <c r="K4317" s="4"/>
    </row>
    <row r="4318" spans="1:11" ht="15">
      <c r="A4318" s="5">
        <v>4259</v>
      </c>
      <c r="B4318" s="721"/>
      <c r="F4318" s="4" t="s">
        <v>4914</v>
      </c>
      <c r="G4318" s="1" t="b">
        <f t="shared" ca="1" si="68"/>
        <v>1</v>
      </c>
      <c r="H4318" s="1505" t="str" cm="1">
        <f t="array" aca="1" ref="H4318" ca="1">IF(I4318&lt;&gt;"",INDIRECT("'"&amp;I4318&amp;"'!"&amp;J4318),"")</f>
        <v/>
      </c>
      <c r="I4318" s="1510"/>
      <c r="J4318" s="1506"/>
      <c r="K4318" s="4"/>
    </row>
    <row r="4319" spans="1:11" ht="15">
      <c r="A4319">
        <v>4260</v>
      </c>
      <c r="B4319" s="721">
        <f>'Revenues 10-15'!C167</f>
        <v>0</v>
      </c>
      <c r="F4319" s="4"/>
      <c r="G4319" s="1" t="b">
        <f t="shared" ca="1" si="68"/>
        <v>1</v>
      </c>
      <c r="H4319" s="1505" cm="1">
        <f t="array" aca="1" ref="H4319" ca="1">IF(I4319&lt;&gt;"",INDIRECT("'"&amp;I4319&amp;"'!"&amp;J4319),"")</f>
        <v>0</v>
      </c>
      <c r="I4319" s="1510" t="s">
        <v>5915</v>
      </c>
      <c r="J4319" s="1506" t="s">
        <v>5943</v>
      </c>
      <c r="K4319" s="4"/>
    </row>
    <row r="4320" spans="1:11" ht="15">
      <c r="A4320">
        <v>4261</v>
      </c>
      <c r="B4320" s="721">
        <f>'Revenues 10-15'!F167</f>
        <v>0</v>
      </c>
      <c r="F4320" s="4"/>
      <c r="G4320" s="1" t="b">
        <f t="shared" ref="G4320:G4383" ca="1" si="69">H4320=B4320</f>
        <v>1</v>
      </c>
      <c r="H4320" s="1505" cm="1">
        <f t="array" aca="1" ref="H4320" ca="1">IF(I4320&lt;&gt;"",INDIRECT("'"&amp;I4320&amp;"'!"&amp;J4320),"")</f>
        <v>0</v>
      </c>
      <c r="I4320" s="1510" t="s">
        <v>5915</v>
      </c>
      <c r="J4320" s="1506" t="s">
        <v>5944</v>
      </c>
      <c r="K4320" s="4"/>
    </row>
    <row r="4321" spans="1:11" ht="15">
      <c r="A4321" s="5">
        <v>4262</v>
      </c>
      <c r="B4321" s="721"/>
      <c r="F4321" s="4" t="s">
        <v>4914</v>
      </c>
      <c r="G4321" s="1" t="b">
        <f t="shared" ca="1" si="69"/>
        <v>1</v>
      </c>
      <c r="H4321" s="1505" t="str" cm="1">
        <f t="array" aca="1" ref="H4321" ca="1">IF(I4321&lt;&gt;"",INDIRECT("'"&amp;I4321&amp;"'!"&amp;J4321),"")</f>
        <v/>
      </c>
      <c r="I4321" s="1510"/>
      <c r="J4321" s="1506"/>
      <c r="K4321" s="4"/>
    </row>
    <row r="4322" spans="1:11" ht="15">
      <c r="A4322" s="5">
        <v>4263</v>
      </c>
      <c r="B4322" s="721"/>
      <c r="F4322" s="4" t="s">
        <v>4914</v>
      </c>
      <c r="G4322" s="1" t="b">
        <f t="shared" ca="1" si="69"/>
        <v>1</v>
      </c>
      <c r="H4322" s="1505" t="str" cm="1">
        <f t="array" aca="1" ref="H4322" ca="1">IF(I4322&lt;&gt;"",INDIRECT("'"&amp;I4322&amp;"'!"&amp;J4322),"")</f>
        <v/>
      </c>
      <c r="I4322" s="1510"/>
      <c r="J4322" s="1506"/>
      <c r="K4322" s="4"/>
    </row>
    <row r="4323" spans="1:11" ht="15">
      <c r="A4323" s="5">
        <v>4264</v>
      </c>
      <c r="B4323" s="721"/>
      <c r="F4323" s="4" t="s">
        <v>4914</v>
      </c>
      <c r="G4323" s="1" t="b">
        <f t="shared" ca="1" si="69"/>
        <v>1</v>
      </c>
      <c r="H4323" s="1505" t="str" cm="1">
        <f t="array" aca="1" ref="H4323" ca="1">IF(I4323&lt;&gt;"",INDIRECT("'"&amp;I4323&amp;"'!"&amp;J4323),"")</f>
        <v/>
      </c>
      <c r="I4323" s="1510"/>
      <c r="J4323" s="1506"/>
      <c r="K4323" s="4"/>
    </row>
    <row r="4324" spans="1:11" ht="15">
      <c r="A4324" s="5">
        <v>4265</v>
      </c>
      <c r="B4324" s="721"/>
      <c r="F4324" s="4" t="s">
        <v>4914</v>
      </c>
      <c r="G4324" s="1" t="b">
        <f t="shared" ca="1" si="69"/>
        <v>1</v>
      </c>
      <c r="H4324" s="1505" t="str" cm="1">
        <f t="array" aca="1" ref="H4324" ca="1">IF(I4324&lt;&gt;"",INDIRECT("'"&amp;I4324&amp;"'!"&amp;J4324),"")</f>
        <v/>
      </c>
      <c r="I4324" s="1510"/>
      <c r="J4324" s="1506"/>
      <c r="K4324" s="4"/>
    </row>
    <row r="4325" spans="1:11" ht="15">
      <c r="A4325">
        <v>4266</v>
      </c>
      <c r="B4325" s="721">
        <f>'Revenues 10-15'!D168</f>
        <v>0</v>
      </c>
      <c r="F4325" s="4"/>
      <c r="G4325" s="1" t="b">
        <f t="shared" ca="1" si="69"/>
        <v>1</v>
      </c>
      <c r="H4325" s="1505" cm="1">
        <f t="array" aca="1" ref="H4325" ca="1">IF(I4325&lt;&gt;"",INDIRECT("'"&amp;I4325&amp;"'!"&amp;J4325),"")</f>
        <v>0</v>
      </c>
      <c r="I4325" s="1510" t="s">
        <v>5915</v>
      </c>
      <c r="J4325" s="1506" t="s">
        <v>5945</v>
      </c>
      <c r="K4325" s="4"/>
    </row>
    <row r="4326" spans="1:11" ht="15">
      <c r="A4326">
        <v>4267</v>
      </c>
      <c r="B4326" s="721">
        <f>'Revenues 10-15'!H168</f>
        <v>0</v>
      </c>
      <c r="F4326" s="4"/>
      <c r="G4326" s="1" t="b">
        <f t="shared" ca="1" si="69"/>
        <v>1</v>
      </c>
      <c r="H4326" s="1505" cm="1">
        <f t="array" aca="1" ref="H4326" ca="1">IF(I4326&lt;&gt;"",INDIRECT("'"&amp;I4326&amp;"'!"&amp;J4326),"")</f>
        <v>0</v>
      </c>
      <c r="I4326" s="1510" t="s">
        <v>5915</v>
      </c>
      <c r="J4326" s="1506" t="s">
        <v>5334</v>
      </c>
      <c r="K4326" s="4"/>
    </row>
    <row r="4327" spans="1:11" ht="15">
      <c r="A4327">
        <v>4268</v>
      </c>
      <c r="B4327" s="721">
        <f>'Revenues 10-15'!D169</f>
        <v>0</v>
      </c>
      <c r="F4327" s="4"/>
      <c r="G4327" s="1" t="b">
        <f t="shared" ca="1" si="69"/>
        <v>1</v>
      </c>
      <c r="H4327" s="1505" cm="1">
        <f t="array" aca="1" ref="H4327" ca="1">IF(I4327&lt;&gt;"",INDIRECT("'"&amp;I4327&amp;"'!"&amp;J4327),"")</f>
        <v>0</v>
      </c>
      <c r="I4327" s="1510" t="s">
        <v>5915</v>
      </c>
      <c r="J4327" s="1506" t="s">
        <v>5946</v>
      </c>
      <c r="K4327" s="4"/>
    </row>
    <row r="4328" spans="1:11" ht="15">
      <c r="A4328">
        <v>4269</v>
      </c>
      <c r="B4328" s="721">
        <f>'Revenues 10-15'!K169</f>
        <v>0</v>
      </c>
      <c r="F4328" s="4"/>
      <c r="G4328" s="1" t="b">
        <f t="shared" ca="1" si="69"/>
        <v>1</v>
      </c>
      <c r="H4328" s="1505" cm="1">
        <f t="array" aca="1" ref="H4328" ca="1">IF(I4328&lt;&gt;"",INDIRECT("'"&amp;I4328&amp;"'!"&amp;J4328),"")</f>
        <v>0</v>
      </c>
      <c r="I4328" s="1510" t="s">
        <v>5915</v>
      </c>
      <c r="J4328" s="1506" t="s">
        <v>5691</v>
      </c>
      <c r="K4328" s="4"/>
    </row>
    <row r="4329" spans="1:11" ht="15">
      <c r="A4329">
        <v>4270</v>
      </c>
      <c r="B4329" s="721">
        <f>'Revenues 10-15'!C199</f>
        <v>0</v>
      </c>
      <c r="F4329" s="4"/>
      <c r="G4329" s="1" t="b">
        <f t="shared" ca="1" si="69"/>
        <v>1</v>
      </c>
      <c r="H4329" s="1505" cm="1">
        <f t="array" aca="1" ref="H4329" ca="1">IF(I4329&lt;&gt;"",INDIRECT("'"&amp;I4329&amp;"'!"&amp;J4329),"")</f>
        <v>0</v>
      </c>
      <c r="I4329" s="1510" t="s">
        <v>5915</v>
      </c>
      <c r="J4329" s="1506" t="s">
        <v>5947</v>
      </c>
      <c r="K4329" s="4"/>
    </row>
    <row r="4330" spans="1:11" ht="15">
      <c r="A4330">
        <v>4271</v>
      </c>
      <c r="B4330" s="721">
        <f>'Revenues 10-15'!C205</f>
        <v>116806</v>
      </c>
      <c r="F4330" s="4"/>
      <c r="G4330" s="1" t="b">
        <f t="shared" ca="1" si="69"/>
        <v>1</v>
      </c>
      <c r="H4330" s="1505" cm="1">
        <f t="array" aca="1" ref="H4330" ca="1">IF(I4330&lt;&gt;"",INDIRECT("'"&amp;I4330&amp;"'!"&amp;J4330),"")</f>
        <v>116806</v>
      </c>
      <c r="I4330" s="1510" t="s">
        <v>5915</v>
      </c>
      <c r="J4330" s="1506" t="s">
        <v>5948</v>
      </c>
      <c r="K4330" s="4"/>
    </row>
    <row r="4331" spans="1:11" ht="15">
      <c r="A4331">
        <v>4272</v>
      </c>
      <c r="B4331" s="721">
        <f>'Revenues 10-15'!D205</f>
        <v>0</v>
      </c>
      <c r="F4331" s="4"/>
      <c r="G4331" s="1" t="b">
        <f t="shared" ca="1" si="69"/>
        <v>1</v>
      </c>
      <c r="H4331" s="1505" cm="1">
        <f t="array" aca="1" ref="H4331" ca="1">IF(I4331&lt;&gt;"",INDIRECT("'"&amp;I4331&amp;"'!"&amp;J4331),"")</f>
        <v>0</v>
      </c>
      <c r="I4331" s="1510" t="s">
        <v>5915</v>
      </c>
      <c r="J4331" s="1506" t="s">
        <v>5949</v>
      </c>
      <c r="K4331" s="4"/>
    </row>
    <row r="4332" spans="1:11" ht="15">
      <c r="A4332">
        <v>4273</v>
      </c>
      <c r="B4332" s="721">
        <f>'Revenues 10-15'!F205</f>
        <v>0</v>
      </c>
      <c r="F4332" s="4"/>
      <c r="G4332" s="1" t="b">
        <f t="shared" ca="1" si="69"/>
        <v>1</v>
      </c>
      <c r="H4332" s="1505" cm="1">
        <f t="array" aca="1" ref="H4332" ca="1">IF(I4332&lt;&gt;"",INDIRECT("'"&amp;I4332&amp;"'!"&amp;J4332),"")</f>
        <v>0</v>
      </c>
      <c r="I4332" s="1510" t="s">
        <v>5915</v>
      </c>
      <c r="J4332" s="1506" t="s">
        <v>5950</v>
      </c>
      <c r="K4332" s="4"/>
    </row>
    <row r="4333" spans="1:11" ht="15">
      <c r="A4333">
        <v>4274</v>
      </c>
      <c r="B4333" s="721">
        <f>'Revenues 10-15'!G205</f>
        <v>0</v>
      </c>
      <c r="F4333" s="4"/>
      <c r="G4333" s="1" t="b">
        <f t="shared" ca="1" si="69"/>
        <v>1</v>
      </c>
      <c r="H4333" s="1505" cm="1">
        <f t="array" aca="1" ref="H4333" ca="1">IF(I4333&lt;&gt;"",INDIRECT("'"&amp;I4333&amp;"'!"&amp;J4333),"")</f>
        <v>0</v>
      </c>
      <c r="I4333" s="1510" t="s">
        <v>5915</v>
      </c>
      <c r="J4333" s="1506" t="s">
        <v>5951</v>
      </c>
      <c r="K4333" s="4"/>
    </row>
    <row r="4334" spans="1:11" ht="15">
      <c r="A4334">
        <v>4275</v>
      </c>
      <c r="B4334" s="721">
        <f>'Revenues 10-15'!C211</f>
        <v>0</v>
      </c>
      <c r="F4334" s="4"/>
      <c r="G4334" s="1" t="b">
        <f t="shared" ca="1" si="69"/>
        <v>1</v>
      </c>
      <c r="H4334" s="1505" cm="1">
        <f t="array" aca="1" ref="H4334" ca="1">IF(I4334&lt;&gt;"",INDIRECT("'"&amp;I4334&amp;"'!"&amp;J4334),"")</f>
        <v>0</v>
      </c>
      <c r="I4334" s="1510" t="s">
        <v>5915</v>
      </c>
      <c r="J4334" s="1506" t="s">
        <v>5952</v>
      </c>
      <c r="K4334" s="4"/>
    </row>
    <row r="4335" spans="1:11" ht="15">
      <c r="A4335">
        <v>4276</v>
      </c>
      <c r="B4335" s="721">
        <f>'Revenues 10-15'!D211</f>
        <v>0</v>
      </c>
      <c r="F4335" s="4"/>
      <c r="G4335" s="1" t="b">
        <f t="shared" ca="1" si="69"/>
        <v>1</v>
      </c>
      <c r="H4335" s="1505" cm="1">
        <f t="array" aca="1" ref="H4335" ca="1">IF(I4335&lt;&gt;"",INDIRECT("'"&amp;I4335&amp;"'!"&amp;J4335),"")</f>
        <v>0</v>
      </c>
      <c r="I4335" s="1510" t="s">
        <v>5915</v>
      </c>
      <c r="J4335" s="1506" t="s">
        <v>5953</v>
      </c>
      <c r="K4335" s="4"/>
    </row>
    <row r="4336" spans="1:11" ht="15">
      <c r="A4336">
        <v>4277</v>
      </c>
      <c r="B4336" s="721">
        <f>'Revenues 10-15'!F211</f>
        <v>0</v>
      </c>
      <c r="F4336" s="4"/>
      <c r="G4336" s="1" t="b">
        <f t="shared" ca="1" si="69"/>
        <v>1</v>
      </c>
      <c r="H4336" s="1505" cm="1">
        <f t="array" aca="1" ref="H4336" ca="1">IF(I4336&lt;&gt;"",INDIRECT("'"&amp;I4336&amp;"'!"&amp;J4336),"")</f>
        <v>0</v>
      </c>
      <c r="I4336" s="1510" t="s">
        <v>5915</v>
      </c>
      <c r="J4336" s="1506" t="s">
        <v>5954</v>
      </c>
      <c r="K4336" s="4"/>
    </row>
    <row r="4337" spans="1:11" ht="15">
      <c r="A4337">
        <v>4278</v>
      </c>
      <c r="B4337" s="721">
        <f>'Revenues 10-15'!G211</f>
        <v>0</v>
      </c>
      <c r="F4337" s="4"/>
      <c r="G4337" s="1" t="b">
        <f t="shared" ca="1" si="69"/>
        <v>1</v>
      </c>
      <c r="H4337" s="1505" cm="1">
        <f t="array" aca="1" ref="H4337" ca="1">IF(I4337&lt;&gt;"",INDIRECT("'"&amp;I4337&amp;"'!"&amp;J4337),"")</f>
        <v>0</v>
      </c>
      <c r="I4337" s="1510" t="s">
        <v>5915</v>
      </c>
      <c r="J4337" s="1506" t="s">
        <v>5955</v>
      </c>
      <c r="K4337" s="4"/>
    </row>
    <row r="4338" spans="1:11" ht="15">
      <c r="A4338">
        <v>4279</v>
      </c>
      <c r="B4338" s="721">
        <f>'Revenues 10-15'!C219</f>
        <v>0</v>
      </c>
      <c r="F4338" s="4"/>
      <c r="G4338" s="1" t="b">
        <f t="shared" ca="1" si="69"/>
        <v>1</v>
      </c>
      <c r="H4338" s="1505" cm="1">
        <f t="array" aca="1" ref="H4338" ca="1">IF(I4338&lt;&gt;"",INDIRECT("'"&amp;I4338&amp;"'!"&amp;J4338),"")</f>
        <v>0</v>
      </c>
      <c r="I4338" s="1510" t="s">
        <v>5915</v>
      </c>
      <c r="J4338" s="1506" t="s">
        <v>5956</v>
      </c>
      <c r="K4338" s="4"/>
    </row>
    <row r="4339" spans="1:11" ht="15">
      <c r="A4339">
        <v>4280</v>
      </c>
      <c r="B4339" s="721">
        <f>'Revenues 10-15'!D219</f>
        <v>0</v>
      </c>
      <c r="F4339" s="4"/>
      <c r="G4339" s="1" t="b">
        <f t="shared" ca="1" si="69"/>
        <v>1</v>
      </c>
      <c r="H4339" s="1505" cm="1">
        <f t="array" aca="1" ref="H4339" ca="1">IF(I4339&lt;&gt;"",INDIRECT("'"&amp;I4339&amp;"'!"&amp;J4339),"")</f>
        <v>0</v>
      </c>
      <c r="I4339" s="1510" t="s">
        <v>5915</v>
      </c>
      <c r="J4339" s="1506" t="s">
        <v>5795</v>
      </c>
      <c r="K4339" s="4"/>
    </row>
    <row r="4340" spans="1:11" ht="15">
      <c r="A4340">
        <v>4281</v>
      </c>
      <c r="B4340" s="721">
        <f>'Revenues 10-15'!F219</f>
        <v>0</v>
      </c>
      <c r="F4340" s="4"/>
      <c r="G4340" s="1" t="b">
        <f t="shared" ca="1" si="69"/>
        <v>1</v>
      </c>
      <c r="H4340" s="1505" cm="1">
        <f t="array" aca="1" ref="H4340" ca="1">IF(I4340&lt;&gt;"",INDIRECT("'"&amp;I4340&amp;"'!"&amp;J4340),"")</f>
        <v>0</v>
      </c>
      <c r="I4340" s="1510" t="s">
        <v>5915</v>
      </c>
      <c r="J4340" s="1506" t="s">
        <v>5957</v>
      </c>
      <c r="K4340" s="4"/>
    </row>
    <row r="4341" spans="1:11" ht="15">
      <c r="A4341">
        <v>4282</v>
      </c>
      <c r="B4341" s="721">
        <f>'Revenues 10-15'!G219</f>
        <v>0</v>
      </c>
      <c r="F4341" s="4"/>
      <c r="G4341" s="1" t="b">
        <f t="shared" ca="1" si="69"/>
        <v>1</v>
      </c>
      <c r="H4341" s="1505" cm="1">
        <f t="array" aca="1" ref="H4341" ca="1">IF(I4341&lt;&gt;"",INDIRECT("'"&amp;I4341&amp;"'!"&amp;J4341),"")</f>
        <v>0</v>
      </c>
      <c r="I4341" s="1510" t="s">
        <v>5915</v>
      </c>
      <c r="J4341" s="1506" t="s">
        <v>5958</v>
      </c>
      <c r="K4341" s="4"/>
    </row>
    <row r="4342" spans="1:11" ht="15">
      <c r="A4342">
        <v>4283</v>
      </c>
      <c r="B4342" s="721">
        <f>'Revenues 10-15'!C223</f>
        <v>329009</v>
      </c>
      <c r="F4342" s="4"/>
      <c r="G4342" s="1" t="b">
        <f t="shared" ca="1" si="69"/>
        <v>1</v>
      </c>
      <c r="H4342" s="1505" cm="1">
        <f t="array" aca="1" ref="H4342" ca="1">IF(I4342&lt;&gt;"",INDIRECT("'"&amp;I4342&amp;"'!"&amp;J4342),"")</f>
        <v>329009</v>
      </c>
      <c r="I4342" s="1510" t="s">
        <v>5915</v>
      </c>
      <c r="J4342" s="1506" t="s">
        <v>5959</v>
      </c>
      <c r="K4342" s="4"/>
    </row>
    <row r="4343" spans="1:11" ht="15">
      <c r="A4343">
        <v>4284</v>
      </c>
      <c r="B4343" s="721">
        <f>'Revenues 10-15'!D223</f>
        <v>0</v>
      </c>
      <c r="F4343" s="4"/>
      <c r="G4343" s="1" t="b">
        <f t="shared" ca="1" si="69"/>
        <v>1</v>
      </c>
      <c r="H4343" s="1505" cm="1">
        <f t="array" aca="1" ref="H4343" ca="1">IF(I4343&lt;&gt;"",INDIRECT("'"&amp;I4343&amp;"'!"&amp;J4343),"")</f>
        <v>0</v>
      </c>
      <c r="I4343" s="1510" t="s">
        <v>5915</v>
      </c>
      <c r="J4343" s="1506" t="s">
        <v>5765</v>
      </c>
      <c r="K4343" s="4"/>
    </row>
    <row r="4344" spans="1:11" ht="15">
      <c r="A4344">
        <v>4285</v>
      </c>
      <c r="B4344" s="721">
        <f>'Revenues 10-15'!G223</f>
        <v>0</v>
      </c>
      <c r="F4344" s="4"/>
      <c r="G4344" s="1" t="b">
        <f t="shared" ca="1" si="69"/>
        <v>1</v>
      </c>
      <c r="H4344" s="1505" cm="1">
        <f t="array" aca="1" ref="H4344" ca="1">IF(I4344&lt;&gt;"",INDIRECT("'"&amp;I4344&amp;"'!"&amp;J4344),"")</f>
        <v>0</v>
      </c>
      <c r="I4344" s="1510" t="s">
        <v>5915</v>
      </c>
      <c r="J4344" s="1506" t="s">
        <v>5960</v>
      </c>
      <c r="K4344" s="4"/>
    </row>
    <row r="4345" spans="1:11" ht="15">
      <c r="A4345" s="5">
        <v>4286</v>
      </c>
      <c r="B4345" s="721"/>
      <c r="F4345" s="4" t="s">
        <v>4914</v>
      </c>
      <c r="G4345" s="1" t="b">
        <f t="shared" ca="1" si="69"/>
        <v>1</v>
      </c>
      <c r="H4345" s="1505" t="str" cm="1">
        <f t="array" aca="1" ref="H4345" ca="1">IF(I4345&lt;&gt;"",INDIRECT("'"&amp;I4345&amp;"'!"&amp;J4345),"")</f>
        <v/>
      </c>
      <c r="I4345" s="1510"/>
      <c r="J4345" s="1506"/>
      <c r="K4345" s="4"/>
    </row>
    <row r="4346" spans="1:11" ht="15">
      <c r="A4346" s="5">
        <v>4287</v>
      </c>
      <c r="B4346" s="721"/>
      <c r="F4346" s="4" t="s">
        <v>4914</v>
      </c>
      <c r="G4346" s="1" t="b">
        <f t="shared" ca="1" si="69"/>
        <v>1</v>
      </c>
      <c r="H4346" s="1505" t="str" cm="1">
        <f t="array" aca="1" ref="H4346" ca="1">IF(I4346&lt;&gt;"",INDIRECT("'"&amp;I4346&amp;"'!"&amp;J4346),"")</f>
        <v/>
      </c>
      <c r="I4346" s="1510"/>
      <c r="J4346" s="1506"/>
      <c r="K4346" s="4"/>
    </row>
    <row r="4347" spans="1:11" ht="15">
      <c r="A4347" s="5">
        <v>4288</v>
      </c>
      <c r="B4347" s="721"/>
      <c r="F4347" s="4" t="s">
        <v>4914</v>
      </c>
      <c r="G4347" s="1" t="b">
        <f t="shared" ca="1" si="69"/>
        <v>1</v>
      </c>
      <c r="H4347" s="1505" t="str" cm="1">
        <f t="array" aca="1" ref="H4347" ca="1">IF(I4347&lt;&gt;"",INDIRECT("'"&amp;I4347&amp;"'!"&amp;J4347),"")</f>
        <v/>
      </c>
      <c r="I4347" s="1510"/>
      <c r="J4347" s="1506"/>
      <c r="K4347" s="4"/>
    </row>
    <row r="4348" spans="1:11" ht="15">
      <c r="A4348" s="5">
        <v>4289</v>
      </c>
      <c r="B4348" s="721"/>
      <c r="F4348" s="4" t="s">
        <v>4914</v>
      </c>
      <c r="G4348" s="1" t="b">
        <f t="shared" ca="1" si="69"/>
        <v>1</v>
      </c>
      <c r="H4348" s="1505" t="str" cm="1">
        <f t="array" aca="1" ref="H4348" ca="1">IF(I4348&lt;&gt;"",INDIRECT("'"&amp;I4348&amp;"'!"&amp;J4348),"")</f>
        <v/>
      </c>
      <c r="I4348" s="1510"/>
      <c r="J4348" s="1506"/>
      <c r="K4348" s="4"/>
    </row>
    <row r="4349" spans="1:11" ht="15">
      <c r="A4349">
        <v>4290</v>
      </c>
      <c r="B4349" s="721">
        <f>'Revenues 10-15'!C149</f>
        <v>0</v>
      </c>
      <c r="F4349" s="4"/>
      <c r="G4349" s="1" t="b">
        <f t="shared" ca="1" si="69"/>
        <v>1</v>
      </c>
      <c r="H4349" s="1505" cm="1">
        <f t="array" aca="1" ref="H4349" ca="1">IF(I4349&lt;&gt;"",INDIRECT("'"&amp;I4349&amp;"'!"&amp;J4349),"")</f>
        <v>0</v>
      </c>
      <c r="I4349" s="1510" t="s">
        <v>5915</v>
      </c>
      <c r="J4349" s="1506" t="s">
        <v>5961</v>
      </c>
      <c r="K4349" s="4"/>
    </row>
    <row r="4350" spans="1:11" ht="15">
      <c r="A4350">
        <v>4291</v>
      </c>
      <c r="B4350" s="721">
        <f>'Revenues 10-15'!D149</f>
        <v>0</v>
      </c>
      <c r="F4350" s="4"/>
      <c r="G4350" s="1" t="b">
        <f t="shared" ca="1" si="69"/>
        <v>1</v>
      </c>
      <c r="H4350" s="1505" cm="1">
        <f t="array" aca="1" ref="H4350" ca="1">IF(I4350&lt;&gt;"",INDIRECT("'"&amp;I4350&amp;"'!"&amp;J4350),"")</f>
        <v>0</v>
      </c>
      <c r="I4350" s="1510" t="s">
        <v>5915</v>
      </c>
      <c r="J4350" s="1506" t="s">
        <v>5962</v>
      </c>
      <c r="K4350" s="4"/>
    </row>
    <row r="4351" spans="1:11" ht="15">
      <c r="A4351">
        <v>4292</v>
      </c>
      <c r="B4351" s="721">
        <f>'Revenues 10-15'!G149</f>
        <v>0</v>
      </c>
      <c r="F4351" s="4"/>
      <c r="G4351" s="1" t="b">
        <f t="shared" ca="1" si="69"/>
        <v>1</v>
      </c>
      <c r="H4351" s="1505" cm="1">
        <f t="array" aca="1" ref="H4351" ca="1">IF(I4351&lt;&gt;"",INDIRECT("'"&amp;I4351&amp;"'!"&amp;J4351),"")</f>
        <v>0</v>
      </c>
      <c r="I4351" s="1510" t="s">
        <v>5915</v>
      </c>
      <c r="J4351" s="1506" t="s">
        <v>5963</v>
      </c>
      <c r="K4351" s="4"/>
    </row>
    <row r="4352" spans="1:11" ht="15">
      <c r="A4352">
        <v>4293</v>
      </c>
      <c r="B4352" s="721">
        <f>'Revenues 10-15'!F152</f>
        <v>0</v>
      </c>
      <c r="F4352" s="4"/>
      <c r="G4352" s="1" t="b">
        <f t="shared" ca="1" si="69"/>
        <v>1</v>
      </c>
      <c r="H4352" s="1505" cm="1">
        <f t="array" aca="1" ref="H4352" ca="1">IF(I4352&lt;&gt;"",INDIRECT("'"&amp;I4352&amp;"'!"&amp;J4352),"")</f>
        <v>0</v>
      </c>
      <c r="I4352" s="1510" t="s">
        <v>5915</v>
      </c>
      <c r="J4352" s="1506" t="s">
        <v>5964</v>
      </c>
      <c r="K4352" s="4"/>
    </row>
    <row r="4353" spans="1:11" ht="15">
      <c r="A4353">
        <v>4294</v>
      </c>
      <c r="B4353" s="721">
        <f>'Revenues 10-15'!G152</f>
        <v>0</v>
      </c>
      <c r="F4353" s="4"/>
      <c r="G4353" s="1" t="b">
        <f t="shared" ca="1" si="69"/>
        <v>1</v>
      </c>
      <c r="H4353" s="1505" cm="1">
        <f t="array" aca="1" ref="H4353" ca="1">IF(I4353&lt;&gt;"",INDIRECT("'"&amp;I4353&amp;"'!"&amp;J4353),"")</f>
        <v>0</v>
      </c>
      <c r="I4353" s="1510" t="s">
        <v>5915</v>
      </c>
      <c r="J4353" s="1506" t="s">
        <v>5965</v>
      </c>
      <c r="K4353" s="4"/>
    </row>
    <row r="4354" spans="1:11" ht="15">
      <c r="A4354">
        <v>4295</v>
      </c>
      <c r="B4354" s="721">
        <f>'Revenues 10-15'!G156</f>
        <v>0</v>
      </c>
      <c r="F4354" s="4"/>
      <c r="G4354" s="1" t="b">
        <f t="shared" ca="1" si="69"/>
        <v>1</v>
      </c>
      <c r="H4354" s="1505" cm="1">
        <f t="array" aca="1" ref="H4354" ca="1">IF(I4354&lt;&gt;"",INDIRECT("'"&amp;I4354&amp;"'!"&amp;J4354),"")</f>
        <v>0</v>
      </c>
      <c r="I4354" s="1510" t="s">
        <v>5915</v>
      </c>
      <c r="J4354" s="1506" t="s">
        <v>5966</v>
      </c>
      <c r="K4354" s="4"/>
    </row>
    <row r="4355" spans="1:11" ht="15">
      <c r="A4355">
        <v>4296</v>
      </c>
      <c r="B4355" s="721">
        <f>'Revenues 10-15'!G157</f>
        <v>0</v>
      </c>
      <c r="F4355" s="4"/>
      <c r="G4355" s="1" t="b">
        <f t="shared" ca="1" si="69"/>
        <v>1</v>
      </c>
      <c r="H4355" s="1505" cm="1">
        <f t="array" aca="1" ref="H4355" ca="1">IF(I4355&lt;&gt;"",INDIRECT("'"&amp;I4355&amp;"'!"&amp;J4355),"")</f>
        <v>0</v>
      </c>
      <c r="I4355" s="1510" t="s">
        <v>5915</v>
      </c>
      <c r="J4355" s="1506" t="s">
        <v>5967</v>
      </c>
      <c r="K4355" s="4"/>
    </row>
    <row r="4356" spans="1:11" ht="15">
      <c r="A4356">
        <v>4297</v>
      </c>
      <c r="B4356" s="721">
        <f>'Revenues 10-15'!C267</f>
        <v>2368641</v>
      </c>
      <c r="F4356" s="4"/>
      <c r="G4356" s="1" t="b">
        <f t="shared" ca="1" si="69"/>
        <v>1</v>
      </c>
      <c r="H4356" s="1505" cm="1">
        <f t="array" aca="1" ref="H4356" ca="1">IF(I4356&lt;&gt;"",INDIRECT("'"&amp;I4356&amp;"'!"&amp;J4356),"")</f>
        <v>2368641</v>
      </c>
      <c r="I4356" s="1510" t="s">
        <v>5915</v>
      </c>
      <c r="J4356" s="1506" t="s">
        <v>5968</v>
      </c>
      <c r="K4356" s="4"/>
    </row>
    <row r="4357" spans="1:11" ht="15">
      <c r="A4357">
        <v>4298</v>
      </c>
      <c r="B4357" s="721">
        <f>'Revenues 10-15'!D267</f>
        <v>0</v>
      </c>
      <c r="C4357" s="2" t="s">
        <v>504</v>
      </c>
      <c r="F4357" s="4"/>
      <c r="G4357" s="1" t="b">
        <f t="shared" ca="1" si="69"/>
        <v>1</v>
      </c>
      <c r="H4357" s="1505" cm="1">
        <f t="array" aca="1" ref="H4357" ca="1">IF(I4357&lt;&gt;"",INDIRECT("'"&amp;I4357&amp;"'!"&amp;J4357),"")</f>
        <v>0</v>
      </c>
      <c r="I4357" s="1510" t="s">
        <v>5915</v>
      </c>
      <c r="J4357" s="1506" t="s">
        <v>5423</v>
      </c>
      <c r="K4357" s="4"/>
    </row>
    <row r="4358" spans="1:11" ht="15">
      <c r="A4358">
        <v>4299</v>
      </c>
      <c r="B4358" s="721">
        <f>'Revenues 10-15'!F267</f>
        <v>0</v>
      </c>
      <c r="F4358" s="4"/>
      <c r="G4358" s="1" t="b">
        <f t="shared" ca="1" si="69"/>
        <v>1</v>
      </c>
      <c r="H4358" s="1505" cm="1">
        <f t="array" aca="1" ref="H4358" ca="1">IF(I4358&lt;&gt;"",INDIRECT("'"&amp;I4358&amp;"'!"&amp;J4358),"")</f>
        <v>0</v>
      </c>
      <c r="I4358" s="1510" t="s">
        <v>5915</v>
      </c>
      <c r="J4358" s="1506" t="s">
        <v>5969</v>
      </c>
      <c r="K4358" s="4"/>
    </row>
    <row r="4359" spans="1:11" ht="15">
      <c r="A4359">
        <v>4300</v>
      </c>
      <c r="B4359" s="721">
        <f>'Revenues 10-15'!G267</f>
        <v>0</v>
      </c>
      <c r="F4359" s="4"/>
      <c r="G4359" s="1" t="b">
        <f t="shared" ca="1" si="69"/>
        <v>1</v>
      </c>
      <c r="H4359" s="1505" cm="1">
        <f t="array" aca="1" ref="H4359" ca="1">IF(I4359&lt;&gt;"",INDIRECT("'"&amp;I4359&amp;"'!"&amp;J4359),"")</f>
        <v>0</v>
      </c>
      <c r="I4359" s="1510" t="s">
        <v>5915</v>
      </c>
      <c r="J4359" s="1506" t="s">
        <v>5970</v>
      </c>
      <c r="K4359" s="4"/>
    </row>
    <row r="4360" spans="1:11" ht="15">
      <c r="A4360">
        <v>4301</v>
      </c>
      <c r="B4360" s="721">
        <f>'Revenues 10-15'!C268</f>
        <v>195855</v>
      </c>
      <c r="F4360" s="4"/>
      <c r="G4360" s="1" t="b">
        <f t="shared" ca="1" si="69"/>
        <v>1</v>
      </c>
      <c r="H4360" s="1505" cm="1">
        <f t="array" aca="1" ref="H4360" ca="1">IF(I4360&lt;&gt;"",INDIRECT("'"&amp;I4360&amp;"'!"&amp;J4360),"")</f>
        <v>195855</v>
      </c>
      <c r="I4360" s="1510" t="s">
        <v>5915</v>
      </c>
      <c r="J4360" s="1506" t="s">
        <v>5971</v>
      </c>
      <c r="K4360" s="4"/>
    </row>
    <row r="4361" spans="1:11" ht="15">
      <c r="A4361">
        <v>4302</v>
      </c>
      <c r="B4361" s="721">
        <f>'Revenues 10-15'!I171</f>
        <v>0</v>
      </c>
      <c r="F4361" s="4"/>
      <c r="G4361" s="1" t="b">
        <f t="shared" ca="1" si="69"/>
        <v>1</v>
      </c>
      <c r="H4361" s="1505" cm="1">
        <f t="array" aca="1" ref="H4361" ca="1">IF(I4361&lt;&gt;"",INDIRECT("'"&amp;I4361&amp;"'!"&amp;J4361),"")</f>
        <v>0</v>
      </c>
      <c r="I4361" s="1510" t="s">
        <v>5915</v>
      </c>
      <c r="J4361" s="1506" t="s">
        <v>5972</v>
      </c>
      <c r="K4361" s="4"/>
    </row>
    <row r="4362" spans="1:11" ht="15">
      <c r="A4362">
        <v>4303</v>
      </c>
      <c r="B4362" s="721">
        <f>'Revenues 10-15'!E175</f>
        <v>0</v>
      </c>
      <c r="F4362" s="4"/>
      <c r="G4362" s="1" t="b">
        <f t="shared" ca="1" si="69"/>
        <v>1</v>
      </c>
      <c r="H4362" s="1505" cm="1">
        <f t="array" aca="1" ref="H4362" ca="1">IF(I4362&lt;&gt;"",INDIRECT("'"&amp;I4362&amp;"'!"&amp;J4362),"")</f>
        <v>0</v>
      </c>
      <c r="I4362" s="1510" t="s">
        <v>5915</v>
      </c>
      <c r="J4362" s="1506" t="s">
        <v>5330</v>
      </c>
      <c r="K4362" s="4"/>
    </row>
    <row r="4363" spans="1:11" ht="15">
      <c r="A4363">
        <v>4304</v>
      </c>
      <c r="B4363" s="721">
        <f>'Revenues 10-15'!H175</f>
        <v>0</v>
      </c>
      <c r="C4363" s="2" t="s">
        <v>504</v>
      </c>
      <c r="F4363" s="4"/>
      <c r="G4363" s="1" t="b">
        <f t="shared" ca="1" si="69"/>
        <v>1</v>
      </c>
      <c r="H4363" s="1505" cm="1">
        <f t="array" aca="1" ref="H4363" ca="1">IF(I4363&lt;&gt;"",INDIRECT("'"&amp;I4363&amp;"'!"&amp;J4363),"")</f>
        <v>0</v>
      </c>
      <c r="I4363" s="1510" t="s">
        <v>5915</v>
      </c>
      <c r="J4363" s="1506" t="s">
        <v>5339</v>
      </c>
      <c r="K4363" s="4"/>
    </row>
    <row r="4364" spans="1:11" ht="15">
      <c r="A4364">
        <v>4305</v>
      </c>
      <c r="B4364" s="721">
        <f>'Revenues 10-15'!I175</f>
        <v>0</v>
      </c>
      <c r="F4364" s="4"/>
      <c r="G4364" s="1" t="b">
        <f t="shared" ca="1" si="69"/>
        <v>1</v>
      </c>
      <c r="H4364" s="1505" cm="1">
        <f t="array" aca="1" ref="H4364" ca="1">IF(I4364&lt;&gt;"",INDIRECT("'"&amp;I4364&amp;"'!"&amp;J4364),"")</f>
        <v>0</v>
      </c>
      <c r="I4364" s="1510" t="s">
        <v>5915</v>
      </c>
      <c r="J4364" s="1506" t="s">
        <v>5973</v>
      </c>
      <c r="K4364" s="4"/>
    </row>
    <row r="4365" spans="1:11" ht="15">
      <c r="A4365" s="5">
        <v>4306</v>
      </c>
      <c r="B4365" s="721"/>
      <c r="F4365" s="4" t="s">
        <v>4914</v>
      </c>
      <c r="G4365" s="1" t="b">
        <f t="shared" ca="1" si="69"/>
        <v>1</v>
      </c>
      <c r="H4365" s="1505" t="str" cm="1">
        <f t="array" aca="1" ref="H4365" ca="1">IF(I4365&lt;&gt;"",INDIRECT("'"&amp;I4365&amp;"'!"&amp;J4365),"")</f>
        <v/>
      </c>
      <c r="I4365" s="1510"/>
      <c r="J4365" s="1506"/>
      <c r="K4365" s="4"/>
    </row>
    <row r="4366" spans="1:11" ht="15">
      <c r="A4366">
        <v>4307</v>
      </c>
      <c r="B4366" s="721">
        <f>'Revenues 10-15'!K175</f>
        <v>0</v>
      </c>
      <c r="F4366" s="4"/>
      <c r="G4366" s="1" t="b">
        <f t="shared" ca="1" si="69"/>
        <v>1</v>
      </c>
      <c r="H4366" s="1505" cm="1">
        <f t="array" aca="1" ref="H4366" ca="1">IF(I4366&lt;&gt;"",INDIRECT("'"&amp;I4366&amp;"'!"&amp;J4366),"")</f>
        <v>0</v>
      </c>
      <c r="I4366" s="1510" t="s">
        <v>5915</v>
      </c>
      <c r="J4366" s="1506" t="s">
        <v>5349</v>
      </c>
      <c r="K4366" s="4"/>
    </row>
    <row r="4367" spans="1:11" ht="15">
      <c r="A4367">
        <v>4308</v>
      </c>
      <c r="B4367" s="721">
        <f>'Revenues 10-15'!E176</f>
        <v>0</v>
      </c>
      <c r="F4367" s="4"/>
      <c r="G4367" s="1" t="b">
        <f t="shared" ca="1" si="69"/>
        <v>1</v>
      </c>
      <c r="H4367" s="1505" cm="1">
        <f t="array" aca="1" ref="H4367" ca="1">IF(I4367&lt;&gt;"",INDIRECT("'"&amp;I4367&amp;"'!"&amp;J4367),"")</f>
        <v>0</v>
      </c>
      <c r="I4367" s="1510" t="s">
        <v>5915</v>
      </c>
      <c r="J4367" s="1506" t="s">
        <v>5331</v>
      </c>
      <c r="K4367" s="4"/>
    </row>
    <row r="4368" spans="1:11" ht="15">
      <c r="A4368">
        <v>4309</v>
      </c>
      <c r="B4368" s="721">
        <f>'Revenues 10-15'!I176</f>
        <v>0</v>
      </c>
      <c r="F4368" s="4"/>
      <c r="G4368" s="1" t="b">
        <f t="shared" ca="1" si="69"/>
        <v>1</v>
      </c>
      <c r="H4368" s="1505" cm="1">
        <f t="array" aca="1" ref="H4368" ca="1">IF(I4368&lt;&gt;"",INDIRECT("'"&amp;I4368&amp;"'!"&amp;J4368),"")</f>
        <v>0</v>
      </c>
      <c r="I4368" s="1510" t="s">
        <v>5915</v>
      </c>
      <c r="J4368" s="1506" t="s">
        <v>5974</v>
      </c>
      <c r="K4368" s="4"/>
    </row>
    <row r="4369" spans="1:11" ht="15">
      <c r="A4369" s="5">
        <v>4310</v>
      </c>
      <c r="B4369" s="721"/>
      <c r="F4369" s="4" t="s">
        <v>4914</v>
      </c>
      <c r="G4369" s="1" t="b">
        <f t="shared" ca="1" si="69"/>
        <v>1</v>
      </c>
      <c r="H4369" s="1505" t="str" cm="1">
        <f t="array" aca="1" ref="H4369" ca="1">IF(I4369&lt;&gt;"",INDIRECT("'"&amp;I4369&amp;"'!"&amp;J4369),"")</f>
        <v/>
      </c>
      <c r="I4369" s="1510"/>
      <c r="J4369" s="1506"/>
      <c r="K4369" s="4"/>
    </row>
    <row r="4370" spans="1:11" ht="15">
      <c r="A4370">
        <v>4311</v>
      </c>
      <c r="B4370" s="721">
        <f>'Revenues 10-15'!E177</f>
        <v>0</v>
      </c>
      <c r="F4370" s="4"/>
      <c r="G4370" s="1" t="b">
        <f t="shared" ca="1" si="69"/>
        <v>1</v>
      </c>
      <c r="H4370" s="1505" cm="1">
        <f t="array" aca="1" ref="H4370" ca="1">IF(I4370&lt;&gt;"",INDIRECT("'"&amp;I4370&amp;"'!"&amp;J4370),"")</f>
        <v>0</v>
      </c>
      <c r="I4370" s="1510" t="s">
        <v>5915</v>
      </c>
      <c r="J4370" s="1506" t="s">
        <v>5975</v>
      </c>
      <c r="K4370" s="4"/>
    </row>
    <row r="4371" spans="1:11" ht="15">
      <c r="A4371">
        <v>4312</v>
      </c>
      <c r="B4371" s="721">
        <f>'Revenues 10-15'!I177</f>
        <v>0</v>
      </c>
      <c r="F4371" s="4"/>
      <c r="G4371" s="1" t="b">
        <f t="shared" ca="1" si="69"/>
        <v>1</v>
      </c>
      <c r="H4371" s="1505" cm="1">
        <f t="array" aca="1" ref="H4371" ca="1">IF(I4371&lt;&gt;"",INDIRECT("'"&amp;I4371&amp;"'!"&amp;J4371),"")</f>
        <v>0</v>
      </c>
      <c r="I4371" s="1510" t="s">
        <v>5915</v>
      </c>
      <c r="J4371" s="1506" t="s">
        <v>5976</v>
      </c>
      <c r="K4371" s="4"/>
    </row>
    <row r="4372" spans="1:11" ht="15">
      <c r="A4372" s="5">
        <v>4313</v>
      </c>
      <c r="B4372" s="721"/>
      <c r="C4372" s="2" t="s">
        <v>504</v>
      </c>
      <c r="F4372" s="4" t="s">
        <v>4914</v>
      </c>
      <c r="G4372" s="1" t="b">
        <f t="shared" ca="1" si="69"/>
        <v>1</v>
      </c>
      <c r="H4372" s="1505" t="str" cm="1">
        <f t="array" aca="1" ref="H4372" ca="1">IF(I4372&lt;&gt;"",INDIRECT("'"&amp;I4372&amp;"'!"&amp;J4372),"")</f>
        <v/>
      </c>
      <c r="I4372" s="1510"/>
      <c r="J4372" s="1506"/>
      <c r="K4372" s="4"/>
    </row>
    <row r="4373" spans="1:11" ht="15">
      <c r="A4373">
        <v>4314</v>
      </c>
      <c r="B4373" s="721">
        <f>'Revenues 10-15'!C187</f>
        <v>0</v>
      </c>
      <c r="C4373" s="2" t="s">
        <v>504</v>
      </c>
      <c r="F4373" s="4"/>
      <c r="G4373" s="1" t="b">
        <f t="shared" ca="1" si="69"/>
        <v>1</v>
      </c>
      <c r="H4373" s="1505" cm="1">
        <f t="array" aca="1" ref="H4373" ca="1">IF(I4373&lt;&gt;"",INDIRECT("'"&amp;I4373&amp;"'!"&amp;J4373),"")</f>
        <v>0</v>
      </c>
      <c r="I4373" s="1510" t="s">
        <v>5915</v>
      </c>
      <c r="J4373" s="1506" t="s">
        <v>5354</v>
      </c>
      <c r="K4373" s="4"/>
    </row>
    <row r="4374" spans="1:11" ht="15">
      <c r="A4374">
        <v>4315</v>
      </c>
      <c r="B4374" s="721">
        <f>'Revenues 10-15'!D187</f>
        <v>0</v>
      </c>
      <c r="C4374" s="2" t="s">
        <v>504</v>
      </c>
      <c r="F4374" s="4"/>
      <c r="G4374" s="1" t="b">
        <f t="shared" ca="1" si="69"/>
        <v>1</v>
      </c>
      <c r="H4374" s="1505" cm="1">
        <f t="array" aca="1" ref="H4374" ca="1">IF(I4374&lt;&gt;"",INDIRECT("'"&amp;I4374&amp;"'!"&amp;J4374),"")</f>
        <v>0</v>
      </c>
      <c r="I4374" s="1510" t="s">
        <v>5915</v>
      </c>
      <c r="J4374" s="1506" t="s">
        <v>5358</v>
      </c>
      <c r="K4374" s="4"/>
    </row>
    <row r="4375" spans="1:11" ht="15">
      <c r="A4375">
        <v>4316</v>
      </c>
      <c r="B4375" s="721">
        <f>'Revenues 10-15'!F187</f>
        <v>0</v>
      </c>
      <c r="F4375" s="4"/>
      <c r="G4375" s="1" t="b">
        <f t="shared" ca="1" si="69"/>
        <v>1</v>
      </c>
      <c r="H4375" s="1505" cm="1">
        <f t="array" aca="1" ref="H4375" ca="1">IF(I4375&lt;&gt;"",INDIRECT("'"&amp;I4375&amp;"'!"&amp;J4375),"")</f>
        <v>0</v>
      </c>
      <c r="I4375" s="1510" t="s">
        <v>5915</v>
      </c>
      <c r="J4375" s="1506" t="s">
        <v>5367</v>
      </c>
      <c r="K4375" s="4"/>
    </row>
    <row r="4376" spans="1:11" ht="15">
      <c r="A4376">
        <v>4317</v>
      </c>
      <c r="B4376" s="721">
        <f>'Revenues 10-15'!G187</f>
        <v>0</v>
      </c>
      <c r="F4376" s="4"/>
      <c r="G4376" s="1" t="b">
        <f t="shared" ca="1" si="69"/>
        <v>1</v>
      </c>
      <c r="H4376" s="1505" cm="1">
        <f t="array" aca="1" ref="H4376" ca="1">IF(I4376&lt;&gt;"",INDIRECT("'"&amp;I4376&amp;"'!"&amp;J4376),"")</f>
        <v>0</v>
      </c>
      <c r="I4376" s="1510" t="s">
        <v>5915</v>
      </c>
      <c r="J4376" s="1506" t="s">
        <v>5371</v>
      </c>
      <c r="K4376" s="4"/>
    </row>
    <row r="4377" spans="1:11" ht="15">
      <c r="A4377">
        <v>4318</v>
      </c>
      <c r="B4377" s="721">
        <f>'Revenues 10-15'!C188</f>
        <v>0</v>
      </c>
      <c r="F4377" s="4"/>
      <c r="G4377" s="1" t="b">
        <f t="shared" ca="1" si="69"/>
        <v>1</v>
      </c>
      <c r="H4377" s="1505" cm="1">
        <f t="array" aca="1" ref="H4377" ca="1">IF(I4377&lt;&gt;"",INDIRECT("'"&amp;I4377&amp;"'!"&amp;J4377),"")</f>
        <v>0</v>
      </c>
      <c r="I4377" s="1510" t="s">
        <v>5915</v>
      </c>
      <c r="J4377" s="1506" t="s">
        <v>5355</v>
      </c>
      <c r="K4377" s="4"/>
    </row>
    <row r="4378" spans="1:11" ht="15">
      <c r="A4378">
        <v>4319</v>
      </c>
      <c r="B4378" s="721">
        <f>'Revenues 10-15'!D188</f>
        <v>0</v>
      </c>
      <c r="F4378" s="4"/>
      <c r="G4378" s="1" t="b">
        <f t="shared" ca="1" si="69"/>
        <v>1</v>
      </c>
      <c r="H4378" s="1505" cm="1">
        <f t="array" aca="1" ref="H4378" ca="1">IF(I4378&lt;&gt;"",INDIRECT("'"&amp;I4378&amp;"'!"&amp;J4378),"")</f>
        <v>0</v>
      </c>
      <c r="I4378" s="1510" t="s">
        <v>5915</v>
      </c>
      <c r="J4378" s="1506" t="s">
        <v>5359</v>
      </c>
      <c r="K4378" s="4"/>
    </row>
    <row r="4379" spans="1:11" ht="15">
      <c r="A4379">
        <v>4320</v>
      </c>
      <c r="B4379" s="721">
        <f>'Revenues 10-15'!F188</f>
        <v>0</v>
      </c>
      <c r="F4379" s="4"/>
      <c r="G4379" s="1" t="b">
        <f t="shared" ca="1" si="69"/>
        <v>1</v>
      </c>
      <c r="H4379" s="1505" cm="1">
        <f t="array" aca="1" ref="H4379" ca="1">IF(I4379&lt;&gt;"",INDIRECT("'"&amp;I4379&amp;"'!"&amp;J4379),"")</f>
        <v>0</v>
      </c>
      <c r="I4379" s="1510" t="s">
        <v>5915</v>
      </c>
      <c r="J4379" s="1506" t="s">
        <v>5368</v>
      </c>
      <c r="K4379" s="4"/>
    </row>
    <row r="4380" spans="1:11" ht="15">
      <c r="A4380">
        <v>4321</v>
      </c>
      <c r="B4380" s="721">
        <f>'Revenues 10-15'!G188</f>
        <v>0</v>
      </c>
      <c r="F4380" s="4"/>
      <c r="G4380" s="1" t="b">
        <f t="shared" ca="1" si="69"/>
        <v>1</v>
      </c>
      <c r="H4380" s="1505" cm="1">
        <f t="array" aca="1" ref="H4380" ca="1">IF(I4380&lt;&gt;"",INDIRECT("'"&amp;I4380&amp;"'!"&amp;J4380),"")</f>
        <v>0</v>
      </c>
      <c r="I4380" s="1510" t="s">
        <v>5915</v>
      </c>
      <c r="J4380" s="1506" t="s">
        <v>5372</v>
      </c>
      <c r="K4380" s="4"/>
    </row>
    <row r="4381" spans="1:11" ht="15">
      <c r="A4381" s="5">
        <v>4322</v>
      </c>
      <c r="B4381" s="721"/>
      <c r="F4381" s="4" t="s">
        <v>4914</v>
      </c>
      <c r="G4381" s="1" t="b">
        <f t="shared" ca="1" si="69"/>
        <v>1</v>
      </c>
      <c r="H4381" s="1505" t="str" cm="1">
        <f t="array" aca="1" ref="H4381" ca="1">IF(I4381&lt;&gt;"",INDIRECT("'"&amp;I4381&amp;"'!"&amp;J4381),"")</f>
        <v/>
      </c>
      <c r="I4381" s="1510"/>
      <c r="J4381" s="1506"/>
      <c r="K4381" s="4"/>
    </row>
    <row r="4382" spans="1:11" ht="15">
      <c r="A4382" s="5">
        <v>4323</v>
      </c>
      <c r="B4382" s="721"/>
      <c r="F4382" s="4" t="s">
        <v>4914</v>
      </c>
      <c r="G4382" s="1" t="b">
        <f t="shared" ca="1" si="69"/>
        <v>1</v>
      </c>
      <c r="H4382" s="1505" t="str" cm="1">
        <f t="array" aca="1" ref="H4382" ca="1">IF(I4382&lt;&gt;"",INDIRECT("'"&amp;I4382&amp;"'!"&amp;J4382),"")</f>
        <v/>
      </c>
      <c r="I4382" s="1510"/>
      <c r="J4382" s="1506"/>
      <c r="K4382" s="4"/>
    </row>
    <row r="4383" spans="1:11" ht="15">
      <c r="A4383" s="5">
        <v>4324</v>
      </c>
      <c r="B4383" s="721"/>
      <c r="F4383" s="4" t="s">
        <v>4914</v>
      </c>
      <c r="G4383" s="1" t="b">
        <f t="shared" ca="1" si="69"/>
        <v>1</v>
      </c>
      <c r="H4383" s="1505" t="str" cm="1">
        <f t="array" aca="1" ref="H4383" ca="1">IF(I4383&lt;&gt;"",INDIRECT("'"&amp;I4383&amp;"'!"&amp;J4383),"")</f>
        <v/>
      </c>
      <c r="I4383" s="1510"/>
      <c r="J4383" s="1506"/>
      <c r="K4383" s="4"/>
    </row>
    <row r="4384" spans="1:11" ht="15">
      <c r="A4384" s="5">
        <v>4325</v>
      </c>
      <c r="B4384" s="721"/>
      <c r="F4384" s="4" t="s">
        <v>4914</v>
      </c>
      <c r="G4384" s="1" t="b">
        <f t="shared" ref="G4384:G4447" ca="1" si="70">H4384=B4384</f>
        <v>1</v>
      </c>
      <c r="H4384" s="1505" t="str" cm="1">
        <f t="array" aca="1" ref="H4384" ca="1">IF(I4384&lt;&gt;"",INDIRECT("'"&amp;I4384&amp;"'!"&amp;J4384),"")</f>
        <v/>
      </c>
      <c r="I4384" s="1510"/>
      <c r="J4384" s="1506"/>
      <c r="K4384" s="4"/>
    </row>
    <row r="4385" spans="1:11" ht="15">
      <c r="A4385" s="5">
        <v>4326</v>
      </c>
      <c r="B4385" s="721"/>
      <c r="F4385" s="4" t="s">
        <v>4914</v>
      </c>
      <c r="G4385" s="1" t="b">
        <f t="shared" ca="1" si="70"/>
        <v>1</v>
      </c>
      <c r="H4385" s="1505" t="str" cm="1">
        <f t="array" aca="1" ref="H4385" ca="1">IF(I4385&lt;&gt;"",INDIRECT("'"&amp;I4385&amp;"'!"&amp;J4385),"")</f>
        <v/>
      </c>
      <c r="I4385" s="1510"/>
      <c r="J4385" s="1506"/>
      <c r="K4385" s="4"/>
    </row>
    <row r="4386" spans="1:11" ht="15">
      <c r="A4386" s="5">
        <v>4327</v>
      </c>
      <c r="B4386" s="721"/>
      <c r="F4386" s="4" t="s">
        <v>4914</v>
      </c>
      <c r="G4386" s="1" t="b">
        <f t="shared" ca="1" si="70"/>
        <v>1</v>
      </c>
      <c r="H4386" s="1505" t="str" cm="1">
        <f t="array" aca="1" ref="H4386" ca="1">IF(I4386&lt;&gt;"",INDIRECT("'"&amp;I4386&amp;"'!"&amp;J4386),"")</f>
        <v/>
      </c>
      <c r="I4386" s="1510"/>
      <c r="J4386" s="1506"/>
      <c r="K4386" s="4"/>
    </row>
    <row r="4387" spans="1:11" ht="15">
      <c r="A4387" s="5">
        <v>4328</v>
      </c>
      <c r="B4387" s="721"/>
      <c r="F4387" s="4" t="s">
        <v>4914</v>
      </c>
      <c r="G4387" s="1" t="b">
        <f t="shared" ca="1" si="70"/>
        <v>1</v>
      </c>
      <c r="H4387" s="1505" t="str" cm="1">
        <f t="array" aca="1" ref="H4387" ca="1">IF(I4387&lt;&gt;"",INDIRECT("'"&amp;I4387&amp;"'!"&amp;J4387),"")</f>
        <v/>
      </c>
      <c r="I4387" s="1510"/>
      <c r="J4387" s="1506"/>
      <c r="K4387" s="4"/>
    </row>
    <row r="4388" spans="1:11" ht="15">
      <c r="A4388" s="5">
        <v>4329</v>
      </c>
      <c r="B4388" s="721"/>
      <c r="F4388" s="4" t="s">
        <v>4914</v>
      </c>
      <c r="G4388" s="1" t="b">
        <f t="shared" ca="1" si="70"/>
        <v>1</v>
      </c>
      <c r="H4388" s="1505" t="str" cm="1">
        <f t="array" aca="1" ref="H4388" ca="1">IF(I4388&lt;&gt;"",INDIRECT("'"&amp;I4388&amp;"'!"&amp;J4388),"")</f>
        <v/>
      </c>
      <c r="I4388" s="1510"/>
      <c r="J4388" s="1506"/>
      <c r="K4388" s="4"/>
    </row>
    <row r="4389" spans="1:11" ht="15">
      <c r="A4389">
        <v>4330</v>
      </c>
      <c r="B4389" s="721">
        <f>'Revenues 10-15'!C189</f>
        <v>0</v>
      </c>
      <c r="F4389" s="4"/>
      <c r="G4389" s="1" t="b">
        <f t="shared" ca="1" si="70"/>
        <v>1</v>
      </c>
      <c r="H4389" s="1505" cm="1">
        <f t="array" aca="1" ref="H4389" ca="1">IF(I4389&lt;&gt;"",INDIRECT("'"&amp;I4389&amp;"'!"&amp;J4389),"")</f>
        <v>0</v>
      </c>
      <c r="I4389" s="1510" t="s">
        <v>5915</v>
      </c>
      <c r="J4389" s="1506" t="s">
        <v>5693</v>
      </c>
      <c r="K4389" s="4"/>
    </row>
    <row r="4390" spans="1:11" ht="15">
      <c r="A4390">
        <v>4331</v>
      </c>
      <c r="B4390" s="721">
        <f>'Revenues 10-15'!D189</f>
        <v>0</v>
      </c>
      <c r="F4390" s="4"/>
      <c r="G4390" s="1" t="b">
        <f t="shared" ca="1" si="70"/>
        <v>1</v>
      </c>
      <c r="H4390" s="1505" cm="1">
        <f t="array" aca="1" ref="H4390" ca="1">IF(I4390&lt;&gt;"",INDIRECT("'"&amp;I4390&amp;"'!"&amp;J4390),"")</f>
        <v>0</v>
      </c>
      <c r="I4390" s="1510" t="s">
        <v>5915</v>
      </c>
      <c r="J4390" s="1506" t="s">
        <v>5694</v>
      </c>
      <c r="K4390" s="4"/>
    </row>
    <row r="4391" spans="1:11" ht="15">
      <c r="A4391">
        <v>4332</v>
      </c>
      <c r="B4391" s="721">
        <f>'Revenues 10-15'!F189</f>
        <v>0</v>
      </c>
      <c r="F4391" s="4"/>
      <c r="G4391" s="1" t="b">
        <f t="shared" ca="1" si="70"/>
        <v>1</v>
      </c>
      <c r="H4391" s="1505" cm="1">
        <f t="array" aca="1" ref="H4391" ca="1">IF(I4391&lt;&gt;"",INDIRECT("'"&amp;I4391&amp;"'!"&amp;J4391),"")</f>
        <v>0</v>
      </c>
      <c r="I4391" s="1510" t="s">
        <v>5915</v>
      </c>
      <c r="J4391" s="1506" t="s">
        <v>5698</v>
      </c>
      <c r="K4391" s="4"/>
    </row>
    <row r="4392" spans="1:11" ht="15">
      <c r="A4392">
        <v>4333</v>
      </c>
      <c r="B4392" s="721">
        <f>'Revenues 10-15'!G189</f>
        <v>0</v>
      </c>
      <c r="F4392" s="4"/>
      <c r="G4392" s="1" t="b">
        <f t="shared" ca="1" si="70"/>
        <v>1</v>
      </c>
      <c r="H4392" s="1505" cm="1">
        <f t="array" aca="1" ref="H4392" ca="1">IF(I4392&lt;&gt;"",INDIRECT("'"&amp;I4392&amp;"'!"&amp;J4392),"")</f>
        <v>0</v>
      </c>
      <c r="I4392" s="1510" t="s">
        <v>5915</v>
      </c>
      <c r="J4392" s="1506" t="s">
        <v>5699</v>
      </c>
      <c r="K4392" s="4"/>
    </row>
    <row r="4393" spans="1:11" ht="15">
      <c r="A4393">
        <v>4334</v>
      </c>
      <c r="B4393" s="721">
        <f>'Revenues 10-15'!C190</f>
        <v>0</v>
      </c>
      <c r="F4393" s="4"/>
      <c r="G4393" s="1" t="b">
        <f t="shared" ca="1" si="70"/>
        <v>1</v>
      </c>
      <c r="H4393" s="1505" cm="1">
        <f t="array" aca="1" ref="H4393" ca="1">IF(I4393&lt;&gt;"",INDIRECT("'"&amp;I4393&amp;"'!"&amp;J4393),"")</f>
        <v>0</v>
      </c>
      <c r="I4393" s="1510" t="s">
        <v>5915</v>
      </c>
      <c r="J4393" s="1506" t="s">
        <v>5977</v>
      </c>
      <c r="K4393" s="4"/>
    </row>
    <row r="4394" spans="1:11" ht="15">
      <c r="A4394">
        <v>4335</v>
      </c>
      <c r="B4394" s="721">
        <f>'Revenues 10-15'!D190</f>
        <v>0</v>
      </c>
      <c r="F4394" s="4"/>
      <c r="G4394" s="1" t="b">
        <f t="shared" ca="1" si="70"/>
        <v>1</v>
      </c>
      <c r="H4394" s="1505" cm="1">
        <f t="array" aca="1" ref="H4394" ca="1">IF(I4394&lt;&gt;"",INDIRECT("'"&amp;I4394&amp;"'!"&amp;J4394),"")</f>
        <v>0</v>
      </c>
      <c r="I4394" s="1510" t="s">
        <v>5915</v>
      </c>
      <c r="J4394" s="1506" t="s">
        <v>5978</v>
      </c>
      <c r="K4394" s="4"/>
    </row>
    <row r="4395" spans="1:11" ht="15">
      <c r="A4395">
        <v>4336</v>
      </c>
      <c r="B4395" s="721">
        <f>'Revenues 10-15'!F190</f>
        <v>0</v>
      </c>
      <c r="C4395" s="2" t="s">
        <v>504</v>
      </c>
      <c r="F4395" s="4"/>
      <c r="G4395" s="1" t="b">
        <f t="shared" ca="1" si="70"/>
        <v>1</v>
      </c>
      <c r="H4395" s="1505" cm="1">
        <f t="array" aca="1" ref="H4395" ca="1">IF(I4395&lt;&gt;"",INDIRECT("'"&amp;I4395&amp;"'!"&amp;J4395),"")</f>
        <v>0</v>
      </c>
      <c r="I4395" s="1510" t="s">
        <v>5915</v>
      </c>
      <c r="J4395" s="1506" t="s">
        <v>5979</v>
      </c>
      <c r="K4395" s="4"/>
    </row>
    <row r="4396" spans="1:11" ht="15">
      <c r="A4396">
        <v>4337</v>
      </c>
      <c r="B4396" s="721">
        <f>'Revenues 10-15'!G190</f>
        <v>0</v>
      </c>
      <c r="C4396" s="2" t="s">
        <v>504</v>
      </c>
      <c r="F4396" s="4"/>
      <c r="G4396" s="1" t="b">
        <f t="shared" ca="1" si="70"/>
        <v>1</v>
      </c>
      <c r="H4396" s="1505" cm="1">
        <f t="array" aca="1" ref="H4396" ca="1">IF(I4396&lt;&gt;"",INDIRECT("'"&amp;I4396&amp;"'!"&amp;J4396),"")</f>
        <v>0</v>
      </c>
      <c r="I4396" s="1510" t="s">
        <v>5915</v>
      </c>
      <c r="J4396" s="1506" t="s">
        <v>5980</v>
      </c>
      <c r="K4396" s="4"/>
    </row>
    <row r="4397" spans="1:11" ht="15">
      <c r="A4397" s="5">
        <v>4338</v>
      </c>
      <c r="B4397" s="721"/>
      <c r="C4397" s="2" t="s">
        <v>504</v>
      </c>
      <c r="D4397" s="4" t="s">
        <v>1385</v>
      </c>
      <c r="F4397" s="4" t="s">
        <v>4914</v>
      </c>
      <c r="G4397" s="1" t="b">
        <f t="shared" ca="1" si="70"/>
        <v>1</v>
      </c>
      <c r="H4397" s="1505" t="str" cm="1">
        <f t="array" aca="1" ref="H4397" ca="1">IF(I4397&lt;&gt;"",INDIRECT("'"&amp;I4397&amp;"'!"&amp;J4397),"")</f>
        <v/>
      </c>
      <c r="I4397" s="1510"/>
      <c r="J4397" s="1506"/>
      <c r="K4397" s="4"/>
    </row>
    <row r="4398" spans="1:11" ht="15">
      <c r="A4398" s="5">
        <v>4339</v>
      </c>
      <c r="B4398" s="721"/>
      <c r="C4398" s="2" t="s">
        <v>504</v>
      </c>
      <c r="D4398" s="4" t="s">
        <v>1385</v>
      </c>
      <c r="F4398" s="4" t="s">
        <v>4914</v>
      </c>
      <c r="G4398" s="1" t="b">
        <f t="shared" ca="1" si="70"/>
        <v>1</v>
      </c>
      <c r="H4398" s="1505" t="str" cm="1">
        <f t="array" aca="1" ref="H4398" ca="1">IF(I4398&lt;&gt;"",INDIRECT("'"&amp;I4398&amp;"'!"&amp;J4398),"")</f>
        <v/>
      </c>
      <c r="I4398" s="1510"/>
      <c r="J4398" s="1506"/>
      <c r="K4398" s="4"/>
    </row>
    <row r="4399" spans="1:11" ht="15">
      <c r="A4399" s="5">
        <v>4340</v>
      </c>
      <c r="B4399" s="721"/>
      <c r="D4399" s="4" t="s">
        <v>1385</v>
      </c>
      <c r="F4399" s="4" t="s">
        <v>4914</v>
      </c>
      <c r="G4399" s="1" t="b">
        <f t="shared" ca="1" si="70"/>
        <v>1</v>
      </c>
      <c r="H4399" s="1505" t="str" cm="1">
        <f t="array" aca="1" ref="H4399" ca="1">IF(I4399&lt;&gt;"",INDIRECT("'"&amp;I4399&amp;"'!"&amp;J4399),"")</f>
        <v/>
      </c>
      <c r="I4399" s="1510"/>
      <c r="J4399" s="1506"/>
      <c r="K4399" s="4"/>
    </row>
    <row r="4400" spans="1:11" ht="15">
      <c r="A4400" s="5">
        <v>4341</v>
      </c>
      <c r="B4400" s="721"/>
      <c r="D4400" s="4" t="s">
        <v>1385</v>
      </c>
      <c r="F4400" s="4" t="s">
        <v>4914</v>
      </c>
      <c r="G4400" s="1" t="b">
        <f t="shared" ca="1" si="70"/>
        <v>1</v>
      </c>
      <c r="H4400" s="1505" t="str" cm="1">
        <f t="array" aca="1" ref="H4400" ca="1">IF(I4400&lt;&gt;"",INDIRECT("'"&amp;I4400&amp;"'!"&amp;J4400),"")</f>
        <v/>
      </c>
      <c r="I4400" s="1510"/>
      <c r="J4400" s="1506"/>
      <c r="K4400" s="4"/>
    </row>
    <row r="4401" spans="1:11" ht="15">
      <c r="A4401" s="5">
        <v>4342</v>
      </c>
      <c r="B4401" s="721"/>
      <c r="F4401" s="4" t="s">
        <v>4914</v>
      </c>
      <c r="G4401" s="1" t="b">
        <f t="shared" ca="1" si="70"/>
        <v>1</v>
      </c>
      <c r="H4401" s="1505" t="str" cm="1">
        <f t="array" aca="1" ref="H4401" ca="1">IF(I4401&lt;&gt;"",INDIRECT("'"&amp;I4401&amp;"'!"&amp;J4401),"")</f>
        <v/>
      </c>
      <c r="I4401" s="1510"/>
      <c r="J4401" s="1506"/>
      <c r="K4401" s="4"/>
    </row>
    <row r="4402" spans="1:11" ht="15">
      <c r="A4402" s="5">
        <v>4343</v>
      </c>
      <c r="B4402" s="721"/>
      <c r="F4402" s="4" t="s">
        <v>4914</v>
      </c>
      <c r="G4402" s="1" t="b">
        <f t="shared" ca="1" si="70"/>
        <v>1</v>
      </c>
      <c r="H4402" s="1505" t="str" cm="1">
        <f t="array" aca="1" ref="H4402" ca="1">IF(I4402&lt;&gt;"",INDIRECT("'"&amp;I4402&amp;"'!"&amp;J4402),"")</f>
        <v/>
      </c>
      <c r="I4402" s="1510"/>
      <c r="J4402" s="1506"/>
      <c r="K4402" s="4"/>
    </row>
    <row r="4403" spans="1:11" ht="15">
      <c r="A4403" s="5">
        <v>4344</v>
      </c>
      <c r="B4403" s="721"/>
      <c r="F4403" s="4" t="s">
        <v>4914</v>
      </c>
      <c r="G4403" s="1" t="b">
        <f t="shared" ca="1" si="70"/>
        <v>1</v>
      </c>
      <c r="H4403" s="1505" t="str" cm="1">
        <f t="array" aca="1" ref="H4403" ca="1">IF(I4403&lt;&gt;"",INDIRECT("'"&amp;I4403&amp;"'!"&amp;J4403),"")</f>
        <v/>
      </c>
      <c r="I4403" s="1510"/>
      <c r="J4403" s="1506"/>
      <c r="K4403" s="4"/>
    </row>
    <row r="4404" spans="1:11" ht="15">
      <c r="A4404" s="5">
        <v>4345</v>
      </c>
      <c r="B4404" s="721"/>
      <c r="F4404" s="4" t="s">
        <v>4914</v>
      </c>
      <c r="G4404" s="1" t="b">
        <f t="shared" ca="1" si="70"/>
        <v>1</v>
      </c>
      <c r="H4404" s="1505" t="str" cm="1">
        <f t="array" aca="1" ref="H4404" ca="1">IF(I4404&lt;&gt;"",INDIRECT("'"&amp;I4404&amp;"'!"&amp;J4404),"")</f>
        <v/>
      </c>
      <c r="I4404" s="1510"/>
      <c r="J4404" s="1506"/>
      <c r="K4404" s="4"/>
    </row>
    <row r="4405" spans="1:11" ht="15">
      <c r="A4405">
        <v>4346</v>
      </c>
      <c r="B4405" s="721">
        <f>'Revenues 10-15'!C210</f>
        <v>457341</v>
      </c>
      <c r="F4405" s="4"/>
      <c r="G4405" s="1" t="b">
        <f t="shared" ca="1" si="70"/>
        <v>1</v>
      </c>
      <c r="H4405" s="1505" cm="1">
        <f t="array" aca="1" ref="H4405" ca="1">IF(I4405&lt;&gt;"",INDIRECT("'"&amp;I4405&amp;"'!"&amp;J4405),"")</f>
        <v>457341</v>
      </c>
      <c r="I4405" s="1510" t="s">
        <v>5915</v>
      </c>
      <c r="J4405" s="1506" t="s">
        <v>5981</v>
      </c>
      <c r="K4405" s="4"/>
    </row>
    <row r="4406" spans="1:11" ht="15">
      <c r="A4406">
        <v>4347</v>
      </c>
      <c r="B4406" s="721">
        <f>'Revenues 10-15'!D210</f>
        <v>0</v>
      </c>
      <c r="F4406" s="4"/>
      <c r="G4406" s="1" t="b">
        <f t="shared" ca="1" si="70"/>
        <v>1</v>
      </c>
      <c r="H4406" s="1505" cm="1">
        <f t="array" aca="1" ref="H4406" ca="1">IF(I4406&lt;&gt;"",INDIRECT("'"&amp;I4406&amp;"'!"&amp;J4406),"")</f>
        <v>0</v>
      </c>
      <c r="I4406" s="1510" t="s">
        <v>5915</v>
      </c>
      <c r="J4406" s="1506" t="s">
        <v>5982</v>
      </c>
      <c r="K4406" s="4"/>
    </row>
    <row r="4407" spans="1:11" ht="15">
      <c r="A4407">
        <v>4348</v>
      </c>
      <c r="B4407" s="721">
        <f>'Revenues 10-15'!F210</f>
        <v>0</v>
      </c>
      <c r="F4407" s="4"/>
      <c r="G4407" s="1" t="b">
        <f t="shared" ca="1" si="70"/>
        <v>1</v>
      </c>
      <c r="H4407" s="1505" cm="1">
        <f t="array" aca="1" ref="H4407" ca="1">IF(I4407&lt;&gt;"",INDIRECT("'"&amp;I4407&amp;"'!"&amp;J4407),"")</f>
        <v>0</v>
      </c>
      <c r="I4407" s="1510" t="s">
        <v>5915</v>
      </c>
      <c r="J4407" s="1506" t="s">
        <v>5983</v>
      </c>
      <c r="K4407" s="4"/>
    </row>
    <row r="4408" spans="1:11" ht="15">
      <c r="A4408">
        <v>4349</v>
      </c>
      <c r="B4408" s="721">
        <f>'Revenues 10-15'!G210</f>
        <v>0</v>
      </c>
      <c r="F4408" s="4"/>
      <c r="G4408" s="1" t="b">
        <f t="shared" ca="1" si="70"/>
        <v>1</v>
      </c>
      <c r="H4408" s="1505" cm="1">
        <f t="array" aca="1" ref="H4408" ca="1">IF(I4408&lt;&gt;"",INDIRECT("'"&amp;I4408&amp;"'!"&amp;J4408),"")</f>
        <v>0</v>
      </c>
      <c r="I4408" s="1510" t="s">
        <v>5915</v>
      </c>
      <c r="J4408" s="1506" t="s">
        <v>5984</v>
      </c>
      <c r="K4408" s="4"/>
    </row>
    <row r="4409" spans="1:11" ht="15">
      <c r="A4409">
        <v>4350</v>
      </c>
      <c r="B4409" s="721">
        <f>'Revenues 10-15'!C212</f>
        <v>457341</v>
      </c>
      <c r="F4409" s="4"/>
      <c r="G4409" s="1" t="b">
        <f t="shared" ca="1" si="70"/>
        <v>1</v>
      </c>
      <c r="H4409" s="1505" cm="1">
        <f t="array" aca="1" ref="H4409" ca="1">IF(I4409&lt;&gt;"",INDIRECT("'"&amp;I4409&amp;"'!"&amp;J4409),"")</f>
        <v>457341</v>
      </c>
      <c r="I4409" s="1510" t="s">
        <v>5915</v>
      </c>
      <c r="J4409" s="1506" t="s">
        <v>5985</v>
      </c>
      <c r="K4409" s="4"/>
    </row>
    <row r="4410" spans="1:11" ht="15">
      <c r="A4410">
        <v>4351</v>
      </c>
      <c r="B4410" s="721">
        <f>'Revenues 10-15'!D212</f>
        <v>0</v>
      </c>
      <c r="F4410" s="4"/>
      <c r="G4410" s="1" t="b">
        <f t="shared" ca="1" si="70"/>
        <v>1</v>
      </c>
      <c r="H4410" s="1505" cm="1">
        <f t="array" aca="1" ref="H4410" ca="1">IF(I4410&lt;&gt;"",INDIRECT("'"&amp;I4410&amp;"'!"&amp;J4410),"")</f>
        <v>0</v>
      </c>
      <c r="I4410" s="1510" t="s">
        <v>5915</v>
      </c>
      <c r="J4410" s="1506" t="s">
        <v>5986</v>
      </c>
      <c r="K4410" s="4"/>
    </row>
    <row r="4411" spans="1:11" ht="15">
      <c r="A4411">
        <v>4352</v>
      </c>
      <c r="B4411" s="721">
        <f>'Revenues 10-15'!F212</f>
        <v>0</v>
      </c>
      <c r="C4411" s="2" t="s">
        <v>504</v>
      </c>
      <c r="F4411" s="4"/>
      <c r="G4411" s="1" t="b">
        <f t="shared" ca="1" si="70"/>
        <v>1</v>
      </c>
      <c r="H4411" s="1505" cm="1">
        <f t="array" aca="1" ref="H4411" ca="1">IF(I4411&lt;&gt;"",INDIRECT("'"&amp;I4411&amp;"'!"&amp;J4411),"")</f>
        <v>0</v>
      </c>
      <c r="I4411" s="1510" t="s">
        <v>5915</v>
      </c>
      <c r="J4411" s="1506" t="s">
        <v>5987</v>
      </c>
      <c r="K4411" s="4"/>
    </row>
    <row r="4412" spans="1:11" ht="15">
      <c r="A4412">
        <v>4353</v>
      </c>
      <c r="B4412" s="721">
        <f>'Revenues 10-15'!G212</f>
        <v>0</v>
      </c>
      <c r="C4412" s="2" t="s">
        <v>504</v>
      </c>
      <c r="F4412" s="4"/>
      <c r="G4412" s="1" t="b">
        <f t="shared" ca="1" si="70"/>
        <v>1</v>
      </c>
      <c r="H4412" s="1505" cm="1">
        <f t="array" aca="1" ref="H4412" ca="1">IF(I4412&lt;&gt;"",INDIRECT("'"&amp;I4412&amp;"'!"&amp;J4412),"")</f>
        <v>0</v>
      </c>
      <c r="I4412" s="1510" t="s">
        <v>5915</v>
      </c>
      <c r="J4412" s="1506" t="s">
        <v>5988</v>
      </c>
      <c r="K4412" s="4"/>
    </row>
    <row r="4413" spans="1:11" ht="15">
      <c r="A4413">
        <v>4354</v>
      </c>
      <c r="B4413" s="721">
        <f>'Revenues 10-15'!C259</f>
        <v>1188496</v>
      </c>
      <c r="C4413" s="2" t="s">
        <v>504</v>
      </c>
      <c r="F4413" s="4"/>
      <c r="G4413" s="1" t="b">
        <f t="shared" ca="1" si="70"/>
        <v>1</v>
      </c>
      <c r="H4413" s="1505" cm="1">
        <f t="array" aca="1" ref="H4413" ca="1">IF(I4413&lt;&gt;"",INDIRECT("'"&amp;I4413&amp;"'!"&amp;J4413),"")</f>
        <v>1188496</v>
      </c>
      <c r="I4413" s="1510" t="s">
        <v>5915</v>
      </c>
      <c r="J4413" s="1506" t="s">
        <v>5989</v>
      </c>
      <c r="K4413" s="4"/>
    </row>
    <row r="4414" spans="1:11" ht="15">
      <c r="A4414">
        <v>4355</v>
      </c>
      <c r="B4414" s="721">
        <f>'Revenues 10-15'!F259</f>
        <v>0</v>
      </c>
      <c r="C4414" s="2" t="s">
        <v>504</v>
      </c>
      <c r="F4414" s="4"/>
      <c r="G4414" s="1" t="b">
        <f t="shared" ca="1" si="70"/>
        <v>1</v>
      </c>
      <c r="H4414" s="1505" cm="1">
        <f t="array" aca="1" ref="H4414" ca="1">IF(I4414&lt;&gt;"",INDIRECT("'"&amp;I4414&amp;"'!"&amp;J4414),"")</f>
        <v>0</v>
      </c>
      <c r="I4414" s="1510" t="s">
        <v>5915</v>
      </c>
      <c r="J4414" s="1506" t="s">
        <v>5990</v>
      </c>
      <c r="K4414" s="4"/>
    </row>
    <row r="4415" spans="1:11" ht="15">
      <c r="A4415">
        <v>4356</v>
      </c>
      <c r="B4415" s="721">
        <f>'Revenues 10-15'!G259</f>
        <v>0</v>
      </c>
      <c r="F4415" s="4"/>
      <c r="G4415" s="1" t="b">
        <f t="shared" ca="1" si="70"/>
        <v>1</v>
      </c>
      <c r="H4415" s="1505" cm="1">
        <f t="array" aca="1" ref="H4415" ca="1">IF(I4415&lt;&gt;"",INDIRECT("'"&amp;I4415&amp;"'!"&amp;J4415),"")</f>
        <v>0</v>
      </c>
      <c r="I4415" s="1510" t="s">
        <v>5915</v>
      </c>
      <c r="J4415" s="1506" t="s">
        <v>5991</v>
      </c>
      <c r="K4415" s="4"/>
    </row>
    <row r="4416" spans="1:11" ht="15">
      <c r="A4416">
        <v>4357</v>
      </c>
      <c r="B4416" s="721">
        <f>'Revenues 10-15'!C262</f>
        <v>977097</v>
      </c>
      <c r="F4416" s="4"/>
      <c r="G4416" s="1" t="b">
        <f t="shared" ca="1" si="70"/>
        <v>1</v>
      </c>
      <c r="H4416" s="1505" cm="1">
        <f t="array" aca="1" ref="H4416" ca="1">IF(I4416&lt;&gt;"",INDIRECT("'"&amp;I4416&amp;"'!"&amp;J4416),"")</f>
        <v>977097</v>
      </c>
      <c r="I4416" s="1510" t="s">
        <v>5915</v>
      </c>
      <c r="J4416" s="1506" t="s">
        <v>5992</v>
      </c>
      <c r="K4416" s="4"/>
    </row>
    <row r="4417" spans="1:11" ht="15">
      <c r="A4417">
        <v>4358</v>
      </c>
      <c r="B4417" s="721">
        <f>'Revenues 10-15'!D262</f>
        <v>0</v>
      </c>
      <c r="F4417" s="4"/>
      <c r="G4417" s="1" t="b">
        <f t="shared" ca="1" si="70"/>
        <v>1</v>
      </c>
      <c r="H4417" s="1505" cm="1">
        <f t="array" aca="1" ref="H4417" ca="1">IF(I4417&lt;&gt;"",INDIRECT("'"&amp;I4417&amp;"'!"&amp;J4417),"")</f>
        <v>0</v>
      </c>
      <c r="I4417" s="1510" t="s">
        <v>5915</v>
      </c>
      <c r="J4417" s="1506" t="s">
        <v>5418</v>
      </c>
      <c r="K4417" s="4"/>
    </row>
    <row r="4418" spans="1:11" ht="15">
      <c r="A4418">
        <v>4359</v>
      </c>
      <c r="B4418" s="721">
        <f>'Revenues 10-15'!F262</f>
        <v>0</v>
      </c>
      <c r="F4418" s="4"/>
      <c r="G4418" s="1" t="b">
        <f t="shared" ca="1" si="70"/>
        <v>1</v>
      </c>
      <c r="H4418" s="1505" cm="1">
        <f t="array" aca="1" ref="H4418" ca="1">IF(I4418&lt;&gt;"",INDIRECT("'"&amp;I4418&amp;"'!"&amp;J4418),"")</f>
        <v>0</v>
      </c>
      <c r="I4418" s="1510" t="s">
        <v>5915</v>
      </c>
      <c r="J4418" s="1506" t="s">
        <v>5993</v>
      </c>
      <c r="K4418" s="4"/>
    </row>
    <row r="4419" spans="1:11" ht="15">
      <c r="A4419">
        <v>4360</v>
      </c>
      <c r="B4419" s="721">
        <f>'Revenues 10-15'!G262</f>
        <v>0</v>
      </c>
      <c r="F4419" s="4"/>
      <c r="G4419" s="1" t="b">
        <f t="shared" ca="1" si="70"/>
        <v>1</v>
      </c>
      <c r="H4419" s="1505" cm="1">
        <f t="array" aca="1" ref="H4419" ca="1">IF(I4419&lt;&gt;"",INDIRECT("'"&amp;I4419&amp;"'!"&amp;J4419),"")</f>
        <v>0</v>
      </c>
      <c r="I4419" s="1510" t="s">
        <v>5915</v>
      </c>
      <c r="J4419" s="1506" t="s">
        <v>5994</v>
      </c>
      <c r="K4419" s="4"/>
    </row>
    <row r="4420" spans="1:11" ht="15">
      <c r="A4420" s="5">
        <v>4361</v>
      </c>
      <c r="B4420" s="721"/>
      <c r="F4420" s="4" t="s">
        <v>4914</v>
      </c>
      <c r="G4420" s="1" t="b">
        <f t="shared" ca="1" si="70"/>
        <v>1</v>
      </c>
      <c r="H4420" s="1505" t="str" cm="1">
        <f t="array" aca="1" ref="H4420" ca="1">IF(I4420&lt;&gt;"",INDIRECT("'"&amp;I4420&amp;"'!"&amp;J4420),"")</f>
        <v/>
      </c>
      <c r="I4420" s="1510"/>
      <c r="J4420" s="1506"/>
      <c r="K4420" s="4"/>
    </row>
    <row r="4421" spans="1:11" ht="15">
      <c r="A4421" s="5">
        <v>4362</v>
      </c>
      <c r="B4421" s="721"/>
      <c r="F4421" s="4" t="s">
        <v>4914</v>
      </c>
      <c r="G4421" s="1" t="b">
        <f t="shared" ca="1" si="70"/>
        <v>1</v>
      </c>
      <c r="H4421" s="1505" t="str" cm="1">
        <f t="array" aca="1" ref="H4421" ca="1">IF(I4421&lt;&gt;"",INDIRECT("'"&amp;I4421&amp;"'!"&amp;J4421),"")</f>
        <v/>
      </c>
      <c r="I4421" s="1510"/>
      <c r="J4421" s="1506"/>
      <c r="K4421" s="4"/>
    </row>
    <row r="4422" spans="1:11" ht="15">
      <c r="A4422" s="5">
        <v>4363</v>
      </c>
      <c r="B4422" s="721"/>
      <c r="F4422" s="4" t="s">
        <v>4914</v>
      </c>
      <c r="G4422" s="1" t="b">
        <f t="shared" ca="1" si="70"/>
        <v>1</v>
      </c>
      <c r="H4422" s="1505" t="str" cm="1">
        <f t="array" aca="1" ref="H4422" ca="1">IF(I4422&lt;&gt;"",INDIRECT("'"&amp;I4422&amp;"'!"&amp;J4422),"")</f>
        <v/>
      </c>
      <c r="I4422" s="1510"/>
      <c r="J4422" s="1506"/>
      <c r="K4422" s="4"/>
    </row>
    <row r="4423" spans="1:11" ht="15">
      <c r="A4423" s="5">
        <v>4364</v>
      </c>
      <c r="B4423" s="721"/>
      <c r="F4423" s="4" t="s">
        <v>4914</v>
      </c>
      <c r="G4423" s="1" t="b">
        <f t="shared" ca="1" si="70"/>
        <v>1</v>
      </c>
      <c r="H4423" s="1505" t="str" cm="1">
        <f t="array" aca="1" ref="H4423" ca="1">IF(I4423&lt;&gt;"",INDIRECT("'"&amp;I4423&amp;"'!"&amp;J4423),"")</f>
        <v/>
      </c>
      <c r="I4423" s="1510"/>
      <c r="J4423" s="1506"/>
      <c r="K4423" s="4"/>
    </row>
    <row r="4424" spans="1:11" ht="15">
      <c r="A4424" s="5">
        <v>4365</v>
      </c>
      <c r="B4424" s="721"/>
      <c r="F4424" s="4" t="s">
        <v>4914</v>
      </c>
      <c r="G4424" s="1" t="b">
        <f t="shared" ca="1" si="70"/>
        <v>1</v>
      </c>
      <c r="H4424" s="1505" t="str" cm="1">
        <f t="array" aca="1" ref="H4424" ca="1">IF(I4424&lt;&gt;"",INDIRECT("'"&amp;I4424&amp;"'!"&amp;J4424),"")</f>
        <v/>
      </c>
      <c r="I4424" s="1510"/>
      <c r="J4424" s="1506"/>
      <c r="K4424" s="4"/>
    </row>
    <row r="4425" spans="1:11" ht="15">
      <c r="A4425" s="5">
        <v>4366</v>
      </c>
      <c r="B4425" s="721"/>
      <c r="F4425" s="4" t="s">
        <v>4914</v>
      </c>
      <c r="G4425" s="1" t="b">
        <f t="shared" ca="1" si="70"/>
        <v>1</v>
      </c>
      <c r="H4425" s="1505" t="str" cm="1">
        <f t="array" aca="1" ref="H4425" ca="1">IF(I4425&lt;&gt;"",INDIRECT("'"&amp;I4425&amp;"'!"&amp;J4425),"")</f>
        <v/>
      </c>
      <c r="I4425" s="1510"/>
      <c r="J4425" s="1506"/>
      <c r="K4425" s="4"/>
    </row>
    <row r="4426" spans="1:11" ht="15">
      <c r="A4426" s="5">
        <v>4367</v>
      </c>
      <c r="B4426" s="721"/>
      <c r="F4426" s="4" t="s">
        <v>4914</v>
      </c>
      <c r="G4426" s="1" t="b">
        <f t="shared" ca="1" si="70"/>
        <v>1</v>
      </c>
      <c r="H4426" s="1505" t="str" cm="1">
        <f t="array" aca="1" ref="H4426" ca="1">IF(I4426&lt;&gt;"",INDIRECT("'"&amp;I4426&amp;"'!"&amp;J4426),"")</f>
        <v/>
      </c>
      <c r="I4426" s="1510"/>
      <c r="J4426" s="1506"/>
      <c r="K4426" s="4"/>
    </row>
    <row r="4427" spans="1:11" ht="15">
      <c r="A4427" s="5">
        <v>4368</v>
      </c>
      <c r="B4427" s="721"/>
      <c r="F4427" s="4" t="s">
        <v>4914</v>
      </c>
      <c r="G4427" s="1" t="b">
        <f t="shared" ca="1" si="70"/>
        <v>1</v>
      </c>
      <c r="H4427" s="1505" t="str" cm="1">
        <f t="array" aca="1" ref="H4427" ca="1">IF(I4427&lt;&gt;"",INDIRECT("'"&amp;I4427&amp;"'!"&amp;J4427),"")</f>
        <v/>
      </c>
      <c r="I4427" s="1510"/>
      <c r="J4427" s="1506"/>
      <c r="K4427" s="4"/>
    </row>
    <row r="4428" spans="1:11" ht="15">
      <c r="A4428" s="5">
        <v>4369</v>
      </c>
      <c r="B4428" s="721"/>
      <c r="F4428" s="4" t="s">
        <v>4914</v>
      </c>
      <c r="G4428" s="1" t="b">
        <f t="shared" ca="1" si="70"/>
        <v>1</v>
      </c>
      <c r="H4428" s="1505" t="str" cm="1">
        <f t="array" aca="1" ref="H4428" ca="1">IF(I4428&lt;&gt;"",INDIRECT("'"&amp;I4428&amp;"'!"&amp;J4428),"")</f>
        <v/>
      </c>
      <c r="I4428" s="1510"/>
      <c r="J4428" s="1506"/>
      <c r="K4428" s="4"/>
    </row>
    <row r="4429" spans="1:11" ht="15">
      <c r="A4429" s="5">
        <v>4370</v>
      </c>
      <c r="B4429" s="721"/>
      <c r="F4429" s="4" t="s">
        <v>4914</v>
      </c>
      <c r="G4429" s="1" t="b">
        <f t="shared" ca="1" si="70"/>
        <v>1</v>
      </c>
      <c r="H4429" s="1505" t="str" cm="1">
        <f t="array" aca="1" ref="H4429" ca="1">IF(I4429&lt;&gt;"",INDIRECT("'"&amp;I4429&amp;"'!"&amp;J4429),"")</f>
        <v/>
      </c>
      <c r="I4429" s="1510"/>
      <c r="J4429" s="1506"/>
      <c r="K4429" s="4"/>
    </row>
    <row r="4430" spans="1:11" ht="15">
      <c r="A4430" s="5">
        <v>4371</v>
      </c>
      <c r="B4430" s="721"/>
      <c r="F4430" s="4" t="s">
        <v>4914</v>
      </c>
      <c r="G4430" s="1" t="b">
        <f t="shared" ca="1" si="70"/>
        <v>1</v>
      </c>
      <c r="H4430" s="1505" t="str" cm="1">
        <f t="array" aca="1" ref="H4430" ca="1">IF(I4430&lt;&gt;"",INDIRECT("'"&amp;I4430&amp;"'!"&amp;J4430),"")</f>
        <v/>
      </c>
      <c r="I4430" s="1510"/>
      <c r="J4430" s="1506"/>
      <c r="K4430" s="4"/>
    </row>
    <row r="4431" spans="1:11" ht="15">
      <c r="A4431" s="5">
        <v>4372</v>
      </c>
      <c r="B4431" s="721"/>
      <c r="F4431" s="4" t="s">
        <v>4914</v>
      </c>
      <c r="G4431" s="1" t="b">
        <f t="shared" ca="1" si="70"/>
        <v>1</v>
      </c>
      <c r="H4431" s="1505" t="str" cm="1">
        <f t="array" aca="1" ref="H4431" ca="1">IF(I4431&lt;&gt;"",INDIRECT("'"&amp;I4431&amp;"'!"&amp;J4431),"")</f>
        <v/>
      </c>
      <c r="I4431" s="1510"/>
      <c r="J4431" s="1506"/>
      <c r="K4431" s="4"/>
    </row>
    <row r="4432" spans="1:11" ht="15">
      <c r="A4432">
        <v>4373</v>
      </c>
      <c r="B4432" s="721">
        <f>'Revenues 10-15'!E271</f>
        <v>0</v>
      </c>
      <c r="F4432" s="4"/>
      <c r="G4432" s="1" t="b">
        <f t="shared" ca="1" si="70"/>
        <v>1</v>
      </c>
      <c r="H4432" s="1505" cm="1">
        <f t="array" aca="1" ref="H4432" ca="1">IF(I4432&lt;&gt;"",INDIRECT("'"&amp;I4432&amp;"'!"&amp;J4432),"")</f>
        <v>0</v>
      </c>
      <c r="I4432" s="1510" t="s">
        <v>5915</v>
      </c>
      <c r="J4432" s="1506" t="s">
        <v>5995</v>
      </c>
      <c r="K4432" s="4"/>
    </row>
    <row r="4433" spans="1:11" ht="15">
      <c r="A4433">
        <v>4374</v>
      </c>
      <c r="B4433" s="721">
        <f>'Revenues 10-15'!I271</f>
        <v>0</v>
      </c>
      <c r="F4433" s="4"/>
      <c r="G4433" s="1" t="b">
        <f t="shared" ca="1" si="70"/>
        <v>1</v>
      </c>
      <c r="H4433" s="1505" cm="1">
        <f t="array" aca="1" ref="H4433" ca="1">IF(I4433&lt;&gt;"",INDIRECT("'"&amp;I4433&amp;"'!"&amp;J4433),"")</f>
        <v>0</v>
      </c>
      <c r="I4433" s="1510" t="s">
        <v>5915</v>
      </c>
      <c r="J4433" s="1506" t="s">
        <v>5996</v>
      </c>
      <c r="K4433" s="4"/>
    </row>
    <row r="4434" spans="1:11" ht="15">
      <c r="A4434" s="5">
        <v>4375</v>
      </c>
      <c r="B4434" s="721"/>
      <c r="C4434" s="2" t="s">
        <v>504</v>
      </c>
      <c r="D4434" s="20"/>
      <c r="F4434" s="4" t="s">
        <v>4914</v>
      </c>
      <c r="G4434" s="1" t="b">
        <f t="shared" ca="1" si="70"/>
        <v>1</v>
      </c>
      <c r="H4434" s="1505" t="str" cm="1">
        <f t="array" aca="1" ref="H4434" ca="1">IF(I4434&lt;&gt;"",INDIRECT("'"&amp;I4434&amp;"'!"&amp;J4434),"")</f>
        <v/>
      </c>
      <c r="I4434" s="1510"/>
      <c r="J4434" s="1506"/>
      <c r="K4434" s="4"/>
    </row>
    <row r="4435" spans="1:11" ht="15">
      <c r="A4435" s="1">
        <v>4376</v>
      </c>
      <c r="B4435" s="721">
        <f>('FP Info 3'!L10)*100000</f>
        <v>0</v>
      </c>
      <c r="C4435" s="2" t="s">
        <v>504</v>
      </c>
      <c r="F4435" s="4"/>
      <c r="G4435" s="1" t="b">
        <f t="shared" ca="1" si="70"/>
        <v>1</v>
      </c>
      <c r="H4435" s="1505" cm="1">
        <f t="array" aca="1" ref="H4435" ca="1">IF(I4435&lt;&gt;"",INDIRECT("'"&amp;I4435&amp;"'!"&amp;J4435),"")*100000</f>
        <v>0</v>
      </c>
      <c r="I4435" s="1510" t="s">
        <v>8058</v>
      </c>
      <c r="J4435" s="1506" t="s">
        <v>5619</v>
      </c>
      <c r="K4435" s="4"/>
    </row>
    <row r="4436" spans="1:11" ht="15">
      <c r="A4436" s="5">
        <v>4377</v>
      </c>
      <c r="B4436" s="721"/>
      <c r="C4436" s="2" t="s">
        <v>504</v>
      </c>
      <c r="F4436" s="4" t="s">
        <v>4914</v>
      </c>
      <c r="G4436" s="1" t="b">
        <f t="shared" ca="1" si="70"/>
        <v>1</v>
      </c>
      <c r="H4436" s="1505" t="str" cm="1">
        <f t="array" aca="1" ref="H4436" ca="1">IF(I4436&lt;&gt;"",INDIRECT("'"&amp;I4436&amp;"'!"&amp;J4436),"")</f>
        <v/>
      </c>
      <c r="I4436" s="1510"/>
      <c r="J4436" s="1506"/>
      <c r="K4436" s="4"/>
    </row>
    <row r="4437" spans="1:11" ht="15">
      <c r="A4437" s="5">
        <v>4378</v>
      </c>
      <c r="B4437" s="721"/>
      <c r="F4437" s="4" t="s">
        <v>4914</v>
      </c>
      <c r="G4437" s="1" t="b">
        <f t="shared" ca="1" si="70"/>
        <v>1</v>
      </c>
      <c r="H4437" s="1505" t="str" cm="1">
        <f t="array" aca="1" ref="H4437" ca="1">IF(I4437&lt;&gt;"",INDIRECT("'"&amp;I4437&amp;"'!"&amp;J4437),"")</f>
        <v/>
      </c>
      <c r="I4437" s="1510"/>
      <c r="J4437" s="1506"/>
      <c r="K4437" s="4"/>
    </row>
    <row r="4438" spans="1:11" ht="15">
      <c r="A4438" s="5">
        <v>4379</v>
      </c>
      <c r="B4438" s="721"/>
      <c r="F4438" s="4" t="s">
        <v>4914</v>
      </c>
      <c r="G4438" s="1" t="b">
        <f t="shared" ca="1" si="70"/>
        <v>1</v>
      </c>
      <c r="H4438" s="1505" t="str" cm="1">
        <f t="array" aca="1" ref="H4438" ca="1">IF(I4438&lt;&gt;"",INDIRECT("'"&amp;I4438&amp;"'!"&amp;J4438),"")</f>
        <v/>
      </c>
      <c r="I4438" s="1510"/>
      <c r="J4438" s="1506"/>
      <c r="K4438" s="4"/>
    </row>
    <row r="4439" spans="1:11" ht="15">
      <c r="A4439">
        <v>4380</v>
      </c>
      <c r="B4439" s="721">
        <f>'Revenues 10-15'!H270</f>
        <v>0</v>
      </c>
      <c r="F4439" s="4"/>
      <c r="G4439" s="1" t="b">
        <f t="shared" ca="1" si="70"/>
        <v>1</v>
      </c>
      <c r="H4439" s="1505" cm="1">
        <f t="array" aca="1" ref="H4439" ca="1">IF(I4439&lt;&gt;"",INDIRECT("'"&amp;I4439&amp;"'!"&amp;J4439),"")</f>
        <v>0</v>
      </c>
      <c r="I4439" s="1510" t="s">
        <v>5915</v>
      </c>
      <c r="J4439" s="1506" t="s">
        <v>5997</v>
      </c>
      <c r="K4439" s="4"/>
    </row>
    <row r="4440" spans="1:11" ht="15">
      <c r="A4440">
        <v>4381</v>
      </c>
      <c r="B4440" s="721">
        <f>'Revenues 10-15'!K270</f>
        <v>0</v>
      </c>
      <c r="F4440" s="4"/>
      <c r="G4440" s="1" t="b">
        <f t="shared" ca="1" si="70"/>
        <v>1</v>
      </c>
      <c r="H4440" s="1505" cm="1">
        <f t="array" aca="1" ref="H4440" ca="1">IF(I4440&lt;&gt;"",INDIRECT("'"&amp;I4440&amp;"'!"&amp;J4440),"")</f>
        <v>0</v>
      </c>
      <c r="I4440" s="1510" t="s">
        <v>5915</v>
      </c>
      <c r="J4440" s="1506" t="s">
        <v>5472</v>
      </c>
      <c r="K4440" s="4"/>
    </row>
    <row r="4441" spans="1:11" ht="15">
      <c r="A4441">
        <v>4382</v>
      </c>
      <c r="B4441" s="721">
        <f>'Acct Summary 7-9'!E7</f>
        <v>0</v>
      </c>
      <c r="C4441" s="2" t="s">
        <v>504</v>
      </c>
      <c r="F4441" s="4"/>
      <c r="G4441" s="1" t="b">
        <f t="shared" ca="1" si="70"/>
        <v>1</v>
      </c>
      <c r="H4441" s="1505" cm="1">
        <f t="array" aca="1" ref="H4441" ca="1">IF(I4441&lt;&gt;"",INDIRECT("'"&amp;I4441&amp;"'!"&amp;J4441),"")</f>
        <v>0</v>
      </c>
      <c r="I4441" s="1510" t="s">
        <v>4986</v>
      </c>
      <c r="J4441" s="1506" t="s">
        <v>5559</v>
      </c>
      <c r="K4441" s="4"/>
    </row>
    <row r="4442" spans="1:11" ht="15">
      <c r="A4442">
        <v>4383</v>
      </c>
      <c r="B4442" s="721">
        <f>'Acct Summary 7-9'!I7</f>
        <v>0</v>
      </c>
      <c r="C4442" s="2" t="s">
        <v>504</v>
      </c>
      <c r="F4442" s="4"/>
      <c r="G4442" s="1" t="b">
        <f t="shared" ca="1" si="70"/>
        <v>1</v>
      </c>
      <c r="H4442" s="1505" cm="1">
        <f t="array" aca="1" ref="H4442" ca="1">IF(I4442&lt;&gt;"",INDIRECT("'"&amp;I4442&amp;"'!"&amp;J4442),"")</f>
        <v>0</v>
      </c>
      <c r="I4442" s="1510" t="s">
        <v>4986</v>
      </c>
      <c r="J4442" s="1506" t="s">
        <v>5998</v>
      </c>
      <c r="K4442" s="4"/>
    </row>
    <row r="4443" spans="1:11" ht="15">
      <c r="A4443" s="5">
        <v>4384</v>
      </c>
      <c r="B4443" s="721"/>
      <c r="C4443" s="2" t="s">
        <v>504</v>
      </c>
      <c r="F4443" s="4" t="s">
        <v>4914</v>
      </c>
      <c r="G4443" s="1" t="b">
        <f t="shared" ca="1" si="70"/>
        <v>1</v>
      </c>
      <c r="H4443" s="1505" t="str" cm="1">
        <f t="array" aca="1" ref="H4443" ca="1">IF(I4443&lt;&gt;"",INDIRECT("'"&amp;I4443&amp;"'!"&amp;J4443),"")</f>
        <v/>
      </c>
      <c r="I4443" s="1510"/>
      <c r="J4443" s="1506"/>
      <c r="K4443" s="4"/>
    </row>
    <row r="4444" spans="1:11" ht="15">
      <c r="A4444">
        <v>4385</v>
      </c>
      <c r="B4444" s="721">
        <f>'Revenues 10-15'!D268</f>
        <v>0</v>
      </c>
      <c r="C4444" s="2" t="s">
        <v>504</v>
      </c>
      <c r="F4444" s="4"/>
      <c r="G4444" s="1" t="b">
        <f t="shared" ca="1" si="70"/>
        <v>1</v>
      </c>
      <c r="H4444" s="1505" cm="1">
        <f t="array" aca="1" ref="H4444" ca="1">IF(I4444&lt;&gt;"",INDIRECT("'"&amp;I4444&amp;"'!"&amp;J4444),"")</f>
        <v>0</v>
      </c>
      <c r="I4444" s="1510" t="s">
        <v>5915</v>
      </c>
      <c r="J4444" s="1506" t="s">
        <v>5999</v>
      </c>
      <c r="K4444" s="4"/>
    </row>
    <row r="4445" spans="1:11" ht="15">
      <c r="A4445">
        <v>4386</v>
      </c>
      <c r="B4445" s="721">
        <f>'Revenues 10-15'!F268</f>
        <v>0</v>
      </c>
      <c r="C4445" s="2" t="s">
        <v>504</v>
      </c>
      <c r="F4445" s="4"/>
      <c r="G4445" s="1" t="b">
        <f t="shared" ca="1" si="70"/>
        <v>1</v>
      </c>
      <c r="H4445" s="1505" cm="1">
        <f t="array" aca="1" ref="H4445" ca="1">IF(I4445&lt;&gt;"",INDIRECT("'"&amp;I4445&amp;"'!"&amp;J4445),"")</f>
        <v>0</v>
      </c>
      <c r="I4445" s="1510" t="s">
        <v>5915</v>
      </c>
      <c r="J4445" s="1506" t="s">
        <v>6000</v>
      </c>
      <c r="K4445" s="4"/>
    </row>
    <row r="4446" spans="1:11" ht="15">
      <c r="A4446">
        <v>4387</v>
      </c>
      <c r="B4446" s="721">
        <f>'Revenues 10-15'!G268</f>
        <v>0</v>
      </c>
      <c r="F4446" s="4"/>
      <c r="G4446" s="1" t="b">
        <f t="shared" ca="1" si="70"/>
        <v>1</v>
      </c>
      <c r="H4446" s="1505" cm="1">
        <f t="array" aca="1" ref="H4446" ca="1">IF(I4446&lt;&gt;"",INDIRECT("'"&amp;I4446&amp;"'!"&amp;J4446),"")</f>
        <v>0</v>
      </c>
      <c r="I4446" s="1510" t="s">
        <v>5915</v>
      </c>
      <c r="J4446" s="1506" t="s">
        <v>6001</v>
      </c>
      <c r="K4446" s="4"/>
    </row>
    <row r="4447" spans="1:11" ht="15">
      <c r="A4447" s="5">
        <v>4388</v>
      </c>
      <c r="B4447" s="721"/>
      <c r="F4447" s="4" t="s">
        <v>4914</v>
      </c>
      <c r="G4447" s="1" t="b">
        <f t="shared" ca="1" si="70"/>
        <v>1</v>
      </c>
      <c r="H4447" s="1505" t="str" cm="1">
        <f t="array" aca="1" ref="H4447" ca="1">IF(I4447&lt;&gt;"",INDIRECT("'"&amp;I4447&amp;"'!"&amp;J4447),"")</f>
        <v/>
      </c>
      <c r="I4447" s="1510"/>
      <c r="J4447" s="1506"/>
      <c r="K4447" s="4"/>
    </row>
    <row r="4448" spans="1:11" ht="15">
      <c r="A4448" s="5">
        <v>4389</v>
      </c>
      <c r="B4448" s="721"/>
      <c r="F4448" s="4" t="s">
        <v>4914</v>
      </c>
      <c r="G4448" s="1" t="b">
        <f t="shared" ref="G4448:G4511" ca="1" si="71">H4448=B4448</f>
        <v>1</v>
      </c>
      <c r="H4448" s="1505" t="str" cm="1">
        <f t="array" aca="1" ref="H4448" ca="1">IF(I4448&lt;&gt;"",INDIRECT("'"&amp;I4448&amp;"'!"&amp;J4448),"")</f>
        <v/>
      </c>
      <c r="I4448" s="1510"/>
      <c r="J4448" s="1506"/>
      <c r="K4448" s="4"/>
    </row>
    <row r="4449" spans="1:11" ht="15">
      <c r="A4449" s="5">
        <v>4390</v>
      </c>
      <c r="B4449" s="721"/>
      <c r="F4449" s="4" t="s">
        <v>4914</v>
      </c>
      <c r="G4449" s="1" t="b">
        <f t="shared" ca="1" si="71"/>
        <v>1</v>
      </c>
      <c r="H4449" s="1505" t="str" cm="1">
        <f t="array" aca="1" ref="H4449" ca="1">IF(I4449&lt;&gt;"",INDIRECT("'"&amp;I4449&amp;"'!"&amp;J4449),"")</f>
        <v/>
      </c>
      <c r="I4449" s="1510"/>
      <c r="J4449" s="1506"/>
      <c r="K4449" s="4"/>
    </row>
    <row r="4450" spans="1:11" ht="15">
      <c r="A4450" s="5">
        <v>4391</v>
      </c>
      <c r="B4450" s="721"/>
      <c r="F4450" s="4" t="s">
        <v>4914</v>
      </c>
      <c r="G4450" s="1" t="b">
        <f t="shared" ca="1" si="71"/>
        <v>1</v>
      </c>
      <c r="H4450" s="1505" t="str" cm="1">
        <f t="array" aca="1" ref="H4450" ca="1">IF(I4450&lt;&gt;"",INDIRECT("'"&amp;I4450&amp;"'!"&amp;J4450),"")</f>
        <v/>
      </c>
      <c r="I4450" s="1510"/>
      <c r="J4450" s="1506"/>
      <c r="K4450" s="4"/>
    </row>
    <row r="4451" spans="1:11" ht="15">
      <c r="A4451" s="5">
        <v>4392</v>
      </c>
      <c r="B4451" s="721"/>
      <c r="F4451" s="4" t="s">
        <v>4914</v>
      </c>
      <c r="G4451" s="1" t="b">
        <f t="shared" ca="1" si="71"/>
        <v>1</v>
      </c>
      <c r="H4451" s="1505" t="str" cm="1">
        <f t="array" aca="1" ref="H4451" ca="1">IF(I4451&lt;&gt;"",INDIRECT("'"&amp;I4451&amp;"'!"&amp;J4451),"")</f>
        <v/>
      </c>
      <c r="I4451" s="1510"/>
      <c r="J4451" s="1506"/>
      <c r="K4451" s="4"/>
    </row>
    <row r="4452" spans="1:11" ht="15">
      <c r="A4452" s="5">
        <v>4393</v>
      </c>
      <c r="B4452" s="721"/>
      <c r="F4452" s="4" t="s">
        <v>4914</v>
      </c>
      <c r="G4452" s="1" t="b">
        <f t="shared" ca="1" si="71"/>
        <v>1</v>
      </c>
      <c r="H4452" s="1505" t="str" cm="1">
        <f t="array" aca="1" ref="H4452" ca="1">IF(I4452&lt;&gt;"",INDIRECT("'"&amp;I4452&amp;"'!"&amp;J4452),"")</f>
        <v/>
      </c>
      <c r="I4452" s="1510"/>
      <c r="J4452" s="1506"/>
      <c r="K4452" s="4"/>
    </row>
    <row r="4453" spans="1:11" ht="15">
      <c r="A4453" s="5">
        <v>4394</v>
      </c>
      <c r="B4453" s="721"/>
      <c r="F4453" s="4" t="s">
        <v>4914</v>
      </c>
      <c r="G4453" s="1" t="b">
        <f t="shared" ca="1" si="71"/>
        <v>1</v>
      </c>
      <c r="H4453" s="1505" t="str" cm="1">
        <f t="array" aca="1" ref="H4453" ca="1">IF(I4453&lt;&gt;"",INDIRECT("'"&amp;I4453&amp;"'!"&amp;J4453),"")</f>
        <v/>
      </c>
      <c r="I4453" s="1510"/>
      <c r="J4453" s="1506"/>
      <c r="K4453" s="4"/>
    </row>
    <row r="4454" spans="1:11" ht="15">
      <c r="A4454" s="5">
        <v>4395</v>
      </c>
      <c r="B4454" s="721"/>
      <c r="F4454" s="4" t="s">
        <v>4914</v>
      </c>
      <c r="G4454" s="1" t="b">
        <f t="shared" ca="1" si="71"/>
        <v>1</v>
      </c>
      <c r="H4454" s="1505" t="str" cm="1">
        <f t="array" aca="1" ref="H4454" ca="1">IF(I4454&lt;&gt;"",INDIRECT("'"&amp;I4454&amp;"'!"&amp;J4454),"")</f>
        <v/>
      </c>
      <c r="I4454" s="1510"/>
      <c r="J4454" s="1506"/>
      <c r="K4454" s="4"/>
    </row>
    <row r="4455" spans="1:11" ht="15">
      <c r="A4455" s="5">
        <v>4396</v>
      </c>
      <c r="B4455" s="721"/>
      <c r="F4455" s="4" t="s">
        <v>4914</v>
      </c>
      <c r="G4455" s="1" t="b">
        <f t="shared" ca="1" si="71"/>
        <v>1</v>
      </c>
      <c r="H4455" s="1505" t="str" cm="1">
        <f t="array" aca="1" ref="H4455" ca="1">IF(I4455&lt;&gt;"",INDIRECT("'"&amp;I4455&amp;"'!"&amp;J4455),"")</f>
        <v/>
      </c>
      <c r="I4455" s="1510"/>
      <c r="J4455" s="1506"/>
      <c r="K4455" s="4"/>
    </row>
    <row r="4456" spans="1:11" ht="15">
      <c r="A4456" s="5">
        <v>4397</v>
      </c>
      <c r="B4456" s="721"/>
      <c r="F4456" s="4" t="s">
        <v>4914</v>
      </c>
      <c r="G4456" s="1" t="b">
        <f t="shared" ca="1" si="71"/>
        <v>1</v>
      </c>
      <c r="H4456" s="1505" t="str" cm="1">
        <f t="array" aca="1" ref="H4456" ca="1">IF(I4456&lt;&gt;"",INDIRECT("'"&amp;I4456&amp;"'!"&amp;J4456),"")</f>
        <v/>
      </c>
      <c r="I4456" s="1510"/>
      <c r="J4456" s="1506"/>
      <c r="K4456" s="4"/>
    </row>
    <row r="4457" spans="1:11" ht="15">
      <c r="A4457" s="5">
        <v>4398</v>
      </c>
      <c r="B4457" s="721"/>
      <c r="F4457" s="4" t="s">
        <v>4914</v>
      </c>
      <c r="G4457" s="1" t="b">
        <f t="shared" ca="1" si="71"/>
        <v>1</v>
      </c>
      <c r="H4457" s="1505" t="str" cm="1">
        <f t="array" aca="1" ref="H4457" ca="1">IF(I4457&lt;&gt;"",INDIRECT("'"&amp;I4457&amp;"'!"&amp;J4457),"")</f>
        <v/>
      </c>
      <c r="I4457" s="1510"/>
      <c r="J4457" s="1506"/>
      <c r="K4457" s="4"/>
    </row>
    <row r="4458" spans="1:11" ht="15">
      <c r="A4458" s="5">
        <v>4399</v>
      </c>
      <c r="B4458" s="721"/>
      <c r="F4458" s="4" t="s">
        <v>4914</v>
      </c>
      <c r="G4458" s="1" t="b">
        <f t="shared" ca="1" si="71"/>
        <v>1</v>
      </c>
      <c r="H4458" s="1505" t="str" cm="1">
        <f t="array" aca="1" ref="H4458" ca="1">IF(I4458&lt;&gt;"",INDIRECT("'"&amp;I4458&amp;"'!"&amp;J4458),"")</f>
        <v/>
      </c>
      <c r="I4458" s="1510"/>
      <c r="J4458" s="1506"/>
      <c r="K4458" s="4"/>
    </row>
    <row r="4459" spans="1:11" ht="15">
      <c r="A4459" s="5">
        <v>4400</v>
      </c>
      <c r="B4459" s="721"/>
      <c r="F4459" s="4" t="s">
        <v>4914</v>
      </c>
      <c r="G4459" s="1" t="b">
        <f t="shared" ca="1" si="71"/>
        <v>1</v>
      </c>
      <c r="H4459" s="1505" t="str" cm="1">
        <f t="array" aca="1" ref="H4459" ca="1">IF(I4459&lt;&gt;"",INDIRECT("'"&amp;I4459&amp;"'!"&amp;J4459),"")</f>
        <v/>
      </c>
      <c r="I4459" s="1510"/>
      <c r="J4459" s="1506"/>
      <c r="K4459" s="4"/>
    </row>
    <row r="4460" spans="1:11" ht="15">
      <c r="A4460" s="5">
        <v>4401</v>
      </c>
      <c r="B4460" s="721"/>
      <c r="F4460" s="4" t="s">
        <v>4914</v>
      </c>
      <c r="G4460" s="1" t="b">
        <f t="shared" ca="1" si="71"/>
        <v>1</v>
      </c>
      <c r="H4460" s="1505" t="str" cm="1">
        <f t="array" aca="1" ref="H4460" ca="1">IF(I4460&lt;&gt;"",INDIRECT("'"&amp;I4460&amp;"'!"&amp;J4460),"")</f>
        <v/>
      </c>
      <c r="I4460" s="1510"/>
      <c r="J4460" s="1506"/>
      <c r="K4460" s="4"/>
    </row>
    <row r="4461" spans="1:11" ht="15">
      <c r="A4461" s="5">
        <v>4402</v>
      </c>
      <c r="B4461" s="721"/>
      <c r="F4461" s="4" t="s">
        <v>4914</v>
      </c>
      <c r="G4461" s="1" t="b">
        <f t="shared" ca="1" si="71"/>
        <v>1</v>
      </c>
      <c r="H4461" s="1505" t="str" cm="1">
        <f t="array" aca="1" ref="H4461" ca="1">IF(I4461&lt;&gt;"",INDIRECT("'"&amp;I4461&amp;"'!"&amp;J4461),"")</f>
        <v/>
      </c>
      <c r="I4461" s="1510"/>
      <c r="J4461" s="1506"/>
      <c r="K4461" s="4"/>
    </row>
    <row r="4462" spans="1:11" ht="15">
      <c r="A4462" s="5">
        <v>4403</v>
      </c>
      <c r="B4462" s="721"/>
      <c r="F4462" s="4" t="s">
        <v>4914</v>
      </c>
      <c r="G4462" s="1" t="b">
        <f t="shared" ca="1" si="71"/>
        <v>1</v>
      </c>
      <c r="H4462" s="1505" t="str" cm="1">
        <f t="array" aca="1" ref="H4462" ca="1">IF(I4462&lt;&gt;"",INDIRECT("'"&amp;I4462&amp;"'!"&amp;J4462),"")</f>
        <v/>
      </c>
      <c r="I4462" s="1510"/>
      <c r="J4462" s="1506"/>
      <c r="K4462" s="4"/>
    </row>
    <row r="4463" spans="1:11" ht="15">
      <c r="A4463" s="5">
        <v>4404</v>
      </c>
      <c r="B4463" s="721"/>
      <c r="F4463" s="4" t="s">
        <v>4914</v>
      </c>
      <c r="G4463" s="1" t="b">
        <f t="shared" ca="1" si="71"/>
        <v>1</v>
      </c>
      <c r="H4463" s="1505" t="str" cm="1">
        <f t="array" aca="1" ref="H4463" ca="1">IF(I4463&lt;&gt;"",INDIRECT("'"&amp;I4463&amp;"'!"&amp;J4463),"")</f>
        <v/>
      </c>
      <c r="I4463" s="1510"/>
      <c r="J4463" s="1506"/>
      <c r="K4463" s="4"/>
    </row>
    <row r="4464" spans="1:11" ht="15">
      <c r="A4464" s="5">
        <v>4405</v>
      </c>
      <c r="B4464" s="721"/>
      <c r="F4464" s="4" t="s">
        <v>4914</v>
      </c>
      <c r="G4464" s="1" t="b">
        <f t="shared" ca="1" si="71"/>
        <v>1</v>
      </c>
      <c r="H4464" s="1505" t="str" cm="1">
        <f t="array" aca="1" ref="H4464" ca="1">IF(I4464&lt;&gt;"",INDIRECT("'"&amp;I4464&amp;"'!"&amp;J4464),"")</f>
        <v/>
      </c>
      <c r="I4464" s="1510"/>
      <c r="J4464" s="1506"/>
      <c r="K4464" s="4"/>
    </row>
    <row r="4465" spans="1:11" ht="15">
      <c r="A4465" s="5">
        <v>4406</v>
      </c>
      <c r="B4465" s="721"/>
      <c r="F4465" s="4" t="s">
        <v>4914</v>
      </c>
      <c r="G4465" s="1" t="b">
        <f t="shared" ca="1" si="71"/>
        <v>1</v>
      </c>
      <c r="H4465" s="1505" t="str" cm="1">
        <f t="array" aca="1" ref="H4465" ca="1">IF(I4465&lt;&gt;"",INDIRECT("'"&amp;I4465&amp;"'!"&amp;J4465),"")</f>
        <v/>
      </c>
      <c r="I4465" s="1510"/>
      <c r="J4465" s="1506"/>
      <c r="K4465" s="4"/>
    </row>
    <row r="4466" spans="1:11" ht="15">
      <c r="A4466" s="5">
        <v>4407</v>
      </c>
      <c r="B4466" s="721"/>
      <c r="F4466" s="4" t="s">
        <v>4914</v>
      </c>
      <c r="G4466" s="1" t="b">
        <f t="shared" ca="1" si="71"/>
        <v>1</v>
      </c>
      <c r="H4466" s="1505" t="str" cm="1">
        <f t="array" aca="1" ref="H4466" ca="1">IF(I4466&lt;&gt;"",INDIRECT("'"&amp;I4466&amp;"'!"&amp;J4466),"")</f>
        <v/>
      </c>
      <c r="I4466" s="1510"/>
      <c r="J4466" s="1506"/>
      <c r="K4466" s="4"/>
    </row>
    <row r="4467" spans="1:11" ht="15">
      <c r="A4467" s="5">
        <v>4408</v>
      </c>
      <c r="B4467" s="721"/>
      <c r="F4467" s="4" t="s">
        <v>4914</v>
      </c>
      <c r="G4467" s="1" t="b">
        <f t="shared" ca="1" si="71"/>
        <v>1</v>
      </c>
      <c r="H4467" s="1505" t="str" cm="1">
        <f t="array" aca="1" ref="H4467" ca="1">IF(I4467&lt;&gt;"",INDIRECT("'"&amp;I4467&amp;"'!"&amp;J4467),"")</f>
        <v/>
      </c>
      <c r="I4467" s="1510"/>
      <c r="J4467" s="1506"/>
      <c r="K4467" s="4"/>
    </row>
    <row r="4468" spans="1:11" ht="15">
      <c r="A4468" s="5">
        <v>4409</v>
      </c>
      <c r="B4468" s="721"/>
      <c r="F4468" s="4" t="s">
        <v>4914</v>
      </c>
      <c r="G4468" s="1" t="b">
        <f t="shared" ca="1" si="71"/>
        <v>1</v>
      </c>
      <c r="H4468" s="1505" t="str" cm="1">
        <f t="array" aca="1" ref="H4468" ca="1">IF(I4468&lt;&gt;"",INDIRECT("'"&amp;I4468&amp;"'!"&amp;J4468),"")</f>
        <v/>
      </c>
      <c r="I4468" s="1510"/>
      <c r="J4468" s="1506"/>
      <c r="K4468" s="4"/>
    </row>
    <row r="4469" spans="1:11" ht="15">
      <c r="A4469" s="5">
        <v>4410</v>
      </c>
      <c r="B4469" s="721"/>
      <c r="F4469" s="4" t="s">
        <v>4914</v>
      </c>
      <c r="G4469" s="1" t="b">
        <f t="shared" ca="1" si="71"/>
        <v>1</v>
      </c>
      <c r="H4469" s="1505" t="str" cm="1">
        <f t="array" aca="1" ref="H4469" ca="1">IF(I4469&lt;&gt;"",INDIRECT("'"&amp;I4469&amp;"'!"&amp;J4469),"")</f>
        <v/>
      </c>
      <c r="I4469" s="1510"/>
      <c r="J4469" s="1506"/>
      <c r="K4469" s="4"/>
    </row>
    <row r="4470" spans="1:11" ht="15">
      <c r="A4470" s="5">
        <v>4411</v>
      </c>
      <c r="B4470" s="721"/>
      <c r="F4470" s="4" t="s">
        <v>4914</v>
      </c>
      <c r="G4470" s="1" t="b">
        <f t="shared" ca="1" si="71"/>
        <v>1</v>
      </c>
      <c r="H4470" s="1505" t="str" cm="1">
        <f t="array" aca="1" ref="H4470" ca="1">IF(I4470&lt;&gt;"",INDIRECT("'"&amp;I4470&amp;"'!"&amp;J4470),"")</f>
        <v/>
      </c>
      <c r="I4470" s="1510"/>
      <c r="J4470" s="1506"/>
      <c r="K4470" s="4"/>
    </row>
    <row r="4471" spans="1:11" ht="15">
      <c r="A4471" s="5">
        <v>4412</v>
      </c>
      <c r="B4471" s="721"/>
      <c r="F4471" s="4" t="s">
        <v>4914</v>
      </c>
      <c r="G4471" s="1" t="b">
        <f t="shared" ca="1" si="71"/>
        <v>1</v>
      </c>
      <c r="H4471" s="1505" t="str" cm="1">
        <f t="array" aca="1" ref="H4471" ca="1">IF(I4471&lt;&gt;"",INDIRECT("'"&amp;I4471&amp;"'!"&amp;J4471),"")</f>
        <v/>
      </c>
      <c r="I4471" s="1510"/>
      <c r="J4471" s="1506"/>
      <c r="K4471" s="4"/>
    </row>
    <row r="4472" spans="1:11" ht="15">
      <c r="A4472" s="5">
        <v>4413</v>
      </c>
      <c r="B4472" s="721"/>
      <c r="F4472" s="4" t="s">
        <v>4914</v>
      </c>
      <c r="G4472" s="1" t="b">
        <f t="shared" ca="1" si="71"/>
        <v>1</v>
      </c>
      <c r="H4472" s="1505" t="str" cm="1">
        <f t="array" aca="1" ref="H4472" ca="1">IF(I4472&lt;&gt;"",INDIRECT("'"&amp;I4472&amp;"'!"&amp;J4472),"")</f>
        <v/>
      </c>
      <c r="I4472" s="1510"/>
      <c r="J4472" s="1506"/>
      <c r="K4472" s="4"/>
    </row>
    <row r="4473" spans="1:11" ht="15">
      <c r="A4473" s="5">
        <v>4414</v>
      </c>
      <c r="B4473" s="721"/>
      <c r="F4473" s="4" t="s">
        <v>4914</v>
      </c>
      <c r="G4473" s="1" t="b">
        <f t="shared" ca="1" si="71"/>
        <v>1</v>
      </c>
      <c r="H4473" s="1505" t="str" cm="1">
        <f t="array" aca="1" ref="H4473" ca="1">IF(I4473&lt;&gt;"",INDIRECT("'"&amp;I4473&amp;"'!"&amp;J4473),"")</f>
        <v/>
      </c>
      <c r="I4473" s="1510"/>
      <c r="J4473" s="1506"/>
      <c r="K4473" s="4"/>
    </row>
    <row r="4474" spans="1:11" ht="15">
      <c r="A4474" s="5">
        <v>4415</v>
      </c>
      <c r="B4474" s="721"/>
      <c r="F4474" s="4" t="s">
        <v>4914</v>
      </c>
      <c r="G4474" s="1" t="b">
        <f t="shared" ca="1" si="71"/>
        <v>1</v>
      </c>
      <c r="H4474" s="1505" t="str" cm="1">
        <f t="array" aca="1" ref="H4474" ca="1">IF(I4474&lt;&gt;"",INDIRECT("'"&amp;I4474&amp;"'!"&amp;J4474),"")</f>
        <v/>
      </c>
      <c r="I4474" s="1510"/>
      <c r="J4474" s="1506"/>
      <c r="K4474" s="4"/>
    </row>
    <row r="4475" spans="1:11" ht="15">
      <c r="A4475" s="5">
        <v>4416</v>
      </c>
      <c r="B4475" s="721"/>
      <c r="F4475" s="4" t="s">
        <v>4914</v>
      </c>
      <c r="G4475" s="1" t="b">
        <f t="shared" ca="1" si="71"/>
        <v>1</v>
      </c>
      <c r="H4475" s="1505" t="str" cm="1">
        <f t="array" aca="1" ref="H4475" ca="1">IF(I4475&lt;&gt;"",INDIRECT("'"&amp;I4475&amp;"'!"&amp;J4475),"")</f>
        <v/>
      </c>
      <c r="I4475" s="1510"/>
      <c r="J4475" s="1506"/>
      <c r="K4475" s="4"/>
    </row>
    <row r="4476" spans="1:11" ht="15">
      <c r="A4476" s="5">
        <v>4417</v>
      </c>
      <c r="B4476" s="721"/>
      <c r="F4476" s="4" t="s">
        <v>4914</v>
      </c>
      <c r="G4476" s="1" t="b">
        <f t="shared" ca="1" si="71"/>
        <v>1</v>
      </c>
      <c r="H4476" s="1505" t="str" cm="1">
        <f t="array" aca="1" ref="H4476" ca="1">IF(I4476&lt;&gt;"",INDIRECT("'"&amp;I4476&amp;"'!"&amp;J4476),"")</f>
        <v/>
      </c>
      <c r="I4476" s="1510"/>
      <c r="J4476" s="1506"/>
      <c r="K4476" s="4"/>
    </row>
    <row r="4477" spans="1:11" ht="15">
      <c r="A4477" s="5">
        <v>4418</v>
      </c>
      <c r="B4477" s="721"/>
      <c r="F4477" s="4" t="s">
        <v>4914</v>
      </c>
      <c r="G4477" s="1" t="b">
        <f t="shared" ca="1" si="71"/>
        <v>1</v>
      </c>
      <c r="H4477" s="1505" t="str" cm="1">
        <f t="array" aca="1" ref="H4477" ca="1">IF(I4477&lt;&gt;"",INDIRECT("'"&amp;I4477&amp;"'!"&amp;J4477),"")</f>
        <v/>
      </c>
      <c r="I4477" s="1510"/>
      <c r="J4477" s="1506"/>
      <c r="K4477" s="4"/>
    </row>
    <row r="4478" spans="1:11" ht="15">
      <c r="A4478" s="5">
        <v>4419</v>
      </c>
      <c r="B4478" s="721"/>
      <c r="F4478" s="4" t="s">
        <v>4914</v>
      </c>
      <c r="G4478" s="1" t="b">
        <f t="shared" ca="1" si="71"/>
        <v>1</v>
      </c>
      <c r="H4478" s="1505" t="str" cm="1">
        <f t="array" aca="1" ref="H4478" ca="1">IF(I4478&lt;&gt;"",INDIRECT("'"&amp;I4478&amp;"'!"&amp;J4478),"")</f>
        <v/>
      </c>
      <c r="I4478" s="1510"/>
      <c r="J4478" s="1506"/>
      <c r="K4478" s="4"/>
    </row>
    <row r="4479" spans="1:11" ht="15">
      <c r="A4479" s="5">
        <v>4420</v>
      </c>
      <c r="B4479" s="721"/>
      <c r="F4479" s="4" t="s">
        <v>4914</v>
      </c>
      <c r="G4479" s="1" t="b">
        <f t="shared" ca="1" si="71"/>
        <v>1</v>
      </c>
      <c r="H4479" s="1505" t="str" cm="1">
        <f t="array" aca="1" ref="H4479" ca="1">IF(I4479&lt;&gt;"",INDIRECT("'"&amp;I4479&amp;"'!"&amp;J4479),"")</f>
        <v/>
      </c>
      <c r="I4479" s="1510"/>
      <c r="J4479" s="1506"/>
      <c r="K4479" s="4"/>
    </row>
    <row r="4480" spans="1:11" ht="15">
      <c r="A4480" s="5">
        <v>4421</v>
      </c>
      <c r="B4480" s="721"/>
      <c r="F4480" s="4" t="s">
        <v>4914</v>
      </c>
      <c r="G4480" s="1" t="b">
        <f t="shared" ca="1" si="71"/>
        <v>1</v>
      </c>
      <c r="H4480" s="1505" t="str" cm="1">
        <f t="array" aca="1" ref="H4480" ca="1">IF(I4480&lt;&gt;"",INDIRECT("'"&amp;I4480&amp;"'!"&amp;J4480),"")</f>
        <v/>
      </c>
      <c r="I4480" s="1510"/>
      <c r="J4480" s="1506"/>
      <c r="K4480" s="4"/>
    </row>
    <row r="4481" spans="1:11" ht="15">
      <c r="A4481" s="5">
        <v>4422</v>
      </c>
      <c r="B4481" s="721"/>
      <c r="F4481" s="4" t="s">
        <v>4914</v>
      </c>
      <c r="G4481" s="1" t="b">
        <f t="shared" ca="1" si="71"/>
        <v>1</v>
      </c>
      <c r="H4481" s="1505" t="str" cm="1">
        <f t="array" aca="1" ref="H4481" ca="1">IF(I4481&lt;&gt;"",INDIRECT("'"&amp;I4481&amp;"'!"&amp;J4481),"")</f>
        <v/>
      </c>
      <c r="I4481" s="1510"/>
      <c r="J4481" s="1506"/>
      <c r="K4481" s="4"/>
    </row>
    <row r="4482" spans="1:11" ht="15">
      <c r="A4482" s="5">
        <v>4423</v>
      </c>
      <c r="B4482" s="721"/>
      <c r="F4482" s="4" t="s">
        <v>4914</v>
      </c>
      <c r="G4482" s="1" t="b">
        <f t="shared" ca="1" si="71"/>
        <v>1</v>
      </c>
      <c r="H4482" s="1505" t="str" cm="1">
        <f t="array" aca="1" ref="H4482" ca="1">IF(I4482&lt;&gt;"",INDIRECT("'"&amp;I4482&amp;"'!"&amp;J4482),"")</f>
        <v/>
      </c>
      <c r="I4482" s="1510"/>
      <c r="J4482" s="1506"/>
      <c r="K4482" s="4"/>
    </row>
    <row r="4483" spans="1:11" ht="15">
      <c r="A4483" s="5">
        <v>4424</v>
      </c>
      <c r="B4483" s="721"/>
      <c r="F4483" s="4" t="s">
        <v>4914</v>
      </c>
      <c r="G4483" s="1" t="b">
        <f t="shared" ca="1" si="71"/>
        <v>1</v>
      </c>
      <c r="H4483" s="1505" t="str" cm="1">
        <f t="array" aca="1" ref="H4483" ca="1">IF(I4483&lt;&gt;"",INDIRECT("'"&amp;I4483&amp;"'!"&amp;J4483),"")</f>
        <v/>
      </c>
      <c r="I4483" s="1510"/>
      <c r="J4483" s="1506"/>
      <c r="K4483" s="4"/>
    </row>
    <row r="4484" spans="1:11" ht="15">
      <c r="A4484" s="5">
        <v>4425</v>
      </c>
      <c r="B4484" s="721"/>
      <c r="F4484" s="4" t="s">
        <v>4914</v>
      </c>
      <c r="G4484" s="1" t="b">
        <f t="shared" ca="1" si="71"/>
        <v>1</v>
      </c>
      <c r="H4484" s="1505" t="str" cm="1">
        <f t="array" aca="1" ref="H4484" ca="1">IF(I4484&lt;&gt;"",INDIRECT("'"&amp;I4484&amp;"'!"&amp;J4484),"")</f>
        <v/>
      </c>
      <c r="I4484" s="1510"/>
      <c r="J4484" s="1506"/>
      <c r="K4484" s="4"/>
    </row>
    <row r="4485" spans="1:11" ht="15">
      <c r="A4485" s="5">
        <v>4426</v>
      </c>
      <c r="B4485" s="721"/>
      <c r="F4485" s="4" t="s">
        <v>4914</v>
      </c>
      <c r="G4485" s="1" t="b">
        <f t="shared" ca="1" si="71"/>
        <v>1</v>
      </c>
      <c r="H4485" s="1505" t="str" cm="1">
        <f t="array" aca="1" ref="H4485" ca="1">IF(I4485&lt;&gt;"",INDIRECT("'"&amp;I4485&amp;"'!"&amp;J4485),"")</f>
        <v/>
      </c>
      <c r="I4485" s="1510"/>
      <c r="J4485" s="1506"/>
      <c r="K4485" s="4"/>
    </row>
    <row r="4486" spans="1:11" ht="15">
      <c r="A4486" s="5">
        <v>4427</v>
      </c>
      <c r="B4486" s="721"/>
      <c r="F4486" s="4" t="s">
        <v>4914</v>
      </c>
      <c r="G4486" s="1" t="b">
        <f t="shared" ca="1" si="71"/>
        <v>1</v>
      </c>
      <c r="H4486" s="1505" t="str" cm="1">
        <f t="array" aca="1" ref="H4486" ca="1">IF(I4486&lt;&gt;"",INDIRECT("'"&amp;I4486&amp;"'!"&amp;J4486),"")</f>
        <v/>
      </c>
      <c r="I4486" s="1510"/>
      <c r="J4486" s="1506"/>
      <c r="K4486" s="4"/>
    </row>
    <row r="4487" spans="1:11" ht="15">
      <c r="A4487" s="5">
        <v>4428</v>
      </c>
      <c r="B4487" s="721"/>
      <c r="F4487" s="4" t="s">
        <v>4914</v>
      </c>
      <c r="G4487" s="1" t="b">
        <f t="shared" ca="1" si="71"/>
        <v>1</v>
      </c>
      <c r="H4487" s="1505" t="str" cm="1">
        <f t="array" aca="1" ref="H4487" ca="1">IF(I4487&lt;&gt;"",INDIRECT("'"&amp;I4487&amp;"'!"&amp;J4487),"")</f>
        <v/>
      </c>
      <c r="I4487" s="1510"/>
      <c r="J4487" s="1506"/>
      <c r="K4487" s="4"/>
    </row>
    <row r="4488" spans="1:11" ht="15">
      <c r="A4488" s="5">
        <v>4429</v>
      </c>
      <c r="B4488" s="721"/>
      <c r="F4488" s="4" t="s">
        <v>4914</v>
      </c>
      <c r="G4488" s="1" t="b">
        <f t="shared" ca="1" si="71"/>
        <v>1</v>
      </c>
      <c r="H4488" s="1505" t="str" cm="1">
        <f t="array" aca="1" ref="H4488" ca="1">IF(I4488&lt;&gt;"",INDIRECT("'"&amp;I4488&amp;"'!"&amp;J4488),"")</f>
        <v/>
      </c>
      <c r="I4488" s="1510"/>
      <c r="J4488" s="1506"/>
      <c r="K4488" s="4"/>
    </row>
    <row r="4489" spans="1:11" ht="15">
      <c r="A4489" s="5">
        <v>4430</v>
      </c>
      <c r="B4489" s="721"/>
      <c r="F4489" s="4" t="s">
        <v>4914</v>
      </c>
      <c r="G4489" s="1" t="b">
        <f t="shared" ca="1" si="71"/>
        <v>1</v>
      </c>
      <c r="H4489" s="1505" t="str" cm="1">
        <f t="array" aca="1" ref="H4489" ca="1">IF(I4489&lt;&gt;"",INDIRECT("'"&amp;I4489&amp;"'!"&amp;J4489),"")</f>
        <v/>
      </c>
      <c r="I4489" s="1510"/>
      <c r="J4489" s="1506"/>
      <c r="K4489" s="4"/>
    </row>
    <row r="4490" spans="1:11" ht="15">
      <c r="A4490" s="5">
        <v>4431</v>
      </c>
      <c r="B4490" s="721"/>
      <c r="F4490" s="4" t="s">
        <v>4914</v>
      </c>
      <c r="G4490" s="1" t="b">
        <f t="shared" ca="1" si="71"/>
        <v>1</v>
      </c>
      <c r="H4490" s="1505" t="str" cm="1">
        <f t="array" aca="1" ref="H4490" ca="1">IF(I4490&lt;&gt;"",INDIRECT("'"&amp;I4490&amp;"'!"&amp;J4490),"")</f>
        <v/>
      </c>
      <c r="I4490" s="1510"/>
      <c r="J4490" s="1506"/>
      <c r="K4490" s="4"/>
    </row>
    <row r="4491" spans="1:11" ht="15">
      <c r="A4491" s="5">
        <v>4432</v>
      </c>
      <c r="B4491" s="721"/>
      <c r="F4491" s="4" t="s">
        <v>4914</v>
      </c>
      <c r="G4491" s="1" t="b">
        <f t="shared" ca="1" si="71"/>
        <v>1</v>
      </c>
      <c r="H4491" s="1505" t="str" cm="1">
        <f t="array" aca="1" ref="H4491" ca="1">IF(I4491&lt;&gt;"",INDIRECT("'"&amp;I4491&amp;"'!"&amp;J4491),"")</f>
        <v/>
      </c>
      <c r="I4491" s="1510"/>
      <c r="J4491" s="1506"/>
      <c r="K4491" s="4"/>
    </row>
    <row r="4492" spans="1:11" ht="15">
      <c r="A4492" s="5">
        <v>4433</v>
      </c>
      <c r="B4492" s="721"/>
      <c r="F4492" s="4" t="s">
        <v>4914</v>
      </c>
      <c r="G4492" s="1" t="b">
        <f t="shared" ca="1" si="71"/>
        <v>1</v>
      </c>
      <c r="H4492" s="1505" t="str" cm="1">
        <f t="array" aca="1" ref="H4492" ca="1">IF(I4492&lt;&gt;"",INDIRECT("'"&amp;I4492&amp;"'!"&amp;J4492),"")</f>
        <v/>
      </c>
      <c r="I4492" s="1510"/>
      <c r="J4492" s="1506"/>
      <c r="K4492" s="4"/>
    </row>
    <row r="4493" spans="1:11" ht="15">
      <c r="A4493" s="5">
        <v>4434</v>
      </c>
      <c r="B4493" s="721"/>
      <c r="F4493" s="4" t="s">
        <v>4914</v>
      </c>
      <c r="G4493" s="1" t="b">
        <f t="shared" ca="1" si="71"/>
        <v>1</v>
      </c>
      <c r="H4493" s="1505" t="str" cm="1">
        <f t="array" aca="1" ref="H4493" ca="1">IF(I4493&lt;&gt;"",INDIRECT("'"&amp;I4493&amp;"'!"&amp;J4493),"")</f>
        <v/>
      </c>
      <c r="I4493" s="1510"/>
      <c r="J4493" s="1506"/>
      <c r="K4493" s="4"/>
    </row>
    <row r="4494" spans="1:11" ht="15">
      <c r="A4494" s="5">
        <v>4435</v>
      </c>
      <c r="B4494" s="721"/>
      <c r="F4494" s="4" t="s">
        <v>4914</v>
      </c>
      <c r="G4494" s="1" t="b">
        <f t="shared" ca="1" si="71"/>
        <v>1</v>
      </c>
      <c r="H4494" s="1505" t="str" cm="1">
        <f t="array" aca="1" ref="H4494" ca="1">IF(I4494&lt;&gt;"",INDIRECT("'"&amp;I4494&amp;"'!"&amp;J4494),"")</f>
        <v/>
      </c>
      <c r="I4494" s="1510"/>
      <c r="J4494" s="1506"/>
      <c r="K4494" s="4"/>
    </row>
    <row r="4495" spans="1:11" ht="15">
      <c r="A4495" s="5">
        <v>4436</v>
      </c>
      <c r="B4495" s="721"/>
      <c r="F4495" s="4" t="s">
        <v>4914</v>
      </c>
      <c r="G4495" s="1" t="b">
        <f t="shared" ca="1" si="71"/>
        <v>1</v>
      </c>
      <c r="H4495" s="1505" t="str" cm="1">
        <f t="array" aca="1" ref="H4495" ca="1">IF(I4495&lt;&gt;"",INDIRECT("'"&amp;I4495&amp;"'!"&amp;J4495),"")</f>
        <v/>
      </c>
      <c r="I4495" s="1510"/>
      <c r="J4495" s="1506"/>
      <c r="K4495" s="4"/>
    </row>
    <row r="4496" spans="1:11" ht="15">
      <c r="A4496" s="5">
        <v>4437</v>
      </c>
      <c r="B4496" s="721"/>
      <c r="F4496" s="4" t="s">
        <v>4914</v>
      </c>
      <c r="G4496" s="1" t="b">
        <f t="shared" ca="1" si="71"/>
        <v>1</v>
      </c>
      <c r="H4496" s="1505" t="str" cm="1">
        <f t="array" aca="1" ref="H4496" ca="1">IF(I4496&lt;&gt;"",INDIRECT("'"&amp;I4496&amp;"'!"&amp;J4496),"")</f>
        <v/>
      </c>
      <c r="I4496" s="1510"/>
      <c r="J4496" s="1506"/>
      <c r="K4496" s="4"/>
    </row>
    <row r="4497" spans="1:11" ht="15">
      <c r="A4497" s="5">
        <v>4438</v>
      </c>
      <c r="B4497" s="721"/>
      <c r="F4497" s="4" t="s">
        <v>4914</v>
      </c>
      <c r="G4497" s="1" t="b">
        <f t="shared" ca="1" si="71"/>
        <v>1</v>
      </c>
      <c r="H4497" s="1505" t="str" cm="1">
        <f t="array" aca="1" ref="H4497" ca="1">IF(I4497&lt;&gt;"",INDIRECT("'"&amp;I4497&amp;"'!"&amp;J4497),"")</f>
        <v/>
      </c>
      <c r="I4497" s="1510"/>
      <c r="J4497" s="1506"/>
      <c r="K4497" s="4"/>
    </row>
    <row r="4498" spans="1:11" ht="15">
      <c r="A4498" s="5">
        <v>4439</v>
      </c>
      <c r="B4498" s="721"/>
      <c r="F4498" s="4" t="s">
        <v>4914</v>
      </c>
      <c r="G4498" s="1" t="b">
        <f t="shared" ca="1" si="71"/>
        <v>1</v>
      </c>
      <c r="H4498" s="1505" t="str" cm="1">
        <f t="array" aca="1" ref="H4498" ca="1">IF(I4498&lt;&gt;"",INDIRECT("'"&amp;I4498&amp;"'!"&amp;J4498),"")</f>
        <v/>
      </c>
      <c r="I4498" s="1510"/>
      <c r="J4498" s="1506"/>
      <c r="K4498" s="4"/>
    </row>
    <row r="4499" spans="1:11" ht="15">
      <c r="A4499" s="5">
        <v>4440</v>
      </c>
      <c r="B4499" s="721"/>
      <c r="F4499" s="4" t="s">
        <v>4914</v>
      </c>
      <c r="G4499" s="1" t="b">
        <f t="shared" ca="1" si="71"/>
        <v>1</v>
      </c>
      <c r="H4499" s="1505" t="str" cm="1">
        <f t="array" aca="1" ref="H4499" ca="1">IF(I4499&lt;&gt;"",INDIRECT("'"&amp;I4499&amp;"'!"&amp;J4499),"")</f>
        <v/>
      </c>
      <c r="I4499" s="1510"/>
      <c r="J4499" s="1506"/>
      <c r="K4499" s="4"/>
    </row>
    <row r="4500" spans="1:11" ht="15">
      <c r="A4500" s="5">
        <v>4441</v>
      </c>
      <c r="B4500" s="721"/>
      <c r="F4500" s="4" t="s">
        <v>4914</v>
      </c>
      <c r="G4500" s="1" t="b">
        <f t="shared" ca="1" si="71"/>
        <v>1</v>
      </c>
      <c r="H4500" s="1505" t="str" cm="1">
        <f t="array" aca="1" ref="H4500" ca="1">IF(I4500&lt;&gt;"",INDIRECT("'"&amp;I4500&amp;"'!"&amp;J4500),"")</f>
        <v/>
      </c>
      <c r="I4500" s="1510"/>
      <c r="J4500" s="1506"/>
      <c r="K4500" s="4"/>
    </row>
    <row r="4501" spans="1:11" ht="15">
      <c r="A4501" s="5">
        <v>4442</v>
      </c>
      <c r="B4501" s="721"/>
      <c r="F4501" s="4" t="s">
        <v>4914</v>
      </c>
      <c r="G4501" s="1" t="b">
        <f t="shared" ca="1" si="71"/>
        <v>1</v>
      </c>
      <c r="H4501" s="1505" t="str" cm="1">
        <f t="array" aca="1" ref="H4501" ca="1">IF(I4501&lt;&gt;"",INDIRECT("'"&amp;I4501&amp;"'!"&amp;J4501),"")</f>
        <v/>
      </c>
      <c r="I4501" s="1510"/>
      <c r="J4501" s="1506"/>
      <c r="K4501" s="4"/>
    </row>
    <row r="4502" spans="1:11" ht="15">
      <c r="A4502" s="5">
        <v>4443</v>
      </c>
      <c r="B4502" s="721"/>
      <c r="F4502" s="4" t="s">
        <v>4914</v>
      </c>
      <c r="G4502" s="1" t="b">
        <f t="shared" ca="1" si="71"/>
        <v>1</v>
      </c>
      <c r="H4502" s="1505" t="str" cm="1">
        <f t="array" aca="1" ref="H4502" ca="1">IF(I4502&lt;&gt;"",INDIRECT("'"&amp;I4502&amp;"'!"&amp;J4502),"")</f>
        <v/>
      </c>
      <c r="I4502" s="1510"/>
      <c r="J4502" s="1506"/>
      <c r="K4502" s="4"/>
    </row>
    <row r="4503" spans="1:11" ht="15">
      <c r="A4503" s="5">
        <v>4444</v>
      </c>
      <c r="B4503" s="721"/>
      <c r="F4503" s="4" t="s">
        <v>4914</v>
      </c>
      <c r="G4503" s="1" t="b">
        <f t="shared" ca="1" si="71"/>
        <v>1</v>
      </c>
      <c r="H4503" s="1505" t="str" cm="1">
        <f t="array" aca="1" ref="H4503" ca="1">IF(I4503&lt;&gt;"",INDIRECT("'"&amp;I4503&amp;"'!"&amp;J4503),"")</f>
        <v/>
      </c>
      <c r="I4503" s="1510"/>
      <c r="J4503" s="1506"/>
      <c r="K4503" s="4"/>
    </row>
    <row r="4504" spans="1:11" ht="15">
      <c r="A4504" s="5">
        <v>4445</v>
      </c>
      <c r="B4504" s="721"/>
      <c r="F4504" s="4" t="s">
        <v>4914</v>
      </c>
      <c r="G4504" s="1" t="b">
        <f t="shared" ca="1" si="71"/>
        <v>1</v>
      </c>
      <c r="H4504" s="1505" t="str" cm="1">
        <f t="array" aca="1" ref="H4504" ca="1">IF(I4504&lt;&gt;"",INDIRECT("'"&amp;I4504&amp;"'!"&amp;J4504),"")</f>
        <v/>
      </c>
      <c r="I4504" s="1510"/>
      <c r="J4504" s="1506"/>
      <c r="K4504" s="4"/>
    </row>
    <row r="4505" spans="1:11" ht="15">
      <c r="A4505" s="5">
        <v>4446</v>
      </c>
      <c r="B4505" s="721"/>
      <c r="F4505" s="4" t="s">
        <v>4914</v>
      </c>
      <c r="G4505" s="1" t="b">
        <f t="shared" ca="1" si="71"/>
        <v>1</v>
      </c>
      <c r="H4505" s="1505" t="str" cm="1">
        <f t="array" aca="1" ref="H4505" ca="1">IF(I4505&lt;&gt;"",INDIRECT("'"&amp;I4505&amp;"'!"&amp;J4505),"")</f>
        <v/>
      </c>
      <c r="I4505" s="1510"/>
      <c r="J4505" s="1506"/>
      <c r="K4505" s="4"/>
    </row>
    <row r="4506" spans="1:11" ht="15">
      <c r="A4506" s="5">
        <v>4447</v>
      </c>
      <c r="B4506" s="721"/>
      <c r="F4506" s="4" t="s">
        <v>4914</v>
      </c>
      <c r="G4506" s="1" t="b">
        <f t="shared" ca="1" si="71"/>
        <v>1</v>
      </c>
      <c r="H4506" s="1505" t="str" cm="1">
        <f t="array" aca="1" ref="H4506" ca="1">IF(I4506&lt;&gt;"",INDIRECT("'"&amp;I4506&amp;"'!"&amp;J4506),"")</f>
        <v/>
      </c>
      <c r="I4506" s="1510"/>
      <c r="J4506" s="1506"/>
      <c r="K4506" s="4"/>
    </row>
    <row r="4507" spans="1:11" ht="15">
      <c r="A4507" s="5">
        <v>4448</v>
      </c>
      <c r="B4507" s="721"/>
      <c r="F4507" s="4" t="s">
        <v>4914</v>
      </c>
      <c r="G4507" s="1" t="b">
        <f t="shared" ca="1" si="71"/>
        <v>1</v>
      </c>
      <c r="H4507" s="1505" t="str" cm="1">
        <f t="array" aca="1" ref="H4507" ca="1">IF(I4507&lt;&gt;"",INDIRECT("'"&amp;I4507&amp;"'!"&amp;J4507),"")</f>
        <v/>
      </c>
      <c r="I4507" s="1510"/>
      <c r="J4507" s="1506"/>
      <c r="K4507" s="4"/>
    </row>
    <row r="4508" spans="1:11" ht="15">
      <c r="A4508" s="5">
        <v>4449</v>
      </c>
      <c r="B4508" s="721"/>
      <c r="F4508" s="4" t="s">
        <v>4914</v>
      </c>
      <c r="G4508" s="1" t="b">
        <f t="shared" ca="1" si="71"/>
        <v>1</v>
      </c>
      <c r="H4508" s="1505" t="str" cm="1">
        <f t="array" aca="1" ref="H4508" ca="1">IF(I4508&lt;&gt;"",INDIRECT("'"&amp;I4508&amp;"'!"&amp;J4508),"")</f>
        <v/>
      </c>
      <c r="I4508" s="1510"/>
      <c r="J4508" s="1506"/>
      <c r="K4508" s="4"/>
    </row>
    <row r="4509" spans="1:11" ht="15">
      <c r="A4509" s="5">
        <v>4450</v>
      </c>
      <c r="B4509" s="721"/>
      <c r="F4509" s="4" t="s">
        <v>4914</v>
      </c>
      <c r="G4509" s="1" t="b">
        <f t="shared" ca="1" si="71"/>
        <v>1</v>
      </c>
      <c r="H4509" s="1505" t="str" cm="1">
        <f t="array" aca="1" ref="H4509" ca="1">IF(I4509&lt;&gt;"",INDIRECT("'"&amp;I4509&amp;"'!"&amp;J4509),"")</f>
        <v/>
      </c>
      <c r="I4509" s="1510"/>
      <c r="J4509" s="1506"/>
      <c r="K4509" s="4"/>
    </row>
    <row r="4510" spans="1:11" ht="15">
      <c r="A4510" s="5">
        <v>4451</v>
      </c>
      <c r="B4510" s="721"/>
      <c r="F4510" s="4" t="s">
        <v>4914</v>
      </c>
      <c r="G4510" s="1" t="b">
        <f t="shared" ca="1" si="71"/>
        <v>1</v>
      </c>
      <c r="H4510" s="1505" t="str" cm="1">
        <f t="array" aca="1" ref="H4510" ca="1">IF(I4510&lt;&gt;"",INDIRECT("'"&amp;I4510&amp;"'!"&amp;J4510),"")</f>
        <v/>
      </c>
      <c r="I4510" s="1510"/>
      <c r="J4510" s="1506"/>
      <c r="K4510" s="4"/>
    </row>
    <row r="4511" spans="1:11" ht="15">
      <c r="A4511" s="5">
        <v>4452</v>
      </c>
      <c r="B4511" s="721"/>
      <c r="F4511" s="4" t="s">
        <v>4914</v>
      </c>
      <c r="G4511" s="1" t="b">
        <f t="shared" ca="1" si="71"/>
        <v>1</v>
      </c>
      <c r="H4511" s="1505" t="str" cm="1">
        <f t="array" aca="1" ref="H4511" ca="1">IF(I4511&lt;&gt;"",INDIRECT("'"&amp;I4511&amp;"'!"&amp;J4511),"")</f>
        <v/>
      </c>
      <c r="I4511" s="1510"/>
      <c r="J4511" s="1506"/>
      <c r="K4511" s="4"/>
    </row>
    <row r="4512" spans="1:11" ht="15">
      <c r="A4512" s="5">
        <v>4453</v>
      </c>
      <c r="B4512" s="721"/>
      <c r="F4512" s="4" t="s">
        <v>4914</v>
      </c>
      <c r="G4512" s="1" t="b">
        <f t="shared" ref="G4512:G4575" ca="1" si="72">H4512=B4512</f>
        <v>1</v>
      </c>
      <c r="H4512" s="1505" t="str" cm="1">
        <f t="array" aca="1" ref="H4512" ca="1">IF(I4512&lt;&gt;"",INDIRECT("'"&amp;I4512&amp;"'!"&amp;J4512),"")</f>
        <v/>
      </c>
      <c r="I4512" s="1510"/>
      <c r="J4512" s="1506"/>
      <c r="K4512" s="4"/>
    </row>
    <row r="4513" spans="1:11" ht="15">
      <c r="A4513" s="5">
        <v>4454</v>
      </c>
      <c r="B4513" s="721"/>
      <c r="F4513" s="4" t="s">
        <v>4914</v>
      </c>
      <c r="G4513" s="1" t="b">
        <f t="shared" ca="1" si="72"/>
        <v>1</v>
      </c>
      <c r="H4513" s="1505" t="str" cm="1">
        <f t="array" aca="1" ref="H4513" ca="1">IF(I4513&lt;&gt;"",INDIRECT("'"&amp;I4513&amp;"'!"&amp;J4513),"")</f>
        <v/>
      </c>
      <c r="I4513" s="1510"/>
      <c r="J4513" s="1506"/>
      <c r="K4513" s="4"/>
    </row>
    <row r="4514" spans="1:11" ht="15">
      <c r="A4514" s="5">
        <v>4455</v>
      </c>
      <c r="B4514" s="721"/>
      <c r="F4514" s="4" t="s">
        <v>4914</v>
      </c>
      <c r="G4514" s="1" t="b">
        <f t="shared" ca="1" si="72"/>
        <v>1</v>
      </c>
      <c r="H4514" s="1505" t="str" cm="1">
        <f t="array" aca="1" ref="H4514" ca="1">IF(I4514&lt;&gt;"",INDIRECT("'"&amp;I4514&amp;"'!"&amp;J4514),"")</f>
        <v/>
      </c>
      <c r="I4514" s="1510"/>
      <c r="J4514" s="1506"/>
      <c r="K4514" s="4"/>
    </row>
    <row r="4515" spans="1:11" ht="15">
      <c r="A4515" s="5">
        <v>4456</v>
      </c>
      <c r="B4515" s="721"/>
      <c r="F4515" s="4" t="s">
        <v>4914</v>
      </c>
      <c r="G4515" s="1" t="b">
        <f t="shared" ca="1" si="72"/>
        <v>1</v>
      </c>
      <c r="H4515" s="1505" t="str" cm="1">
        <f t="array" aca="1" ref="H4515" ca="1">IF(I4515&lt;&gt;"",INDIRECT("'"&amp;I4515&amp;"'!"&amp;J4515),"")</f>
        <v/>
      </c>
      <c r="I4515" s="1510"/>
      <c r="J4515" s="1506"/>
      <c r="K4515" s="4"/>
    </row>
    <row r="4516" spans="1:11" ht="15">
      <c r="A4516" s="5">
        <v>4457</v>
      </c>
      <c r="B4516" s="721"/>
      <c r="F4516" s="4" t="s">
        <v>4914</v>
      </c>
      <c r="G4516" s="1" t="b">
        <f t="shared" ca="1" si="72"/>
        <v>1</v>
      </c>
      <c r="H4516" s="1505" t="str" cm="1">
        <f t="array" aca="1" ref="H4516" ca="1">IF(I4516&lt;&gt;"",INDIRECT("'"&amp;I4516&amp;"'!"&amp;J4516),"")</f>
        <v/>
      </c>
      <c r="I4516" s="1510"/>
      <c r="J4516" s="1506"/>
      <c r="K4516" s="4"/>
    </row>
    <row r="4517" spans="1:11" ht="15">
      <c r="A4517" s="5">
        <v>4458</v>
      </c>
      <c r="B4517" s="721"/>
      <c r="F4517" s="4" t="s">
        <v>4914</v>
      </c>
      <c r="G4517" s="1" t="b">
        <f t="shared" ca="1" si="72"/>
        <v>1</v>
      </c>
      <c r="H4517" s="1505" t="str" cm="1">
        <f t="array" aca="1" ref="H4517" ca="1">IF(I4517&lt;&gt;"",INDIRECT("'"&amp;I4517&amp;"'!"&amp;J4517),"")</f>
        <v/>
      </c>
      <c r="I4517" s="1510"/>
      <c r="J4517" s="1506"/>
      <c r="K4517" s="4"/>
    </row>
    <row r="4518" spans="1:11" ht="15">
      <c r="A4518" s="5">
        <v>4459</v>
      </c>
      <c r="B4518" s="721"/>
      <c r="F4518" s="4" t="s">
        <v>4914</v>
      </c>
      <c r="G4518" s="1" t="b">
        <f t="shared" ca="1" si="72"/>
        <v>1</v>
      </c>
      <c r="H4518" s="1505" t="str" cm="1">
        <f t="array" aca="1" ref="H4518" ca="1">IF(I4518&lt;&gt;"",INDIRECT("'"&amp;I4518&amp;"'!"&amp;J4518),"")</f>
        <v/>
      </c>
      <c r="I4518" s="1510"/>
      <c r="J4518" s="1506"/>
      <c r="K4518" s="4"/>
    </row>
    <row r="4519" spans="1:11" ht="15">
      <c r="A4519" s="5">
        <v>4460</v>
      </c>
      <c r="B4519" s="721"/>
      <c r="F4519" s="4" t="s">
        <v>4914</v>
      </c>
      <c r="G4519" s="1" t="b">
        <f t="shared" ca="1" si="72"/>
        <v>1</v>
      </c>
      <c r="H4519" s="1505" t="str" cm="1">
        <f t="array" aca="1" ref="H4519" ca="1">IF(I4519&lt;&gt;"",INDIRECT("'"&amp;I4519&amp;"'!"&amp;J4519),"")</f>
        <v/>
      </c>
      <c r="I4519" s="1510"/>
      <c r="J4519" s="1506"/>
      <c r="K4519" s="4"/>
    </row>
    <row r="4520" spans="1:11" ht="15">
      <c r="A4520" s="5">
        <v>4461</v>
      </c>
      <c r="B4520" s="721"/>
      <c r="F4520" s="4" t="s">
        <v>4914</v>
      </c>
      <c r="G4520" s="1" t="b">
        <f t="shared" ca="1" si="72"/>
        <v>1</v>
      </c>
      <c r="H4520" s="1505" t="str" cm="1">
        <f t="array" aca="1" ref="H4520" ca="1">IF(I4520&lt;&gt;"",INDIRECT("'"&amp;I4520&amp;"'!"&amp;J4520),"")</f>
        <v/>
      </c>
      <c r="I4520" s="1510"/>
      <c r="J4520" s="1506"/>
      <c r="K4520" s="4"/>
    </row>
    <row r="4521" spans="1:11" ht="15">
      <c r="A4521" s="5">
        <v>4462</v>
      </c>
      <c r="B4521" s="721"/>
      <c r="F4521" s="4" t="s">
        <v>4914</v>
      </c>
      <c r="G4521" s="1" t="b">
        <f t="shared" ca="1" si="72"/>
        <v>1</v>
      </c>
      <c r="H4521" s="1505" t="str" cm="1">
        <f t="array" aca="1" ref="H4521" ca="1">IF(I4521&lt;&gt;"",INDIRECT("'"&amp;I4521&amp;"'!"&amp;J4521),"")</f>
        <v/>
      </c>
      <c r="I4521" s="1510"/>
      <c r="J4521" s="1506"/>
      <c r="K4521" s="4"/>
    </row>
    <row r="4522" spans="1:11" ht="15">
      <c r="A4522" s="5">
        <v>4463</v>
      </c>
      <c r="B4522" s="721"/>
      <c r="F4522" s="4" t="s">
        <v>4914</v>
      </c>
      <c r="G4522" s="1" t="b">
        <f t="shared" ca="1" si="72"/>
        <v>1</v>
      </c>
      <c r="H4522" s="1505" t="str" cm="1">
        <f t="array" aca="1" ref="H4522" ca="1">IF(I4522&lt;&gt;"",INDIRECT("'"&amp;I4522&amp;"'!"&amp;J4522),"")</f>
        <v/>
      </c>
      <c r="I4522" s="1510"/>
      <c r="J4522" s="1506"/>
      <c r="K4522" s="4"/>
    </row>
    <row r="4523" spans="1:11" ht="15">
      <c r="A4523" s="5">
        <v>4464</v>
      </c>
      <c r="B4523" s="721"/>
      <c r="F4523" s="4" t="s">
        <v>4914</v>
      </c>
      <c r="G4523" s="1" t="b">
        <f t="shared" ca="1" si="72"/>
        <v>1</v>
      </c>
      <c r="H4523" s="1505" t="str" cm="1">
        <f t="array" aca="1" ref="H4523" ca="1">IF(I4523&lt;&gt;"",INDIRECT("'"&amp;I4523&amp;"'!"&amp;J4523),"")</f>
        <v/>
      </c>
      <c r="I4523" s="1510"/>
      <c r="J4523" s="1506"/>
      <c r="K4523" s="4"/>
    </row>
    <row r="4524" spans="1:11" ht="15">
      <c r="A4524" s="5">
        <v>4465</v>
      </c>
      <c r="B4524" s="721"/>
      <c r="F4524" s="4" t="s">
        <v>4914</v>
      </c>
      <c r="G4524" s="1" t="b">
        <f t="shared" ca="1" si="72"/>
        <v>1</v>
      </c>
      <c r="H4524" s="1505" t="str" cm="1">
        <f t="array" aca="1" ref="H4524" ca="1">IF(I4524&lt;&gt;"",INDIRECT("'"&amp;I4524&amp;"'!"&amp;J4524),"")</f>
        <v/>
      </c>
      <c r="I4524" s="1510"/>
      <c r="J4524" s="1506"/>
      <c r="K4524" s="4"/>
    </row>
    <row r="4525" spans="1:11" ht="15">
      <c r="A4525" s="5">
        <v>4466</v>
      </c>
      <c r="B4525" s="721"/>
      <c r="F4525" s="4" t="s">
        <v>4914</v>
      </c>
      <c r="G4525" s="1" t="b">
        <f t="shared" ca="1" si="72"/>
        <v>1</v>
      </c>
      <c r="H4525" s="1505" t="str" cm="1">
        <f t="array" aca="1" ref="H4525" ca="1">IF(I4525&lt;&gt;"",INDIRECT("'"&amp;I4525&amp;"'!"&amp;J4525),"")</f>
        <v/>
      </c>
      <c r="I4525" s="1510"/>
      <c r="J4525" s="1506"/>
      <c r="K4525" s="4"/>
    </row>
    <row r="4526" spans="1:11" ht="15">
      <c r="A4526" s="5">
        <v>4467</v>
      </c>
      <c r="B4526" s="721"/>
      <c r="F4526" s="4" t="s">
        <v>4914</v>
      </c>
      <c r="G4526" s="1" t="b">
        <f t="shared" ca="1" si="72"/>
        <v>1</v>
      </c>
      <c r="H4526" s="1505" t="str" cm="1">
        <f t="array" aca="1" ref="H4526" ca="1">IF(I4526&lt;&gt;"",INDIRECT("'"&amp;I4526&amp;"'!"&amp;J4526),"")</f>
        <v/>
      </c>
      <c r="I4526" s="1510"/>
      <c r="J4526" s="1506"/>
      <c r="K4526" s="4"/>
    </row>
    <row r="4527" spans="1:11" ht="15">
      <c r="A4527" s="5">
        <v>4468</v>
      </c>
      <c r="B4527" s="721"/>
      <c r="F4527" s="4" t="s">
        <v>4914</v>
      </c>
      <c r="G4527" s="1" t="b">
        <f t="shared" ca="1" si="72"/>
        <v>1</v>
      </c>
      <c r="H4527" s="1505" t="str" cm="1">
        <f t="array" aca="1" ref="H4527" ca="1">IF(I4527&lt;&gt;"",INDIRECT("'"&amp;I4527&amp;"'!"&amp;J4527),"")</f>
        <v/>
      </c>
      <c r="I4527" s="1510"/>
      <c r="J4527" s="1506"/>
      <c r="K4527" s="4"/>
    </row>
    <row r="4528" spans="1:11" ht="15">
      <c r="A4528" s="5">
        <v>4469</v>
      </c>
      <c r="B4528" s="721"/>
      <c r="F4528" s="4" t="s">
        <v>4914</v>
      </c>
      <c r="G4528" s="1" t="b">
        <f t="shared" ca="1" si="72"/>
        <v>1</v>
      </c>
      <c r="H4528" s="1505" t="str" cm="1">
        <f t="array" aca="1" ref="H4528" ca="1">IF(I4528&lt;&gt;"",INDIRECT("'"&amp;I4528&amp;"'!"&amp;J4528),"")</f>
        <v/>
      </c>
      <c r="I4528" s="1510"/>
      <c r="J4528" s="1506"/>
      <c r="K4528" s="4"/>
    </row>
    <row r="4529" spans="1:11" ht="15">
      <c r="A4529" s="5">
        <v>4470</v>
      </c>
      <c r="B4529" s="721"/>
      <c r="F4529" s="4" t="s">
        <v>4914</v>
      </c>
      <c r="G4529" s="1" t="b">
        <f t="shared" ca="1" si="72"/>
        <v>1</v>
      </c>
      <c r="H4529" s="1505" t="str" cm="1">
        <f t="array" aca="1" ref="H4529" ca="1">IF(I4529&lt;&gt;"",INDIRECT("'"&amp;I4529&amp;"'!"&amp;J4529),"")</f>
        <v/>
      </c>
      <c r="I4529" s="1510"/>
      <c r="J4529" s="1506"/>
      <c r="K4529" s="4"/>
    </row>
    <row r="4530" spans="1:11" ht="15">
      <c r="A4530" s="5">
        <v>4471</v>
      </c>
      <c r="B4530" s="721"/>
      <c r="F4530" s="4" t="s">
        <v>4914</v>
      </c>
      <c r="G4530" s="1" t="b">
        <f t="shared" ca="1" si="72"/>
        <v>1</v>
      </c>
      <c r="H4530" s="1505" t="str" cm="1">
        <f t="array" aca="1" ref="H4530" ca="1">IF(I4530&lt;&gt;"",INDIRECT("'"&amp;I4530&amp;"'!"&amp;J4530),"")</f>
        <v/>
      </c>
      <c r="I4530" s="1510"/>
      <c r="J4530" s="1506"/>
      <c r="K4530" s="4"/>
    </row>
    <row r="4531" spans="1:11" ht="15">
      <c r="A4531" s="5">
        <v>4472</v>
      </c>
      <c r="B4531" s="721"/>
      <c r="F4531" s="4" t="s">
        <v>4914</v>
      </c>
      <c r="G4531" s="1" t="b">
        <f t="shared" ca="1" si="72"/>
        <v>1</v>
      </c>
      <c r="H4531" s="1505" t="str" cm="1">
        <f t="array" aca="1" ref="H4531" ca="1">IF(I4531&lt;&gt;"",INDIRECT("'"&amp;I4531&amp;"'!"&amp;J4531),"")</f>
        <v/>
      </c>
      <c r="I4531" s="1510"/>
      <c r="J4531" s="1506"/>
      <c r="K4531" s="4"/>
    </row>
    <row r="4532" spans="1:11" ht="15">
      <c r="A4532" s="5">
        <v>4473</v>
      </c>
      <c r="B4532" s="721"/>
      <c r="F4532" s="4" t="s">
        <v>4914</v>
      </c>
      <c r="G4532" s="1" t="b">
        <f t="shared" ca="1" si="72"/>
        <v>1</v>
      </c>
      <c r="H4532" s="1505" t="str" cm="1">
        <f t="array" aca="1" ref="H4532" ca="1">IF(I4532&lt;&gt;"",INDIRECT("'"&amp;I4532&amp;"'!"&amp;J4532),"")</f>
        <v/>
      </c>
      <c r="I4532" s="1510"/>
      <c r="J4532" s="1506"/>
      <c r="K4532" s="4"/>
    </row>
    <row r="4533" spans="1:11" ht="15">
      <c r="A4533" s="5">
        <v>4474</v>
      </c>
      <c r="B4533" s="721"/>
      <c r="F4533" s="4" t="s">
        <v>4914</v>
      </c>
      <c r="G4533" s="1" t="b">
        <f t="shared" ca="1" si="72"/>
        <v>1</v>
      </c>
      <c r="H4533" s="1505" t="str" cm="1">
        <f t="array" aca="1" ref="H4533" ca="1">IF(I4533&lt;&gt;"",INDIRECT("'"&amp;I4533&amp;"'!"&amp;J4533),"")</f>
        <v/>
      </c>
      <c r="I4533" s="1510"/>
      <c r="J4533" s="1506"/>
      <c r="K4533" s="4"/>
    </row>
    <row r="4534" spans="1:11" ht="15">
      <c r="A4534" s="5">
        <v>4475</v>
      </c>
      <c r="B4534" s="721"/>
      <c r="F4534" s="4" t="s">
        <v>4914</v>
      </c>
      <c r="G4534" s="1" t="b">
        <f t="shared" ca="1" si="72"/>
        <v>1</v>
      </c>
      <c r="H4534" s="1505" t="str" cm="1">
        <f t="array" aca="1" ref="H4534" ca="1">IF(I4534&lt;&gt;"",INDIRECT("'"&amp;I4534&amp;"'!"&amp;J4534),"")</f>
        <v/>
      </c>
      <c r="I4534" s="1510"/>
      <c r="J4534" s="1506"/>
      <c r="K4534" s="4"/>
    </row>
    <row r="4535" spans="1:11" ht="15">
      <c r="A4535" s="5">
        <v>4476</v>
      </c>
      <c r="B4535" s="721"/>
      <c r="F4535" s="4" t="s">
        <v>4914</v>
      </c>
      <c r="G4535" s="1" t="b">
        <f t="shared" ca="1" si="72"/>
        <v>1</v>
      </c>
      <c r="H4535" s="1505" t="str" cm="1">
        <f t="array" aca="1" ref="H4535" ca="1">IF(I4535&lt;&gt;"",INDIRECT("'"&amp;I4535&amp;"'!"&amp;J4535),"")</f>
        <v/>
      </c>
      <c r="I4535" s="1510"/>
      <c r="J4535" s="1506"/>
      <c r="K4535" s="4"/>
    </row>
    <row r="4536" spans="1:11" ht="15">
      <c r="A4536" s="5">
        <v>4477</v>
      </c>
      <c r="B4536" s="721"/>
      <c r="F4536" s="4" t="s">
        <v>4914</v>
      </c>
      <c r="G4536" s="1" t="b">
        <f t="shared" ca="1" si="72"/>
        <v>1</v>
      </c>
      <c r="H4536" s="1505" t="str" cm="1">
        <f t="array" aca="1" ref="H4536" ca="1">IF(I4536&lt;&gt;"",INDIRECT("'"&amp;I4536&amp;"'!"&amp;J4536),"")</f>
        <v/>
      </c>
      <c r="I4536" s="1510"/>
      <c r="J4536" s="1506"/>
      <c r="K4536" s="4"/>
    </row>
    <row r="4537" spans="1:11" ht="15">
      <c r="A4537" s="5">
        <v>4478</v>
      </c>
      <c r="B4537" s="721"/>
      <c r="F4537" s="4" t="s">
        <v>4914</v>
      </c>
      <c r="G4537" s="1" t="b">
        <f t="shared" ca="1" si="72"/>
        <v>1</v>
      </c>
      <c r="H4537" s="1505" t="str" cm="1">
        <f t="array" aca="1" ref="H4537" ca="1">IF(I4537&lt;&gt;"",INDIRECT("'"&amp;I4537&amp;"'!"&amp;J4537),"")</f>
        <v/>
      </c>
      <c r="I4537" s="1510"/>
      <c r="J4537" s="1506"/>
      <c r="K4537" s="4"/>
    </row>
    <row r="4538" spans="1:11" ht="15">
      <c r="A4538" s="5">
        <v>4479</v>
      </c>
      <c r="B4538" s="721"/>
      <c r="F4538" s="4" t="s">
        <v>4914</v>
      </c>
      <c r="G4538" s="1" t="b">
        <f t="shared" ca="1" si="72"/>
        <v>1</v>
      </c>
      <c r="H4538" s="1505" t="str" cm="1">
        <f t="array" aca="1" ref="H4538" ca="1">IF(I4538&lt;&gt;"",INDIRECT("'"&amp;I4538&amp;"'!"&amp;J4538),"")</f>
        <v/>
      </c>
      <c r="I4538" s="1510"/>
      <c r="J4538" s="1506"/>
      <c r="K4538" s="4"/>
    </row>
    <row r="4539" spans="1:11" ht="15">
      <c r="A4539" s="5">
        <v>4480</v>
      </c>
      <c r="B4539" s="721"/>
      <c r="F4539" s="4" t="s">
        <v>4914</v>
      </c>
      <c r="G4539" s="1" t="b">
        <f t="shared" ca="1" si="72"/>
        <v>1</v>
      </c>
      <c r="H4539" s="1505" t="str" cm="1">
        <f t="array" aca="1" ref="H4539" ca="1">IF(I4539&lt;&gt;"",INDIRECT("'"&amp;I4539&amp;"'!"&amp;J4539),"")</f>
        <v/>
      </c>
      <c r="I4539" s="1510"/>
      <c r="J4539" s="1506"/>
      <c r="K4539" s="4"/>
    </row>
    <row r="4540" spans="1:11" ht="15">
      <c r="A4540" s="5">
        <v>4481</v>
      </c>
      <c r="B4540" s="721"/>
      <c r="F4540" s="4" t="s">
        <v>4914</v>
      </c>
      <c r="G4540" s="1" t="b">
        <f t="shared" ca="1" si="72"/>
        <v>1</v>
      </c>
      <c r="H4540" s="1505" t="str" cm="1">
        <f t="array" aca="1" ref="H4540" ca="1">IF(I4540&lt;&gt;"",INDIRECT("'"&amp;I4540&amp;"'!"&amp;J4540),"")</f>
        <v/>
      </c>
      <c r="I4540" s="1510"/>
      <c r="J4540" s="1506"/>
      <c r="K4540" s="4"/>
    </row>
    <row r="4541" spans="1:11" ht="15">
      <c r="A4541" s="5">
        <v>4482</v>
      </c>
      <c r="B4541" s="721"/>
      <c r="F4541" s="4" t="s">
        <v>4914</v>
      </c>
      <c r="G4541" s="1" t="b">
        <f t="shared" ca="1" si="72"/>
        <v>1</v>
      </c>
      <c r="H4541" s="1505" t="str" cm="1">
        <f t="array" aca="1" ref="H4541" ca="1">IF(I4541&lt;&gt;"",INDIRECT("'"&amp;I4541&amp;"'!"&amp;J4541),"")</f>
        <v/>
      </c>
      <c r="I4541" s="1510"/>
      <c r="J4541" s="1506"/>
      <c r="K4541" s="4"/>
    </row>
    <row r="4542" spans="1:11" ht="15">
      <c r="A4542" s="5">
        <v>4483</v>
      </c>
      <c r="B4542" s="721"/>
      <c r="F4542" s="4" t="s">
        <v>4914</v>
      </c>
      <c r="G4542" s="1" t="b">
        <f t="shared" ca="1" si="72"/>
        <v>1</v>
      </c>
      <c r="H4542" s="1505" t="str" cm="1">
        <f t="array" aca="1" ref="H4542" ca="1">IF(I4542&lt;&gt;"",INDIRECT("'"&amp;I4542&amp;"'!"&amp;J4542),"")</f>
        <v/>
      </c>
      <c r="I4542" s="1510"/>
      <c r="J4542" s="1506"/>
      <c r="K4542" s="4"/>
    </row>
    <row r="4543" spans="1:11" ht="15">
      <c r="A4543" s="5">
        <v>4484</v>
      </c>
      <c r="B4543" s="721"/>
      <c r="F4543" s="4" t="s">
        <v>4914</v>
      </c>
      <c r="G4543" s="1" t="b">
        <f t="shared" ca="1" si="72"/>
        <v>1</v>
      </c>
      <c r="H4543" s="1505" t="str" cm="1">
        <f t="array" aca="1" ref="H4543" ca="1">IF(I4543&lt;&gt;"",INDIRECT("'"&amp;I4543&amp;"'!"&amp;J4543),"")</f>
        <v/>
      </c>
      <c r="I4543" s="1510"/>
      <c r="J4543" s="1506"/>
      <c r="K4543" s="4"/>
    </row>
    <row r="4544" spans="1:11" ht="15">
      <c r="A4544" s="5">
        <v>4485</v>
      </c>
      <c r="B4544" s="721"/>
      <c r="F4544" s="4" t="s">
        <v>4914</v>
      </c>
      <c r="G4544" s="1" t="b">
        <f t="shared" ca="1" si="72"/>
        <v>1</v>
      </c>
      <c r="H4544" s="1505" t="str" cm="1">
        <f t="array" aca="1" ref="H4544" ca="1">IF(I4544&lt;&gt;"",INDIRECT("'"&amp;I4544&amp;"'!"&amp;J4544),"")</f>
        <v/>
      </c>
      <c r="I4544" s="1510"/>
      <c r="J4544" s="1506"/>
      <c r="K4544" s="4"/>
    </row>
    <row r="4545" spans="1:11" ht="15">
      <c r="A4545" s="5">
        <v>4486</v>
      </c>
      <c r="B4545" s="721"/>
      <c r="F4545" s="4" t="s">
        <v>4914</v>
      </c>
      <c r="G4545" s="1" t="b">
        <f t="shared" ca="1" si="72"/>
        <v>1</v>
      </c>
      <c r="H4545" s="1505" t="str" cm="1">
        <f t="array" aca="1" ref="H4545" ca="1">IF(I4545&lt;&gt;"",INDIRECT("'"&amp;I4545&amp;"'!"&amp;J4545),"")</f>
        <v/>
      </c>
      <c r="I4545" s="1510"/>
      <c r="J4545" s="1506"/>
      <c r="K4545" s="4"/>
    </row>
    <row r="4546" spans="1:11" ht="15">
      <c r="A4546" s="5">
        <v>4487</v>
      </c>
      <c r="B4546" s="721"/>
      <c r="F4546" s="4" t="s">
        <v>4914</v>
      </c>
      <c r="G4546" s="1" t="b">
        <f t="shared" ca="1" si="72"/>
        <v>1</v>
      </c>
      <c r="H4546" s="1505" t="str" cm="1">
        <f t="array" aca="1" ref="H4546" ca="1">IF(I4546&lt;&gt;"",INDIRECT("'"&amp;I4546&amp;"'!"&amp;J4546),"")</f>
        <v/>
      </c>
      <c r="I4546" s="1510"/>
      <c r="J4546" s="1506"/>
      <c r="K4546" s="4"/>
    </row>
    <row r="4547" spans="1:11" ht="15">
      <c r="A4547" s="5">
        <v>4488</v>
      </c>
      <c r="B4547" s="721"/>
      <c r="F4547" s="4" t="s">
        <v>4914</v>
      </c>
      <c r="G4547" s="1" t="b">
        <f t="shared" ca="1" si="72"/>
        <v>1</v>
      </c>
      <c r="H4547" s="1505" t="str" cm="1">
        <f t="array" aca="1" ref="H4547" ca="1">IF(I4547&lt;&gt;"",INDIRECT("'"&amp;I4547&amp;"'!"&amp;J4547),"")</f>
        <v/>
      </c>
      <c r="I4547" s="1510"/>
      <c r="J4547" s="1506"/>
      <c r="K4547" s="4"/>
    </row>
    <row r="4548" spans="1:11" ht="15">
      <c r="A4548" s="5">
        <v>4489</v>
      </c>
      <c r="B4548" s="721"/>
      <c r="F4548" s="4" t="s">
        <v>4914</v>
      </c>
      <c r="G4548" s="1" t="b">
        <f t="shared" ca="1" si="72"/>
        <v>1</v>
      </c>
      <c r="H4548" s="1505" t="str" cm="1">
        <f t="array" aca="1" ref="H4548" ca="1">IF(I4548&lt;&gt;"",INDIRECT("'"&amp;I4548&amp;"'!"&amp;J4548),"")</f>
        <v/>
      </c>
      <c r="I4548" s="1510"/>
      <c r="J4548" s="1506"/>
      <c r="K4548" s="4"/>
    </row>
    <row r="4549" spans="1:11" ht="15">
      <c r="A4549" s="5">
        <v>4490</v>
      </c>
      <c r="B4549" s="721"/>
      <c r="F4549" s="4" t="s">
        <v>4914</v>
      </c>
      <c r="G4549" s="1" t="b">
        <f t="shared" ca="1" si="72"/>
        <v>1</v>
      </c>
      <c r="H4549" s="1505" t="str" cm="1">
        <f t="array" aca="1" ref="H4549" ca="1">IF(I4549&lt;&gt;"",INDIRECT("'"&amp;I4549&amp;"'!"&amp;J4549),"")</f>
        <v/>
      </c>
      <c r="I4549" s="1510"/>
      <c r="J4549" s="1506"/>
      <c r="K4549" s="4"/>
    </row>
    <row r="4550" spans="1:11" ht="15">
      <c r="A4550" s="5">
        <v>4491</v>
      </c>
      <c r="B4550" s="721"/>
      <c r="F4550" s="4" t="s">
        <v>4914</v>
      </c>
      <c r="G4550" s="1" t="b">
        <f t="shared" ca="1" si="72"/>
        <v>1</v>
      </c>
      <c r="H4550" s="1505" t="str" cm="1">
        <f t="array" aca="1" ref="H4550" ca="1">IF(I4550&lt;&gt;"",INDIRECT("'"&amp;I4550&amp;"'!"&amp;J4550),"")</f>
        <v/>
      </c>
      <c r="I4550" s="1510"/>
      <c r="J4550" s="1506"/>
      <c r="K4550" s="4"/>
    </row>
    <row r="4551" spans="1:11" ht="15">
      <c r="A4551" s="5">
        <v>4492</v>
      </c>
      <c r="B4551" s="721"/>
      <c r="F4551" s="4" t="s">
        <v>4914</v>
      </c>
      <c r="G4551" s="1" t="b">
        <f t="shared" ca="1" si="72"/>
        <v>1</v>
      </c>
      <c r="H4551" s="1505" t="str" cm="1">
        <f t="array" aca="1" ref="H4551" ca="1">IF(I4551&lt;&gt;"",INDIRECT("'"&amp;I4551&amp;"'!"&amp;J4551),"")</f>
        <v/>
      </c>
      <c r="I4551" s="1510"/>
      <c r="J4551" s="1506"/>
      <c r="K4551" s="4"/>
    </row>
    <row r="4552" spans="1:11" ht="15">
      <c r="A4552" s="5">
        <v>4493</v>
      </c>
      <c r="B4552" s="721"/>
      <c r="F4552" s="4" t="s">
        <v>4914</v>
      </c>
      <c r="G4552" s="1" t="b">
        <f t="shared" ca="1" si="72"/>
        <v>1</v>
      </c>
      <c r="H4552" s="1505" t="str" cm="1">
        <f t="array" aca="1" ref="H4552" ca="1">IF(I4552&lt;&gt;"",INDIRECT("'"&amp;I4552&amp;"'!"&amp;J4552),"")</f>
        <v/>
      </c>
      <c r="I4552" s="1510"/>
      <c r="J4552" s="1506"/>
      <c r="K4552" s="4"/>
    </row>
    <row r="4553" spans="1:11" ht="15">
      <c r="A4553" s="5">
        <v>4494</v>
      </c>
      <c r="B4553" s="721"/>
      <c r="F4553" s="4" t="s">
        <v>4914</v>
      </c>
      <c r="G4553" s="1" t="b">
        <f t="shared" ca="1" si="72"/>
        <v>1</v>
      </c>
      <c r="H4553" s="1505" t="str" cm="1">
        <f t="array" aca="1" ref="H4553" ca="1">IF(I4553&lt;&gt;"",INDIRECT("'"&amp;I4553&amp;"'!"&amp;J4553),"")</f>
        <v/>
      </c>
      <c r="I4553" s="1510"/>
      <c r="J4553" s="1506"/>
      <c r="K4553" s="4"/>
    </row>
    <row r="4554" spans="1:11" ht="15">
      <c r="A4554" s="5">
        <v>4495</v>
      </c>
      <c r="B4554" s="721"/>
      <c r="F4554" s="4" t="s">
        <v>4914</v>
      </c>
      <c r="G4554" s="1" t="b">
        <f t="shared" ca="1" si="72"/>
        <v>1</v>
      </c>
      <c r="H4554" s="1505" t="str" cm="1">
        <f t="array" aca="1" ref="H4554" ca="1">IF(I4554&lt;&gt;"",INDIRECT("'"&amp;I4554&amp;"'!"&amp;J4554),"")</f>
        <v/>
      </c>
      <c r="I4554" s="1510"/>
      <c r="J4554" s="1506"/>
      <c r="K4554" s="4"/>
    </row>
    <row r="4555" spans="1:11" ht="15">
      <c r="A4555" s="5">
        <v>4496</v>
      </c>
      <c r="B4555" s="721"/>
      <c r="F4555" s="4" t="s">
        <v>4914</v>
      </c>
      <c r="G4555" s="1" t="b">
        <f t="shared" ca="1" si="72"/>
        <v>1</v>
      </c>
      <c r="H4555" s="1505" t="str" cm="1">
        <f t="array" aca="1" ref="H4555" ca="1">IF(I4555&lt;&gt;"",INDIRECT("'"&amp;I4555&amp;"'!"&amp;J4555),"")</f>
        <v/>
      </c>
      <c r="I4555" s="1510"/>
      <c r="J4555" s="1506"/>
      <c r="K4555" s="4"/>
    </row>
    <row r="4556" spans="1:11" ht="15">
      <c r="A4556" s="5">
        <v>4497</v>
      </c>
      <c r="B4556" s="721"/>
      <c r="F4556" s="4" t="s">
        <v>4914</v>
      </c>
      <c r="G4556" s="1" t="b">
        <f t="shared" ca="1" si="72"/>
        <v>1</v>
      </c>
      <c r="H4556" s="1505" t="str" cm="1">
        <f t="array" aca="1" ref="H4556" ca="1">IF(I4556&lt;&gt;"",INDIRECT("'"&amp;I4556&amp;"'!"&amp;J4556),"")</f>
        <v/>
      </c>
      <c r="I4556" s="1510"/>
      <c r="J4556" s="1506"/>
      <c r="K4556" s="4"/>
    </row>
    <row r="4557" spans="1:11" ht="15">
      <c r="A4557" s="5">
        <v>4498</v>
      </c>
      <c r="B4557" s="721"/>
      <c r="F4557" s="4" t="s">
        <v>4914</v>
      </c>
      <c r="G4557" s="1" t="b">
        <f t="shared" ca="1" si="72"/>
        <v>1</v>
      </c>
      <c r="H4557" s="1505" t="str" cm="1">
        <f t="array" aca="1" ref="H4557" ca="1">IF(I4557&lt;&gt;"",INDIRECT("'"&amp;I4557&amp;"'!"&amp;J4557),"")</f>
        <v/>
      </c>
      <c r="I4557" s="1510"/>
      <c r="J4557" s="1506"/>
      <c r="K4557" s="4"/>
    </row>
    <row r="4558" spans="1:11" ht="15">
      <c r="A4558" s="5">
        <v>4499</v>
      </c>
      <c r="B4558" s="721"/>
      <c r="F4558" s="4" t="s">
        <v>4914</v>
      </c>
      <c r="G4558" s="1" t="b">
        <f t="shared" ca="1" si="72"/>
        <v>1</v>
      </c>
      <c r="H4558" s="1505" t="str" cm="1">
        <f t="array" aca="1" ref="H4558" ca="1">IF(I4558&lt;&gt;"",INDIRECT("'"&amp;I4558&amp;"'!"&amp;J4558),"")</f>
        <v/>
      </c>
      <c r="I4558" s="1510"/>
      <c r="J4558" s="1506"/>
      <c r="K4558" s="4"/>
    </row>
    <row r="4559" spans="1:11" ht="15">
      <c r="A4559" s="5">
        <v>4500</v>
      </c>
      <c r="B4559" s="721"/>
      <c r="F4559" s="4" t="s">
        <v>4914</v>
      </c>
      <c r="G4559" s="1" t="b">
        <f t="shared" ca="1" si="72"/>
        <v>1</v>
      </c>
      <c r="H4559" s="1505" t="str" cm="1">
        <f t="array" aca="1" ref="H4559" ca="1">IF(I4559&lt;&gt;"",INDIRECT("'"&amp;I4559&amp;"'!"&amp;J4559),"")</f>
        <v/>
      </c>
      <c r="I4559" s="1510"/>
      <c r="J4559" s="1506"/>
      <c r="K4559" s="4"/>
    </row>
    <row r="4560" spans="1:11" ht="15">
      <c r="A4560" s="5">
        <v>4501</v>
      </c>
      <c r="B4560" s="721"/>
      <c r="F4560" s="4" t="s">
        <v>4914</v>
      </c>
      <c r="G4560" s="1" t="b">
        <f t="shared" ca="1" si="72"/>
        <v>1</v>
      </c>
      <c r="H4560" s="1505" t="str" cm="1">
        <f t="array" aca="1" ref="H4560" ca="1">IF(I4560&lt;&gt;"",INDIRECT("'"&amp;I4560&amp;"'!"&amp;J4560),"")</f>
        <v/>
      </c>
      <c r="I4560" s="1510"/>
      <c r="J4560" s="1506"/>
      <c r="K4560" s="4"/>
    </row>
    <row r="4561" spans="1:11" ht="15">
      <c r="A4561" s="5">
        <v>4502</v>
      </c>
      <c r="B4561" s="721"/>
      <c r="F4561" s="4" t="s">
        <v>4914</v>
      </c>
      <c r="G4561" s="1" t="b">
        <f t="shared" ca="1" si="72"/>
        <v>1</v>
      </c>
      <c r="H4561" s="1505" t="str" cm="1">
        <f t="array" aca="1" ref="H4561" ca="1">IF(I4561&lt;&gt;"",INDIRECT("'"&amp;I4561&amp;"'!"&amp;J4561),"")</f>
        <v/>
      </c>
      <c r="I4561" s="1510"/>
      <c r="J4561" s="1506"/>
      <c r="K4561" s="4"/>
    </row>
    <row r="4562" spans="1:11" ht="15">
      <c r="A4562" s="5">
        <v>4503</v>
      </c>
      <c r="B4562" s="721"/>
      <c r="F4562" s="4" t="s">
        <v>4914</v>
      </c>
      <c r="G4562" s="1" t="b">
        <f t="shared" ca="1" si="72"/>
        <v>1</v>
      </c>
      <c r="H4562" s="1505" t="str" cm="1">
        <f t="array" aca="1" ref="H4562" ca="1">IF(I4562&lt;&gt;"",INDIRECT("'"&amp;I4562&amp;"'!"&amp;J4562),"")</f>
        <v/>
      </c>
      <c r="I4562" s="1510"/>
      <c r="J4562" s="1506"/>
      <c r="K4562" s="4"/>
    </row>
    <row r="4563" spans="1:11" ht="15">
      <c r="A4563" s="5">
        <v>4504</v>
      </c>
      <c r="B4563" s="721"/>
      <c r="F4563" s="4" t="s">
        <v>4914</v>
      </c>
      <c r="G4563" s="1" t="b">
        <f t="shared" ca="1" si="72"/>
        <v>1</v>
      </c>
      <c r="H4563" s="1505" t="str" cm="1">
        <f t="array" aca="1" ref="H4563" ca="1">IF(I4563&lt;&gt;"",INDIRECT("'"&amp;I4563&amp;"'!"&amp;J4563),"")</f>
        <v/>
      </c>
      <c r="I4563" s="1510"/>
      <c r="J4563" s="1506"/>
      <c r="K4563" s="4"/>
    </row>
    <row r="4564" spans="1:11" ht="15">
      <c r="A4564" s="5">
        <v>4505</v>
      </c>
      <c r="B4564" s="721"/>
      <c r="F4564" s="4" t="s">
        <v>4914</v>
      </c>
      <c r="G4564" s="1" t="b">
        <f t="shared" ca="1" si="72"/>
        <v>1</v>
      </c>
      <c r="H4564" s="1505" t="str" cm="1">
        <f t="array" aca="1" ref="H4564" ca="1">IF(I4564&lt;&gt;"",INDIRECT("'"&amp;I4564&amp;"'!"&amp;J4564),"")</f>
        <v/>
      </c>
      <c r="I4564" s="1510"/>
      <c r="J4564" s="1506"/>
      <c r="K4564" s="4"/>
    </row>
    <row r="4565" spans="1:11" ht="15">
      <c r="A4565" s="5">
        <v>4506</v>
      </c>
      <c r="B4565" s="721"/>
      <c r="F4565" s="4" t="s">
        <v>4914</v>
      </c>
      <c r="G4565" s="1" t="b">
        <f t="shared" ca="1" si="72"/>
        <v>1</v>
      </c>
      <c r="H4565" s="1505" t="str" cm="1">
        <f t="array" aca="1" ref="H4565" ca="1">IF(I4565&lt;&gt;"",INDIRECT("'"&amp;I4565&amp;"'!"&amp;J4565),"")</f>
        <v/>
      </c>
      <c r="I4565" s="1510"/>
      <c r="J4565" s="1506"/>
      <c r="K4565" s="4"/>
    </row>
    <row r="4566" spans="1:11" ht="15">
      <c r="A4566" s="5">
        <v>4507</v>
      </c>
      <c r="B4566" s="721"/>
      <c r="F4566" s="4" t="s">
        <v>4914</v>
      </c>
      <c r="G4566" s="1" t="b">
        <f t="shared" ca="1" si="72"/>
        <v>1</v>
      </c>
      <c r="H4566" s="1505" t="str" cm="1">
        <f t="array" aca="1" ref="H4566" ca="1">IF(I4566&lt;&gt;"",INDIRECT("'"&amp;I4566&amp;"'!"&amp;J4566),"")</f>
        <v/>
      </c>
      <c r="I4566" s="1510"/>
      <c r="J4566" s="1506"/>
      <c r="K4566" s="4"/>
    </row>
    <row r="4567" spans="1:11" ht="15">
      <c r="A4567" s="5">
        <v>4508</v>
      </c>
      <c r="B4567" s="721"/>
      <c r="F4567" s="4" t="s">
        <v>4914</v>
      </c>
      <c r="G4567" s="1" t="b">
        <f t="shared" ca="1" si="72"/>
        <v>1</v>
      </c>
      <c r="H4567" s="1505" t="str" cm="1">
        <f t="array" aca="1" ref="H4567" ca="1">IF(I4567&lt;&gt;"",INDIRECT("'"&amp;I4567&amp;"'!"&amp;J4567),"")</f>
        <v/>
      </c>
      <c r="I4567" s="1510"/>
      <c r="J4567" s="1506"/>
      <c r="K4567" s="4"/>
    </row>
    <row r="4568" spans="1:11" ht="15">
      <c r="A4568" s="5">
        <v>4509</v>
      </c>
      <c r="B4568" s="721"/>
      <c r="F4568" s="4" t="s">
        <v>4914</v>
      </c>
      <c r="G4568" s="1" t="b">
        <f t="shared" ca="1" si="72"/>
        <v>1</v>
      </c>
      <c r="H4568" s="1505" t="str" cm="1">
        <f t="array" aca="1" ref="H4568" ca="1">IF(I4568&lt;&gt;"",INDIRECT("'"&amp;I4568&amp;"'!"&amp;J4568),"")</f>
        <v/>
      </c>
      <c r="I4568" s="1510"/>
      <c r="J4568" s="1506"/>
      <c r="K4568" s="4"/>
    </row>
    <row r="4569" spans="1:11" ht="15">
      <c r="A4569" s="5">
        <v>4510</v>
      </c>
      <c r="B4569" s="721"/>
      <c r="F4569" s="4" t="s">
        <v>4914</v>
      </c>
      <c r="G4569" s="1" t="b">
        <f t="shared" ca="1" si="72"/>
        <v>1</v>
      </c>
      <c r="H4569" s="1505" t="str" cm="1">
        <f t="array" aca="1" ref="H4569" ca="1">IF(I4569&lt;&gt;"",INDIRECT("'"&amp;I4569&amp;"'!"&amp;J4569),"")</f>
        <v/>
      </c>
      <c r="I4569" s="1510"/>
      <c r="J4569" s="1506"/>
      <c r="K4569" s="4"/>
    </row>
    <row r="4570" spans="1:11" ht="15">
      <c r="A4570" s="5">
        <v>4511</v>
      </c>
      <c r="B4570" s="721"/>
      <c r="F4570" s="4" t="s">
        <v>4914</v>
      </c>
      <c r="G4570" s="1" t="b">
        <f t="shared" ca="1" si="72"/>
        <v>1</v>
      </c>
      <c r="H4570" s="1505" t="str" cm="1">
        <f t="array" aca="1" ref="H4570" ca="1">IF(I4570&lt;&gt;"",INDIRECT("'"&amp;I4570&amp;"'!"&amp;J4570),"")</f>
        <v/>
      </c>
      <c r="I4570" s="1510"/>
      <c r="J4570" s="1506"/>
      <c r="K4570" s="4"/>
    </row>
    <row r="4571" spans="1:11" ht="15">
      <c r="A4571" s="5">
        <v>4512</v>
      </c>
      <c r="B4571" s="721"/>
      <c r="F4571" s="4" t="s">
        <v>4914</v>
      </c>
      <c r="G4571" s="1" t="b">
        <f t="shared" ca="1" si="72"/>
        <v>1</v>
      </c>
      <c r="H4571" s="1505" t="str" cm="1">
        <f t="array" aca="1" ref="H4571" ca="1">IF(I4571&lt;&gt;"",INDIRECT("'"&amp;I4571&amp;"'!"&amp;J4571),"")</f>
        <v/>
      </c>
      <c r="I4571" s="1510"/>
      <c r="J4571" s="1506"/>
      <c r="K4571" s="4"/>
    </row>
    <row r="4572" spans="1:11" ht="15">
      <c r="A4572" s="5">
        <v>4513</v>
      </c>
      <c r="B4572" s="721"/>
      <c r="F4572" s="4" t="s">
        <v>4914</v>
      </c>
      <c r="G4572" s="1" t="b">
        <f t="shared" ca="1" si="72"/>
        <v>1</v>
      </c>
      <c r="H4572" s="1505" t="str" cm="1">
        <f t="array" aca="1" ref="H4572" ca="1">IF(I4572&lt;&gt;"",INDIRECT("'"&amp;I4572&amp;"'!"&amp;J4572),"")</f>
        <v/>
      </c>
      <c r="I4572" s="1510"/>
      <c r="J4572" s="1506"/>
      <c r="K4572" s="4"/>
    </row>
    <row r="4573" spans="1:11" ht="15">
      <c r="A4573" s="5">
        <v>4514</v>
      </c>
      <c r="B4573" s="721"/>
      <c r="F4573" s="4" t="s">
        <v>4914</v>
      </c>
      <c r="G4573" s="1" t="b">
        <f t="shared" ca="1" si="72"/>
        <v>1</v>
      </c>
      <c r="H4573" s="1505" t="str" cm="1">
        <f t="array" aca="1" ref="H4573" ca="1">IF(I4573&lt;&gt;"",INDIRECT("'"&amp;I4573&amp;"'!"&amp;J4573),"")</f>
        <v/>
      </c>
      <c r="I4573" s="1510"/>
      <c r="J4573" s="1506"/>
      <c r="K4573" s="4"/>
    </row>
    <row r="4574" spans="1:11" ht="15">
      <c r="A4574" s="5">
        <v>4515</v>
      </c>
      <c r="B4574" s="721"/>
      <c r="F4574" s="4" t="s">
        <v>4914</v>
      </c>
      <c r="G4574" s="1" t="b">
        <f t="shared" ca="1" si="72"/>
        <v>1</v>
      </c>
      <c r="H4574" s="1505" t="str" cm="1">
        <f t="array" aca="1" ref="H4574" ca="1">IF(I4574&lt;&gt;"",INDIRECT("'"&amp;I4574&amp;"'!"&amp;J4574),"")</f>
        <v/>
      </c>
      <c r="I4574" s="1510"/>
      <c r="J4574" s="1506"/>
      <c r="K4574" s="4"/>
    </row>
    <row r="4575" spans="1:11" ht="15">
      <c r="A4575" s="5">
        <v>4516</v>
      </c>
      <c r="B4575" s="721"/>
      <c r="F4575" s="4" t="s">
        <v>4914</v>
      </c>
      <c r="G4575" s="1" t="b">
        <f t="shared" ca="1" si="72"/>
        <v>1</v>
      </c>
      <c r="H4575" s="1505" t="str" cm="1">
        <f t="array" aca="1" ref="H4575" ca="1">IF(I4575&lt;&gt;"",INDIRECT("'"&amp;I4575&amp;"'!"&amp;J4575),"")</f>
        <v/>
      </c>
      <c r="I4575" s="1510"/>
      <c r="J4575" s="1506"/>
      <c r="K4575" s="4"/>
    </row>
    <row r="4576" spans="1:11" ht="15">
      <c r="A4576" s="5">
        <v>4517</v>
      </c>
      <c r="B4576" s="721"/>
      <c r="F4576" s="4" t="s">
        <v>4914</v>
      </c>
      <c r="G4576" s="1" t="b">
        <f t="shared" ref="G4576:G4639" ca="1" si="73">H4576=B4576</f>
        <v>1</v>
      </c>
      <c r="H4576" s="1505" t="str" cm="1">
        <f t="array" aca="1" ref="H4576" ca="1">IF(I4576&lt;&gt;"",INDIRECT("'"&amp;I4576&amp;"'!"&amp;J4576),"")</f>
        <v/>
      </c>
      <c r="I4576" s="1510"/>
      <c r="J4576" s="1506"/>
      <c r="K4576" s="4"/>
    </row>
    <row r="4577" spans="1:11" ht="15">
      <c r="A4577" s="5">
        <v>4518</v>
      </c>
      <c r="B4577" s="721"/>
      <c r="F4577" s="4" t="s">
        <v>4914</v>
      </c>
      <c r="G4577" s="1" t="b">
        <f t="shared" ca="1" si="73"/>
        <v>1</v>
      </c>
      <c r="H4577" s="1505" t="str" cm="1">
        <f t="array" aca="1" ref="H4577" ca="1">IF(I4577&lt;&gt;"",INDIRECT("'"&amp;I4577&amp;"'!"&amp;J4577),"")</f>
        <v/>
      </c>
      <c r="I4577" s="1510"/>
      <c r="J4577" s="1506"/>
      <c r="K4577" s="4"/>
    </row>
    <row r="4578" spans="1:11" ht="15">
      <c r="A4578" s="5">
        <v>4519</v>
      </c>
      <c r="B4578" s="721"/>
      <c r="F4578" s="4" t="s">
        <v>4914</v>
      </c>
      <c r="G4578" s="1" t="b">
        <f t="shared" ca="1" si="73"/>
        <v>1</v>
      </c>
      <c r="H4578" s="1505" t="str" cm="1">
        <f t="array" aca="1" ref="H4578" ca="1">IF(I4578&lt;&gt;"",INDIRECT("'"&amp;I4578&amp;"'!"&amp;J4578),"")</f>
        <v/>
      </c>
      <c r="I4578" s="1510"/>
      <c r="J4578" s="1506"/>
      <c r="K4578" s="4"/>
    </row>
    <row r="4579" spans="1:11" ht="15">
      <c r="A4579" s="5">
        <v>4520</v>
      </c>
      <c r="B4579" s="721"/>
      <c r="F4579" s="4" t="s">
        <v>4914</v>
      </c>
      <c r="G4579" s="1" t="b">
        <f t="shared" ca="1" si="73"/>
        <v>1</v>
      </c>
      <c r="H4579" s="1505" t="str" cm="1">
        <f t="array" aca="1" ref="H4579" ca="1">IF(I4579&lt;&gt;"",INDIRECT("'"&amp;I4579&amp;"'!"&amp;J4579),"")</f>
        <v/>
      </c>
      <c r="I4579" s="1510"/>
      <c r="J4579" s="1506"/>
      <c r="K4579" s="4"/>
    </row>
    <row r="4580" spans="1:11" ht="15">
      <c r="A4580" s="5">
        <v>4521</v>
      </c>
      <c r="B4580" s="721"/>
      <c r="F4580" s="4" t="s">
        <v>4914</v>
      </c>
      <c r="G4580" s="1" t="b">
        <f t="shared" ca="1" si="73"/>
        <v>1</v>
      </c>
      <c r="H4580" s="1505" t="str" cm="1">
        <f t="array" aca="1" ref="H4580" ca="1">IF(I4580&lt;&gt;"",INDIRECT("'"&amp;I4580&amp;"'!"&amp;J4580),"")</f>
        <v/>
      </c>
      <c r="I4580" s="1510"/>
      <c r="J4580" s="1506"/>
      <c r="K4580" s="4"/>
    </row>
    <row r="4581" spans="1:11" ht="15">
      <c r="A4581" s="5">
        <v>4522</v>
      </c>
      <c r="B4581" s="721"/>
      <c r="F4581" s="4" t="s">
        <v>4914</v>
      </c>
      <c r="G4581" s="1" t="b">
        <f t="shared" ca="1" si="73"/>
        <v>1</v>
      </c>
      <c r="H4581" s="1505" t="str" cm="1">
        <f t="array" aca="1" ref="H4581" ca="1">IF(I4581&lt;&gt;"",INDIRECT("'"&amp;I4581&amp;"'!"&amp;J4581),"")</f>
        <v/>
      </c>
      <c r="I4581" s="1510"/>
      <c r="J4581" s="1506"/>
      <c r="K4581" s="4"/>
    </row>
    <row r="4582" spans="1:11" ht="15">
      <c r="A4582" s="5">
        <v>4523</v>
      </c>
      <c r="B4582" s="721"/>
      <c r="F4582" s="4" t="s">
        <v>4914</v>
      </c>
      <c r="G4582" s="1" t="b">
        <f t="shared" ca="1" si="73"/>
        <v>1</v>
      </c>
      <c r="H4582" s="1505" t="str" cm="1">
        <f t="array" aca="1" ref="H4582" ca="1">IF(I4582&lt;&gt;"",INDIRECT("'"&amp;I4582&amp;"'!"&amp;J4582),"")</f>
        <v/>
      </c>
      <c r="I4582" s="1510"/>
      <c r="J4582" s="1506"/>
      <c r="K4582" s="4"/>
    </row>
    <row r="4583" spans="1:11" ht="15">
      <c r="A4583" s="5">
        <v>4524</v>
      </c>
      <c r="B4583" s="721"/>
      <c r="F4583" s="4" t="s">
        <v>4914</v>
      </c>
      <c r="G4583" s="1" t="b">
        <f t="shared" ca="1" si="73"/>
        <v>1</v>
      </c>
      <c r="H4583" s="1505" t="str" cm="1">
        <f t="array" aca="1" ref="H4583" ca="1">IF(I4583&lt;&gt;"",INDIRECT("'"&amp;I4583&amp;"'!"&amp;J4583),"")</f>
        <v/>
      </c>
      <c r="I4583" s="1510"/>
      <c r="J4583" s="1506"/>
      <c r="K4583" s="4"/>
    </row>
    <row r="4584" spans="1:11" ht="15">
      <c r="A4584" s="5">
        <v>4525</v>
      </c>
      <c r="B4584" s="721"/>
      <c r="F4584" s="4" t="s">
        <v>4914</v>
      </c>
      <c r="G4584" s="1" t="b">
        <f t="shared" ca="1" si="73"/>
        <v>1</v>
      </c>
      <c r="H4584" s="1505" t="str" cm="1">
        <f t="array" aca="1" ref="H4584" ca="1">IF(I4584&lt;&gt;"",INDIRECT("'"&amp;I4584&amp;"'!"&amp;J4584),"")</f>
        <v/>
      </c>
      <c r="I4584" s="1510"/>
      <c r="J4584" s="1506"/>
      <c r="K4584" s="4"/>
    </row>
    <row r="4585" spans="1:11" ht="15">
      <c r="A4585" s="5">
        <v>4526</v>
      </c>
      <c r="B4585" s="721"/>
      <c r="F4585" s="4" t="s">
        <v>4914</v>
      </c>
      <c r="G4585" s="1" t="b">
        <f t="shared" ca="1" si="73"/>
        <v>1</v>
      </c>
      <c r="H4585" s="1505" t="str" cm="1">
        <f t="array" aca="1" ref="H4585" ca="1">IF(I4585&lt;&gt;"",INDIRECT("'"&amp;I4585&amp;"'!"&amp;J4585),"")</f>
        <v/>
      </c>
      <c r="I4585" s="1510"/>
      <c r="J4585" s="1506"/>
      <c r="K4585" s="4"/>
    </row>
    <row r="4586" spans="1:11" ht="15">
      <c r="A4586" s="5">
        <v>4527</v>
      </c>
      <c r="B4586" s="721"/>
      <c r="F4586" s="4" t="s">
        <v>4914</v>
      </c>
      <c r="G4586" s="1" t="b">
        <f t="shared" ca="1" si="73"/>
        <v>1</v>
      </c>
      <c r="H4586" s="1505" t="str" cm="1">
        <f t="array" aca="1" ref="H4586" ca="1">IF(I4586&lt;&gt;"",INDIRECT("'"&amp;I4586&amp;"'!"&amp;J4586),"")</f>
        <v/>
      </c>
      <c r="I4586" s="1510"/>
      <c r="J4586" s="1506"/>
      <c r="K4586" s="4"/>
    </row>
    <row r="4587" spans="1:11" ht="15">
      <c r="A4587" s="5">
        <v>4528</v>
      </c>
      <c r="B4587" s="721"/>
      <c r="F4587" s="4" t="s">
        <v>4914</v>
      </c>
      <c r="G4587" s="1" t="b">
        <f t="shared" ca="1" si="73"/>
        <v>1</v>
      </c>
      <c r="H4587" s="1505" t="str" cm="1">
        <f t="array" aca="1" ref="H4587" ca="1">IF(I4587&lt;&gt;"",INDIRECT("'"&amp;I4587&amp;"'!"&amp;J4587),"")</f>
        <v/>
      </c>
      <c r="I4587" s="1510"/>
      <c r="J4587" s="1506"/>
      <c r="K4587" s="4"/>
    </row>
    <row r="4588" spans="1:11" ht="15">
      <c r="A4588" s="5">
        <v>4529</v>
      </c>
      <c r="B4588" s="721"/>
      <c r="F4588" s="4" t="s">
        <v>4914</v>
      </c>
      <c r="G4588" s="1" t="b">
        <f t="shared" ca="1" si="73"/>
        <v>1</v>
      </c>
      <c r="H4588" s="1505" t="str" cm="1">
        <f t="array" aca="1" ref="H4588" ca="1">IF(I4588&lt;&gt;"",INDIRECT("'"&amp;I4588&amp;"'!"&amp;J4588),"")</f>
        <v/>
      </c>
      <c r="I4588" s="1510"/>
      <c r="J4588" s="1506"/>
      <c r="K4588" s="4"/>
    </row>
    <row r="4589" spans="1:11" ht="15">
      <c r="A4589" s="5">
        <v>4530</v>
      </c>
      <c r="B4589" s="721"/>
      <c r="F4589" s="4" t="s">
        <v>4914</v>
      </c>
      <c r="G4589" s="1" t="b">
        <f t="shared" ca="1" si="73"/>
        <v>1</v>
      </c>
      <c r="H4589" s="1505" t="str" cm="1">
        <f t="array" aca="1" ref="H4589" ca="1">IF(I4589&lt;&gt;"",INDIRECT("'"&amp;I4589&amp;"'!"&amp;J4589),"")</f>
        <v/>
      </c>
      <c r="I4589" s="1510"/>
      <c r="J4589" s="1506"/>
      <c r="K4589" s="4"/>
    </row>
    <row r="4590" spans="1:11" ht="15">
      <c r="A4590" s="5">
        <v>4531</v>
      </c>
      <c r="B4590" s="721"/>
      <c r="F4590" s="4" t="s">
        <v>4914</v>
      </c>
      <c r="G4590" s="1" t="b">
        <f t="shared" ca="1" si="73"/>
        <v>1</v>
      </c>
      <c r="H4590" s="1505" t="str" cm="1">
        <f t="array" aca="1" ref="H4590" ca="1">IF(I4590&lt;&gt;"",INDIRECT("'"&amp;I4590&amp;"'!"&amp;J4590),"")</f>
        <v/>
      </c>
      <c r="I4590" s="1510"/>
      <c r="J4590" s="1506"/>
      <c r="K4590" s="4"/>
    </row>
    <row r="4591" spans="1:11" ht="15">
      <c r="A4591" s="5">
        <v>4532</v>
      </c>
      <c r="B4591" s="721"/>
      <c r="F4591" s="4" t="s">
        <v>4914</v>
      </c>
      <c r="G4591" s="1" t="b">
        <f t="shared" ca="1" si="73"/>
        <v>1</v>
      </c>
      <c r="H4591" s="1505" t="str" cm="1">
        <f t="array" aca="1" ref="H4591" ca="1">IF(I4591&lt;&gt;"",INDIRECT("'"&amp;I4591&amp;"'!"&amp;J4591),"")</f>
        <v/>
      </c>
      <c r="I4591" s="1510"/>
      <c r="J4591" s="1506"/>
      <c r="K4591" s="4"/>
    </row>
    <row r="4592" spans="1:11" ht="15">
      <c r="A4592" s="5">
        <v>4533</v>
      </c>
      <c r="B4592" s="721"/>
      <c r="F4592" s="4" t="s">
        <v>4914</v>
      </c>
      <c r="G4592" s="1" t="b">
        <f t="shared" ca="1" si="73"/>
        <v>1</v>
      </c>
      <c r="H4592" s="1505" t="str" cm="1">
        <f t="array" aca="1" ref="H4592" ca="1">IF(I4592&lt;&gt;"",INDIRECT("'"&amp;I4592&amp;"'!"&amp;J4592),"")</f>
        <v/>
      </c>
      <c r="I4592" s="1510"/>
      <c r="J4592" s="1506"/>
      <c r="K4592" s="4"/>
    </row>
    <row r="4593" spans="1:11" ht="15">
      <c r="A4593" s="5">
        <v>4534</v>
      </c>
      <c r="B4593" s="721"/>
      <c r="F4593" s="4" t="s">
        <v>4914</v>
      </c>
      <c r="G4593" s="1" t="b">
        <f t="shared" ca="1" si="73"/>
        <v>1</v>
      </c>
      <c r="H4593" s="1505" t="str" cm="1">
        <f t="array" aca="1" ref="H4593" ca="1">IF(I4593&lt;&gt;"",INDIRECT("'"&amp;I4593&amp;"'!"&amp;J4593),"")</f>
        <v/>
      </c>
      <c r="I4593" s="1510"/>
      <c r="J4593" s="1506"/>
      <c r="K4593" s="4"/>
    </row>
    <row r="4594" spans="1:11" ht="15">
      <c r="A4594" s="5">
        <v>4535</v>
      </c>
      <c r="B4594" s="721"/>
      <c r="F4594" s="4" t="s">
        <v>4914</v>
      </c>
      <c r="G4594" s="1" t="b">
        <f t="shared" ca="1" si="73"/>
        <v>1</v>
      </c>
      <c r="H4594" s="1505" t="str" cm="1">
        <f t="array" aca="1" ref="H4594" ca="1">IF(I4594&lt;&gt;"",INDIRECT("'"&amp;I4594&amp;"'!"&amp;J4594),"")</f>
        <v/>
      </c>
      <c r="I4594" s="1510"/>
      <c r="J4594" s="1506"/>
      <c r="K4594" s="4"/>
    </row>
    <row r="4595" spans="1:11" ht="15">
      <c r="A4595" s="5">
        <v>4536</v>
      </c>
      <c r="B4595" s="721"/>
      <c r="F4595" s="4" t="s">
        <v>4914</v>
      </c>
      <c r="G4595" s="1" t="b">
        <f t="shared" ca="1" si="73"/>
        <v>1</v>
      </c>
      <c r="H4595" s="1505" t="str" cm="1">
        <f t="array" aca="1" ref="H4595" ca="1">IF(I4595&lt;&gt;"",INDIRECT("'"&amp;I4595&amp;"'!"&amp;J4595),"")</f>
        <v/>
      </c>
      <c r="I4595" s="1510"/>
      <c r="J4595" s="1506"/>
      <c r="K4595" s="4"/>
    </row>
    <row r="4596" spans="1:11" ht="15">
      <c r="A4596" s="5">
        <v>4537</v>
      </c>
      <c r="B4596" s="721"/>
      <c r="F4596" s="4" t="s">
        <v>4914</v>
      </c>
      <c r="G4596" s="1" t="b">
        <f t="shared" ca="1" si="73"/>
        <v>1</v>
      </c>
      <c r="H4596" s="1505" t="str" cm="1">
        <f t="array" aca="1" ref="H4596" ca="1">IF(I4596&lt;&gt;"",INDIRECT("'"&amp;I4596&amp;"'!"&amp;J4596),"")</f>
        <v/>
      </c>
      <c r="I4596" s="1510"/>
      <c r="J4596" s="1506"/>
      <c r="K4596" s="4"/>
    </row>
    <row r="4597" spans="1:11" ht="15">
      <c r="A4597" s="5">
        <v>4538</v>
      </c>
      <c r="B4597" s="721"/>
      <c r="F4597" s="4" t="s">
        <v>4914</v>
      </c>
      <c r="G4597" s="1" t="b">
        <f t="shared" ca="1" si="73"/>
        <v>1</v>
      </c>
      <c r="H4597" s="1505" t="str" cm="1">
        <f t="array" aca="1" ref="H4597" ca="1">IF(I4597&lt;&gt;"",INDIRECT("'"&amp;I4597&amp;"'!"&amp;J4597),"")</f>
        <v/>
      </c>
      <c r="I4597" s="1510"/>
      <c r="J4597" s="1506"/>
      <c r="K4597" s="4"/>
    </row>
    <row r="4598" spans="1:11" ht="15">
      <c r="A4598" s="5">
        <v>4539</v>
      </c>
      <c r="B4598" s="721"/>
      <c r="F4598" s="4" t="s">
        <v>4914</v>
      </c>
      <c r="G4598" s="1" t="b">
        <f t="shared" ca="1" si="73"/>
        <v>1</v>
      </c>
      <c r="H4598" s="1505" t="str" cm="1">
        <f t="array" aca="1" ref="H4598" ca="1">IF(I4598&lt;&gt;"",INDIRECT("'"&amp;I4598&amp;"'!"&amp;J4598),"")</f>
        <v/>
      </c>
      <c r="I4598" s="1510"/>
      <c r="J4598" s="1506"/>
      <c r="K4598" s="4"/>
    </row>
    <row r="4599" spans="1:11" ht="15">
      <c r="A4599" s="5">
        <v>4540</v>
      </c>
      <c r="B4599" s="721"/>
      <c r="F4599" s="4" t="s">
        <v>4914</v>
      </c>
      <c r="G4599" s="1" t="b">
        <f t="shared" ca="1" si="73"/>
        <v>1</v>
      </c>
      <c r="H4599" s="1505" t="str" cm="1">
        <f t="array" aca="1" ref="H4599" ca="1">IF(I4599&lt;&gt;"",INDIRECT("'"&amp;I4599&amp;"'!"&amp;J4599),"")</f>
        <v/>
      </c>
      <c r="I4599" s="1510"/>
      <c r="J4599" s="1506"/>
      <c r="K4599" s="4"/>
    </row>
    <row r="4600" spans="1:11" ht="15">
      <c r="A4600" s="5">
        <v>4541</v>
      </c>
      <c r="B4600" s="721"/>
      <c r="F4600" s="4" t="s">
        <v>4914</v>
      </c>
      <c r="G4600" s="1" t="b">
        <f t="shared" ca="1" si="73"/>
        <v>1</v>
      </c>
      <c r="H4600" s="1505" t="str" cm="1">
        <f t="array" aca="1" ref="H4600" ca="1">IF(I4600&lt;&gt;"",INDIRECT("'"&amp;I4600&amp;"'!"&amp;J4600),"")</f>
        <v/>
      </c>
      <c r="I4600" s="1510"/>
      <c r="J4600" s="1506"/>
      <c r="K4600" s="4"/>
    </row>
    <row r="4601" spans="1:11" ht="15">
      <c r="A4601" s="5">
        <v>4542</v>
      </c>
      <c r="B4601" s="721"/>
      <c r="F4601" s="4" t="s">
        <v>4914</v>
      </c>
      <c r="G4601" s="1" t="b">
        <f t="shared" ca="1" si="73"/>
        <v>1</v>
      </c>
      <c r="H4601" s="1505" t="str" cm="1">
        <f t="array" aca="1" ref="H4601" ca="1">IF(I4601&lt;&gt;"",INDIRECT("'"&amp;I4601&amp;"'!"&amp;J4601),"")</f>
        <v/>
      </c>
      <c r="I4601" s="1510"/>
      <c r="J4601" s="1506"/>
      <c r="K4601" s="4"/>
    </row>
    <row r="4602" spans="1:11" ht="15">
      <c r="A4602" s="5">
        <v>4543</v>
      </c>
      <c r="B4602" s="721"/>
      <c r="F4602" s="4" t="s">
        <v>4914</v>
      </c>
      <c r="G4602" s="1" t="b">
        <f t="shared" ca="1" si="73"/>
        <v>1</v>
      </c>
      <c r="H4602" s="1505" t="str" cm="1">
        <f t="array" aca="1" ref="H4602" ca="1">IF(I4602&lt;&gt;"",INDIRECT("'"&amp;I4602&amp;"'!"&amp;J4602),"")</f>
        <v/>
      </c>
      <c r="I4602" s="1510"/>
      <c r="J4602" s="1506"/>
      <c r="K4602" s="4"/>
    </row>
    <row r="4603" spans="1:11" ht="15">
      <c r="A4603" s="5">
        <v>4544</v>
      </c>
      <c r="B4603" s="721"/>
      <c r="F4603" s="4" t="s">
        <v>4914</v>
      </c>
      <c r="G4603" s="1" t="b">
        <f t="shared" ca="1" si="73"/>
        <v>1</v>
      </c>
      <c r="H4603" s="1505" t="str" cm="1">
        <f t="array" aca="1" ref="H4603" ca="1">IF(I4603&lt;&gt;"",INDIRECT("'"&amp;I4603&amp;"'!"&amp;J4603),"")</f>
        <v/>
      </c>
      <c r="I4603" s="1510"/>
      <c r="J4603" s="1506"/>
      <c r="K4603" s="4"/>
    </row>
    <row r="4604" spans="1:11" ht="15">
      <c r="A4604" s="5">
        <v>4545</v>
      </c>
      <c r="B4604" s="721"/>
      <c r="F4604" s="4" t="s">
        <v>4914</v>
      </c>
      <c r="G4604" s="1" t="b">
        <f t="shared" ca="1" si="73"/>
        <v>1</v>
      </c>
      <c r="H4604" s="1505" t="str" cm="1">
        <f t="array" aca="1" ref="H4604" ca="1">IF(I4604&lt;&gt;"",INDIRECT("'"&amp;I4604&amp;"'!"&amp;J4604),"")</f>
        <v/>
      </c>
      <c r="I4604" s="1510"/>
      <c r="J4604" s="1506"/>
      <c r="K4604" s="4"/>
    </row>
    <row r="4605" spans="1:11" ht="15">
      <c r="A4605" s="5">
        <v>4546</v>
      </c>
      <c r="B4605" s="721"/>
      <c r="F4605" s="4" t="s">
        <v>4914</v>
      </c>
      <c r="G4605" s="1" t="b">
        <f t="shared" ca="1" si="73"/>
        <v>1</v>
      </c>
      <c r="H4605" s="1505" t="str" cm="1">
        <f t="array" aca="1" ref="H4605" ca="1">IF(I4605&lt;&gt;"",INDIRECT("'"&amp;I4605&amp;"'!"&amp;J4605),"")</f>
        <v/>
      </c>
      <c r="I4605" s="1510"/>
      <c r="J4605" s="1506"/>
      <c r="K4605" s="4"/>
    </row>
    <row r="4606" spans="1:11" ht="15">
      <c r="A4606" s="5">
        <v>4547</v>
      </c>
      <c r="B4606" s="721"/>
      <c r="F4606" s="4" t="s">
        <v>4914</v>
      </c>
      <c r="G4606" s="1" t="b">
        <f t="shared" ca="1" si="73"/>
        <v>1</v>
      </c>
      <c r="H4606" s="1505" t="str" cm="1">
        <f t="array" aca="1" ref="H4606" ca="1">IF(I4606&lt;&gt;"",INDIRECT("'"&amp;I4606&amp;"'!"&amp;J4606),"")</f>
        <v/>
      </c>
      <c r="I4606" s="1510"/>
      <c r="J4606" s="1506"/>
      <c r="K4606" s="4"/>
    </row>
    <row r="4607" spans="1:11" ht="15">
      <c r="A4607" s="5">
        <v>4548</v>
      </c>
      <c r="B4607" s="721"/>
      <c r="F4607" s="4" t="s">
        <v>4914</v>
      </c>
      <c r="G4607" s="1" t="b">
        <f t="shared" ca="1" si="73"/>
        <v>1</v>
      </c>
      <c r="H4607" s="1505" t="str" cm="1">
        <f t="array" aca="1" ref="H4607" ca="1">IF(I4607&lt;&gt;"",INDIRECT("'"&amp;I4607&amp;"'!"&amp;J4607),"")</f>
        <v/>
      </c>
      <c r="I4607" s="1510"/>
      <c r="J4607" s="1506"/>
      <c r="K4607" s="4"/>
    </row>
    <row r="4608" spans="1:11" ht="15">
      <c r="A4608" s="5">
        <v>4549</v>
      </c>
      <c r="B4608" s="721"/>
      <c r="F4608" s="4" t="s">
        <v>4914</v>
      </c>
      <c r="G4608" s="1" t="b">
        <f t="shared" ca="1" si="73"/>
        <v>1</v>
      </c>
      <c r="H4608" s="1505" t="str" cm="1">
        <f t="array" aca="1" ref="H4608" ca="1">IF(I4608&lt;&gt;"",INDIRECT("'"&amp;I4608&amp;"'!"&amp;J4608),"")</f>
        <v/>
      </c>
      <c r="I4608" s="1510"/>
      <c r="J4608" s="1506"/>
      <c r="K4608" s="4"/>
    </row>
    <row r="4609" spans="1:11" ht="15">
      <c r="A4609" s="5">
        <v>4550</v>
      </c>
      <c r="B4609" s="721"/>
      <c r="F4609" s="4" t="s">
        <v>4914</v>
      </c>
      <c r="G4609" s="1" t="b">
        <f t="shared" ca="1" si="73"/>
        <v>1</v>
      </c>
      <c r="H4609" s="1505" t="str" cm="1">
        <f t="array" aca="1" ref="H4609" ca="1">IF(I4609&lt;&gt;"",INDIRECT("'"&amp;I4609&amp;"'!"&amp;J4609),"")</f>
        <v/>
      </c>
      <c r="I4609" s="1510"/>
      <c r="J4609" s="1506"/>
      <c r="K4609" s="4"/>
    </row>
    <row r="4610" spans="1:11" ht="15">
      <c r="A4610" s="5">
        <v>4551</v>
      </c>
      <c r="B4610" s="721"/>
      <c r="F4610" s="4" t="s">
        <v>4914</v>
      </c>
      <c r="G4610" s="1" t="b">
        <f t="shared" ca="1" si="73"/>
        <v>1</v>
      </c>
      <c r="H4610" s="1505" t="str" cm="1">
        <f t="array" aca="1" ref="H4610" ca="1">IF(I4610&lt;&gt;"",INDIRECT("'"&amp;I4610&amp;"'!"&amp;J4610),"")</f>
        <v/>
      </c>
      <c r="I4610" s="1510"/>
      <c r="J4610" s="1506"/>
      <c r="K4610" s="4"/>
    </row>
    <row r="4611" spans="1:11" ht="15">
      <c r="A4611" s="5">
        <v>4552</v>
      </c>
      <c r="B4611" s="721"/>
      <c r="F4611" s="4" t="s">
        <v>4914</v>
      </c>
      <c r="G4611" s="1" t="b">
        <f t="shared" ca="1" si="73"/>
        <v>1</v>
      </c>
      <c r="H4611" s="1505" t="str" cm="1">
        <f t="array" aca="1" ref="H4611" ca="1">IF(I4611&lt;&gt;"",INDIRECT("'"&amp;I4611&amp;"'!"&amp;J4611),"")</f>
        <v/>
      </c>
      <c r="I4611" s="1510"/>
      <c r="J4611" s="1506"/>
      <c r="K4611" s="4"/>
    </row>
    <row r="4612" spans="1:11" ht="15">
      <c r="A4612" s="5">
        <v>4553</v>
      </c>
      <c r="B4612" s="721"/>
      <c r="F4612" s="4" t="s">
        <v>4914</v>
      </c>
      <c r="G4612" s="1" t="b">
        <f t="shared" ca="1" si="73"/>
        <v>1</v>
      </c>
      <c r="H4612" s="1505" t="str" cm="1">
        <f t="array" aca="1" ref="H4612" ca="1">IF(I4612&lt;&gt;"",INDIRECT("'"&amp;I4612&amp;"'!"&amp;J4612),"")</f>
        <v/>
      </c>
      <c r="I4612" s="1510"/>
      <c r="J4612" s="1506"/>
      <c r="K4612" s="4"/>
    </row>
    <row r="4613" spans="1:11" ht="15">
      <c r="A4613" s="5">
        <v>4554</v>
      </c>
      <c r="B4613" s="721"/>
      <c r="F4613" s="4" t="s">
        <v>4914</v>
      </c>
      <c r="G4613" s="1" t="b">
        <f t="shared" ca="1" si="73"/>
        <v>1</v>
      </c>
      <c r="H4613" s="1505" t="str" cm="1">
        <f t="array" aca="1" ref="H4613" ca="1">IF(I4613&lt;&gt;"",INDIRECT("'"&amp;I4613&amp;"'!"&amp;J4613),"")</f>
        <v/>
      </c>
      <c r="I4613" s="1510"/>
      <c r="J4613" s="1506"/>
      <c r="K4613" s="4"/>
    </row>
    <row r="4614" spans="1:11" ht="15">
      <c r="A4614" s="5">
        <v>4555</v>
      </c>
      <c r="B4614" s="721"/>
      <c r="F4614" s="4" t="s">
        <v>4914</v>
      </c>
      <c r="G4614" s="1" t="b">
        <f t="shared" ca="1" si="73"/>
        <v>1</v>
      </c>
      <c r="H4614" s="1505" t="str" cm="1">
        <f t="array" aca="1" ref="H4614" ca="1">IF(I4614&lt;&gt;"",INDIRECT("'"&amp;I4614&amp;"'!"&amp;J4614),"")</f>
        <v/>
      </c>
      <c r="I4614" s="1510"/>
      <c r="J4614" s="1506"/>
      <c r="K4614" s="4"/>
    </row>
    <row r="4615" spans="1:11" ht="15">
      <c r="A4615" s="5">
        <v>4556</v>
      </c>
      <c r="B4615" s="721"/>
      <c r="F4615" s="4" t="s">
        <v>4914</v>
      </c>
      <c r="G4615" s="1" t="b">
        <f t="shared" ca="1" si="73"/>
        <v>1</v>
      </c>
      <c r="H4615" s="1505" t="str" cm="1">
        <f t="array" aca="1" ref="H4615" ca="1">IF(I4615&lt;&gt;"",INDIRECT("'"&amp;I4615&amp;"'!"&amp;J4615),"")</f>
        <v/>
      </c>
      <c r="I4615" s="1510"/>
      <c r="J4615" s="1506"/>
      <c r="K4615" s="4"/>
    </row>
    <row r="4616" spans="1:11" ht="15">
      <c r="A4616" s="5">
        <v>4557</v>
      </c>
      <c r="B4616" s="721"/>
      <c r="F4616" s="4" t="s">
        <v>4914</v>
      </c>
      <c r="G4616" s="1" t="b">
        <f t="shared" ca="1" si="73"/>
        <v>1</v>
      </c>
      <c r="H4616" s="1505" t="str" cm="1">
        <f t="array" aca="1" ref="H4616" ca="1">IF(I4616&lt;&gt;"",INDIRECT("'"&amp;I4616&amp;"'!"&amp;J4616),"")</f>
        <v/>
      </c>
      <c r="I4616" s="1510"/>
      <c r="J4616" s="1506"/>
      <c r="K4616" s="4"/>
    </row>
    <row r="4617" spans="1:11" ht="15">
      <c r="A4617" s="5">
        <v>4558</v>
      </c>
      <c r="B4617" s="721"/>
      <c r="F4617" s="4" t="s">
        <v>4914</v>
      </c>
      <c r="G4617" s="1" t="b">
        <f t="shared" ca="1" si="73"/>
        <v>1</v>
      </c>
      <c r="H4617" s="1505" t="str" cm="1">
        <f t="array" aca="1" ref="H4617" ca="1">IF(I4617&lt;&gt;"",INDIRECT("'"&amp;I4617&amp;"'!"&amp;J4617),"")</f>
        <v/>
      </c>
      <c r="I4617" s="1510"/>
      <c r="J4617" s="1506"/>
      <c r="K4617" s="4"/>
    </row>
    <row r="4618" spans="1:11" ht="15">
      <c r="A4618" s="5">
        <v>4559</v>
      </c>
      <c r="B4618" s="721"/>
      <c r="F4618" s="4" t="s">
        <v>4914</v>
      </c>
      <c r="G4618" s="1" t="b">
        <f t="shared" ca="1" si="73"/>
        <v>1</v>
      </c>
      <c r="H4618" s="1505" t="str" cm="1">
        <f t="array" aca="1" ref="H4618" ca="1">IF(I4618&lt;&gt;"",INDIRECT("'"&amp;I4618&amp;"'!"&amp;J4618),"")</f>
        <v/>
      </c>
      <c r="I4618" s="1510"/>
      <c r="J4618" s="1506"/>
      <c r="K4618" s="4"/>
    </row>
    <row r="4619" spans="1:11" ht="15">
      <c r="A4619" s="5">
        <v>4560</v>
      </c>
      <c r="B4619" s="721"/>
      <c r="F4619" s="4" t="s">
        <v>4914</v>
      </c>
      <c r="G4619" s="1" t="b">
        <f t="shared" ca="1" si="73"/>
        <v>1</v>
      </c>
      <c r="H4619" s="1505" t="str" cm="1">
        <f t="array" aca="1" ref="H4619" ca="1">IF(I4619&lt;&gt;"",INDIRECT("'"&amp;I4619&amp;"'!"&amp;J4619),"")</f>
        <v/>
      </c>
      <c r="I4619" s="1510"/>
      <c r="J4619" s="1506"/>
      <c r="K4619" s="4"/>
    </row>
    <row r="4620" spans="1:11" ht="15">
      <c r="A4620" s="5">
        <v>4561</v>
      </c>
      <c r="B4620" s="721"/>
      <c r="F4620" s="4" t="s">
        <v>4914</v>
      </c>
      <c r="G4620" s="1" t="b">
        <f t="shared" ca="1" si="73"/>
        <v>1</v>
      </c>
      <c r="H4620" s="1505" t="str" cm="1">
        <f t="array" aca="1" ref="H4620" ca="1">IF(I4620&lt;&gt;"",INDIRECT("'"&amp;I4620&amp;"'!"&amp;J4620),"")</f>
        <v/>
      </c>
      <c r="I4620" s="1510"/>
      <c r="J4620" s="1506"/>
      <c r="K4620" s="4"/>
    </row>
    <row r="4621" spans="1:11" ht="15">
      <c r="A4621" s="5">
        <v>4562</v>
      </c>
      <c r="B4621" s="721"/>
      <c r="F4621" s="4" t="s">
        <v>4914</v>
      </c>
      <c r="G4621" s="1" t="b">
        <f t="shared" ca="1" si="73"/>
        <v>1</v>
      </c>
      <c r="H4621" s="1505" t="str" cm="1">
        <f t="array" aca="1" ref="H4621" ca="1">IF(I4621&lt;&gt;"",INDIRECT("'"&amp;I4621&amp;"'!"&amp;J4621),"")</f>
        <v/>
      </c>
      <c r="I4621" s="1510"/>
      <c r="J4621" s="1506"/>
      <c r="K4621" s="4"/>
    </row>
    <row r="4622" spans="1:11" ht="15">
      <c r="A4622" s="5">
        <v>4563</v>
      </c>
      <c r="B4622" s="721"/>
      <c r="F4622" s="4" t="s">
        <v>4914</v>
      </c>
      <c r="G4622" s="1" t="b">
        <f t="shared" ca="1" si="73"/>
        <v>1</v>
      </c>
      <c r="H4622" s="1505" t="str" cm="1">
        <f t="array" aca="1" ref="H4622" ca="1">IF(I4622&lt;&gt;"",INDIRECT("'"&amp;I4622&amp;"'!"&amp;J4622),"")</f>
        <v/>
      </c>
      <c r="I4622" s="1510"/>
      <c r="J4622" s="1506"/>
      <c r="K4622" s="4"/>
    </row>
    <row r="4623" spans="1:11" ht="15">
      <c r="A4623" s="5">
        <v>4564</v>
      </c>
      <c r="B4623" s="721"/>
      <c r="F4623" s="4" t="s">
        <v>4914</v>
      </c>
      <c r="G4623" s="1" t="b">
        <f t="shared" ca="1" si="73"/>
        <v>1</v>
      </c>
      <c r="H4623" s="1505" t="str" cm="1">
        <f t="array" aca="1" ref="H4623" ca="1">IF(I4623&lt;&gt;"",INDIRECT("'"&amp;I4623&amp;"'!"&amp;J4623),"")</f>
        <v/>
      </c>
      <c r="I4623" s="1510"/>
      <c r="J4623" s="1506"/>
      <c r="K4623" s="4"/>
    </row>
    <row r="4624" spans="1:11" ht="15">
      <c r="A4624" s="5">
        <v>4565</v>
      </c>
      <c r="B4624" s="721"/>
      <c r="F4624" s="4" t="s">
        <v>4914</v>
      </c>
      <c r="G4624" s="1" t="b">
        <f t="shared" ca="1" si="73"/>
        <v>1</v>
      </c>
      <c r="H4624" s="1505" t="str" cm="1">
        <f t="array" aca="1" ref="H4624" ca="1">IF(I4624&lt;&gt;"",INDIRECT("'"&amp;I4624&amp;"'!"&amp;J4624),"")</f>
        <v/>
      </c>
      <c r="I4624" s="1510"/>
      <c r="J4624" s="1506"/>
      <c r="K4624" s="4"/>
    </row>
    <row r="4625" spans="1:11" ht="15">
      <c r="A4625" s="5">
        <v>4566</v>
      </c>
      <c r="B4625" s="721"/>
      <c r="F4625" s="4" t="s">
        <v>4914</v>
      </c>
      <c r="G4625" s="1" t="b">
        <f t="shared" ca="1" si="73"/>
        <v>1</v>
      </c>
      <c r="H4625" s="1505" t="str" cm="1">
        <f t="array" aca="1" ref="H4625" ca="1">IF(I4625&lt;&gt;"",INDIRECT("'"&amp;I4625&amp;"'!"&amp;J4625),"")</f>
        <v/>
      </c>
      <c r="I4625" s="1510"/>
      <c r="J4625" s="1506"/>
      <c r="K4625" s="4"/>
    </row>
    <row r="4626" spans="1:11" ht="15">
      <c r="A4626" s="5">
        <v>4567</v>
      </c>
      <c r="B4626" s="721"/>
      <c r="F4626" s="4" t="s">
        <v>4914</v>
      </c>
      <c r="G4626" s="1" t="b">
        <f t="shared" ca="1" si="73"/>
        <v>1</v>
      </c>
      <c r="H4626" s="1505" t="str" cm="1">
        <f t="array" aca="1" ref="H4626" ca="1">IF(I4626&lt;&gt;"",INDIRECT("'"&amp;I4626&amp;"'!"&amp;J4626),"")</f>
        <v/>
      </c>
      <c r="I4626" s="1510"/>
      <c r="J4626" s="1506"/>
      <c r="K4626" s="4"/>
    </row>
    <row r="4627" spans="1:11" ht="15">
      <c r="A4627" s="5">
        <v>4568</v>
      </c>
      <c r="B4627" s="721"/>
      <c r="F4627" s="4" t="s">
        <v>4914</v>
      </c>
      <c r="G4627" s="1" t="b">
        <f t="shared" ca="1" si="73"/>
        <v>1</v>
      </c>
      <c r="H4627" s="1505" t="str" cm="1">
        <f t="array" aca="1" ref="H4627" ca="1">IF(I4627&lt;&gt;"",INDIRECT("'"&amp;I4627&amp;"'!"&amp;J4627),"")</f>
        <v/>
      </c>
      <c r="I4627" s="1510"/>
      <c r="J4627" s="1506"/>
      <c r="K4627" s="4"/>
    </row>
    <row r="4628" spans="1:11" ht="15">
      <c r="A4628" s="5">
        <v>4569</v>
      </c>
      <c r="B4628" s="721"/>
      <c r="F4628" s="4" t="s">
        <v>4914</v>
      </c>
      <c r="G4628" s="1" t="b">
        <f t="shared" ca="1" si="73"/>
        <v>1</v>
      </c>
      <c r="H4628" s="1505" t="str" cm="1">
        <f t="array" aca="1" ref="H4628" ca="1">IF(I4628&lt;&gt;"",INDIRECT("'"&amp;I4628&amp;"'!"&amp;J4628),"")</f>
        <v/>
      </c>
      <c r="I4628" s="1510"/>
      <c r="J4628" s="1506"/>
      <c r="K4628" s="4"/>
    </row>
    <row r="4629" spans="1:11" ht="15">
      <c r="A4629" s="5">
        <v>4570</v>
      </c>
      <c r="B4629" s="721"/>
      <c r="F4629" s="4" t="s">
        <v>4914</v>
      </c>
      <c r="G4629" s="1" t="b">
        <f t="shared" ca="1" si="73"/>
        <v>1</v>
      </c>
      <c r="H4629" s="1505" t="str" cm="1">
        <f t="array" aca="1" ref="H4629" ca="1">IF(I4629&lt;&gt;"",INDIRECT("'"&amp;I4629&amp;"'!"&amp;J4629),"")</f>
        <v/>
      </c>
      <c r="I4629" s="1510"/>
      <c r="J4629" s="1506"/>
      <c r="K4629" s="4"/>
    </row>
    <row r="4630" spans="1:11" ht="15">
      <c r="A4630" s="5">
        <v>4571</v>
      </c>
      <c r="B4630" s="721"/>
      <c r="F4630" s="4" t="s">
        <v>4914</v>
      </c>
      <c r="G4630" s="1" t="b">
        <f t="shared" ca="1" si="73"/>
        <v>1</v>
      </c>
      <c r="H4630" s="1505" t="str" cm="1">
        <f t="array" aca="1" ref="H4630" ca="1">IF(I4630&lt;&gt;"",INDIRECT("'"&amp;I4630&amp;"'!"&amp;J4630),"")</f>
        <v/>
      </c>
      <c r="I4630" s="1510"/>
      <c r="J4630" s="1506"/>
      <c r="K4630" s="4"/>
    </row>
    <row r="4631" spans="1:11" ht="15">
      <c r="A4631" s="5">
        <v>4572</v>
      </c>
      <c r="B4631" s="721"/>
      <c r="F4631" s="4" t="s">
        <v>4914</v>
      </c>
      <c r="G4631" s="1" t="b">
        <f t="shared" ca="1" si="73"/>
        <v>1</v>
      </c>
      <c r="H4631" s="1505" t="str" cm="1">
        <f t="array" aca="1" ref="H4631" ca="1">IF(I4631&lt;&gt;"",INDIRECT("'"&amp;I4631&amp;"'!"&amp;J4631),"")</f>
        <v/>
      </c>
      <c r="I4631" s="1510"/>
      <c r="J4631" s="1506"/>
      <c r="K4631" s="4"/>
    </row>
    <row r="4632" spans="1:11" ht="15">
      <c r="A4632" s="5">
        <v>4573</v>
      </c>
      <c r="B4632" s="721"/>
      <c r="F4632" s="4" t="s">
        <v>4914</v>
      </c>
      <c r="G4632" s="1" t="b">
        <f t="shared" ca="1" si="73"/>
        <v>1</v>
      </c>
      <c r="H4632" s="1505" t="str" cm="1">
        <f t="array" aca="1" ref="H4632" ca="1">IF(I4632&lt;&gt;"",INDIRECT("'"&amp;I4632&amp;"'!"&amp;J4632),"")</f>
        <v/>
      </c>
      <c r="I4632" s="1510"/>
      <c r="J4632" s="1506"/>
      <c r="K4632" s="4"/>
    </row>
    <row r="4633" spans="1:11" ht="15">
      <c r="A4633" s="5">
        <v>4574</v>
      </c>
      <c r="B4633" s="721"/>
      <c r="F4633" s="4" t="s">
        <v>4914</v>
      </c>
      <c r="G4633" s="1" t="b">
        <f t="shared" ca="1" si="73"/>
        <v>1</v>
      </c>
      <c r="H4633" s="1505" t="str" cm="1">
        <f t="array" aca="1" ref="H4633" ca="1">IF(I4633&lt;&gt;"",INDIRECT("'"&amp;I4633&amp;"'!"&amp;J4633),"")</f>
        <v/>
      </c>
      <c r="I4633" s="1510"/>
      <c r="J4633" s="1506"/>
      <c r="K4633" s="4"/>
    </row>
    <row r="4634" spans="1:11" ht="15">
      <c r="A4634" s="5">
        <v>4575</v>
      </c>
      <c r="B4634" s="721"/>
      <c r="F4634" s="4" t="s">
        <v>4914</v>
      </c>
      <c r="G4634" s="1" t="b">
        <f t="shared" ca="1" si="73"/>
        <v>1</v>
      </c>
      <c r="H4634" s="1505" t="str" cm="1">
        <f t="array" aca="1" ref="H4634" ca="1">IF(I4634&lt;&gt;"",INDIRECT("'"&amp;I4634&amp;"'!"&amp;J4634),"")</f>
        <v/>
      </c>
      <c r="I4634" s="1510"/>
      <c r="J4634" s="1506"/>
      <c r="K4634" s="4"/>
    </row>
    <row r="4635" spans="1:11" ht="15">
      <c r="A4635" s="5">
        <v>4576</v>
      </c>
      <c r="B4635" s="721"/>
      <c r="F4635" s="4" t="s">
        <v>4914</v>
      </c>
      <c r="G4635" s="1" t="b">
        <f t="shared" ca="1" si="73"/>
        <v>1</v>
      </c>
      <c r="H4635" s="1505" t="str" cm="1">
        <f t="array" aca="1" ref="H4635" ca="1">IF(I4635&lt;&gt;"",INDIRECT("'"&amp;I4635&amp;"'!"&amp;J4635),"")</f>
        <v/>
      </c>
      <c r="I4635" s="1510"/>
      <c r="J4635" s="1506"/>
      <c r="K4635" s="4"/>
    </row>
    <row r="4636" spans="1:11" ht="15">
      <c r="A4636" s="5">
        <v>4577</v>
      </c>
      <c r="B4636" s="721"/>
      <c r="F4636" s="4" t="s">
        <v>4914</v>
      </c>
      <c r="G4636" s="1" t="b">
        <f t="shared" ca="1" si="73"/>
        <v>1</v>
      </c>
      <c r="H4636" s="1505" t="str" cm="1">
        <f t="array" aca="1" ref="H4636" ca="1">IF(I4636&lt;&gt;"",INDIRECT("'"&amp;I4636&amp;"'!"&amp;J4636),"")</f>
        <v/>
      </c>
      <c r="I4636" s="1510"/>
      <c r="J4636" s="1506"/>
      <c r="K4636" s="4"/>
    </row>
    <row r="4637" spans="1:11" ht="15">
      <c r="A4637" s="5">
        <v>4578</v>
      </c>
      <c r="B4637" s="721"/>
      <c r="F4637" s="4" t="s">
        <v>4914</v>
      </c>
      <c r="G4637" s="1" t="b">
        <f t="shared" ca="1" si="73"/>
        <v>1</v>
      </c>
      <c r="H4637" s="1505" t="str" cm="1">
        <f t="array" aca="1" ref="H4637" ca="1">IF(I4637&lt;&gt;"",INDIRECT("'"&amp;I4637&amp;"'!"&amp;J4637),"")</f>
        <v/>
      </c>
      <c r="I4637" s="1510"/>
      <c r="J4637" s="1506"/>
      <c r="K4637" s="4"/>
    </row>
    <row r="4638" spans="1:11" ht="15">
      <c r="A4638" s="5">
        <v>4579</v>
      </c>
      <c r="B4638" s="721"/>
      <c r="F4638" s="4" t="s">
        <v>4914</v>
      </c>
      <c r="G4638" s="1" t="b">
        <f t="shared" ca="1" si="73"/>
        <v>1</v>
      </c>
      <c r="H4638" s="1505" t="str" cm="1">
        <f t="array" aca="1" ref="H4638" ca="1">IF(I4638&lt;&gt;"",INDIRECT("'"&amp;I4638&amp;"'!"&amp;J4638),"")</f>
        <v/>
      </c>
      <c r="I4638" s="1510"/>
      <c r="J4638" s="1506"/>
      <c r="K4638" s="4"/>
    </row>
    <row r="4639" spans="1:11" ht="15">
      <c r="A4639" s="5">
        <v>4580</v>
      </c>
      <c r="B4639" s="721"/>
      <c r="F4639" s="4" t="s">
        <v>4914</v>
      </c>
      <c r="G4639" s="1" t="b">
        <f t="shared" ca="1" si="73"/>
        <v>1</v>
      </c>
      <c r="H4639" s="1505" t="str" cm="1">
        <f t="array" aca="1" ref="H4639" ca="1">IF(I4639&lt;&gt;"",INDIRECT("'"&amp;I4639&amp;"'!"&amp;J4639),"")</f>
        <v/>
      </c>
      <c r="I4639" s="1510"/>
      <c r="J4639" s="1506"/>
      <c r="K4639" s="4"/>
    </row>
    <row r="4640" spans="1:11" ht="15">
      <c r="A4640" s="5">
        <v>4581</v>
      </c>
      <c r="B4640" s="721"/>
      <c r="F4640" s="4" t="s">
        <v>4914</v>
      </c>
      <c r="G4640" s="1" t="b">
        <f t="shared" ref="G4640:G4703" ca="1" si="74">H4640=B4640</f>
        <v>1</v>
      </c>
      <c r="H4640" s="1505" t="str" cm="1">
        <f t="array" aca="1" ref="H4640" ca="1">IF(I4640&lt;&gt;"",INDIRECT("'"&amp;I4640&amp;"'!"&amp;J4640),"")</f>
        <v/>
      </c>
      <c r="I4640" s="1510"/>
      <c r="J4640" s="1506"/>
      <c r="K4640" s="4"/>
    </row>
    <row r="4641" spans="1:11" ht="15">
      <c r="A4641" s="5">
        <v>4582</v>
      </c>
      <c r="B4641" s="721"/>
      <c r="F4641" s="4" t="s">
        <v>4914</v>
      </c>
      <c r="G4641" s="1" t="b">
        <f t="shared" ca="1" si="74"/>
        <v>1</v>
      </c>
      <c r="H4641" s="1505" t="str" cm="1">
        <f t="array" aca="1" ref="H4641" ca="1">IF(I4641&lt;&gt;"",INDIRECT("'"&amp;I4641&amp;"'!"&amp;J4641),"")</f>
        <v/>
      </c>
      <c r="I4641" s="1510"/>
      <c r="J4641" s="1506"/>
      <c r="K4641" s="4"/>
    </row>
    <row r="4642" spans="1:11" ht="15">
      <c r="A4642" s="5">
        <v>4583</v>
      </c>
      <c r="B4642" s="721"/>
      <c r="F4642" s="4" t="s">
        <v>4914</v>
      </c>
      <c r="G4642" s="1" t="b">
        <f t="shared" ca="1" si="74"/>
        <v>1</v>
      </c>
      <c r="H4642" s="1505" t="str" cm="1">
        <f t="array" aca="1" ref="H4642" ca="1">IF(I4642&lt;&gt;"",INDIRECT("'"&amp;I4642&amp;"'!"&amp;J4642),"")</f>
        <v/>
      </c>
      <c r="I4642" s="1510"/>
      <c r="J4642" s="1506"/>
      <c r="K4642" s="4"/>
    </row>
    <row r="4643" spans="1:11" ht="15">
      <c r="A4643" s="5">
        <v>4584</v>
      </c>
      <c r="B4643" s="721"/>
      <c r="F4643" s="4" t="s">
        <v>4914</v>
      </c>
      <c r="G4643" s="1" t="b">
        <f t="shared" ca="1" si="74"/>
        <v>1</v>
      </c>
      <c r="H4643" s="1505" t="str" cm="1">
        <f t="array" aca="1" ref="H4643" ca="1">IF(I4643&lt;&gt;"",INDIRECT("'"&amp;I4643&amp;"'!"&amp;J4643),"")</f>
        <v/>
      </c>
      <c r="I4643" s="1510"/>
      <c r="J4643" s="1506"/>
      <c r="K4643" s="4"/>
    </row>
    <row r="4644" spans="1:11" ht="15">
      <c r="A4644" s="5">
        <v>4585</v>
      </c>
      <c r="B4644" s="721"/>
      <c r="F4644" s="4" t="s">
        <v>4914</v>
      </c>
      <c r="G4644" s="1" t="b">
        <f t="shared" ca="1" si="74"/>
        <v>1</v>
      </c>
      <c r="H4644" s="1505" t="str" cm="1">
        <f t="array" aca="1" ref="H4644" ca="1">IF(I4644&lt;&gt;"",INDIRECT("'"&amp;I4644&amp;"'!"&amp;J4644),"")</f>
        <v/>
      </c>
      <c r="I4644" s="1510"/>
      <c r="J4644" s="1506"/>
      <c r="K4644" s="4"/>
    </row>
    <row r="4645" spans="1:11" ht="15">
      <c r="A4645" s="5">
        <v>4586</v>
      </c>
      <c r="B4645" s="721"/>
      <c r="F4645" s="4" t="s">
        <v>4914</v>
      </c>
      <c r="G4645" s="1" t="b">
        <f t="shared" ca="1" si="74"/>
        <v>1</v>
      </c>
      <c r="H4645" s="1505" t="str" cm="1">
        <f t="array" aca="1" ref="H4645" ca="1">IF(I4645&lt;&gt;"",INDIRECT("'"&amp;I4645&amp;"'!"&amp;J4645),"")</f>
        <v/>
      </c>
      <c r="I4645" s="1510"/>
      <c r="J4645" s="1506"/>
      <c r="K4645" s="4"/>
    </row>
    <row r="4646" spans="1:11" ht="15">
      <c r="A4646" s="5">
        <v>4587</v>
      </c>
      <c r="B4646" s="721"/>
      <c r="F4646" s="4" t="s">
        <v>4914</v>
      </c>
      <c r="G4646" s="1" t="b">
        <f t="shared" ca="1" si="74"/>
        <v>1</v>
      </c>
      <c r="H4646" s="1505" t="str" cm="1">
        <f t="array" aca="1" ref="H4646" ca="1">IF(I4646&lt;&gt;"",INDIRECT("'"&amp;I4646&amp;"'!"&amp;J4646),"")</f>
        <v/>
      </c>
      <c r="I4646" s="1510"/>
      <c r="J4646" s="1506"/>
      <c r="K4646" s="4"/>
    </row>
    <row r="4647" spans="1:11" ht="15">
      <c r="A4647" s="5">
        <v>4588</v>
      </c>
      <c r="B4647" s="721"/>
      <c r="F4647" s="4" t="s">
        <v>4914</v>
      </c>
      <c r="G4647" s="1" t="b">
        <f t="shared" ca="1" si="74"/>
        <v>1</v>
      </c>
      <c r="H4647" s="1505" t="str" cm="1">
        <f t="array" aca="1" ref="H4647" ca="1">IF(I4647&lt;&gt;"",INDIRECT("'"&amp;I4647&amp;"'!"&amp;J4647),"")</f>
        <v/>
      </c>
      <c r="I4647" s="1510"/>
      <c r="J4647" s="1506"/>
      <c r="K4647" s="4"/>
    </row>
    <row r="4648" spans="1:11" ht="15">
      <c r="A4648" s="5">
        <v>4589</v>
      </c>
      <c r="B4648" s="721"/>
      <c r="F4648" s="4" t="s">
        <v>4914</v>
      </c>
      <c r="G4648" s="1" t="b">
        <f t="shared" ca="1" si="74"/>
        <v>1</v>
      </c>
      <c r="H4648" s="1505" t="str" cm="1">
        <f t="array" aca="1" ref="H4648" ca="1">IF(I4648&lt;&gt;"",INDIRECT("'"&amp;I4648&amp;"'!"&amp;J4648),"")</f>
        <v/>
      </c>
      <c r="I4648" s="1510"/>
      <c r="J4648" s="1506"/>
      <c r="K4648" s="4"/>
    </row>
    <row r="4649" spans="1:11" ht="15">
      <c r="A4649" s="5">
        <v>4590</v>
      </c>
      <c r="B4649" s="721"/>
      <c r="F4649" s="4" t="s">
        <v>4914</v>
      </c>
      <c r="G4649" s="1" t="b">
        <f t="shared" ca="1" si="74"/>
        <v>1</v>
      </c>
      <c r="H4649" s="1505" t="str" cm="1">
        <f t="array" aca="1" ref="H4649" ca="1">IF(I4649&lt;&gt;"",INDIRECT("'"&amp;I4649&amp;"'!"&amp;J4649),"")</f>
        <v/>
      </c>
      <c r="I4649" s="1510"/>
      <c r="J4649" s="1506"/>
      <c r="K4649" s="4"/>
    </row>
    <row r="4650" spans="1:11" ht="15">
      <c r="A4650" s="5">
        <v>4591</v>
      </c>
      <c r="B4650" s="721"/>
      <c r="F4650" s="4" t="s">
        <v>4914</v>
      </c>
      <c r="G4650" s="1" t="b">
        <f t="shared" ca="1" si="74"/>
        <v>1</v>
      </c>
      <c r="H4650" s="1505" t="str" cm="1">
        <f t="array" aca="1" ref="H4650" ca="1">IF(I4650&lt;&gt;"",INDIRECT("'"&amp;I4650&amp;"'!"&amp;J4650),"")</f>
        <v/>
      </c>
      <c r="I4650" s="1510"/>
      <c r="J4650" s="1506"/>
      <c r="K4650" s="4"/>
    </row>
    <row r="4651" spans="1:11" ht="15">
      <c r="A4651" s="5">
        <v>4592</v>
      </c>
      <c r="B4651" s="721"/>
      <c r="F4651" s="4" t="s">
        <v>4914</v>
      </c>
      <c r="G4651" s="1" t="b">
        <f t="shared" ca="1" si="74"/>
        <v>1</v>
      </c>
      <c r="H4651" s="1505" t="str" cm="1">
        <f t="array" aca="1" ref="H4651" ca="1">IF(I4651&lt;&gt;"",INDIRECT("'"&amp;I4651&amp;"'!"&amp;J4651),"")</f>
        <v/>
      </c>
      <c r="I4651" s="1510"/>
      <c r="J4651" s="1506"/>
      <c r="K4651" s="4"/>
    </row>
    <row r="4652" spans="1:11" ht="15">
      <c r="A4652" s="5">
        <v>4593</v>
      </c>
      <c r="B4652" s="721"/>
      <c r="F4652" s="4" t="s">
        <v>4914</v>
      </c>
      <c r="G4652" s="1" t="b">
        <f t="shared" ca="1" si="74"/>
        <v>1</v>
      </c>
      <c r="H4652" s="1505" t="str" cm="1">
        <f t="array" aca="1" ref="H4652" ca="1">IF(I4652&lt;&gt;"",INDIRECT("'"&amp;I4652&amp;"'!"&amp;J4652),"")</f>
        <v/>
      </c>
      <c r="I4652" s="1510"/>
      <c r="J4652" s="1506"/>
      <c r="K4652" s="4"/>
    </row>
    <row r="4653" spans="1:11" ht="15">
      <c r="A4653" s="5">
        <v>4594</v>
      </c>
      <c r="B4653" s="721"/>
      <c r="F4653" s="4" t="s">
        <v>4914</v>
      </c>
      <c r="G4653" s="1" t="b">
        <f t="shared" ca="1" si="74"/>
        <v>1</v>
      </c>
      <c r="H4653" s="1505" t="str" cm="1">
        <f t="array" aca="1" ref="H4653" ca="1">IF(I4653&lt;&gt;"",INDIRECT("'"&amp;I4653&amp;"'!"&amp;J4653),"")</f>
        <v/>
      </c>
      <c r="I4653" s="1510"/>
      <c r="J4653" s="1506"/>
      <c r="K4653" s="4"/>
    </row>
    <row r="4654" spans="1:11" ht="15">
      <c r="A4654" s="5">
        <v>4595</v>
      </c>
      <c r="B4654" s="721"/>
      <c r="F4654" s="4" t="s">
        <v>4914</v>
      </c>
      <c r="G4654" s="1" t="b">
        <f t="shared" ca="1" si="74"/>
        <v>1</v>
      </c>
      <c r="H4654" s="1505" t="str" cm="1">
        <f t="array" aca="1" ref="H4654" ca="1">IF(I4654&lt;&gt;"",INDIRECT("'"&amp;I4654&amp;"'!"&amp;J4654),"")</f>
        <v/>
      </c>
      <c r="I4654" s="1510"/>
      <c r="J4654" s="1506"/>
      <c r="K4654" s="4"/>
    </row>
    <row r="4655" spans="1:11" ht="15">
      <c r="A4655" s="5">
        <v>4596</v>
      </c>
      <c r="B4655" s="721"/>
      <c r="F4655" s="4" t="s">
        <v>4914</v>
      </c>
      <c r="G4655" s="1" t="b">
        <f t="shared" ca="1" si="74"/>
        <v>1</v>
      </c>
      <c r="H4655" s="1505" t="str" cm="1">
        <f t="array" aca="1" ref="H4655" ca="1">IF(I4655&lt;&gt;"",INDIRECT("'"&amp;I4655&amp;"'!"&amp;J4655),"")</f>
        <v/>
      </c>
      <c r="I4655" s="1510"/>
      <c r="J4655" s="1506"/>
      <c r="K4655" s="4"/>
    </row>
    <row r="4656" spans="1:11" ht="15">
      <c r="A4656" s="5">
        <v>4597</v>
      </c>
      <c r="B4656" s="721"/>
      <c r="F4656" s="4" t="s">
        <v>4914</v>
      </c>
      <c r="G4656" s="1" t="b">
        <f t="shared" ca="1" si="74"/>
        <v>1</v>
      </c>
      <c r="H4656" s="1505" t="str" cm="1">
        <f t="array" aca="1" ref="H4656" ca="1">IF(I4656&lt;&gt;"",INDIRECT("'"&amp;I4656&amp;"'!"&amp;J4656),"")</f>
        <v/>
      </c>
      <c r="I4656" s="1510"/>
      <c r="J4656" s="1506"/>
      <c r="K4656" s="4"/>
    </row>
    <row r="4657" spans="1:11" ht="15">
      <c r="A4657" s="5">
        <v>4598</v>
      </c>
      <c r="B4657" s="721"/>
      <c r="F4657" s="4" t="s">
        <v>4914</v>
      </c>
      <c r="G4657" s="1" t="b">
        <f t="shared" ca="1" si="74"/>
        <v>1</v>
      </c>
      <c r="H4657" s="1505" t="str" cm="1">
        <f t="array" aca="1" ref="H4657" ca="1">IF(I4657&lt;&gt;"",INDIRECT("'"&amp;I4657&amp;"'!"&amp;J4657),"")</f>
        <v/>
      </c>
      <c r="I4657" s="1510"/>
      <c r="J4657" s="1506"/>
      <c r="K4657" s="4"/>
    </row>
    <row r="4658" spans="1:11" ht="15">
      <c r="A4658" s="5">
        <v>4599</v>
      </c>
      <c r="B4658" s="721"/>
      <c r="F4658" s="4" t="s">
        <v>4914</v>
      </c>
      <c r="G4658" s="1" t="b">
        <f t="shared" ca="1" si="74"/>
        <v>1</v>
      </c>
      <c r="H4658" s="1505" t="str" cm="1">
        <f t="array" aca="1" ref="H4658" ca="1">IF(I4658&lt;&gt;"",INDIRECT("'"&amp;I4658&amp;"'!"&amp;J4658),"")</f>
        <v/>
      </c>
      <c r="I4658" s="1510"/>
      <c r="J4658" s="1506"/>
      <c r="K4658" s="4"/>
    </row>
    <row r="4659" spans="1:11" ht="15">
      <c r="A4659" s="5">
        <v>4600</v>
      </c>
      <c r="B4659" s="721"/>
      <c r="F4659" s="4" t="s">
        <v>4914</v>
      </c>
      <c r="G4659" s="1" t="b">
        <f t="shared" ca="1" si="74"/>
        <v>1</v>
      </c>
      <c r="H4659" s="1505" t="str" cm="1">
        <f t="array" aca="1" ref="H4659" ca="1">IF(I4659&lt;&gt;"",INDIRECT("'"&amp;I4659&amp;"'!"&amp;J4659),"")</f>
        <v/>
      </c>
      <c r="I4659" s="1510"/>
      <c r="J4659" s="1506"/>
      <c r="K4659" s="4"/>
    </row>
    <row r="4660" spans="1:11" ht="15">
      <c r="A4660" s="5">
        <v>4601</v>
      </c>
      <c r="B4660" s="721"/>
      <c r="F4660" s="4" t="s">
        <v>4914</v>
      </c>
      <c r="G4660" s="1" t="b">
        <f t="shared" ca="1" si="74"/>
        <v>1</v>
      </c>
      <c r="H4660" s="1505" t="str" cm="1">
        <f t="array" aca="1" ref="H4660" ca="1">IF(I4660&lt;&gt;"",INDIRECT("'"&amp;I4660&amp;"'!"&amp;J4660),"")</f>
        <v/>
      </c>
      <c r="I4660" s="1510"/>
      <c r="J4660" s="1506"/>
      <c r="K4660" s="4"/>
    </row>
    <row r="4661" spans="1:11" ht="15">
      <c r="A4661" s="5">
        <v>4602</v>
      </c>
      <c r="B4661" s="721"/>
      <c r="F4661" s="4" t="s">
        <v>4914</v>
      </c>
      <c r="G4661" s="1" t="b">
        <f t="shared" ca="1" si="74"/>
        <v>1</v>
      </c>
      <c r="H4661" s="1505" t="str" cm="1">
        <f t="array" aca="1" ref="H4661" ca="1">IF(I4661&lt;&gt;"",INDIRECT("'"&amp;I4661&amp;"'!"&amp;J4661),"")</f>
        <v/>
      </c>
      <c r="I4661" s="1510"/>
      <c r="J4661" s="1506"/>
      <c r="K4661" s="4"/>
    </row>
    <row r="4662" spans="1:11" ht="15">
      <c r="A4662" s="5">
        <v>4603</v>
      </c>
      <c r="B4662" s="721"/>
      <c r="F4662" s="4" t="s">
        <v>4914</v>
      </c>
      <c r="G4662" s="1" t="b">
        <f t="shared" ca="1" si="74"/>
        <v>1</v>
      </c>
      <c r="H4662" s="1505" t="str" cm="1">
        <f t="array" aca="1" ref="H4662" ca="1">IF(I4662&lt;&gt;"",INDIRECT("'"&amp;I4662&amp;"'!"&amp;J4662),"")</f>
        <v/>
      </c>
      <c r="I4662" s="1510"/>
      <c r="J4662" s="1506"/>
      <c r="K4662" s="4"/>
    </row>
    <row r="4663" spans="1:11" ht="15">
      <c r="A4663" s="5">
        <v>4604</v>
      </c>
      <c r="B4663" s="721"/>
      <c r="F4663" s="4" t="s">
        <v>4914</v>
      </c>
      <c r="G4663" s="1" t="b">
        <f t="shared" ca="1" si="74"/>
        <v>1</v>
      </c>
      <c r="H4663" s="1505" t="str" cm="1">
        <f t="array" aca="1" ref="H4663" ca="1">IF(I4663&lt;&gt;"",INDIRECT("'"&amp;I4663&amp;"'!"&amp;J4663),"")</f>
        <v/>
      </c>
      <c r="I4663" s="1510"/>
      <c r="J4663" s="1506"/>
      <c r="K4663" s="4"/>
    </row>
    <row r="4664" spans="1:11" ht="15">
      <c r="A4664" s="5">
        <v>4605</v>
      </c>
      <c r="B4664" s="721"/>
      <c r="F4664" s="4" t="s">
        <v>4914</v>
      </c>
      <c r="G4664" s="1" t="b">
        <f t="shared" ca="1" si="74"/>
        <v>1</v>
      </c>
      <c r="H4664" s="1505" t="str" cm="1">
        <f t="array" aca="1" ref="H4664" ca="1">IF(I4664&lt;&gt;"",INDIRECT("'"&amp;I4664&amp;"'!"&amp;J4664),"")</f>
        <v/>
      </c>
      <c r="I4664" s="1510"/>
      <c r="J4664" s="1506"/>
      <c r="K4664" s="4"/>
    </row>
    <row r="4665" spans="1:11" ht="15">
      <c r="A4665" s="5">
        <v>4606</v>
      </c>
      <c r="B4665" s="721"/>
      <c r="F4665" s="4" t="s">
        <v>4914</v>
      </c>
      <c r="G4665" s="1" t="b">
        <f t="shared" ca="1" si="74"/>
        <v>1</v>
      </c>
      <c r="H4665" s="1505" t="str" cm="1">
        <f t="array" aca="1" ref="H4665" ca="1">IF(I4665&lt;&gt;"",INDIRECT("'"&amp;I4665&amp;"'!"&amp;J4665),"")</f>
        <v/>
      </c>
      <c r="I4665" s="1510"/>
      <c r="J4665" s="1506"/>
      <c r="K4665" s="4"/>
    </row>
    <row r="4666" spans="1:11" ht="15">
      <c r="A4666" s="5">
        <v>4607</v>
      </c>
      <c r="B4666" s="721"/>
      <c r="F4666" s="4" t="s">
        <v>4914</v>
      </c>
      <c r="G4666" s="1" t="b">
        <f t="shared" ca="1" si="74"/>
        <v>1</v>
      </c>
      <c r="H4666" s="1505" t="str" cm="1">
        <f t="array" aca="1" ref="H4666" ca="1">IF(I4666&lt;&gt;"",INDIRECT("'"&amp;I4666&amp;"'!"&amp;J4666),"")</f>
        <v/>
      </c>
      <c r="I4666" s="1510"/>
      <c r="J4666" s="1506"/>
      <c r="K4666" s="4"/>
    </row>
    <row r="4667" spans="1:11" ht="15">
      <c r="A4667" s="5">
        <v>4608</v>
      </c>
      <c r="B4667" s="721"/>
      <c r="F4667" s="4" t="s">
        <v>4914</v>
      </c>
      <c r="G4667" s="1" t="b">
        <f t="shared" ca="1" si="74"/>
        <v>1</v>
      </c>
      <c r="H4667" s="1505" t="str" cm="1">
        <f t="array" aca="1" ref="H4667" ca="1">IF(I4667&lt;&gt;"",INDIRECT("'"&amp;I4667&amp;"'!"&amp;J4667),"")</f>
        <v/>
      </c>
      <c r="I4667" s="1510"/>
      <c r="J4667" s="1506"/>
      <c r="K4667" s="4"/>
    </row>
    <row r="4668" spans="1:11" ht="15">
      <c r="A4668" s="5">
        <v>4609</v>
      </c>
      <c r="B4668" s="721"/>
      <c r="F4668" s="4" t="s">
        <v>4914</v>
      </c>
      <c r="G4668" s="1" t="b">
        <f t="shared" ca="1" si="74"/>
        <v>1</v>
      </c>
      <c r="H4668" s="1505" t="str" cm="1">
        <f t="array" aca="1" ref="H4668" ca="1">IF(I4668&lt;&gt;"",INDIRECT("'"&amp;I4668&amp;"'!"&amp;J4668),"")</f>
        <v/>
      </c>
      <c r="I4668" s="1510"/>
      <c r="J4668" s="1506"/>
      <c r="K4668" s="4"/>
    </row>
    <row r="4669" spans="1:11" ht="15">
      <c r="A4669" s="5">
        <v>4610</v>
      </c>
      <c r="B4669" s="721"/>
      <c r="F4669" s="4" t="s">
        <v>4914</v>
      </c>
      <c r="G4669" s="1" t="b">
        <f t="shared" ca="1" si="74"/>
        <v>1</v>
      </c>
      <c r="H4669" s="1505" t="str" cm="1">
        <f t="array" aca="1" ref="H4669" ca="1">IF(I4669&lt;&gt;"",INDIRECT("'"&amp;I4669&amp;"'!"&amp;J4669),"")</f>
        <v/>
      </c>
      <c r="I4669" s="1510"/>
      <c r="J4669" s="1506"/>
      <c r="K4669" s="4"/>
    </row>
    <row r="4670" spans="1:11" ht="15">
      <c r="A4670" s="5">
        <v>4611</v>
      </c>
      <c r="B4670" s="721"/>
      <c r="F4670" s="4" t="s">
        <v>4914</v>
      </c>
      <c r="G4670" s="1" t="b">
        <f t="shared" ca="1" si="74"/>
        <v>1</v>
      </c>
      <c r="H4670" s="1505" t="str" cm="1">
        <f t="array" aca="1" ref="H4670" ca="1">IF(I4670&lt;&gt;"",INDIRECT("'"&amp;I4670&amp;"'!"&amp;J4670),"")</f>
        <v/>
      </c>
      <c r="I4670" s="1510"/>
      <c r="J4670" s="1506"/>
      <c r="K4670" s="4"/>
    </row>
    <row r="4671" spans="1:11" ht="15">
      <c r="A4671" s="5">
        <v>4612</v>
      </c>
      <c r="B4671" s="721"/>
      <c r="F4671" s="4" t="s">
        <v>4914</v>
      </c>
      <c r="G4671" s="1" t="b">
        <f t="shared" ca="1" si="74"/>
        <v>1</v>
      </c>
      <c r="H4671" s="1505" t="str" cm="1">
        <f t="array" aca="1" ref="H4671" ca="1">IF(I4671&lt;&gt;"",INDIRECT("'"&amp;I4671&amp;"'!"&amp;J4671),"")</f>
        <v/>
      </c>
      <c r="I4671" s="1510"/>
      <c r="J4671" s="1506"/>
      <c r="K4671" s="4"/>
    </row>
    <row r="4672" spans="1:11" ht="15">
      <c r="A4672" s="5">
        <v>4613</v>
      </c>
      <c r="B4672" s="721"/>
      <c r="F4672" s="4" t="s">
        <v>4914</v>
      </c>
      <c r="G4672" s="1" t="b">
        <f t="shared" ca="1" si="74"/>
        <v>1</v>
      </c>
      <c r="H4672" s="1505" t="str" cm="1">
        <f t="array" aca="1" ref="H4672" ca="1">IF(I4672&lt;&gt;"",INDIRECT("'"&amp;I4672&amp;"'!"&amp;J4672),"")</f>
        <v/>
      </c>
      <c r="I4672" s="1510"/>
      <c r="J4672" s="1506"/>
      <c r="K4672" s="4"/>
    </row>
    <row r="4673" spans="1:11" ht="15">
      <c r="A4673" s="5">
        <v>4614</v>
      </c>
      <c r="B4673" s="721"/>
      <c r="F4673" s="4" t="s">
        <v>4914</v>
      </c>
      <c r="G4673" s="1" t="b">
        <f t="shared" ca="1" si="74"/>
        <v>1</v>
      </c>
      <c r="H4673" s="1505" t="str" cm="1">
        <f t="array" aca="1" ref="H4673" ca="1">IF(I4673&lt;&gt;"",INDIRECT("'"&amp;I4673&amp;"'!"&amp;J4673),"")</f>
        <v/>
      </c>
      <c r="I4673" s="1510"/>
      <c r="J4673" s="1506"/>
      <c r="K4673" s="4"/>
    </row>
    <row r="4674" spans="1:11" ht="15">
      <c r="A4674" s="5">
        <v>4615</v>
      </c>
      <c r="B4674" s="721"/>
      <c r="F4674" s="4" t="s">
        <v>4914</v>
      </c>
      <c r="G4674" s="1" t="b">
        <f t="shared" ca="1" si="74"/>
        <v>1</v>
      </c>
      <c r="H4674" s="1505" t="str" cm="1">
        <f t="array" aca="1" ref="H4674" ca="1">IF(I4674&lt;&gt;"",INDIRECT("'"&amp;I4674&amp;"'!"&amp;J4674),"")</f>
        <v/>
      </c>
      <c r="I4674" s="1510"/>
      <c r="J4674" s="1506"/>
      <c r="K4674" s="4"/>
    </row>
    <row r="4675" spans="1:11" ht="15">
      <c r="A4675" s="5">
        <v>4616</v>
      </c>
      <c r="B4675" s="721"/>
      <c r="F4675" s="4" t="s">
        <v>4914</v>
      </c>
      <c r="G4675" s="1" t="b">
        <f t="shared" ca="1" si="74"/>
        <v>1</v>
      </c>
      <c r="H4675" s="1505" t="str" cm="1">
        <f t="array" aca="1" ref="H4675" ca="1">IF(I4675&lt;&gt;"",INDIRECT("'"&amp;I4675&amp;"'!"&amp;J4675),"")</f>
        <v/>
      </c>
      <c r="I4675" s="1510"/>
      <c r="J4675" s="1506"/>
      <c r="K4675" s="4"/>
    </row>
    <row r="4676" spans="1:11" ht="15">
      <c r="A4676" s="5">
        <v>4617</v>
      </c>
      <c r="B4676" s="721"/>
      <c r="F4676" s="4" t="s">
        <v>4914</v>
      </c>
      <c r="G4676" s="1" t="b">
        <f t="shared" ca="1" si="74"/>
        <v>1</v>
      </c>
      <c r="H4676" s="1505" t="str" cm="1">
        <f t="array" aca="1" ref="H4676" ca="1">IF(I4676&lt;&gt;"",INDIRECT("'"&amp;I4676&amp;"'!"&amp;J4676),"")</f>
        <v/>
      </c>
      <c r="I4676" s="1510"/>
      <c r="J4676" s="1506"/>
      <c r="K4676" s="4"/>
    </row>
    <row r="4677" spans="1:11" ht="15">
      <c r="A4677" s="5">
        <v>4618</v>
      </c>
      <c r="B4677" s="721"/>
      <c r="F4677" s="4" t="s">
        <v>4914</v>
      </c>
      <c r="G4677" s="1" t="b">
        <f t="shared" ca="1" si="74"/>
        <v>1</v>
      </c>
      <c r="H4677" s="1505" t="str" cm="1">
        <f t="array" aca="1" ref="H4677" ca="1">IF(I4677&lt;&gt;"",INDIRECT("'"&amp;I4677&amp;"'!"&amp;J4677),"")</f>
        <v/>
      </c>
      <c r="I4677" s="1510"/>
      <c r="J4677" s="1506"/>
      <c r="K4677" s="4"/>
    </row>
    <row r="4678" spans="1:11" ht="15">
      <c r="A4678" s="5">
        <v>4619</v>
      </c>
      <c r="B4678" s="721"/>
      <c r="F4678" s="4" t="s">
        <v>4914</v>
      </c>
      <c r="G4678" s="1" t="b">
        <f t="shared" ca="1" si="74"/>
        <v>1</v>
      </c>
      <c r="H4678" s="1505" t="str" cm="1">
        <f t="array" aca="1" ref="H4678" ca="1">IF(I4678&lt;&gt;"",INDIRECT("'"&amp;I4678&amp;"'!"&amp;J4678),"")</f>
        <v/>
      </c>
      <c r="I4678" s="1510"/>
      <c r="J4678" s="1506"/>
      <c r="K4678" s="4"/>
    </row>
    <row r="4679" spans="1:11" ht="15">
      <c r="A4679" s="5">
        <v>4620</v>
      </c>
      <c r="B4679" s="721"/>
      <c r="F4679" s="4" t="s">
        <v>4914</v>
      </c>
      <c r="G4679" s="1" t="b">
        <f t="shared" ca="1" si="74"/>
        <v>1</v>
      </c>
      <c r="H4679" s="1505" t="str" cm="1">
        <f t="array" aca="1" ref="H4679" ca="1">IF(I4679&lt;&gt;"",INDIRECT("'"&amp;I4679&amp;"'!"&amp;J4679),"")</f>
        <v/>
      </c>
      <c r="I4679" s="1510"/>
      <c r="J4679" s="1506"/>
      <c r="K4679" s="4"/>
    </row>
    <row r="4680" spans="1:11" ht="15">
      <c r="A4680" s="5">
        <v>4621</v>
      </c>
      <c r="B4680" s="721"/>
      <c r="F4680" s="4" t="s">
        <v>4914</v>
      </c>
      <c r="G4680" s="1" t="b">
        <f t="shared" ca="1" si="74"/>
        <v>1</v>
      </c>
      <c r="H4680" s="1505" t="str" cm="1">
        <f t="array" aca="1" ref="H4680" ca="1">IF(I4680&lt;&gt;"",INDIRECT("'"&amp;I4680&amp;"'!"&amp;J4680),"")</f>
        <v/>
      </c>
      <c r="I4680" s="1510"/>
      <c r="J4680" s="1506"/>
      <c r="K4680" s="4"/>
    </row>
    <row r="4681" spans="1:11" ht="15">
      <c r="A4681" s="5">
        <v>4622</v>
      </c>
      <c r="B4681" s="721"/>
      <c r="F4681" s="4" t="s">
        <v>4914</v>
      </c>
      <c r="G4681" s="1" t="b">
        <f t="shared" ca="1" si="74"/>
        <v>1</v>
      </c>
      <c r="H4681" s="1505" t="str" cm="1">
        <f t="array" aca="1" ref="H4681" ca="1">IF(I4681&lt;&gt;"",INDIRECT("'"&amp;I4681&amp;"'!"&amp;J4681),"")</f>
        <v/>
      </c>
      <c r="I4681" s="1510"/>
      <c r="J4681" s="1506"/>
      <c r="K4681" s="4"/>
    </row>
    <row r="4682" spans="1:11" ht="15">
      <c r="A4682" s="5">
        <v>4623</v>
      </c>
      <c r="B4682" s="721"/>
      <c r="F4682" s="4" t="s">
        <v>4914</v>
      </c>
      <c r="G4682" s="1" t="b">
        <f t="shared" ca="1" si="74"/>
        <v>1</v>
      </c>
      <c r="H4682" s="1505" t="str" cm="1">
        <f t="array" aca="1" ref="H4682" ca="1">IF(I4682&lt;&gt;"",INDIRECT("'"&amp;I4682&amp;"'!"&amp;J4682),"")</f>
        <v/>
      </c>
      <c r="I4682" s="1510"/>
      <c r="J4682" s="1506"/>
      <c r="K4682" s="4"/>
    </row>
    <row r="4683" spans="1:11" ht="15">
      <c r="A4683" s="5">
        <v>4624</v>
      </c>
      <c r="B4683" s="721"/>
      <c r="F4683" s="4" t="s">
        <v>4914</v>
      </c>
      <c r="G4683" s="1" t="b">
        <f t="shared" ca="1" si="74"/>
        <v>1</v>
      </c>
      <c r="H4683" s="1505" t="str" cm="1">
        <f t="array" aca="1" ref="H4683" ca="1">IF(I4683&lt;&gt;"",INDIRECT("'"&amp;I4683&amp;"'!"&amp;J4683),"")</f>
        <v/>
      </c>
      <c r="I4683" s="1510"/>
      <c r="J4683" s="1506"/>
      <c r="K4683" s="4"/>
    </row>
    <row r="4684" spans="1:11" ht="15">
      <c r="A4684" s="5">
        <v>4625</v>
      </c>
      <c r="B4684" s="721"/>
      <c r="F4684" s="4" t="s">
        <v>4914</v>
      </c>
      <c r="G4684" s="1" t="b">
        <f t="shared" ca="1" si="74"/>
        <v>1</v>
      </c>
      <c r="H4684" s="1505" t="str" cm="1">
        <f t="array" aca="1" ref="H4684" ca="1">IF(I4684&lt;&gt;"",INDIRECT("'"&amp;I4684&amp;"'!"&amp;J4684),"")</f>
        <v/>
      </c>
      <c r="I4684" s="1510"/>
      <c r="J4684" s="1506"/>
      <c r="K4684" s="4"/>
    </row>
    <row r="4685" spans="1:11" ht="15">
      <c r="A4685" s="5">
        <v>4626</v>
      </c>
      <c r="B4685" s="721"/>
      <c r="F4685" s="4" t="s">
        <v>4914</v>
      </c>
      <c r="G4685" s="1" t="b">
        <f t="shared" ca="1" si="74"/>
        <v>1</v>
      </c>
      <c r="H4685" s="1505" t="str" cm="1">
        <f t="array" aca="1" ref="H4685" ca="1">IF(I4685&lt;&gt;"",INDIRECT("'"&amp;I4685&amp;"'!"&amp;J4685),"")</f>
        <v/>
      </c>
      <c r="I4685" s="1510"/>
      <c r="J4685" s="1506"/>
      <c r="K4685" s="4"/>
    </row>
    <row r="4686" spans="1:11" ht="15">
      <c r="A4686" s="5">
        <v>4627</v>
      </c>
      <c r="B4686" s="721"/>
      <c r="F4686" s="4" t="s">
        <v>4914</v>
      </c>
      <c r="G4686" s="1" t="b">
        <f t="shared" ca="1" si="74"/>
        <v>1</v>
      </c>
      <c r="H4686" s="1505" t="str" cm="1">
        <f t="array" aca="1" ref="H4686" ca="1">IF(I4686&lt;&gt;"",INDIRECT("'"&amp;I4686&amp;"'!"&amp;J4686),"")</f>
        <v/>
      </c>
      <c r="I4686" s="1510"/>
      <c r="J4686" s="1506"/>
      <c r="K4686" s="4"/>
    </row>
    <row r="4687" spans="1:11" ht="15">
      <c r="A4687" s="5">
        <v>4628</v>
      </c>
      <c r="B4687" s="721"/>
      <c r="F4687" s="4" t="s">
        <v>4914</v>
      </c>
      <c r="G4687" s="1" t="b">
        <f t="shared" ca="1" si="74"/>
        <v>1</v>
      </c>
      <c r="H4687" s="1505" t="str" cm="1">
        <f t="array" aca="1" ref="H4687" ca="1">IF(I4687&lt;&gt;"",INDIRECT("'"&amp;I4687&amp;"'!"&amp;J4687),"")</f>
        <v/>
      </c>
      <c r="I4687" s="1510"/>
      <c r="J4687" s="1506"/>
      <c r="K4687" s="4"/>
    </row>
    <row r="4688" spans="1:11" ht="15">
      <c r="A4688" s="5">
        <v>4629</v>
      </c>
      <c r="B4688" s="721"/>
      <c r="F4688" s="4" t="s">
        <v>4914</v>
      </c>
      <c r="G4688" s="1" t="b">
        <f t="shared" ca="1" si="74"/>
        <v>1</v>
      </c>
      <c r="H4688" s="1505" t="str" cm="1">
        <f t="array" aca="1" ref="H4688" ca="1">IF(I4688&lt;&gt;"",INDIRECT("'"&amp;I4688&amp;"'!"&amp;J4688),"")</f>
        <v/>
      </c>
      <c r="I4688" s="1510"/>
      <c r="J4688" s="1506"/>
      <c r="K4688" s="4"/>
    </row>
    <row r="4689" spans="1:11" ht="15">
      <c r="A4689" s="5">
        <v>4630</v>
      </c>
      <c r="B4689" s="721"/>
      <c r="F4689" s="4" t="s">
        <v>4914</v>
      </c>
      <c r="G4689" s="1" t="b">
        <f t="shared" ca="1" si="74"/>
        <v>1</v>
      </c>
      <c r="H4689" s="1505" t="str" cm="1">
        <f t="array" aca="1" ref="H4689" ca="1">IF(I4689&lt;&gt;"",INDIRECT("'"&amp;I4689&amp;"'!"&amp;J4689),"")</f>
        <v/>
      </c>
      <c r="I4689" s="1510"/>
      <c r="J4689" s="1506"/>
      <c r="K4689" s="4"/>
    </row>
    <row r="4690" spans="1:11" ht="15">
      <c r="A4690" s="5">
        <v>4631</v>
      </c>
      <c r="B4690" s="721"/>
      <c r="F4690" s="4" t="s">
        <v>4914</v>
      </c>
      <c r="G4690" s="1" t="b">
        <f t="shared" ca="1" si="74"/>
        <v>1</v>
      </c>
      <c r="H4690" s="1505" t="str" cm="1">
        <f t="array" aca="1" ref="H4690" ca="1">IF(I4690&lt;&gt;"",INDIRECT("'"&amp;I4690&amp;"'!"&amp;J4690),"")</f>
        <v/>
      </c>
      <c r="I4690" s="1510"/>
      <c r="J4690" s="1506"/>
      <c r="K4690" s="4"/>
    </row>
    <row r="4691" spans="1:11" ht="15">
      <c r="A4691" s="5">
        <v>4632</v>
      </c>
      <c r="B4691" s="721"/>
      <c r="F4691" s="4" t="s">
        <v>4914</v>
      </c>
      <c r="G4691" s="1" t="b">
        <f t="shared" ca="1" si="74"/>
        <v>1</v>
      </c>
      <c r="H4691" s="1505" t="str" cm="1">
        <f t="array" aca="1" ref="H4691" ca="1">IF(I4691&lt;&gt;"",INDIRECT("'"&amp;I4691&amp;"'!"&amp;J4691),"")</f>
        <v/>
      </c>
      <c r="I4691" s="1510"/>
      <c r="J4691" s="1506"/>
      <c r="K4691" s="4"/>
    </row>
    <row r="4692" spans="1:11" ht="15">
      <c r="A4692" s="5">
        <v>4633</v>
      </c>
      <c r="B4692" s="721"/>
      <c r="F4692" s="4" t="s">
        <v>4914</v>
      </c>
      <c r="G4692" s="1" t="b">
        <f t="shared" ca="1" si="74"/>
        <v>1</v>
      </c>
      <c r="H4692" s="1505" t="str" cm="1">
        <f t="array" aca="1" ref="H4692" ca="1">IF(I4692&lt;&gt;"",INDIRECT("'"&amp;I4692&amp;"'!"&amp;J4692),"")</f>
        <v/>
      </c>
      <c r="I4692" s="1510"/>
      <c r="J4692" s="1506"/>
      <c r="K4692" s="4"/>
    </row>
    <row r="4693" spans="1:11" ht="15">
      <c r="A4693" s="5">
        <v>4634</v>
      </c>
      <c r="B4693" s="721"/>
      <c r="F4693" s="4" t="s">
        <v>4914</v>
      </c>
      <c r="G4693" s="1" t="b">
        <f t="shared" ca="1" si="74"/>
        <v>1</v>
      </c>
      <c r="H4693" s="1505" t="str" cm="1">
        <f t="array" aca="1" ref="H4693" ca="1">IF(I4693&lt;&gt;"",INDIRECT("'"&amp;I4693&amp;"'!"&amp;J4693),"")</f>
        <v/>
      </c>
      <c r="I4693" s="1510"/>
      <c r="J4693" s="1506"/>
      <c r="K4693" s="4"/>
    </row>
    <row r="4694" spans="1:11" ht="15">
      <c r="A4694" s="5">
        <v>4635</v>
      </c>
      <c r="B4694" s="721"/>
      <c r="F4694" s="4" t="s">
        <v>4914</v>
      </c>
      <c r="G4694" s="1" t="b">
        <f t="shared" ca="1" si="74"/>
        <v>1</v>
      </c>
      <c r="H4694" s="1505" t="str" cm="1">
        <f t="array" aca="1" ref="H4694" ca="1">IF(I4694&lt;&gt;"",INDIRECT("'"&amp;I4694&amp;"'!"&amp;J4694),"")</f>
        <v/>
      </c>
      <c r="I4694" s="1510"/>
      <c r="J4694" s="1506"/>
      <c r="K4694" s="4"/>
    </row>
    <row r="4695" spans="1:11" ht="15">
      <c r="A4695" s="5">
        <v>4636</v>
      </c>
      <c r="B4695" s="721"/>
      <c r="F4695" s="4" t="s">
        <v>4914</v>
      </c>
      <c r="G4695" s="1" t="b">
        <f t="shared" ca="1" si="74"/>
        <v>1</v>
      </c>
      <c r="H4695" s="1505" t="str" cm="1">
        <f t="array" aca="1" ref="H4695" ca="1">IF(I4695&lt;&gt;"",INDIRECT("'"&amp;I4695&amp;"'!"&amp;J4695),"")</f>
        <v/>
      </c>
      <c r="I4695" s="1510"/>
      <c r="J4695" s="1506"/>
      <c r="K4695" s="4"/>
    </row>
    <row r="4696" spans="1:11" ht="15">
      <c r="A4696" s="5">
        <v>4637</v>
      </c>
      <c r="B4696" s="721"/>
      <c r="F4696" s="4" t="s">
        <v>4914</v>
      </c>
      <c r="G4696" s="1" t="b">
        <f t="shared" ca="1" si="74"/>
        <v>1</v>
      </c>
      <c r="H4696" s="1505" t="str" cm="1">
        <f t="array" aca="1" ref="H4696" ca="1">IF(I4696&lt;&gt;"",INDIRECT("'"&amp;I4696&amp;"'!"&amp;J4696),"")</f>
        <v/>
      </c>
      <c r="I4696" s="1510"/>
      <c r="J4696" s="1506"/>
      <c r="K4696" s="4"/>
    </row>
    <row r="4697" spans="1:11" ht="15">
      <c r="A4697" s="5">
        <v>4638</v>
      </c>
      <c r="B4697" s="721"/>
      <c r="F4697" s="4" t="s">
        <v>4914</v>
      </c>
      <c r="G4697" s="1" t="b">
        <f t="shared" ca="1" si="74"/>
        <v>1</v>
      </c>
      <c r="H4697" s="1505" t="str" cm="1">
        <f t="array" aca="1" ref="H4697" ca="1">IF(I4697&lt;&gt;"",INDIRECT("'"&amp;I4697&amp;"'!"&amp;J4697),"")</f>
        <v/>
      </c>
      <c r="I4697" s="1510"/>
      <c r="J4697" s="1506"/>
      <c r="K4697" s="4"/>
    </row>
    <row r="4698" spans="1:11" ht="15">
      <c r="A4698" s="5">
        <v>4639</v>
      </c>
      <c r="B4698" s="721"/>
      <c r="F4698" s="4" t="s">
        <v>4914</v>
      </c>
      <c r="G4698" s="1" t="b">
        <f t="shared" ca="1" si="74"/>
        <v>1</v>
      </c>
      <c r="H4698" s="1505" t="str" cm="1">
        <f t="array" aca="1" ref="H4698" ca="1">IF(I4698&lt;&gt;"",INDIRECT("'"&amp;I4698&amp;"'!"&amp;J4698),"")</f>
        <v/>
      </c>
      <c r="I4698" s="1510"/>
      <c r="J4698" s="1506"/>
      <c r="K4698" s="4"/>
    </row>
    <row r="4699" spans="1:11" ht="15">
      <c r="A4699" s="5">
        <v>4640</v>
      </c>
      <c r="B4699" s="721"/>
      <c r="F4699" s="4" t="s">
        <v>4914</v>
      </c>
      <c r="G4699" s="1" t="b">
        <f t="shared" ca="1" si="74"/>
        <v>1</v>
      </c>
      <c r="H4699" s="1505" t="str" cm="1">
        <f t="array" aca="1" ref="H4699" ca="1">IF(I4699&lt;&gt;"",INDIRECT("'"&amp;I4699&amp;"'!"&amp;J4699),"")</f>
        <v/>
      </c>
      <c r="I4699" s="1510"/>
      <c r="J4699" s="1506"/>
      <c r="K4699" s="4"/>
    </row>
    <row r="4700" spans="1:11" ht="15">
      <c r="A4700" s="5">
        <v>4641</v>
      </c>
      <c r="B4700" s="721"/>
      <c r="F4700" s="4" t="s">
        <v>4914</v>
      </c>
      <c r="G4700" s="1" t="b">
        <f t="shared" ca="1" si="74"/>
        <v>1</v>
      </c>
      <c r="H4700" s="1505" t="str" cm="1">
        <f t="array" aca="1" ref="H4700" ca="1">IF(I4700&lt;&gt;"",INDIRECT("'"&amp;I4700&amp;"'!"&amp;J4700),"")</f>
        <v/>
      </c>
      <c r="I4700" s="1510"/>
      <c r="J4700" s="1506"/>
      <c r="K4700" s="4"/>
    </row>
    <row r="4701" spans="1:11" ht="15">
      <c r="A4701" s="5">
        <v>4642</v>
      </c>
      <c r="B4701" s="721"/>
      <c r="F4701" s="4" t="s">
        <v>4914</v>
      </c>
      <c r="G4701" s="1" t="b">
        <f t="shared" ca="1" si="74"/>
        <v>1</v>
      </c>
      <c r="H4701" s="1505" t="str" cm="1">
        <f t="array" aca="1" ref="H4701" ca="1">IF(I4701&lt;&gt;"",INDIRECT("'"&amp;I4701&amp;"'!"&amp;J4701),"")</f>
        <v/>
      </c>
      <c r="I4701" s="1510"/>
      <c r="J4701" s="1506"/>
      <c r="K4701" s="4"/>
    </row>
    <row r="4702" spans="1:11" ht="15">
      <c r="A4702" s="5">
        <v>4643</v>
      </c>
      <c r="B4702" s="721"/>
      <c r="F4702" s="4" t="s">
        <v>4914</v>
      </c>
      <c r="G4702" s="1" t="b">
        <f t="shared" ca="1" si="74"/>
        <v>1</v>
      </c>
      <c r="H4702" s="1505" t="str" cm="1">
        <f t="array" aca="1" ref="H4702" ca="1">IF(I4702&lt;&gt;"",INDIRECT("'"&amp;I4702&amp;"'!"&amp;J4702),"")</f>
        <v/>
      </c>
      <c r="I4702" s="1510"/>
      <c r="J4702" s="1506"/>
      <c r="K4702" s="4"/>
    </row>
    <row r="4703" spans="1:11" ht="15">
      <c r="A4703" s="5">
        <v>4644</v>
      </c>
      <c r="B4703" s="721"/>
      <c r="F4703" s="4" t="s">
        <v>4914</v>
      </c>
      <c r="G4703" s="1" t="b">
        <f t="shared" ca="1" si="74"/>
        <v>1</v>
      </c>
      <c r="H4703" s="1505" t="str" cm="1">
        <f t="array" aca="1" ref="H4703" ca="1">IF(I4703&lt;&gt;"",INDIRECT("'"&amp;I4703&amp;"'!"&amp;J4703),"")</f>
        <v/>
      </c>
      <c r="I4703" s="1510"/>
      <c r="J4703" s="1506"/>
      <c r="K4703" s="4"/>
    </row>
    <row r="4704" spans="1:11" ht="15">
      <c r="A4704" s="5">
        <v>4645</v>
      </c>
      <c r="B4704" s="721"/>
      <c r="F4704" s="4" t="s">
        <v>4914</v>
      </c>
      <c r="G4704" s="1" t="b">
        <f t="shared" ref="G4704:G4767" ca="1" si="75">H4704=B4704</f>
        <v>1</v>
      </c>
      <c r="H4704" s="1505" t="str" cm="1">
        <f t="array" aca="1" ref="H4704" ca="1">IF(I4704&lt;&gt;"",INDIRECT("'"&amp;I4704&amp;"'!"&amp;J4704),"")</f>
        <v/>
      </c>
      <c r="I4704" s="1510"/>
      <c r="J4704" s="1506"/>
      <c r="K4704" s="4"/>
    </row>
    <row r="4705" spans="1:11" ht="15">
      <c r="A4705" s="5">
        <v>4646</v>
      </c>
      <c r="B4705" s="721"/>
      <c r="F4705" s="4" t="s">
        <v>4914</v>
      </c>
      <c r="G4705" s="1" t="b">
        <f t="shared" ca="1" si="75"/>
        <v>1</v>
      </c>
      <c r="H4705" s="1505" t="str" cm="1">
        <f t="array" aca="1" ref="H4705" ca="1">IF(I4705&lt;&gt;"",INDIRECT("'"&amp;I4705&amp;"'!"&amp;J4705),"")</f>
        <v/>
      </c>
      <c r="I4705" s="1510"/>
      <c r="J4705" s="1506"/>
      <c r="K4705" s="4"/>
    </row>
    <row r="4706" spans="1:11" ht="15">
      <c r="A4706" s="5">
        <v>4647</v>
      </c>
      <c r="B4706" s="721"/>
      <c r="F4706" s="4" t="s">
        <v>4914</v>
      </c>
      <c r="G4706" s="1" t="b">
        <f t="shared" ca="1" si="75"/>
        <v>1</v>
      </c>
      <c r="H4706" s="1505" t="str" cm="1">
        <f t="array" aca="1" ref="H4706" ca="1">IF(I4706&lt;&gt;"",INDIRECT("'"&amp;I4706&amp;"'!"&amp;J4706),"")</f>
        <v/>
      </c>
      <c r="I4706" s="1510"/>
      <c r="J4706" s="1506"/>
      <c r="K4706" s="4"/>
    </row>
    <row r="4707" spans="1:11" ht="15">
      <c r="A4707" s="5">
        <v>4648</v>
      </c>
      <c r="B4707" s="721"/>
      <c r="F4707" s="4" t="s">
        <v>4914</v>
      </c>
      <c r="G4707" s="1" t="b">
        <f t="shared" ca="1" si="75"/>
        <v>1</v>
      </c>
      <c r="H4707" s="1505" t="str" cm="1">
        <f t="array" aca="1" ref="H4707" ca="1">IF(I4707&lt;&gt;"",INDIRECT("'"&amp;I4707&amp;"'!"&amp;J4707),"")</f>
        <v/>
      </c>
      <c r="I4707" s="1510"/>
      <c r="J4707" s="1506"/>
      <c r="K4707" s="4"/>
    </row>
    <row r="4708" spans="1:11" ht="15">
      <c r="A4708" s="5">
        <v>4649</v>
      </c>
      <c r="B4708" s="721"/>
      <c r="F4708" s="4" t="s">
        <v>4914</v>
      </c>
      <c r="G4708" s="1" t="b">
        <f t="shared" ca="1" si="75"/>
        <v>1</v>
      </c>
      <c r="H4708" s="1505" t="str" cm="1">
        <f t="array" aca="1" ref="H4708" ca="1">IF(I4708&lt;&gt;"",INDIRECT("'"&amp;I4708&amp;"'!"&amp;J4708),"")</f>
        <v/>
      </c>
      <c r="I4708" s="1510"/>
      <c r="J4708" s="1506"/>
      <c r="K4708" s="4"/>
    </row>
    <row r="4709" spans="1:11" ht="15">
      <c r="A4709" s="5">
        <v>4650</v>
      </c>
      <c r="B4709" s="721"/>
      <c r="F4709" s="4" t="s">
        <v>4914</v>
      </c>
      <c r="G4709" s="1" t="b">
        <f t="shared" ca="1" si="75"/>
        <v>1</v>
      </c>
      <c r="H4709" s="1505" t="str" cm="1">
        <f t="array" aca="1" ref="H4709" ca="1">IF(I4709&lt;&gt;"",INDIRECT("'"&amp;I4709&amp;"'!"&amp;J4709),"")</f>
        <v/>
      </c>
      <c r="I4709" s="1510"/>
      <c r="J4709" s="1506"/>
      <c r="K4709" s="4"/>
    </row>
    <row r="4710" spans="1:11" ht="15">
      <c r="A4710" s="5">
        <v>4651</v>
      </c>
      <c r="B4710" s="721"/>
      <c r="F4710" s="4" t="s">
        <v>4914</v>
      </c>
      <c r="G4710" s="1" t="b">
        <f t="shared" ca="1" si="75"/>
        <v>1</v>
      </c>
      <c r="H4710" s="1505" t="str" cm="1">
        <f t="array" aca="1" ref="H4710" ca="1">IF(I4710&lt;&gt;"",INDIRECT("'"&amp;I4710&amp;"'!"&amp;J4710),"")</f>
        <v/>
      </c>
      <c r="I4710" s="1510"/>
      <c r="J4710" s="1506"/>
      <c r="K4710" s="4"/>
    </row>
    <row r="4711" spans="1:11" ht="15">
      <c r="A4711" s="5">
        <v>4652</v>
      </c>
      <c r="B4711" s="721"/>
      <c r="F4711" s="4" t="s">
        <v>4914</v>
      </c>
      <c r="G4711" s="1" t="b">
        <f t="shared" ca="1" si="75"/>
        <v>1</v>
      </c>
      <c r="H4711" s="1505" t="str" cm="1">
        <f t="array" aca="1" ref="H4711" ca="1">IF(I4711&lt;&gt;"",INDIRECT("'"&amp;I4711&amp;"'!"&amp;J4711),"")</f>
        <v/>
      </c>
      <c r="I4711" s="1510"/>
      <c r="J4711" s="1506"/>
      <c r="K4711" s="4"/>
    </row>
    <row r="4712" spans="1:11" ht="15">
      <c r="A4712" s="5">
        <v>4653</v>
      </c>
      <c r="B4712" s="721"/>
      <c r="F4712" s="4" t="s">
        <v>4914</v>
      </c>
      <c r="G4712" s="1" t="b">
        <f t="shared" ca="1" si="75"/>
        <v>1</v>
      </c>
      <c r="H4712" s="1505" t="str" cm="1">
        <f t="array" aca="1" ref="H4712" ca="1">IF(I4712&lt;&gt;"",INDIRECT("'"&amp;I4712&amp;"'!"&amp;J4712),"")</f>
        <v/>
      </c>
      <c r="I4712" s="1510"/>
      <c r="J4712" s="1506"/>
      <c r="K4712" s="4"/>
    </row>
    <row r="4713" spans="1:11" ht="15">
      <c r="A4713" s="5">
        <v>4654</v>
      </c>
      <c r="B4713" s="721"/>
      <c r="F4713" s="4" t="s">
        <v>4914</v>
      </c>
      <c r="G4713" s="1" t="b">
        <f t="shared" ca="1" si="75"/>
        <v>1</v>
      </c>
      <c r="H4713" s="1505" t="str" cm="1">
        <f t="array" aca="1" ref="H4713" ca="1">IF(I4713&lt;&gt;"",INDIRECT("'"&amp;I4713&amp;"'!"&amp;J4713),"")</f>
        <v/>
      </c>
      <c r="I4713" s="1510"/>
      <c r="J4713" s="1506"/>
      <c r="K4713" s="4"/>
    </row>
    <row r="4714" spans="1:11" ht="15">
      <c r="A4714" s="5">
        <v>4655</v>
      </c>
      <c r="B4714" s="721"/>
      <c r="F4714" s="4" t="s">
        <v>4914</v>
      </c>
      <c r="G4714" s="1" t="b">
        <f t="shared" ca="1" si="75"/>
        <v>1</v>
      </c>
      <c r="H4714" s="1505" t="str" cm="1">
        <f t="array" aca="1" ref="H4714" ca="1">IF(I4714&lt;&gt;"",INDIRECT("'"&amp;I4714&amp;"'!"&amp;J4714),"")</f>
        <v/>
      </c>
      <c r="I4714" s="1510"/>
      <c r="J4714" s="1506"/>
      <c r="K4714" s="4"/>
    </row>
    <row r="4715" spans="1:11" ht="15">
      <c r="A4715" s="5">
        <v>4656</v>
      </c>
      <c r="B4715" s="721"/>
      <c r="F4715" s="4" t="s">
        <v>4914</v>
      </c>
      <c r="G4715" s="1" t="b">
        <f t="shared" ca="1" si="75"/>
        <v>1</v>
      </c>
      <c r="H4715" s="1505" t="str" cm="1">
        <f t="array" aca="1" ref="H4715" ca="1">IF(I4715&lt;&gt;"",INDIRECT("'"&amp;I4715&amp;"'!"&amp;J4715),"")</f>
        <v/>
      </c>
      <c r="I4715" s="1510"/>
      <c r="J4715" s="1506"/>
      <c r="K4715" s="4"/>
    </row>
    <row r="4716" spans="1:11" ht="15">
      <c r="A4716" s="5">
        <v>4657</v>
      </c>
      <c r="B4716" s="721"/>
      <c r="F4716" s="4" t="s">
        <v>4914</v>
      </c>
      <c r="G4716" s="1" t="b">
        <f t="shared" ca="1" si="75"/>
        <v>1</v>
      </c>
      <c r="H4716" s="1505" t="str" cm="1">
        <f t="array" aca="1" ref="H4716" ca="1">IF(I4716&lt;&gt;"",INDIRECT("'"&amp;I4716&amp;"'!"&amp;J4716),"")</f>
        <v/>
      </c>
      <c r="I4716" s="1510"/>
      <c r="J4716" s="1506"/>
      <c r="K4716" s="4"/>
    </row>
    <row r="4717" spans="1:11" ht="15">
      <c r="A4717" s="5">
        <v>4658</v>
      </c>
      <c r="B4717" s="721"/>
      <c r="F4717" s="4" t="s">
        <v>4914</v>
      </c>
      <c r="G4717" s="1" t="b">
        <f t="shared" ca="1" si="75"/>
        <v>1</v>
      </c>
      <c r="H4717" s="1505" t="str" cm="1">
        <f t="array" aca="1" ref="H4717" ca="1">IF(I4717&lt;&gt;"",INDIRECT("'"&amp;I4717&amp;"'!"&amp;J4717),"")</f>
        <v/>
      </c>
      <c r="I4717" s="1510"/>
      <c r="J4717" s="1506"/>
      <c r="K4717" s="4"/>
    </row>
    <row r="4718" spans="1:11" ht="15">
      <c r="A4718" s="5">
        <v>4659</v>
      </c>
      <c r="B4718" s="721"/>
      <c r="F4718" s="4" t="s">
        <v>4914</v>
      </c>
      <c r="G4718" s="1" t="b">
        <f t="shared" ca="1" si="75"/>
        <v>1</v>
      </c>
      <c r="H4718" s="1505" t="str" cm="1">
        <f t="array" aca="1" ref="H4718" ca="1">IF(I4718&lt;&gt;"",INDIRECT("'"&amp;I4718&amp;"'!"&amp;J4718),"")</f>
        <v/>
      </c>
      <c r="I4718" s="1510"/>
      <c r="J4718" s="1506"/>
      <c r="K4718" s="4"/>
    </row>
    <row r="4719" spans="1:11" ht="15">
      <c r="A4719" s="5">
        <v>4660</v>
      </c>
      <c r="B4719" s="721"/>
      <c r="F4719" s="4" t="s">
        <v>4914</v>
      </c>
      <c r="G4719" s="1" t="b">
        <f t="shared" ca="1" si="75"/>
        <v>1</v>
      </c>
      <c r="H4719" s="1505" t="str" cm="1">
        <f t="array" aca="1" ref="H4719" ca="1">IF(I4719&lt;&gt;"",INDIRECT("'"&amp;I4719&amp;"'!"&amp;J4719),"")</f>
        <v/>
      </c>
      <c r="I4719" s="1510"/>
      <c r="J4719" s="1506"/>
      <c r="K4719" s="4"/>
    </row>
    <row r="4720" spans="1:11" ht="15">
      <c r="A4720" s="5">
        <v>4661</v>
      </c>
      <c r="B4720" s="721"/>
      <c r="F4720" s="4" t="s">
        <v>4914</v>
      </c>
      <c r="G4720" s="1" t="b">
        <f t="shared" ca="1" si="75"/>
        <v>1</v>
      </c>
      <c r="H4720" s="1505" t="str" cm="1">
        <f t="array" aca="1" ref="H4720" ca="1">IF(I4720&lt;&gt;"",INDIRECT("'"&amp;I4720&amp;"'!"&amp;J4720),"")</f>
        <v/>
      </c>
      <c r="I4720" s="1510"/>
      <c r="J4720" s="1506"/>
      <c r="K4720" s="4"/>
    </row>
    <row r="4721" spans="1:11" ht="15">
      <c r="A4721" s="5">
        <v>4662</v>
      </c>
      <c r="B4721" s="721"/>
      <c r="F4721" s="4" t="s">
        <v>4914</v>
      </c>
      <c r="G4721" s="1" t="b">
        <f t="shared" ca="1" si="75"/>
        <v>1</v>
      </c>
      <c r="H4721" s="1505" t="str" cm="1">
        <f t="array" aca="1" ref="H4721" ca="1">IF(I4721&lt;&gt;"",INDIRECT("'"&amp;I4721&amp;"'!"&amp;J4721),"")</f>
        <v/>
      </c>
      <c r="I4721" s="1510"/>
      <c r="J4721" s="1506"/>
      <c r="K4721" s="4"/>
    </row>
    <row r="4722" spans="1:11" ht="15">
      <c r="A4722" s="5">
        <v>4663</v>
      </c>
      <c r="B4722" s="721"/>
      <c r="F4722" s="4" t="s">
        <v>4914</v>
      </c>
      <c r="G4722" s="1" t="b">
        <f t="shared" ca="1" si="75"/>
        <v>1</v>
      </c>
      <c r="H4722" s="1505" t="str" cm="1">
        <f t="array" aca="1" ref="H4722" ca="1">IF(I4722&lt;&gt;"",INDIRECT("'"&amp;I4722&amp;"'!"&amp;J4722),"")</f>
        <v/>
      </c>
      <c r="I4722" s="1510"/>
      <c r="J4722" s="1506"/>
      <c r="K4722" s="4"/>
    </row>
    <row r="4723" spans="1:11" ht="15">
      <c r="A4723" s="5">
        <v>4664</v>
      </c>
      <c r="B4723" s="721"/>
      <c r="F4723" s="4" t="s">
        <v>4914</v>
      </c>
      <c r="G4723" s="1" t="b">
        <f t="shared" ca="1" si="75"/>
        <v>1</v>
      </c>
      <c r="H4723" s="1505" t="str" cm="1">
        <f t="array" aca="1" ref="H4723" ca="1">IF(I4723&lt;&gt;"",INDIRECT("'"&amp;I4723&amp;"'!"&amp;J4723),"")</f>
        <v/>
      </c>
      <c r="I4723" s="1510"/>
      <c r="J4723" s="1506"/>
      <c r="K4723" s="4"/>
    </row>
    <row r="4724" spans="1:11" ht="15">
      <c r="A4724" s="5">
        <v>4665</v>
      </c>
      <c r="B4724" s="721"/>
      <c r="F4724" s="4" t="s">
        <v>4914</v>
      </c>
      <c r="G4724" s="1" t="b">
        <f t="shared" ca="1" si="75"/>
        <v>1</v>
      </c>
      <c r="H4724" s="1505" t="str" cm="1">
        <f t="array" aca="1" ref="H4724" ca="1">IF(I4724&lt;&gt;"",INDIRECT("'"&amp;I4724&amp;"'!"&amp;J4724),"")</f>
        <v/>
      </c>
      <c r="I4724" s="1510"/>
      <c r="J4724" s="1506"/>
      <c r="K4724" s="4"/>
    </row>
    <row r="4725" spans="1:11" ht="15">
      <c r="A4725" s="5">
        <v>4666</v>
      </c>
      <c r="B4725" s="721"/>
      <c r="F4725" s="4" t="s">
        <v>4914</v>
      </c>
      <c r="G4725" s="1" t="b">
        <f t="shared" ca="1" si="75"/>
        <v>1</v>
      </c>
      <c r="H4725" s="1505" t="str" cm="1">
        <f t="array" aca="1" ref="H4725" ca="1">IF(I4725&lt;&gt;"",INDIRECT("'"&amp;I4725&amp;"'!"&amp;J4725),"")</f>
        <v/>
      </c>
      <c r="I4725" s="1510"/>
      <c r="J4725" s="1506"/>
      <c r="K4725" s="4"/>
    </row>
    <row r="4726" spans="1:11" ht="15">
      <c r="A4726" s="5">
        <v>4667</v>
      </c>
      <c r="B4726" s="721"/>
      <c r="F4726" s="4" t="s">
        <v>4914</v>
      </c>
      <c r="G4726" s="1" t="b">
        <f t="shared" ca="1" si="75"/>
        <v>1</v>
      </c>
      <c r="H4726" s="1505" t="str" cm="1">
        <f t="array" aca="1" ref="H4726" ca="1">IF(I4726&lt;&gt;"",INDIRECT("'"&amp;I4726&amp;"'!"&amp;J4726),"")</f>
        <v/>
      </c>
      <c r="I4726" s="1510"/>
      <c r="J4726" s="1506"/>
      <c r="K4726" s="4"/>
    </row>
    <row r="4727" spans="1:11" ht="15">
      <c r="A4727" s="5">
        <v>4668</v>
      </c>
      <c r="B4727" s="721"/>
      <c r="F4727" s="4" t="s">
        <v>4914</v>
      </c>
      <c r="G4727" s="1" t="b">
        <f t="shared" ca="1" si="75"/>
        <v>1</v>
      </c>
      <c r="H4727" s="1505" t="str" cm="1">
        <f t="array" aca="1" ref="H4727" ca="1">IF(I4727&lt;&gt;"",INDIRECT("'"&amp;I4727&amp;"'!"&amp;J4727),"")</f>
        <v/>
      </c>
      <c r="I4727" s="1510"/>
      <c r="J4727" s="1506"/>
      <c r="K4727" s="4"/>
    </row>
    <row r="4728" spans="1:11" ht="15">
      <c r="A4728" s="5">
        <v>4669</v>
      </c>
      <c r="B4728" s="721"/>
      <c r="F4728" s="4" t="s">
        <v>4914</v>
      </c>
      <c r="G4728" s="1" t="b">
        <f t="shared" ca="1" si="75"/>
        <v>1</v>
      </c>
      <c r="H4728" s="1505" t="str" cm="1">
        <f t="array" aca="1" ref="H4728" ca="1">IF(I4728&lt;&gt;"",INDIRECT("'"&amp;I4728&amp;"'!"&amp;J4728),"")</f>
        <v/>
      </c>
      <c r="I4728" s="1510"/>
      <c r="J4728" s="1506"/>
      <c r="K4728" s="4"/>
    </row>
    <row r="4729" spans="1:11" ht="15">
      <c r="A4729" s="5">
        <v>4670</v>
      </c>
      <c r="B4729" s="721"/>
      <c r="F4729" s="4" t="s">
        <v>4914</v>
      </c>
      <c r="G4729" s="1" t="b">
        <f t="shared" ca="1" si="75"/>
        <v>1</v>
      </c>
      <c r="H4729" s="1505" t="str" cm="1">
        <f t="array" aca="1" ref="H4729" ca="1">IF(I4729&lt;&gt;"",INDIRECT("'"&amp;I4729&amp;"'!"&amp;J4729),"")</f>
        <v/>
      </c>
      <c r="I4729" s="1510"/>
      <c r="J4729" s="1506"/>
      <c r="K4729" s="4"/>
    </row>
    <row r="4730" spans="1:11" ht="15">
      <c r="A4730" s="5">
        <v>4671</v>
      </c>
      <c r="B4730" s="721"/>
      <c r="F4730" s="4" t="s">
        <v>4914</v>
      </c>
      <c r="G4730" s="1" t="b">
        <f t="shared" ca="1" si="75"/>
        <v>1</v>
      </c>
      <c r="H4730" s="1505" t="str" cm="1">
        <f t="array" aca="1" ref="H4730" ca="1">IF(I4730&lt;&gt;"",INDIRECT("'"&amp;I4730&amp;"'!"&amp;J4730),"")</f>
        <v/>
      </c>
      <c r="I4730" s="1510"/>
      <c r="J4730" s="1506"/>
      <c r="K4730" s="4"/>
    </row>
    <row r="4731" spans="1:11" ht="15">
      <c r="A4731" s="5">
        <v>4672</v>
      </c>
      <c r="B4731" s="721"/>
      <c r="F4731" s="4" t="s">
        <v>4914</v>
      </c>
      <c r="G4731" s="1" t="b">
        <f t="shared" ca="1" si="75"/>
        <v>1</v>
      </c>
      <c r="H4731" s="1505" t="str" cm="1">
        <f t="array" aca="1" ref="H4731" ca="1">IF(I4731&lt;&gt;"",INDIRECT("'"&amp;I4731&amp;"'!"&amp;J4731),"")</f>
        <v/>
      </c>
      <c r="I4731" s="1510"/>
      <c r="J4731" s="1506"/>
      <c r="K4731" s="4"/>
    </row>
    <row r="4732" spans="1:11" ht="15">
      <c r="A4732" s="5">
        <v>4673</v>
      </c>
      <c r="B4732" s="721"/>
      <c r="F4732" s="4" t="s">
        <v>4914</v>
      </c>
      <c r="G4732" s="1" t="b">
        <f t="shared" ca="1" si="75"/>
        <v>1</v>
      </c>
      <c r="H4732" s="1505" t="str" cm="1">
        <f t="array" aca="1" ref="H4732" ca="1">IF(I4732&lt;&gt;"",INDIRECT("'"&amp;I4732&amp;"'!"&amp;J4732),"")</f>
        <v/>
      </c>
      <c r="I4732" s="1510"/>
      <c r="J4732" s="1506"/>
      <c r="K4732" s="4"/>
    </row>
    <row r="4733" spans="1:11" ht="15">
      <c r="A4733" s="5">
        <v>4674</v>
      </c>
      <c r="B4733" s="721"/>
      <c r="F4733" s="4" t="s">
        <v>4914</v>
      </c>
      <c r="G4733" s="1" t="b">
        <f t="shared" ca="1" si="75"/>
        <v>1</v>
      </c>
      <c r="H4733" s="1505" t="str" cm="1">
        <f t="array" aca="1" ref="H4733" ca="1">IF(I4733&lt;&gt;"",INDIRECT("'"&amp;I4733&amp;"'!"&amp;J4733),"")</f>
        <v/>
      </c>
      <c r="I4733" s="1510"/>
      <c r="J4733" s="1506"/>
      <c r="K4733" s="4"/>
    </row>
    <row r="4734" spans="1:11" ht="15">
      <c r="A4734" s="5">
        <v>4675</v>
      </c>
      <c r="B4734" s="721"/>
      <c r="F4734" s="4" t="s">
        <v>4914</v>
      </c>
      <c r="G4734" s="1" t="b">
        <f t="shared" ca="1" si="75"/>
        <v>1</v>
      </c>
      <c r="H4734" s="1505" t="str" cm="1">
        <f t="array" aca="1" ref="H4734" ca="1">IF(I4734&lt;&gt;"",INDIRECT("'"&amp;I4734&amp;"'!"&amp;J4734),"")</f>
        <v/>
      </c>
      <c r="I4734" s="1510"/>
      <c r="J4734" s="1506"/>
      <c r="K4734" s="4"/>
    </row>
    <row r="4735" spans="1:11" ht="15">
      <c r="A4735" s="5">
        <v>4676</v>
      </c>
      <c r="B4735" s="721"/>
      <c r="F4735" s="4" t="s">
        <v>4914</v>
      </c>
      <c r="G4735" s="1" t="b">
        <f t="shared" ca="1" si="75"/>
        <v>1</v>
      </c>
      <c r="H4735" s="1505" t="str" cm="1">
        <f t="array" aca="1" ref="H4735" ca="1">IF(I4735&lt;&gt;"",INDIRECT("'"&amp;I4735&amp;"'!"&amp;J4735),"")</f>
        <v/>
      </c>
      <c r="I4735" s="1510"/>
      <c r="J4735" s="1506"/>
      <c r="K4735" s="4"/>
    </row>
    <row r="4736" spans="1:11" ht="15">
      <c r="A4736" s="5">
        <v>4677</v>
      </c>
      <c r="B4736" s="721"/>
      <c r="F4736" s="4" t="s">
        <v>4914</v>
      </c>
      <c r="G4736" s="1" t="b">
        <f t="shared" ca="1" si="75"/>
        <v>1</v>
      </c>
      <c r="H4736" s="1505" t="str" cm="1">
        <f t="array" aca="1" ref="H4736" ca="1">IF(I4736&lt;&gt;"",INDIRECT("'"&amp;I4736&amp;"'!"&amp;J4736),"")</f>
        <v/>
      </c>
      <c r="I4736" s="1510"/>
      <c r="J4736" s="1506"/>
      <c r="K4736" s="4"/>
    </row>
    <row r="4737" spans="1:11" ht="15">
      <c r="A4737" s="5">
        <v>4678</v>
      </c>
      <c r="B4737" s="721"/>
      <c r="F4737" s="4" t="s">
        <v>4914</v>
      </c>
      <c r="G4737" s="1" t="b">
        <f t="shared" ca="1" si="75"/>
        <v>1</v>
      </c>
      <c r="H4737" s="1505" t="str" cm="1">
        <f t="array" aca="1" ref="H4737" ca="1">IF(I4737&lt;&gt;"",INDIRECT("'"&amp;I4737&amp;"'!"&amp;J4737),"")</f>
        <v/>
      </c>
      <c r="I4737" s="1510"/>
      <c r="J4737" s="1506"/>
      <c r="K4737" s="4"/>
    </row>
    <row r="4738" spans="1:11" ht="15">
      <c r="A4738" s="5">
        <v>4679</v>
      </c>
      <c r="B4738" s="721"/>
      <c r="F4738" s="4" t="s">
        <v>4914</v>
      </c>
      <c r="G4738" s="1" t="b">
        <f t="shared" ca="1" si="75"/>
        <v>1</v>
      </c>
      <c r="H4738" s="1505" t="str" cm="1">
        <f t="array" aca="1" ref="H4738" ca="1">IF(I4738&lt;&gt;"",INDIRECT("'"&amp;I4738&amp;"'!"&amp;J4738),"")</f>
        <v/>
      </c>
      <c r="I4738" s="1510"/>
      <c r="J4738" s="1506"/>
      <c r="K4738" s="4"/>
    </row>
    <row r="4739" spans="1:11" ht="15">
      <c r="A4739" s="5">
        <v>4680</v>
      </c>
      <c r="B4739" s="721"/>
      <c r="F4739" s="4" t="s">
        <v>4914</v>
      </c>
      <c r="G4739" s="1" t="b">
        <f t="shared" ca="1" si="75"/>
        <v>1</v>
      </c>
      <c r="H4739" s="1505" t="str" cm="1">
        <f t="array" aca="1" ref="H4739" ca="1">IF(I4739&lt;&gt;"",INDIRECT("'"&amp;I4739&amp;"'!"&amp;J4739),"")</f>
        <v/>
      </c>
      <c r="I4739" s="1510"/>
      <c r="J4739" s="1506"/>
      <c r="K4739" s="4"/>
    </row>
    <row r="4740" spans="1:11" ht="15">
      <c r="A4740" s="5">
        <v>4681</v>
      </c>
      <c r="B4740" s="721"/>
      <c r="F4740" s="4" t="s">
        <v>4914</v>
      </c>
      <c r="G4740" s="1" t="b">
        <f t="shared" ca="1" si="75"/>
        <v>1</v>
      </c>
      <c r="H4740" s="1505" t="str" cm="1">
        <f t="array" aca="1" ref="H4740" ca="1">IF(I4740&lt;&gt;"",INDIRECT("'"&amp;I4740&amp;"'!"&amp;J4740),"")</f>
        <v/>
      </c>
      <c r="I4740" s="1510"/>
      <c r="J4740" s="1506"/>
      <c r="K4740" s="4"/>
    </row>
    <row r="4741" spans="1:11" ht="15">
      <c r="A4741" s="5">
        <v>4682</v>
      </c>
      <c r="B4741" s="721"/>
      <c r="F4741" s="4" t="s">
        <v>4914</v>
      </c>
      <c r="G4741" s="1" t="b">
        <f t="shared" ca="1" si="75"/>
        <v>1</v>
      </c>
      <c r="H4741" s="1505" t="str" cm="1">
        <f t="array" aca="1" ref="H4741" ca="1">IF(I4741&lt;&gt;"",INDIRECT("'"&amp;I4741&amp;"'!"&amp;J4741),"")</f>
        <v/>
      </c>
      <c r="I4741" s="1510"/>
      <c r="J4741" s="1506"/>
      <c r="K4741" s="4"/>
    </row>
    <row r="4742" spans="1:11" ht="15">
      <c r="A4742" s="5">
        <v>4683</v>
      </c>
      <c r="B4742" s="721"/>
      <c r="F4742" s="4" t="s">
        <v>4914</v>
      </c>
      <c r="G4742" s="1" t="b">
        <f t="shared" ca="1" si="75"/>
        <v>1</v>
      </c>
      <c r="H4742" s="1505" t="str" cm="1">
        <f t="array" aca="1" ref="H4742" ca="1">IF(I4742&lt;&gt;"",INDIRECT("'"&amp;I4742&amp;"'!"&amp;J4742),"")</f>
        <v/>
      </c>
      <c r="I4742" s="1510"/>
      <c r="J4742" s="1506"/>
      <c r="K4742" s="4"/>
    </row>
    <row r="4743" spans="1:11" ht="15">
      <c r="A4743" s="5">
        <v>4684</v>
      </c>
      <c r="B4743" s="721"/>
      <c r="F4743" s="4" t="s">
        <v>4914</v>
      </c>
      <c r="G4743" s="1" t="b">
        <f t="shared" ca="1" si="75"/>
        <v>1</v>
      </c>
      <c r="H4743" s="1505" t="str" cm="1">
        <f t="array" aca="1" ref="H4743" ca="1">IF(I4743&lt;&gt;"",INDIRECT("'"&amp;I4743&amp;"'!"&amp;J4743),"")</f>
        <v/>
      </c>
      <c r="I4743" s="1510"/>
      <c r="J4743" s="1506"/>
      <c r="K4743" s="4"/>
    </row>
    <row r="4744" spans="1:11" ht="15">
      <c r="A4744" s="5">
        <v>4685</v>
      </c>
      <c r="B4744" s="721"/>
      <c r="F4744" s="4" t="s">
        <v>4914</v>
      </c>
      <c r="G4744" s="1" t="b">
        <f t="shared" ca="1" si="75"/>
        <v>1</v>
      </c>
      <c r="H4744" s="1505" t="str" cm="1">
        <f t="array" aca="1" ref="H4744" ca="1">IF(I4744&lt;&gt;"",INDIRECT("'"&amp;I4744&amp;"'!"&amp;J4744),"")</f>
        <v/>
      </c>
      <c r="I4744" s="1510"/>
      <c r="J4744" s="1506"/>
      <c r="K4744" s="4"/>
    </row>
    <row r="4745" spans="1:11" ht="15">
      <c r="A4745" s="5">
        <v>4686</v>
      </c>
      <c r="B4745" s="721"/>
      <c r="F4745" s="4" t="s">
        <v>4914</v>
      </c>
      <c r="G4745" s="1" t="b">
        <f t="shared" ca="1" si="75"/>
        <v>1</v>
      </c>
      <c r="H4745" s="1505" t="str" cm="1">
        <f t="array" aca="1" ref="H4745" ca="1">IF(I4745&lt;&gt;"",INDIRECT("'"&amp;I4745&amp;"'!"&amp;J4745),"")</f>
        <v/>
      </c>
      <c r="I4745" s="1510"/>
      <c r="J4745" s="1506"/>
      <c r="K4745" s="4"/>
    </row>
    <row r="4746" spans="1:11" ht="15">
      <c r="A4746" s="5">
        <v>4687</v>
      </c>
      <c r="B4746" s="721"/>
      <c r="F4746" s="4" t="s">
        <v>4914</v>
      </c>
      <c r="G4746" s="1" t="b">
        <f t="shared" ca="1" si="75"/>
        <v>1</v>
      </c>
      <c r="H4746" s="1505" t="str" cm="1">
        <f t="array" aca="1" ref="H4746" ca="1">IF(I4746&lt;&gt;"",INDIRECT("'"&amp;I4746&amp;"'!"&amp;J4746),"")</f>
        <v/>
      </c>
      <c r="I4746" s="1510"/>
      <c r="J4746" s="1506"/>
      <c r="K4746" s="4"/>
    </row>
    <row r="4747" spans="1:11" ht="15">
      <c r="A4747" s="5">
        <v>4688</v>
      </c>
      <c r="B4747" s="721"/>
      <c r="F4747" s="4" t="s">
        <v>4914</v>
      </c>
      <c r="G4747" s="1" t="b">
        <f t="shared" ca="1" si="75"/>
        <v>1</v>
      </c>
      <c r="H4747" s="1505" t="str" cm="1">
        <f t="array" aca="1" ref="H4747" ca="1">IF(I4747&lt;&gt;"",INDIRECT("'"&amp;I4747&amp;"'!"&amp;J4747),"")</f>
        <v/>
      </c>
      <c r="I4747" s="1510"/>
      <c r="J4747" s="1506"/>
      <c r="K4747" s="4"/>
    </row>
    <row r="4748" spans="1:11" ht="15">
      <c r="A4748" s="5">
        <v>4689</v>
      </c>
      <c r="B4748" s="721"/>
      <c r="F4748" s="4" t="s">
        <v>4914</v>
      </c>
      <c r="G4748" s="1" t="b">
        <f t="shared" ca="1" si="75"/>
        <v>1</v>
      </c>
      <c r="H4748" s="1505" t="str" cm="1">
        <f t="array" aca="1" ref="H4748" ca="1">IF(I4748&lt;&gt;"",INDIRECT("'"&amp;I4748&amp;"'!"&amp;J4748),"")</f>
        <v/>
      </c>
      <c r="I4748" s="1510"/>
      <c r="J4748" s="1506"/>
      <c r="K4748" s="4"/>
    </row>
    <row r="4749" spans="1:11" ht="15">
      <c r="A4749" s="5">
        <v>4690</v>
      </c>
      <c r="B4749" s="721"/>
      <c r="F4749" s="4" t="s">
        <v>4914</v>
      </c>
      <c r="G4749" s="1" t="b">
        <f t="shared" ca="1" si="75"/>
        <v>1</v>
      </c>
      <c r="H4749" s="1505" t="str" cm="1">
        <f t="array" aca="1" ref="H4749" ca="1">IF(I4749&lt;&gt;"",INDIRECT("'"&amp;I4749&amp;"'!"&amp;J4749),"")</f>
        <v/>
      </c>
      <c r="I4749" s="1510"/>
      <c r="J4749" s="1506"/>
      <c r="K4749" s="4"/>
    </row>
    <row r="4750" spans="1:11" ht="15">
      <c r="A4750" s="5">
        <v>4691</v>
      </c>
      <c r="B4750" s="721"/>
      <c r="F4750" s="4" t="s">
        <v>4914</v>
      </c>
      <c r="G4750" s="1" t="b">
        <f t="shared" ca="1" si="75"/>
        <v>1</v>
      </c>
      <c r="H4750" s="1505" t="str" cm="1">
        <f t="array" aca="1" ref="H4750" ca="1">IF(I4750&lt;&gt;"",INDIRECT("'"&amp;I4750&amp;"'!"&amp;J4750),"")</f>
        <v/>
      </c>
      <c r="I4750" s="1510"/>
      <c r="J4750" s="1506"/>
      <c r="K4750" s="4"/>
    </row>
    <row r="4751" spans="1:11" ht="15">
      <c r="A4751" s="5">
        <v>4692</v>
      </c>
      <c r="B4751" s="721"/>
      <c r="F4751" s="4" t="s">
        <v>4914</v>
      </c>
      <c r="G4751" s="1" t="b">
        <f t="shared" ca="1" si="75"/>
        <v>1</v>
      </c>
      <c r="H4751" s="1505" t="str" cm="1">
        <f t="array" aca="1" ref="H4751" ca="1">IF(I4751&lt;&gt;"",INDIRECT("'"&amp;I4751&amp;"'!"&amp;J4751),"")</f>
        <v/>
      </c>
      <c r="I4751" s="1510"/>
      <c r="J4751" s="1506"/>
      <c r="K4751" s="4"/>
    </row>
    <row r="4752" spans="1:11" ht="15">
      <c r="A4752" s="5">
        <v>4693</v>
      </c>
      <c r="B4752" s="721"/>
      <c r="F4752" s="4" t="s">
        <v>4914</v>
      </c>
      <c r="G4752" s="1" t="b">
        <f t="shared" ca="1" si="75"/>
        <v>1</v>
      </c>
      <c r="H4752" s="1505" t="str" cm="1">
        <f t="array" aca="1" ref="H4752" ca="1">IF(I4752&lt;&gt;"",INDIRECT("'"&amp;I4752&amp;"'!"&amp;J4752),"")</f>
        <v/>
      </c>
      <c r="I4752" s="1510"/>
      <c r="J4752" s="1506"/>
      <c r="K4752" s="4"/>
    </row>
    <row r="4753" spans="1:11" ht="15">
      <c r="A4753" s="5">
        <v>4694</v>
      </c>
      <c r="B4753" s="721"/>
      <c r="F4753" s="4" t="s">
        <v>4914</v>
      </c>
      <c r="G4753" s="1" t="b">
        <f t="shared" ca="1" si="75"/>
        <v>1</v>
      </c>
      <c r="H4753" s="1505" t="str" cm="1">
        <f t="array" aca="1" ref="H4753" ca="1">IF(I4753&lt;&gt;"",INDIRECT("'"&amp;I4753&amp;"'!"&amp;J4753),"")</f>
        <v/>
      </c>
      <c r="I4753" s="1510"/>
      <c r="J4753" s="1506"/>
      <c r="K4753" s="4"/>
    </row>
    <row r="4754" spans="1:11" ht="15">
      <c r="A4754" s="5">
        <v>4695</v>
      </c>
      <c r="B4754" s="721"/>
      <c r="F4754" s="4" t="s">
        <v>4914</v>
      </c>
      <c r="G4754" s="1" t="b">
        <f t="shared" ca="1" si="75"/>
        <v>1</v>
      </c>
      <c r="H4754" s="1505" t="str" cm="1">
        <f t="array" aca="1" ref="H4754" ca="1">IF(I4754&lt;&gt;"",INDIRECT("'"&amp;I4754&amp;"'!"&amp;J4754),"")</f>
        <v/>
      </c>
      <c r="I4754" s="1510"/>
      <c r="J4754" s="1506"/>
      <c r="K4754" s="4"/>
    </row>
    <row r="4755" spans="1:11" ht="15">
      <c r="A4755" s="5">
        <v>4696</v>
      </c>
      <c r="B4755" s="721"/>
      <c r="F4755" s="4" t="s">
        <v>4914</v>
      </c>
      <c r="G4755" s="1" t="b">
        <f t="shared" ca="1" si="75"/>
        <v>1</v>
      </c>
      <c r="H4755" s="1505" t="str" cm="1">
        <f t="array" aca="1" ref="H4755" ca="1">IF(I4755&lt;&gt;"",INDIRECT("'"&amp;I4755&amp;"'!"&amp;J4755),"")</f>
        <v/>
      </c>
      <c r="I4755" s="1510"/>
      <c r="J4755" s="1506"/>
      <c r="K4755" s="4"/>
    </row>
    <row r="4756" spans="1:11" ht="15">
      <c r="A4756" s="5">
        <v>4697</v>
      </c>
      <c r="B4756" s="721"/>
      <c r="F4756" s="4" t="s">
        <v>4914</v>
      </c>
      <c r="G4756" s="1" t="b">
        <f t="shared" ca="1" si="75"/>
        <v>1</v>
      </c>
      <c r="H4756" s="1505" t="str" cm="1">
        <f t="array" aca="1" ref="H4756" ca="1">IF(I4756&lt;&gt;"",INDIRECT("'"&amp;I4756&amp;"'!"&amp;J4756),"")</f>
        <v/>
      </c>
      <c r="I4756" s="1510"/>
      <c r="J4756" s="1506"/>
      <c r="K4756" s="4"/>
    </row>
    <row r="4757" spans="1:11" ht="15">
      <c r="A4757" s="5">
        <v>4698</v>
      </c>
      <c r="B4757" s="721"/>
      <c r="F4757" s="4" t="s">
        <v>4914</v>
      </c>
      <c r="G4757" s="1" t="b">
        <f t="shared" ca="1" si="75"/>
        <v>1</v>
      </c>
      <c r="H4757" s="1505" t="str" cm="1">
        <f t="array" aca="1" ref="H4757" ca="1">IF(I4757&lt;&gt;"",INDIRECT("'"&amp;I4757&amp;"'!"&amp;J4757),"")</f>
        <v/>
      </c>
      <c r="I4757" s="1510"/>
      <c r="J4757" s="1506"/>
      <c r="K4757" s="4"/>
    </row>
    <row r="4758" spans="1:11" ht="15">
      <c r="A4758" s="5">
        <v>4699</v>
      </c>
      <c r="B4758" s="721"/>
      <c r="F4758" s="4" t="s">
        <v>4914</v>
      </c>
      <c r="G4758" s="1" t="b">
        <f t="shared" ca="1" si="75"/>
        <v>1</v>
      </c>
      <c r="H4758" s="1505" t="str" cm="1">
        <f t="array" aca="1" ref="H4758" ca="1">IF(I4758&lt;&gt;"",INDIRECT("'"&amp;I4758&amp;"'!"&amp;J4758),"")</f>
        <v/>
      </c>
      <c r="I4758" s="1510"/>
      <c r="J4758" s="1506"/>
      <c r="K4758" s="4"/>
    </row>
    <row r="4759" spans="1:11" ht="15">
      <c r="A4759">
        <v>4700</v>
      </c>
      <c r="B4759" s="721">
        <f>'Revenues 10-15'!C106</f>
        <v>0</v>
      </c>
      <c r="F4759" s="4"/>
      <c r="G4759" s="1" t="b">
        <f t="shared" ca="1" si="75"/>
        <v>1</v>
      </c>
      <c r="H4759" s="1505" cm="1">
        <f t="array" aca="1" ref="H4759" ca="1">IF(I4759&lt;&gt;"",INDIRECT("'"&amp;I4759&amp;"'!"&amp;J4759),"")</f>
        <v>0</v>
      </c>
      <c r="I4759" s="1510" t="s">
        <v>5915</v>
      </c>
      <c r="J4759" s="1506" t="s">
        <v>6002</v>
      </c>
      <c r="K4759" s="4"/>
    </row>
    <row r="4760" spans="1:11" ht="15">
      <c r="A4760" s="5">
        <v>4701</v>
      </c>
      <c r="B4760" s="721"/>
      <c r="F4760" s="4" t="s">
        <v>4914</v>
      </c>
      <c r="G4760" s="1" t="b">
        <f t="shared" ca="1" si="75"/>
        <v>1</v>
      </c>
      <c r="H4760" s="1505" t="str" cm="1">
        <f t="array" aca="1" ref="H4760" ca="1">IF(I4760&lt;&gt;"",INDIRECT("'"&amp;I4760&amp;"'!"&amp;J4760),"")</f>
        <v/>
      </c>
      <c r="I4760" s="1510"/>
      <c r="J4760" s="1506"/>
      <c r="K4760" s="4"/>
    </row>
    <row r="4761" spans="1:11" ht="15">
      <c r="A4761" s="5">
        <v>4702</v>
      </c>
      <c r="B4761" s="721"/>
      <c r="F4761" s="4" t="s">
        <v>4914</v>
      </c>
      <c r="G4761" s="1" t="b">
        <f t="shared" ca="1" si="75"/>
        <v>1</v>
      </c>
      <c r="H4761" s="1505" t="str" cm="1">
        <f t="array" aca="1" ref="H4761" ca="1">IF(I4761&lt;&gt;"",INDIRECT("'"&amp;I4761&amp;"'!"&amp;J4761),"")</f>
        <v/>
      </c>
      <c r="I4761" s="1510"/>
      <c r="J4761" s="1506"/>
      <c r="K4761" s="4"/>
    </row>
    <row r="4762" spans="1:11" ht="15">
      <c r="A4762" s="5">
        <v>4703</v>
      </c>
      <c r="B4762" s="721"/>
      <c r="F4762" s="4" t="s">
        <v>4914</v>
      </c>
      <c r="G4762" s="1" t="b">
        <f t="shared" ca="1" si="75"/>
        <v>1</v>
      </c>
      <c r="H4762" s="1505" t="str" cm="1">
        <f t="array" aca="1" ref="H4762" ca="1">IF(I4762&lt;&gt;"",INDIRECT("'"&amp;I4762&amp;"'!"&amp;J4762),"")</f>
        <v/>
      </c>
      <c r="I4762" s="1510"/>
      <c r="J4762" s="1506"/>
      <c r="K4762" s="4"/>
    </row>
    <row r="4763" spans="1:11" ht="15">
      <c r="A4763" s="5">
        <v>4704</v>
      </c>
      <c r="B4763" s="721"/>
      <c r="F4763" s="4" t="s">
        <v>4914</v>
      </c>
      <c r="G4763" s="1" t="b">
        <f t="shared" ca="1" si="75"/>
        <v>1</v>
      </c>
      <c r="H4763" s="1505" t="str" cm="1">
        <f t="array" aca="1" ref="H4763" ca="1">IF(I4763&lt;&gt;"",INDIRECT("'"&amp;I4763&amp;"'!"&amp;J4763),"")</f>
        <v/>
      </c>
      <c r="I4763" s="1510"/>
      <c r="J4763" s="1506"/>
      <c r="K4763" s="4"/>
    </row>
    <row r="4764" spans="1:11" ht="15">
      <c r="A4764" s="5">
        <v>4705</v>
      </c>
      <c r="B4764" s="721"/>
      <c r="F4764" s="4" t="s">
        <v>4914</v>
      </c>
      <c r="G4764" s="1" t="b">
        <f t="shared" ca="1" si="75"/>
        <v>1</v>
      </c>
      <c r="H4764" s="1505" t="str" cm="1">
        <f t="array" aca="1" ref="H4764" ca="1">IF(I4764&lt;&gt;"",INDIRECT("'"&amp;I4764&amp;"'!"&amp;J4764),"")</f>
        <v/>
      </c>
      <c r="I4764" s="1510"/>
      <c r="J4764" s="1506"/>
      <c r="K4764" s="4"/>
    </row>
    <row r="4765" spans="1:11" ht="15">
      <c r="A4765" s="5">
        <v>4706</v>
      </c>
      <c r="B4765" s="721"/>
      <c r="F4765" s="4" t="s">
        <v>4914</v>
      </c>
      <c r="G4765" s="1" t="b">
        <f t="shared" ca="1" si="75"/>
        <v>1</v>
      </c>
      <c r="H4765" s="1505" t="str" cm="1">
        <f t="array" aca="1" ref="H4765" ca="1">IF(I4765&lt;&gt;"",INDIRECT("'"&amp;I4765&amp;"'!"&amp;J4765),"")</f>
        <v/>
      </c>
      <c r="I4765" s="1510"/>
      <c r="J4765" s="1506"/>
      <c r="K4765" s="4"/>
    </row>
    <row r="4766" spans="1:11" ht="15">
      <c r="A4766" s="5">
        <v>4707</v>
      </c>
      <c r="B4766" s="721"/>
      <c r="F4766" s="4" t="s">
        <v>4914</v>
      </c>
      <c r="G4766" s="1" t="b">
        <f t="shared" ca="1" si="75"/>
        <v>1</v>
      </c>
      <c r="H4766" s="1505" t="str" cm="1">
        <f t="array" aca="1" ref="H4766" ca="1">IF(I4766&lt;&gt;"",INDIRECT("'"&amp;I4766&amp;"'!"&amp;J4766),"")</f>
        <v/>
      </c>
      <c r="I4766" s="1510"/>
      <c r="J4766" s="1506"/>
      <c r="K4766" s="4"/>
    </row>
    <row r="4767" spans="1:11" ht="15">
      <c r="A4767" s="5">
        <v>4708</v>
      </c>
      <c r="B4767" s="721"/>
      <c r="F4767" s="4" t="s">
        <v>4914</v>
      </c>
      <c r="G4767" s="1" t="b">
        <f t="shared" ca="1" si="75"/>
        <v>1</v>
      </c>
      <c r="H4767" s="1505" t="str" cm="1">
        <f t="array" aca="1" ref="H4767" ca="1">IF(I4767&lt;&gt;"",INDIRECT("'"&amp;I4767&amp;"'!"&amp;J4767),"")</f>
        <v/>
      </c>
      <c r="I4767" s="1510"/>
      <c r="J4767" s="1506"/>
      <c r="K4767" s="4"/>
    </row>
    <row r="4768" spans="1:11" ht="15">
      <c r="A4768" s="5">
        <v>4709</v>
      </c>
      <c r="B4768" s="721"/>
      <c r="F4768" s="4" t="s">
        <v>4914</v>
      </c>
      <c r="G4768" s="1" t="b">
        <f t="shared" ref="G4768:G4831" ca="1" si="76">H4768=B4768</f>
        <v>1</v>
      </c>
      <c r="H4768" s="1505" t="str" cm="1">
        <f t="array" aca="1" ref="H4768" ca="1">IF(I4768&lt;&gt;"",INDIRECT("'"&amp;I4768&amp;"'!"&amp;J4768),"")</f>
        <v/>
      </c>
      <c r="I4768" s="1510"/>
      <c r="J4768" s="1506"/>
      <c r="K4768" s="4"/>
    </row>
    <row r="4769" spans="1:11" ht="15">
      <c r="A4769">
        <v>4710</v>
      </c>
      <c r="B4769" s="721">
        <f>'Revenues 10-15'!G138</f>
        <v>0</v>
      </c>
      <c r="C4769" s="2" t="s">
        <v>504</v>
      </c>
      <c r="F4769" s="4"/>
      <c r="G4769" s="1" t="b">
        <f t="shared" ca="1" si="76"/>
        <v>1</v>
      </c>
      <c r="H4769" s="1505" cm="1">
        <f t="array" aca="1" ref="H4769" ca="1">IF(I4769&lt;&gt;"",INDIRECT("'"&amp;I4769&amp;"'!"&amp;J4769),"")</f>
        <v>0</v>
      </c>
      <c r="I4769" s="1510" t="s">
        <v>5915</v>
      </c>
      <c r="J4769" s="1506" t="s">
        <v>6003</v>
      </c>
      <c r="K4769" s="4"/>
    </row>
    <row r="4770" spans="1:11" ht="15">
      <c r="A4770" s="5">
        <v>4711</v>
      </c>
      <c r="B4770" s="721"/>
      <c r="F4770" s="4" t="s">
        <v>4914</v>
      </c>
      <c r="G4770" s="1" t="b">
        <f t="shared" ca="1" si="76"/>
        <v>1</v>
      </c>
      <c r="H4770" s="1505" t="str" cm="1">
        <f t="array" aca="1" ref="H4770" ca="1">IF(I4770&lt;&gt;"",INDIRECT("'"&amp;I4770&amp;"'!"&amp;J4770),"")</f>
        <v/>
      </c>
      <c r="I4770" s="1510"/>
      <c r="J4770" s="1506"/>
      <c r="K4770" s="4"/>
    </row>
    <row r="4771" spans="1:11" ht="15">
      <c r="A4771" s="5">
        <v>4712</v>
      </c>
      <c r="B4771" s="721"/>
      <c r="F4771" s="4" t="s">
        <v>4914</v>
      </c>
      <c r="G4771" s="1" t="b">
        <f t="shared" ca="1" si="76"/>
        <v>1</v>
      </c>
      <c r="H4771" s="1505" t="str" cm="1">
        <f t="array" aca="1" ref="H4771" ca="1">IF(I4771&lt;&gt;"",INDIRECT("'"&amp;I4771&amp;"'!"&amp;J4771),"")</f>
        <v/>
      </c>
      <c r="I4771" s="1510"/>
      <c r="J4771" s="1506"/>
      <c r="K4771" s="4"/>
    </row>
    <row r="4772" spans="1:11" ht="15">
      <c r="A4772" s="5">
        <v>4713</v>
      </c>
      <c r="B4772" s="721"/>
      <c r="F4772" s="4" t="s">
        <v>4914</v>
      </c>
      <c r="G4772" s="1" t="b">
        <f t="shared" ca="1" si="76"/>
        <v>1</v>
      </c>
      <c r="H4772" s="1505" t="str" cm="1">
        <f t="array" aca="1" ref="H4772" ca="1">IF(I4772&lt;&gt;"",INDIRECT("'"&amp;I4772&amp;"'!"&amp;J4772),"")</f>
        <v/>
      </c>
      <c r="I4772" s="1510"/>
      <c r="J4772" s="1506"/>
      <c r="K4772" s="4"/>
    </row>
    <row r="4773" spans="1:11" ht="15">
      <c r="A4773" s="5">
        <v>4714</v>
      </c>
      <c r="B4773" s="721"/>
      <c r="F4773" s="4" t="s">
        <v>4914</v>
      </c>
      <c r="G4773" s="1" t="b">
        <f t="shared" ca="1" si="76"/>
        <v>1</v>
      </c>
      <c r="H4773" s="1505" t="str" cm="1">
        <f t="array" aca="1" ref="H4773" ca="1">IF(I4773&lt;&gt;"",INDIRECT("'"&amp;I4773&amp;"'!"&amp;J4773),"")</f>
        <v/>
      </c>
      <c r="I4773" s="1510"/>
      <c r="J4773" s="1506"/>
      <c r="K4773" s="4"/>
    </row>
    <row r="4774" spans="1:11" ht="15">
      <c r="A4774" s="5">
        <v>4715</v>
      </c>
      <c r="B4774" s="721"/>
      <c r="F4774" s="4" t="s">
        <v>4914</v>
      </c>
      <c r="G4774" s="1" t="b">
        <f t="shared" ca="1" si="76"/>
        <v>1</v>
      </c>
      <c r="H4774" s="1505" t="str" cm="1">
        <f t="array" aca="1" ref="H4774" ca="1">IF(I4774&lt;&gt;"",INDIRECT("'"&amp;I4774&amp;"'!"&amp;J4774),"")</f>
        <v/>
      </c>
      <c r="I4774" s="1510"/>
      <c r="J4774" s="1506"/>
      <c r="K4774" s="4"/>
    </row>
    <row r="4775" spans="1:11" ht="15">
      <c r="A4775" s="5">
        <v>4716</v>
      </c>
      <c r="B4775" s="721"/>
      <c r="F4775" s="4" t="s">
        <v>4914</v>
      </c>
      <c r="G4775" s="1" t="b">
        <f t="shared" ca="1" si="76"/>
        <v>1</v>
      </c>
      <c r="H4775" s="1505" t="str" cm="1">
        <f t="array" aca="1" ref="H4775" ca="1">IF(I4775&lt;&gt;"",INDIRECT("'"&amp;I4775&amp;"'!"&amp;J4775),"")</f>
        <v/>
      </c>
      <c r="I4775" s="1510"/>
      <c r="J4775" s="1506"/>
      <c r="K4775" s="4"/>
    </row>
    <row r="4776" spans="1:11" ht="15">
      <c r="A4776" s="5">
        <v>4717</v>
      </c>
      <c r="B4776" s="721"/>
      <c r="F4776" s="4" t="s">
        <v>4914</v>
      </c>
      <c r="G4776" s="1" t="b">
        <f t="shared" ca="1" si="76"/>
        <v>1</v>
      </c>
      <c r="H4776" s="1505" t="str" cm="1">
        <f t="array" aca="1" ref="H4776" ca="1">IF(I4776&lt;&gt;"",INDIRECT("'"&amp;I4776&amp;"'!"&amp;J4776),"")</f>
        <v/>
      </c>
      <c r="I4776" s="1510"/>
      <c r="J4776" s="1506"/>
      <c r="K4776" s="4"/>
    </row>
    <row r="4777" spans="1:11" ht="15">
      <c r="A4777" s="5">
        <v>4718</v>
      </c>
      <c r="B4777" s="721"/>
      <c r="F4777" s="4" t="s">
        <v>4914</v>
      </c>
      <c r="G4777" s="1" t="b">
        <f t="shared" ca="1" si="76"/>
        <v>1</v>
      </c>
      <c r="H4777" s="1505" t="str" cm="1">
        <f t="array" aca="1" ref="H4777" ca="1">IF(I4777&lt;&gt;"",INDIRECT("'"&amp;I4777&amp;"'!"&amp;J4777),"")</f>
        <v/>
      </c>
      <c r="I4777" s="1510"/>
      <c r="J4777" s="1506"/>
      <c r="K4777" s="4"/>
    </row>
    <row r="4778" spans="1:11" ht="15">
      <c r="A4778" s="5">
        <v>4719</v>
      </c>
      <c r="B4778" s="721"/>
      <c r="F4778" s="4" t="s">
        <v>4914</v>
      </c>
      <c r="G4778" s="1" t="b">
        <f t="shared" ca="1" si="76"/>
        <v>1</v>
      </c>
      <c r="H4778" s="1505" t="str" cm="1">
        <f t="array" aca="1" ref="H4778" ca="1">IF(I4778&lt;&gt;"",INDIRECT("'"&amp;I4778&amp;"'!"&amp;J4778),"")</f>
        <v/>
      </c>
      <c r="I4778" s="1510"/>
      <c r="J4778" s="1506"/>
      <c r="K4778" s="4"/>
    </row>
    <row r="4779" spans="1:11" ht="15">
      <c r="A4779" s="5">
        <v>4720</v>
      </c>
      <c r="B4779" s="721"/>
      <c r="F4779" s="4" t="s">
        <v>4914</v>
      </c>
      <c r="G4779" s="1" t="b">
        <f t="shared" ca="1" si="76"/>
        <v>1</v>
      </c>
      <c r="H4779" s="1505" t="str" cm="1">
        <f t="array" aca="1" ref="H4779" ca="1">IF(I4779&lt;&gt;"",INDIRECT("'"&amp;I4779&amp;"'!"&amp;J4779),"")</f>
        <v/>
      </c>
      <c r="I4779" s="1510"/>
      <c r="J4779" s="1506"/>
      <c r="K4779" s="4"/>
    </row>
    <row r="4780" spans="1:11" ht="15">
      <c r="A4780" s="5">
        <v>4721</v>
      </c>
      <c r="B4780" s="721"/>
      <c r="F4780" s="4" t="s">
        <v>4914</v>
      </c>
      <c r="G4780" s="1" t="b">
        <f t="shared" ca="1" si="76"/>
        <v>1</v>
      </c>
      <c r="H4780" s="1505" t="str" cm="1">
        <f t="array" aca="1" ref="H4780" ca="1">IF(I4780&lt;&gt;"",INDIRECT("'"&amp;I4780&amp;"'!"&amp;J4780),"")</f>
        <v/>
      </c>
      <c r="I4780" s="1510"/>
      <c r="J4780" s="1506"/>
      <c r="K4780" s="4"/>
    </row>
    <row r="4781" spans="1:11" ht="15">
      <c r="A4781" s="5">
        <v>4722</v>
      </c>
      <c r="B4781" s="721"/>
      <c r="F4781" s="4" t="s">
        <v>4914</v>
      </c>
      <c r="G4781" s="1" t="b">
        <f t="shared" ca="1" si="76"/>
        <v>1</v>
      </c>
      <c r="H4781" s="1505" t="str" cm="1">
        <f t="array" aca="1" ref="H4781" ca="1">IF(I4781&lt;&gt;"",INDIRECT("'"&amp;I4781&amp;"'!"&amp;J4781),"")</f>
        <v/>
      </c>
      <c r="I4781" s="1510"/>
      <c r="J4781" s="1506"/>
      <c r="K4781" s="4"/>
    </row>
    <row r="4782" spans="1:11" ht="15">
      <c r="A4782" s="5">
        <v>4723</v>
      </c>
      <c r="B4782" s="721"/>
      <c r="F4782" s="4" t="s">
        <v>4914</v>
      </c>
      <c r="G4782" s="1" t="b">
        <f t="shared" ca="1" si="76"/>
        <v>1</v>
      </c>
      <c r="H4782" s="1505" t="str" cm="1">
        <f t="array" aca="1" ref="H4782" ca="1">IF(I4782&lt;&gt;"",INDIRECT("'"&amp;I4782&amp;"'!"&amp;J4782),"")</f>
        <v/>
      </c>
      <c r="I4782" s="1510"/>
      <c r="J4782" s="1506"/>
      <c r="K4782" s="4"/>
    </row>
    <row r="4783" spans="1:11" ht="15">
      <c r="A4783" s="5">
        <v>4724</v>
      </c>
      <c r="B4783" s="721"/>
      <c r="F4783" s="4" t="s">
        <v>4914</v>
      </c>
      <c r="G4783" s="1" t="b">
        <f t="shared" ca="1" si="76"/>
        <v>1</v>
      </c>
      <c r="H4783" s="1505" t="str" cm="1">
        <f t="array" aca="1" ref="H4783" ca="1">IF(I4783&lt;&gt;"",INDIRECT("'"&amp;I4783&amp;"'!"&amp;J4783),"")</f>
        <v/>
      </c>
      <c r="I4783" s="1510"/>
      <c r="J4783" s="1506"/>
      <c r="K4783" s="4"/>
    </row>
    <row r="4784" spans="1:11" ht="15">
      <c r="A4784" s="5">
        <v>4725</v>
      </c>
      <c r="B4784" s="721"/>
      <c r="F4784" s="4" t="s">
        <v>4914</v>
      </c>
      <c r="G4784" s="1" t="b">
        <f t="shared" ca="1" si="76"/>
        <v>1</v>
      </c>
      <c r="H4784" s="1505" t="str" cm="1">
        <f t="array" aca="1" ref="H4784" ca="1">IF(I4784&lt;&gt;"",INDIRECT("'"&amp;I4784&amp;"'!"&amp;J4784),"")</f>
        <v/>
      </c>
      <c r="I4784" s="1510"/>
      <c r="J4784" s="1506"/>
      <c r="K4784" s="4"/>
    </row>
    <row r="4785" spans="1:11" ht="15">
      <c r="A4785" s="5">
        <v>4726</v>
      </c>
      <c r="B4785" s="721"/>
      <c r="F4785" s="4" t="s">
        <v>4914</v>
      </c>
      <c r="G4785" s="1" t="b">
        <f t="shared" ca="1" si="76"/>
        <v>1</v>
      </c>
      <c r="H4785" s="1505" t="str" cm="1">
        <f t="array" aca="1" ref="H4785" ca="1">IF(I4785&lt;&gt;"",INDIRECT("'"&amp;I4785&amp;"'!"&amp;J4785),"")</f>
        <v/>
      </c>
      <c r="I4785" s="1510"/>
      <c r="J4785" s="1506"/>
      <c r="K4785" s="4"/>
    </row>
    <row r="4786" spans="1:11" ht="15">
      <c r="A4786" s="5">
        <v>4727</v>
      </c>
      <c r="B4786" s="721"/>
      <c r="F4786" s="4" t="s">
        <v>4914</v>
      </c>
      <c r="G4786" s="1" t="b">
        <f t="shared" ca="1" si="76"/>
        <v>1</v>
      </c>
      <c r="H4786" s="1505" t="str" cm="1">
        <f t="array" aca="1" ref="H4786" ca="1">IF(I4786&lt;&gt;"",INDIRECT("'"&amp;I4786&amp;"'!"&amp;J4786),"")</f>
        <v/>
      </c>
      <c r="I4786" s="1510"/>
      <c r="J4786" s="1506"/>
      <c r="K4786" s="4"/>
    </row>
    <row r="4787" spans="1:11" ht="15">
      <c r="A4787" s="5">
        <v>4728</v>
      </c>
      <c r="B4787" s="721"/>
      <c r="F4787" s="4" t="s">
        <v>4914</v>
      </c>
      <c r="G4787" s="1" t="b">
        <f t="shared" ca="1" si="76"/>
        <v>1</v>
      </c>
      <c r="H4787" s="1505" t="str" cm="1">
        <f t="array" aca="1" ref="H4787" ca="1">IF(I4787&lt;&gt;"",INDIRECT("'"&amp;I4787&amp;"'!"&amp;J4787),"")</f>
        <v/>
      </c>
      <c r="I4787" s="1510"/>
      <c r="J4787" s="1506"/>
      <c r="K4787" s="4"/>
    </row>
    <row r="4788" spans="1:11" ht="15">
      <c r="A4788" s="5">
        <v>4729</v>
      </c>
      <c r="B4788" s="721"/>
      <c r="F4788" s="4" t="s">
        <v>4914</v>
      </c>
      <c r="G4788" s="1" t="b">
        <f t="shared" ca="1" si="76"/>
        <v>1</v>
      </c>
      <c r="H4788" s="1505" t="str" cm="1">
        <f t="array" aca="1" ref="H4788" ca="1">IF(I4788&lt;&gt;"",INDIRECT("'"&amp;I4788&amp;"'!"&amp;J4788),"")</f>
        <v/>
      </c>
      <c r="I4788" s="1510"/>
      <c r="J4788" s="1506"/>
      <c r="K4788" s="4"/>
    </row>
    <row r="4789" spans="1:11" ht="15">
      <c r="A4789" s="5">
        <v>4730</v>
      </c>
      <c r="B4789" s="721"/>
      <c r="F4789" s="4" t="s">
        <v>4914</v>
      </c>
      <c r="G4789" s="1" t="b">
        <f t="shared" ca="1" si="76"/>
        <v>1</v>
      </c>
      <c r="H4789" s="1505" t="str" cm="1">
        <f t="array" aca="1" ref="H4789" ca="1">IF(I4789&lt;&gt;"",INDIRECT("'"&amp;I4789&amp;"'!"&amp;J4789),"")</f>
        <v/>
      </c>
      <c r="I4789" s="1510"/>
      <c r="J4789" s="1506"/>
      <c r="K4789" s="4"/>
    </row>
    <row r="4790" spans="1:11" ht="15">
      <c r="A4790">
        <v>4731</v>
      </c>
      <c r="B4790" s="721">
        <f>'Revenues 10-15'!C170</f>
        <v>3481559</v>
      </c>
      <c r="F4790" s="4"/>
      <c r="G4790" s="1" t="b">
        <f t="shared" ca="1" si="76"/>
        <v>1</v>
      </c>
      <c r="H4790" s="1505" cm="1">
        <f t="array" aca="1" ref="H4790" ca="1">IF(I4790&lt;&gt;"",INDIRECT("'"&amp;I4790&amp;"'!"&amp;J4790),"")</f>
        <v>3481559</v>
      </c>
      <c r="I4790" s="1510" t="s">
        <v>5915</v>
      </c>
      <c r="J4790" s="1506" t="s">
        <v>6004</v>
      </c>
      <c r="K4790" s="4"/>
    </row>
    <row r="4791" spans="1:11" ht="15">
      <c r="A4791">
        <v>4732</v>
      </c>
      <c r="B4791" s="721">
        <f>'Revenues 10-15'!D170</f>
        <v>50000</v>
      </c>
      <c r="F4791" s="4"/>
      <c r="G4791" s="1" t="b">
        <f t="shared" ca="1" si="76"/>
        <v>1</v>
      </c>
      <c r="H4791" s="1505" cm="1">
        <f t="array" aca="1" ref="H4791" ca="1">IF(I4791&lt;&gt;"",INDIRECT("'"&amp;I4791&amp;"'!"&amp;J4791),"")</f>
        <v>50000</v>
      </c>
      <c r="I4791" s="1510" t="s">
        <v>5915</v>
      </c>
      <c r="J4791" s="1506" t="s">
        <v>6005</v>
      </c>
      <c r="K4791" s="4"/>
    </row>
    <row r="4792" spans="1:11" ht="15">
      <c r="A4792">
        <v>4733</v>
      </c>
      <c r="B4792" s="721">
        <f>'Revenues 10-15'!E170</f>
        <v>0</v>
      </c>
      <c r="F4792" s="4"/>
      <c r="G4792" s="1" t="b">
        <f t="shared" ca="1" si="76"/>
        <v>1</v>
      </c>
      <c r="H4792" s="1505" cm="1">
        <f t="array" aca="1" ref="H4792" ca="1">IF(I4792&lt;&gt;"",INDIRECT("'"&amp;I4792&amp;"'!"&amp;J4792),"")</f>
        <v>0</v>
      </c>
      <c r="I4792" s="1510" t="s">
        <v>5915</v>
      </c>
      <c r="J4792" s="1506" t="s">
        <v>6006</v>
      </c>
      <c r="K4792" s="4"/>
    </row>
    <row r="4793" spans="1:11" ht="15">
      <c r="A4793">
        <v>4734</v>
      </c>
      <c r="B4793" s="721">
        <f>'Revenues 10-15'!F170</f>
        <v>0</v>
      </c>
      <c r="F4793" s="4"/>
      <c r="G4793" s="1" t="b">
        <f t="shared" ca="1" si="76"/>
        <v>1</v>
      </c>
      <c r="H4793" s="1505" cm="1">
        <f t="array" aca="1" ref="H4793" ca="1">IF(I4793&lt;&gt;"",INDIRECT("'"&amp;I4793&amp;"'!"&amp;J4793),"")</f>
        <v>0</v>
      </c>
      <c r="I4793" s="1510" t="s">
        <v>5915</v>
      </c>
      <c r="J4793" s="1506" t="s">
        <v>6007</v>
      </c>
      <c r="K4793" s="4"/>
    </row>
    <row r="4794" spans="1:11" ht="15">
      <c r="A4794">
        <v>4735</v>
      </c>
      <c r="B4794" s="721">
        <f>'Revenues 10-15'!G170</f>
        <v>0</v>
      </c>
      <c r="F4794" s="4"/>
      <c r="G4794" s="1" t="b">
        <f t="shared" ca="1" si="76"/>
        <v>1</v>
      </c>
      <c r="H4794" s="1505" cm="1">
        <f t="array" aca="1" ref="H4794" ca="1">IF(I4794&lt;&gt;"",INDIRECT("'"&amp;I4794&amp;"'!"&amp;J4794),"")</f>
        <v>0</v>
      </c>
      <c r="I4794" s="1510" t="s">
        <v>5915</v>
      </c>
      <c r="J4794" s="1506" t="s">
        <v>6008</v>
      </c>
      <c r="K4794" s="4"/>
    </row>
    <row r="4795" spans="1:11" ht="15">
      <c r="A4795">
        <v>4736</v>
      </c>
      <c r="B4795" s="721">
        <f>'Revenues 10-15'!H170</f>
        <v>0</v>
      </c>
      <c r="F4795" s="4"/>
      <c r="G4795" s="1" t="b">
        <f t="shared" ca="1" si="76"/>
        <v>1</v>
      </c>
      <c r="H4795" s="1505" cm="1">
        <f t="array" aca="1" ref="H4795" ca="1">IF(I4795&lt;&gt;"",INDIRECT("'"&amp;I4795&amp;"'!"&amp;J4795),"")</f>
        <v>0</v>
      </c>
      <c r="I4795" s="1510" t="s">
        <v>5915</v>
      </c>
      <c r="J4795" s="1506" t="s">
        <v>5689</v>
      </c>
      <c r="K4795" s="4"/>
    </row>
    <row r="4796" spans="1:11" ht="15">
      <c r="A4796" s="5">
        <v>4737</v>
      </c>
      <c r="B4796" s="721"/>
      <c r="F4796" s="4" t="s">
        <v>4914</v>
      </c>
      <c r="G4796" s="1" t="b">
        <f t="shared" ca="1" si="76"/>
        <v>1</v>
      </c>
      <c r="H4796" s="1505" t="str" cm="1">
        <f t="array" aca="1" ref="H4796" ca="1">IF(I4796&lt;&gt;"",INDIRECT("'"&amp;I4796&amp;"'!"&amp;J4796),"")</f>
        <v/>
      </c>
      <c r="I4796" s="1510"/>
      <c r="J4796" s="1506"/>
      <c r="K4796" s="4"/>
    </row>
    <row r="4797" spans="1:11" ht="15">
      <c r="A4797">
        <v>4738</v>
      </c>
      <c r="B4797" s="721">
        <f>'Revenues 10-15'!K170</f>
        <v>0</v>
      </c>
      <c r="F4797" s="4"/>
      <c r="G4797" s="1" t="b">
        <f t="shared" ca="1" si="76"/>
        <v>1</v>
      </c>
      <c r="H4797" s="1505" cm="1">
        <f t="array" aca="1" ref="H4797" ca="1">IF(I4797&lt;&gt;"",INDIRECT("'"&amp;I4797&amp;"'!"&amp;J4797),"")</f>
        <v>0</v>
      </c>
      <c r="I4797" s="1510" t="s">
        <v>5915</v>
      </c>
      <c r="J4797" s="1506" t="s">
        <v>5692</v>
      </c>
      <c r="K4797" s="4"/>
    </row>
    <row r="4798" spans="1:11" ht="15">
      <c r="A4798" s="5">
        <v>4739</v>
      </c>
      <c r="B4798" s="721"/>
      <c r="F4798" s="4" t="s">
        <v>4914</v>
      </c>
      <c r="G4798" s="1" t="b">
        <f t="shared" ca="1" si="76"/>
        <v>1</v>
      </c>
      <c r="H4798" s="1505" t="str" cm="1">
        <f t="array" aca="1" ref="H4798" ca="1">IF(I4798&lt;&gt;"",INDIRECT("'"&amp;I4798&amp;"'!"&amp;J4798),"")</f>
        <v/>
      </c>
      <c r="I4798" s="1510"/>
      <c r="J4798" s="1506"/>
      <c r="K4798" s="4"/>
    </row>
    <row r="4799" spans="1:11" ht="15">
      <c r="A4799">
        <v>4740</v>
      </c>
      <c r="B4799" s="721">
        <f>'Revenues 10-15'!C181</f>
        <v>0</v>
      </c>
      <c r="F4799" s="4"/>
      <c r="G4799" s="1" t="b">
        <f t="shared" ca="1" si="76"/>
        <v>1</v>
      </c>
      <c r="H4799" s="1505" cm="1">
        <f t="array" aca="1" ref="H4799" ca="1">IF(I4799&lt;&gt;"",INDIRECT("'"&amp;I4799&amp;"'!"&amp;J4799),"")</f>
        <v>0</v>
      </c>
      <c r="I4799" s="1510" t="s">
        <v>5915</v>
      </c>
      <c r="J4799" s="1506" t="s">
        <v>6009</v>
      </c>
      <c r="K4799" s="4"/>
    </row>
    <row r="4800" spans="1:11" ht="15">
      <c r="A4800">
        <v>4741</v>
      </c>
      <c r="B4800" s="721">
        <f>'Revenues 10-15'!D181</f>
        <v>0</v>
      </c>
      <c r="F4800" s="4"/>
      <c r="G4800" s="1" t="b">
        <f t="shared" ca="1" si="76"/>
        <v>1</v>
      </c>
      <c r="H4800" s="1505" cm="1">
        <f t="array" aca="1" ref="H4800" ca="1">IF(I4800&lt;&gt;"",INDIRECT("'"&amp;I4800&amp;"'!"&amp;J4800),"")</f>
        <v>0</v>
      </c>
      <c r="I4800" s="1510" t="s">
        <v>5915</v>
      </c>
      <c r="J4800" s="1506" t="s">
        <v>6010</v>
      </c>
      <c r="K4800" s="4"/>
    </row>
    <row r="4801" spans="1:11" ht="15">
      <c r="A4801" s="5">
        <v>4742</v>
      </c>
      <c r="B4801" s="721"/>
      <c r="F4801" s="4" t="s">
        <v>4914</v>
      </c>
      <c r="G4801" s="1" t="b">
        <f t="shared" ca="1" si="76"/>
        <v>1</v>
      </c>
      <c r="H4801" s="1505" t="str" cm="1">
        <f t="array" aca="1" ref="H4801" ca="1">IF(I4801&lt;&gt;"",INDIRECT("'"&amp;I4801&amp;"'!"&amp;J4801),"")</f>
        <v/>
      </c>
      <c r="I4801" s="1510"/>
      <c r="J4801" s="1506"/>
      <c r="K4801" s="4"/>
    </row>
    <row r="4802" spans="1:11" ht="15">
      <c r="A4802">
        <v>4743</v>
      </c>
      <c r="B4802" s="721">
        <f>'Revenues 10-15'!F181</f>
        <v>0</v>
      </c>
      <c r="F4802" s="4"/>
      <c r="G4802" s="1" t="b">
        <f t="shared" ca="1" si="76"/>
        <v>1</v>
      </c>
      <c r="H4802" s="1505" cm="1">
        <f t="array" aca="1" ref="H4802" ca="1">IF(I4802&lt;&gt;"",INDIRECT("'"&amp;I4802&amp;"'!"&amp;J4802),"")</f>
        <v>0</v>
      </c>
      <c r="I4802" s="1510" t="s">
        <v>5915</v>
      </c>
      <c r="J4802" s="1506" t="s">
        <v>6011</v>
      </c>
      <c r="K4802" s="4"/>
    </row>
    <row r="4803" spans="1:11" ht="15">
      <c r="A4803">
        <v>4744</v>
      </c>
      <c r="B4803" s="721">
        <f>'Revenues 10-15'!C182</f>
        <v>0</v>
      </c>
      <c r="F4803" s="4"/>
      <c r="G4803" s="1" t="b">
        <f t="shared" ca="1" si="76"/>
        <v>1</v>
      </c>
      <c r="H4803" s="1505" cm="1">
        <f t="array" aca="1" ref="H4803" ca="1">IF(I4803&lt;&gt;"",INDIRECT("'"&amp;I4803&amp;"'!"&amp;J4803),"")</f>
        <v>0</v>
      </c>
      <c r="I4803" s="1510" t="s">
        <v>5915</v>
      </c>
      <c r="J4803" s="1506" t="s">
        <v>6012</v>
      </c>
      <c r="K4803" s="4"/>
    </row>
    <row r="4804" spans="1:11" ht="15">
      <c r="A4804">
        <v>4745</v>
      </c>
      <c r="B4804" s="721">
        <f>'Revenues 10-15'!D182</f>
        <v>0</v>
      </c>
      <c r="F4804" s="4"/>
      <c r="G4804" s="1" t="b">
        <f t="shared" ca="1" si="76"/>
        <v>1</v>
      </c>
      <c r="H4804" s="1505" cm="1">
        <f t="array" aca="1" ref="H4804" ca="1">IF(I4804&lt;&gt;"",INDIRECT("'"&amp;I4804&amp;"'!"&amp;J4804),"")</f>
        <v>0</v>
      </c>
      <c r="I4804" s="1510" t="s">
        <v>5915</v>
      </c>
      <c r="J4804" s="1506" t="s">
        <v>6013</v>
      </c>
      <c r="K4804" s="4"/>
    </row>
    <row r="4805" spans="1:11" ht="15">
      <c r="A4805" s="5">
        <v>4746</v>
      </c>
      <c r="B4805" s="721"/>
      <c r="F4805" s="4" t="s">
        <v>4914</v>
      </c>
      <c r="G4805" s="1" t="b">
        <f t="shared" ca="1" si="76"/>
        <v>1</v>
      </c>
      <c r="H4805" s="1505" t="str" cm="1">
        <f t="array" aca="1" ref="H4805" ca="1">IF(I4805&lt;&gt;"",INDIRECT("'"&amp;I4805&amp;"'!"&amp;J4805),"")</f>
        <v/>
      </c>
      <c r="I4805" s="1510"/>
      <c r="J4805" s="1506"/>
      <c r="K4805" s="4"/>
    </row>
    <row r="4806" spans="1:11" ht="15">
      <c r="A4806" s="1">
        <v>4747</v>
      </c>
      <c r="B4806" s="721">
        <f>'Revenues 10-15'!F182</f>
        <v>0</v>
      </c>
      <c r="F4806" s="4"/>
      <c r="G4806" s="1" t="b">
        <f t="shared" ca="1" si="76"/>
        <v>1</v>
      </c>
      <c r="H4806" s="1505" cm="1">
        <f t="array" aca="1" ref="H4806" ca="1">IF(I4806&lt;&gt;"",INDIRECT("'"&amp;I4806&amp;"'!"&amp;J4806),"")</f>
        <v>0</v>
      </c>
      <c r="I4806" s="1510" t="s">
        <v>5915</v>
      </c>
      <c r="J4806" s="1506" t="s">
        <v>6014</v>
      </c>
      <c r="K4806" s="4"/>
    </row>
    <row r="4807" spans="1:11" ht="15">
      <c r="A4807">
        <v>4748</v>
      </c>
      <c r="B4807" s="721"/>
      <c r="F4807" s="4"/>
      <c r="G4807" s="1" t="b">
        <f t="shared" ca="1" si="76"/>
        <v>1</v>
      </c>
      <c r="H4807" s="1505" t="str" cm="1">
        <f t="array" aca="1" ref="H4807" ca="1">IF(I4807&lt;&gt;"",INDIRECT("'"&amp;I4807&amp;"'!"&amp;J4807),"")</f>
        <v/>
      </c>
      <c r="I4807" s="1510"/>
      <c r="J4807" s="1506"/>
      <c r="K4807" s="4"/>
    </row>
    <row r="4808" spans="1:11" ht="15">
      <c r="A4808">
        <v>4749</v>
      </c>
      <c r="B4808" s="721">
        <f>'Revenues 10-15'!G181</f>
        <v>0</v>
      </c>
      <c r="F4808" s="4"/>
      <c r="G4808" s="1" t="b">
        <f t="shared" ca="1" si="76"/>
        <v>1</v>
      </c>
      <c r="H4808" s="1505" cm="1">
        <f t="array" aca="1" ref="H4808" ca="1">IF(I4808&lt;&gt;"",INDIRECT("'"&amp;I4808&amp;"'!"&amp;J4808),"")</f>
        <v>0</v>
      </c>
      <c r="I4808" s="1510" t="s">
        <v>5915</v>
      </c>
      <c r="J4808" s="1506" t="s">
        <v>6015</v>
      </c>
      <c r="K4808" s="4"/>
    </row>
    <row r="4809" spans="1:11" ht="15">
      <c r="A4809">
        <v>4750</v>
      </c>
      <c r="B4809" s="721">
        <f>'Revenues 10-15'!H181</f>
        <v>0</v>
      </c>
      <c r="F4809" s="4"/>
      <c r="G4809" s="1" t="b">
        <f t="shared" ca="1" si="76"/>
        <v>1</v>
      </c>
      <c r="H4809" s="1505" cm="1">
        <f t="array" aca="1" ref="H4809" ca="1">IF(I4809&lt;&gt;"",INDIRECT("'"&amp;I4809&amp;"'!"&amp;J4809),"")</f>
        <v>0</v>
      </c>
      <c r="I4809" s="1510" t="s">
        <v>5915</v>
      </c>
      <c r="J4809" s="1506" t="s">
        <v>6016</v>
      </c>
      <c r="K4809" s="4"/>
    </row>
    <row r="4810" spans="1:11" ht="15">
      <c r="A4810" s="5">
        <v>4751</v>
      </c>
      <c r="B4810" s="721"/>
      <c r="F4810" s="4" t="s">
        <v>4914</v>
      </c>
      <c r="G4810" s="1" t="b">
        <f t="shared" ca="1" si="76"/>
        <v>1</v>
      </c>
      <c r="H4810" s="1505" t="str" cm="1">
        <f t="array" aca="1" ref="H4810" ca="1">IF(I4810&lt;&gt;"",INDIRECT("'"&amp;I4810&amp;"'!"&amp;J4810),"")</f>
        <v/>
      </c>
      <c r="I4810" s="1510"/>
      <c r="J4810" s="1506"/>
      <c r="K4810" s="4"/>
    </row>
    <row r="4811" spans="1:11" ht="15">
      <c r="A4811">
        <v>4752</v>
      </c>
      <c r="B4811" s="721">
        <f>'Revenues 10-15'!G182</f>
        <v>0</v>
      </c>
      <c r="F4811" s="4"/>
      <c r="G4811" s="1" t="b">
        <f t="shared" ca="1" si="76"/>
        <v>1</v>
      </c>
      <c r="H4811" s="1505" cm="1">
        <f t="array" aca="1" ref="H4811" ca="1">IF(I4811&lt;&gt;"",INDIRECT("'"&amp;I4811&amp;"'!"&amp;J4811),"")</f>
        <v>0</v>
      </c>
      <c r="I4811" s="1510" t="s">
        <v>5915</v>
      </c>
      <c r="J4811" s="1506" t="s">
        <v>6017</v>
      </c>
      <c r="K4811" s="4"/>
    </row>
    <row r="4812" spans="1:11" ht="15">
      <c r="A4812">
        <v>4753</v>
      </c>
      <c r="B4812" s="721">
        <f>'Revenues 10-15'!H182</f>
        <v>0</v>
      </c>
      <c r="F4812" s="4"/>
      <c r="G4812" s="1" t="b">
        <f t="shared" ca="1" si="76"/>
        <v>1</v>
      </c>
      <c r="H4812" s="1505" cm="1">
        <f t="array" aca="1" ref="H4812" ca="1">IF(I4812&lt;&gt;"",INDIRECT("'"&amp;I4812&amp;"'!"&amp;J4812),"")</f>
        <v>0</v>
      </c>
      <c r="I4812" s="1510" t="s">
        <v>5915</v>
      </c>
      <c r="J4812" s="1506" t="s">
        <v>6018</v>
      </c>
      <c r="K4812" s="4"/>
    </row>
    <row r="4813" spans="1:11" ht="15">
      <c r="A4813" s="5">
        <v>4754</v>
      </c>
      <c r="B4813" s="721"/>
      <c r="F4813" s="4" t="s">
        <v>4914</v>
      </c>
      <c r="G4813" s="1" t="b">
        <f t="shared" ca="1" si="76"/>
        <v>1</v>
      </c>
      <c r="H4813" s="1505" t="str" cm="1">
        <f t="array" aca="1" ref="H4813" ca="1">IF(I4813&lt;&gt;"",INDIRECT("'"&amp;I4813&amp;"'!"&amp;J4813),"")</f>
        <v/>
      </c>
      <c r="I4813" s="1510"/>
      <c r="J4813" s="1506"/>
      <c r="K4813" s="4"/>
    </row>
    <row r="4814" spans="1:11" ht="15">
      <c r="A4814">
        <v>4755</v>
      </c>
      <c r="B4814" s="721">
        <f>'Revenues 10-15'!K182</f>
        <v>0</v>
      </c>
      <c r="F4814" s="4"/>
      <c r="G4814" s="1" t="b">
        <f t="shared" ca="1" si="76"/>
        <v>1</v>
      </c>
      <c r="H4814" s="1505" cm="1">
        <f t="array" aca="1" ref="H4814" ca="1">IF(I4814&lt;&gt;"",INDIRECT("'"&amp;I4814&amp;"'!"&amp;J4814),"")</f>
        <v>0</v>
      </c>
      <c r="I4814" s="1510" t="s">
        <v>5915</v>
      </c>
      <c r="J4814" s="1506" t="s">
        <v>6019</v>
      </c>
      <c r="K4814" s="4"/>
    </row>
    <row r="4815" spans="1:11" ht="15">
      <c r="A4815" s="5">
        <v>4756</v>
      </c>
      <c r="B4815" s="721"/>
      <c r="F4815" s="4" t="s">
        <v>4914</v>
      </c>
      <c r="G4815" s="1" t="b">
        <f t="shared" ca="1" si="76"/>
        <v>1</v>
      </c>
      <c r="H4815" s="1505" t="str" cm="1">
        <f t="array" aca="1" ref="H4815" ca="1">IF(I4815&lt;&gt;"",INDIRECT("'"&amp;I4815&amp;"'!"&amp;J4815),"")</f>
        <v/>
      </c>
      <c r="I4815" s="1510"/>
      <c r="J4815" s="1506"/>
      <c r="K4815" s="4"/>
    </row>
    <row r="4816" spans="1:11" ht="15">
      <c r="A4816" s="5">
        <v>4757</v>
      </c>
      <c r="B4816" s="721"/>
      <c r="F4816" s="4" t="s">
        <v>4914</v>
      </c>
      <c r="G4816" s="1" t="b">
        <f t="shared" ca="1" si="76"/>
        <v>1</v>
      </c>
      <c r="H4816" s="1505" t="str" cm="1">
        <f t="array" aca="1" ref="H4816" ca="1">IF(I4816&lt;&gt;"",INDIRECT("'"&amp;I4816&amp;"'!"&amp;J4816),"")</f>
        <v/>
      </c>
      <c r="I4816" s="1510"/>
      <c r="J4816" s="1506"/>
      <c r="K4816" s="4"/>
    </row>
    <row r="4817" spans="1:11" ht="15">
      <c r="A4817" s="5">
        <v>4758</v>
      </c>
      <c r="B4817" s="721"/>
      <c r="F4817" s="4" t="s">
        <v>4914</v>
      </c>
      <c r="G4817" s="1" t="b">
        <f t="shared" ca="1" si="76"/>
        <v>1</v>
      </c>
      <c r="H4817" s="1505" t="str" cm="1">
        <f t="array" aca="1" ref="H4817" ca="1">IF(I4817&lt;&gt;"",INDIRECT("'"&amp;I4817&amp;"'!"&amp;J4817),"")</f>
        <v/>
      </c>
      <c r="I4817" s="1510"/>
      <c r="J4817" s="1506"/>
      <c r="K4817" s="4"/>
    </row>
    <row r="4818" spans="1:11" ht="15">
      <c r="A4818" s="5">
        <v>4759</v>
      </c>
      <c r="B4818" s="721"/>
      <c r="F4818" s="4" t="s">
        <v>4914</v>
      </c>
      <c r="G4818" s="1" t="b">
        <f t="shared" ca="1" si="76"/>
        <v>1</v>
      </c>
      <c r="H4818" s="1505" t="str" cm="1">
        <f t="array" aca="1" ref="H4818" ca="1">IF(I4818&lt;&gt;"",INDIRECT("'"&amp;I4818&amp;"'!"&amp;J4818),"")</f>
        <v/>
      </c>
      <c r="I4818" s="1510"/>
      <c r="J4818" s="1506"/>
      <c r="K4818" s="4"/>
    </row>
    <row r="4819" spans="1:11" ht="15">
      <c r="A4819" s="5">
        <v>4760</v>
      </c>
      <c r="B4819" s="721"/>
      <c r="F4819" s="4" t="s">
        <v>4914</v>
      </c>
      <c r="G4819" s="1" t="b">
        <f t="shared" ca="1" si="76"/>
        <v>1</v>
      </c>
      <c r="H4819" s="1505" t="str" cm="1">
        <f t="array" aca="1" ref="H4819" ca="1">IF(I4819&lt;&gt;"",INDIRECT("'"&amp;I4819&amp;"'!"&amp;J4819),"")</f>
        <v/>
      </c>
      <c r="I4819" s="1510"/>
      <c r="J4819" s="1506"/>
      <c r="K4819" s="4"/>
    </row>
    <row r="4820" spans="1:11" ht="15">
      <c r="A4820" s="5">
        <v>4761</v>
      </c>
      <c r="B4820" s="721"/>
      <c r="F4820" s="4" t="s">
        <v>4914</v>
      </c>
      <c r="G4820" s="1" t="b">
        <f t="shared" ca="1" si="76"/>
        <v>1</v>
      </c>
      <c r="H4820" s="1505" t="str" cm="1">
        <f t="array" aca="1" ref="H4820" ca="1">IF(I4820&lt;&gt;"",INDIRECT("'"&amp;I4820&amp;"'!"&amp;J4820),"")</f>
        <v/>
      </c>
      <c r="I4820" s="1510"/>
      <c r="J4820" s="1506"/>
      <c r="K4820" s="4"/>
    </row>
    <row r="4821" spans="1:11" ht="15">
      <c r="A4821" s="5">
        <v>4762</v>
      </c>
      <c r="B4821" s="721"/>
      <c r="F4821" s="4" t="s">
        <v>4914</v>
      </c>
      <c r="G4821" s="1" t="b">
        <f t="shared" ca="1" si="76"/>
        <v>1</v>
      </c>
      <c r="H4821" s="1505" t="str" cm="1">
        <f t="array" aca="1" ref="H4821" ca="1">IF(I4821&lt;&gt;"",INDIRECT("'"&amp;I4821&amp;"'!"&amp;J4821),"")</f>
        <v/>
      </c>
      <c r="I4821" s="1510"/>
      <c r="J4821" s="1506"/>
      <c r="K4821" s="4"/>
    </row>
    <row r="4822" spans="1:11" ht="15">
      <c r="A4822" s="5">
        <v>4763</v>
      </c>
      <c r="B4822" s="721"/>
      <c r="F4822" s="4" t="s">
        <v>4914</v>
      </c>
      <c r="G4822" s="1" t="b">
        <f t="shared" ca="1" si="76"/>
        <v>1</v>
      </c>
      <c r="H4822" s="1505" t="str" cm="1">
        <f t="array" aca="1" ref="H4822" ca="1">IF(I4822&lt;&gt;"",INDIRECT("'"&amp;I4822&amp;"'!"&amp;J4822),"")</f>
        <v/>
      </c>
      <c r="I4822" s="1510"/>
      <c r="J4822" s="1506"/>
      <c r="K4822" s="4"/>
    </row>
    <row r="4823" spans="1:11" ht="15">
      <c r="A4823" s="5">
        <v>4764</v>
      </c>
      <c r="B4823" s="721"/>
      <c r="F4823" s="4" t="s">
        <v>4914</v>
      </c>
      <c r="G4823" s="1" t="b">
        <f t="shared" ca="1" si="76"/>
        <v>1</v>
      </c>
      <c r="H4823" s="1505" t="str" cm="1">
        <f t="array" aca="1" ref="H4823" ca="1">IF(I4823&lt;&gt;"",INDIRECT("'"&amp;I4823&amp;"'!"&amp;J4823),"")</f>
        <v/>
      </c>
      <c r="I4823" s="1510"/>
      <c r="J4823" s="1506"/>
      <c r="K4823" s="4"/>
    </row>
    <row r="4824" spans="1:11" ht="15">
      <c r="A4824" s="5">
        <v>4765</v>
      </c>
      <c r="B4824" s="721"/>
      <c r="F4824" s="4" t="s">
        <v>4914</v>
      </c>
      <c r="G4824" s="1" t="b">
        <f t="shared" ca="1" si="76"/>
        <v>1</v>
      </c>
      <c r="H4824" s="1505" t="str" cm="1">
        <f t="array" aca="1" ref="H4824" ca="1">IF(I4824&lt;&gt;"",INDIRECT("'"&amp;I4824&amp;"'!"&amp;J4824),"")</f>
        <v/>
      </c>
      <c r="I4824" s="1510"/>
      <c r="J4824" s="1506"/>
      <c r="K4824" s="4"/>
    </row>
    <row r="4825" spans="1:11" ht="15">
      <c r="A4825" s="5">
        <v>4766</v>
      </c>
      <c r="B4825" s="721"/>
      <c r="F4825" s="4" t="s">
        <v>4914</v>
      </c>
      <c r="G4825" s="1" t="b">
        <f t="shared" ca="1" si="76"/>
        <v>1</v>
      </c>
      <c r="H4825" s="1505" t="str" cm="1">
        <f t="array" aca="1" ref="H4825" ca="1">IF(I4825&lt;&gt;"",INDIRECT("'"&amp;I4825&amp;"'!"&amp;J4825),"")</f>
        <v/>
      </c>
      <c r="I4825" s="1510"/>
      <c r="J4825" s="1506"/>
      <c r="K4825" s="4"/>
    </row>
    <row r="4826" spans="1:11" ht="15">
      <c r="A4826" s="5">
        <v>4767</v>
      </c>
      <c r="B4826" s="721"/>
      <c r="F4826" s="4" t="s">
        <v>4914</v>
      </c>
      <c r="G4826" s="1" t="b">
        <f t="shared" ca="1" si="76"/>
        <v>1</v>
      </c>
      <c r="H4826" s="1505" t="str" cm="1">
        <f t="array" aca="1" ref="H4826" ca="1">IF(I4826&lt;&gt;"",INDIRECT("'"&amp;I4826&amp;"'!"&amp;J4826),"")</f>
        <v/>
      </c>
      <c r="I4826" s="1510"/>
      <c r="J4826" s="1506"/>
      <c r="K4826" s="4"/>
    </row>
    <row r="4827" spans="1:11" ht="15">
      <c r="A4827" s="5">
        <v>4768</v>
      </c>
      <c r="B4827" s="721"/>
      <c r="F4827" s="4" t="s">
        <v>4914</v>
      </c>
      <c r="G4827" s="1" t="b">
        <f t="shared" ca="1" si="76"/>
        <v>1</v>
      </c>
      <c r="H4827" s="1505" t="str" cm="1">
        <f t="array" aca="1" ref="H4827" ca="1">IF(I4827&lt;&gt;"",INDIRECT("'"&amp;I4827&amp;"'!"&amp;J4827),"")</f>
        <v/>
      </c>
      <c r="I4827" s="1510"/>
      <c r="J4827" s="1506"/>
      <c r="K4827" s="4"/>
    </row>
    <row r="4828" spans="1:11" ht="15">
      <c r="A4828" s="5">
        <v>4769</v>
      </c>
      <c r="B4828" s="721"/>
      <c r="F4828" s="4" t="s">
        <v>4914</v>
      </c>
      <c r="G4828" s="1" t="b">
        <f t="shared" ca="1" si="76"/>
        <v>1</v>
      </c>
      <c r="H4828" s="1505" t="str" cm="1">
        <f t="array" aca="1" ref="H4828" ca="1">IF(I4828&lt;&gt;"",INDIRECT("'"&amp;I4828&amp;"'!"&amp;J4828),"")</f>
        <v/>
      </c>
      <c r="I4828" s="1510"/>
      <c r="J4828" s="1506"/>
      <c r="K4828" s="4"/>
    </row>
    <row r="4829" spans="1:11" ht="15">
      <c r="A4829" s="5">
        <v>4770</v>
      </c>
      <c r="B4829" s="721"/>
      <c r="F4829" s="4" t="s">
        <v>4914</v>
      </c>
      <c r="G4829" s="1" t="b">
        <f t="shared" ca="1" si="76"/>
        <v>1</v>
      </c>
      <c r="H4829" s="1505" t="str" cm="1">
        <f t="array" aca="1" ref="H4829" ca="1">IF(I4829&lt;&gt;"",INDIRECT("'"&amp;I4829&amp;"'!"&amp;J4829),"")</f>
        <v/>
      </c>
      <c r="I4829" s="1510"/>
      <c r="J4829" s="1506"/>
      <c r="K4829" s="4"/>
    </row>
    <row r="4830" spans="1:11" ht="15">
      <c r="A4830" s="5">
        <v>4771</v>
      </c>
      <c r="B4830" s="721"/>
      <c r="F4830" s="4" t="s">
        <v>4914</v>
      </c>
      <c r="G4830" s="1" t="b">
        <f t="shared" ca="1" si="76"/>
        <v>1</v>
      </c>
      <c r="H4830" s="1505" t="str" cm="1">
        <f t="array" aca="1" ref="H4830" ca="1">IF(I4830&lt;&gt;"",INDIRECT("'"&amp;I4830&amp;"'!"&amp;J4830),"")</f>
        <v/>
      </c>
      <c r="I4830" s="1510"/>
      <c r="J4830" s="1506"/>
      <c r="K4830" s="4"/>
    </row>
    <row r="4831" spans="1:11" ht="15">
      <c r="A4831" s="5">
        <v>4772</v>
      </c>
      <c r="B4831" s="721"/>
      <c r="F4831" s="4" t="s">
        <v>4914</v>
      </c>
      <c r="G4831" s="1" t="b">
        <f t="shared" ca="1" si="76"/>
        <v>1</v>
      </c>
      <c r="H4831" s="1505" t="str" cm="1">
        <f t="array" aca="1" ref="H4831" ca="1">IF(I4831&lt;&gt;"",INDIRECT("'"&amp;I4831&amp;"'!"&amp;J4831),"")</f>
        <v/>
      </c>
      <c r="I4831" s="1510"/>
      <c r="J4831" s="1506"/>
      <c r="K4831" s="4"/>
    </row>
    <row r="4832" spans="1:11" ht="15">
      <c r="A4832" s="5">
        <v>4773</v>
      </c>
      <c r="B4832" s="721"/>
      <c r="F4832" s="4" t="s">
        <v>4914</v>
      </c>
      <c r="G4832" s="1" t="b">
        <f t="shared" ref="G4832:G4895" ca="1" si="77">H4832=B4832</f>
        <v>1</v>
      </c>
      <c r="H4832" s="1505" t="str" cm="1">
        <f t="array" aca="1" ref="H4832" ca="1">IF(I4832&lt;&gt;"",INDIRECT("'"&amp;I4832&amp;"'!"&amp;J4832),"")</f>
        <v/>
      </c>
      <c r="I4832" s="1510"/>
      <c r="J4832" s="1506"/>
      <c r="K4832" s="4"/>
    </row>
    <row r="4833" spans="1:11" ht="15">
      <c r="A4833" s="5">
        <v>4774</v>
      </c>
      <c r="B4833" s="721"/>
      <c r="F4833" s="4" t="s">
        <v>4914</v>
      </c>
      <c r="G4833" s="1" t="b">
        <f t="shared" ca="1" si="77"/>
        <v>1</v>
      </c>
      <c r="H4833" s="1505" t="str" cm="1">
        <f t="array" aca="1" ref="H4833" ca="1">IF(I4833&lt;&gt;"",INDIRECT("'"&amp;I4833&amp;"'!"&amp;J4833),"")</f>
        <v/>
      </c>
      <c r="I4833" s="1510"/>
      <c r="J4833" s="1506"/>
      <c r="K4833" s="4"/>
    </row>
    <row r="4834" spans="1:11" ht="15">
      <c r="A4834" s="5">
        <v>4775</v>
      </c>
      <c r="B4834" s="721"/>
      <c r="F4834" s="4" t="s">
        <v>4914</v>
      </c>
      <c r="G4834" s="1" t="b">
        <f t="shared" ca="1" si="77"/>
        <v>1</v>
      </c>
      <c r="H4834" s="1505" t="str" cm="1">
        <f t="array" aca="1" ref="H4834" ca="1">IF(I4834&lt;&gt;"",INDIRECT("'"&amp;I4834&amp;"'!"&amp;J4834),"")</f>
        <v/>
      </c>
      <c r="I4834" s="1510"/>
      <c r="J4834" s="1506"/>
      <c r="K4834" s="4"/>
    </row>
    <row r="4835" spans="1:11" ht="15">
      <c r="A4835" s="5">
        <v>4776</v>
      </c>
      <c r="B4835" s="721"/>
      <c r="F4835" s="4" t="s">
        <v>4914</v>
      </c>
      <c r="G4835" s="1" t="b">
        <f t="shared" ca="1" si="77"/>
        <v>1</v>
      </c>
      <c r="H4835" s="1505" t="str" cm="1">
        <f t="array" aca="1" ref="H4835" ca="1">IF(I4835&lt;&gt;"",INDIRECT("'"&amp;I4835&amp;"'!"&amp;J4835),"")</f>
        <v/>
      </c>
      <c r="I4835" s="1510"/>
      <c r="J4835" s="1506"/>
      <c r="K4835" s="4"/>
    </row>
    <row r="4836" spans="1:11" ht="15">
      <c r="A4836" s="5">
        <v>4777</v>
      </c>
      <c r="B4836" s="721"/>
      <c r="F4836" s="4" t="s">
        <v>4914</v>
      </c>
      <c r="G4836" s="1" t="b">
        <f t="shared" ca="1" si="77"/>
        <v>1</v>
      </c>
      <c r="H4836" s="1505" t="str" cm="1">
        <f t="array" aca="1" ref="H4836" ca="1">IF(I4836&lt;&gt;"",INDIRECT("'"&amp;I4836&amp;"'!"&amp;J4836),"")</f>
        <v/>
      </c>
      <c r="I4836" s="1510"/>
      <c r="J4836" s="1506"/>
      <c r="K4836" s="4"/>
    </row>
    <row r="4837" spans="1:11" ht="15">
      <c r="A4837" s="5">
        <v>4778</v>
      </c>
      <c r="B4837" s="721"/>
      <c r="F4837" s="4" t="s">
        <v>4914</v>
      </c>
      <c r="G4837" s="1" t="b">
        <f t="shared" ca="1" si="77"/>
        <v>1</v>
      </c>
      <c r="H4837" s="1505" t="str" cm="1">
        <f t="array" aca="1" ref="H4837" ca="1">IF(I4837&lt;&gt;"",INDIRECT("'"&amp;I4837&amp;"'!"&amp;J4837),"")</f>
        <v/>
      </c>
      <c r="I4837" s="1510"/>
      <c r="J4837" s="1506"/>
      <c r="K4837" s="4"/>
    </row>
    <row r="4838" spans="1:11" ht="15">
      <c r="A4838" s="5">
        <v>4779</v>
      </c>
      <c r="B4838" s="721"/>
      <c r="F4838" s="4" t="s">
        <v>4914</v>
      </c>
      <c r="G4838" s="1" t="b">
        <f t="shared" ca="1" si="77"/>
        <v>1</v>
      </c>
      <c r="H4838" s="1505" t="str" cm="1">
        <f t="array" aca="1" ref="H4838" ca="1">IF(I4838&lt;&gt;"",INDIRECT("'"&amp;I4838&amp;"'!"&amp;J4838),"")</f>
        <v/>
      </c>
      <c r="I4838" s="1510"/>
      <c r="J4838" s="1506"/>
      <c r="K4838" s="4"/>
    </row>
    <row r="4839" spans="1:11" ht="15">
      <c r="A4839" s="5">
        <v>4780</v>
      </c>
      <c r="B4839" s="721"/>
      <c r="F4839" s="4" t="s">
        <v>4914</v>
      </c>
      <c r="G4839" s="1" t="b">
        <f t="shared" ca="1" si="77"/>
        <v>1</v>
      </c>
      <c r="H4839" s="1505" t="str" cm="1">
        <f t="array" aca="1" ref="H4839" ca="1">IF(I4839&lt;&gt;"",INDIRECT("'"&amp;I4839&amp;"'!"&amp;J4839),"")</f>
        <v/>
      </c>
      <c r="I4839" s="1510"/>
      <c r="J4839" s="1506"/>
      <c r="K4839" s="4"/>
    </row>
    <row r="4840" spans="1:11" ht="15">
      <c r="A4840" s="5">
        <v>4781</v>
      </c>
      <c r="B4840" s="721"/>
      <c r="F4840" s="4" t="s">
        <v>4914</v>
      </c>
      <c r="G4840" s="1" t="b">
        <f t="shared" ca="1" si="77"/>
        <v>1</v>
      </c>
      <c r="H4840" s="1505" t="str" cm="1">
        <f t="array" aca="1" ref="H4840" ca="1">IF(I4840&lt;&gt;"",INDIRECT("'"&amp;I4840&amp;"'!"&amp;J4840),"")</f>
        <v/>
      </c>
      <c r="I4840" s="1510"/>
      <c r="J4840" s="1506"/>
      <c r="K4840" s="4"/>
    </row>
    <row r="4841" spans="1:11" ht="15">
      <c r="A4841" s="5">
        <v>4782</v>
      </c>
      <c r="B4841" s="721"/>
      <c r="F4841" s="4" t="s">
        <v>4914</v>
      </c>
      <c r="G4841" s="1" t="b">
        <f t="shared" ca="1" si="77"/>
        <v>1</v>
      </c>
      <c r="H4841" s="1505" t="str" cm="1">
        <f t="array" aca="1" ref="H4841" ca="1">IF(I4841&lt;&gt;"",INDIRECT("'"&amp;I4841&amp;"'!"&amp;J4841),"")</f>
        <v/>
      </c>
      <c r="I4841" s="1510"/>
      <c r="J4841" s="1506"/>
      <c r="K4841" s="4"/>
    </row>
    <row r="4842" spans="1:11" ht="15">
      <c r="A4842" s="5">
        <v>4783</v>
      </c>
      <c r="B4842" s="721"/>
      <c r="F4842" s="4" t="s">
        <v>4914</v>
      </c>
      <c r="G4842" s="1" t="b">
        <f t="shared" ca="1" si="77"/>
        <v>1</v>
      </c>
      <c r="H4842" s="1505" t="str" cm="1">
        <f t="array" aca="1" ref="H4842" ca="1">IF(I4842&lt;&gt;"",INDIRECT("'"&amp;I4842&amp;"'!"&amp;J4842),"")</f>
        <v/>
      </c>
      <c r="I4842" s="1510"/>
      <c r="J4842" s="1506"/>
      <c r="K4842" s="4"/>
    </row>
    <row r="4843" spans="1:11" ht="15">
      <c r="A4843" s="5">
        <v>4784</v>
      </c>
      <c r="B4843" s="721"/>
      <c r="F4843" s="4" t="s">
        <v>4914</v>
      </c>
      <c r="G4843" s="1" t="b">
        <f t="shared" ca="1" si="77"/>
        <v>1</v>
      </c>
      <c r="H4843" s="1505" t="str" cm="1">
        <f t="array" aca="1" ref="H4843" ca="1">IF(I4843&lt;&gt;"",INDIRECT("'"&amp;I4843&amp;"'!"&amp;J4843),"")</f>
        <v/>
      </c>
      <c r="I4843" s="1510"/>
      <c r="J4843" s="1506"/>
      <c r="K4843" s="4"/>
    </row>
    <row r="4844" spans="1:11" ht="15">
      <c r="A4844" s="5">
        <v>4785</v>
      </c>
      <c r="B4844" s="721"/>
      <c r="F4844" s="4" t="s">
        <v>4914</v>
      </c>
      <c r="G4844" s="1" t="b">
        <f t="shared" ca="1" si="77"/>
        <v>1</v>
      </c>
      <c r="H4844" s="1505" t="str" cm="1">
        <f t="array" aca="1" ref="H4844" ca="1">IF(I4844&lt;&gt;"",INDIRECT("'"&amp;I4844&amp;"'!"&amp;J4844),"")</f>
        <v/>
      </c>
      <c r="I4844" s="1510"/>
      <c r="J4844" s="1506"/>
      <c r="K4844" s="4"/>
    </row>
    <row r="4845" spans="1:11" ht="15">
      <c r="A4845" s="5">
        <v>4786</v>
      </c>
      <c r="B4845" s="721"/>
      <c r="F4845" s="4" t="s">
        <v>4914</v>
      </c>
      <c r="G4845" s="1" t="b">
        <f t="shared" ca="1" si="77"/>
        <v>1</v>
      </c>
      <c r="H4845" s="1505" t="str" cm="1">
        <f t="array" aca="1" ref="H4845" ca="1">IF(I4845&lt;&gt;"",INDIRECT("'"&amp;I4845&amp;"'!"&amp;J4845),"")</f>
        <v/>
      </c>
      <c r="I4845" s="1510"/>
      <c r="J4845" s="1506"/>
      <c r="K4845" s="4"/>
    </row>
    <row r="4846" spans="1:11" ht="15">
      <c r="A4846" s="5">
        <v>4787</v>
      </c>
      <c r="B4846" s="721"/>
      <c r="F4846" s="4" t="s">
        <v>4914</v>
      </c>
      <c r="G4846" s="1" t="b">
        <f t="shared" ca="1" si="77"/>
        <v>1</v>
      </c>
      <c r="H4846" s="1505" t="str" cm="1">
        <f t="array" aca="1" ref="H4846" ca="1">IF(I4846&lt;&gt;"",INDIRECT("'"&amp;I4846&amp;"'!"&amp;J4846),"")</f>
        <v/>
      </c>
      <c r="I4846" s="1510"/>
      <c r="J4846" s="1506"/>
      <c r="K4846" s="4"/>
    </row>
    <row r="4847" spans="1:11" ht="15">
      <c r="A4847" s="5">
        <v>4788</v>
      </c>
      <c r="B4847" s="721"/>
      <c r="F4847" s="4" t="s">
        <v>4914</v>
      </c>
      <c r="G4847" s="1" t="b">
        <f t="shared" ca="1" si="77"/>
        <v>1</v>
      </c>
      <c r="H4847" s="1505" t="str" cm="1">
        <f t="array" aca="1" ref="H4847" ca="1">IF(I4847&lt;&gt;"",INDIRECT("'"&amp;I4847&amp;"'!"&amp;J4847),"")</f>
        <v/>
      </c>
      <c r="I4847" s="1510"/>
      <c r="J4847" s="1506"/>
      <c r="K4847" s="4"/>
    </row>
    <row r="4848" spans="1:11" ht="15">
      <c r="A4848" s="5">
        <v>4789</v>
      </c>
      <c r="B4848" s="721"/>
      <c r="F4848" s="4" t="s">
        <v>4914</v>
      </c>
      <c r="G4848" s="1" t="b">
        <f t="shared" ca="1" si="77"/>
        <v>1</v>
      </c>
      <c r="H4848" s="1505" t="str" cm="1">
        <f t="array" aca="1" ref="H4848" ca="1">IF(I4848&lt;&gt;"",INDIRECT("'"&amp;I4848&amp;"'!"&amp;J4848),"")</f>
        <v/>
      </c>
      <c r="I4848" s="1510"/>
      <c r="J4848" s="1506"/>
      <c r="K4848" s="4"/>
    </row>
    <row r="4849" spans="1:11" ht="15">
      <c r="A4849" s="5">
        <v>4790</v>
      </c>
      <c r="B4849" s="721"/>
      <c r="F4849" s="4" t="s">
        <v>4914</v>
      </c>
      <c r="G4849" s="1" t="b">
        <f t="shared" ca="1" si="77"/>
        <v>1</v>
      </c>
      <c r="H4849" s="1505" t="str" cm="1">
        <f t="array" aca="1" ref="H4849" ca="1">IF(I4849&lt;&gt;"",INDIRECT("'"&amp;I4849&amp;"'!"&amp;J4849),"")</f>
        <v/>
      </c>
      <c r="I4849" s="1510"/>
      <c r="J4849" s="1506"/>
      <c r="K4849" s="4"/>
    </row>
    <row r="4850" spans="1:11" ht="15">
      <c r="A4850">
        <v>4791</v>
      </c>
      <c r="B4850" s="721">
        <f>'Revenues 10-15'!C269</f>
        <v>63026585</v>
      </c>
      <c r="F4850" s="4"/>
      <c r="G4850" s="1" t="b">
        <f t="shared" ca="1" si="77"/>
        <v>1</v>
      </c>
      <c r="H4850" s="1505" cm="1">
        <f t="array" aca="1" ref="H4850" ca="1">IF(I4850&lt;&gt;"",INDIRECT("'"&amp;I4850&amp;"'!"&amp;J4850),"")</f>
        <v>63026585</v>
      </c>
      <c r="I4850" s="1510" t="s">
        <v>5915</v>
      </c>
      <c r="J4850" s="1506" t="s">
        <v>6020</v>
      </c>
      <c r="K4850" s="4"/>
    </row>
    <row r="4851" spans="1:11" ht="15">
      <c r="A4851">
        <v>4792</v>
      </c>
      <c r="B4851" s="721">
        <f>'Revenues 10-15'!D269</f>
        <v>0</v>
      </c>
      <c r="F4851" s="4"/>
      <c r="G4851" s="1" t="b">
        <f t="shared" ca="1" si="77"/>
        <v>1</v>
      </c>
      <c r="H4851" s="1505" cm="1">
        <f t="array" aca="1" ref="H4851" ca="1">IF(I4851&lt;&gt;"",INDIRECT("'"&amp;I4851&amp;"'!"&amp;J4851),"")</f>
        <v>0</v>
      </c>
      <c r="I4851" s="1510" t="s">
        <v>5915</v>
      </c>
      <c r="J4851" s="1506" t="s">
        <v>5424</v>
      </c>
      <c r="K4851" s="4"/>
    </row>
    <row r="4852" spans="1:11" ht="15">
      <c r="A4852" s="5">
        <v>4793</v>
      </c>
      <c r="B4852" s="721"/>
      <c r="F4852" s="4" t="s">
        <v>4914</v>
      </c>
      <c r="G4852" s="1" t="b">
        <f t="shared" ca="1" si="77"/>
        <v>1</v>
      </c>
      <c r="H4852" s="1505" t="str" cm="1">
        <f t="array" aca="1" ref="H4852" ca="1">IF(I4852&lt;&gt;"",INDIRECT("'"&amp;I4852&amp;"'!"&amp;J4852),"")</f>
        <v/>
      </c>
      <c r="I4852" s="1510"/>
      <c r="J4852" s="1506"/>
      <c r="K4852" s="4"/>
    </row>
    <row r="4853" spans="1:11" ht="15">
      <c r="A4853">
        <v>4794</v>
      </c>
      <c r="B4853" s="721">
        <f>'Revenues 10-15'!F269</f>
        <v>0</v>
      </c>
      <c r="F4853" s="4"/>
      <c r="G4853" s="1" t="b">
        <f t="shared" ca="1" si="77"/>
        <v>1</v>
      </c>
      <c r="H4853" s="1505" cm="1">
        <f t="array" aca="1" ref="H4853" ca="1">IF(I4853&lt;&gt;"",INDIRECT("'"&amp;I4853&amp;"'!"&amp;J4853),"")</f>
        <v>0</v>
      </c>
      <c r="I4853" s="1510" t="s">
        <v>5915</v>
      </c>
      <c r="J4853" s="1506" t="s">
        <v>6021</v>
      </c>
      <c r="K4853" s="4"/>
    </row>
    <row r="4854" spans="1:11" ht="15">
      <c r="A4854" s="5">
        <v>4795</v>
      </c>
      <c r="B4854" s="721"/>
      <c r="F4854" s="4" t="s">
        <v>4914</v>
      </c>
      <c r="G4854" s="1" t="b">
        <f t="shared" ca="1" si="77"/>
        <v>1</v>
      </c>
      <c r="H4854" s="1505" t="str" cm="1">
        <f t="array" aca="1" ref="H4854" ca="1">IF(I4854&lt;&gt;"",INDIRECT("'"&amp;I4854&amp;"'!"&amp;J4854),"")</f>
        <v/>
      </c>
      <c r="I4854" s="1510"/>
      <c r="J4854" s="1506"/>
      <c r="K4854" s="4"/>
    </row>
    <row r="4855" spans="1:11" ht="15">
      <c r="A4855" s="5">
        <v>4796</v>
      </c>
      <c r="B4855" s="721"/>
      <c r="F4855" s="4" t="s">
        <v>4914</v>
      </c>
      <c r="G4855" s="1" t="b">
        <f t="shared" ca="1" si="77"/>
        <v>1</v>
      </c>
      <c r="H4855" s="1505" t="str" cm="1">
        <f t="array" aca="1" ref="H4855" ca="1">IF(I4855&lt;&gt;"",INDIRECT("'"&amp;I4855&amp;"'!"&amp;J4855),"")</f>
        <v/>
      </c>
      <c r="I4855" s="1510"/>
      <c r="J4855" s="1506"/>
      <c r="K4855" s="4"/>
    </row>
    <row r="4856" spans="1:11" ht="15">
      <c r="A4856" s="5">
        <v>4797</v>
      </c>
      <c r="B4856" s="721"/>
      <c r="F4856" s="4" t="s">
        <v>4914</v>
      </c>
      <c r="G4856" s="1" t="b">
        <f t="shared" ca="1" si="77"/>
        <v>1</v>
      </c>
      <c r="H4856" s="1505" t="str" cm="1">
        <f t="array" aca="1" ref="H4856" ca="1">IF(I4856&lt;&gt;"",INDIRECT("'"&amp;I4856&amp;"'!"&amp;J4856),"")</f>
        <v/>
      </c>
      <c r="I4856" s="1510"/>
      <c r="J4856" s="1506"/>
      <c r="K4856" s="4"/>
    </row>
    <row r="4857" spans="1:11" ht="15">
      <c r="A4857" s="5">
        <v>4798</v>
      </c>
      <c r="B4857" s="721"/>
      <c r="F4857" s="4" t="s">
        <v>4914</v>
      </c>
      <c r="G4857" s="1" t="b">
        <f t="shared" ca="1" si="77"/>
        <v>1</v>
      </c>
      <c r="H4857" s="1505" t="str" cm="1">
        <f t="array" aca="1" ref="H4857" ca="1">IF(I4857&lt;&gt;"",INDIRECT("'"&amp;I4857&amp;"'!"&amp;J4857),"")</f>
        <v/>
      </c>
      <c r="I4857" s="1510"/>
      <c r="J4857" s="1506"/>
      <c r="K4857" s="4"/>
    </row>
    <row r="4858" spans="1:11" ht="15">
      <c r="A4858" s="5">
        <v>4799</v>
      </c>
      <c r="B4858" s="721"/>
      <c r="F4858" s="4" t="s">
        <v>4914</v>
      </c>
      <c r="G4858" s="1" t="b">
        <f t="shared" ca="1" si="77"/>
        <v>1</v>
      </c>
      <c r="H4858" s="1505" t="str" cm="1">
        <f t="array" aca="1" ref="H4858" ca="1">IF(I4858&lt;&gt;"",INDIRECT("'"&amp;I4858&amp;"'!"&amp;J4858),"")</f>
        <v/>
      </c>
      <c r="I4858" s="1510"/>
      <c r="J4858" s="1506"/>
      <c r="K4858" s="4"/>
    </row>
    <row r="4859" spans="1:11" ht="15">
      <c r="A4859" s="5">
        <v>4800</v>
      </c>
      <c r="B4859" s="721"/>
      <c r="F4859" s="4" t="s">
        <v>4914</v>
      </c>
      <c r="G4859" s="1" t="b">
        <f t="shared" ca="1" si="77"/>
        <v>1</v>
      </c>
      <c r="H4859" s="1505" t="str" cm="1">
        <f t="array" aca="1" ref="H4859" ca="1">IF(I4859&lt;&gt;"",INDIRECT("'"&amp;I4859&amp;"'!"&amp;J4859),"")</f>
        <v/>
      </c>
      <c r="I4859" s="1510"/>
      <c r="J4859" s="1506"/>
      <c r="K4859" s="4"/>
    </row>
    <row r="4860" spans="1:11" ht="15">
      <c r="A4860" s="5">
        <v>4801</v>
      </c>
      <c r="B4860" s="721"/>
      <c r="F4860" s="4" t="s">
        <v>4914</v>
      </c>
      <c r="G4860" s="1" t="b">
        <f t="shared" ca="1" si="77"/>
        <v>1</v>
      </c>
      <c r="H4860" s="1505" t="str" cm="1">
        <f t="array" aca="1" ref="H4860" ca="1">IF(I4860&lt;&gt;"",INDIRECT("'"&amp;I4860&amp;"'!"&amp;J4860),"")</f>
        <v/>
      </c>
      <c r="I4860" s="1510"/>
      <c r="J4860" s="1506"/>
      <c r="K4860" s="4"/>
    </row>
    <row r="4861" spans="1:11" ht="15">
      <c r="A4861" s="5">
        <v>4802</v>
      </c>
      <c r="B4861" s="721"/>
      <c r="F4861" s="4" t="s">
        <v>4914</v>
      </c>
      <c r="G4861" s="1" t="b">
        <f t="shared" ca="1" si="77"/>
        <v>1</v>
      </c>
      <c r="H4861" s="1505" t="str" cm="1">
        <f t="array" aca="1" ref="H4861" ca="1">IF(I4861&lt;&gt;"",INDIRECT("'"&amp;I4861&amp;"'!"&amp;J4861),"")</f>
        <v/>
      </c>
      <c r="I4861" s="1510"/>
      <c r="J4861" s="1506"/>
      <c r="K4861" s="4"/>
    </row>
    <row r="4862" spans="1:11" ht="15">
      <c r="A4862">
        <v>4803</v>
      </c>
      <c r="B4862" s="721">
        <f>'Revenues 10-15'!G269</f>
        <v>0</v>
      </c>
      <c r="F4862" s="4"/>
      <c r="G4862" s="1" t="b">
        <f t="shared" ca="1" si="77"/>
        <v>1</v>
      </c>
      <c r="H4862" s="1505" cm="1">
        <f t="array" aca="1" ref="H4862" ca="1">IF(I4862&lt;&gt;"",INDIRECT("'"&amp;I4862&amp;"'!"&amp;J4862),"")</f>
        <v>0</v>
      </c>
      <c r="I4862" s="1510" t="s">
        <v>5915</v>
      </c>
      <c r="J4862" s="1506" t="s">
        <v>6022</v>
      </c>
      <c r="K4862" s="4"/>
    </row>
    <row r="4863" spans="1:11" ht="15">
      <c r="A4863">
        <v>4804</v>
      </c>
      <c r="B4863" s="721">
        <f>'Revenues 10-15'!H269</f>
        <v>0</v>
      </c>
      <c r="F4863" s="4"/>
      <c r="G4863" s="1" t="b">
        <f t="shared" ca="1" si="77"/>
        <v>1</v>
      </c>
      <c r="H4863" s="1505" cm="1">
        <f t="array" aca="1" ref="H4863" ca="1">IF(I4863&lt;&gt;"",INDIRECT("'"&amp;I4863&amp;"'!"&amp;J4863),"")</f>
        <v>0</v>
      </c>
      <c r="I4863" s="1510" t="s">
        <v>5915</v>
      </c>
      <c r="J4863" s="1506" t="s">
        <v>6023</v>
      </c>
      <c r="K4863" s="4"/>
    </row>
    <row r="4864" spans="1:11" ht="15">
      <c r="A4864" s="5">
        <v>4805</v>
      </c>
      <c r="B4864" s="721"/>
      <c r="F4864" s="4" t="s">
        <v>4914</v>
      </c>
      <c r="G4864" s="1" t="b">
        <f t="shared" ca="1" si="77"/>
        <v>1</v>
      </c>
      <c r="H4864" s="1505" t="str" cm="1">
        <f t="array" aca="1" ref="H4864" ca="1">IF(I4864&lt;&gt;"",INDIRECT("'"&amp;I4864&amp;"'!"&amp;J4864),"")</f>
        <v/>
      </c>
      <c r="I4864" s="1510"/>
      <c r="J4864" s="1506"/>
      <c r="K4864" s="4"/>
    </row>
    <row r="4865" spans="1:11" ht="15">
      <c r="A4865" s="5">
        <v>4806</v>
      </c>
      <c r="B4865" s="721"/>
      <c r="F4865" s="4" t="s">
        <v>4914</v>
      </c>
      <c r="G4865" s="1" t="b">
        <f t="shared" ca="1" si="77"/>
        <v>1</v>
      </c>
      <c r="H4865" s="1505" t="str" cm="1">
        <f t="array" aca="1" ref="H4865" ca="1">IF(I4865&lt;&gt;"",INDIRECT("'"&amp;I4865&amp;"'!"&amp;J4865),"")</f>
        <v/>
      </c>
      <c r="I4865" s="1510"/>
      <c r="J4865" s="1506"/>
      <c r="K4865" s="4"/>
    </row>
    <row r="4866" spans="1:11" ht="15">
      <c r="A4866">
        <v>4807</v>
      </c>
      <c r="B4866" s="721">
        <f>'Revenues 10-15'!K269</f>
        <v>0</v>
      </c>
      <c r="F4866" s="4"/>
      <c r="G4866" s="1" t="b">
        <f t="shared" ca="1" si="77"/>
        <v>1</v>
      </c>
      <c r="H4866" s="1505" cm="1">
        <f t="array" aca="1" ref="H4866" ca="1">IF(I4866&lt;&gt;"",INDIRECT("'"&amp;I4866&amp;"'!"&amp;J4866),"")</f>
        <v>0</v>
      </c>
      <c r="I4866" s="1510" t="s">
        <v>5915</v>
      </c>
      <c r="J4866" s="1506" t="s">
        <v>5471</v>
      </c>
      <c r="K4866" s="4"/>
    </row>
    <row r="4867" spans="1:11" ht="15">
      <c r="A4867" s="5">
        <v>4808</v>
      </c>
      <c r="B4867" s="721"/>
      <c r="F4867" s="4" t="s">
        <v>4914</v>
      </c>
      <c r="G4867" s="1" t="b">
        <f t="shared" ca="1" si="77"/>
        <v>1</v>
      </c>
      <c r="H4867" s="1505" t="str" cm="1">
        <f t="array" aca="1" ref="H4867" ca="1">IF(I4867&lt;&gt;"",INDIRECT("'"&amp;I4867&amp;"'!"&amp;J4867),"")</f>
        <v/>
      </c>
      <c r="I4867" s="1510"/>
      <c r="J4867" s="1506"/>
      <c r="K4867" s="4"/>
    </row>
    <row r="4868" spans="1:11" ht="15">
      <c r="A4868" s="5">
        <v>4809</v>
      </c>
      <c r="B4868" s="721"/>
      <c r="F4868" s="4" t="s">
        <v>4914</v>
      </c>
      <c r="G4868" s="1" t="b">
        <f t="shared" ca="1" si="77"/>
        <v>1</v>
      </c>
      <c r="H4868" s="1505" t="str" cm="1">
        <f t="array" aca="1" ref="H4868" ca="1">IF(I4868&lt;&gt;"",INDIRECT("'"&amp;I4868&amp;"'!"&amp;J4868),"")</f>
        <v/>
      </c>
      <c r="I4868" s="1510"/>
      <c r="J4868" s="1506"/>
      <c r="K4868" s="4"/>
    </row>
    <row r="4869" spans="1:11" ht="15">
      <c r="A4869" s="5">
        <v>4810</v>
      </c>
      <c r="B4869" s="721"/>
      <c r="F4869" s="4" t="s">
        <v>4914</v>
      </c>
      <c r="G4869" s="1" t="b">
        <f t="shared" ca="1" si="77"/>
        <v>1</v>
      </c>
      <c r="H4869" s="1505" t="str" cm="1">
        <f t="array" aca="1" ref="H4869" ca="1">IF(I4869&lt;&gt;"",INDIRECT("'"&amp;I4869&amp;"'!"&amp;J4869),"")</f>
        <v/>
      </c>
      <c r="I4869" s="1510"/>
      <c r="J4869" s="1506"/>
      <c r="K4869" s="4"/>
    </row>
    <row r="4870" spans="1:11" ht="15">
      <c r="A4870" s="5">
        <v>4811</v>
      </c>
      <c r="B4870" s="721"/>
      <c r="F4870" s="4" t="s">
        <v>4914</v>
      </c>
      <c r="G4870" s="1" t="b">
        <f t="shared" ca="1" si="77"/>
        <v>1</v>
      </c>
      <c r="H4870" s="1505" t="str" cm="1">
        <f t="array" aca="1" ref="H4870" ca="1">IF(I4870&lt;&gt;"",INDIRECT("'"&amp;I4870&amp;"'!"&amp;J4870),"")</f>
        <v/>
      </c>
      <c r="I4870" s="1510"/>
      <c r="J4870" s="1506"/>
      <c r="K4870" s="4"/>
    </row>
    <row r="4871" spans="1:11" ht="15">
      <c r="A4871" s="5">
        <v>4812</v>
      </c>
      <c r="B4871" s="721"/>
      <c r="F4871" s="4" t="s">
        <v>4914</v>
      </c>
      <c r="G4871" s="1" t="b">
        <f t="shared" ca="1" si="77"/>
        <v>1</v>
      </c>
      <c r="H4871" s="1505" t="str" cm="1">
        <f t="array" aca="1" ref="H4871" ca="1">IF(I4871&lt;&gt;"",INDIRECT("'"&amp;I4871&amp;"'!"&amp;J4871),"")</f>
        <v/>
      </c>
      <c r="I4871" s="1510"/>
      <c r="J4871" s="1506"/>
      <c r="K4871" s="4"/>
    </row>
    <row r="4872" spans="1:11" ht="15">
      <c r="A4872" s="5">
        <v>4813</v>
      </c>
      <c r="B4872" s="721"/>
      <c r="F4872" s="4" t="s">
        <v>4914</v>
      </c>
      <c r="G4872" s="1" t="b">
        <f t="shared" ca="1" si="77"/>
        <v>1</v>
      </c>
      <c r="H4872" s="1505" t="str" cm="1">
        <f t="array" aca="1" ref="H4872" ca="1">IF(I4872&lt;&gt;"",INDIRECT("'"&amp;I4872&amp;"'!"&amp;J4872),"")</f>
        <v/>
      </c>
      <c r="I4872" s="1510"/>
      <c r="J4872" s="1506"/>
      <c r="K4872" s="4"/>
    </row>
    <row r="4873" spans="1:11" ht="15">
      <c r="A4873" s="5">
        <v>4814</v>
      </c>
      <c r="B4873" s="721"/>
      <c r="F4873" s="4" t="s">
        <v>4914</v>
      </c>
      <c r="G4873" s="1" t="b">
        <f t="shared" ca="1" si="77"/>
        <v>1</v>
      </c>
      <c r="H4873" s="1505" t="str" cm="1">
        <f t="array" aca="1" ref="H4873" ca="1">IF(I4873&lt;&gt;"",INDIRECT("'"&amp;I4873&amp;"'!"&amp;J4873),"")</f>
        <v/>
      </c>
      <c r="I4873" s="1510"/>
      <c r="J4873" s="1506"/>
      <c r="K4873" s="4"/>
    </row>
    <row r="4874" spans="1:11" ht="15">
      <c r="A4874" s="5">
        <v>4815</v>
      </c>
      <c r="B4874" s="721"/>
      <c r="F4874" s="4" t="s">
        <v>4914</v>
      </c>
      <c r="G4874" s="1" t="b">
        <f t="shared" ca="1" si="77"/>
        <v>1</v>
      </c>
      <c r="H4874" s="1505" t="str" cm="1">
        <f t="array" aca="1" ref="H4874" ca="1">IF(I4874&lt;&gt;"",INDIRECT("'"&amp;I4874&amp;"'!"&amp;J4874),"")</f>
        <v/>
      </c>
      <c r="I4874" s="1510"/>
      <c r="J4874" s="1506"/>
      <c r="K4874" s="4"/>
    </row>
    <row r="4875" spans="1:11" ht="15">
      <c r="A4875" s="5">
        <v>4816</v>
      </c>
      <c r="B4875" s="721"/>
      <c r="F4875" s="4" t="s">
        <v>4914</v>
      </c>
      <c r="G4875" s="1" t="b">
        <f t="shared" ca="1" si="77"/>
        <v>1</v>
      </c>
      <c r="H4875" s="1505" t="str" cm="1">
        <f t="array" aca="1" ref="H4875" ca="1">IF(I4875&lt;&gt;"",INDIRECT("'"&amp;I4875&amp;"'!"&amp;J4875),"")</f>
        <v/>
      </c>
      <c r="I4875" s="1510"/>
      <c r="J4875" s="1506"/>
      <c r="K4875" s="4"/>
    </row>
    <row r="4876" spans="1:11" ht="15">
      <c r="A4876" s="5">
        <v>4817</v>
      </c>
      <c r="B4876" s="721"/>
      <c r="F4876" s="4" t="s">
        <v>4914</v>
      </c>
      <c r="G4876" s="1" t="b">
        <f t="shared" ca="1" si="77"/>
        <v>1</v>
      </c>
      <c r="H4876" s="1505" t="str" cm="1">
        <f t="array" aca="1" ref="H4876" ca="1">IF(I4876&lt;&gt;"",INDIRECT("'"&amp;I4876&amp;"'!"&amp;J4876),"")</f>
        <v/>
      </c>
      <c r="I4876" s="1510"/>
      <c r="J4876" s="1506"/>
      <c r="K4876" s="4"/>
    </row>
    <row r="4877" spans="1:11" ht="15">
      <c r="A4877" s="5">
        <v>4818</v>
      </c>
      <c r="B4877" s="721"/>
      <c r="F4877" s="4" t="s">
        <v>4914</v>
      </c>
      <c r="G4877" s="1" t="b">
        <f t="shared" ca="1" si="77"/>
        <v>1</v>
      </c>
      <c r="H4877" s="1505" t="str" cm="1">
        <f t="array" aca="1" ref="H4877" ca="1">IF(I4877&lt;&gt;"",INDIRECT("'"&amp;I4877&amp;"'!"&amp;J4877),"")</f>
        <v/>
      </c>
      <c r="I4877" s="1510"/>
      <c r="J4877" s="1506"/>
      <c r="K4877" s="4"/>
    </row>
    <row r="4878" spans="1:11" ht="15">
      <c r="A4878" s="5">
        <v>4819</v>
      </c>
      <c r="B4878" s="721"/>
      <c r="F4878" s="4" t="s">
        <v>4914</v>
      </c>
      <c r="G4878" s="1" t="b">
        <f t="shared" ca="1" si="77"/>
        <v>1</v>
      </c>
      <c r="H4878" s="1505" t="str" cm="1">
        <f t="array" aca="1" ref="H4878" ca="1">IF(I4878&lt;&gt;"",INDIRECT("'"&amp;I4878&amp;"'!"&amp;J4878),"")</f>
        <v/>
      </c>
      <c r="I4878" s="1510"/>
      <c r="J4878" s="1506"/>
      <c r="K4878" s="4"/>
    </row>
    <row r="4879" spans="1:11" ht="15">
      <c r="A4879" s="5">
        <v>4820</v>
      </c>
      <c r="B4879" s="721"/>
      <c r="F4879" s="4" t="s">
        <v>4914</v>
      </c>
      <c r="G4879" s="1" t="b">
        <f t="shared" ca="1" si="77"/>
        <v>1</v>
      </c>
      <c r="H4879" s="1505" t="str" cm="1">
        <f t="array" aca="1" ref="H4879" ca="1">IF(I4879&lt;&gt;"",INDIRECT("'"&amp;I4879&amp;"'!"&amp;J4879),"")</f>
        <v/>
      </c>
      <c r="I4879" s="1510"/>
      <c r="J4879" s="1506"/>
      <c r="K4879" s="4"/>
    </row>
    <row r="4880" spans="1:11" ht="15">
      <c r="A4880">
        <v>4821</v>
      </c>
      <c r="B4880" s="721">
        <f>'Revenues 10-15'!C123</f>
        <v>0</v>
      </c>
      <c r="F4880" s="4"/>
      <c r="G4880" s="1" t="b">
        <f t="shared" ca="1" si="77"/>
        <v>1</v>
      </c>
      <c r="H4880" s="1505" cm="1">
        <f t="array" aca="1" ref="H4880" ca="1">IF(I4880&lt;&gt;"",INDIRECT("'"&amp;I4880&amp;"'!"&amp;J4880),"")</f>
        <v>0</v>
      </c>
      <c r="I4880" s="1510" t="s">
        <v>5915</v>
      </c>
      <c r="J4880" s="1506" t="s">
        <v>6024</v>
      </c>
      <c r="K4880" s="4"/>
    </row>
    <row r="4881" spans="1:11" ht="15">
      <c r="A4881">
        <v>4822</v>
      </c>
      <c r="B4881" s="721">
        <f>'Revenues 10-15'!D123</f>
        <v>0</v>
      </c>
      <c r="F4881" s="4"/>
      <c r="G4881" s="1" t="b">
        <f t="shared" ca="1" si="77"/>
        <v>1</v>
      </c>
      <c r="H4881" s="1505" cm="1">
        <f t="array" aca="1" ref="H4881" ca="1">IF(I4881&lt;&gt;"",INDIRECT("'"&amp;I4881&amp;"'!"&amp;J4881),"")</f>
        <v>0</v>
      </c>
      <c r="I4881" s="1510" t="s">
        <v>5915</v>
      </c>
      <c r="J4881" s="1506" t="s">
        <v>6025</v>
      </c>
      <c r="K4881" s="4"/>
    </row>
    <row r="4882" spans="1:11" ht="15">
      <c r="A4882">
        <v>4823</v>
      </c>
      <c r="B4882" s="721">
        <f>'Revenues 10-15'!E123</f>
        <v>0</v>
      </c>
      <c r="F4882" s="4"/>
      <c r="G4882" s="1" t="b">
        <f t="shared" ca="1" si="77"/>
        <v>1</v>
      </c>
      <c r="H4882" s="1505" cm="1">
        <f t="array" aca="1" ref="H4882" ca="1">IF(I4882&lt;&gt;"",INDIRECT("'"&amp;I4882&amp;"'!"&amp;J4882),"")</f>
        <v>0</v>
      </c>
      <c r="I4882" s="1510" t="s">
        <v>5915</v>
      </c>
      <c r="J4882" s="1506" t="s">
        <v>6026</v>
      </c>
      <c r="K4882" s="4"/>
    </row>
    <row r="4883" spans="1:11" ht="15">
      <c r="A4883">
        <v>4824</v>
      </c>
      <c r="B4883" s="721">
        <f>'Revenues 10-15'!F123</f>
        <v>0</v>
      </c>
      <c r="F4883" s="4"/>
      <c r="G4883" s="1" t="b">
        <f t="shared" ca="1" si="77"/>
        <v>1</v>
      </c>
      <c r="H4883" s="1505" cm="1">
        <f t="array" aca="1" ref="H4883" ca="1">IF(I4883&lt;&gt;"",INDIRECT("'"&amp;I4883&amp;"'!"&amp;J4883),"")</f>
        <v>0</v>
      </c>
      <c r="I4883" s="1510" t="s">
        <v>5915</v>
      </c>
      <c r="J4883" s="1506" t="s">
        <v>6027</v>
      </c>
      <c r="K4883" s="4"/>
    </row>
    <row r="4884" spans="1:11" ht="15">
      <c r="A4884">
        <v>4825</v>
      </c>
      <c r="B4884" s="721">
        <f>'Revenues 10-15'!G123</f>
        <v>0</v>
      </c>
      <c r="F4884" s="4"/>
      <c r="G4884" s="1" t="b">
        <f t="shared" ca="1" si="77"/>
        <v>1</v>
      </c>
      <c r="H4884" s="1505" cm="1">
        <f t="array" aca="1" ref="H4884" ca="1">IF(I4884&lt;&gt;"",INDIRECT("'"&amp;I4884&amp;"'!"&amp;J4884),"")</f>
        <v>0</v>
      </c>
      <c r="I4884" s="1510" t="s">
        <v>5915</v>
      </c>
      <c r="J4884" s="1506" t="s">
        <v>6028</v>
      </c>
      <c r="K4884" s="4"/>
    </row>
    <row r="4885" spans="1:11" ht="15">
      <c r="A4885" s="5">
        <v>4826</v>
      </c>
      <c r="B4885" s="721"/>
      <c r="F4885" s="4" t="s">
        <v>4914</v>
      </c>
      <c r="G4885" s="1" t="b">
        <f t="shared" ca="1" si="77"/>
        <v>1</v>
      </c>
      <c r="H4885" s="1505" t="str" cm="1">
        <f t="array" aca="1" ref="H4885" ca="1">IF(I4885&lt;&gt;"",INDIRECT("'"&amp;I4885&amp;"'!"&amp;J4885),"")</f>
        <v/>
      </c>
      <c r="I4885" s="1510"/>
      <c r="J4885" s="1506"/>
      <c r="K4885" s="4"/>
    </row>
    <row r="4886" spans="1:11" ht="15">
      <c r="A4886" s="5">
        <v>4827</v>
      </c>
      <c r="B4886" s="721"/>
      <c r="F4886" s="4" t="s">
        <v>4914</v>
      </c>
      <c r="G4886" s="1" t="b">
        <f t="shared" ca="1" si="77"/>
        <v>1</v>
      </c>
      <c r="H4886" s="1505" t="str" cm="1">
        <f t="array" aca="1" ref="H4886" ca="1">IF(I4886&lt;&gt;"",INDIRECT("'"&amp;I4886&amp;"'!"&amp;J4886),"")</f>
        <v/>
      </c>
      <c r="I4886" s="1510"/>
      <c r="J4886" s="1506"/>
      <c r="K4886" s="4"/>
    </row>
    <row r="4887" spans="1:11" ht="15">
      <c r="A4887">
        <v>4828</v>
      </c>
      <c r="B4887" s="721">
        <f>'Revenues 10-15'!K123</f>
        <v>0</v>
      </c>
      <c r="F4887" s="4"/>
      <c r="G4887" s="1" t="b">
        <f t="shared" ca="1" si="77"/>
        <v>1</v>
      </c>
      <c r="H4887" s="1505" cm="1">
        <f t="array" aca="1" ref="H4887" ca="1">IF(I4887&lt;&gt;"",INDIRECT("'"&amp;I4887&amp;"'!"&amp;J4887),"")</f>
        <v>0</v>
      </c>
      <c r="I4887" s="1510" t="s">
        <v>5915</v>
      </c>
      <c r="J4887" s="1506" t="s">
        <v>6029</v>
      </c>
      <c r="K4887" s="4"/>
    </row>
    <row r="4888" spans="1:11" ht="15">
      <c r="A4888" s="5">
        <v>4829</v>
      </c>
      <c r="B4888" s="721"/>
      <c r="F4888" s="4" t="s">
        <v>4914</v>
      </c>
      <c r="G4888" s="1" t="b">
        <f t="shared" ca="1" si="77"/>
        <v>1</v>
      </c>
      <c r="H4888" s="1505" t="str" cm="1">
        <f t="array" aca="1" ref="H4888" ca="1">IF(I4888&lt;&gt;"",INDIRECT("'"&amp;I4888&amp;"'!"&amp;J4888),"")</f>
        <v/>
      </c>
      <c r="I4888" s="1510"/>
      <c r="J4888" s="1506"/>
      <c r="K4888" s="4"/>
    </row>
    <row r="4889" spans="1:11" ht="15">
      <c r="A4889" s="5">
        <v>4830</v>
      </c>
      <c r="B4889" s="721"/>
      <c r="F4889" s="4" t="s">
        <v>4914</v>
      </c>
      <c r="G4889" s="1" t="b">
        <f t="shared" ca="1" si="77"/>
        <v>1</v>
      </c>
      <c r="H4889" s="1505" t="str" cm="1">
        <f t="array" aca="1" ref="H4889" ca="1">IF(I4889&lt;&gt;"",INDIRECT("'"&amp;I4889&amp;"'!"&amp;J4889),"")</f>
        <v/>
      </c>
      <c r="I4889" s="1510"/>
      <c r="J4889" s="1506"/>
      <c r="K4889" s="4"/>
    </row>
    <row r="4890" spans="1:11" ht="15">
      <c r="A4890" s="5">
        <v>4831</v>
      </c>
      <c r="B4890" s="721"/>
      <c r="F4890" s="4" t="s">
        <v>4914</v>
      </c>
      <c r="G4890" s="1" t="b">
        <f t="shared" ca="1" si="77"/>
        <v>1</v>
      </c>
      <c r="H4890" s="1505" t="str" cm="1">
        <f t="array" aca="1" ref="H4890" ca="1">IF(I4890&lt;&gt;"",INDIRECT("'"&amp;I4890&amp;"'!"&amp;J4890),"")</f>
        <v/>
      </c>
      <c r="I4890" s="1510"/>
      <c r="J4890" s="1506"/>
      <c r="K4890" s="4"/>
    </row>
    <row r="4891" spans="1:11" ht="15">
      <c r="A4891" s="5">
        <v>4832</v>
      </c>
      <c r="B4891" s="721"/>
      <c r="F4891" s="4" t="s">
        <v>4914</v>
      </c>
      <c r="G4891" s="1" t="b">
        <f t="shared" ca="1" si="77"/>
        <v>1</v>
      </c>
      <c r="H4891" s="1505" t="str" cm="1">
        <f t="array" aca="1" ref="H4891" ca="1">IF(I4891&lt;&gt;"",INDIRECT("'"&amp;I4891&amp;"'!"&amp;J4891),"")</f>
        <v/>
      </c>
      <c r="I4891" s="1510"/>
      <c r="J4891" s="1506"/>
      <c r="K4891" s="4"/>
    </row>
    <row r="4892" spans="1:11" ht="15">
      <c r="A4892" s="5">
        <v>4833</v>
      </c>
      <c r="B4892" s="721"/>
      <c r="F4892" s="4" t="s">
        <v>4914</v>
      </c>
      <c r="G4892" s="1" t="b">
        <f t="shared" ca="1" si="77"/>
        <v>1</v>
      </c>
      <c r="H4892" s="1505" t="str" cm="1">
        <f t="array" aca="1" ref="H4892" ca="1">IF(I4892&lt;&gt;"",INDIRECT("'"&amp;I4892&amp;"'!"&amp;J4892),"")</f>
        <v/>
      </c>
      <c r="I4892" s="1510"/>
      <c r="J4892" s="1506"/>
      <c r="K4892" s="4"/>
    </row>
    <row r="4893" spans="1:11" ht="15">
      <c r="A4893" s="5">
        <v>4834</v>
      </c>
      <c r="B4893" s="721"/>
      <c r="F4893" s="4" t="s">
        <v>4914</v>
      </c>
      <c r="G4893" s="1" t="b">
        <f t="shared" ca="1" si="77"/>
        <v>1</v>
      </c>
      <c r="H4893" s="1505" t="str" cm="1">
        <f t="array" aca="1" ref="H4893" ca="1">IF(I4893&lt;&gt;"",INDIRECT("'"&amp;I4893&amp;"'!"&amp;J4893),"")</f>
        <v/>
      </c>
      <c r="I4893" s="1510"/>
      <c r="J4893" s="1506"/>
      <c r="K4893" s="4"/>
    </row>
    <row r="4894" spans="1:11" ht="15">
      <c r="A4894" s="5">
        <v>4835</v>
      </c>
      <c r="B4894" s="721"/>
      <c r="F4894" s="4" t="s">
        <v>4914</v>
      </c>
      <c r="G4894" s="1" t="b">
        <f t="shared" ca="1" si="77"/>
        <v>1</v>
      </c>
      <c r="H4894" s="1505" t="str" cm="1">
        <f t="array" aca="1" ref="H4894" ca="1">IF(I4894&lt;&gt;"",INDIRECT("'"&amp;I4894&amp;"'!"&amp;J4894),"")</f>
        <v/>
      </c>
      <c r="I4894" s="1510"/>
      <c r="J4894" s="1506"/>
      <c r="K4894" s="4"/>
    </row>
    <row r="4895" spans="1:11" ht="15">
      <c r="A4895" s="5">
        <v>4836</v>
      </c>
      <c r="B4895" s="721"/>
      <c r="F4895" s="4" t="s">
        <v>4914</v>
      </c>
      <c r="G4895" s="1" t="b">
        <f t="shared" ca="1" si="77"/>
        <v>1</v>
      </c>
      <c r="H4895" s="1505" t="str" cm="1">
        <f t="array" aca="1" ref="H4895" ca="1">IF(I4895&lt;&gt;"",INDIRECT("'"&amp;I4895&amp;"'!"&amp;J4895),"")</f>
        <v/>
      </c>
      <c r="I4895" s="1510"/>
      <c r="J4895" s="1506"/>
      <c r="K4895" s="4"/>
    </row>
    <row r="4896" spans="1:11" ht="15">
      <c r="A4896" s="5">
        <v>4837</v>
      </c>
      <c r="B4896" s="721"/>
      <c r="F4896" s="4" t="s">
        <v>4914</v>
      </c>
      <c r="G4896" s="1" t="b">
        <f t="shared" ref="G4896:G4959" ca="1" si="78">H4896=B4896</f>
        <v>1</v>
      </c>
      <c r="H4896" s="1505" t="str" cm="1">
        <f t="array" aca="1" ref="H4896" ca="1">IF(I4896&lt;&gt;"",INDIRECT("'"&amp;I4896&amp;"'!"&amp;J4896),"")</f>
        <v/>
      </c>
      <c r="I4896" s="1510"/>
      <c r="J4896" s="1506"/>
      <c r="K4896" s="4"/>
    </row>
    <row r="4897" spans="1:11" ht="15">
      <c r="A4897" s="5">
        <v>4838</v>
      </c>
      <c r="B4897" s="721"/>
      <c r="F4897" s="4" t="s">
        <v>4914</v>
      </c>
      <c r="G4897" s="1" t="b">
        <f t="shared" ca="1" si="78"/>
        <v>1</v>
      </c>
      <c r="H4897" s="1505" t="str" cm="1">
        <f t="array" aca="1" ref="H4897" ca="1">IF(I4897&lt;&gt;"",INDIRECT("'"&amp;I4897&amp;"'!"&amp;J4897),"")</f>
        <v/>
      </c>
      <c r="I4897" s="1510"/>
      <c r="J4897" s="1506"/>
      <c r="K4897" s="4"/>
    </row>
    <row r="4898" spans="1:11" ht="15">
      <c r="A4898" s="5">
        <v>4839</v>
      </c>
      <c r="B4898" s="721"/>
      <c r="F4898" s="4" t="s">
        <v>4914</v>
      </c>
      <c r="G4898" s="1" t="b">
        <f t="shared" ca="1" si="78"/>
        <v>1</v>
      </c>
      <c r="H4898" s="1505" t="str" cm="1">
        <f t="array" aca="1" ref="H4898" ca="1">IF(I4898&lt;&gt;"",INDIRECT("'"&amp;I4898&amp;"'!"&amp;J4898),"")</f>
        <v/>
      </c>
      <c r="I4898" s="1510"/>
      <c r="J4898" s="1506"/>
      <c r="K4898" s="4"/>
    </row>
    <row r="4899" spans="1:11" ht="15">
      <c r="A4899" s="5">
        <v>4840</v>
      </c>
      <c r="B4899" s="721"/>
      <c r="F4899" s="4" t="s">
        <v>4914</v>
      </c>
      <c r="G4899" s="1" t="b">
        <f t="shared" ca="1" si="78"/>
        <v>1</v>
      </c>
      <c r="H4899" s="1505" t="str" cm="1">
        <f t="array" aca="1" ref="H4899" ca="1">IF(I4899&lt;&gt;"",INDIRECT("'"&amp;I4899&amp;"'!"&amp;J4899),"")</f>
        <v/>
      </c>
      <c r="I4899" s="1510"/>
      <c r="J4899" s="1506"/>
      <c r="K4899" s="4"/>
    </row>
    <row r="4900" spans="1:11" ht="15">
      <c r="A4900" s="5">
        <v>4841</v>
      </c>
      <c r="B4900" s="721"/>
      <c r="F4900" s="4" t="s">
        <v>4914</v>
      </c>
      <c r="G4900" s="1" t="b">
        <f t="shared" ca="1" si="78"/>
        <v>1</v>
      </c>
      <c r="H4900" s="1505" t="str" cm="1">
        <f t="array" aca="1" ref="H4900" ca="1">IF(I4900&lt;&gt;"",INDIRECT("'"&amp;I4900&amp;"'!"&amp;J4900),"")</f>
        <v/>
      </c>
      <c r="I4900" s="1510"/>
      <c r="J4900" s="1506"/>
      <c r="K4900" s="4"/>
    </row>
    <row r="4901" spans="1:11" ht="15">
      <c r="A4901" s="5">
        <v>4842</v>
      </c>
      <c r="B4901" s="721"/>
      <c r="F4901" s="4" t="s">
        <v>4914</v>
      </c>
      <c r="G4901" s="1" t="b">
        <f t="shared" ca="1" si="78"/>
        <v>1</v>
      </c>
      <c r="H4901" s="1505" t="str" cm="1">
        <f t="array" aca="1" ref="H4901" ca="1">IF(I4901&lt;&gt;"",INDIRECT("'"&amp;I4901&amp;"'!"&amp;J4901),"")</f>
        <v/>
      </c>
      <c r="I4901" s="1510"/>
      <c r="J4901" s="1506"/>
      <c r="K4901" s="4"/>
    </row>
    <row r="4902" spans="1:11" ht="15">
      <c r="A4902" s="5">
        <v>4843</v>
      </c>
      <c r="B4902" s="721"/>
      <c r="F4902" s="4" t="s">
        <v>4914</v>
      </c>
      <c r="G4902" s="1" t="b">
        <f t="shared" ca="1" si="78"/>
        <v>1</v>
      </c>
      <c r="H4902" s="1505" t="str" cm="1">
        <f t="array" aca="1" ref="H4902" ca="1">IF(I4902&lt;&gt;"",INDIRECT("'"&amp;I4902&amp;"'!"&amp;J4902),"")</f>
        <v/>
      </c>
      <c r="I4902" s="1510"/>
      <c r="J4902" s="1506"/>
      <c r="K4902" s="4"/>
    </row>
    <row r="4903" spans="1:11" ht="15">
      <c r="A4903" s="5">
        <v>4844</v>
      </c>
      <c r="B4903" s="721"/>
      <c r="F4903" s="4" t="s">
        <v>4914</v>
      </c>
      <c r="G4903" s="1" t="b">
        <f t="shared" ca="1" si="78"/>
        <v>1</v>
      </c>
      <c r="H4903" s="1505" t="str" cm="1">
        <f t="array" aca="1" ref="H4903" ca="1">IF(I4903&lt;&gt;"",INDIRECT("'"&amp;I4903&amp;"'!"&amp;J4903),"")</f>
        <v/>
      </c>
      <c r="I4903" s="1510"/>
      <c r="J4903" s="1506"/>
      <c r="K4903" s="4"/>
    </row>
    <row r="4904" spans="1:11" ht="15">
      <c r="A4904" s="5">
        <v>4845</v>
      </c>
      <c r="B4904" s="721"/>
      <c r="F4904" s="4" t="s">
        <v>4914</v>
      </c>
      <c r="G4904" s="1" t="b">
        <f t="shared" ca="1" si="78"/>
        <v>1</v>
      </c>
      <c r="H4904" s="1505" t="str" cm="1">
        <f t="array" aca="1" ref="H4904" ca="1">IF(I4904&lt;&gt;"",INDIRECT("'"&amp;I4904&amp;"'!"&amp;J4904),"")</f>
        <v/>
      </c>
      <c r="I4904" s="1510"/>
      <c r="J4904" s="1506"/>
      <c r="K4904" s="4"/>
    </row>
    <row r="4905" spans="1:11" ht="15">
      <c r="A4905" s="5">
        <v>4846</v>
      </c>
      <c r="B4905" s="721"/>
      <c r="F4905" s="4" t="s">
        <v>4914</v>
      </c>
      <c r="G4905" s="1" t="b">
        <f t="shared" ca="1" si="78"/>
        <v>1</v>
      </c>
      <c r="H4905" s="1505" t="str" cm="1">
        <f t="array" aca="1" ref="H4905" ca="1">IF(I4905&lt;&gt;"",INDIRECT("'"&amp;I4905&amp;"'!"&amp;J4905),"")</f>
        <v/>
      </c>
      <c r="I4905" s="1510"/>
      <c r="J4905" s="1506"/>
      <c r="K4905" s="4"/>
    </row>
    <row r="4906" spans="1:11" ht="15">
      <c r="A4906" s="5">
        <v>4847</v>
      </c>
      <c r="B4906" s="721"/>
      <c r="F4906" s="4" t="s">
        <v>4914</v>
      </c>
      <c r="G4906" s="1" t="b">
        <f t="shared" ca="1" si="78"/>
        <v>1</v>
      </c>
      <c r="H4906" s="1505" t="str" cm="1">
        <f t="array" aca="1" ref="H4906" ca="1">IF(I4906&lt;&gt;"",INDIRECT("'"&amp;I4906&amp;"'!"&amp;J4906),"")</f>
        <v/>
      </c>
      <c r="I4906" s="1510"/>
      <c r="J4906" s="1506"/>
      <c r="K4906" s="4"/>
    </row>
    <row r="4907" spans="1:11" ht="15">
      <c r="A4907" s="5">
        <v>4848</v>
      </c>
      <c r="B4907" s="721"/>
      <c r="F4907" s="4" t="s">
        <v>4914</v>
      </c>
      <c r="G4907" s="1" t="b">
        <f t="shared" ca="1" si="78"/>
        <v>1</v>
      </c>
      <c r="H4907" s="1505" t="str" cm="1">
        <f t="array" aca="1" ref="H4907" ca="1">IF(I4907&lt;&gt;"",INDIRECT("'"&amp;I4907&amp;"'!"&amp;J4907),"")</f>
        <v/>
      </c>
      <c r="I4907" s="1510"/>
      <c r="J4907" s="1506"/>
      <c r="K4907" s="4"/>
    </row>
    <row r="4908" spans="1:11" ht="15">
      <c r="A4908" s="5">
        <v>4849</v>
      </c>
      <c r="B4908" s="721"/>
      <c r="F4908" s="4" t="s">
        <v>4914</v>
      </c>
      <c r="G4908" s="1" t="b">
        <f t="shared" ca="1" si="78"/>
        <v>1</v>
      </c>
      <c r="H4908" s="1505" t="str" cm="1">
        <f t="array" aca="1" ref="H4908" ca="1">IF(I4908&lt;&gt;"",INDIRECT("'"&amp;I4908&amp;"'!"&amp;J4908),"")</f>
        <v/>
      </c>
      <c r="I4908" s="1510"/>
      <c r="J4908" s="1506"/>
      <c r="K4908" s="4"/>
    </row>
    <row r="4909" spans="1:11" ht="15">
      <c r="A4909" s="5">
        <v>4850</v>
      </c>
      <c r="B4909" s="721"/>
      <c r="F4909" s="4" t="s">
        <v>4914</v>
      </c>
      <c r="G4909" s="1" t="b">
        <f t="shared" ca="1" si="78"/>
        <v>1</v>
      </c>
      <c r="H4909" s="1505" t="str" cm="1">
        <f t="array" aca="1" ref="H4909" ca="1">IF(I4909&lt;&gt;"",INDIRECT("'"&amp;I4909&amp;"'!"&amp;J4909),"")</f>
        <v/>
      </c>
      <c r="I4909" s="1510"/>
      <c r="J4909" s="1506"/>
      <c r="K4909" s="4"/>
    </row>
    <row r="4910" spans="1:11" ht="15">
      <c r="A4910" s="5">
        <v>4851</v>
      </c>
      <c r="B4910" s="721"/>
      <c r="F4910" s="4" t="s">
        <v>4914</v>
      </c>
      <c r="G4910" s="1" t="b">
        <f t="shared" ca="1" si="78"/>
        <v>1</v>
      </c>
      <c r="H4910" s="1505" t="str" cm="1">
        <f t="array" aca="1" ref="H4910" ca="1">IF(I4910&lt;&gt;"",INDIRECT("'"&amp;I4910&amp;"'!"&amp;J4910),"")</f>
        <v/>
      </c>
      <c r="I4910" s="1510"/>
      <c r="J4910" s="1506"/>
      <c r="K4910" s="4"/>
    </row>
    <row r="4911" spans="1:11" ht="15">
      <c r="A4911" s="5">
        <v>4852</v>
      </c>
      <c r="B4911" s="721"/>
      <c r="F4911" s="4" t="s">
        <v>4914</v>
      </c>
      <c r="G4911" s="1" t="b">
        <f t="shared" ca="1" si="78"/>
        <v>1</v>
      </c>
      <c r="H4911" s="1505" t="str" cm="1">
        <f t="array" aca="1" ref="H4911" ca="1">IF(I4911&lt;&gt;"",INDIRECT("'"&amp;I4911&amp;"'!"&amp;J4911),"")</f>
        <v/>
      </c>
      <c r="I4911" s="1510"/>
      <c r="J4911" s="1506"/>
      <c r="K4911" s="4"/>
    </row>
    <row r="4912" spans="1:11" ht="15">
      <c r="A4912" s="5">
        <v>4853</v>
      </c>
      <c r="B4912" s="721"/>
      <c r="F4912" s="4" t="s">
        <v>4914</v>
      </c>
      <c r="G4912" s="1" t="b">
        <f t="shared" ca="1" si="78"/>
        <v>1</v>
      </c>
      <c r="H4912" s="1505" t="str" cm="1">
        <f t="array" aca="1" ref="H4912" ca="1">IF(I4912&lt;&gt;"",INDIRECT("'"&amp;I4912&amp;"'!"&amp;J4912),"")</f>
        <v/>
      </c>
      <c r="I4912" s="1510"/>
      <c r="J4912" s="1506"/>
      <c r="K4912" s="4"/>
    </row>
    <row r="4913" spans="1:11" ht="15">
      <c r="A4913">
        <v>4854</v>
      </c>
      <c r="B4913" s="721">
        <f>'Revenues 10-15'!C164</f>
        <v>0</v>
      </c>
      <c r="F4913" s="4"/>
      <c r="G4913" s="1" t="b">
        <f t="shared" ca="1" si="78"/>
        <v>1</v>
      </c>
      <c r="H4913" s="1505" cm="1">
        <f t="array" aca="1" ref="H4913" ca="1">IF(I4913&lt;&gt;"",INDIRECT("'"&amp;I4913&amp;"'!"&amp;J4913),"")</f>
        <v>0</v>
      </c>
      <c r="I4913" s="1510" t="s">
        <v>5915</v>
      </c>
      <c r="J4913" s="1506" t="s">
        <v>6030</v>
      </c>
      <c r="K4913" s="4"/>
    </row>
    <row r="4914" spans="1:11" ht="15">
      <c r="A4914">
        <v>4855</v>
      </c>
      <c r="B4914" s="721">
        <f>'Revenues 10-15'!D164</f>
        <v>0</v>
      </c>
      <c r="F4914" s="4"/>
      <c r="G4914" s="1" t="b">
        <f t="shared" ca="1" si="78"/>
        <v>1</v>
      </c>
      <c r="H4914" s="1505" cm="1">
        <f t="array" aca="1" ref="H4914" ca="1">IF(I4914&lt;&gt;"",INDIRECT("'"&amp;I4914&amp;"'!"&amp;J4914),"")</f>
        <v>0</v>
      </c>
      <c r="I4914" s="1510" t="s">
        <v>5915</v>
      </c>
      <c r="J4914" s="1506" t="s">
        <v>6031</v>
      </c>
      <c r="K4914" s="4"/>
    </row>
    <row r="4915" spans="1:11" ht="15">
      <c r="A4915">
        <v>4856</v>
      </c>
      <c r="B4915" s="721">
        <f>'Revenues 10-15'!E164</f>
        <v>0</v>
      </c>
      <c r="F4915" s="4"/>
      <c r="G4915" s="1" t="b">
        <f t="shared" ca="1" si="78"/>
        <v>1</v>
      </c>
      <c r="H4915" s="1505" cm="1">
        <f t="array" aca="1" ref="H4915" ca="1">IF(I4915&lt;&gt;"",INDIRECT("'"&amp;I4915&amp;"'!"&amp;J4915),"")</f>
        <v>0</v>
      </c>
      <c r="I4915" s="1510" t="s">
        <v>5915</v>
      </c>
      <c r="J4915" s="1506" t="s">
        <v>6032</v>
      </c>
      <c r="K4915" s="4"/>
    </row>
    <row r="4916" spans="1:11" ht="15">
      <c r="A4916">
        <v>4857</v>
      </c>
      <c r="B4916" s="721">
        <f>'Revenues 10-15'!F164</f>
        <v>0</v>
      </c>
      <c r="F4916" s="4"/>
      <c r="G4916" s="1" t="b">
        <f t="shared" ca="1" si="78"/>
        <v>1</v>
      </c>
      <c r="H4916" s="1505" cm="1">
        <f t="array" aca="1" ref="H4916" ca="1">IF(I4916&lt;&gt;"",INDIRECT("'"&amp;I4916&amp;"'!"&amp;J4916),"")</f>
        <v>0</v>
      </c>
      <c r="I4916" s="1510" t="s">
        <v>5915</v>
      </c>
      <c r="J4916" s="1506" t="s">
        <v>6033</v>
      </c>
      <c r="K4916" s="4"/>
    </row>
    <row r="4917" spans="1:11" ht="15">
      <c r="A4917">
        <v>4858</v>
      </c>
      <c r="B4917" s="721">
        <f>'Revenues 10-15'!G164</f>
        <v>0</v>
      </c>
      <c r="F4917" s="4"/>
      <c r="G4917" s="1" t="b">
        <f t="shared" ca="1" si="78"/>
        <v>1</v>
      </c>
      <c r="H4917" s="1505" cm="1">
        <f t="array" aca="1" ref="H4917" ca="1">IF(I4917&lt;&gt;"",INDIRECT("'"&amp;I4917&amp;"'!"&amp;J4917),"")</f>
        <v>0</v>
      </c>
      <c r="I4917" s="1510" t="s">
        <v>5915</v>
      </c>
      <c r="J4917" s="1506" t="s">
        <v>6034</v>
      </c>
      <c r="K4917" s="4"/>
    </row>
    <row r="4918" spans="1:11" ht="15">
      <c r="A4918">
        <v>4859</v>
      </c>
      <c r="B4918" s="721">
        <f>'Revenues 10-15'!H164</f>
        <v>0</v>
      </c>
      <c r="F4918" s="4"/>
      <c r="G4918" s="1" t="b">
        <f t="shared" ca="1" si="78"/>
        <v>1</v>
      </c>
      <c r="H4918" s="1505" cm="1">
        <f t="array" aca="1" ref="H4918" ca="1">IF(I4918&lt;&gt;"",INDIRECT("'"&amp;I4918&amp;"'!"&amp;J4918),"")</f>
        <v>0</v>
      </c>
      <c r="I4918" s="1510" t="s">
        <v>5915</v>
      </c>
      <c r="J4918" s="1506" t="s">
        <v>6035</v>
      </c>
      <c r="K4918" s="4"/>
    </row>
    <row r="4919" spans="1:11" ht="15">
      <c r="A4919" s="5">
        <v>4860</v>
      </c>
      <c r="B4919" s="721"/>
      <c r="F4919" s="4" t="s">
        <v>4914</v>
      </c>
      <c r="G4919" s="1" t="b">
        <f t="shared" ca="1" si="78"/>
        <v>1</v>
      </c>
      <c r="H4919" s="1505" t="str" cm="1">
        <f t="array" aca="1" ref="H4919" ca="1">IF(I4919&lt;&gt;"",INDIRECT("'"&amp;I4919&amp;"'!"&amp;J4919),"")</f>
        <v/>
      </c>
      <c r="I4919" s="1510"/>
      <c r="J4919" s="1506"/>
      <c r="K4919" s="4"/>
    </row>
    <row r="4920" spans="1:11" ht="15">
      <c r="A4920">
        <v>4861</v>
      </c>
      <c r="B4920" s="721">
        <f>'Revenues 10-15'!K164</f>
        <v>0</v>
      </c>
      <c r="F4920" s="4"/>
      <c r="G4920" s="1" t="b">
        <f t="shared" ca="1" si="78"/>
        <v>1</v>
      </c>
      <c r="H4920" s="1505" cm="1">
        <f t="array" aca="1" ref="H4920" ca="1">IF(I4920&lt;&gt;"",INDIRECT("'"&amp;I4920&amp;"'!"&amp;J4920),"")</f>
        <v>0</v>
      </c>
      <c r="I4920" s="1510" t="s">
        <v>5915</v>
      </c>
      <c r="J4920" s="1506" t="s">
        <v>5342</v>
      </c>
      <c r="K4920" s="4"/>
    </row>
    <row r="4921" spans="1:11" ht="15">
      <c r="A4921" s="5">
        <v>4862</v>
      </c>
      <c r="B4921" s="721"/>
      <c r="F4921" s="4" t="s">
        <v>4914</v>
      </c>
      <c r="G4921" s="1" t="b">
        <f t="shared" ca="1" si="78"/>
        <v>1</v>
      </c>
      <c r="H4921" s="1505" t="str" cm="1">
        <f t="array" aca="1" ref="H4921" ca="1">IF(I4921&lt;&gt;"",INDIRECT("'"&amp;I4921&amp;"'!"&amp;J4921),"")</f>
        <v/>
      </c>
      <c r="I4921" s="1510"/>
      <c r="J4921" s="1506"/>
      <c r="K4921" s="4"/>
    </row>
    <row r="4922" spans="1:11" ht="15">
      <c r="A4922" s="5">
        <v>4863</v>
      </c>
      <c r="B4922" s="721"/>
      <c r="F4922" s="4" t="s">
        <v>4914</v>
      </c>
      <c r="G4922" s="1" t="b">
        <f t="shared" ca="1" si="78"/>
        <v>1</v>
      </c>
      <c r="H4922" s="1505" t="str" cm="1">
        <f t="array" aca="1" ref="H4922" ca="1">IF(I4922&lt;&gt;"",INDIRECT("'"&amp;I4922&amp;"'!"&amp;J4922),"")</f>
        <v/>
      </c>
      <c r="I4922" s="1510"/>
      <c r="J4922" s="1506"/>
      <c r="K4922" s="4"/>
    </row>
    <row r="4923" spans="1:11" ht="15">
      <c r="A4923" s="5">
        <v>4864</v>
      </c>
      <c r="B4923" s="721"/>
      <c r="F4923" s="4" t="s">
        <v>4914</v>
      </c>
      <c r="G4923" s="1" t="b">
        <f t="shared" ca="1" si="78"/>
        <v>1</v>
      </c>
      <c r="H4923" s="1505" t="str" cm="1">
        <f t="array" aca="1" ref="H4923" ca="1">IF(I4923&lt;&gt;"",INDIRECT("'"&amp;I4923&amp;"'!"&amp;J4923),"")</f>
        <v/>
      </c>
      <c r="I4923" s="1510"/>
      <c r="J4923" s="1506"/>
      <c r="K4923" s="4"/>
    </row>
    <row r="4924" spans="1:11" ht="15">
      <c r="A4924" s="5">
        <v>4865</v>
      </c>
      <c r="B4924" s="721"/>
      <c r="F4924" s="4" t="s">
        <v>4914</v>
      </c>
      <c r="G4924" s="1" t="b">
        <f t="shared" ca="1" si="78"/>
        <v>1</v>
      </c>
      <c r="H4924" s="1505" t="str" cm="1">
        <f t="array" aca="1" ref="H4924" ca="1">IF(I4924&lt;&gt;"",INDIRECT("'"&amp;I4924&amp;"'!"&amp;J4924),"")</f>
        <v/>
      </c>
      <c r="I4924" s="1510"/>
      <c r="J4924" s="1506"/>
      <c r="K4924" s="4"/>
    </row>
    <row r="4925" spans="1:11" ht="15">
      <c r="A4925" s="5">
        <v>4866</v>
      </c>
      <c r="B4925" s="721"/>
      <c r="F4925" s="4" t="s">
        <v>4914</v>
      </c>
      <c r="G4925" s="1" t="b">
        <f t="shared" ca="1" si="78"/>
        <v>1</v>
      </c>
      <c r="H4925" s="1505" t="str" cm="1">
        <f t="array" aca="1" ref="H4925" ca="1">IF(I4925&lt;&gt;"",INDIRECT("'"&amp;I4925&amp;"'!"&amp;J4925),"")</f>
        <v/>
      </c>
      <c r="I4925" s="1510"/>
      <c r="J4925" s="1506"/>
      <c r="K4925" s="4"/>
    </row>
    <row r="4926" spans="1:11" ht="15">
      <c r="A4926" s="5">
        <v>4867</v>
      </c>
      <c r="B4926" s="721"/>
      <c r="F4926" s="4" t="s">
        <v>4914</v>
      </c>
      <c r="G4926" s="1" t="b">
        <f t="shared" ca="1" si="78"/>
        <v>1</v>
      </c>
      <c r="H4926" s="1505" t="str" cm="1">
        <f t="array" aca="1" ref="H4926" ca="1">IF(I4926&lt;&gt;"",INDIRECT("'"&amp;I4926&amp;"'!"&amp;J4926),"")</f>
        <v/>
      </c>
      <c r="I4926" s="1510"/>
      <c r="J4926" s="1506"/>
      <c r="K4926" s="4"/>
    </row>
    <row r="4927" spans="1:11" ht="15">
      <c r="A4927" s="5">
        <v>4868</v>
      </c>
      <c r="B4927" s="721"/>
      <c r="F4927" s="4" t="s">
        <v>4914</v>
      </c>
      <c r="G4927" s="1" t="b">
        <f t="shared" ca="1" si="78"/>
        <v>1</v>
      </c>
      <c r="H4927" s="1505" t="str" cm="1">
        <f t="array" aca="1" ref="H4927" ca="1">IF(I4927&lt;&gt;"",INDIRECT("'"&amp;I4927&amp;"'!"&amp;J4927),"")</f>
        <v/>
      </c>
      <c r="I4927" s="1510"/>
      <c r="J4927" s="1506"/>
      <c r="K4927" s="4"/>
    </row>
    <row r="4928" spans="1:11" ht="15">
      <c r="A4928" s="5">
        <v>4869</v>
      </c>
      <c r="B4928" s="721"/>
      <c r="F4928" s="4" t="s">
        <v>4914</v>
      </c>
      <c r="G4928" s="1" t="b">
        <f t="shared" ca="1" si="78"/>
        <v>1</v>
      </c>
      <c r="H4928" s="1505" t="str" cm="1">
        <f t="array" aca="1" ref="H4928" ca="1">IF(I4928&lt;&gt;"",INDIRECT("'"&amp;I4928&amp;"'!"&amp;J4928),"")</f>
        <v/>
      </c>
      <c r="I4928" s="1510"/>
      <c r="J4928" s="1506"/>
      <c r="K4928" s="4"/>
    </row>
    <row r="4929" spans="1:11" ht="15">
      <c r="A4929" s="5">
        <v>4870</v>
      </c>
      <c r="B4929" s="721"/>
      <c r="F4929" s="4" t="s">
        <v>4914</v>
      </c>
      <c r="G4929" s="1" t="b">
        <f t="shared" ca="1" si="78"/>
        <v>1</v>
      </c>
      <c r="H4929" s="1505" t="str" cm="1">
        <f t="array" aca="1" ref="H4929" ca="1">IF(I4929&lt;&gt;"",INDIRECT("'"&amp;I4929&amp;"'!"&amp;J4929),"")</f>
        <v/>
      </c>
      <c r="I4929" s="1510"/>
      <c r="J4929" s="1506"/>
      <c r="K4929" s="4"/>
    </row>
    <row r="4930" spans="1:11" ht="15">
      <c r="A4930" s="5">
        <v>4871</v>
      </c>
      <c r="B4930" s="721"/>
      <c r="F4930" s="4" t="s">
        <v>4914</v>
      </c>
      <c r="G4930" s="1" t="b">
        <f t="shared" ca="1" si="78"/>
        <v>1</v>
      </c>
      <c r="H4930" s="1505" t="str" cm="1">
        <f t="array" aca="1" ref="H4930" ca="1">IF(I4930&lt;&gt;"",INDIRECT("'"&amp;I4930&amp;"'!"&amp;J4930),"")</f>
        <v/>
      </c>
      <c r="I4930" s="1510"/>
      <c r="J4930" s="1506"/>
      <c r="K4930" s="4"/>
    </row>
    <row r="4931" spans="1:11" ht="15">
      <c r="A4931" s="5">
        <v>4872</v>
      </c>
      <c r="B4931" s="721"/>
      <c r="F4931" s="4" t="s">
        <v>4914</v>
      </c>
      <c r="G4931" s="1" t="b">
        <f t="shared" ca="1" si="78"/>
        <v>1</v>
      </c>
      <c r="H4931" s="1505" t="str" cm="1">
        <f t="array" aca="1" ref="H4931" ca="1">IF(I4931&lt;&gt;"",INDIRECT("'"&amp;I4931&amp;"'!"&amp;J4931),"")</f>
        <v/>
      </c>
      <c r="I4931" s="1510"/>
      <c r="J4931" s="1506"/>
      <c r="K4931" s="4"/>
    </row>
    <row r="4932" spans="1:11" ht="15">
      <c r="A4932" s="5">
        <v>4873</v>
      </c>
      <c r="B4932" s="721"/>
      <c r="F4932" s="4" t="s">
        <v>4914</v>
      </c>
      <c r="G4932" s="1" t="b">
        <f t="shared" ca="1" si="78"/>
        <v>1</v>
      </c>
      <c r="H4932" s="1505" t="str" cm="1">
        <f t="array" aca="1" ref="H4932" ca="1">IF(I4932&lt;&gt;"",INDIRECT("'"&amp;I4932&amp;"'!"&amp;J4932),"")</f>
        <v/>
      </c>
      <c r="I4932" s="1510"/>
      <c r="J4932" s="1506"/>
      <c r="K4932" s="4"/>
    </row>
    <row r="4933" spans="1:11" ht="15">
      <c r="A4933" s="5">
        <v>4874</v>
      </c>
      <c r="B4933" s="721"/>
      <c r="F4933" s="4" t="s">
        <v>4914</v>
      </c>
      <c r="G4933" s="1" t="b">
        <f t="shared" ca="1" si="78"/>
        <v>1</v>
      </c>
      <c r="H4933" s="1505" t="str" cm="1">
        <f t="array" aca="1" ref="H4933" ca="1">IF(I4933&lt;&gt;"",INDIRECT("'"&amp;I4933&amp;"'!"&amp;J4933),"")</f>
        <v/>
      </c>
      <c r="I4933" s="1510"/>
      <c r="J4933" s="1506"/>
      <c r="K4933" s="4"/>
    </row>
    <row r="4934" spans="1:11" ht="15">
      <c r="A4934" s="5">
        <v>4875</v>
      </c>
      <c r="B4934" s="721"/>
      <c r="F4934" s="4" t="s">
        <v>4914</v>
      </c>
      <c r="G4934" s="1" t="b">
        <f t="shared" ca="1" si="78"/>
        <v>1</v>
      </c>
      <c r="H4934" s="1505" t="str" cm="1">
        <f t="array" aca="1" ref="H4934" ca="1">IF(I4934&lt;&gt;"",INDIRECT("'"&amp;I4934&amp;"'!"&amp;J4934),"")</f>
        <v/>
      </c>
      <c r="I4934" s="1510"/>
      <c r="J4934" s="1506"/>
      <c r="K4934" s="4"/>
    </row>
    <row r="4935" spans="1:11" ht="15">
      <c r="A4935" s="5">
        <v>4876</v>
      </c>
      <c r="B4935" s="721"/>
      <c r="F4935" s="4" t="s">
        <v>4914</v>
      </c>
      <c r="G4935" s="1" t="b">
        <f t="shared" ca="1" si="78"/>
        <v>1</v>
      </c>
      <c r="H4935" s="1505" t="str" cm="1">
        <f t="array" aca="1" ref="H4935" ca="1">IF(I4935&lt;&gt;"",INDIRECT("'"&amp;I4935&amp;"'!"&amp;J4935),"")</f>
        <v/>
      </c>
      <c r="I4935" s="1510"/>
      <c r="J4935" s="1506"/>
      <c r="K4935" s="4"/>
    </row>
    <row r="4936" spans="1:11" ht="15">
      <c r="A4936" s="5">
        <v>4877</v>
      </c>
      <c r="B4936" s="721"/>
      <c r="F4936" s="4" t="s">
        <v>4914</v>
      </c>
      <c r="G4936" s="1" t="b">
        <f t="shared" ca="1" si="78"/>
        <v>1</v>
      </c>
      <c r="H4936" s="1505" t="str" cm="1">
        <f t="array" aca="1" ref="H4936" ca="1">IF(I4936&lt;&gt;"",INDIRECT("'"&amp;I4936&amp;"'!"&amp;J4936),"")</f>
        <v/>
      </c>
      <c r="I4936" s="1510"/>
      <c r="J4936" s="1506"/>
      <c r="K4936" s="4"/>
    </row>
    <row r="4937" spans="1:11" ht="15">
      <c r="A4937" s="5">
        <v>4878</v>
      </c>
      <c r="B4937" s="721"/>
      <c r="F4937" s="4" t="s">
        <v>4914</v>
      </c>
      <c r="G4937" s="1" t="b">
        <f t="shared" ca="1" si="78"/>
        <v>1</v>
      </c>
      <c r="H4937" s="1505" t="str" cm="1">
        <f t="array" aca="1" ref="H4937" ca="1">IF(I4937&lt;&gt;"",INDIRECT("'"&amp;I4937&amp;"'!"&amp;J4937),"")</f>
        <v/>
      </c>
      <c r="I4937" s="1510"/>
      <c r="J4937" s="1506"/>
      <c r="K4937" s="4"/>
    </row>
    <row r="4938" spans="1:11" ht="15">
      <c r="A4938" s="5">
        <v>4879</v>
      </c>
      <c r="B4938" s="721"/>
      <c r="F4938" s="4" t="s">
        <v>4914</v>
      </c>
      <c r="G4938" s="1" t="b">
        <f t="shared" ca="1" si="78"/>
        <v>1</v>
      </c>
      <c r="H4938" s="1505" t="str" cm="1">
        <f t="array" aca="1" ref="H4938" ca="1">IF(I4938&lt;&gt;"",INDIRECT("'"&amp;I4938&amp;"'!"&amp;J4938),"")</f>
        <v/>
      </c>
      <c r="I4938" s="1510"/>
      <c r="J4938" s="1506"/>
      <c r="K4938" s="4"/>
    </row>
    <row r="4939" spans="1:11" ht="15">
      <c r="A4939" s="5">
        <v>4880</v>
      </c>
      <c r="B4939" s="721"/>
      <c r="F4939" s="4" t="s">
        <v>4914</v>
      </c>
      <c r="G4939" s="1" t="b">
        <f t="shared" ca="1" si="78"/>
        <v>1</v>
      </c>
      <c r="H4939" s="1505" t="str" cm="1">
        <f t="array" aca="1" ref="H4939" ca="1">IF(I4939&lt;&gt;"",INDIRECT("'"&amp;I4939&amp;"'!"&amp;J4939),"")</f>
        <v/>
      </c>
      <c r="I4939" s="1510"/>
      <c r="J4939" s="1506"/>
      <c r="K4939" s="4"/>
    </row>
    <row r="4940" spans="1:11" ht="15">
      <c r="A4940" s="5">
        <v>4881</v>
      </c>
      <c r="B4940" s="721"/>
      <c r="F4940" s="4" t="s">
        <v>4914</v>
      </c>
      <c r="G4940" s="1" t="b">
        <f t="shared" ca="1" si="78"/>
        <v>1</v>
      </c>
      <c r="H4940" s="1505" t="str" cm="1">
        <f t="array" aca="1" ref="H4940" ca="1">IF(I4940&lt;&gt;"",INDIRECT("'"&amp;I4940&amp;"'!"&amp;J4940),"")</f>
        <v/>
      </c>
      <c r="I4940" s="1510"/>
      <c r="J4940" s="1506"/>
      <c r="K4940" s="4"/>
    </row>
    <row r="4941" spans="1:11" ht="15">
      <c r="A4941" s="5">
        <v>4882</v>
      </c>
      <c r="B4941" s="721"/>
      <c r="F4941" s="4" t="s">
        <v>4914</v>
      </c>
      <c r="G4941" s="1" t="b">
        <f t="shared" ca="1" si="78"/>
        <v>1</v>
      </c>
      <c r="H4941" s="1505" t="str" cm="1">
        <f t="array" aca="1" ref="H4941" ca="1">IF(I4941&lt;&gt;"",INDIRECT("'"&amp;I4941&amp;"'!"&amp;J4941),"")</f>
        <v/>
      </c>
      <c r="I4941" s="1510"/>
      <c r="J4941" s="1506"/>
      <c r="K4941" s="4"/>
    </row>
    <row r="4942" spans="1:11" ht="15">
      <c r="A4942">
        <v>4883</v>
      </c>
      <c r="B4942" s="721">
        <f>'Revenues 10-15'!C176</f>
        <v>0</v>
      </c>
      <c r="F4942" s="4"/>
      <c r="G4942" s="1" t="b">
        <f t="shared" ca="1" si="78"/>
        <v>1</v>
      </c>
      <c r="H4942" s="1505" cm="1">
        <f t="array" aca="1" ref="H4942" ca="1">IF(I4942&lt;&gt;"",INDIRECT("'"&amp;I4942&amp;"'!"&amp;J4942),"")</f>
        <v>0</v>
      </c>
      <c r="I4942" s="1510" t="s">
        <v>5915</v>
      </c>
      <c r="J4942" s="1506" t="s">
        <v>6036</v>
      </c>
      <c r="K4942" s="4"/>
    </row>
    <row r="4943" spans="1:11" ht="15">
      <c r="A4943">
        <v>4884</v>
      </c>
      <c r="B4943" s="721">
        <f>'Revenues 10-15'!D176</f>
        <v>0</v>
      </c>
      <c r="F4943" s="4"/>
      <c r="G4943" s="1" t="b">
        <f t="shared" ca="1" si="78"/>
        <v>1</v>
      </c>
      <c r="H4943" s="1505" cm="1">
        <f t="array" aca="1" ref="H4943" ca="1">IF(I4943&lt;&gt;"",INDIRECT("'"&amp;I4943&amp;"'!"&amp;J4943),"")</f>
        <v>0</v>
      </c>
      <c r="I4943" s="1510" t="s">
        <v>5915</v>
      </c>
      <c r="J4943" s="1506" t="s">
        <v>6037</v>
      </c>
      <c r="K4943" s="4"/>
    </row>
    <row r="4944" spans="1:11" ht="15">
      <c r="A4944">
        <v>4885</v>
      </c>
      <c r="B4944" s="721">
        <f>'Revenues 10-15'!F176</f>
        <v>0</v>
      </c>
      <c r="F4944" s="4"/>
      <c r="G4944" s="1" t="b">
        <f t="shared" ca="1" si="78"/>
        <v>1</v>
      </c>
      <c r="H4944" s="1505" cm="1">
        <f t="array" aca="1" ref="H4944" ca="1">IF(I4944&lt;&gt;"",INDIRECT("'"&amp;I4944&amp;"'!"&amp;J4944),"")</f>
        <v>0</v>
      </c>
      <c r="I4944" s="1510" t="s">
        <v>5915</v>
      </c>
      <c r="J4944" s="1506" t="s">
        <v>6038</v>
      </c>
      <c r="K4944" s="4"/>
    </row>
    <row r="4945" spans="1:11" ht="15">
      <c r="A4945">
        <v>4886</v>
      </c>
      <c r="B4945" s="721">
        <f>'Revenues 10-15'!G176</f>
        <v>0</v>
      </c>
      <c r="F4945" s="4"/>
      <c r="G4945" s="1" t="b">
        <f t="shared" ca="1" si="78"/>
        <v>1</v>
      </c>
      <c r="H4945" s="1505" cm="1">
        <f t="array" aca="1" ref="H4945" ca="1">IF(I4945&lt;&gt;"",INDIRECT("'"&amp;I4945&amp;"'!"&amp;J4945),"")</f>
        <v>0</v>
      </c>
      <c r="I4945" s="1510" t="s">
        <v>5915</v>
      </c>
      <c r="J4945" s="1506" t="s">
        <v>6039</v>
      </c>
      <c r="K4945" s="4"/>
    </row>
    <row r="4946" spans="1:11" ht="15">
      <c r="A4946">
        <v>4887</v>
      </c>
      <c r="B4946" s="721">
        <f>'Revenues 10-15'!H176</f>
        <v>0</v>
      </c>
      <c r="F4946" s="4"/>
      <c r="G4946" s="1" t="b">
        <f t="shared" ca="1" si="78"/>
        <v>1</v>
      </c>
      <c r="H4946" s="1505" cm="1">
        <f t="array" aca="1" ref="H4946" ca="1">IF(I4946&lt;&gt;"",INDIRECT("'"&amp;I4946&amp;"'!"&amp;J4946),"")</f>
        <v>0</v>
      </c>
      <c r="I4946" s="1510" t="s">
        <v>5915</v>
      </c>
      <c r="J4946" s="1506" t="s">
        <v>5340</v>
      </c>
      <c r="K4946" s="4"/>
    </row>
    <row r="4947" spans="1:11" ht="15">
      <c r="A4947">
        <v>4888</v>
      </c>
      <c r="B4947" s="721">
        <f>'Revenues 10-15'!K176</f>
        <v>0</v>
      </c>
      <c r="F4947" s="4"/>
      <c r="G4947" s="1" t="b">
        <f t="shared" ca="1" si="78"/>
        <v>1</v>
      </c>
      <c r="H4947" s="1505" cm="1">
        <f t="array" aca="1" ref="H4947" ca="1">IF(I4947&lt;&gt;"",INDIRECT("'"&amp;I4947&amp;"'!"&amp;J4947),"")</f>
        <v>0</v>
      </c>
      <c r="I4947" s="1510" t="s">
        <v>5915</v>
      </c>
      <c r="J4947" s="1506" t="s">
        <v>5350</v>
      </c>
      <c r="K4947" s="4"/>
    </row>
    <row r="4948" spans="1:11" ht="15">
      <c r="A4948">
        <v>4889</v>
      </c>
      <c r="B4948" s="721">
        <f>'Revenues 10-15'!H177</f>
        <v>0</v>
      </c>
      <c r="F4948" s="4"/>
      <c r="G4948" s="1" t="b">
        <f t="shared" ca="1" si="78"/>
        <v>1</v>
      </c>
      <c r="H4948" s="1505" cm="1">
        <f t="array" aca="1" ref="H4948" ca="1">IF(I4948&lt;&gt;"",INDIRECT("'"&amp;I4948&amp;"'!"&amp;J4948),"")</f>
        <v>0</v>
      </c>
      <c r="I4948" s="1510" t="s">
        <v>5915</v>
      </c>
      <c r="J4948" s="1506" t="s">
        <v>6040</v>
      </c>
      <c r="K4948" s="4"/>
    </row>
    <row r="4949" spans="1:11" ht="15">
      <c r="A4949">
        <v>4890</v>
      </c>
      <c r="B4949" s="721">
        <f>'Revenues 10-15'!K177</f>
        <v>0</v>
      </c>
      <c r="F4949" s="4"/>
      <c r="G4949" s="1" t="b">
        <f t="shared" ca="1" si="78"/>
        <v>1</v>
      </c>
      <c r="H4949" s="1505" cm="1">
        <f t="array" aca="1" ref="H4949" ca="1">IF(I4949&lt;&gt;"",INDIRECT("'"&amp;I4949&amp;"'!"&amp;J4949),"")</f>
        <v>0</v>
      </c>
      <c r="I4949" s="1510" t="s">
        <v>5915</v>
      </c>
      <c r="J4949" s="1506" t="s">
        <v>6041</v>
      </c>
      <c r="K4949" s="4"/>
    </row>
    <row r="4950" spans="1:11" ht="15">
      <c r="A4950" s="5">
        <v>4891</v>
      </c>
      <c r="B4950" s="721"/>
      <c r="C4950" s="2" t="s">
        <v>504</v>
      </c>
      <c r="F4950" s="4" t="s">
        <v>4914</v>
      </c>
      <c r="G4950" s="1" t="b">
        <f t="shared" ca="1" si="78"/>
        <v>1</v>
      </c>
      <c r="H4950" s="1505" t="str" cm="1">
        <f t="array" aca="1" ref="H4950" ca="1">IF(I4950&lt;&gt;"",INDIRECT("'"&amp;I4950&amp;"'!"&amp;J4950),"")</f>
        <v/>
      </c>
      <c r="I4950" s="1510"/>
      <c r="J4950" s="1506"/>
      <c r="K4950" s="4"/>
    </row>
    <row r="4951" spans="1:11" ht="15">
      <c r="A4951" s="5">
        <v>4892</v>
      </c>
      <c r="B4951" s="721"/>
      <c r="C4951" s="2" t="s">
        <v>504</v>
      </c>
      <c r="F4951" s="4" t="s">
        <v>4914</v>
      </c>
      <c r="G4951" s="1" t="b">
        <f t="shared" ca="1" si="78"/>
        <v>1</v>
      </c>
      <c r="H4951" s="1505" t="str" cm="1">
        <f t="array" aca="1" ref="H4951" ca="1">IF(I4951&lt;&gt;"",INDIRECT("'"&amp;I4951&amp;"'!"&amp;J4951),"")</f>
        <v/>
      </c>
      <c r="I4951" s="1510"/>
      <c r="J4951" s="1506"/>
      <c r="K4951" s="4"/>
    </row>
    <row r="4952" spans="1:11" ht="15">
      <c r="A4952" s="5">
        <v>4893</v>
      </c>
      <c r="B4952" s="721"/>
      <c r="F4952" s="4" t="s">
        <v>4914</v>
      </c>
      <c r="G4952" s="1" t="b">
        <f t="shared" ca="1" si="78"/>
        <v>1</v>
      </c>
      <c r="H4952" s="1505" t="str" cm="1">
        <f t="array" aca="1" ref="H4952" ca="1">IF(I4952&lt;&gt;"",INDIRECT("'"&amp;I4952&amp;"'!"&amp;J4952),"")</f>
        <v/>
      </c>
      <c r="I4952" s="1510"/>
      <c r="J4952" s="1506"/>
      <c r="K4952" s="4"/>
    </row>
    <row r="4953" spans="1:11" ht="15">
      <c r="A4953" s="5">
        <v>4894</v>
      </c>
      <c r="B4953" s="721"/>
      <c r="F4953" s="4" t="s">
        <v>4914</v>
      </c>
      <c r="G4953" s="1" t="b">
        <f t="shared" ca="1" si="78"/>
        <v>1</v>
      </c>
      <c r="H4953" s="1505" t="str" cm="1">
        <f t="array" aca="1" ref="H4953" ca="1">IF(I4953&lt;&gt;"",INDIRECT("'"&amp;I4953&amp;"'!"&amp;J4953),"")</f>
        <v/>
      </c>
      <c r="I4953" s="1510"/>
      <c r="J4953" s="1506"/>
      <c r="K4953" s="4"/>
    </row>
    <row r="4954" spans="1:11" ht="15">
      <c r="A4954" s="5">
        <v>4895</v>
      </c>
      <c r="B4954" s="721"/>
      <c r="F4954" s="4" t="s">
        <v>4914</v>
      </c>
      <c r="G4954" s="1" t="b">
        <f t="shared" ca="1" si="78"/>
        <v>1</v>
      </c>
      <c r="H4954" s="1505" t="str" cm="1">
        <f t="array" aca="1" ref="H4954" ca="1">IF(I4954&lt;&gt;"",INDIRECT("'"&amp;I4954&amp;"'!"&amp;J4954),"")</f>
        <v/>
      </c>
      <c r="I4954" s="1510"/>
      <c r="J4954" s="1506"/>
      <c r="K4954" s="4"/>
    </row>
    <row r="4955" spans="1:11" ht="15">
      <c r="A4955" s="5">
        <v>4896</v>
      </c>
      <c r="B4955" s="721"/>
      <c r="F4955" s="4" t="s">
        <v>4914</v>
      </c>
      <c r="G4955" s="1" t="b">
        <f t="shared" ca="1" si="78"/>
        <v>1</v>
      </c>
      <c r="H4955" s="1505" t="str" cm="1">
        <f t="array" aca="1" ref="H4955" ca="1">IF(I4955&lt;&gt;"",INDIRECT("'"&amp;I4955&amp;"'!"&amp;J4955),"")</f>
        <v/>
      </c>
      <c r="I4955" s="1510"/>
      <c r="J4955" s="1506"/>
      <c r="K4955" s="4"/>
    </row>
    <row r="4956" spans="1:11" ht="15">
      <c r="A4956" s="5">
        <v>4897</v>
      </c>
      <c r="B4956" s="721"/>
      <c r="F4956" s="4" t="s">
        <v>4914</v>
      </c>
      <c r="G4956" s="1" t="b">
        <f t="shared" ca="1" si="78"/>
        <v>1</v>
      </c>
      <c r="H4956" s="1505" t="str" cm="1">
        <f t="array" aca="1" ref="H4956" ca="1">IF(I4956&lt;&gt;"",INDIRECT("'"&amp;I4956&amp;"'!"&amp;J4956),"")</f>
        <v/>
      </c>
      <c r="I4956" s="1510"/>
      <c r="J4956" s="1506"/>
      <c r="K4956" s="4"/>
    </row>
    <row r="4957" spans="1:11" ht="15">
      <c r="A4957" s="5">
        <v>4898</v>
      </c>
      <c r="B4957" s="721"/>
      <c r="F4957" s="4" t="s">
        <v>4914</v>
      </c>
      <c r="G4957" s="1" t="b">
        <f t="shared" ca="1" si="78"/>
        <v>1</v>
      </c>
      <c r="H4957" s="1505" t="str" cm="1">
        <f t="array" aca="1" ref="H4957" ca="1">IF(I4957&lt;&gt;"",INDIRECT("'"&amp;I4957&amp;"'!"&amp;J4957),"")</f>
        <v/>
      </c>
      <c r="I4957" s="1510"/>
      <c r="J4957" s="1506"/>
      <c r="K4957" s="4"/>
    </row>
    <row r="4958" spans="1:11" ht="15">
      <c r="A4958" s="5">
        <v>4899</v>
      </c>
      <c r="B4958" s="721"/>
      <c r="F4958" s="4" t="s">
        <v>4914</v>
      </c>
      <c r="G4958" s="1" t="b">
        <f t="shared" ca="1" si="78"/>
        <v>1</v>
      </c>
      <c r="H4958" s="1505" t="str" cm="1">
        <f t="array" aca="1" ref="H4958" ca="1">IF(I4958&lt;&gt;"",INDIRECT("'"&amp;I4958&amp;"'!"&amp;J4958),"")</f>
        <v/>
      </c>
      <c r="I4958" s="1510"/>
      <c r="J4958" s="1506"/>
      <c r="K4958" s="4"/>
    </row>
    <row r="4959" spans="1:11" ht="15">
      <c r="A4959" s="5">
        <v>4900</v>
      </c>
      <c r="B4959" s="721"/>
      <c r="F4959" s="4" t="s">
        <v>4914</v>
      </c>
      <c r="G4959" s="1" t="b">
        <f t="shared" ca="1" si="78"/>
        <v>1</v>
      </c>
      <c r="H4959" s="1505" t="str" cm="1">
        <f t="array" aca="1" ref="H4959" ca="1">IF(I4959&lt;&gt;"",INDIRECT("'"&amp;I4959&amp;"'!"&amp;J4959),"")</f>
        <v/>
      </c>
      <c r="I4959" s="1510"/>
      <c r="J4959" s="1506"/>
      <c r="K4959" s="4"/>
    </row>
    <row r="4960" spans="1:11" ht="15">
      <c r="A4960" s="5">
        <v>4901</v>
      </c>
      <c r="B4960" s="721"/>
      <c r="F4960" s="4" t="s">
        <v>4914</v>
      </c>
      <c r="G4960" s="1" t="b">
        <f t="shared" ref="G4960:G5023" ca="1" si="79">H4960=B4960</f>
        <v>1</v>
      </c>
      <c r="H4960" s="1505" t="str" cm="1">
        <f t="array" aca="1" ref="H4960" ca="1">IF(I4960&lt;&gt;"",INDIRECT("'"&amp;I4960&amp;"'!"&amp;J4960),"")</f>
        <v/>
      </c>
      <c r="I4960" s="1510"/>
      <c r="J4960" s="1506"/>
      <c r="K4960" s="4"/>
    </row>
    <row r="4961" spans="1:11" ht="15">
      <c r="A4961" s="5">
        <v>4902</v>
      </c>
      <c r="B4961" s="721"/>
      <c r="F4961" s="4" t="s">
        <v>4914</v>
      </c>
      <c r="G4961" s="1" t="b">
        <f t="shared" ca="1" si="79"/>
        <v>1</v>
      </c>
      <c r="H4961" s="1505" t="str" cm="1">
        <f t="array" aca="1" ref="H4961" ca="1">IF(I4961&lt;&gt;"",INDIRECT("'"&amp;I4961&amp;"'!"&amp;J4961),"")</f>
        <v/>
      </c>
      <c r="I4961" s="1510"/>
      <c r="J4961" s="1506"/>
      <c r="K4961" s="4"/>
    </row>
    <row r="4962" spans="1:11" ht="15">
      <c r="A4962" s="5">
        <v>4903</v>
      </c>
      <c r="B4962" s="721"/>
      <c r="F4962" s="4" t="s">
        <v>4914</v>
      </c>
      <c r="G4962" s="1" t="b">
        <f t="shared" ca="1" si="79"/>
        <v>1</v>
      </c>
      <c r="H4962" s="1505" t="str" cm="1">
        <f t="array" aca="1" ref="H4962" ca="1">IF(I4962&lt;&gt;"",INDIRECT("'"&amp;I4962&amp;"'!"&amp;J4962),"")</f>
        <v/>
      </c>
      <c r="I4962" s="1510"/>
      <c r="J4962" s="1506"/>
      <c r="K4962" s="4"/>
    </row>
    <row r="4963" spans="1:11" ht="15">
      <c r="A4963" s="5">
        <v>4904</v>
      </c>
      <c r="B4963" s="721"/>
      <c r="F4963" s="4" t="s">
        <v>4914</v>
      </c>
      <c r="G4963" s="1" t="b">
        <f t="shared" ca="1" si="79"/>
        <v>1</v>
      </c>
      <c r="H4963" s="1505" t="str" cm="1">
        <f t="array" aca="1" ref="H4963" ca="1">IF(I4963&lt;&gt;"",INDIRECT("'"&amp;I4963&amp;"'!"&amp;J4963),"")</f>
        <v/>
      </c>
      <c r="I4963" s="1510"/>
      <c r="J4963" s="1506"/>
      <c r="K4963" s="4"/>
    </row>
    <row r="4964" spans="1:11" ht="15">
      <c r="A4964" s="5">
        <v>4905</v>
      </c>
      <c r="B4964" s="721"/>
      <c r="F4964" s="4" t="s">
        <v>4914</v>
      </c>
      <c r="G4964" s="1" t="b">
        <f t="shared" ca="1" si="79"/>
        <v>1</v>
      </c>
      <c r="H4964" s="1505" t="str" cm="1">
        <f t="array" aca="1" ref="H4964" ca="1">IF(I4964&lt;&gt;"",INDIRECT("'"&amp;I4964&amp;"'!"&amp;J4964),"")</f>
        <v/>
      </c>
      <c r="I4964" s="1510"/>
      <c r="J4964" s="1506"/>
      <c r="K4964" s="4"/>
    </row>
    <row r="4965" spans="1:11" ht="15">
      <c r="A4965" s="5">
        <v>4906</v>
      </c>
      <c r="B4965" s="721"/>
      <c r="F4965" s="4" t="s">
        <v>4914</v>
      </c>
      <c r="G4965" s="1" t="b">
        <f t="shared" ca="1" si="79"/>
        <v>1</v>
      </c>
      <c r="H4965" s="1505" t="str" cm="1">
        <f t="array" aca="1" ref="H4965" ca="1">IF(I4965&lt;&gt;"",INDIRECT("'"&amp;I4965&amp;"'!"&amp;J4965),"")</f>
        <v/>
      </c>
      <c r="I4965" s="1510"/>
      <c r="J4965" s="1506"/>
      <c r="K4965" s="4"/>
    </row>
    <row r="4966" spans="1:11" ht="15">
      <c r="A4966" s="5">
        <v>4907</v>
      </c>
      <c r="B4966" s="721"/>
      <c r="F4966" s="4" t="s">
        <v>4914</v>
      </c>
      <c r="G4966" s="1" t="b">
        <f t="shared" ca="1" si="79"/>
        <v>1</v>
      </c>
      <c r="H4966" s="1505" t="str" cm="1">
        <f t="array" aca="1" ref="H4966" ca="1">IF(I4966&lt;&gt;"",INDIRECT("'"&amp;I4966&amp;"'!"&amp;J4966),"")</f>
        <v/>
      </c>
      <c r="I4966" s="1510"/>
      <c r="J4966" s="1506"/>
      <c r="K4966" s="4"/>
    </row>
    <row r="4967" spans="1:11" ht="15">
      <c r="A4967" s="5">
        <v>4908</v>
      </c>
      <c r="B4967" s="721"/>
      <c r="F4967" s="4" t="s">
        <v>4914</v>
      </c>
      <c r="G4967" s="1" t="b">
        <f t="shared" ca="1" si="79"/>
        <v>1</v>
      </c>
      <c r="H4967" s="1505" t="str" cm="1">
        <f t="array" aca="1" ref="H4967" ca="1">IF(I4967&lt;&gt;"",INDIRECT("'"&amp;I4967&amp;"'!"&amp;J4967),"")</f>
        <v/>
      </c>
      <c r="I4967" s="1510"/>
      <c r="J4967" s="1506"/>
      <c r="K4967" s="4"/>
    </row>
    <row r="4968" spans="1:11" ht="15">
      <c r="A4968" s="5">
        <v>4909</v>
      </c>
      <c r="B4968" s="721"/>
      <c r="F4968" s="4" t="s">
        <v>4914</v>
      </c>
      <c r="G4968" s="1" t="b">
        <f t="shared" ca="1" si="79"/>
        <v>1</v>
      </c>
      <c r="H4968" s="1505" t="str" cm="1">
        <f t="array" aca="1" ref="H4968" ca="1">IF(I4968&lt;&gt;"",INDIRECT("'"&amp;I4968&amp;"'!"&amp;J4968),"")</f>
        <v/>
      </c>
      <c r="I4968" s="1510"/>
      <c r="J4968" s="1506"/>
      <c r="K4968" s="4"/>
    </row>
    <row r="4969" spans="1:11" ht="15">
      <c r="A4969" s="5">
        <v>4910</v>
      </c>
      <c r="B4969" s="721"/>
      <c r="F4969" s="4" t="s">
        <v>4914</v>
      </c>
      <c r="G4969" s="1" t="b">
        <f t="shared" ca="1" si="79"/>
        <v>1</v>
      </c>
      <c r="H4969" s="1505" t="str" cm="1">
        <f t="array" aca="1" ref="H4969" ca="1">IF(I4969&lt;&gt;"",INDIRECT("'"&amp;I4969&amp;"'!"&amp;J4969),"")</f>
        <v/>
      </c>
      <c r="I4969" s="1510"/>
      <c r="J4969" s="1506"/>
      <c r="K4969" s="4"/>
    </row>
    <row r="4970" spans="1:11" ht="15">
      <c r="A4970" s="5">
        <v>4911</v>
      </c>
      <c r="B4970" s="721"/>
      <c r="F4970" s="4" t="s">
        <v>4914</v>
      </c>
      <c r="G4970" s="1" t="b">
        <f t="shared" ca="1" si="79"/>
        <v>1</v>
      </c>
      <c r="H4970" s="1505" t="str" cm="1">
        <f t="array" aca="1" ref="H4970" ca="1">IF(I4970&lt;&gt;"",INDIRECT("'"&amp;I4970&amp;"'!"&amp;J4970),"")</f>
        <v/>
      </c>
      <c r="I4970" s="1510"/>
      <c r="J4970" s="1506"/>
      <c r="K4970" s="4"/>
    </row>
    <row r="4971" spans="1:11" ht="15">
      <c r="A4971" s="5">
        <v>4912</v>
      </c>
      <c r="B4971" s="721"/>
      <c r="F4971" s="4" t="s">
        <v>4914</v>
      </c>
      <c r="G4971" s="1" t="b">
        <f t="shared" ca="1" si="79"/>
        <v>1</v>
      </c>
      <c r="H4971" s="1505" t="str" cm="1">
        <f t="array" aca="1" ref="H4971" ca="1">IF(I4971&lt;&gt;"",INDIRECT("'"&amp;I4971&amp;"'!"&amp;J4971),"")</f>
        <v/>
      </c>
      <c r="I4971" s="1510"/>
      <c r="J4971" s="1506"/>
      <c r="K4971" s="4"/>
    </row>
    <row r="4972" spans="1:11" ht="15">
      <c r="A4972" s="5">
        <v>4913</v>
      </c>
      <c r="B4972" s="721"/>
      <c r="F4972" s="4" t="s">
        <v>4914</v>
      </c>
      <c r="G4972" s="1" t="b">
        <f t="shared" ca="1" si="79"/>
        <v>1</v>
      </c>
      <c r="H4972" s="1505" t="str" cm="1">
        <f t="array" aca="1" ref="H4972" ca="1">IF(I4972&lt;&gt;"",INDIRECT("'"&amp;I4972&amp;"'!"&amp;J4972),"")</f>
        <v/>
      </c>
      <c r="I4972" s="1510"/>
      <c r="J4972" s="1506"/>
      <c r="K4972" s="4"/>
    </row>
    <row r="4973" spans="1:11" ht="15">
      <c r="A4973" s="5">
        <v>4914</v>
      </c>
      <c r="B4973" s="721"/>
      <c r="F4973" s="4" t="s">
        <v>4914</v>
      </c>
      <c r="G4973" s="1" t="b">
        <f t="shared" ca="1" si="79"/>
        <v>1</v>
      </c>
      <c r="H4973" s="1505" t="str" cm="1">
        <f t="array" aca="1" ref="H4973" ca="1">IF(I4973&lt;&gt;"",INDIRECT("'"&amp;I4973&amp;"'!"&amp;J4973),"")</f>
        <v/>
      </c>
      <c r="I4973" s="1510"/>
      <c r="J4973" s="1506"/>
      <c r="K4973" s="4"/>
    </row>
    <row r="4974" spans="1:11" ht="15">
      <c r="A4974" s="5">
        <v>4915</v>
      </c>
      <c r="B4974" s="721"/>
      <c r="F4974" s="4" t="s">
        <v>4914</v>
      </c>
      <c r="G4974" s="1" t="b">
        <f t="shared" ca="1" si="79"/>
        <v>1</v>
      </c>
      <c r="H4974" s="1505" t="str" cm="1">
        <f t="array" aca="1" ref="H4974" ca="1">IF(I4974&lt;&gt;"",INDIRECT("'"&amp;I4974&amp;"'!"&amp;J4974),"")</f>
        <v/>
      </c>
      <c r="I4974" s="1510"/>
      <c r="J4974" s="1506"/>
      <c r="K4974" s="4"/>
    </row>
    <row r="4975" spans="1:11" ht="15">
      <c r="A4975" s="5">
        <v>4916</v>
      </c>
      <c r="B4975" s="721"/>
      <c r="F4975" s="4" t="s">
        <v>4914</v>
      </c>
      <c r="G4975" s="1" t="b">
        <f t="shared" ca="1" si="79"/>
        <v>1</v>
      </c>
      <c r="H4975" s="1505" t="str" cm="1">
        <f t="array" aca="1" ref="H4975" ca="1">IF(I4975&lt;&gt;"",INDIRECT("'"&amp;I4975&amp;"'!"&amp;J4975),"")</f>
        <v/>
      </c>
      <c r="I4975" s="1510"/>
      <c r="J4975" s="1506"/>
      <c r="K4975" s="4"/>
    </row>
    <row r="4976" spans="1:11" ht="15">
      <c r="A4976" s="5">
        <v>4917</v>
      </c>
      <c r="B4976" s="721"/>
      <c r="F4976" s="4" t="s">
        <v>4914</v>
      </c>
      <c r="G4976" s="1" t="b">
        <f t="shared" ca="1" si="79"/>
        <v>1</v>
      </c>
      <c r="H4976" s="1505" t="str" cm="1">
        <f t="array" aca="1" ref="H4976" ca="1">IF(I4976&lt;&gt;"",INDIRECT("'"&amp;I4976&amp;"'!"&amp;J4976),"")</f>
        <v/>
      </c>
      <c r="I4976" s="1510"/>
      <c r="J4976" s="1506"/>
      <c r="K4976" s="4"/>
    </row>
    <row r="4977" spans="1:11" ht="15">
      <c r="A4977" s="5">
        <v>4918</v>
      </c>
      <c r="B4977" s="721"/>
      <c r="F4977" s="4" t="s">
        <v>4914</v>
      </c>
      <c r="G4977" s="1" t="b">
        <f t="shared" ca="1" si="79"/>
        <v>1</v>
      </c>
      <c r="H4977" s="1505" t="str" cm="1">
        <f t="array" aca="1" ref="H4977" ca="1">IF(I4977&lt;&gt;"",INDIRECT("'"&amp;I4977&amp;"'!"&amp;J4977),"")</f>
        <v/>
      </c>
      <c r="I4977" s="1510"/>
      <c r="J4977" s="1506"/>
      <c r="K4977" s="4"/>
    </row>
    <row r="4978" spans="1:11" ht="15">
      <c r="A4978" s="5">
        <v>4919</v>
      </c>
      <c r="B4978" s="721"/>
      <c r="F4978" s="4" t="s">
        <v>4914</v>
      </c>
      <c r="G4978" s="1" t="b">
        <f t="shared" ca="1" si="79"/>
        <v>1</v>
      </c>
      <c r="H4978" s="1505" t="str" cm="1">
        <f t="array" aca="1" ref="H4978" ca="1">IF(I4978&lt;&gt;"",INDIRECT("'"&amp;I4978&amp;"'!"&amp;J4978),"")</f>
        <v/>
      </c>
      <c r="I4978" s="1510"/>
      <c r="J4978" s="1506"/>
      <c r="K4978" s="4"/>
    </row>
    <row r="4979" spans="1:11" ht="15">
      <c r="A4979" s="5">
        <v>4920</v>
      </c>
      <c r="B4979" s="721"/>
      <c r="F4979" s="4" t="s">
        <v>4914</v>
      </c>
      <c r="G4979" s="1" t="b">
        <f t="shared" ca="1" si="79"/>
        <v>1</v>
      </c>
      <c r="H4979" s="1505" t="str" cm="1">
        <f t="array" aca="1" ref="H4979" ca="1">IF(I4979&lt;&gt;"",INDIRECT("'"&amp;I4979&amp;"'!"&amp;J4979),"")</f>
        <v/>
      </c>
      <c r="I4979" s="1510"/>
      <c r="J4979" s="1506"/>
      <c r="K4979" s="4"/>
    </row>
    <row r="4980" spans="1:11" ht="15">
      <c r="A4980" s="5">
        <v>4921</v>
      </c>
      <c r="B4980" s="721"/>
      <c r="F4980" s="4" t="s">
        <v>4914</v>
      </c>
      <c r="G4980" s="1" t="b">
        <f t="shared" ca="1" si="79"/>
        <v>1</v>
      </c>
      <c r="H4980" s="1505" t="str" cm="1">
        <f t="array" aca="1" ref="H4980" ca="1">IF(I4980&lt;&gt;"",INDIRECT("'"&amp;I4980&amp;"'!"&amp;J4980),"")</f>
        <v/>
      </c>
      <c r="I4980" s="1510"/>
      <c r="J4980" s="1506"/>
      <c r="K4980" s="4"/>
    </row>
    <row r="4981" spans="1:11" ht="15">
      <c r="A4981" s="5">
        <v>4922</v>
      </c>
      <c r="B4981" s="721"/>
      <c r="F4981" s="4" t="s">
        <v>4914</v>
      </c>
      <c r="G4981" s="1" t="b">
        <f t="shared" ca="1" si="79"/>
        <v>1</v>
      </c>
      <c r="H4981" s="1505" t="str" cm="1">
        <f t="array" aca="1" ref="H4981" ca="1">IF(I4981&lt;&gt;"",INDIRECT("'"&amp;I4981&amp;"'!"&amp;J4981),"")</f>
        <v/>
      </c>
      <c r="I4981" s="1510"/>
      <c r="J4981" s="1506"/>
      <c r="K4981" s="4"/>
    </row>
    <row r="4982" spans="1:11" ht="15">
      <c r="A4982" s="5">
        <v>4923</v>
      </c>
      <c r="B4982" s="721"/>
      <c r="F4982" s="4" t="s">
        <v>4914</v>
      </c>
      <c r="G4982" s="1" t="b">
        <f t="shared" ca="1" si="79"/>
        <v>1</v>
      </c>
      <c r="H4982" s="1505" t="str" cm="1">
        <f t="array" aca="1" ref="H4982" ca="1">IF(I4982&lt;&gt;"",INDIRECT("'"&amp;I4982&amp;"'!"&amp;J4982),"")</f>
        <v/>
      </c>
      <c r="I4982" s="1510"/>
      <c r="J4982" s="1506"/>
      <c r="K4982" s="4"/>
    </row>
    <row r="4983" spans="1:11" ht="15">
      <c r="A4983" s="5">
        <v>4924</v>
      </c>
      <c r="B4983" s="721"/>
      <c r="F4983" s="4" t="s">
        <v>4914</v>
      </c>
      <c r="G4983" s="1" t="b">
        <f t="shared" ca="1" si="79"/>
        <v>1</v>
      </c>
      <c r="H4983" s="1505" t="str" cm="1">
        <f t="array" aca="1" ref="H4983" ca="1">IF(I4983&lt;&gt;"",INDIRECT("'"&amp;I4983&amp;"'!"&amp;J4983),"")</f>
        <v/>
      </c>
      <c r="I4983" s="1510"/>
      <c r="J4983" s="1506"/>
      <c r="K4983" s="4"/>
    </row>
    <row r="4984" spans="1:11" ht="15">
      <c r="A4984" s="5">
        <v>4925</v>
      </c>
      <c r="B4984" s="721"/>
      <c r="F4984" s="4" t="s">
        <v>4914</v>
      </c>
      <c r="G4984" s="1" t="b">
        <f t="shared" ca="1" si="79"/>
        <v>1</v>
      </c>
      <c r="H4984" s="1505" t="str" cm="1">
        <f t="array" aca="1" ref="H4984" ca="1">IF(I4984&lt;&gt;"",INDIRECT("'"&amp;I4984&amp;"'!"&amp;J4984),"")</f>
        <v/>
      </c>
      <c r="I4984" s="1510"/>
      <c r="J4984" s="1506"/>
      <c r="K4984" s="4"/>
    </row>
    <row r="4985" spans="1:11" ht="15">
      <c r="A4985" s="5">
        <v>4926</v>
      </c>
      <c r="B4985" s="721"/>
      <c r="F4985" s="4" t="s">
        <v>4914</v>
      </c>
      <c r="G4985" s="1" t="b">
        <f t="shared" ca="1" si="79"/>
        <v>1</v>
      </c>
      <c r="H4985" s="1505" t="str" cm="1">
        <f t="array" aca="1" ref="H4985" ca="1">IF(I4985&lt;&gt;"",INDIRECT("'"&amp;I4985&amp;"'!"&amp;J4985),"")</f>
        <v/>
      </c>
      <c r="I4985" s="1510"/>
      <c r="J4985" s="1506"/>
      <c r="K4985" s="4"/>
    </row>
    <row r="4986" spans="1:11" ht="15">
      <c r="A4986" s="5">
        <v>4927</v>
      </c>
      <c r="B4986" s="721"/>
      <c r="F4986" s="4" t="s">
        <v>4914</v>
      </c>
      <c r="G4986" s="1" t="b">
        <f t="shared" ca="1" si="79"/>
        <v>1</v>
      </c>
      <c r="H4986" s="1505" t="str" cm="1">
        <f t="array" aca="1" ref="H4986" ca="1">IF(I4986&lt;&gt;"",INDIRECT("'"&amp;I4986&amp;"'!"&amp;J4986),"")</f>
        <v/>
      </c>
      <c r="I4986" s="1510"/>
      <c r="J4986" s="1506"/>
      <c r="K4986" s="4"/>
    </row>
    <row r="4987" spans="1:11" ht="15">
      <c r="A4987" s="5">
        <v>4928</v>
      </c>
      <c r="B4987" s="721"/>
      <c r="F4987" s="4" t="s">
        <v>4914</v>
      </c>
      <c r="G4987" s="1" t="b">
        <f t="shared" ca="1" si="79"/>
        <v>1</v>
      </c>
      <c r="H4987" s="1505" t="str" cm="1">
        <f t="array" aca="1" ref="H4987" ca="1">IF(I4987&lt;&gt;"",INDIRECT("'"&amp;I4987&amp;"'!"&amp;J4987),"")</f>
        <v/>
      </c>
      <c r="I4987" s="1510"/>
      <c r="J4987" s="1506"/>
      <c r="K4987" s="4"/>
    </row>
    <row r="4988" spans="1:11" ht="15">
      <c r="A4988" s="5">
        <v>4929</v>
      </c>
      <c r="B4988" s="721"/>
      <c r="F4988" s="4" t="s">
        <v>4914</v>
      </c>
      <c r="G4988" s="1" t="b">
        <f t="shared" ca="1" si="79"/>
        <v>1</v>
      </c>
      <c r="H4988" s="1505" t="str" cm="1">
        <f t="array" aca="1" ref="H4988" ca="1">IF(I4988&lt;&gt;"",INDIRECT("'"&amp;I4988&amp;"'!"&amp;J4988),"")</f>
        <v/>
      </c>
      <c r="I4988" s="1510"/>
      <c r="J4988" s="1506"/>
      <c r="K4988" s="4"/>
    </row>
    <row r="4989" spans="1:11" ht="15">
      <c r="A4989" s="5">
        <v>4930</v>
      </c>
      <c r="B4989" s="721"/>
      <c r="F4989" s="4" t="s">
        <v>4914</v>
      </c>
      <c r="G4989" s="1" t="b">
        <f t="shared" ca="1" si="79"/>
        <v>1</v>
      </c>
      <c r="H4989" s="1505" t="str" cm="1">
        <f t="array" aca="1" ref="H4989" ca="1">IF(I4989&lt;&gt;"",INDIRECT("'"&amp;I4989&amp;"'!"&amp;J4989),"")</f>
        <v/>
      </c>
      <c r="I4989" s="1510"/>
      <c r="J4989" s="1506"/>
      <c r="K4989" s="4"/>
    </row>
    <row r="4990" spans="1:11" ht="15">
      <c r="A4990" s="5">
        <v>4931</v>
      </c>
      <c r="B4990" s="721"/>
      <c r="F4990" s="4" t="s">
        <v>4914</v>
      </c>
      <c r="G4990" s="1" t="b">
        <f t="shared" ca="1" si="79"/>
        <v>1</v>
      </c>
      <c r="H4990" s="1505" t="str" cm="1">
        <f t="array" aca="1" ref="H4990" ca="1">IF(I4990&lt;&gt;"",INDIRECT("'"&amp;I4990&amp;"'!"&amp;J4990),"")</f>
        <v/>
      </c>
      <c r="I4990" s="1510"/>
      <c r="J4990" s="1506"/>
      <c r="K4990" s="4"/>
    </row>
    <row r="4991" spans="1:11" ht="15">
      <c r="A4991" s="5">
        <v>4932</v>
      </c>
      <c r="B4991" s="721"/>
      <c r="F4991" s="4" t="s">
        <v>4914</v>
      </c>
      <c r="G4991" s="1" t="b">
        <f t="shared" ca="1" si="79"/>
        <v>1</v>
      </c>
      <c r="H4991" s="1505" t="str" cm="1">
        <f t="array" aca="1" ref="H4991" ca="1">IF(I4991&lt;&gt;"",INDIRECT("'"&amp;I4991&amp;"'!"&amp;J4991),"")</f>
        <v/>
      </c>
      <c r="I4991" s="1510"/>
      <c r="J4991" s="1506"/>
      <c r="K4991" s="4"/>
    </row>
    <row r="4992" spans="1:11" ht="15">
      <c r="A4992" s="5">
        <v>4933</v>
      </c>
      <c r="B4992" s="721"/>
      <c r="F4992" s="4" t="s">
        <v>4914</v>
      </c>
      <c r="G4992" s="1" t="b">
        <f t="shared" ca="1" si="79"/>
        <v>1</v>
      </c>
      <c r="H4992" s="1505" t="str" cm="1">
        <f t="array" aca="1" ref="H4992" ca="1">IF(I4992&lt;&gt;"",INDIRECT("'"&amp;I4992&amp;"'!"&amp;J4992),"")</f>
        <v/>
      </c>
      <c r="I4992" s="1510"/>
      <c r="J4992" s="1506"/>
      <c r="K4992" s="4"/>
    </row>
    <row r="4993" spans="1:11" ht="15">
      <c r="A4993" s="1">
        <v>4934</v>
      </c>
      <c r="B4993" s="721">
        <f>'FP Info 3'!J7</f>
        <v>6166950618</v>
      </c>
      <c r="F4993" s="4"/>
      <c r="G4993" s="1" t="b">
        <f t="shared" ca="1" si="79"/>
        <v>1</v>
      </c>
      <c r="H4993" s="1505" cm="1">
        <f t="array" aca="1" ref="H4993" ca="1">IF(I4993&lt;&gt;"",INDIRECT("'"&amp;I4993&amp;"'!"&amp;J4993),"")</f>
        <v>6166950618</v>
      </c>
      <c r="I4993" s="1510" t="s">
        <v>8058</v>
      </c>
      <c r="J4993" s="1506" t="s">
        <v>6291</v>
      </c>
      <c r="K4993" s="4"/>
    </row>
    <row r="4994" spans="1:11" ht="15">
      <c r="A4994" s="1">
        <v>4935</v>
      </c>
      <c r="B4994" s="721">
        <f>'FP Info 3'!H32</f>
        <v>851039185.28400004</v>
      </c>
      <c r="F4994" s="4"/>
      <c r="G4994" s="1" t="b">
        <f t="shared" ca="1" si="79"/>
        <v>1</v>
      </c>
      <c r="H4994" s="1505" cm="1">
        <f t="array" aca="1" ref="H4994" ca="1">IF(I4994&lt;&gt;"",INDIRECT("'"&amp;I4994&amp;"'!"&amp;J4994),"")</f>
        <v>851039185.28400004</v>
      </c>
      <c r="I4994" s="1510" t="s">
        <v>8058</v>
      </c>
      <c r="J4994" s="1506" t="s">
        <v>4969</v>
      </c>
      <c r="K4994" s="4"/>
    </row>
    <row r="4995" spans="1:11" ht="15">
      <c r="A4995" s="1">
        <v>4936</v>
      </c>
      <c r="B4995" s="721">
        <f>'FP Info 3'!H38</f>
        <v>170615000</v>
      </c>
      <c r="F4995" s="4"/>
      <c r="G4995" s="1" t="b">
        <f t="shared" ca="1" si="79"/>
        <v>1</v>
      </c>
      <c r="H4995" s="1505" cm="1">
        <f t="array" aca="1" ref="H4995" ca="1">IF(I4995&lt;&gt;"",INDIRECT("'"&amp;I4995&amp;"'!"&amp;J4995),"")</f>
        <v>170615000</v>
      </c>
      <c r="I4995" s="1510" t="s">
        <v>8058</v>
      </c>
      <c r="J4995" s="1506" t="s">
        <v>5183</v>
      </c>
      <c r="K4995" s="4"/>
    </row>
    <row r="4996" spans="1:11" ht="15">
      <c r="A4996" s="5">
        <v>4937</v>
      </c>
      <c r="B4996" s="721"/>
      <c r="F4996" s="4" t="s">
        <v>4914</v>
      </c>
      <c r="G4996" s="1" t="b">
        <f t="shared" ca="1" si="79"/>
        <v>1</v>
      </c>
      <c r="H4996" s="1505" t="str" cm="1">
        <f t="array" aca="1" ref="H4996" ca="1">IF(I4996&lt;&gt;"",INDIRECT("'"&amp;I4996&amp;"'!"&amp;J4996),"")</f>
        <v/>
      </c>
      <c r="I4996" s="1510"/>
      <c r="J4996" s="1506"/>
      <c r="K4996" s="4"/>
    </row>
    <row r="4997" spans="1:11" ht="15">
      <c r="A4997" s="5">
        <v>4938</v>
      </c>
      <c r="B4997" s="721"/>
      <c r="F4997" s="4" t="s">
        <v>4914</v>
      </c>
      <c r="G4997" s="1" t="b">
        <f t="shared" ca="1" si="79"/>
        <v>1</v>
      </c>
      <c r="H4997" s="1505" t="str" cm="1">
        <f t="array" aca="1" ref="H4997" ca="1">IF(I4997&lt;&gt;"",INDIRECT("'"&amp;I4997&amp;"'!"&amp;J4997),"")</f>
        <v/>
      </c>
      <c r="I4997" s="1510"/>
      <c r="J4997" s="1506"/>
      <c r="K4997" s="4"/>
    </row>
    <row r="4998" spans="1:11" ht="15">
      <c r="A4998">
        <v>4939</v>
      </c>
      <c r="B4998" s="721">
        <f>'Revenues 10-15'!K171</f>
        <v>0</v>
      </c>
      <c r="F4998" s="4"/>
      <c r="G4998" s="1" t="b">
        <f t="shared" ca="1" si="79"/>
        <v>1</v>
      </c>
      <c r="H4998" s="1505" cm="1">
        <f t="array" aca="1" ref="H4998" ca="1">IF(I4998&lt;&gt;"",INDIRECT("'"&amp;I4998&amp;"'!"&amp;J4998),"")</f>
        <v>0</v>
      </c>
      <c r="I4998" s="1510" t="s">
        <v>5915</v>
      </c>
      <c r="J4998" s="1506" t="s">
        <v>5346</v>
      </c>
      <c r="K4998" s="4"/>
    </row>
    <row r="4999" spans="1:11" ht="15">
      <c r="A4999" s="5">
        <v>4940</v>
      </c>
      <c r="B4999" s="721"/>
      <c r="C4999" s="2" t="s">
        <v>504</v>
      </c>
      <c r="F4999" s="4" t="s">
        <v>4914</v>
      </c>
      <c r="G4999" s="1" t="b">
        <f t="shared" ca="1" si="79"/>
        <v>1</v>
      </c>
      <c r="H4999" s="1505" t="str" cm="1">
        <f t="array" aca="1" ref="H4999" ca="1">IF(I4999&lt;&gt;"",INDIRECT("'"&amp;I4999&amp;"'!"&amp;J4999),"")</f>
        <v/>
      </c>
      <c r="I4999" s="1510"/>
      <c r="J4999" s="1506"/>
      <c r="K4999" s="4"/>
    </row>
    <row r="5000" spans="1:11" ht="15">
      <c r="A5000" s="5">
        <v>4941</v>
      </c>
      <c r="B5000" s="721"/>
      <c r="C5000" s="2" t="s">
        <v>504</v>
      </c>
      <c r="F5000" s="4" t="s">
        <v>4914</v>
      </c>
      <c r="G5000" s="1" t="b">
        <f t="shared" ca="1" si="79"/>
        <v>1</v>
      </c>
      <c r="H5000" s="1505" t="str" cm="1">
        <f t="array" aca="1" ref="H5000" ca="1">IF(I5000&lt;&gt;"",INDIRECT("'"&amp;I5000&amp;"'!"&amp;J5000),"")</f>
        <v/>
      </c>
      <c r="I5000" s="1510"/>
      <c r="J5000" s="1506"/>
      <c r="K5000" s="4"/>
    </row>
    <row r="5001" spans="1:11" ht="15">
      <c r="A5001" s="5">
        <v>4942</v>
      </c>
      <c r="B5001" s="721"/>
      <c r="F5001" s="4" t="s">
        <v>4914</v>
      </c>
      <c r="G5001" s="1" t="b">
        <f t="shared" ca="1" si="79"/>
        <v>1</v>
      </c>
      <c r="H5001" s="1505" t="str" cm="1">
        <f t="array" aca="1" ref="H5001" ca="1">IF(I5001&lt;&gt;"",INDIRECT("'"&amp;I5001&amp;"'!"&amp;J5001),"")</f>
        <v/>
      </c>
      <c r="I5001" s="1510"/>
      <c r="J5001" s="1506"/>
      <c r="K5001" s="4"/>
    </row>
    <row r="5002" spans="1:11" ht="15">
      <c r="A5002" s="5">
        <v>4943</v>
      </c>
      <c r="B5002" s="721"/>
      <c r="F5002" s="4" t="s">
        <v>4914</v>
      </c>
      <c r="G5002" s="1" t="b">
        <f t="shared" ca="1" si="79"/>
        <v>1</v>
      </c>
      <c r="H5002" s="1505" t="str" cm="1">
        <f t="array" aca="1" ref="H5002" ca="1">IF(I5002&lt;&gt;"",INDIRECT("'"&amp;I5002&amp;"'!"&amp;J5002),"")</f>
        <v/>
      </c>
      <c r="I5002" s="1510"/>
      <c r="J5002" s="1506"/>
      <c r="K5002" s="4"/>
    </row>
    <row r="5003" spans="1:11" ht="15">
      <c r="A5003" s="5">
        <v>4944</v>
      </c>
      <c r="B5003" s="721"/>
      <c r="F5003" s="4" t="s">
        <v>4914</v>
      </c>
      <c r="G5003" s="1" t="b">
        <f t="shared" ca="1" si="79"/>
        <v>1</v>
      </c>
      <c r="H5003" s="1505" t="str" cm="1">
        <f t="array" aca="1" ref="H5003" ca="1">IF(I5003&lt;&gt;"",INDIRECT("'"&amp;I5003&amp;"'!"&amp;J5003),"")</f>
        <v/>
      </c>
      <c r="I5003" s="1510"/>
      <c r="J5003" s="1506"/>
      <c r="K5003" s="4"/>
    </row>
    <row r="5004" spans="1:11" ht="15">
      <c r="A5004" s="5">
        <v>4945</v>
      </c>
      <c r="B5004" s="721"/>
      <c r="F5004" s="4" t="s">
        <v>4914</v>
      </c>
      <c r="G5004" s="1" t="b">
        <f t="shared" ca="1" si="79"/>
        <v>1</v>
      </c>
      <c r="H5004" s="1505" t="str" cm="1">
        <f t="array" aca="1" ref="H5004" ca="1">IF(I5004&lt;&gt;"",INDIRECT("'"&amp;I5004&amp;"'!"&amp;J5004),"")</f>
        <v/>
      </c>
      <c r="I5004" s="1510"/>
      <c r="J5004" s="1506"/>
      <c r="K5004" s="4"/>
    </row>
    <row r="5005" spans="1:11" ht="15">
      <c r="A5005" s="5">
        <v>4946</v>
      </c>
      <c r="B5005" s="721"/>
      <c r="C5005" s="2" t="s">
        <v>504</v>
      </c>
      <c r="F5005" s="4" t="s">
        <v>4914</v>
      </c>
      <c r="G5005" s="1" t="b">
        <f t="shared" ca="1" si="79"/>
        <v>1</v>
      </c>
      <c r="H5005" s="1505" t="str" cm="1">
        <f t="array" aca="1" ref="H5005" ca="1">IF(I5005&lt;&gt;"",INDIRECT("'"&amp;I5005&amp;"'!"&amp;J5005),"")</f>
        <v/>
      </c>
      <c r="I5005" s="1510"/>
      <c r="J5005" s="1506"/>
      <c r="K5005" s="4"/>
    </row>
    <row r="5006" spans="1:11" ht="15">
      <c r="A5006" s="5">
        <v>4947</v>
      </c>
      <c r="B5006" s="721"/>
      <c r="F5006" s="4" t="s">
        <v>4914</v>
      </c>
      <c r="G5006" s="1" t="b">
        <f t="shared" ca="1" si="79"/>
        <v>1</v>
      </c>
      <c r="H5006" s="1505" t="str" cm="1">
        <f t="array" aca="1" ref="H5006" ca="1">IF(I5006&lt;&gt;"",INDIRECT("'"&amp;I5006&amp;"'!"&amp;J5006),"")</f>
        <v/>
      </c>
      <c r="I5006" s="1510"/>
      <c r="J5006" s="1506"/>
      <c r="K5006" s="4"/>
    </row>
    <row r="5007" spans="1:11" ht="15">
      <c r="A5007" s="5">
        <v>4948</v>
      </c>
      <c r="B5007" s="721"/>
      <c r="F5007" s="4" t="s">
        <v>4914</v>
      </c>
      <c r="G5007" s="1" t="b">
        <f t="shared" ca="1" si="79"/>
        <v>1</v>
      </c>
      <c r="H5007" s="1505" t="str" cm="1">
        <f t="array" aca="1" ref="H5007" ca="1">IF(I5007&lt;&gt;"",INDIRECT("'"&amp;I5007&amp;"'!"&amp;J5007),"")</f>
        <v/>
      </c>
      <c r="I5007" s="1510"/>
      <c r="J5007" s="1506"/>
      <c r="K5007" s="4"/>
    </row>
    <row r="5008" spans="1:11" ht="15">
      <c r="A5008" s="5">
        <v>4949</v>
      </c>
      <c r="B5008" s="721"/>
      <c r="F5008" s="4" t="s">
        <v>4914</v>
      </c>
      <c r="G5008" s="1" t="b">
        <f t="shared" ca="1" si="79"/>
        <v>1</v>
      </c>
      <c r="H5008" s="1505" t="str" cm="1">
        <f t="array" aca="1" ref="H5008" ca="1">IF(I5008&lt;&gt;"",INDIRECT("'"&amp;I5008&amp;"'!"&amp;J5008),"")</f>
        <v/>
      </c>
      <c r="I5008" s="1510"/>
      <c r="J5008" s="1506"/>
      <c r="K5008" s="4"/>
    </row>
    <row r="5009" spans="1:11" ht="15">
      <c r="A5009">
        <v>4950</v>
      </c>
      <c r="B5009" s="721">
        <f>'Acct Summary 7-9'!I6</f>
        <v>0</v>
      </c>
      <c r="C5009" s="2" t="s">
        <v>504</v>
      </c>
      <c r="F5009" s="4"/>
      <c r="G5009" s="1" t="b">
        <f t="shared" ca="1" si="79"/>
        <v>1</v>
      </c>
      <c r="H5009" s="1505" cm="1">
        <f t="array" aca="1" ref="H5009" ca="1">IF(I5009&lt;&gt;"",INDIRECT("'"&amp;I5009&amp;"'!"&amp;J5009),"")</f>
        <v>0</v>
      </c>
      <c r="I5009" s="1510" t="s">
        <v>4986</v>
      </c>
      <c r="J5009" s="1506" t="s">
        <v>5597</v>
      </c>
      <c r="K5009" s="4"/>
    </row>
    <row r="5010" spans="1:11" ht="15">
      <c r="A5010">
        <v>4951</v>
      </c>
      <c r="B5010" s="721">
        <f>'Acct Summary 7-9'!C27</f>
        <v>0</v>
      </c>
      <c r="C5010" s="2" t="s">
        <v>504</v>
      </c>
      <c r="F5010" s="4"/>
      <c r="G5010" s="1" t="b">
        <f t="shared" ca="1" si="79"/>
        <v>1</v>
      </c>
      <c r="H5010" s="1505" cm="1">
        <f t="array" aca="1" ref="H5010" ca="1">IF(I5010&lt;&gt;"",INDIRECT("'"&amp;I5010&amp;"'!"&amp;J5010),"")</f>
        <v>0</v>
      </c>
      <c r="I5010" s="1510" t="s">
        <v>4986</v>
      </c>
      <c r="J5010" s="1506" t="s">
        <v>6042</v>
      </c>
      <c r="K5010" s="4"/>
    </row>
    <row r="5011" spans="1:11" ht="15">
      <c r="A5011">
        <v>4952</v>
      </c>
      <c r="B5011" s="721">
        <f>'Acct Summary 7-9'!D27</f>
        <v>0</v>
      </c>
      <c r="C5011" s="2" t="s">
        <v>504</v>
      </c>
      <c r="F5011" s="4"/>
      <c r="G5011" s="1" t="b">
        <f t="shared" ca="1" si="79"/>
        <v>1</v>
      </c>
      <c r="H5011" s="1505" cm="1">
        <f t="array" aca="1" ref="H5011" ca="1">IF(I5011&lt;&gt;"",INDIRECT("'"&amp;I5011&amp;"'!"&amp;J5011),"")</f>
        <v>0</v>
      </c>
      <c r="I5011" s="1510" t="s">
        <v>4986</v>
      </c>
      <c r="J5011" s="1506" t="s">
        <v>6043</v>
      </c>
      <c r="K5011" s="4"/>
    </row>
    <row r="5012" spans="1:11" ht="15">
      <c r="A5012">
        <v>4953</v>
      </c>
      <c r="B5012" s="721">
        <f>'Acct Summary 7-9'!F27</f>
        <v>0</v>
      </c>
      <c r="C5012" s="2" t="s">
        <v>504</v>
      </c>
      <c r="F5012" s="4"/>
      <c r="G5012" s="1" t="b">
        <f t="shared" ca="1" si="79"/>
        <v>1</v>
      </c>
      <c r="H5012" s="1505" cm="1">
        <f t="array" aca="1" ref="H5012" ca="1">IF(I5012&lt;&gt;"",INDIRECT("'"&amp;I5012&amp;"'!"&amp;J5012),"")</f>
        <v>0</v>
      </c>
      <c r="I5012" s="1510" t="s">
        <v>4986</v>
      </c>
      <c r="J5012" s="1506" t="s">
        <v>6044</v>
      </c>
      <c r="K5012" s="4"/>
    </row>
    <row r="5013" spans="1:11" ht="15">
      <c r="A5013" s="5">
        <v>4954</v>
      </c>
      <c r="B5013" s="721"/>
      <c r="F5013" s="4" t="s">
        <v>4914</v>
      </c>
      <c r="G5013" s="1" t="b">
        <f t="shared" ca="1" si="79"/>
        <v>1</v>
      </c>
      <c r="H5013" s="1505" t="str" cm="1">
        <f t="array" aca="1" ref="H5013" ca="1">IF(I5013&lt;&gt;"",INDIRECT("'"&amp;I5013&amp;"'!"&amp;J5013),"")</f>
        <v/>
      </c>
      <c r="I5013" s="1510"/>
      <c r="J5013" s="1506"/>
      <c r="K5013" s="4"/>
    </row>
    <row r="5014" spans="1:11" ht="15">
      <c r="A5014" s="5">
        <v>4955</v>
      </c>
      <c r="B5014" s="721"/>
      <c r="C5014" s="2" t="s">
        <v>504</v>
      </c>
      <c r="F5014" s="4" t="s">
        <v>4914</v>
      </c>
      <c r="G5014" s="1" t="b">
        <f t="shared" ca="1" si="79"/>
        <v>1</v>
      </c>
      <c r="H5014" s="1505" t="str" cm="1">
        <f t="array" aca="1" ref="H5014" ca="1">IF(I5014&lt;&gt;"",INDIRECT("'"&amp;I5014&amp;"'!"&amp;J5014),"")</f>
        <v/>
      </c>
      <c r="I5014" s="1510"/>
      <c r="J5014" s="1506"/>
      <c r="K5014" s="4"/>
    </row>
    <row r="5015" spans="1:11" ht="15">
      <c r="A5015" s="5">
        <v>4956</v>
      </c>
      <c r="B5015" s="721"/>
      <c r="F5015" s="4" t="s">
        <v>4914</v>
      </c>
      <c r="G5015" s="1" t="b">
        <f t="shared" ca="1" si="79"/>
        <v>1</v>
      </c>
      <c r="H5015" s="1505" t="str" cm="1">
        <f t="array" aca="1" ref="H5015" ca="1">IF(I5015&lt;&gt;"",INDIRECT("'"&amp;I5015&amp;"'!"&amp;J5015),"")</f>
        <v/>
      </c>
      <c r="I5015" s="1510"/>
      <c r="J5015" s="1506"/>
      <c r="K5015" s="4"/>
    </row>
    <row r="5016" spans="1:11" ht="15">
      <c r="A5016" s="5">
        <v>4957</v>
      </c>
      <c r="B5016" s="721"/>
      <c r="F5016" s="4" t="s">
        <v>4914</v>
      </c>
      <c r="G5016" s="1" t="b">
        <f t="shared" ca="1" si="79"/>
        <v>1</v>
      </c>
      <c r="H5016" s="1505" t="str" cm="1">
        <f t="array" aca="1" ref="H5016" ca="1">IF(I5016&lt;&gt;"",INDIRECT("'"&amp;I5016&amp;"'!"&amp;J5016),"")</f>
        <v/>
      </c>
      <c r="I5016" s="1510"/>
      <c r="J5016" s="1506"/>
      <c r="K5016" s="4"/>
    </row>
    <row r="5017" spans="1:11" ht="15">
      <c r="A5017" s="5">
        <v>4958</v>
      </c>
      <c r="B5017" s="721"/>
      <c r="F5017" s="4" t="s">
        <v>4914</v>
      </c>
      <c r="G5017" s="1" t="b">
        <f t="shared" ca="1" si="79"/>
        <v>1</v>
      </c>
      <c r="H5017" s="1505" t="str" cm="1">
        <f t="array" aca="1" ref="H5017" ca="1">IF(I5017&lt;&gt;"",INDIRECT("'"&amp;I5017&amp;"'!"&amp;J5017),"")</f>
        <v/>
      </c>
      <c r="I5017" s="1510"/>
      <c r="J5017" s="1506"/>
      <c r="K5017" s="4"/>
    </row>
    <row r="5018" spans="1:11" ht="15">
      <c r="A5018" s="5">
        <v>4959</v>
      </c>
      <c r="B5018" s="721"/>
      <c r="F5018" s="4" t="s">
        <v>4914</v>
      </c>
      <c r="G5018" s="1" t="b">
        <f t="shared" ca="1" si="79"/>
        <v>1</v>
      </c>
      <c r="H5018" s="1505" t="str" cm="1">
        <f t="array" aca="1" ref="H5018" ca="1">IF(I5018&lt;&gt;"",INDIRECT("'"&amp;I5018&amp;"'!"&amp;J5018),"")</f>
        <v/>
      </c>
      <c r="I5018" s="1510"/>
      <c r="J5018" s="1506"/>
      <c r="K5018" s="4"/>
    </row>
    <row r="5019" spans="1:11" ht="15">
      <c r="A5019" s="5">
        <v>4960</v>
      </c>
      <c r="B5019" s="721"/>
      <c r="F5019" s="4" t="s">
        <v>4914</v>
      </c>
      <c r="G5019" s="1" t="b">
        <f t="shared" ca="1" si="79"/>
        <v>1</v>
      </c>
      <c r="H5019" s="1505" t="str" cm="1">
        <f t="array" aca="1" ref="H5019" ca="1">IF(I5019&lt;&gt;"",INDIRECT("'"&amp;I5019&amp;"'!"&amp;J5019),"")</f>
        <v/>
      </c>
      <c r="I5019" s="1510"/>
      <c r="J5019" s="1506"/>
      <c r="K5019" s="4"/>
    </row>
    <row r="5020" spans="1:11" ht="15">
      <c r="A5020">
        <v>4961</v>
      </c>
      <c r="B5020" s="721">
        <f>'Acct Summary 7-9'!C49</f>
        <v>0</v>
      </c>
      <c r="F5020" s="4"/>
      <c r="G5020" s="1" t="b">
        <f t="shared" ca="1" si="79"/>
        <v>1</v>
      </c>
      <c r="H5020" s="1505" cm="1">
        <f t="array" aca="1" ref="H5020" ca="1">IF(I5020&lt;&gt;"",INDIRECT("'"&amp;I5020&amp;"'!"&amp;J5020),"")</f>
        <v>0</v>
      </c>
      <c r="I5020" s="1510" t="s">
        <v>4986</v>
      </c>
      <c r="J5020" s="1506" t="s">
        <v>5011</v>
      </c>
      <c r="K5020" s="4"/>
    </row>
    <row r="5021" spans="1:11" ht="15">
      <c r="A5021">
        <v>4962</v>
      </c>
      <c r="B5021" s="721">
        <f>'Acct Summary 7-9'!D49</f>
        <v>0</v>
      </c>
      <c r="F5021" s="4"/>
      <c r="G5021" s="1" t="b">
        <f t="shared" ca="1" si="79"/>
        <v>1</v>
      </c>
      <c r="H5021" s="1505" cm="1">
        <f t="array" aca="1" ref="H5021" ca="1">IF(I5021&lt;&gt;"",INDIRECT("'"&amp;I5021&amp;"'!"&amp;J5021),"")</f>
        <v>0</v>
      </c>
      <c r="I5021" s="1510" t="s">
        <v>4986</v>
      </c>
      <c r="J5021" s="1506" t="s">
        <v>5047</v>
      </c>
      <c r="K5021" s="4"/>
    </row>
    <row r="5022" spans="1:11" ht="15">
      <c r="A5022">
        <v>4963</v>
      </c>
      <c r="B5022" s="721">
        <f>'Acct Summary 7-9'!F49</f>
        <v>0</v>
      </c>
      <c r="F5022" s="4"/>
      <c r="G5022" s="1" t="b">
        <f t="shared" ca="1" si="79"/>
        <v>1</v>
      </c>
      <c r="H5022" s="1505" cm="1">
        <f t="array" aca="1" ref="H5022" ca="1">IF(I5022&lt;&gt;"",INDIRECT("'"&amp;I5022&amp;"'!"&amp;J5022),"")</f>
        <v>0</v>
      </c>
      <c r="I5022" s="1510" t="s">
        <v>4986</v>
      </c>
      <c r="J5022" s="1506" t="s">
        <v>5119</v>
      </c>
      <c r="K5022" s="4"/>
    </row>
    <row r="5023" spans="1:11" ht="15">
      <c r="A5023" s="5">
        <v>4964</v>
      </c>
      <c r="B5023" s="721"/>
      <c r="F5023" s="4" t="s">
        <v>4914</v>
      </c>
      <c r="G5023" s="1" t="b">
        <f t="shared" ca="1" si="79"/>
        <v>1</v>
      </c>
      <c r="H5023" s="1505" t="str" cm="1">
        <f t="array" aca="1" ref="H5023" ca="1">IF(I5023&lt;&gt;"",INDIRECT("'"&amp;I5023&amp;"'!"&amp;J5023),"")</f>
        <v/>
      </c>
      <c r="I5023" s="1510"/>
      <c r="J5023" s="1506"/>
      <c r="K5023" s="4"/>
    </row>
    <row r="5024" spans="1:11" ht="15">
      <c r="A5024">
        <v>4965</v>
      </c>
      <c r="B5024" s="721">
        <f>'Revenues 10-15'!C6</f>
        <v>0</v>
      </c>
      <c r="F5024" s="4"/>
      <c r="G5024" s="1" t="b">
        <f t="shared" ref="G5024:G5087" ca="1" si="80">H5024=B5024</f>
        <v>1</v>
      </c>
      <c r="H5024" s="1505" cm="1">
        <f t="array" aca="1" ref="H5024" ca="1">IF(I5024&lt;&gt;"",INDIRECT("'"&amp;I5024&amp;"'!"&amp;J5024),"")</f>
        <v>0</v>
      </c>
      <c r="I5024" s="1510" t="s">
        <v>5915</v>
      </c>
      <c r="J5024" s="1506" t="s">
        <v>4917</v>
      </c>
      <c r="K5024" s="4"/>
    </row>
    <row r="5025" spans="1:11" ht="15">
      <c r="A5025">
        <v>4966</v>
      </c>
      <c r="B5025" s="721">
        <f>'Revenues 10-15'!F106</f>
        <v>0</v>
      </c>
      <c r="C5025" s="2" t="s">
        <v>504</v>
      </c>
      <c r="F5025" s="4"/>
      <c r="G5025" s="1" t="b">
        <f t="shared" ca="1" si="80"/>
        <v>1</v>
      </c>
      <c r="H5025" s="1505" cm="1">
        <f t="array" aca="1" ref="H5025" ca="1">IF(I5025&lt;&gt;"",INDIRECT("'"&amp;I5025&amp;"'!"&amp;J5025),"")</f>
        <v>0</v>
      </c>
      <c r="I5025" s="1510" t="s">
        <v>5915</v>
      </c>
      <c r="J5025" s="1506" t="s">
        <v>6045</v>
      </c>
      <c r="K5025" s="4"/>
    </row>
    <row r="5026" spans="1:11" ht="15">
      <c r="A5026" s="5">
        <v>4967</v>
      </c>
      <c r="B5026" s="721"/>
      <c r="F5026" s="4" t="s">
        <v>4914</v>
      </c>
      <c r="G5026" s="1" t="b">
        <f t="shared" ca="1" si="80"/>
        <v>1</v>
      </c>
      <c r="H5026" s="1505" t="str" cm="1">
        <f t="array" aca="1" ref="H5026" ca="1">IF(I5026&lt;&gt;"",INDIRECT("'"&amp;I5026&amp;"'!"&amp;J5026),"")</f>
        <v/>
      </c>
      <c r="I5026" s="1510"/>
      <c r="J5026" s="1506"/>
      <c r="K5026" s="4"/>
    </row>
    <row r="5027" spans="1:11" ht="15">
      <c r="A5027" s="5">
        <v>4968</v>
      </c>
      <c r="B5027" s="721"/>
      <c r="F5027" s="4" t="s">
        <v>4914</v>
      </c>
      <c r="G5027" s="1" t="b">
        <f t="shared" ca="1" si="80"/>
        <v>1</v>
      </c>
      <c r="H5027" s="1505" t="str" cm="1">
        <f t="array" aca="1" ref="H5027" ca="1">IF(I5027&lt;&gt;"",INDIRECT("'"&amp;I5027&amp;"'!"&amp;J5027),"")</f>
        <v/>
      </c>
      <c r="I5027" s="1510"/>
      <c r="J5027" s="1506"/>
      <c r="K5027" s="4"/>
    </row>
    <row r="5028" spans="1:11" ht="15">
      <c r="A5028" s="5">
        <v>4969</v>
      </c>
      <c r="B5028" s="721"/>
      <c r="F5028" s="4" t="s">
        <v>4914</v>
      </c>
      <c r="G5028" s="1" t="b">
        <f t="shared" ca="1" si="80"/>
        <v>1</v>
      </c>
      <c r="H5028" s="1505" t="str" cm="1">
        <f t="array" aca="1" ref="H5028" ca="1">IF(I5028&lt;&gt;"",INDIRECT("'"&amp;I5028&amp;"'!"&amp;J5028),"")</f>
        <v/>
      </c>
      <c r="I5028" s="1510"/>
      <c r="J5028" s="1506"/>
      <c r="K5028" s="4"/>
    </row>
    <row r="5029" spans="1:11" ht="15">
      <c r="A5029" s="5">
        <v>4970</v>
      </c>
      <c r="B5029" s="721"/>
      <c r="F5029" s="4" t="s">
        <v>4914</v>
      </c>
      <c r="G5029" s="1" t="b">
        <f t="shared" ca="1" si="80"/>
        <v>1</v>
      </c>
      <c r="H5029" s="1505" t="str" cm="1">
        <f t="array" aca="1" ref="H5029" ca="1">IF(I5029&lt;&gt;"",INDIRECT("'"&amp;I5029&amp;"'!"&amp;J5029),"")</f>
        <v/>
      </c>
      <c r="I5029" s="1510"/>
      <c r="J5029" s="1506"/>
      <c r="K5029" s="4"/>
    </row>
    <row r="5030" spans="1:11" ht="15">
      <c r="A5030" s="5">
        <v>4971</v>
      </c>
      <c r="B5030" s="721"/>
      <c r="F5030" s="4" t="s">
        <v>4914</v>
      </c>
      <c r="G5030" s="1" t="b">
        <f t="shared" ca="1" si="80"/>
        <v>1</v>
      </c>
      <c r="H5030" s="1505" t="str" cm="1">
        <f t="array" aca="1" ref="H5030" ca="1">IF(I5030&lt;&gt;"",INDIRECT("'"&amp;I5030&amp;"'!"&amp;J5030),"")</f>
        <v/>
      </c>
      <c r="I5030" s="1510"/>
      <c r="J5030" s="1506"/>
      <c r="K5030" s="4"/>
    </row>
    <row r="5031" spans="1:11" ht="15">
      <c r="A5031" s="5">
        <v>4972</v>
      </c>
      <c r="B5031" s="721"/>
      <c r="F5031" s="4" t="s">
        <v>4914</v>
      </c>
      <c r="G5031" s="1" t="b">
        <f t="shared" ca="1" si="80"/>
        <v>1</v>
      </c>
      <c r="H5031" s="1505" t="str" cm="1">
        <f t="array" aca="1" ref="H5031" ca="1">IF(I5031&lt;&gt;"",INDIRECT("'"&amp;I5031&amp;"'!"&amp;J5031),"")</f>
        <v/>
      </c>
      <c r="I5031" s="1510"/>
      <c r="J5031" s="1506"/>
      <c r="K5031" s="4"/>
    </row>
    <row r="5032" spans="1:11" ht="15">
      <c r="A5032" s="5">
        <v>4973</v>
      </c>
      <c r="B5032" s="721"/>
      <c r="F5032" s="4" t="s">
        <v>4914</v>
      </c>
      <c r="G5032" s="1" t="b">
        <f t="shared" ca="1" si="80"/>
        <v>1</v>
      </c>
      <c r="H5032" s="1505" t="str" cm="1">
        <f t="array" aca="1" ref="H5032" ca="1">IF(I5032&lt;&gt;"",INDIRECT("'"&amp;I5032&amp;"'!"&amp;J5032),"")</f>
        <v/>
      </c>
      <c r="I5032" s="1510"/>
      <c r="J5032" s="1506"/>
      <c r="K5032" s="4"/>
    </row>
    <row r="5033" spans="1:11" ht="15">
      <c r="A5033" s="5">
        <v>4974</v>
      </c>
      <c r="B5033" s="721"/>
      <c r="F5033" s="4" t="s">
        <v>4914</v>
      </c>
      <c r="G5033" s="1" t="b">
        <f t="shared" ca="1" si="80"/>
        <v>1</v>
      </c>
      <c r="H5033" s="1505" t="str" cm="1">
        <f t="array" aca="1" ref="H5033" ca="1">IF(I5033&lt;&gt;"",INDIRECT("'"&amp;I5033&amp;"'!"&amp;J5033),"")</f>
        <v/>
      </c>
      <c r="I5033" s="1510"/>
      <c r="J5033" s="1506"/>
      <c r="K5033" s="4"/>
    </row>
    <row r="5034" spans="1:11" ht="15">
      <c r="A5034" s="5">
        <v>4975</v>
      </c>
      <c r="B5034" s="721"/>
      <c r="F5034" s="4" t="s">
        <v>4914</v>
      </c>
      <c r="G5034" s="1" t="b">
        <f t="shared" ca="1" si="80"/>
        <v>1</v>
      </c>
      <c r="H5034" s="1505" t="str" cm="1">
        <f t="array" aca="1" ref="H5034" ca="1">IF(I5034&lt;&gt;"",INDIRECT("'"&amp;I5034&amp;"'!"&amp;J5034),"")</f>
        <v/>
      </c>
      <c r="I5034" s="1510"/>
      <c r="J5034" s="1506"/>
      <c r="K5034" s="4"/>
    </row>
    <row r="5035" spans="1:11" ht="15">
      <c r="A5035" s="5">
        <v>4976</v>
      </c>
      <c r="B5035" s="721"/>
      <c r="F5035" s="4" t="s">
        <v>4914</v>
      </c>
      <c r="G5035" s="1" t="b">
        <f t="shared" ca="1" si="80"/>
        <v>1</v>
      </c>
      <c r="H5035" s="1505" t="str" cm="1">
        <f t="array" aca="1" ref="H5035" ca="1">IF(I5035&lt;&gt;"",INDIRECT("'"&amp;I5035&amp;"'!"&amp;J5035),"")</f>
        <v/>
      </c>
      <c r="I5035" s="1510"/>
      <c r="J5035" s="1506"/>
      <c r="K5035" s="4"/>
    </row>
    <row r="5036" spans="1:11" ht="15">
      <c r="A5036" s="5">
        <v>4977</v>
      </c>
      <c r="B5036" s="721"/>
      <c r="F5036" s="4" t="s">
        <v>4914</v>
      </c>
      <c r="G5036" s="1" t="b">
        <f t="shared" ca="1" si="80"/>
        <v>1</v>
      </c>
      <c r="H5036" s="1505" t="str" cm="1">
        <f t="array" aca="1" ref="H5036" ca="1">IF(I5036&lt;&gt;"",INDIRECT("'"&amp;I5036&amp;"'!"&amp;J5036),"")</f>
        <v/>
      </c>
      <c r="I5036" s="1510"/>
      <c r="J5036" s="1506"/>
      <c r="K5036" s="4"/>
    </row>
    <row r="5037" spans="1:11" ht="15">
      <c r="A5037" s="5">
        <v>4978</v>
      </c>
      <c r="B5037" s="721"/>
      <c r="F5037" s="4" t="s">
        <v>4914</v>
      </c>
      <c r="G5037" s="1" t="b">
        <f t="shared" ca="1" si="80"/>
        <v>1</v>
      </c>
      <c r="H5037" s="1505" t="str" cm="1">
        <f t="array" aca="1" ref="H5037" ca="1">IF(I5037&lt;&gt;"",INDIRECT("'"&amp;I5037&amp;"'!"&amp;J5037),"")</f>
        <v/>
      </c>
      <c r="I5037" s="1510"/>
      <c r="J5037" s="1506"/>
      <c r="K5037" s="4"/>
    </row>
    <row r="5038" spans="1:11" ht="15">
      <c r="A5038" s="5">
        <v>4979</v>
      </c>
      <c r="B5038" s="721"/>
      <c r="F5038" s="4" t="s">
        <v>4914</v>
      </c>
      <c r="G5038" s="1" t="b">
        <f t="shared" ca="1" si="80"/>
        <v>1</v>
      </c>
      <c r="H5038" s="1505" t="str" cm="1">
        <f t="array" aca="1" ref="H5038" ca="1">IF(I5038&lt;&gt;"",INDIRECT("'"&amp;I5038&amp;"'!"&amp;J5038),"")</f>
        <v/>
      </c>
      <c r="I5038" s="1510"/>
      <c r="J5038" s="1506"/>
      <c r="K5038" s="4"/>
    </row>
    <row r="5039" spans="1:11" ht="15">
      <c r="A5039" s="5">
        <v>4980</v>
      </c>
      <c r="B5039" s="721"/>
      <c r="F5039" s="4" t="s">
        <v>4914</v>
      </c>
      <c r="G5039" s="1" t="b">
        <f t="shared" ca="1" si="80"/>
        <v>1</v>
      </c>
      <c r="H5039" s="1505" t="str" cm="1">
        <f t="array" aca="1" ref="H5039" ca="1">IF(I5039&lt;&gt;"",INDIRECT("'"&amp;I5039&amp;"'!"&amp;J5039),"")</f>
        <v/>
      </c>
      <c r="I5039" s="1510"/>
      <c r="J5039" s="1506"/>
      <c r="K5039" s="4"/>
    </row>
    <row r="5040" spans="1:11" ht="15">
      <c r="A5040" s="5">
        <v>4981</v>
      </c>
      <c r="B5040" s="721"/>
      <c r="F5040" s="4" t="s">
        <v>4914</v>
      </c>
      <c r="G5040" s="1" t="b">
        <f t="shared" ca="1" si="80"/>
        <v>1</v>
      </c>
      <c r="H5040" s="1505" t="str" cm="1">
        <f t="array" aca="1" ref="H5040" ca="1">IF(I5040&lt;&gt;"",INDIRECT("'"&amp;I5040&amp;"'!"&amp;J5040),"")</f>
        <v/>
      </c>
      <c r="I5040" s="1510"/>
      <c r="J5040" s="1506"/>
      <c r="K5040" s="4"/>
    </row>
    <row r="5041" spans="1:11" ht="15">
      <c r="A5041" s="5">
        <v>4982</v>
      </c>
      <c r="B5041" s="721"/>
      <c r="F5041" s="4" t="s">
        <v>4914</v>
      </c>
      <c r="G5041" s="1" t="b">
        <f t="shared" ca="1" si="80"/>
        <v>1</v>
      </c>
      <c r="H5041" s="1505" t="str" cm="1">
        <f t="array" aca="1" ref="H5041" ca="1">IF(I5041&lt;&gt;"",INDIRECT("'"&amp;I5041&amp;"'!"&amp;J5041),"")</f>
        <v/>
      </c>
      <c r="I5041" s="1510"/>
      <c r="J5041" s="1506"/>
      <c r="K5041" s="4"/>
    </row>
    <row r="5042" spans="1:11" ht="15">
      <c r="A5042" s="5">
        <v>4983</v>
      </c>
      <c r="B5042" s="721"/>
      <c r="F5042" s="4" t="s">
        <v>4914</v>
      </c>
      <c r="G5042" s="1" t="b">
        <f t="shared" ca="1" si="80"/>
        <v>1</v>
      </c>
      <c r="H5042" s="1505" t="str" cm="1">
        <f t="array" aca="1" ref="H5042" ca="1">IF(I5042&lt;&gt;"",INDIRECT("'"&amp;I5042&amp;"'!"&amp;J5042),"")</f>
        <v/>
      </c>
      <c r="I5042" s="1510"/>
      <c r="J5042" s="1506"/>
      <c r="K5042" s="4"/>
    </row>
    <row r="5043" spans="1:11" ht="15">
      <c r="A5043" s="5">
        <v>4984</v>
      </c>
      <c r="B5043" s="721"/>
      <c r="F5043" s="4" t="s">
        <v>4914</v>
      </c>
      <c r="G5043" s="1" t="b">
        <f t="shared" ca="1" si="80"/>
        <v>1</v>
      </c>
      <c r="H5043" s="1505" t="str" cm="1">
        <f t="array" aca="1" ref="H5043" ca="1">IF(I5043&lt;&gt;"",INDIRECT("'"&amp;I5043&amp;"'!"&amp;J5043),"")</f>
        <v/>
      </c>
      <c r="I5043" s="1510"/>
      <c r="J5043" s="1506"/>
      <c r="K5043" s="4"/>
    </row>
    <row r="5044" spans="1:11" ht="15">
      <c r="A5044" s="5">
        <v>4985</v>
      </c>
      <c r="B5044" s="721"/>
      <c r="F5044" s="4" t="s">
        <v>4914</v>
      </c>
      <c r="G5044" s="1" t="b">
        <f t="shared" ca="1" si="80"/>
        <v>1</v>
      </c>
      <c r="H5044" s="1505" t="str" cm="1">
        <f t="array" aca="1" ref="H5044" ca="1">IF(I5044&lt;&gt;"",INDIRECT("'"&amp;I5044&amp;"'!"&amp;J5044),"")</f>
        <v/>
      </c>
      <c r="I5044" s="1510"/>
      <c r="J5044" s="1506"/>
      <c r="K5044" s="4"/>
    </row>
    <row r="5045" spans="1:11" ht="15">
      <c r="A5045" s="5">
        <v>4986</v>
      </c>
      <c r="B5045" s="721"/>
      <c r="F5045" s="4" t="s">
        <v>4914</v>
      </c>
      <c r="G5045" s="1" t="b">
        <f t="shared" ca="1" si="80"/>
        <v>1</v>
      </c>
      <c r="H5045" s="1505" t="str" cm="1">
        <f t="array" aca="1" ref="H5045" ca="1">IF(I5045&lt;&gt;"",INDIRECT("'"&amp;I5045&amp;"'!"&amp;J5045),"")</f>
        <v/>
      </c>
      <c r="I5045" s="1510"/>
      <c r="J5045" s="1506"/>
      <c r="K5045" s="4"/>
    </row>
    <row r="5046" spans="1:11" ht="15">
      <c r="A5046" s="5">
        <v>4987</v>
      </c>
      <c r="B5046" s="721"/>
      <c r="F5046" s="4" t="s">
        <v>4914</v>
      </c>
      <c r="G5046" s="1" t="b">
        <f t="shared" ca="1" si="80"/>
        <v>1</v>
      </c>
      <c r="H5046" s="1505" t="str" cm="1">
        <f t="array" aca="1" ref="H5046" ca="1">IF(I5046&lt;&gt;"",INDIRECT("'"&amp;I5046&amp;"'!"&amp;J5046),"")</f>
        <v/>
      </c>
      <c r="I5046" s="1510"/>
      <c r="J5046" s="1506"/>
      <c r="K5046" s="4"/>
    </row>
    <row r="5047" spans="1:11" ht="15">
      <c r="A5047" s="5">
        <v>4988</v>
      </c>
      <c r="B5047" s="721"/>
      <c r="F5047" s="4" t="s">
        <v>4914</v>
      </c>
      <c r="G5047" s="1" t="b">
        <f t="shared" ca="1" si="80"/>
        <v>1</v>
      </c>
      <c r="H5047" s="1505" t="str" cm="1">
        <f t="array" aca="1" ref="H5047" ca="1">IF(I5047&lt;&gt;"",INDIRECT("'"&amp;I5047&amp;"'!"&amp;J5047),"")</f>
        <v/>
      </c>
      <c r="I5047" s="1510"/>
      <c r="J5047" s="1506"/>
      <c r="K5047" s="4"/>
    </row>
    <row r="5048" spans="1:11" ht="15">
      <c r="A5048" s="5">
        <v>4989</v>
      </c>
      <c r="B5048" s="721"/>
      <c r="F5048" s="4" t="s">
        <v>4914</v>
      </c>
      <c r="G5048" s="1" t="b">
        <f t="shared" ca="1" si="80"/>
        <v>1</v>
      </c>
      <c r="H5048" s="1505" t="str" cm="1">
        <f t="array" aca="1" ref="H5048" ca="1">IF(I5048&lt;&gt;"",INDIRECT("'"&amp;I5048&amp;"'!"&amp;J5048),"")</f>
        <v/>
      </c>
      <c r="I5048" s="1510"/>
      <c r="J5048" s="1506"/>
      <c r="K5048" s="4"/>
    </row>
    <row r="5049" spans="1:11" ht="15">
      <c r="A5049" s="5">
        <v>4990</v>
      </c>
      <c r="B5049" s="721"/>
      <c r="F5049" s="4" t="s">
        <v>4914</v>
      </c>
      <c r="G5049" s="1" t="b">
        <f t="shared" ca="1" si="80"/>
        <v>1</v>
      </c>
      <c r="H5049" s="1505" t="str" cm="1">
        <f t="array" aca="1" ref="H5049" ca="1">IF(I5049&lt;&gt;"",INDIRECT("'"&amp;I5049&amp;"'!"&amp;J5049),"")</f>
        <v/>
      </c>
      <c r="I5049" s="1510"/>
      <c r="J5049" s="1506"/>
      <c r="K5049" s="4"/>
    </row>
    <row r="5050" spans="1:11" ht="15">
      <c r="A5050" s="5">
        <v>4991</v>
      </c>
      <c r="B5050" s="721"/>
      <c r="F5050" s="4" t="s">
        <v>4914</v>
      </c>
      <c r="G5050" s="1" t="b">
        <f t="shared" ca="1" si="80"/>
        <v>1</v>
      </c>
      <c r="H5050" s="1505" t="str" cm="1">
        <f t="array" aca="1" ref="H5050" ca="1">IF(I5050&lt;&gt;"",INDIRECT("'"&amp;I5050&amp;"'!"&amp;J5050),"")</f>
        <v/>
      </c>
      <c r="I5050" s="1510"/>
      <c r="J5050" s="1506"/>
      <c r="K5050" s="4"/>
    </row>
    <row r="5051" spans="1:11" ht="15">
      <c r="A5051" s="5">
        <v>4992</v>
      </c>
      <c r="B5051" s="721"/>
      <c r="F5051" s="4" t="s">
        <v>4914</v>
      </c>
      <c r="G5051" s="1" t="b">
        <f t="shared" ca="1" si="80"/>
        <v>1</v>
      </c>
      <c r="H5051" s="1505" t="str" cm="1">
        <f t="array" aca="1" ref="H5051" ca="1">IF(I5051&lt;&gt;"",INDIRECT("'"&amp;I5051&amp;"'!"&amp;J5051),"")</f>
        <v/>
      </c>
      <c r="I5051" s="1510"/>
      <c r="J5051" s="1506"/>
      <c r="K5051" s="4"/>
    </row>
    <row r="5052" spans="1:11" ht="15">
      <c r="A5052" s="5">
        <v>4993</v>
      </c>
      <c r="B5052" s="721"/>
      <c r="F5052" s="4" t="s">
        <v>4914</v>
      </c>
      <c r="G5052" s="1" t="b">
        <f t="shared" ca="1" si="80"/>
        <v>1</v>
      </c>
      <c r="H5052" s="1505" t="str" cm="1">
        <f t="array" aca="1" ref="H5052" ca="1">IF(I5052&lt;&gt;"",INDIRECT("'"&amp;I5052&amp;"'!"&amp;J5052),"")</f>
        <v/>
      </c>
      <c r="I5052" s="1510"/>
      <c r="J5052" s="1506"/>
      <c r="K5052" s="4"/>
    </row>
    <row r="5053" spans="1:11" ht="15">
      <c r="A5053" s="5">
        <v>4994</v>
      </c>
      <c r="B5053" s="721"/>
      <c r="F5053" s="4" t="s">
        <v>4914</v>
      </c>
      <c r="G5053" s="1" t="b">
        <f t="shared" ca="1" si="80"/>
        <v>1</v>
      </c>
      <c r="H5053" s="1505" t="str" cm="1">
        <f t="array" aca="1" ref="H5053" ca="1">IF(I5053&lt;&gt;"",INDIRECT("'"&amp;I5053&amp;"'!"&amp;J5053),"")</f>
        <v/>
      </c>
      <c r="I5053" s="1510"/>
      <c r="J5053" s="1506"/>
      <c r="K5053" s="4"/>
    </row>
    <row r="5054" spans="1:11" ht="15">
      <c r="A5054">
        <v>4995</v>
      </c>
      <c r="B5054" s="721">
        <f>'Revenues 10-15'!C162</f>
        <v>0</v>
      </c>
      <c r="F5054" s="4"/>
      <c r="G5054" s="1" t="b">
        <f t="shared" ca="1" si="80"/>
        <v>1</v>
      </c>
      <c r="H5054" s="1505" cm="1">
        <f t="array" aca="1" ref="H5054" ca="1">IF(I5054&lt;&gt;"",INDIRECT("'"&amp;I5054&amp;"'!"&amp;J5054),"")</f>
        <v>0</v>
      </c>
      <c r="I5054" s="1510" t="s">
        <v>5915</v>
      </c>
      <c r="J5054" s="1506" t="s">
        <v>6046</v>
      </c>
      <c r="K5054" s="4"/>
    </row>
    <row r="5055" spans="1:11" ht="15">
      <c r="A5055">
        <v>4996</v>
      </c>
      <c r="B5055" s="721">
        <f>'Revenues 10-15'!D162</f>
        <v>0</v>
      </c>
      <c r="F5055" s="4"/>
      <c r="G5055" s="1" t="b">
        <f t="shared" ca="1" si="80"/>
        <v>1</v>
      </c>
      <c r="H5055" s="1505" cm="1">
        <f t="array" aca="1" ref="H5055" ca="1">IF(I5055&lt;&gt;"",INDIRECT("'"&amp;I5055&amp;"'!"&amp;J5055),"")</f>
        <v>0</v>
      </c>
      <c r="I5055" s="1510" t="s">
        <v>5915</v>
      </c>
      <c r="J5055" s="1506" t="s">
        <v>6047</v>
      </c>
      <c r="K5055" s="4"/>
    </row>
    <row r="5056" spans="1:11" ht="15">
      <c r="A5056">
        <v>4997</v>
      </c>
      <c r="B5056" s="721">
        <f>'Revenues 10-15'!F162</f>
        <v>0</v>
      </c>
      <c r="F5056" s="4"/>
      <c r="G5056" s="1" t="b">
        <f t="shared" ca="1" si="80"/>
        <v>1</v>
      </c>
      <c r="H5056" s="1505" cm="1">
        <f t="array" aca="1" ref="H5056" ca="1">IF(I5056&lt;&gt;"",INDIRECT("'"&amp;I5056&amp;"'!"&amp;J5056),"")</f>
        <v>0</v>
      </c>
      <c r="I5056" s="1510" t="s">
        <v>5915</v>
      </c>
      <c r="J5056" s="1506" t="s">
        <v>6048</v>
      </c>
      <c r="K5056" s="4"/>
    </row>
    <row r="5057" spans="1:11" ht="15">
      <c r="A5057">
        <v>4998</v>
      </c>
      <c r="B5057" s="721">
        <f>'Revenues 10-15'!G162</f>
        <v>0</v>
      </c>
      <c r="F5057" s="4"/>
      <c r="G5057" s="1" t="b">
        <f t="shared" ca="1" si="80"/>
        <v>1</v>
      </c>
      <c r="H5057" s="1505" cm="1">
        <f t="array" aca="1" ref="H5057" ca="1">IF(I5057&lt;&gt;"",INDIRECT("'"&amp;I5057&amp;"'!"&amp;J5057),"")</f>
        <v>0</v>
      </c>
      <c r="I5057" s="1510" t="s">
        <v>5915</v>
      </c>
      <c r="J5057" s="1506" t="s">
        <v>6049</v>
      </c>
      <c r="K5057" s="4"/>
    </row>
    <row r="5058" spans="1:11" ht="15">
      <c r="A5058">
        <v>4999</v>
      </c>
      <c r="B5058" s="721">
        <f>'Revenues 10-15'!C163</f>
        <v>0</v>
      </c>
      <c r="F5058" s="4"/>
      <c r="G5058" s="1" t="b">
        <f t="shared" ca="1" si="80"/>
        <v>1</v>
      </c>
      <c r="H5058" s="1505" cm="1">
        <f t="array" aca="1" ref="H5058" ca="1">IF(I5058&lt;&gt;"",INDIRECT("'"&amp;I5058&amp;"'!"&amp;J5058),"")</f>
        <v>0</v>
      </c>
      <c r="I5058" s="1510" t="s">
        <v>5915</v>
      </c>
      <c r="J5058" s="1506" t="s">
        <v>6050</v>
      </c>
      <c r="K5058" s="4"/>
    </row>
    <row r="5059" spans="1:11" ht="15">
      <c r="A5059">
        <v>5000</v>
      </c>
      <c r="B5059" s="721">
        <f>'Revenues 10-15'!C5</f>
        <v>196174437</v>
      </c>
      <c r="F5059" s="4"/>
      <c r="G5059" s="1" t="b">
        <f t="shared" ca="1" si="80"/>
        <v>1</v>
      </c>
      <c r="H5059" s="1505" cm="1">
        <f t="array" aca="1" ref="H5059" ca="1">IF(I5059&lt;&gt;"",INDIRECT("'"&amp;I5059&amp;"'!"&amp;J5059),"")</f>
        <v>196174437</v>
      </c>
      <c r="I5059" s="1510" t="s">
        <v>5915</v>
      </c>
      <c r="J5059" s="1506" t="s">
        <v>4919</v>
      </c>
      <c r="K5059" s="4"/>
    </row>
    <row r="5060" spans="1:11" ht="15">
      <c r="A5060" s="5">
        <v>5001</v>
      </c>
      <c r="B5060" s="721"/>
      <c r="F5060" s="4" t="s">
        <v>4914</v>
      </c>
      <c r="G5060" s="1" t="b">
        <f t="shared" ca="1" si="80"/>
        <v>1</v>
      </c>
      <c r="H5060" s="1505" t="str" cm="1">
        <f t="array" aca="1" ref="H5060" ca="1">IF(I5060&lt;&gt;"",INDIRECT("'"&amp;I5060&amp;"'!"&amp;J5060),"")</f>
        <v/>
      </c>
      <c r="I5060" s="1510"/>
      <c r="J5060" s="1506"/>
      <c r="K5060" s="4"/>
    </row>
    <row r="5061" spans="1:11" ht="15">
      <c r="A5061">
        <v>5002</v>
      </c>
      <c r="B5061" s="721">
        <f>'Revenues 10-15'!C7</f>
        <v>39041902</v>
      </c>
      <c r="F5061" s="4"/>
      <c r="G5061" s="1" t="b">
        <f t="shared" ca="1" si="80"/>
        <v>1</v>
      </c>
      <c r="H5061" s="1505" cm="1">
        <f t="array" aca="1" ref="H5061" ca="1">IF(I5061&lt;&gt;"",INDIRECT("'"&amp;I5061&amp;"'!"&amp;J5061),"")</f>
        <v>39041902</v>
      </c>
      <c r="I5061" s="1510" t="s">
        <v>5915</v>
      </c>
      <c r="J5061" s="1506" t="s">
        <v>5547</v>
      </c>
      <c r="K5061" s="4"/>
    </row>
    <row r="5062" spans="1:11" ht="15">
      <c r="A5062">
        <v>5003</v>
      </c>
      <c r="B5062" s="721">
        <f>'Revenues 10-15'!C10</f>
        <v>0</v>
      </c>
      <c r="F5062" s="4"/>
      <c r="G5062" s="1" t="b">
        <f t="shared" ca="1" si="80"/>
        <v>1</v>
      </c>
      <c r="H5062" s="1505" cm="1">
        <f t="array" aca="1" ref="H5062" ca="1">IF(I5062&lt;&gt;"",INDIRECT("'"&amp;I5062&amp;"'!"&amp;J5062),"")</f>
        <v>0</v>
      </c>
      <c r="I5062" s="1510" t="s">
        <v>5915</v>
      </c>
      <c r="J5062" s="1506" t="s">
        <v>4918</v>
      </c>
      <c r="K5062" s="4"/>
    </row>
    <row r="5063" spans="1:11" ht="15">
      <c r="A5063">
        <v>5004</v>
      </c>
      <c r="B5063" s="721">
        <f>'Revenues 10-15'!C11</f>
        <v>0</v>
      </c>
      <c r="F5063" s="4"/>
      <c r="G5063" s="1" t="b">
        <f t="shared" ca="1" si="80"/>
        <v>1</v>
      </c>
      <c r="H5063" s="1505" cm="1">
        <f t="array" aca="1" ref="H5063" ca="1">IF(I5063&lt;&gt;"",INDIRECT("'"&amp;I5063&amp;"'!"&amp;J5063),"")</f>
        <v>0</v>
      </c>
      <c r="I5063" s="1510" t="s">
        <v>5915</v>
      </c>
      <c r="J5063" s="1506" t="s">
        <v>5550</v>
      </c>
      <c r="K5063" s="4"/>
    </row>
    <row r="5064" spans="1:11" ht="15">
      <c r="A5064">
        <v>5005</v>
      </c>
      <c r="B5064" s="721">
        <f>'Revenues 10-15'!C12</f>
        <v>235216339</v>
      </c>
      <c r="F5064" s="4"/>
      <c r="G5064" s="1" t="b">
        <f t="shared" ca="1" si="80"/>
        <v>1</v>
      </c>
      <c r="H5064" s="1505" cm="1">
        <f t="array" aca="1" ref="H5064" ca="1">IF(I5064&lt;&gt;"",INDIRECT("'"&amp;I5064&amp;"'!"&amp;J5064),"")</f>
        <v>235216339</v>
      </c>
      <c r="I5064" s="1510" t="s">
        <v>5915</v>
      </c>
      <c r="J5064" s="1506" t="s">
        <v>4920</v>
      </c>
      <c r="K5064" s="4"/>
    </row>
    <row r="5065" spans="1:11" ht="15">
      <c r="A5065">
        <v>5006</v>
      </c>
      <c r="B5065" s="721">
        <f>'Revenues 10-15'!C14</f>
        <v>0</v>
      </c>
      <c r="F5065" s="4"/>
      <c r="G5065" s="1" t="b">
        <f t="shared" ca="1" si="80"/>
        <v>1</v>
      </c>
      <c r="H5065" s="1505" cm="1">
        <f t="array" aca="1" ref="H5065" ca="1">IF(I5065&lt;&gt;"",INDIRECT("'"&amp;I5065&amp;"'!"&amp;J5065),"")</f>
        <v>0</v>
      </c>
      <c r="I5065" s="1510" t="s">
        <v>5915</v>
      </c>
      <c r="J5065" s="1506" t="s">
        <v>5001</v>
      </c>
      <c r="K5065" s="4"/>
    </row>
    <row r="5066" spans="1:11" ht="15">
      <c r="A5066">
        <v>5007</v>
      </c>
      <c r="B5066" s="721">
        <f>'Revenues 10-15'!C15</f>
        <v>20504</v>
      </c>
      <c r="C5066" s="2" t="s">
        <v>504</v>
      </c>
      <c r="F5066" s="4"/>
      <c r="G5066" s="1" t="b">
        <f t="shared" ca="1" si="80"/>
        <v>1</v>
      </c>
      <c r="H5066" s="1505" cm="1">
        <f t="array" aca="1" ref="H5066" ca="1">IF(I5066&lt;&gt;"",INDIRECT("'"&amp;I5066&amp;"'!"&amp;J5066),"")</f>
        <v>20504</v>
      </c>
      <c r="I5066" s="1510" t="s">
        <v>5915</v>
      </c>
      <c r="J5066" s="1506" t="s">
        <v>5002</v>
      </c>
      <c r="K5066" s="4"/>
    </row>
    <row r="5067" spans="1:11" ht="15">
      <c r="A5067">
        <v>5008</v>
      </c>
      <c r="B5067" s="721">
        <f>'Revenues 10-15'!C16</f>
        <v>0</v>
      </c>
      <c r="F5067" s="4"/>
      <c r="G5067" s="1" t="b">
        <f t="shared" ca="1" si="80"/>
        <v>1</v>
      </c>
      <c r="H5067" s="1505" cm="1">
        <f t="array" aca="1" ref="H5067" ca="1">IF(I5067&lt;&gt;"",INDIRECT("'"&amp;I5067&amp;"'!"&amp;J5067),"")</f>
        <v>0</v>
      </c>
      <c r="I5067" s="1510" t="s">
        <v>5915</v>
      </c>
      <c r="J5067" s="1506" t="s">
        <v>4999</v>
      </c>
      <c r="K5067" s="4"/>
    </row>
    <row r="5068" spans="1:11" ht="15">
      <c r="A5068">
        <v>5009</v>
      </c>
      <c r="B5068" s="721">
        <f>'Revenues 10-15'!C17</f>
        <v>0</v>
      </c>
      <c r="F5068" s="4"/>
      <c r="G5068" s="1" t="b">
        <f t="shared" ca="1" si="80"/>
        <v>1</v>
      </c>
      <c r="H5068" s="1505" cm="1">
        <f t="array" aca="1" ref="H5068" ca="1">IF(I5068&lt;&gt;"",INDIRECT("'"&amp;I5068&amp;"'!"&amp;J5068),"")</f>
        <v>0</v>
      </c>
      <c r="I5068" s="1510" t="s">
        <v>5915</v>
      </c>
      <c r="J5068" s="1506" t="s">
        <v>5566</v>
      </c>
      <c r="K5068" s="4"/>
    </row>
    <row r="5069" spans="1:11" ht="15">
      <c r="A5069">
        <v>5010</v>
      </c>
      <c r="B5069" s="721">
        <f>'Revenues 10-15'!C18</f>
        <v>20504</v>
      </c>
      <c r="F5069" s="4"/>
      <c r="G5069" s="1" t="b">
        <f t="shared" ca="1" si="80"/>
        <v>1</v>
      </c>
      <c r="H5069" s="1505" cm="1">
        <f t="array" aca="1" ref="H5069" ca="1">IF(I5069&lt;&gt;"",INDIRECT("'"&amp;I5069&amp;"'!"&amp;J5069),"")</f>
        <v>20504</v>
      </c>
      <c r="I5069" s="1510" t="s">
        <v>5915</v>
      </c>
      <c r="J5069" s="1506" t="s">
        <v>5000</v>
      </c>
      <c r="K5069" s="4"/>
    </row>
    <row r="5070" spans="1:11" ht="15">
      <c r="A5070">
        <v>5011</v>
      </c>
      <c r="B5070" s="721">
        <f>'Revenues 10-15'!C20</f>
        <v>0</v>
      </c>
      <c r="F5070" s="4"/>
      <c r="G5070" s="1" t="b">
        <f t="shared" ca="1" si="80"/>
        <v>1</v>
      </c>
      <c r="H5070" s="1505" cm="1">
        <f t="array" aca="1" ref="H5070" ca="1">IF(I5070&lt;&gt;"",INDIRECT("'"&amp;I5070&amp;"'!"&amp;J5070),"")</f>
        <v>0</v>
      </c>
      <c r="I5070" s="1510" t="s">
        <v>5915</v>
      </c>
      <c r="J5070" s="1506" t="s">
        <v>5567</v>
      </c>
      <c r="K5070" s="4"/>
    </row>
    <row r="5071" spans="1:11" ht="15">
      <c r="A5071">
        <v>5012</v>
      </c>
      <c r="B5071" s="721">
        <f>'Revenues 10-15'!C21</f>
        <v>0</v>
      </c>
      <c r="C5071" s="2" t="s">
        <v>504</v>
      </c>
      <c r="F5071" s="4"/>
      <c r="G5071" s="1" t="b">
        <f t="shared" ca="1" si="80"/>
        <v>1</v>
      </c>
      <c r="H5071" s="1505" cm="1">
        <f t="array" aca="1" ref="H5071" ca="1">IF(I5071&lt;&gt;"",INDIRECT("'"&amp;I5071&amp;"'!"&amp;J5071),"")</f>
        <v>0</v>
      </c>
      <c r="I5071" s="1510" t="s">
        <v>5915</v>
      </c>
      <c r="J5071" s="1506" t="s">
        <v>5568</v>
      </c>
      <c r="K5071" s="4"/>
    </row>
    <row r="5072" spans="1:11" ht="15">
      <c r="A5072">
        <v>5013</v>
      </c>
      <c r="B5072" s="721">
        <f>'Revenues 10-15'!C22</f>
        <v>0</v>
      </c>
      <c r="F5072" s="4"/>
      <c r="G5072" s="1" t="b">
        <f t="shared" ca="1" si="80"/>
        <v>1</v>
      </c>
      <c r="H5072" s="1505" cm="1">
        <f t="array" aca="1" ref="H5072" ca="1">IF(I5072&lt;&gt;"",INDIRECT("'"&amp;I5072&amp;"'!"&amp;J5072),"")</f>
        <v>0</v>
      </c>
      <c r="I5072" s="1510" t="s">
        <v>5915</v>
      </c>
      <c r="J5072" s="1506" t="s">
        <v>6051</v>
      </c>
      <c r="K5072" s="4"/>
    </row>
    <row r="5073" spans="1:11" ht="15">
      <c r="A5073">
        <v>5014</v>
      </c>
      <c r="B5073" s="721">
        <f>'Revenues 10-15'!C24</f>
        <v>1007</v>
      </c>
      <c r="F5073" s="4"/>
      <c r="G5073" s="1" t="b">
        <f t="shared" ca="1" si="80"/>
        <v>1</v>
      </c>
      <c r="H5073" s="1505" cm="1">
        <f t="array" aca="1" ref="H5073" ca="1">IF(I5073&lt;&gt;"",INDIRECT("'"&amp;I5073&amp;"'!"&amp;J5073),"")</f>
        <v>1007</v>
      </c>
      <c r="I5073" s="1510" t="s">
        <v>5915</v>
      </c>
      <c r="J5073" s="1506" t="s">
        <v>4987</v>
      </c>
      <c r="K5073" s="4"/>
    </row>
    <row r="5074" spans="1:11" ht="15">
      <c r="A5074">
        <v>5015</v>
      </c>
      <c r="B5074" s="721">
        <f>'Revenues 10-15'!C25</f>
        <v>0</v>
      </c>
      <c r="F5074" s="4"/>
      <c r="G5074" s="1" t="b">
        <f t="shared" ca="1" si="80"/>
        <v>1</v>
      </c>
      <c r="H5074" s="1505" cm="1">
        <f t="array" aca="1" ref="H5074" ca="1">IF(I5074&lt;&gt;"",INDIRECT("'"&amp;I5074&amp;"'!"&amp;J5074),"")</f>
        <v>0</v>
      </c>
      <c r="I5074" s="1510" t="s">
        <v>5915</v>
      </c>
      <c r="J5074" s="1506" t="s">
        <v>5657</v>
      </c>
      <c r="K5074" s="4"/>
    </row>
    <row r="5075" spans="1:11" ht="15">
      <c r="A5075">
        <v>5016</v>
      </c>
      <c r="B5075" s="721">
        <f>'Revenues 10-15'!C26</f>
        <v>0</v>
      </c>
      <c r="F5075" s="4"/>
      <c r="G5075" s="1" t="b">
        <f t="shared" ca="1" si="80"/>
        <v>1</v>
      </c>
      <c r="H5075" s="1505" cm="1">
        <f t="array" aca="1" ref="H5075" ca="1">IF(I5075&lt;&gt;"",INDIRECT("'"&amp;I5075&amp;"'!"&amp;J5075),"")</f>
        <v>0</v>
      </c>
      <c r="I5075" s="1510" t="s">
        <v>5915</v>
      </c>
      <c r="J5075" s="1506" t="s">
        <v>4988</v>
      </c>
      <c r="K5075" s="4"/>
    </row>
    <row r="5076" spans="1:11" ht="15">
      <c r="A5076">
        <v>5017</v>
      </c>
      <c r="B5076" s="721">
        <f>'Revenues 10-15'!C28</f>
        <v>0</v>
      </c>
      <c r="F5076" s="4"/>
      <c r="G5076" s="1" t="b">
        <f t="shared" ca="1" si="80"/>
        <v>1</v>
      </c>
      <c r="H5076" s="1505" cm="1">
        <f t="array" aca="1" ref="H5076" ca="1">IF(I5076&lt;&gt;"",INDIRECT("'"&amp;I5076&amp;"'!"&amp;J5076),"")</f>
        <v>0</v>
      </c>
      <c r="I5076" s="1510" t="s">
        <v>5915</v>
      </c>
      <c r="J5076" s="1506" t="s">
        <v>5661</v>
      </c>
      <c r="K5076" s="4"/>
    </row>
    <row r="5077" spans="1:11" ht="15">
      <c r="A5077">
        <v>5018</v>
      </c>
      <c r="B5077" s="721">
        <f>'Revenues 10-15'!C29</f>
        <v>0</v>
      </c>
      <c r="F5077" s="4"/>
      <c r="G5077" s="1" t="b">
        <f t="shared" ca="1" si="80"/>
        <v>1</v>
      </c>
      <c r="H5077" s="1505" cm="1">
        <f t="array" aca="1" ref="H5077" ca="1">IF(I5077&lt;&gt;"",INDIRECT("'"&amp;I5077&amp;"'!"&amp;J5077),"")</f>
        <v>0</v>
      </c>
      <c r="I5077" s="1510" t="s">
        <v>5915</v>
      </c>
      <c r="J5077" s="1506" t="s">
        <v>6052</v>
      </c>
      <c r="K5077" s="4"/>
    </row>
    <row r="5078" spans="1:11" ht="15">
      <c r="A5078">
        <v>5019</v>
      </c>
      <c r="B5078" s="721">
        <f>'Revenues 10-15'!C30</f>
        <v>0</v>
      </c>
      <c r="F5078" s="4"/>
      <c r="G5078" s="1" t="b">
        <f t="shared" ca="1" si="80"/>
        <v>1</v>
      </c>
      <c r="H5078" s="1505" cm="1">
        <f t="array" aca="1" ref="H5078" ca="1">IF(I5078&lt;&gt;"",INDIRECT("'"&amp;I5078&amp;"'!"&amp;J5078),"")</f>
        <v>0</v>
      </c>
      <c r="I5078" s="1510" t="s">
        <v>5915</v>
      </c>
      <c r="J5078" s="1506" t="s">
        <v>6053</v>
      </c>
      <c r="K5078" s="4"/>
    </row>
    <row r="5079" spans="1:11" ht="15">
      <c r="A5079">
        <v>5020</v>
      </c>
      <c r="B5079" s="721">
        <f>'Revenues 10-15'!C32</f>
        <v>0</v>
      </c>
      <c r="F5079" s="4"/>
      <c r="G5079" s="1" t="b">
        <f t="shared" ca="1" si="80"/>
        <v>1</v>
      </c>
      <c r="H5079" s="1505" cm="1">
        <f t="array" aca="1" ref="H5079" ca="1">IF(I5079&lt;&gt;"",INDIRECT("'"&amp;I5079&amp;"'!"&amp;J5079),"")</f>
        <v>0</v>
      </c>
      <c r="I5079" s="1510" t="s">
        <v>5915</v>
      </c>
      <c r="J5079" s="1506" t="s">
        <v>4923</v>
      </c>
      <c r="K5079" s="4"/>
    </row>
    <row r="5080" spans="1:11" ht="15">
      <c r="A5080">
        <v>5021</v>
      </c>
      <c r="B5080" s="721">
        <f>'Revenues 10-15'!C33</f>
        <v>0</v>
      </c>
      <c r="F5080" s="4"/>
      <c r="G5080" s="1" t="b">
        <f t="shared" ca="1" si="80"/>
        <v>1</v>
      </c>
      <c r="H5080" s="1505" cm="1">
        <f t="array" aca="1" ref="H5080" ca="1">IF(I5080&lt;&gt;"",INDIRECT("'"&amp;I5080&amp;"'!"&amp;J5080),"")</f>
        <v>0</v>
      </c>
      <c r="I5080" s="1510" t="s">
        <v>5915</v>
      </c>
      <c r="J5080" s="1506" t="s">
        <v>4989</v>
      </c>
      <c r="K5080" s="4"/>
    </row>
    <row r="5081" spans="1:11" ht="15">
      <c r="A5081">
        <v>5022</v>
      </c>
      <c r="B5081" s="721">
        <f>'Revenues 10-15'!C34</f>
        <v>0</v>
      </c>
      <c r="F5081" s="4"/>
      <c r="G5081" s="1" t="b">
        <f t="shared" ca="1" si="80"/>
        <v>1</v>
      </c>
      <c r="H5081" s="1505" cm="1">
        <f t="array" aca="1" ref="H5081" ca="1">IF(I5081&lt;&gt;"",INDIRECT("'"&amp;I5081&amp;"'!"&amp;J5081),"")</f>
        <v>0</v>
      </c>
      <c r="I5081" s="1510" t="s">
        <v>5915</v>
      </c>
      <c r="J5081" s="1506" t="s">
        <v>4924</v>
      </c>
      <c r="K5081" s="4"/>
    </row>
    <row r="5082" spans="1:11" ht="15">
      <c r="A5082">
        <v>5023</v>
      </c>
      <c r="B5082" s="721">
        <f>'Revenues 10-15'!C36</f>
        <v>0</v>
      </c>
      <c r="F5082" s="4"/>
      <c r="G5082" s="1" t="b">
        <f t="shared" ca="1" si="80"/>
        <v>1</v>
      </c>
      <c r="H5082" s="1505" cm="1">
        <f t="array" aca="1" ref="H5082" ca="1">IF(I5082&lt;&gt;"",INDIRECT("'"&amp;I5082&amp;"'!"&amp;J5082),"")</f>
        <v>0</v>
      </c>
      <c r="I5082" s="1510" t="s">
        <v>5915</v>
      </c>
      <c r="J5082" s="1506" t="s">
        <v>5814</v>
      </c>
      <c r="K5082" s="4"/>
    </row>
    <row r="5083" spans="1:11" ht="15">
      <c r="A5083">
        <v>5024</v>
      </c>
      <c r="B5083" s="721">
        <f>'Revenues 10-15'!C37</f>
        <v>0</v>
      </c>
      <c r="F5083" s="4"/>
      <c r="G5083" s="1" t="b">
        <f t="shared" ca="1" si="80"/>
        <v>1</v>
      </c>
      <c r="H5083" s="1505" cm="1">
        <f t="array" aca="1" ref="H5083" ca="1">IF(I5083&lt;&gt;"",INDIRECT("'"&amp;I5083&amp;"'!"&amp;J5083),"")</f>
        <v>0</v>
      </c>
      <c r="I5083" s="1510" t="s">
        <v>5915</v>
      </c>
      <c r="J5083" s="1506" t="s">
        <v>6054</v>
      </c>
      <c r="K5083" s="4"/>
    </row>
    <row r="5084" spans="1:11" ht="15">
      <c r="A5084">
        <v>5025</v>
      </c>
      <c r="B5084" s="721">
        <f>'Revenues 10-15'!C38</f>
        <v>0</v>
      </c>
      <c r="F5084" s="4"/>
      <c r="G5084" s="1" t="b">
        <f t="shared" ca="1" si="80"/>
        <v>1</v>
      </c>
      <c r="H5084" s="1505" cm="1">
        <f t="array" aca="1" ref="H5084" ca="1">IF(I5084&lt;&gt;"",INDIRECT("'"&amp;I5084&amp;"'!"&amp;J5084),"")</f>
        <v>0</v>
      </c>
      <c r="I5084" s="1510" t="s">
        <v>5915</v>
      </c>
      <c r="J5084" s="1506" t="s">
        <v>5003</v>
      </c>
      <c r="K5084" s="4"/>
    </row>
    <row r="5085" spans="1:11" ht="15">
      <c r="A5085">
        <v>5026</v>
      </c>
      <c r="B5085" s="721">
        <f>'Revenues 10-15'!C40</f>
        <v>1007</v>
      </c>
      <c r="F5085" s="4"/>
      <c r="G5085" s="1" t="b">
        <f t="shared" ca="1" si="80"/>
        <v>1</v>
      </c>
      <c r="H5085" s="1505" cm="1">
        <f t="array" aca="1" ref="H5085" ca="1">IF(I5085&lt;&gt;"",INDIRECT("'"&amp;I5085&amp;"'!"&amp;J5085),"")</f>
        <v>1007</v>
      </c>
      <c r="I5085" s="1510" t="s">
        <v>5915</v>
      </c>
      <c r="J5085" s="1506" t="s">
        <v>5004</v>
      </c>
      <c r="K5085" s="4"/>
    </row>
    <row r="5086" spans="1:11" ht="15">
      <c r="A5086">
        <v>5027</v>
      </c>
      <c r="B5086" s="721">
        <f>'Revenues 10-15'!C65</f>
        <v>40160</v>
      </c>
      <c r="F5086" s="4"/>
      <c r="G5086" s="1" t="b">
        <f t="shared" ca="1" si="80"/>
        <v>1</v>
      </c>
      <c r="H5086" s="1505" cm="1">
        <f t="array" aca="1" ref="H5086" ca="1">IF(I5086&lt;&gt;"",INDIRECT("'"&amp;I5086&amp;"'!"&amp;J5086),"")</f>
        <v>40160</v>
      </c>
      <c r="I5086" s="1510" t="s">
        <v>5915</v>
      </c>
      <c r="J5086" s="1506" t="s">
        <v>5022</v>
      </c>
      <c r="K5086" s="4"/>
    </row>
    <row r="5087" spans="1:11" ht="15">
      <c r="A5087">
        <v>5028</v>
      </c>
      <c r="B5087" s="721">
        <f>'Revenues 10-15'!C66</f>
        <v>0</v>
      </c>
      <c r="C5087" s="2" t="s">
        <v>504</v>
      </c>
      <c r="F5087" s="4"/>
      <c r="G5087" s="1" t="b">
        <f t="shared" ca="1" si="80"/>
        <v>1</v>
      </c>
      <c r="H5087" s="1505" cm="1">
        <f t="array" aca="1" ref="H5087" ca="1">IF(I5087&lt;&gt;"",INDIRECT("'"&amp;I5087&amp;"'!"&amp;J5087),"")</f>
        <v>0</v>
      </c>
      <c r="I5087" s="1510" t="s">
        <v>5915</v>
      </c>
      <c r="J5087" s="1506" t="s">
        <v>5023</v>
      </c>
      <c r="K5087" s="4"/>
    </row>
    <row r="5088" spans="1:11" ht="15">
      <c r="A5088">
        <v>5029</v>
      </c>
      <c r="B5088" s="721">
        <f>'Revenues 10-15'!C67</f>
        <v>40160</v>
      </c>
      <c r="F5088" s="4"/>
      <c r="G5088" s="1" t="b">
        <f t="shared" ref="G5088:G5151" ca="1" si="81">H5088=B5088</f>
        <v>1</v>
      </c>
      <c r="H5088" s="1505" cm="1">
        <f t="array" aca="1" ref="H5088" ca="1">IF(I5088&lt;&gt;"",INDIRECT("'"&amp;I5088&amp;"'!"&amp;J5088),"")</f>
        <v>40160</v>
      </c>
      <c r="I5088" s="1510" t="s">
        <v>5915</v>
      </c>
      <c r="J5088" s="1506" t="s">
        <v>5024</v>
      </c>
      <c r="K5088" s="4"/>
    </row>
    <row r="5089" spans="1:11" ht="15">
      <c r="A5089">
        <v>5030</v>
      </c>
      <c r="B5089" s="721">
        <f>'Revenues 10-15'!C70</f>
        <v>0</v>
      </c>
      <c r="F5089" s="4"/>
      <c r="G5089" s="1" t="b">
        <f t="shared" ca="1" si="81"/>
        <v>1</v>
      </c>
      <c r="H5089" s="1505" cm="1">
        <f t="array" aca="1" ref="H5089" ca="1">IF(I5089&lt;&gt;"",INDIRECT("'"&amp;I5089&amp;"'!"&amp;J5089),"")</f>
        <v>0</v>
      </c>
      <c r="I5089" s="1510" t="s">
        <v>5915</v>
      </c>
      <c r="J5089" s="1506" t="s">
        <v>5026</v>
      </c>
      <c r="K5089" s="4"/>
    </row>
    <row r="5090" spans="1:11" ht="15">
      <c r="A5090">
        <v>5031</v>
      </c>
      <c r="B5090" s="721">
        <f>'Revenues 10-15'!C71</f>
        <v>0</v>
      </c>
      <c r="C5090" s="2" t="s">
        <v>504</v>
      </c>
      <c r="F5090" s="4"/>
      <c r="G5090" s="1" t="b">
        <f t="shared" ca="1" si="81"/>
        <v>1</v>
      </c>
      <c r="H5090" s="1505" cm="1">
        <f t="array" aca="1" ref="H5090" ca="1">IF(I5090&lt;&gt;"",INDIRECT("'"&amp;I5090&amp;"'!"&amp;J5090),"")</f>
        <v>0</v>
      </c>
      <c r="I5090" s="1510" t="s">
        <v>5915</v>
      </c>
      <c r="J5090" s="1506" t="s">
        <v>5027</v>
      </c>
      <c r="K5090" s="4"/>
    </row>
    <row r="5091" spans="1:11" ht="15">
      <c r="A5091">
        <v>5032</v>
      </c>
      <c r="B5091" s="721">
        <f>'Revenues 10-15'!C72</f>
        <v>0</v>
      </c>
      <c r="F5091" s="4"/>
      <c r="G5091" s="1" t="b">
        <f t="shared" ca="1" si="81"/>
        <v>1</v>
      </c>
      <c r="H5091" s="1505" cm="1">
        <f t="array" aca="1" ref="H5091" ca="1">IF(I5091&lt;&gt;"",INDIRECT("'"&amp;I5091&amp;"'!"&amp;J5091),"")</f>
        <v>0</v>
      </c>
      <c r="I5091" s="1510" t="s">
        <v>5915</v>
      </c>
      <c r="J5091" s="1506" t="s">
        <v>5028</v>
      </c>
      <c r="K5091" s="4"/>
    </row>
    <row r="5092" spans="1:11" ht="15">
      <c r="A5092">
        <v>5033</v>
      </c>
      <c r="B5092" s="721">
        <f>'Revenues 10-15'!C73</f>
        <v>0</v>
      </c>
      <c r="F5092" s="4"/>
      <c r="G5092" s="1" t="b">
        <f t="shared" ca="1" si="81"/>
        <v>1</v>
      </c>
      <c r="H5092" s="1505" cm="1">
        <f t="array" aca="1" ref="H5092" ca="1">IF(I5092&lt;&gt;"",INDIRECT("'"&amp;I5092&amp;"'!"&amp;J5092),"")</f>
        <v>0</v>
      </c>
      <c r="I5092" s="1510" t="s">
        <v>5915</v>
      </c>
      <c r="J5092" s="1506" t="s">
        <v>5029</v>
      </c>
      <c r="K5092" s="4"/>
    </row>
    <row r="5093" spans="1:11" ht="15">
      <c r="A5093">
        <v>5034</v>
      </c>
      <c r="B5093" s="721">
        <f>'Revenues 10-15'!C74</f>
        <v>0</v>
      </c>
      <c r="F5093" s="4"/>
      <c r="G5093" s="1" t="b">
        <f t="shared" ca="1" si="81"/>
        <v>1</v>
      </c>
      <c r="H5093" s="1505" cm="1">
        <f t="array" aca="1" ref="H5093" ca="1">IF(I5093&lt;&gt;"",INDIRECT("'"&amp;I5093&amp;"'!"&amp;J5093),"")</f>
        <v>0</v>
      </c>
      <c r="I5093" s="1510" t="s">
        <v>5915</v>
      </c>
      <c r="J5093" s="1506" t="s">
        <v>5030</v>
      </c>
      <c r="K5093" s="4"/>
    </row>
    <row r="5094" spans="1:11" ht="15">
      <c r="A5094">
        <v>5035</v>
      </c>
      <c r="B5094" s="721">
        <f>'Revenues 10-15'!C75</f>
        <v>170484</v>
      </c>
      <c r="F5094" s="4"/>
      <c r="G5094" s="1" t="b">
        <f t="shared" ca="1" si="81"/>
        <v>1</v>
      </c>
      <c r="H5094" s="1505" cm="1">
        <f t="array" aca="1" ref="H5094" ca="1">IF(I5094&lt;&gt;"",INDIRECT("'"&amp;I5094&amp;"'!"&amp;J5094),"")</f>
        <v>170484</v>
      </c>
      <c r="I5094" s="1510" t="s">
        <v>5915</v>
      </c>
      <c r="J5094" s="1506" t="s">
        <v>5031</v>
      </c>
      <c r="K5094" s="4"/>
    </row>
    <row r="5095" spans="1:11" ht="15">
      <c r="A5095">
        <v>5036</v>
      </c>
      <c r="B5095" s="721">
        <f>'Revenues 10-15'!C77</f>
        <v>161983</v>
      </c>
      <c r="F5095" s="4"/>
      <c r="G5095" s="1" t="b">
        <f t="shared" ca="1" si="81"/>
        <v>1</v>
      </c>
      <c r="H5095" s="1505" cm="1">
        <f t="array" aca="1" ref="H5095" ca="1">IF(I5095&lt;&gt;"",INDIRECT("'"&amp;I5095&amp;"'!"&amp;J5095),"")</f>
        <v>161983</v>
      </c>
      <c r="I5095" s="1510" t="s">
        <v>5915</v>
      </c>
      <c r="J5095" s="1506" t="s">
        <v>5033</v>
      </c>
      <c r="K5095" s="4"/>
    </row>
    <row r="5096" spans="1:11" ht="15">
      <c r="A5096">
        <v>5037</v>
      </c>
      <c r="B5096" s="721">
        <f>'Revenues 10-15'!C78</f>
        <v>6268</v>
      </c>
      <c r="C5096" s="2" t="s">
        <v>504</v>
      </c>
      <c r="F5096" s="4"/>
      <c r="G5096" s="1" t="b">
        <f t="shared" ca="1" si="81"/>
        <v>1</v>
      </c>
      <c r="H5096" s="1505" cm="1">
        <f t="array" aca="1" ref="H5096" ca="1">IF(I5096&lt;&gt;"",INDIRECT("'"&amp;I5096&amp;"'!"&amp;J5096),"")</f>
        <v>6268</v>
      </c>
      <c r="I5096" s="1510" t="s">
        <v>5915</v>
      </c>
      <c r="J5096" s="1506" t="s">
        <v>5777</v>
      </c>
      <c r="K5096" s="4"/>
    </row>
    <row r="5097" spans="1:11" ht="15">
      <c r="A5097">
        <v>5038</v>
      </c>
      <c r="B5097" s="721">
        <f>'Revenues 10-15'!C79</f>
        <v>0</v>
      </c>
      <c r="F5097" s="4"/>
      <c r="G5097" s="1" t="b">
        <f t="shared" ca="1" si="81"/>
        <v>1</v>
      </c>
      <c r="H5097" s="1505" cm="1">
        <f t="array" aca="1" ref="H5097" ca="1">IF(I5097&lt;&gt;"",INDIRECT("'"&amp;I5097&amp;"'!"&amp;J5097),"")</f>
        <v>0</v>
      </c>
      <c r="I5097" s="1510" t="s">
        <v>5915</v>
      </c>
      <c r="J5097" s="1506" t="s">
        <v>5515</v>
      </c>
      <c r="K5097" s="4"/>
    </row>
    <row r="5098" spans="1:11" ht="15">
      <c r="A5098">
        <v>5039</v>
      </c>
      <c r="B5098" s="721">
        <f>'Revenues 10-15'!C80</f>
        <v>0</v>
      </c>
      <c r="F5098" s="4"/>
      <c r="G5098" s="1" t="b">
        <f t="shared" ca="1" si="81"/>
        <v>1</v>
      </c>
      <c r="H5098" s="1505" cm="1">
        <f t="array" aca="1" ref="H5098" ca="1">IF(I5098&lt;&gt;"",INDIRECT("'"&amp;I5098&amp;"'!"&amp;J5098),"")</f>
        <v>0</v>
      </c>
      <c r="I5098" s="1510" t="s">
        <v>5915</v>
      </c>
      <c r="J5098" s="1506" t="s">
        <v>5634</v>
      </c>
      <c r="K5098" s="4"/>
    </row>
    <row r="5099" spans="1:11" ht="15">
      <c r="A5099">
        <v>5040</v>
      </c>
      <c r="B5099" s="721">
        <f>'Revenues 10-15'!C81</f>
        <v>467750</v>
      </c>
      <c r="F5099" s="4"/>
      <c r="G5099" s="1" t="b">
        <f t="shared" ca="1" si="81"/>
        <v>1</v>
      </c>
      <c r="H5099" s="1505" cm="1">
        <f t="array" aca="1" ref="H5099" ca="1">IF(I5099&lt;&gt;"",INDIRECT("'"&amp;I5099&amp;"'!"&amp;J5099),"")</f>
        <v>467750</v>
      </c>
      <c r="I5099" s="1510" t="s">
        <v>5915</v>
      </c>
      <c r="J5099" s="1506" t="s">
        <v>5516</v>
      </c>
      <c r="K5099" s="4"/>
    </row>
    <row r="5100" spans="1:11" ht="15">
      <c r="A5100">
        <v>5041</v>
      </c>
      <c r="B5100" s="721">
        <f>'Revenues 10-15'!C83</f>
        <v>636001</v>
      </c>
      <c r="F5100" s="4"/>
      <c r="G5100" s="1" t="b">
        <f t="shared" ca="1" si="81"/>
        <v>1</v>
      </c>
      <c r="H5100" s="1505" cm="1">
        <f t="array" aca="1" ref="H5100" ca="1">IF(I5100&lt;&gt;"",INDIRECT("'"&amp;I5100&amp;"'!"&amp;J5100),"")</f>
        <v>636001</v>
      </c>
      <c r="I5100" s="1510" t="s">
        <v>5915</v>
      </c>
      <c r="J5100" s="1506" t="s">
        <v>6055</v>
      </c>
      <c r="K5100" s="4"/>
    </row>
    <row r="5101" spans="1:11" ht="15">
      <c r="A5101">
        <v>5042</v>
      </c>
      <c r="B5101" s="721">
        <f>'Revenues 10-15'!C86</f>
        <v>2999691</v>
      </c>
      <c r="F5101" s="4"/>
      <c r="G5101" s="1" t="b">
        <f t="shared" ca="1" si="81"/>
        <v>1</v>
      </c>
      <c r="H5101" s="1505" cm="1">
        <f t="array" aca="1" ref="H5101" ca="1">IF(I5101&lt;&gt;"",INDIRECT("'"&amp;I5101&amp;"'!"&amp;J5101),"")</f>
        <v>2999691</v>
      </c>
      <c r="I5101" s="1510" t="s">
        <v>5915</v>
      </c>
      <c r="J5101" s="1506" t="s">
        <v>6056</v>
      </c>
      <c r="K5101" s="4"/>
    </row>
    <row r="5102" spans="1:11" ht="15">
      <c r="A5102">
        <v>5043</v>
      </c>
      <c r="B5102" s="721">
        <f>'Revenues 10-15'!C87</f>
        <v>0</v>
      </c>
      <c r="C5102" s="2" t="s">
        <v>504</v>
      </c>
      <c r="F5102" s="4"/>
      <c r="G5102" s="1" t="b">
        <f t="shared" ca="1" si="81"/>
        <v>1</v>
      </c>
      <c r="H5102" s="1505" cm="1">
        <f t="array" aca="1" ref="H5102" ca="1">IF(I5102&lt;&gt;"",INDIRECT("'"&amp;I5102&amp;"'!"&amp;J5102),"")</f>
        <v>0</v>
      </c>
      <c r="I5102" s="1510" t="s">
        <v>5915</v>
      </c>
      <c r="J5102" s="1506" t="s">
        <v>6057</v>
      </c>
      <c r="K5102" s="4"/>
    </row>
    <row r="5103" spans="1:11" ht="15">
      <c r="A5103">
        <v>5044</v>
      </c>
      <c r="B5103" s="721">
        <f>'Revenues 10-15'!C88</f>
        <v>0</v>
      </c>
      <c r="F5103" s="4"/>
      <c r="G5103" s="1" t="b">
        <f t="shared" ca="1" si="81"/>
        <v>1</v>
      </c>
      <c r="H5103" s="1505" cm="1">
        <f t="array" aca="1" ref="H5103" ca="1">IF(I5103&lt;&gt;"",INDIRECT("'"&amp;I5103&amp;"'!"&amp;J5103),"")</f>
        <v>0</v>
      </c>
      <c r="I5103" s="1510" t="s">
        <v>5915</v>
      </c>
      <c r="J5103" s="1506" t="s">
        <v>6058</v>
      </c>
      <c r="K5103" s="4"/>
    </row>
    <row r="5104" spans="1:11" ht="15">
      <c r="A5104">
        <v>5045</v>
      </c>
      <c r="B5104" s="721">
        <f>'Revenues 10-15'!C89</f>
        <v>21003</v>
      </c>
      <c r="F5104" s="4"/>
      <c r="G5104" s="1" t="b">
        <f t="shared" ca="1" si="81"/>
        <v>1</v>
      </c>
      <c r="H5104" s="1505" cm="1">
        <f t="array" aca="1" ref="H5104" ca="1">IF(I5104&lt;&gt;"",INDIRECT("'"&amp;I5104&amp;"'!"&amp;J5104),"")</f>
        <v>21003</v>
      </c>
      <c r="I5104" s="1510" t="s">
        <v>5915</v>
      </c>
      <c r="J5104" s="1506" t="s">
        <v>6059</v>
      </c>
      <c r="K5104" s="4"/>
    </row>
    <row r="5105" spans="1:11" ht="15">
      <c r="A5105">
        <v>5046</v>
      </c>
      <c r="B5105" s="721">
        <f>'Revenues 10-15'!C90</f>
        <v>804</v>
      </c>
      <c r="F5105" s="4"/>
      <c r="G5105" s="1" t="b">
        <f t="shared" ca="1" si="81"/>
        <v>1</v>
      </c>
      <c r="H5105" s="1505" cm="1">
        <f t="array" aca="1" ref="H5105" ca="1">IF(I5105&lt;&gt;"",INDIRECT("'"&amp;I5105&amp;"'!"&amp;J5105),"")</f>
        <v>804</v>
      </c>
      <c r="I5105" s="1510" t="s">
        <v>5915</v>
      </c>
      <c r="J5105" s="1506" t="s">
        <v>6060</v>
      </c>
      <c r="K5105" s="4"/>
    </row>
    <row r="5106" spans="1:11" ht="15">
      <c r="A5106">
        <v>5047</v>
      </c>
      <c r="B5106" s="721">
        <f>'Revenues 10-15'!C91</f>
        <v>0</v>
      </c>
      <c r="F5106" s="4"/>
      <c r="G5106" s="1" t="b">
        <f t="shared" ca="1" si="81"/>
        <v>1</v>
      </c>
      <c r="H5106" s="1505" cm="1">
        <f t="array" aca="1" ref="H5106" ca="1">IF(I5106&lt;&gt;"",INDIRECT("'"&amp;I5106&amp;"'!"&amp;J5106),"")</f>
        <v>0</v>
      </c>
      <c r="I5106" s="1510" t="s">
        <v>5915</v>
      </c>
      <c r="J5106" s="1506" t="s">
        <v>6061</v>
      </c>
      <c r="K5106" s="4"/>
    </row>
    <row r="5107" spans="1:11" ht="15">
      <c r="A5107">
        <v>5048</v>
      </c>
      <c r="B5107" s="721">
        <f>'Revenues 10-15'!C92</f>
        <v>0</v>
      </c>
      <c r="F5107" s="4"/>
      <c r="G5107" s="1" t="b">
        <f t="shared" ca="1" si="81"/>
        <v>1</v>
      </c>
      <c r="H5107" s="1505" cm="1">
        <f t="array" aca="1" ref="H5107" ca="1">IF(I5107&lt;&gt;"",INDIRECT("'"&amp;I5107&amp;"'!"&amp;J5107),"")</f>
        <v>0</v>
      </c>
      <c r="I5107" s="1510" t="s">
        <v>5915</v>
      </c>
      <c r="J5107" s="1506" t="s">
        <v>6062</v>
      </c>
      <c r="K5107" s="4"/>
    </row>
    <row r="5108" spans="1:11" ht="15">
      <c r="A5108">
        <v>5049</v>
      </c>
      <c r="B5108" s="721">
        <f>'Revenues 10-15'!C93</f>
        <v>0</v>
      </c>
      <c r="F5108" s="4"/>
      <c r="G5108" s="1" t="b">
        <f t="shared" ca="1" si="81"/>
        <v>1</v>
      </c>
      <c r="H5108" s="1505" cm="1">
        <f t="array" aca="1" ref="H5108" ca="1">IF(I5108&lt;&gt;"",INDIRECT("'"&amp;I5108&amp;"'!"&amp;J5108),"")</f>
        <v>0</v>
      </c>
      <c r="I5108" s="1510" t="s">
        <v>5915</v>
      </c>
      <c r="J5108" s="1506" t="s">
        <v>6063</v>
      </c>
      <c r="K5108" s="4"/>
    </row>
    <row r="5109" spans="1:11" ht="15">
      <c r="A5109">
        <v>5050</v>
      </c>
      <c r="B5109" s="721">
        <f>'Revenues 10-15'!C94</f>
        <v>403</v>
      </c>
      <c r="F5109" s="4"/>
      <c r="G5109" s="1" t="b">
        <f t="shared" ca="1" si="81"/>
        <v>1</v>
      </c>
      <c r="H5109" s="1505" cm="1">
        <f t="array" aca="1" ref="H5109" ca="1">IF(I5109&lt;&gt;"",INDIRECT("'"&amp;I5109&amp;"'!"&amp;J5109),"")</f>
        <v>403</v>
      </c>
      <c r="I5109" s="1510" t="s">
        <v>5915</v>
      </c>
      <c r="J5109" s="1506" t="s">
        <v>6064</v>
      </c>
      <c r="K5109" s="4"/>
    </row>
    <row r="5110" spans="1:11" ht="15">
      <c r="A5110">
        <v>5051</v>
      </c>
      <c r="B5110" s="721">
        <f>'Revenues 10-15'!C95</f>
        <v>3021901</v>
      </c>
      <c r="F5110" s="4"/>
      <c r="G5110" s="1" t="b">
        <f t="shared" ca="1" si="81"/>
        <v>1</v>
      </c>
      <c r="H5110" s="1505" cm="1">
        <f t="array" aca="1" ref="H5110" ca="1">IF(I5110&lt;&gt;"",INDIRECT("'"&amp;I5110&amp;"'!"&amp;J5110),"")</f>
        <v>3021901</v>
      </c>
      <c r="I5110" s="1510" t="s">
        <v>5915</v>
      </c>
      <c r="J5110" s="1506" t="s">
        <v>6065</v>
      </c>
      <c r="K5110" s="4"/>
    </row>
    <row r="5111" spans="1:11" ht="15">
      <c r="A5111">
        <v>5052</v>
      </c>
      <c r="B5111" s="721">
        <f>'Revenues 10-15'!C97</f>
        <v>970</v>
      </c>
      <c r="F5111" s="4"/>
      <c r="G5111" s="1" t="b">
        <f t="shared" ca="1" si="81"/>
        <v>1</v>
      </c>
      <c r="H5111" s="1505" cm="1">
        <f t="array" aca="1" ref="H5111" ca="1">IF(I5111&lt;&gt;"",INDIRECT("'"&amp;I5111&amp;"'!"&amp;J5111),"")</f>
        <v>970</v>
      </c>
      <c r="I5111" s="1510" t="s">
        <v>5915</v>
      </c>
      <c r="J5111" s="1506" t="s">
        <v>6066</v>
      </c>
      <c r="K5111" s="4"/>
    </row>
    <row r="5112" spans="1:11" ht="15">
      <c r="A5112">
        <v>5053</v>
      </c>
      <c r="B5112" s="721">
        <f>'Revenues 10-15'!C98</f>
        <v>115744</v>
      </c>
      <c r="C5112" s="2" t="s">
        <v>504</v>
      </c>
      <c r="F5112" s="4"/>
      <c r="G5112" s="1" t="b">
        <f t="shared" ca="1" si="81"/>
        <v>1</v>
      </c>
      <c r="H5112" s="1505" cm="1">
        <f t="array" aca="1" ref="H5112" ca="1">IF(I5112&lt;&gt;"",INDIRECT("'"&amp;I5112&amp;"'!"&amp;J5112),"")</f>
        <v>115744</v>
      </c>
      <c r="I5112" s="1510" t="s">
        <v>5915</v>
      </c>
      <c r="J5112" s="1506" t="s">
        <v>6067</v>
      </c>
      <c r="K5112" s="4"/>
    </row>
    <row r="5113" spans="1:11" ht="15">
      <c r="A5113">
        <v>5054</v>
      </c>
      <c r="B5113" s="721">
        <f>'Revenues 10-15'!C100</f>
        <v>0</v>
      </c>
      <c r="F5113" s="4"/>
      <c r="G5113" s="1" t="b">
        <f t="shared" ca="1" si="81"/>
        <v>1</v>
      </c>
      <c r="H5113" s="1505" cm="1">
        <f t="array" aca="1" ref="H5113" ca="1">IF(I5113&lt;&gt;"",INDIRECT("'"&amp;I5113&amp;"'!"&amp;J5113),"")</f>
        <v>0</v>
      </c>
      <c r="I5113" s="1510" t="s">
        <v>5915</v>
      </c>
      <c r="J5113" s="1506" t="s">
        <v>6068</v>
      </c>
      <c r="K5113" s="4"/>
    </row>
    <row r="5114" spans="1:11" ht="15">
      <c r="A5114">
        <v>5055</v>
      </c>
      <c r="B5114" s="721">
        <f>'Revenues 10-15'!C101</f>
        <v>0</v>
      </c>
      <c r="F5114" s="4"/>
      <c r="G5114" s="1" t="b">
        <f t="shared" ca="1" si="81"/>
        <v>1</v>
      </c>
      <c r="H5114" s="1505" cm="1">
        <f t="array" aca="1" ref="H5114" ca="1">IF(I5114&lt;&gt;"",INDIRECT("'"&amp;I5114&amp;"'!"&amp;J5114),"")</f>
        <v>0</v>
      </c>
      <c r="I5114" s="1510" t="s">
        <v>5915</v>
      </c>
      <c r="J5114" s="1506" t="s">
        <v>6069</v>
      </c>
      <c r="K5114" s="4"/>
    </row>
    <row r="5115" spans="1:11" ht="15">
      <c r="A5115">
        <v>5056</v>
      </c>
      <c r="B5115" s="721">
        <f>'Revenues 10-15'!C107</f>
        <v>0</v>
      </c>
      <c r="F5115" s="4"/>
      <c r="G5115" s="1" t="b">
        <f t="shared" ca="1" si="81"/>
        <v>1</v>
      </c>
      <c r="H5115" s="1505" cm="1">
        <f t="array" aca="1" ref="H5115" ca="1">IF(I5115&lt;&gt;"",INDIRECT("'"&amp;I5115&amp;"'!"&amp;J5115),"")</f>
        <v>0</v>
      </c>
      <c r="I5115" s="1510" t="s">
        <v>5915</v>
      </c>
      <c r="J5115" s="1506" t="s">
        <v>6070</v>
      </c>
      <c r="K5115" s="4"/>
    </row>
    <row r="5116" spans="1:11" ht="15">
      <c r="A5116">
        <v>5057</v>
      </c>
      <c r="B5116" s="721">
        <f>'Revenues 10-15'!C108</f>
        <v>112496</v>
      </c>
      <c r="F5116" s="4"/>
      <c r="G5116" s="1" t="b">
        <f t="shared" ca="1" si="81"/>
        <v>1</v>
      </c>
      <c r="H5116" s="1505" cm="1">
        <f t="array" aca="1" ref="H5116" ca="1">IF(I5116&lt;&gt;"",INDIRECT("'"&amp;I5116&amp;"'!"&amp;J5116),"")</f>
        <v>112496</v>
      </c>
      <c r="I5116" s="1510" t="s">
        <v>5915</v>
      </c>
      <c r="J5116" s="1506" t="s">
        <v>6071</v>
      </c>
      <c r="K5116" s="4"/>
    </row>
    <row r="5117" spans="1:11" ht="15">
      <c r="A5117">
        <v>5058</v>
      </c>
      <c r="B5117" s="721">
        <f>'Revenues 10-15'!C109</f>
        <v>181006</v>
      </c>
      <c r="F5117" s="4"/>
      <c r="G5117" s="1" t="b">
        <f t="shared" ca="1" si="81"/>
        <v>1</v>
      </c>
      <c r="H5117" s="1505" cm="1">
        <f t="array" aca="1" ref="H5117" ca="1">IF(I5117&lt;&gt;"",INDIRECT("'"&amp;I5117&amp;"'!"&amp;J5117),"")</f>
        <v>181006</v>
      </c>
      <c r="I5117" s="1510" t="s">
        <v>5915</v>
      </c>
      <c r="J5117" s="1506" t="s">
        <v>6072</v>
      </c>
      <c r="K5117" s="4"/>
    </row>
    <row r="5118" spans="1:11" ht="15">
      <c r="A5118">
        <v>5059</v>
      </c>
      <c r="B5118" s="721">
        <f>'Revenues 10-15'!C110</f>
        <v>488211</v>
      </c>
      <c r="F5118" s="4"/>
      <c r="G5118" s="1" t="b">
        <f t="shared" ca="1" si="81"/>
        <v>1</v>
      </c>
      <c r="H5118" s="1505" cm="1">
        <f t="array" aca="1" ref="H5118" ca="1">IF(I5118&lt;&gt;"",INDIRECT("'"&amp;I5118&amp;"'!"&amp;J5118),"")</f>
        <v>488211</v>
      </c>
      <c r="I5118" s="1510" t="s">
        <v>5915</v>
      </c>
      <c r="J5118" s="1506" t="s">
        <v>6073</v>
      </c>
      <c r="K5118" s="4"/>
    </row>
    <row r="5119" spans="1:11" ht="15">
      <c r="A5119">
        <v>5060</v>
      </c>
      <c r="B5119" s="721">
        <f>'Revenues 10-15'!C111</f>
        <v>239594607</v>
      </c>
      <c r="F5119" s="4"/>
      <c r="G5119" s="1" t="b">
        <f t="shared" ca="1" si="81"/>
        <v>1</v>
      </c>
      <c r="H5119" s="1505" cm="1">
        <f t="array" aca="1" ref="H5119" ca="1">IF(I5119&lt;&gt;"",INDIRECT("'"&amp;I5119&amp;"'!"&amp;J5119),"")</f>
        <v>239594607</v>
      </c>
      <c r="I5119" s="1510" t="s">
        <v>5915</v>
      </c>
      <c r="J5119" s="1506" t="s">
        <v>6074</v>
      </c>
      <c r="K5119" s="4"/>
    </row>
    <row r="5120" spans="1:11" ht="15">
      <c r="A5120">
        <v>5061</v>
      </c>
      <c r="B5120" s="721">
        <f>'Revenues 10-15'!C114</f>
        <v>0</v>
      </c>
      <c r="C5120" s="2" t="s">
        <v>504</v>
      </c>
      <c r="F5120" s="4"/>
      <c r="G5120" s="1" t="b">
        <f t="shared" ca="1" si="81"/>
        <v>1</v>
      </c>
      <c r="H5120" s="1505" cm="1">
        <f t="array" aca="1" ref="H5120" ca="1">IF(I5120&lt;&gt;"",INDIRECT("'"&amp;I5120&amp;"'!"&amp;J5120),"")</f>
        <v>0</v>
      </c>
      <c r="I5120" s="1510" t="s">
        <v>5915</v>
      </c>
      <c r="J5120" s="1506" t="s">
        <v>6075</v>
      </c>
      <c r="K5120" s="4"/>
    </row>
    <row r="5121" spans="1:11" ht="15">
      <c r="A5121">
        <v>5062</v>
      </c>
      <c r="B5121" s="721">
        <f>'Revenues 10-15'!C115</f>
        <v>0</v>
      </c>
      <c r="C5121" s="2" t="s">
        <v>504</v>
      </c>
      <c r="F5121" s="4"/>
      <c r="G5121" s="1" t="b">
        <f t="shared" ca="1" si="81"/>
        <v>1</v>
      </c>
      <c r="H5121" s="1505" cm="1">
        <f t="array" aca="1" ref="H5121" ca="1">IF(I5121&lt;&gt;"",INDIRECT("'"&amp;I5121&amp;"'!"&amp;J5121),"")</f>
        <v>0</v>
      </c>
      <c r="I5121" s="1510" t="s">
        <v>5915</v>
      </c>
      <c r="J5121" s="1506" t="s">
        <v>6076</v>
      </c>
      <c r="K5121" s="4"/>
    </row>
    <row r="5122" spans="1:11" ht="15">
      <c r="A5122">
        <v>5063</v>
      </c>
      <c r="B5122" s="721">
        <f>'Revenues 10-15'!C116</f>
        <v>0</v>
      </c>
      <c r="F5122" s="4"/>
      <c r="G5122" s="1" t="b">
        <f t="shared" ca="1" si="81"/>
        <v>1</v>
      </c>
      <c r="H5122" s="1505" cm="1">
        <f t="array" aca="1" ref="H5122" ca="1">IF(I5122&lt;&gt;"",INDIRECT("'"&amp;I5122&amp;"'!"&amp;J5122),"")</f>
        <v>0</v>
      </c>
      <c r="I5122" s="1510" t="s">
        <v>5915</v>
      </c>
      <c r="J5122" s="1506" t="s">
        <v>5034</v>
      </c>
      <c r="K5122" s="4"/>
    </row>
    <row r="5123" spans="1:11" ht="15">
      <c r="A5123">
        <v>5064</v>
      </c>
      <c r="B5123" s="721">
        <f>'Revenues 10-15'!C117</f>
        <v>0</v>
      </c>
      <c r="F5123" s="4"/>
      <c r="G5123" s="1" t="b">
        <f t="shared" ca="1" si="81"/>
        <v>1</v>
      </c>
      <c r="H5123" s="1505" cm="1">
        <f t="array" aca="1" ref="H5123" ca="1">IF(I5123&lt;&gt;"",INDIRECT("'"&amp;I5123&amp;"'!"&amp;J5123),"")</f>
        <v>0</v>
      </c>
      <c r="I5123" s="1510" t="s">
        <v>5915</v>
      </c>
      <c r="J5123" s="1506" t="s">
        <v>6077</v>
      </c>
      <c r="K5123" s="4"/>
    </row>
    <row r="5124" spans="1:11" ht="15">
      <c r="A5124">
        <v>5065</v>
      </c>
      <c r="B5124" s="721">
        <f>'Revenues 10-15'!C120</f>
        <v>198213532</v>
      </c>
      <c r="F5124" s="4"/>
      <c r="G5124" s="1" t="b">
        <f t="shared" ca="1" si="81"/>
        <v>1</v>
      </c>
      <c r="H5124" s="1505" cm="1">
        <f t="array" aca="1" ref="H5124" ca="1">IF(I5124&lt;&gt;"",INDIRECT("'"&amp;I5124&amp;"'!"&amp;J5124),"")</f>
        <v>198213532</v>
      </c>
      <c r="I5124" s="1510" t="s">
        <v>5915</v>
      </c>
      <c r="J5124" s="1506" t="s">
        <v>6078</v>
      </c>
      <c r="K5124" s="4"/>
    </row>
    <row r="5125" spans="1:11" ht="15">
      <c r="A5125">
        <v>5066</v>
      </c>
      <c r="B5125" s="721">
        <f>'Revenues 10-15'!C121</f>
        <v>0</v>
      </c>
      <c r="C5125" s="2" t="s">
        <v>504</v>
      </c>
      <c r="F5125" s="4"/>
      <c r="G5125" s="1" t="b">
        <f t="shared" ca="1" si="81"/>
        <v>1</v>
      </c>
      <c r="H5125" s="1505" cm="1">
        <f t="array" aca="1" ref="H5125" ca="1">IF(I5125&lt;&gt;"",INDIRECT("'"&amp;I5125&amp;"'!"&amp;J5125),"")</f>
        <v>0</v>
      </c>
      <c r="I5125" s="1510" t="s">
        <v>5915</v>
      </c>
      <c r="J5125" s="1506" t="s">
        <v>6079</v>
      </c>
      <c r="K5125" s="4"/>
    </row>
    <row r="5126" spans="1:11" ht="15">
      <c r="A5126" s="5">
        <v>5067</v>
      </c>
      <c r="B5126" s="721"/>
      <c r="F5126" s="4" t="s">
        <v>4914</v>
      </c>
      <c r="G5126" s="1" t="b">
        <f t="shared" ca="1" si="81"/>
        <v>1</v>
      </c>
      <c r="H5126" s="1505" t="str" cm="1">
        <f t="array" aca="1" ref="H5126" ca="1">IF(I5126&lt;&gt;"",INDIRECT("'"&amp;I5126&amp;"'!"&amp;J5126),"")</f>
        <v/>
      </c>
      <c r="I5126" s="1510"/>
      <c r="J5126" s="1506"/>
      <c r="K5126" s="4"/>
    </row>
    <row r="5127" spans="1:11" ht="15">
      <c r="A5127" s="5">
        <v>5068</v>
      </c>
      <c r="B5127" s="721"/>
      <c r="F5127" s="4" t="s">
        <v>4914</v>
      </c>
      <c r="G5127" s="1" t="b">
        <f t="shared" ca="1" si="81"/>
        <v>1</v>
      </c>
      <c r="H5127" s="1505" t="str" cm="1">
        <f t="array" aca="1" ref="H5127" ca="1">IF(I5127&lt;&gt;"",INDIRECT("'"&amp;I5127&amp;"'!"&amp;J5127),"")</f>
        <v/>
      </c>
      <c r="I5127" s="1510"/>
      <c r="J5127" s="1506"/>
      <c r="K5127" s="4"/>
    </row>
    <row r="5128" spans="1:11" ht="15">
      <c r="A5128" s="5">
        <v>5069</v>
      </c>
      <c r="B5128" s="721"/>
      <c r="F5128" s="4" t="s">
        <v>4914</v>
      </c>
      <c r="G5128" s="1" t="b">
        <f t="shared" ca="1" si="81"/>
        <v>1</v>
      </c>
      <c r="H5128" s="1505" t="str" cm="1">
        <f t="array" aca="1" ref="H5128" ca="1">IF(I5128&lt;&gt;"",INDIRECT("'"&amp;I5128&amp;"'!"&amp;J5128),"")</f>
        <v/>
      </c>
      <c r="I5128" s="1510"/>
      <c r="J5128" s="1506"/>
      <c r="K5128" s="4"/>
    </row>
    <row r="5129" spans="1:11" ht="15">
      <c r="A5129" s="5">
        <v>5070</v>
      </c>
      <c r="B5129" s="721"/>
      <c r="F5129" s="4" t="s">
        <v>4914</v>
      </c>
      <c r="G5129" s="1" t="b">
        <f t="shared" ca="1" si="81"/>
        <v>1</v>
      </c>
      <c r="H5129" s="1505" t="str" cm="1">
        <f t="array" aca="1" ref="H5129" ca="1">IF(I5129&lt;&gt;"",INDIRECT("'"&amp;I5129&amp;"'!"&amp;J5129),"")</f>
        <v/>
      </c>
      <c r="I5129" s="1510"/>
      <c r="J5129" s="1506"/>
      <c r="K5129" s="4"/>
    </row>
    <row r="5130" spans="1:11" ht="15">
      <c r="A5130">
        <v>5071</v>
      </c>
      <c r="B5130" s="721">
        <f>'Revenues 10-15'!C124</f>
        <v>198213532</v>
      </c>
      <c r="F5130" s="4"/>
      <c r="G5130" s="1" t="b">
        <f t="shared" ca="1" si="81"/>
        <v>1</v>
      </c>
      <c r="H5130" s="1505" cm="1">
        <f t="array" aca="1" ref="H5130" ca="1">IF(I5130&lt;&gt;"",INDIRECT("'"&amp;I5130&amp;"'!"&amp;J5130),"")</f>
        <v>198213532</v>
      </c>
      <c r="I5130" s="1510" t="s">
        <v>5915</v>
      </c>
      <c r="J5130" s="1506" t="s">
        <v>5890</v>
      </c>
      <c r="K5130" s="4"/>
    </row>
    <row r="5131" spans="1:11" ht="15">
      <c r="A5131">
        <v>5072</v>
      </c>
      <c r="B5131" s="721">
        <f>'Revenues 10-15'!C127</f>
        <v>4559290</v>
      </c>
      <c r="F5131" s="4"/>
      <c r="G5131" s="1" t="b">
        <f t="shared" ca="1" si="81"/>
        <v>1</v>
      </c>
      <c r="H5131" s="1505" cm="1">
        <f t="array" aca="1" ref="H5131" ca="1">IF(I5131&lt;&gt;"",INDIRECT("'"&amp;I5131&amp;"'!"&amp;J5131),"")</f>
        <v>4559290</v>
      </c>
      <c r="I5131" s="1510" t="s">
        <v>5915</v>
      </c>
      <c r="J5131" s="1506" t="s">
        <v>5269</v>
      </c>
      <c r="K5131" s="4"/>
    </row>
    <row r="5132" spans="1:11" ht="15">
      <c r="A5132">
        <v>5073</v>
      </c>
      <c r="B5132" s="721">
        <f>'Revenues 10-15'!C128</f>
        <v>0</v>
      </c>
      <c r="C5132" s="2" t="s">
        <v>504</v>
      </c>
      <c r="F5132" s="4"/>
      <c r="G5132" s="1" t="b">
        <f t="shared" ca="1" si="81"/>
        <v>1</v>
      </c>
      <c r="H5132" s="1505" cm="1">
        <f t="array" aca="1" ref="H5132" ca="1">IF(I5132&lt;&gt;"",INDIRECT("'"&amp;I5132&amp;"'!"&amp;J5132),"")</f>
        <v>0</v>
      </c>
      <c r="I5132" s="1510" t="s">
        <v>5915</v>
      </c>
      <c r="J5132" s="1506" t="s">
        <v>5270</v>
      </c>
      <c r="K5132" s="4"/>
    </row>
    <row r="5133" spans="1:11" ht="15">
      <c r="A5133">
        <v>5074</v>
      </c>
      <c r="B5133" s="721">
        <f>'Revenues 10-15'!C129</f>
        <v>0</v>
      </c>
      <c r="F5133" s="4"/>
      <c r="G5133" s="1" t="b">
        <f t="shared" ca="1" si="81"/>
        <v>1</v>
      </c>
      <c r="H5133" s="1505" cm="1">
        <f t="array" aca="1" ref="H5133" ca="1">IF(I5133&lt;&gt;"",INDIRECT("'"&amp;I5133&amp;"'!"&amp;J5133),"")</f>
        <v>0</v>
      </c>
      <c r="I5133" s="1510" t="s">
        <v>5915</v>
      </c>
      <c r="J5133" s="1506" t="s">
        <v>5804</v>
      </c>
      <c r="K5133" s="4"/>
    </row>
    <row r="5134" spans="1:11" ht="15">
      <c r="A5134" s="5">
        <v>5075</v>
      </c>
      <c r="B5134" s="721"/>
      <c r="F5134" s="4" t="s">
        <v>4914</v>
      </c>
      <c r="G5134" s="1" t="b">
        <f t="shared" ca="1" si="81"/>
        <v>1</v>
      </c>
      <c r="H5134" s="1505" t="str" cm="1">
        <f t="array" aca="1" ref="H5134" ca="1">IF(I5134&lt;&gt;"",INDIRECT("'"&amp;I5134&amp;"'!"&amp;J5134),"")</f>
        <v/>
      </c>
      <c r="I5134" s="1510"/>
      <c r="J5134" s="1506"/>
      <c r="K5134" s="4"/>
    </row>
    <row r="5135" spans="1:11" ht="15">
      <c r="A5135">
        <v>5076</v>
      </c>
      <c r="B5135" s="721">
        <f>'Revenues 10-15'!C130</f>
        <v>998374</v>
      </c>
      <c r="F5135" s="4"/>
      <c r="G5135" s="1" t="b">
        <f t="shared" ca="1" si="81"/>
        <v>1</v>
      </c>
      <c r="H5135" s="1505" cm="1">
        <f t="array" aca="1" ref="H5135" ca="1">IF(I5135&lt;&gt;"",INDIRECT("'"&amp;I5135&amp;"'!"&amp;J5135),"")</f>
        <v>998374</v>
      </c>
      <c r="I5135" s="1510" t="s">
        <v>5915</v>
      </c>
      <c r="J5135" s="1506" t="s">
        <v>6080</v>
      </c>
      <c r="K5135" s="4"/>
    </row>
    <row r="5136" spans="1:11" ht="15">
      <c r="A5136" s="5">
        <v>5077</v>
      </c>
      <c r="B5136" s="721"/>
      <c r="F5136" s="4" t="s">
        <v>4914</v>
      </c>
      <c r="G5136" s="1" t="b">
        <f t="shared" ca="1" si="81"/>
        <v>1</v>
      </c>
      <c r="H5136" s="1505" t="str" cm="1">
        <f t="array" aca="1" ref="H5136" ca="1">IF(I5136&lt;&gt;"",INDIRECT("'"&amp;I5136&amp;"'!"&amp;J5136),"")</f>
        <v/>
      </c>
      <c r="I5136" s="1510"/>
      <c r="J5136" s="1506"/>
      <c r="K5136" s="4"/>
    </row>
    <row r="5137" spans="1:11" ht="15">
      <c r="A5137">
        <v>5078</v>
      </c>
      <c r="B5137" s="721">
        <f>'Revenues 10-15'!C131</f>
        <v>29468</v>
      </c>
      <c r="F5137" s="4"/>
      <c r="G5137" s="1" t="b">
        <f t="shared" ca="1" si="81"/>
        <v>1</v>
      </c>
      <c r="H5137" s="1505" cm="1">
        <f t="array" aca="1" ref="H5137" ca="1">IF(I5137&lt;&gt;"",INDIRECT("'"&amp;I5137&amp;"'!"&amp;J5137),"")</f>
        <v>29468</v>
      </c>
      <c r="I5137" s="1510" t="s">
        <v>5915</v>
      </c>
      <c r="J5137" s="1506" t="s">
        <v>5271</v>
      </c>
      <c r="K5137" s="4"/>
    </row>
    <row r="5138" spans="1:11" ht="15">
      <c r="A5138" s="5">
        <v>5079</v>
      </c>
      <c r="B5138" s="721"/>
      <c r="F5138" s="4" t="s">
        <v>4914</v>
      </c>
      <c r="G5138" s="1" t="b">
        <f t="shared" ca="1" si="81"/>
        <v>1</v>
      </c>
      <c r="H5138" s="1505" t="str" cm="1">
        <f t="array" aca="1" ref="H5138" ca="1">IF(I5138&lt;&gt;"",INDIRECT("'"&amp;I5138&amp;"'!"&amp;J5138),"")</f>
        <v/>
      </c>
      <c r="I5138" s="1510"/>
      <c r="J5138" s="1506"/>
      <c r="K5138" s="4"/>
    </row>
    <row r="5139" spans="1:11" ht="15">
      <c r="A5139" s="5">
        <v>5080</v>
      </c>
      <c r="B5139" s="721"/>
      <c r="F5139" s="4" t="s">
        <v>4914</v>
      </c>
      <c r="G5139" s="1" t="b">
        <f t="shared" ca="1" si="81"/>
        <v>1</v>
      </c>
      <c r="H5139" s="1505" t="str" cm="1">
        <f t="array" aca="1" ref="H5139" ca="1">IF(I5139&lt;&gt;"",INDIRECT("'"&amp;I5139&amp;"'!"&amp;J5139),"")</f>
        <v/>
      </c>
      <c r="I5139" s="1510"/>
      <c r="J5139" s="1506"/>
      <c r="K5139" s="4"/>
    </row>
    <row r="5140" spans="1:11" ht="15">
      <c r="A5140">
        <v>5081</v>
      </c>
      <c r="B5140" s="721">
        <f>'Revenues 10-15'!C132</f>
        <v>0</v>
      </c>
      <c r="F5140" s="4"/>
      <c r="G5140" s="1" t="b">
        <f t="shared" ca="1" si="81"/>
        <v>1</v>
      </c>
      <c r="H5140" s="1505" cm="1">
        <f t="array" aca="1" ref="H5140" ca="1">IF(I5140&lt;&gt;"",INDIRECT("'"&amp;I5140&amp;"'!"&amp;J5140),"")</f>
        <v>0</v>
      </c>
      <c r="I5140" s="1510" t="s">
        <v>5915</v>
      </c>
      <c r="J5140" s="1506" t="s">
        <v>5272</v>
      </c>
      <c r="K5140" s="4"/>
    </row>
    <row r="5141" spans="1:11" ht="15">
      <c r="A5141" s="5">
        <v>5082</v>
      </c>
      <c r="B5141" s="721"/>
      <c r="F5141" s="4" t="s">
        <v>4914</v>
      </c>
      <c r="G5141" s="1" t="b">
        <f t="shared" ca="1" si="81"/>
        <v>1</v>
      </c>
      <c r="H5141" s="1505" t="str" cm="1">
        <f t="array" aca="1" ref="H5141" ca="1">IF(I5141&lt;&gt;"",INDIRECT("'"&amp;I5141&amp;"'!"&amp;J5141),"")</f>
        <v/>
      </c>
      <c r="I5141" s="1510"/>
      <c r="J5141" s="1506"/>
      <c r="K5141" s="4"/>
    </row>
    <row r="5142" spans="1:11" ht="15">
      <c r="A5142" s="5">
        <v>5083</v>
      </c>
      <c r="B5142" s="721"/>
      <c r="F5142" s="4" t="s">
        <v>4914</v>
      </c>
      <c r="G5142" s="1" t="b">
        <f t="shared" ca="1" si="81"/>
        <v>1</v>
      </c>
      <c r="H5142" s="1505" t="str" cm="1">
        <f t="array" aca="1" ref="H5142" ca="1">IF(I5142&lt;&gt;"",INDIRECT("'"&amp;I5142&amp;"'!"&amp;J5142),"")</f>
        <v/>
      </c>
      <c r="I5142" s="1510"/>
      <c r="J5142" s="1506"/>
      <c r="K5142" s="4"/>
    </row>
    <row r="5143" spans="1:11" ht="15">
      <c r="A5143" s="5">
        <v>5084</v>
      </c>
      <c r="B5143" s="721"/>
      <c r="F5143" s="4" t="s">
        <v>4914</v>
      </c>
      <c r="G5143" s="1" t="b">
        <f t="shared" ca="1" si="81"/>
        <v>1</v>
      </c>
      <c r="H5143" s="1505" t="str" cm="1">
        <f t="array" aca="1" ref="H5143" ca="1">IF(I5143&lt;&gt;"",INDIRECT("'"&amp;I5143&amp;"'!"&amp;J5143),"")</f>
        <v/>
      </c>
      <c r="I5143" s="1510"/>
      <c r="J5143" s="1506"/>
      <c r="K5143" s="4"/>
    </row>
    <row r="5144" spans="1:11" ht="15">
      <c r="A5144" s="5">
        <v>5085</v>
      </c>
      <c r="B5144" s="721"/>
      <c r="F5144" s="4" t="s">
        <v>4914</v>
      </c>
      <c r="G5144" s="1" t="b">
        <f t="shared" ca="1" si="81"/>
        <v>1</v>
      </c>
      <c r="H5144" s="1505" t="str" cm="1">
        <f t="array" aca="1" ref="H5144" ca="1">IF(I5144&lt;&gt;"",INDIRECT("'"&amp;I5144&amp;"'!"&amp;J5144),"")</f>
        <v/>
      </c>
      <c r="I5144" s="1510"/>
      <c r="J5144" s="1506"/>
      <c r="K5144" s="4"/>
    </row>
    <row r="5145" spans="1:11" ht="15">
      <c r="A5145">
        <v>5086</v>
      </c>
      <c r="B5145" s="721">
        <f>'Revenues 10-15'!C134</f>
        <v>5587132</v>
      </c>
      <c r="F5145" s="4"/>
      <c r="G5145" s="1" t="b">
        <f t="shared" ca="1" si="81"/>
        <v>1</v>
      </c>
      <c r="H5145" s="1505" cm="1">
        <f t="array" aca="1" ref="H5145" ca="1">IF(I5145&lt;&gt;"",INDIRECT("'"&amp;I5145&amp;"'!"&amp;J5145),"")</f>
        <v>5587132</v>
      </c>
      <c r="I5145" s="1510" t="s">
        <v>5915</v>
      </c>
      <c r="J5145" s="1506" t="s">
        <v>5676</v>
      </c>
      <c r="K5145" s="4"/>
    </row>
    <row r="5146" spans="1:11" ht="15">
      <c r="A5146">
        <v>5087</v>
      </c>
      <c r="B5146" s="721">
        <f>'Revenues 10-15'!C136</f>
        <v>0</v>
      </c>
      <c r="F5146" s="4"/>
      <c r="G5146" s="1" t="b">
        <f t="shared" ca="1" si="81"/>
        <v>1</v>
      </c>
      <c r="H5146" s="1505" cm="1">
        <f t="array" aca="1" ref="H5146" ca="1">IF(I5146&lt;&gt;"",INDIRECT("'"&amp;I5146&amp;"'!"&amp;J5146),"")</f>
        <v>0</v>
      </c>
      <c r="I5146" s="1510" t="s">
        <v>5915</v>
      </c>
      <c r="J5146" s="1506" t="s">
        <v>6081</v>
      </c>
      <c r="K5146" s="4"/>
    </row>
    <row r="5147" spans="1:11" ht="15">
      <c r="A5147" s="5">
        <v>5088</v>
      </c>
      <c r="B5147" s="721"/>
      <c r="C5147" s="2" t="s">
        <v>504</v>
      </c>
      <c r="F5147" s="4" t="s">
        <v>4914</v>
      </c>
      <c r="G5147" s="1" t="b">
        <f t="shared" ca="1" si="81"/>
        <v>1</v>
      </c>
      <c r="H5147" s="1505" t="str" cm="1">
        <f t="array" aca="1" ref="H5147" ca="1">IF(I5147&lt;&gt;"",INDIRECT("'"&amp;I5147&amp;"'!"&amp;J5147),"")</f>
        <v/>
      </c>
      <c r="I5147" s="1510"/>
      <c r="J5147" s="1506"/>
      <c r="K5147" s="4"/>
    </row>
    <row r="5148" spans="1:11" ht="15">
      <c r="A5148" s="5">
        <v>5089</v>
      </c>
      <c r="B5148" s="721"/>
      <c r="F5148" s="4" t="s">
        <v>4914</v>
      </c>
      <c r="G5148" s="1" t="b">
        <f t="shared" ca="1" si="81"/>
        <v>1</v>
      </c>
      <c r="H5148" s="1505" t="str" cm="1">
        <f t="array" aca="1" ref="H5148" ca="1">IF(I5148&lt;&gt;"",INDIRECT("'"&amp;I5148&amp;"'!"&amp;J5148),"")</f>
        <v/>
      </c>
      <c r="I5148" s="1510"/>
      <c r="J5148" s="1506"/>
      <c r="K5148" s="4"/>
    </row>
    <row r="5149" spans="1:11" ht="15">
      <c r="A5149" s="5">
        <v>5090</v>
      </c>
      <c r="B5149" s="721"/>
      <c r="F5149" s="4" t="s">
        <v>4914</v>
      </c>
      <c r="G5149" s="1" t="b">
        <f t="shared" ca="1" si="81"/>
        <v>1</v>
      </c>
      <c r="H5149" s="1505" t="str" cm="1">
        <f t="array" aca="1" ref="H5149" ca="1">IF(I5149&lt;&gt;"",INDIRECT("'"&amp;I5149&amp;"'!"&amp;J5149),"")</f>
        <v/>
      </c>
      <c r="I5149" s="1510"/>
      <c r="J5149" s="1506"/>
      <c r="K5149" s="4"/>
    </row>
    <row r="5150" spans="1:11" ht="15">
      <c r="A5150">
        <v>5091</v>
      </c>
      <c r="B5150" s="721">
        <f>'Revenues 10-15'!C137</f>
        <v>657130</v>
      </c>
      <c r="F5150" s="4"/>
      <c r="G5150" s="1" t="b">
        <f t="shared" ca="1" si="81"/>
        <v>1</v>
      </c>
      <c r="H5150" s="1505" cm="1">
        <f t="array" aca="1" ref="H5150" ca="1">IF(I5150&lt;&gt;"",INDIRECT("'"&amp;I5150&amp;"'!"&amp;J5150),"")</f>
        <v>657130</v>
      </c>
      <c r="I5150" s="1510" t="s">
        <v>5915</v>
      </c>
      <c r="J5150" s="1506" t="s">
        <v>6082</v>
      </c>
      <c r="K5150" s="4"/>
    </row>
    <row r="5151" spans="1:11" ht="15">
      <c r="A5151">
        <v>5092</v>
      </c>
      <c r="B5151" s="721">
        <f>'Revenues 10-15'!C138</f>
        <v>0</v>
      </c>
      <c r="F5151" s="4"/>
      <c r="G5151" s="1" t="b">
        <f t="shared" ca="1" si="81"/>
        <v>1</v>
      </c>
      <c r="H5151" s="1505" cm="1">
        <f t="array" aca="1" ref="H5151" ca="1">IF(I5151&lt;&gt;"",INDIRECT("'"&amp;I5151&amp;"'!"&amp;J5151),"")</f>
        <v>0</v>
      </c>
      <c r="I5151" s="1510" t="s">
        <v>5915</v>
      </c>
      <c r="J5151" s="1506" t="s">
        <v>6083</v>
      </c>
      <c r="K5151" s="4"/>
    </row>
    <row r="5152" spans="1:11" ht="15">
      <c r="A5152" s="5">
        <v>5093</v>
      </c>
      <c r="B5152" s="721"/>
      <c r="F5152" s="4" t="s">
        <v>4914</v>
      </c>
      <c r="G5152" s="1" t="b">
        <f t="shared" ref="G5152:G5215" ca="1" si="82">H5152=B5152</f>
        <v>1</v>
      </c>
      <c r="H5152" s="1505" t="str" cm="1">
        <f t="array" aca="1" ref="H5152" ca="1">IF(I5152&lt;&gt;"",INDIRECT("'"&amp;I5152&amp;"'!"&amp;J5152),"")</f>
        <v/>
      </c>
      <c r="I5152" s="1510"/>
      <c r="J5152" s="1506"/>
      <c r="K5152" s="4"/>
    </row>
    <row r="5153" spans="1:11" ht="15">
      <c r="A5153" s="5">
        <v>5094</v>
      </c>
      <c r="B5153" s="721"/>
      <c r="F5153" s="4" t="s">
        <v>4914</v>
      </c>
      <c r="G5153" s="1" t="b">
        <f t="shared" ca="1" si="82"/>
        <v>1</v>
      </c>
      <c r="H5153" s="1505" t="str" cm="1">
        <f t="array" aca="1" ref="H5153" ca="1">IF(I5153&lt;&gt;"",INDIRECT("'"&amp;I5153&amp;"'!"&amp;J5153),"")</f>
        <v/>
      </c>
      <c r="I5153" s="1510"/>
      <c r="J5153" s="1506"/>
      <c r="K5153" s="4"/>
    </row>
    <row r="5154" spans="1:11" ht="15">
      <c r="A5154" s="5">
        <v>5095</v>
      </c>
      <c r="B5154" s="721"/>
      <c r="F5154" s="4" t="s">
        <v>4914</v>
      </c>
      <c r="G5154" s="1" t="b">
        <f t="shared" ca="1" si="82"/>
        <v>1</v>
      </c>
      <c r="H5154" s="1505" t="str" cm="1">
        <f t="array" aca="1" ref="H5154" ca="1">IF(I5154&lt;&gt;"",INDIRECT("'"&amp;I5154&amp;"'!"&amp;J5154),"")</f>
        <v/>
      </c>
      <c r="I5154" s="1510"/>
      <c r="J5154" s="1506"/>
      <c r="K5154" s="4"/>
    </row>
    <row r="5155" spans="1:11" ht="15">
      <c r="A5155" s="5">
        <v>5096</v>
      </c>
      <c r="B5155" s="721"/>
      <c r="F5155" s="4" t="s">
        <v>4914</v>
      </c>
      <c r="G5155" s="1" t="b">
        <f t="shared" ca="1" si="82"/>
        <v>1</v>
      </c>
      <c r="H5155" s="1505" t="str" cm="1">
        <f t="array" aca="1" ref="H5155" ca="1">IF(I5155&lt;&gt;"",INDIRECT("'"&amp;I5155&amp;"'!"&amp;J5155),"")</f>
        <v/>
      </c>
      <c r="I5155" s="1510"/>
      <c r="J5155" s="1506"/>
      <c r="K5155" s="4"/>
    </row>
    <row r="5156" spans="1:11" ht="15">
      <c r="A5156" s="5">
        <v>5097</v>
      </c>
      <c r="B5156" s="721"/>
      <c r="F5156" s="4" t="s">
        <v>4914</v>
      </c>
      <c r="G5156" s="1" t="b">
        <f t="shared" ca="1" si="82"/>
        <v>1</v>
      </c>
      <c r="H5156" s="1505" t="str" cm="1">
        <f t="array" aca="1" ref="H5156" ca="1">IF(I5156&lt;&gt;"",INDIRECT("'"&amp;I5156&amp;"'!"&amp;J5156),"")</f>
        <v/>
      </c>
      <c r="I5156" s="1510"/>
      <c r="J5156" s="1506"/>
      <c r="K5156" s="4"/>
    </row>
    <row r="5157" spans="1:11" ht="15">
      <c r="A5157" s="5">
        <v>5098</v>
      </c>
      <c r="B5157" s="721"/>
      <c r="F5157" s="4" t="s">
        <v>4914</v>
      </c>
      <c r="G5157" s="1" t="b">
        <f t="shared" ca="1" si="82"/>
        <v>1</v>
      </c>
      <c r="H5157" s="1505" t="str" cm="1">
        <f t="array" aca="1" ref="H5157" ca="1">IF(I5157&lt;&gt;"",INDIRECT("'"&amp;I5157&amp;"'!"&amp;J5157),"")</f>
        <v/>
      </c>
      <c r="I5157" s="1510"/>
      <c r="J5157" s="1506"/>
      <c r="K5157" s="4"/>
    </row>
    <row r="5158" spans="1:11" ht="15">
      <c r="A5158" s="5">
        <v>5099</v>
      </c>
      <c r="B5158" s="721"/>
      <c r="F5158" s="4" t="s">
        <v>4914</v>
      </c>
      <c r="G5158" s="1" t="b">
        <f t="shared" ca="1" si="82"/>
        <v>1</v>
      </c>
      <c r="H5158" s="1505" t="str" cm="1">
        <f t="array" aca="1" ref="H5158" ca="1">IF(I5158&lt;&gt;"",INDIRECT("'"&amp;I5158&amp;"'!"&amp;J5158),"")</f>
        <v/>
      </c>
      <c r="I5158" s="1510"/>
      <c r="J5158" s="1506"/>
      <c r="K5158" s="4"/>
    </row>
    <row r="5159" spans="1:11" ht="15">
      <c r="A5159">
        <v>5100</v>
      </c>
      <c r="B5159" s="721">
        <f>'Revenues 10-15'!C143</f>
        <v>657130</v>
      </c>
      <c r="F5159" s="4"/>
      <c r="G5159" s="1" t="b">
        <f t="shared" ca="1" si="82"/>
        <v>1</v>
      </c>
      <c r="H5159" s="1505" cm="1">
        <f t="array" aca="1" ref="H5159" ca="1">IF(I5159&lt;&gt;"",INDIRECT("'"&amp;I5159&amp;"'!"&amp;J5159),"")</f>
        <v>657130</v>
      </c>
      <c r="I5159" s="1510" t="s">
        <v>5915</v>
      </c>
      <c r="J5159" s="1506" t="s">
        <v>6084</v>
      </c>
      <c r="K5159" s="4"/>
    </row>
    <row r="5160" spans="1:11" ht="15">
      <c r="A5160" s="5">
        <v>5101</v>
      </c>
      <c r="B5160" s="721"/>
      <c r="F5160" s="4" t="s">
        <v>4914</v>
      </c>
      <c r="G5160" s="1" t="b">
        <f t="shared" ca="1" si="82"/>
        <v>1</v>
      </c>
      <c r="H5160" s="1505" t="str" cm="1">
        <f t="array" aca="1" ref="H5160" ca="1">IF(I5160&lt;&gt;"",INDIRECT("'"&amp;I5160&amp;"'!"&amp;J5160),"")</f>
        <v/>
      </c>
      <c r="I5160" s="1510"/>
      <c r="J5160" s="1506"/>
      <c r="K5160" s="4"/>
    </row>
    <row r="5161" spans="1:11" ht="15">
      <c r="A5161">
        <v>5102</v>
      </c>
      <c r="B5161" s="721">
        <f>'Revenues 10-15'!C145</f>
        <v>0</v>
      </c>
      <c r="C5161" s="2" t="s">
        <v>504</v>
      </c>
      <c r="F5161" s="4"/>
      <c r="G5161" s="1" t="b">
        <f t="shared" ca="1" si="82"/>
        <v>1</v>
      </c>
      <c r="H5161" s="1505" cm="1">
        <f t="array" aca="1" ref="H5161" ca="1">IF(I5161&lt;&gt;"",INDIRECT("'"&amp;I5161&amp;"'!"&amp;J5161),"")</f>
        <v>0</v>
      </c>
      <c r="I5161" s="1510" t="s">
        <v>5915</v>
      </c>
      <c r="J5161" s="1506" t="s">
        <v>6085</v>
      </c>
      <c r="K5161" s="4"/>
    </row>
    <row r="5162" spans="1:11" ht="15">
      <c r="A5162">
        <v>5103</v>
      </c>
      <c r="B5162" s="721">
        <f>'Revenues 10-15'!C146</f>
        <v>0</v>
      </c>
      <c r="F5162" s="4"/>
      <c r="G5162" s="1" t="b">
        <f t="shared" ca="1" si="82"/>
        <v>1</v>
      </c>
      <c r="H5162" s="1505" cm="1">
        <f t="array" aca="1" ref="H5162" ca="1">IF(I5162&lt;&gt;"",INDIRECT("'"&amp;I5162&amp;"'!"&amp;J5162),"")</f>
        <v>0</v>
      </c>
      <c r="I5162" s="1510" t="s">
        <v>5915</v>
      </c>
      <c r="J5162" s="1506" t="s">
        <v>6086</v>
      </c>
      <c r="K5162" s="4"/>
    </row>
    <row r="5163" spans="1:11" ht="15">
      <c r="A5163">
        <v>5104</v>
      </c>
      <c r="B5163" s="721">
        <f>'Revenues 10-15'!C147</f>
        <v>0</v>
      </c>
      <c r="F5163" s="4"/>
      <c r="G5163" s="1" t="b">
        <f t="shared" ca="1" si="82"/>
        <v>1</v>
      </c>
      <c r="H5163" s="1505" cm="1">
        <f t="array" aca="1" ref="H5163" ca="1">IF(I5163&lt;&gt;"",INDIRECT("'"&amp;I5163&amp;"'!"&amp;J5163),"")</f>
        <v>0</v>
      </c>
      <c r="I5163" s="1510" t="s">
        <v>5915</v>
      </c>
      <c r="J5163" s="1506" t="s">
        <v>6087</v>
      </c>
      <c r="K5163" s="4"/>
    </row>
    <row r="5164" spans="1:11" ht="15">
      <c r="A5164" s="5">
        <v>5105</v>
      </c>
      <c r="B5164" s="721"/>
      <c r="F5164" s="4" t="s">
        <v>4914</v>
      </c>
      <c r="G5164" s="1" t="b">
        <f t="shared" ca="1" si="82"/>
        <v>1</v>
      </c>
      <c r="H5164" s="1505" t="str" cm="1">
        <f t="array" aca="1" ref="H5164" ca="1">IF(I5164&lt;&gt;"",INDIRECT("'"&amp;I5164&amp;"'!"&amp;J5164),"")</f>
        <v/>
      </c>
      <c r="I5164" s="1510"/>
      <c r="J5164" s="1506"/>
      <c r="K5164" s="4"/>
    </row>
    <row r="5165" spans="1:11" ht="15">
      <c r="A5165">
        <v>5106</v>
      </c>
      <c r="B5165" s="721">
        <f>'Revenues 10-15'!C148</f>
        <v>92993</v>
      </c>
      <c r="C5165" s="2" t="s">
        <v>504</v>
      </c>
      <c r="F5165" s="4"/>
      <c r="G5165" s="1" t="b">
        <f t="shared" ca="1" si="82"/>
        <v>1</v>
      </c>
      <c r="H5165" s="1505" cm="1">
        <f t="array" aca="1" ref="H5165" ca="1">IF(I5165&lt;&gt;"",INDIRECT("'"&amp;I5165&amp;"'!"&amp;J5165),"")</f>
        <v>92993</v>
      </c>
      <c r="I5165" s="1510" t="s">
        <v>5915</v>
      </c>
      <c r="J5165" s="1506" t="s">
        <v>6088</v>
      </c>
      <c r="K5165" s="4"/>
    </row>
    <row r="5166" spans="1:11" ht="15">
      <c r="A5166">
        <v>5107</v>
      </c>
      <c r="B5166" s="721">
        <f>'Revenues 10-15'!C150</f>
        <v>147095</v>
      </c>
      <c r="F5166" s="4"/>
      <c r="G5166" s="1" t="b">
        <f t="shared" ca="1" si="82"/>
        <v>1</v>
      </c>
      <c r="H5166" s="1505" cm="1">
        <f t="array" aca="1" ref="H5166" ca="1">IF(I5166&lt;&gt;"",INDIRECT("'"&amp;I5166&amp;"'!"&amp;J5166),"")</f>
        <v>147095</v>
      </c>
      <c r="I5166" s="1510" t="s">
        <v>5915</v>
      </c>
      <c r="J5166" s="1506" t="s">
        <v>6089</v>
      </c>
      <c r="K5166" s="4"/>
    </row>
    <row r="5167" spans="1:11" ht="15">
      <c r="A5167" s="5">
        <v>5108</v>
      </c>
      <c r="B5167" s="721"/>
      <c r="F5167" s="4" t="s">
        <v>4914</v>
      </c>
      <c r="G5167" s="1" t="b">
        <f t="shared" ca="1" si="82"/>
        <v>1</v>
      </c>
      <c r="H5167" s="1505" t="str" cm="1">
        <f t="array" aca="1" ref="H5167" ca="1">IF(I5167&lt;&gt;"",INDIRECT("'"&amp;I5167&amp;"'!"&amp;J5167),"")</f>
        <v/>
      </c>
      <c r="I5167" s="1510"/>
      <c r="J5167" s="1506"/>
      <c r="K5167" s="4"/>
    </row>
    <row r="5168" spans="1:11" ht="15">
      <c r="A5168" s="5">
        <v>5109</v>
      </c>
      <c r="B5168" s="721"/>
      <c r="F5168" s="4" t="s">
        <v>4914</v>
      </c>
      <c r="G5168" s="1" t="b">
        <f t="shared" ca="1" si="82"/>
        <v>1</v>
      </c>
      <c r="H5168" s="1505" t="str" cm="1">
        <f t="array" aca="1" ref="H5168" ca="1">IF(I5168&lt;&gt;"",INDIRECT("'"&amp;I5168&amp;"'!"&amp;J5168),"")</f>
        <v/>
      </c>
      <c r="I5168" s="1510"/>
      <c r="J5168" s="1506"/>
      <c r="K5168" s="4"/>
    </row>
    <row r="5169" spans="1:11" ht="15">
      <c r="A5169">
        <v>5110</v>
      </c>
      <c r="B5169" s="721">
        <f>'Revenues 10-15'!C151</f>
        <v>0</v>
      </c>
      <c r="F5169" s="4"/>
      <c r="G5169" s="1" t="b">
        <f t="shared" ca="1" si="82"/>
        <v>1</v>
      </c>
      <c r="H5169" s="1505" cm="1">
        <f t="array" aca="1" ref="H5169" ca="1">IF(I5169&lt;&gt;"",INDIRECT("'"&amp;I5169&amp;"'!"&amp;J5169),"")</f>
        <v>0</v>
      </c>
      <c r="I5169" s="1510" t="s">
        <v>5915</v>
      </c>
      <c r="J5169" s="1506" t="s">
        <v>6090</v>
      </c>
      <c r="K5169" s="4"/>
    </row>
    <row r="5170" spans="1:11" ht="15">
      <c r="A5170" s="5">
        <v>5111</v>
      </c>
      <c r="B5170" s="721"/>
      <c r="F5170" s="4" t="s">
        <v>4914</v>
      </c>
      <c r="G5170" s="1" t="b">
        <f t="shared" ca="1" si="82"/>
        <v>1</v>
      </c>
      <c r="H5170" s="1505" t="str" cm="1">
        <f t="array" aca="1" ref="H5170" ca="1">IF(I5170&lt;&gt;"",INDIRECT("'"&amp;I5170&amp;"'!"&amp;J5170),"")</f>
        <v/>
      </c>
      <c r="I5170" s="1510"/>
      <c r="J5170" s="1506"/>
      <c r="K5170" s="4"/>
    </row>
    <row r="5171" spans="1:11" ht="15">
      <c r="A5171" s="5">
        <v>5112</v>
      </c>
      <c r="B5171" s="721"/>
      <c r="F5171" s="4" t="s">
        <v>4914</v>
      </c>
      <c r="G5171" s="1" t="b">
        <f t="shared" ca="1" si="82"/>
        <v>1</v>
      </c>
      <c r="H5171" s="1505" t="str" cm="1">
        <f t="array" aca="1" ref="H5171" ca="1">IF(I5171&lt;&gt;"",INDIRECT("'"&amp;I5171&amp;"'!"&amp;J5171),"")</f>
        <v/>
      </c>
      <c r="I5171" s="1510"/>
      <c r="J5171" s="1506"/>
      <c r="K5171" s="4"/>
    </row>
    <row r="5172" spans="1:11" ht="15">
      <c r="A5172" s="5">
        <v>5113</v>
      </c>
      <c r="B5172" s="721"/>
      <c r="F5172" s="4" t="s">
        <v>4914</v>
      </c>
      <c r="G5172" s="1" t="b">
        <f t="shared" ca="1" si="82"/>
        <v>1</v>
      </c>
      <c r="H5172" s="1505" t="str" cm="1">
        <f t="array" aca="1" ref="H5172" ca="1">IF(I5172&lt;&gt;"",INDIRECT("'"&amp;I5172&amp;"'!"&amp;J5172),"")</f>
        <v/>
      </c>
      <c r="I5172" s="1510"/>
      <c r="J5172" s="1506"/>
      <c r="K5172" s="4"/>
    </row>
    <row r="5173" spans="1:11" ht="15">
      <c r="A5173">
        <v>5114</v>
      </c>
      <c r="B5173" s="721">
        <f>'Revenues 10-15'!C154</f>
        <v>0</v>
      </c>
      <c r="F5173" s="4"/>
      <c r="G5173" s="1" t="b">
        <f t="shared" ca="1" si="82"/>
        <v>1</v>
      </c>
      <c r="H5173" s="1505" cm="1">
        <f t="array" aca="1" ref="H5173" ca="1">IF(I5173&lt;&gt;"",INDIRECT("'"&amp;I5173&amp;"'!"&amp;J5173),"")</f>
        <v>0</v>
      </c>
      <c r="I5173" s="1510" t="s">
        <v>5915</v>
      </c>
      <c r="J5173" s="1506" t="s">
        <v>6091</v>
      </c>
      <c r="K5173" s="4"/>
    </row>
    <row r="5174" spans="1:11" ht="15">
      <c r="A5174" s="5">
        <v>5115</v>
      </c>
      <c r="B5174" s="721"/>
      <c r="F5174" s="4" t="s">
        <v>4914</v>
      </c>
      <c r="G5174" s="1" t="b">
        <f t="shared" ca="1" si="82"/>
        <v>1</v>
      </c>
      <c r="H5174" s="1505" t="str" cm="1">
        <f t="array" aca="1" ref="H5174" ca="1">IF(I5174&lt;&gt;"",INDIRECT("'"&amp;I5174&amp;"'!"&amp;J5174),"")</f>
        <v/>
      </c>
      <c r="I5174" s="1510"/>
      <c r="J5174" s="1506"/>
      <c r="K5174" s="4"/>
    </row>
    <row r="5175" spans="1:11" ht="15">
      <c r="A5175">
        <v>5116</v>
      </c>
      <c r="B5175" s="721">
        <f>'Revenues 10-15'!C155</f>
        <v>0</v>
      </c>
      <c r="F5175" s="4"/>
      <c r="G5175" s="1" t="b">
        <f t="shared" ca="1" si="82"/>
        <v>1</v>
      </c>
      <c r="H5175" s="1505" cm="1">
        <f t="array" aca="1" ref="H5175" ca="1">IF(I5175&lt;&gt;"",INDIRECT("'"&amp;I5175&amp;"'!"&amp;J5175),"")</f>
        <v>0</v>
      </c>
      <c r="I5175" s="1510" t="s">
        <v>5915</v>
      </c>
      <c r="J5175" s="1506" t="s">
        <v>5274</v>
      </c>
      <c r="K5175" s="4"/>
    </row>
    <row r="5176" spans="1:11" ht="15">
      <c r="A5176">
        <v>5117</v>
      </c>
      <c r="B5176" s="721">
        <f>'Revenues 10-15'!C157</f>
        <v>0</v>
      </c>
      <c r="F5176" s="4"/>
      <c r="G5176" s="1" t="b">
        <f t="shared" ca="1" si="82"/>
        <v>1</v>
      </c>
      <c r="H5176" s="1505" cm="1">
        <f t="array" aca="1" ref="H5176" ca="1">IF(I5176&lt;&gt;"",INDIRECT("'"&amp;I5176&amp;"'!"&amp;J5176),"")</f>
        <v>0</v>
      </c>
      <c r="I5176" s="1510" t="s">
        <v>5915</v>
      </c>
      <c r="J5176" s="1506" t="s">
        <v>6092</v>
      </c>
      <c r="K5176" s="4"/>
    </row>
    <row r="5177" spans="1:11" ht="15">
      <c r="A5177" s="5">
        <v>5118</v>
      </c>
      <c r="B5177" s="721"/>
      <c r="F5177" s="4" t="s">
        <v>4914</v>
      </c>
      <c r="G5177" s="1" t="b">
        <f t="shared" ca="1" si="82"/>
        <v>1</v>
      </c>
      <c r="H5177" s="1505" t="str" cm="1">
        <f t="array" aca="1" ref="H5177" ca="1">IF(I5177&lt;&gt;"",INDIRECT("'"&amp;I5177&amp;"'!"&amp;J5177),"")</f>
        <v/>
      </c>
      <c r="I5177" s="1510"/>
      <c r="J5177" s="1506"/>
      <c r="K5177" s="4"/>
    </row>
    <row r="5178" spans="1:11" ht="15">
      <c r="A5178" s="5">
        <v>5119</v>
      </c>
      <c r="B5178" s="721"/>
      <c r="C5178" s="2" t="s">
        <v>504</v>
      </c>
      <c r="F5178" s="4" t="s">
        <v>4914</v>
      </c>
      <c r="G5178" s="1" t="b">
        <f t="shared" ca="1" si="82"/>
        <v>1</v>
      </c>
      <c r="H5178" s="1505" t="str" cm="1">
        <f t="array" aca="1" ref="H5178" ca="1">IF(I5178&lt;&gt;"",INDIRECT("'"&amp;I5178&amp;"'!"&amp;J5178),"")</f>
        <v/>
      </c>
      <c r="I5178" s="1510"/>
      <c r="J5178" s="1506"/>
      <c r="K5178" s="4"/>
    </row>
    <row r="5179" spans="1:11" ht="15">
      <c r="A5179">
        <v>5120</v>
      </c>
      <c r="B5179" s="721">
        <f>'Revenues 10-15'!C158</f>
        <v>0</v>
      </c>
      <c r="F5179" s="4"/>
      <c r="G5179" s="1" t="b">
        <f t="shared" ca="1" si="82"/>
        <v>1</v>
      </c>
      <c r="H5179" s="1505" cm="1">
        <f t="array" aca="1" ref="H5179" ca="1">IF(I5179&lt;&gt;"",INDIRECT("'"&amp;I5179&amp;"'!"&amp;J5179),"")</f>
        <v>0</v>
      </c>
      <c r="I5179" s="1510" t="s">
        <v>5915</v>
      </c>
      <c r="J5179" s="1506" t="s">
        <v>6093</v>
      </c>
      <c r="K5179" s="4"/>
    </row>
    <row r="5180" spans="1:11" ht="15">
      <c r="A5180" s="5">
        <v>5121</v>
      </c>
      <c r="B5180" s="721"/>
      <c r="F5180" s="4" t="s">
        <v>4914</v>
      </c>
      <c r="G5180" s="1" t="b">
        <f t="shared" ca="1" si="82"/>
        <v>1</v>
      </c>
      <c r="H5180" s="1505" t="str" cm="1">
        <f t="array" aca="1" ref="H5180" ca="1">IF(I5180&lt;&gt;"",INDIRECT("'"&amp;I5180&amp;"'!"&amp;J5180),"")</f>
        <v/>
      </c>
      <c r="I5180" s="1510"/>
      <c r="J5180" s="1506"/>
      <c r="K5180" s="4"/>
    </row>
    <row r="5181" spans="1:11" ht="15">
      <c r="A5181" s="5">
        <v>5122</v>
      </c>
      <c r="B5181" s="721"/>
      <c r="F5181" s="4" t="s">
        <v>4914</v>
      </c>
      <c r="G5181" s="1" t="b">
        <f t="shared" ca="1" si="82"/>
        <v>1</v>
      </c>
      <c r="H5181" s="1505" t="str" cm="1">
        <f t="array" aca="1" ref="H5181" ca="1">IF(I5181&lt;&gt;"",INDIRECT("'"&amp;I5181&amp;"'!"&amp;J5181),"")</f>
        <v/>
      </c>
      <c r="I5181" s="1510"/>
      <c r="J5181" s="1506"/>
      <c r="K5181" s="4"/>
    </row>
    <row r="5182" spans="1:11" ht="15">
      <c r="A5182" s="5">
        <v>5123</v>
      </c>
      <c r="B5182" s="721"/>
      <c r="F5182" s="4" t="s">
        <v>4914</v>
      </c>
      <c r="G5182" s="1" t="b">
        <f t="shared" ca="1" si="82"/>
        <v>1</v>
      </c>
      <c r="H5182" s="1505" t="str" cm="1">
        <f t="array" aca="1" ref="H5182" ca="1">IF(I5182&lt;&gt;"",INDIRECT("'"&amp;I5182&amp;"'!"&amp;J5182),"")</f>
        <v/>
      </c>
      <c r="I5182" s="1510"/>
      <c r="J5182" s="1506"/>
      <c r="K5182" s="4"/>
    </row>
    <row r="5183" spans="1:11" ht="15">
      <c r="A5183" s="5">
        <v>5124</v>
      </c>
      <c r="B5183" s="721"/>
      <c r="F5183" s="4" t="s">
        <v>4914</v>
      </c>
      <c r="G5183" s="1" t="b">
        <f t="shared" ca="1" si="82"/>
        <v>1</v>
      </c>
      <c r="H5183" s="1505" t="str" cm="1">
        <f t="array" aca="1" ref="H5183" ca="1">IF(I5183&lt;&gt;"",INDIRECT("'"&amp;I5183&amp;"'!"&amp;J5183),"")</f>
        <v/>
      </c>
      <c r="I5183" s="1510"/>
      <c r="J5183" s="1506"/>
      <c r="K5183" s="4"/>
    </row>
    <row r="5184" spans="1:11" ht="15">
      <c r="A5184" s="5">
        <v>5125</v>
      </c>
      <c r="B5184" s="721"/>
      <c r="F5184" s="4" t="s">
        <v>4914</v>
      </c>
      <c r="G5184" s="1" t="b">
        <f t="shared" ca="1" si="82"/>
        <v>1</v>
      </c>
      <c r="H5184" s="1505" t="str" cm="1">
        <f t="array" aca="1" ref="H5184" ca="1">IF(I5184&lt;&gt;"",INDIRECT("'"&amp;I5184&amp;"'!"&amp;J5184),"")</f>
        <v/>
      </c>
      <c r="I5184" s="1510"/>
      <c r="J5184" s="1506"/>
      <c r="K5184" s="4"/>
    </row>
    <row r="5185" spans="1:11" ht="15">
      <c r="A5185">
        <v>5126</v>
      </c>
      <c r="B5185" s="721">
        <f>'Revenues 10-15'!C159</f>
        <v>0</v>
      </c>
      <c r="F5185" s="4"/>
      <c r="G5185" s="1" t="b">
        <f t="shared" ca="1" si="82"/>
        <v>1</v>
      </c>
      <c r="H5185" s="1505" cm="1">
        <f t="array" aca="1" ref="H5185" ca="1">IF(I5185&lt;&gt;"",INDIRECT("'"&amp;I5185&amp;"'!"&amp;J5185),"")</f>
        <v>0</v>
      </c>
      <c r="I5185" s="1510" t="s">
        <v>5915</v>
      </c>
      <c r="J5185" s="1506" t="s">
        <v>6094</v>
      </c>
      <c r="K5185" s="4"/>
    </row>
    <row r="5186" spans="1:11" ht="15">
      <c r="A5186" s="5">
        <v>5127</v>
      </c>
      <c r="B5186" s="721"/>
      <c r="F5186" s="4" t="s">
        <v>4914</v>
      </c>
      <c r="G5186" s="1" t="b">
        <f t="shared" ca="1" si="82"/>
        <v>1</v>
      </c>
      <c r="H5186" s="1505" t="str" cm="1">
        <f t="array" aca="1" ref="H5186" ca="1">IF(I5186&lt;&gt;"",INDIRECT("'"&amp;I5186&amp;"'!"&amp;J5186),"")</f>
        <v/>
      </c>
      <c r="I5186" s="1510"/>
      <c r="J5186" s="1506"/>
      <c r="K5186" s="4"/>
    </row>
    <row r="5187" spans="1:11" ht="15">
      <c r="A5187" s="5">
        <v>5128</v>
      </c>
      <c r="B5187" s="721"/>
      <c r="F5187" s="4" t="s">
        <v>4914</v>
      </c>
      <c r="G5187" s="1" t="b">
        <f t="shared" ca="1" si="82"/>
        <v>1</v>
      </c>
      <c r="H5187" s="1505" t="str" cm="1">
        <f t="array" aca="1" ref="H5187" ca="1">IF(I5187&lt;&gt;"",INDIRECT("'"&amp;I5187&amp;"'!"&amp;J5187),"")</f>
        <v/>
      </c>
      <c r="I5187" s="1510"/>
      <c r="J5187" s="1506"/>
      <c r="K5187" s="4"/>
    </row>
    <row r="5188" spans="1:11" ht="15">
      <c r="A5188" s="5">
        <v>5129</v>
      </c>
      <c r="B5188" s="721"/>
      <c r="F5188" s="4" t="s">
        <v>4914</v>
      </c>
      <c r="G5188" s="1" t="b">
        <f t="shared" ca="1" si="82"/>
        <v>1</v>
      </c>
      <c r="H5188" s="1505" t="str" cm="1">
        <f t="array" aca="1" ref="H5188" ca="1">IF(I5188&lt;&gt;"",INDIRECT("'"&amp;I5188&amp;"'!"&amp;J5188),"")</f>
        <v/>
      </c>
      <c r="I5188" s="1510"/>
      <c r="J5188" s="1506"/>
      <c r="K5188" s="4"/>
    </row>
    <row r="5189" spans="1:11" ht="15">
      <c r="A5189" s="5">
        <v>5130</v>
      </c>
      <c r="B5189" s="721"/>
      <c r="F5189" s="4" t="s">
        <v>4914</v>
      </c>
      <c r="G5189" s="1" t="b">
        <f t="shared" ca="1" si="82"/>
        <v>1</v>
      </c>
      <c r="H5189" s="1505" t="str" cm="1">
        <f t="array" aca="1" ref="H5189" ca="1">IF(I5189&lt;&gt;"",INDIRECT("'"&amp;I5189&amp;"'!"&amp;J5189),"")</f>
        <v/>
      </c>
      <c r="I5189" s="1510"/>
      <c r="J5189" s="1506"/>
      <c r="K5189" s="4"/>
    </row>
    <row r="5190" spans="1:11" ht="15">
      <c r="A5190" s="5">
        <v>5131</v>
      </c>
      <c r="B5190" s="721"/>
      <c r="F5190" s="4" t="s">
        <v>4914</v>
      </c>
      <c r="G5190" s="1" t="b">
        <f t="shared" ca="1" si="82"/>
        <v>1</v>
      </c>
      <c r="H5190" s="1505" t="str" cm="1">
        <f t="array" aca="1" ref="H5190" ca="1">IF(I5190&lt;&gt;"",INDIRECT("'"&amp;I5190&amp;"'!"&amp;J5190),"")</f>
        <v/>
      </c>
      <c r="I5190" s="1510"/>
      <c r="J5190" s="1506"/>
      <c r="K5190" s="4"/>
    </row>
    <row r="5191" spans="1:11" ht="15">
      <c r="A5191" s="5">
        <v>5132</v>
      </c>
      <c r="B5191" s="721"/>
      <c r="F5191" s="4" t="s">
        <v>4914</v>
      </c>
      <c r="G5191" s="1" t="b">
        <f t="shared" ca="1" si="82"/>
        <v>1</v>
      </c>
      <c r="H5191" s="1505" t="str" cm="1">
        <f t="array" aca="1" ref="H5191" ca="1">IF(I5191&lt;&gt;"",INDIRECT("'"&amp;I5191&amp;"'!"&amp;J5191),"")</f>
        <v/>
      </c>
      <c r="I5191" s="1510"/>
      <c r="J5191" s="1506"/>
      <c r="K5191" s="4"/>
    </row>
    <row r="5192" spans="1:11" ht="15">
      <c r="A5192">
        <v>5133</v>
      </c>
      <c r="B5192" s="721">
        <f>'Revenues 10-15'!C160</f>
        <v>0</v>
      </c>
      <c r="F5192" s="4"/>
      <c r="G5192" s="1" t="b">
        <f t="shared" ca="1" si="82"/>
        <v>1</v>
      </c>
      <c r="H5192" s="1505" cm="1">
        <f t="array" aca="1" ref="H5192" ca="1">IF(I5192&lt;&gt;"",INDIRECT("'"&amp;I5192&amp;"'!"&amp;J5192),"")</f>
        <v>0</v>
      </c>
      <c r="I5192" s="1510" t="s">
        <v>5915</v>
      </c>
      <c r="J5192" s="1506" t="s">
        <v>6095</v>
      </c>
      <c r="K5192" s="4"/>
    </row>
    <row r="5193" spans="1:11" ht="15">
      <c r="A5193" s="5">
        <v>5134</v>
      </c>
      <c r="B5193" s="721"/>
      <c r="F5193" s="4" t="s">
        <v>4914</v>
      </c>
      <c r="G5193" s="1" t="b">
        <f t="shared" ca="1" si="82"/>
        <v>1</v>
      </c>
      <c r="H5193" s="1505" t="str" cm="1">
        <f t="array" aca="1" ref="H5193" ca="1">IF(I5193&lt;&gt;"",INDIRECT("'"&amp;I5193&amp;"'!"&amp;J5193),"")</f>
        <v/>
      </c>
      <c r="I5193" s="1510"/>
      <c r="J5193" s="1506"/>
      <c r="K5193" s="4"/>
    </row>
    <row r="5194" spans="1:11" ht="15">
      <c r="A5194">
        <v>5135</v>
      </c>
      <c r="B5194" s="721">
        <f>'Revenues 10-15'!C161</f>
        <v>7644594</v>
      </c>
      <c r="F5194" s="4"/>
      <c r="G5194" s="1" t="b">
        <f t="shared" ca="1" si="82"/>
        <v>1</v>
      </c>
      <c r="H5194" s="1505" cm="1">
        <f t="array" aca="1" ref="H5194" ca="1">IF(I5194&lt;&gt;"",INDIRECT("'"&amp;I5194&amp;"'!"&amp;J5194),"")</f>
        <v>7644594</v>
      </c>
      <c r="I5194" s="1510" t="s">
        <v>5915</v>
      </c>
      <c r="J5194" s="1506" t="s">
        <v>6096</v>
      </c>
      <c r="K5194" s="4"/>
    </row>
    <row r="5195" spans="1:11" ht="15">
      <c r="A5195" s="5">
        <v>5136</v>
      </c>
      <c r="B5195" s="721"/>
      <c r="F5195" s="4" t="s">
        <v>4914</v>
      </c>
      <c r="G5195" s="1" t="b">
        <f t="shared" ca="1" si="82"/>
        <v>1</v>
      </c>
      <c r="H5195" s="1505" t="str" cm="1">
        <f t="array" aca="1" ref="H5195" ca="1">IF(I5195&lt;&gt;"",INDIRECT("'"&amp;I5195&amp;"'!"&amp;J5195),"")</f>
        <v/>
      </c>
      <c r="I5195" s="1510"/>
      <c r="J5195" s="1506"/>
      <c r="K5195" s="4"/>
    </row>
    <row r="5196" spans="1:11" ht="15">
      <c r="A5196" s="5">
        <v>5137</v>
      </c>
      <c r="B5196" s="721"/>
      <c r="F5196" s="4" t="s">
        <v>4914</v>
      </c>
      <c r="G5196" s="1" t="b">
        <f t="shared" ca="1" si="82"/>
        <v>1</v>
      </c>
      <c r="H5196" s="1505" t="str" cm="1">
        <f t="array" aca="1" ref="H5196" ca="1">IF(I5196&lt;&gt;"",INDIRECT("'"&amp;I5196&amp;"'!"&amp;J5196),"")</f>
        <v/>
      </c>
      <c r="I5196" s="1510"/>
      <c r="J5196" s="1506"/>
      <c r="K5196" s="4"/>
    </row>
    <row r="5197" spans="1:11" ht="15">
      <c r="A5197" s="5">
        <v>5138</v>
      </c>
      <c r="B5197" s="721"/>
      <c r="D5197" s="4" t="s">
        <v>1385</v>
      </c>
      <c r="F5197" s="4" t="s">
        <v>4914</v>
      </c>
      <c r="G5197" s="1" t="b">
        <f t="shared" ca="1" si="82"/>
        <v>1</v>
      </c>
      <c r="H5197" s="1505" t="str" cm="1">
        <f t="array" aca="1" ref="H5197" ca="1">IF(I5197&lt;&gt;"",INDIRECT("'"&amp;I5197&amp;"'!"&amp;J5197),"")</f>
        <v/>
      </c>
      <c r="I5197" s="1510"/>
      <c r="J5197" s="1506"/>
      <c r="K5197" s="4"/>
    </row>
    <row r="5198" spans="1:11" ht="15">
      <c r="A5198" s="5">
        <v>5139</v>
      </c>
      <c r="B5198" s="721"/>
      <c r="D5198" s="4" t="s">
        <v>1385</v>
      </c>
      <c r="F5198" s="4" t="s">
        <v>4914</v>
      </c>
      <c r="G5198" s="1" t="b">
        <f t="shared" ca="1" si="82"/>
        <v>1</v>
      </c>
      <c r="H5198" s="1505" t="str" cm="1">
        <f t="array" aca="1" ref="H5198" ca="1">IF(I5198&lt;&gt;"",INDIRECT("'"&amp;I5198&amp;"'!"&amp;J5198),"")</f>
        <v/>
      </c>
      <c r="I5198" s="1510"/>
      <c r="J5198" s="1506"/>
      <c r="K5198" s="4"/>
    </row>
    <row r="5199" spans="1:11" ht="15">
      <c r="A5199" s="5">
        <v>5140</v>
      </c>
      <c r="B5199" s="721"/>
      <c r="F5199" s="4" t="s">
        <v>4914</v>
      </c>
      <c r="G5199" s="1" t="b">
        <f t="shared" ca="1" si="82"/>
        <v>1</v>
      </c>
      <c r="H5199" s="1505" t="str" cm="1">
        <f t="array" aca="1" ref="H5199" ca="1">IF(I5199&lt;&gt;"",INDIRECT("'"&amp;I5199&amp;"'!"&amp;J5199),"")</f>
        <v/>
      </c>
      <c r="I5199" s="1510"/>
      <c r="J5199" s="1506"/>
      <c r="K5199" s="4"/>
    </row>
    <row r="5200" spans="1:11" ht="15">
      <c r="A5200" s="5">
        <v>5141</v>
      </c>
      <c r="B5200" s="721"/>
      <c r="F5200" s="4" t="s">
        <v>4914</v>
      </c>
      <c r="G5200" s="1" t="b">
        <f t="shared" ca="1" si="82"/>
        <v>1</v>
      </c>
      <c r="H5200" s="1505" t="str" cm="1">
        <f t="array" aca="1" ref="H5200" ca="1">IF(I5200&lt;&gt;"",INDIRECT("'"&amp;I5200&amp;"'!"&amp;J5200),"")</f>
        <v/>
      </c>
      <c r="I5200" s="1510"/>
      <c r="J5200" s="1506"/>
      <c r="K5200" s="4"/>
    </row>
    <row r="5201" spans="1:11" ht="15">
      <c r="A5201" s="5">
        <v>5142</v>
      </c>
      <c r="B5201" s="721"/>
      <c r="F5201" s="4" t="s">
        <v>4914</v>
      </c>
      <c r="G5201" s="1" t="b">
        <f t="shared" ca="1" si="82"/>
        <v>1</v>
      </c>
      <c r="H5201" s="1505" t="str" cm="1">
        <f t="array" aca="1" ref="H5201" ca="1">IF(I5201&lt;&gt;"",INDIRECT("'"&amp;I5201&amp;"'!"&amp;J5201),"")</f>
        <v/>
      </c>
      <c r="I5201" s="1510"/>
      <c r="J5201" s="1506"/>
      <c r="K5201" s="4"/>
    </row>
    <row r="5202" spans="1:11" ht="15">
      <c r="A5202" s="5">
        <v>5143</v>
      </c>
      <c r="B5202" s="721"/>
      <c r="F5202" s="4" t="s">
        <v>4914</v>
      </c>
      <c r="G5202" s="1" t="b">
        <f t="shared" ca="1" si="82"/>
        <v>1</v>
      </c>
      <c r="H5202" s="1505" t="str" cm="1">
        <f t="array" aca="1" ref="H5202" ca="1">IF(I5202&lt;&gt;"",INDIRECT("'"&amp;I5202&amp;"'!"&amp;J5202),"")</f>
        <v/>
      </c>
      <c r="I5202" s="1510"/>
      <c r="J5202" s="1506"/>
      <c r="K5202" s="4"/>
    </row>
    <row r="5203" spans="1:11" ht="15">
      <c r="A5203" s="5">
        <v>5144</v>
      </c>
      <c r="B5203" s="721"/>
      <c r="F5203" s="4" t="s">
        <v>4914</v>
      </c>
      <c r="G5203" s="1" t="b">
        <f t="shared" ca="1" si="82"/>
        <v>1</v>
      </c>
      <c r="H5203" s="1505" t="str" cm="1">
        <f t="array" aca="1" ref="H5203" ca="1">IF(I5203&lt;&gt;"",INDIRECT("'"&amp;I5203&amp;"'!"&amp;J5203),"")</f>
        <v/>
      </c>
      <c r="I5203" s="1510"/>
      <c r="J5203" s="1506"/>
      <c r="K5203" s="4"/>
    </row>
    <row r="5204" spans="1:11" ht="15">
      <c r="A5204" s="5">
        <v>5145</v>
      </c>
      <c r="B5204" s="721"/>
      <c r="F5204" s="4" t="s">
        <v>4914</v>
      </c>
      <c r="G5204" s="1" t="b">
        <f t="shared" ca="1" si="82"/>
        <v>1</v>
      </c>
      <c r="H5204" s="1505" t="str" cm="1">
        <f t="array" aca="1" ref="H5204" ca="1">IF(I5204&lt;&gt;"",INDIRECT("'"&amp;I5204&amp;"'!"&amp;J5204),"")</f>
        <v/>
      </c>
      <c r="I5204" s="1510"/>
      <c r="J5204" s="1506"/>
      <c r="K5204" s="4"/>
    </row>
    <row r="5205" spans="1:11" ht="15">
      <c r="A5205" s="5">
        <v>5146</v>
      </c>
      <c r="B5205" s="721"/>
      <c r="F5205" s="4" t="s">
        <v>4914</v>
      </c>
      <c r="G5205" s="1" t="b">
        <f t="shared" ca="1" si="82"/>
        <v>1</v>
      </c>
      <c r="H5205" s="1505" t="str" cm="1">
        <f t="array" aca="1" ref="H5205" ca="1">IF(I5205&lt;&gt;"",INDIRECT("'"&amp;I5205&amp;"'!"&amp;J5205),"")</f>
        <v/>
      </c>
      <c r="I5205" s="1510"/>
      <c r="J5205" s="1506"/>
      <c r="K5205" s="4"/>
    </row>
    <row r="5206" spans="1:11" ht="15">
      <c r="A5206" s="5">
        <v>5147</v>
      </c>
      <c r="B5206" s="721"/>
      <c r="F5206" s="4" t="s">
        <v>4914</v>
      </c>
      <c r="G5206" s="1" t="b">
        <f t="shared" ca="1" si="82"/>
        <v>1</v>
      </c>
      <c r="H5206" s="1505" t="str" cm="1">
        <f t="array" aca="1" ref="H5206" ca="1">IF(I5206&lt;&gt;"",INDIRECT("'"&amp;I5206&amp;"'!"&amp;J5206),"")</f>
        <v/>
      </c>
      <c r="I5206" s="1510"/>
      <c r="J5206" s="1506"/>
      <c r="K5206" s="4"/>
    </row>
    <row r="5207" spans="1:11" ht="15">
      <c r="A5207" s="5">
        <v>5148</v>
      </c>
      <c r="B5207" s="721"/>
      <c r="F5207" s="4" t="s">
        <v>4914</v>
      </c>
      <c r="G5207" s="1" t="b">
        <f t="shared" ca="1" si="82"/>
        <v>1</v>
      </c>
      <c r="H5207" s="1505" t="str" cm="1">
        <f t="array" aca="1" ref="H5207" ca="1">IF(I5207&lt;&gt;"",INDIRECT("'"&amp;I5207&amp;"'!"&amp;J5207),"")</f>
        <v/>
      </c>
      <c r="I5207" s="1510"/>
      <c r="J5207" s="1506"/>
      <c r="K5207" s="4"/>
    </row>
    <row r="5208" spans="1:11" ht="15">
      <c r="A5208" s="5">
        <v>5149</v>
      </c>
      <c r="B5208" s="721"/>
      <c r="F5208" s="4" t="s">
        <v>4914</v>
      </c>
      <c r="G5208" s="1" t="b">
        <f t="shared" ca="1" si="82"/>
        <v>1</v>
      </c>
      <c r="H5208" s="1505" t="str" cm="1">
        <f t="array" aca="1" ref="H5208" ca="1">IF(I5208&lt;&gt;"",INDIRECT("'"&amp;I5208&amp;"'!"&amp;J5208),"")</f>
        <v/>
      </c>
      <c r="I5208" s="1510"/>
      <c r="J5208" s="1506"/>
      <c r="K5208" s="4"/>
    </row>
    <row r="5209" spans="1:11" ht="15">
      <c r="A5209" s="5">
        <v>5150</v>
      </c>
      <c r="B5209" s="721"/>
      <c r="F5209" s="4" t="s">
        <v>4914</v>
      </c>
      <c r="G5209" s="1" t="b">
        <f t="shared" ca="1" si="82"/>
        <v>1</v>
      </c>
      <c r="H5209" s="1505" t="str" cm="1">
        <f t="array" aca="1" ref="H5209" ca="1">IF(I5209&lt;&gt;"",INDIRECT("'"&amp;I5209&amp;"'!"&amp;J5209),"")</f>
        <v/>
      </c>
      <c r="I5209" s="1510"/>
      <c r="J5209" s="1506"/>
      <c r="K5209" s="4"/>
    </row>
    <row r="5210" spans="1:11" ht="15">
      <c r="A5210" s="5">
        <v>5151</v>
      </c>
      <c r="B5210" s="721"/>
      <c r="F5210" s="4" t="s">
        <v>4914</v>
      </c>
      <c r="G5210" s="1" t="b">
        <f t="shared" ca="1" si="82"/>
        <v>1</v>
      </c>
      <c r="H5210" s="1505" t="str" cm="1">
        <f t="array" aca="1" ref="H5210" ca="1">IF(I5210&lt;&gt;"",INDIRECT("'"&amp;I5210&amp;"'!"&amp;J5210),"")</f>
        <v/>
      </c>
      <c r="I5210" s="1510"/>
      <c r="J5210" s="1506"/>
      <c r="K5210" s="4"/>
    </row>
    <row r="5211" spans="1:11" ht="15">
      <c r="A5211" s="5">
        <v>5152</v>
      </c>
      <c r="B5211" s="721"/>
      <c r="F5211" s="4" t="s">
        <v>4914</v>
      </c>
      <c r="G5211" s="1" t="b">
        <f t="shared" ca="1" si="82"/>
        <v>1</v>
      </c>
      <c r="H5211" s="1505" t="str" cm="1">
        <f t="array" aca="1" ref="H5211" ca="1">IF(I5211&lt;&gt;"",INDIRECT("'"&amp;I5211&amp;"'!"&amp;J5211),"")</f>
        <v/>
      </c>
      <c r="I5211" s="1510"/>
      <c r="J5211" s="1506"/>
      <c r="K5211" s="4"/>
    </row>
    <row r="5212" spans="1:11" ht="15">
      <c r="A5212">
        <v>5153</v>
      </c>
      <c r="B5212" s="721">
        <f>'Revenues 10-15'!C171</f>
        <v>17610503</v>
      </c>
      <c r="F5212" s="4"/>
      <c r="G5212" s="1" t="b">
        <f t="shared" ca="1" si="82"/>
        <v>1</v>
      </c>
      <c r="H5212" s="1505" cm="1">
        <f t="array" aca="1" ref="H5212" ca="1">IF(I5212&lt;&gt;"",INDIRECT("'"&amp;I5212&amp;"'!"&amp;J5212),"")</f>
        <v>17610503</v>
      </c>
      <c r="I5212" s="1510" t="s">
        <v>5915</v>
      </c>
      <c r="J5212" s="1506" t="s">
        <v>6097</v>
      </c>
      <c r="K5212" s="4"/>
    </row>
    <row r="5213" spans="1:11" ht="15">
      <c r="A5213" s="5">
        <v>5154</v>
      </c>
      <c r="B5213" s="721"/>
      <c r="F5213" s="4" t="s">
        <v>4914</v>
      </c>
      <c r="G5213" s="1" t="b">
        <f t="shared" ca="1" si="82"/>
        <v>1</v>
      </c>
      <c r="H5213" s="1505" t="str" cm="1">
        <f t="array" aca="1" ref="H5213" ca="1">IF(I5213&lt;&gt;"",INDIRECT("'"&amp;I5213&amp;"'!"&amp;J5213),"")</f>
        <v/>
      </c>
      <c r="I5213" s="1510"/>
      <c r="J5213" s="1506"/>
      <c r="K5213" s="4"/>
    </row>
    <row r="5214" spans="1:11" ht="15">
      <c r="A5214" s="5">
        <v>5155</v>
      </c>
      <c r="B5214" s="721"/>
      <c r="C5214" s="2" t="s">
        <v>504</v>
      </c>
      <c r="F5214" s="4" t="s">
        <v>4914</v>
      </c>
      <c r="G5214" s="1" t="b">
        <f t="shared" ca="1" si="82"/>
        <v>1</v>
      </c>
      <c r="H5214" s="1505" t="str" cm="1">
        <f t="array" aca="1" ref="H5214" ca="1">IF(I5214&lt;&gt;"",INDIRECT("'"&amp;I5214&amp;"'!"&amp;J5214),"")</f>
        <v/>
      </c>
      <c r="I5214" s="1510"/>
      <c r="J5214" s="1506"/>
      <c r="K5214" s="4"/>
    </row>
    <row r="5215" spans="1:11" ht="15">
      <c r="A5215" s="5">
        <v>5156</v>
      </c>
      <c r="B5215" s="721"/>
      <c r="F5215" s="4" t="s">
        <v>4914</v>
      </c>
      <c r="G5215" s="1" t="b">
        <f t="shared" ca="1" si="82"/>
        <v>1</v>
      </c>
      <c r="H5215" s="1505" t="str" cm="1">
        <f t="array" aca="1" ref="H5215" ca="1">IF(I5215&lt;&gt;"",INDIRECT("'"&amp;I5215&amp;"'!"&amp;J5215),"")</f>
        <v/>
      </c>
      <c r="I5215" s="1510"/>
      <c r="J5215" s="1506"/>
      <c r="K5215" s="4"/>
    </row>
    <row r="5216" spans="1:11" ht="15">
      <c r="A5216" s="5">
        <v>5157</v>
      </c>
      <c r="B5216" s="721"/>
      <c r="F5216" s="4" t="s">
        <v>4914</v>
      </c>
      <c r="G5216" s="1" t="b">
        <f t="shared" ref="G5216:G5279" ca="1" si="83">H5216=B5216</f>
        <v>1</v>
      </c>
      <c r="H5216" s="1505" t="str" cm="1">
        <f t="array" aca="1" ref="H5216" ca="1">IF(I5216&lt;&gt;"",INDIRECT("'"&amp;I5216&amp;"'!"&amp;J5216),"")</f>
        <v/>
      </c>
      <c r="I5216" s="1510"/>
      <c r="J5216" s="1506"/>
      <c r="K5216" s="4"/>
    </row>
    <row r="5217" spans="1:11" ht="15">
      <c r="A5217" s="5">
        <v>5158</v>
      </c>
      <c r="B5217" s="721"/>
      <c r="F5217" s="4" t="s">
        <v>4914</v>
      </c>
      <c r="G5217" s="1" t="b">
        <f t="shared" ca="1" si="83"/>
        <v>1</v>
      </c>
      <c r="H5217" s="1505" t="str" cm="1">
        <f t="array" aca="1" ref="H5217" ca="1">IF(I5217&lt;&gt;"",INDIRECT("'"&amp;I5217&amp;"'!"&amp;J5217),"")</f>
        <v/>
      </c>
      <c r="I5217" s="1510"/>
      <c r="J5217" s="1506"/>
      <c r="K5217" s="4"/>
    </row>
    <row r="5218" spans="1:11" ht="15">
      <c r="A5218" s="5">
        <v>5159</v>
      </c>
      <c r="B5218" s="721"/>
      <c r="F5218" s="4" t="s">
        <v>4914</v>
      </c>
      <c r="G5218" s="1" t="b">
        <f t="shared" ca="1" si="83"/>
        <v>1</v>
      </c>
      <c r="H5218" s="1505" t="str" cm="1">
        <f t="array" aca="1" ref="H5218" ca="1">IF(I5218&lt;&gt;"",INDIRECT("'"&amp;I5218&amp;"'!"&amp;J5218),"")</f>
        <v/>
      </c>
      <c r="I5218" s="1510"/>
      <c r="J5218" s="1506"/>
      <c r="K5218" s="4"/>
    </row>
    <row r="5219" spans="1:11" ht="15">
      <c r="A5219" s="5">
        <v>5160</v>
      </c>
      <c r="B5219" s="721"/>
      <c r="F5219" s="4" t="s">
        <v>4914</v>
      </c>
      <c r="G5219" s="1" t="b">
        <f t="shared" ca="1" si="83"/>
        <v>1</v>
      </c>
      <c r="H5219" s="1505" t="str" cm="1">
        <f t="array" aca="1" ref="H5219" ca="1">IF(I5219&lt;&gt;"",INDIRECT("'"&amp;I5219&amp;"'!"&amp;J5219),"")</f>
        <v/>
      </c>
      <c r="I5219" s="1510"/>
      <c r="J5219" s="1506"/>
      <c r="K5219" s="4"/>
    </row>
    <row r="5220" spans="1:11" ht="15">
      <c r="A5220" s="5">
        <v>5161</v>
      </c>
      <c r="B5220" s="721"/>
      <c r="F5220" s="4" t="s">
        <v>4914</v>
      </c>
      <c r="G5220" s="1" t="b">
        <f t="shared" ca="1" si="83"/>
        <v>1</v>
      </c>
      <c r="H5220" s="1505" t="str" cm="1">
        <f t="array" aca="1" ref="H5220" ca="1">IF(I5220&lt;&gt;"",INDIRECT("'"&amp;I5220&amp;"'!"&amp;J5220),"")</f>
        <v/>
      </c>
      <c r="I5220" s="1510"/>
      <c r="J5220" s="1506"/>
      <c r="K5220" s="4"/>
    </row>
    <row r="5221" spans="1:11" ht="15">
      <c r="A5221">
        <v>5162</v>
      </c>
      <c r="B5221" s="721">
        <f>'Revenues 10-15'!C172</f>
        <v>215824035</v>
      </c>
      <c r="F5221" s="4"/>
      <c r="G5221" s="1" t="b">
        <f t="shared" ca="1" si="83"/>
        <v>1</v>
      </c>
      <c r="H5221" s="1505" cm="1">
        <f t="array" aca="1" ref="H5221" ca="1">IF(I5221&lt;&gt;"",INDIRECT("'"&amp;I5221&amp;"'!"&amp;J5221),"")</f>
        <v>215824035</v>
      </c>
      <c r="I5221" s="1510" t="s">
        <v>5915</v>
      </c>
      <c r="J5221" s="1506" t="s">
        <v>6098</v>
      </c>
      <c r="K5221" s="4"/>
    </row>
    <row r="5222" spans="1:11" ht="15">
      <c r="A5222">
        <v>5163</v>
      </c>
      <c r="B5222" s="721">
        <f>'Revenues 10-15'!C175</f>
        <v>0</v>
      </c>
      <c r="F5222" s="4"/>
      <c r="G5222" s="1" t="b">
        <f t="shared" ca="1" si="83"/>
        <v>1</v>
      </c>
      <c r="H5222" s="1505" cm="1">
        <f t="array" aca="1" ref="H5222" ca="1">IF(I5222&lt;&gt;"",INDIRECT("'"&amp;I5222&amp;"'!"&amp;J5222),"")</f>
        <v>0</v>
      </c>
      <c r="I5222" s="1510" t="s">
        <v>5915</v>
      </c>
      <c r="J5222" s="1506" t="s">
        <v>6099</v>
      </c>
      <c r="K5222" s="4"/>
    </row>
    <row r="5223" spans="1:11" ht="15">
      <c r="A5223">
        <v>5164</v>
      </c>
      <c r="B5223" s="721">
        <f>'Revenues 10-15'!C177</f>
        <v>0</v>
      </c>
      <c r="C5223" s="2" t="s">
        <v>504</v>
      </c>
      <c r="F5223" s="4"/>
      <c r="G5223" s="1" t="b">
        <f t="shared" ca="1" si="83"/>
        <v>1</v>
      </c>
      <c r="H5223" s="1505" cm="1">
        <f t="array" aca="1" ref="H5223" ca="1">IF(I5223&lt;&gt;"",INDIRECT("'"&amp;I5223&amp;"'!"&amp;J5223),"")</f>
        <v>0</v>
      </c>
      <c r="I5223" s="1510" t="s">
        <v>5915</v>
      </c>
      <c r="J5223" s="1506" t="s">
        <v>6100</v>
      </c>
      <c r="K5223" s="4"/>
    </row>
    <row r="5224" spans="1:11" ht="15">
      <c r="A5224" s="5">
        <v>5165</v>
      </c>
      <c r="B5224" s="721"/>
      <c r="F5224" s="4" t="s">
        <v>4914</v>
      </c>
      <c r="G5224" s="1" t="b">
        <f t="shared" ca="1" si="83"/>
        <v>1</v>
      </c>
      <c r="H5224" s="1505" t="str" cm="1">
        <f t="array" aca="1" ref="H5224" ca="1">IF(I5224&lt;&gt;"",INDIRECT("'"&amp;I5224&amp;"'!"&amp;J5224),"")</f>
        <v/>
      </c>
      <c r="I5224" s="1510"/>
      <c r="J5224" s="1506"/>
      <c r="K5224" s="4"/>
    </row>
    <row r="5225" spans="1:11" ht="15">
      <c r="A5225" s="5">
        <v>5166</v>
      </c>
      <c r="B5225" s="721"/>
      <c r="C5225" s="2" t="s">
        <v>504</v>
      </c>
      <c r="F5225" s="4" t="s">
        <v>4914</v>
      </c>
      <c r="G5225" s="1" t="b">
        <f t="shared" ca="1" si="83"/>
        <v>1</v>
      </c>
      <c r="H5225" s="1505" t="str" cm="1">
        <f t="array" aca="1" ref="H5225" ca="1">IF(I5225&lt;&gt;"",INDIRECT("'"&amp;I5225&amp;"'!"&amp;J5225),"")</f>
        <v/>
      </c>
      <c r="I5225" s="1510"/>
      <c r="J5225" s="1506"/>
      <c r="K5225" s="4"/>
    </row>
    <row r="5226" spans="1:11" ht="15">
      <c r="A5226" s="5">
        <v>5167</v>
      </c>
      <c r="B5226" s="721"/>
      <c r="F5226" s="4" t="s">
        <v>4914</v>
      </c>
      <c r="G5226" s="1" t="b">
        <f t="shared" ca="1" si="83"/>
        <v>1</v>
      </c>
      <c r="H5226" s="1505" t="str" cm="1">
        <f t="array" aca="1" ref="H5226" ca="1">IF(I5226&lt;&gt;"",INDIRECT("'"&amp;I5226&amp;"'!"&amp;J5226),"")</f>
        <v/>
      </c>
      <c r="I5226" s="1510"/>
      <c r="J5226" s="1506"/>
      <c r="K5226" s="4"/>
    </row>
    <row r="5227" spans="1:11" ht="15">
      <c r="A5227" s="5">
        <v>5168</v>
      </c>
      <c r="B5227" s="721"/>
      <c r="F5227" s="4" t="s">
        <v>4914</v>
      </c>
      <c r="G5227" s="1" t="b">
        <f t="shared" ca="1" si="83"/>
        <v>1</v>
      </c>
      <c r="H5227" s="1505" t="str" cm="1">
        <f t="array" aca="1" ref="H5227" ca="1">IF(I5227&lt;&gt;"",INDIRECT("'"&amp;I5227&amp;"'!"&amp;J5227),"")</f>
        <v/>
      </c>
      <c r="I5227" s="1510"/>
      <c r="J5227" s="1506"/>
      <c r="K5227" s="4"/>
    </row>
    <row r="5228" spans="1:11" ht="15">
      <c r="A5228">
        <v>5169</v>
      </c>
      <c r="B5228" s="721">
        <f>'Revenues 10-15'!C179</f>
        <v>0</v>
      </c>
      <c r="F5228" s="4"/>
      <c r="G5228" s="1" t="b">
        <f t="shared" ca="1" si="83"/>
        <v>1</v>
      </c>
      <c r="H5228" s="1505" cm="1">
        <f t="array" aca="1" ref="H5228" ca="1">IF(I5228&lt;&gt;"",INDIRECT("'"&amp;I5228&amp;"'!"&amp;J5228),"")</f>
        <v>0</v>
      </c>
      <c r="I5228" s="1510" t="s">
        <v>5915</v>
      </c>
      <c r="J5228" s="1506" t="s">
        <v>6101</v>
      </c>
      <c r="K5228" s="4"/>
    </row>
    <row r="5229" spans="1:11" ht="15">
      <c r="A5229">
        <v>5170</v>
      </c>
      <c r="B5229" s="721">
        <f>'Revenues 10-15'!C180</f>
        <v>0</v>
      </c>
      <c r="F5229" s="4"/>
      <c r="G5229" s="1" t="b">
        <f t="shared" ca="1" si="83"/>
        <v>1</v>
      </c>
      <c r="H5229" s="1505" cm="1">
        <f t="array" aca="1" ref="H5229" ca="1">IF(I5229&lt;&gt;"",INDIRECT("'"&amp;I5229&amp;"'!"&amp;J5229),"")</f>
        <v>0</v>
      </c>
      <c r="I5229" s="1510" t="s">
        <v>5915</v>
      </c>
      <c r="J5229" s="1506" t="s">
        <v>6102</v>
      </c>
      <c r="K5229" s="4"/>
    </row>
    <row r="5230" spans="1:11" ht="15">
      <c r="A5230">
        <v>5171</v>
      </c>
      <c r="B5230" s="721">
        <f>'Revenues 10-15'!C183</f>
        <v>0</v>
      </c>
      <c r="F5230" s="4"/>
      <c r="G5230" s="1" t="b">
        <f t="shared" ca="1" si="83"/>
        <v>1</v>
      </c>
      <c r="H5230" s="1505" cm="1">
        <f t="array" aca="1" ref="H5230" ca="1">IF(I5230&lt;&gt;"",INDIRECT("'"&amp;I5230&amp;"'!"&amp;J5230),"")</f>
        <v>0</v>
      </c>
      <c r="I5230" s="1510" t="s">
        <v>5915</v>
      </c>
      <c r="J5230" s="1506" t="s">
        <v>6103</v>
      </c>
      <c r="K5230" s="4"/>
    </row>
    <row r="5231" spans="1:11" ht="15">
      <c r="A5231">
        <v>5172</v>
      </c>
      <c r="B5231" s="721">
        <f>'Revenues 10-15'!C186</f>
        <v>0</v>
      </c>
      <c r="F5231" s="4"/>
      <c r="G5231" s="1" t="b">
        <f t="shared" ca="1" si="83"/>
        <v>1</v>
      </c>
      <c r="H5231" s="1505" cm="1">
        <f t="array" aca="1" ref="H5231" ca="1">IF(I5231&lt;&gt;"",INDIRECT("'"&amp;I5231&amp;"'!"&amp;J5231),"")</f>
        <v>0</v>
      </c>
      <c r="I5231" s="1510" t="s">
        <v>5915</v>
      </c>
      <c r="J5231" s="1506" t="s">
        <v>5353</v>
      </c>
      <c r="K5231" s="4"/>
    </row>
    <row r="5232" spans="1:11" ht="15">
      <c r="A5232" s="5">
        <v>5173</v>
      </c>
      <c r="B5232" s="721"/>
      <c r="C5232" s="2" t="s">
        <v>504</v>
      </c>
      <c r="F5232" s="4" t="s">
        <v>4914</v>
      </c>
      <c r="G5232" s="1" t="b">
        <f t="shared" ca="1" si="83"/>
        <v>1</v>
      </c>
      <c r="H5232" s="1505" t="str" cm="1">
        <f t="array" aca="1" ref="H5232" ca="1">IF(I5232&lt;&gt;"",INDIRECT("'"&amp;I5232&amp;"'!"&amp;J5232),"")</f>
        <v/>
      </c>
      <c r="I5232" s="1510"/>
      <c r="J5232" s="1506"/>
      <c r="K5232" s="4"/>
    </row>
    <row r="5233" spans="1:11" ht="15">
      <c r="A5233" s="5">
        <v>5174</v>
      </c>
      <c r="B5233" s="721"/>
      <c r="F5233" s="4" t="s">
        <v>4914</v>
      </c>
      <c r="G5233" s="1" t="b">
        <f t="shared" ca="1" si="83"/>
        <v>1</v>
      </c>
      <c r="H5233" s="1505" t="str" cm="1">
        <f t="array" aca="1" ref="H5233" ca="1">IF(I5233&lt;&gt;"",INDIRECT("'"&amp;I5233&amp;"'!"&amp;J5233),"")</f>
        <v/>
      </c>
      <c r="I5233" s="1510"/>
      <c r="J5233" s="1506"/>
      <c r="K5233" s="4"/>
    </row>
    <row r="5234" spans="1:11" ht="15">
      <c r="A5234" s="5">
        <v>5175</v>
      </c>
      <c r="B5234" s="721"/>
      <c r="F5234" s="4" t="s">
        <v>4914</v>
      </c>
      <c r="G5234" s="1" t="b">
        <f t="shared" ca="1" si="83"/>
        <v>1</v>
      </c>
      <c r="H5234" s="1505" t="str" cm="1">
        <f t="array" aca="1" ref="H5234" ca="1">IF(I5234&lt;&gt;"",INDIRECT("'"&amp;I5234&amp;"'!"&amp;J5234),"")</f>
        <v/>
      </c>
      <c r="I5234" s="1510"/>
      <c r="J5234" s="1506"/>
      <c r="K5234" s="4"/>
    </row>
    <row r="5235" spans="1:11" ht="15">
      <c r="A5235" s="5">
        <v>5176</v>
      </c>
      <c r="B5235" s="721"/>
      <c r="F5235" s="4" t="s">
        <v>4914</v>
      </c>
      <c r="G5235" s="1" t="b">
        <f t="shared" ca="1" si="83"/>
        <v>1</v>
      </c>
      <c r="H5235" s="1505" t="str" cm="1">
        <f t="array" aca="1" ref="H5235" ca="1">IF(I5235&lt;&gt;"",INDIRECT("'"&amp;I5235&amp;"'!"&amp;J5235),"")</f>
        <v/>
      </c>
      <c r="I5235" s="1510"/>
      <c r="J5235" s="1506"/>
      <c r="K5235" s="4"/>
    </row>
    <row r="5236" spans="1:11" ht="15">
      <c r="A5236" s="5">
        <v>5177</v>
      </c>
      <c r="B5236" s="721"/>
      <c r="F5236" s="4" t="s">
        <v>4914</v>
      </c>
      <c r="G5236" s="1" t="b">
        <f t="shared" ca="1" si="83"/>
        <v>1</v>
      </c>
      <c r="H5236" s="1505" t="str" cm="1">
        <f t="array" aca="1" ref="H5236" ca="1">IF(I5236&lt;&gt;"",INDIRECT("'"&amp;I5236&amp;"'!"&amp;J5236),"")</f>
        <v/>
      </c>
      <c r="I5236" s="1510"/>
      <c r="J5236" s="1506"/>
      <c r="K5236" s="4"/>
    </row>
    <row r="5237" spans="1:11" ht="15">
      <c r="A5237">
        <v>5178</v>
      </c>
      <c r="B5237" s="721">
        <f>'Revenues 10-15'!C193</f>
        <v>14892709</v>
      </c>
      <c r="F5237" s="4"/>
      <c r="G5237" s="1" t="b">
        <f t="shared" ca="1" si="83"/>
        <v>1</v>
      </c>
      <c r="H5237" s="1505" cm="1">
        <f t="array" aca="1" ref="H5237" ca="1">IF(I5237&lt;&gt;"",INDIRECT("'"&amp;I5237&amp;"'!"&amp;J5237),"")</f>
        <v>14892709</v>
      </c>
      <c r="I5237" s="1510" t="s">
        <v>5915</v>
      </c>
      <c r="J5237" s="1506" t="s">
        <v>6104</v>
      </c>
      <c r="K5237" s="4"/>
    </row>
    <row r="5238" spans="1:11" ht="15">
      <c r="A5238">
        <v>5179</v>
      </c>
      <c r="B5238" s="721">
        <f>'Revenues 10-15'!C194</f>
        <v>0</v>
      </c>
      <c r="F5238" s="4"/>
      <c r="G5238" s="1" t="b">
        <f t="shared" ca="1" si="83"/>
        <v>1</v>
      </c>
      <c r="H5238" s="1505" cm="1">
        <f t="array" aca="1" ref="H5238" ca="1">IF(I5238&lt;&gt;"",INDIRECT("'"&amp;I5238&amp;"'!"&amp;J5238),"")</f>
        <v>0</v>
      </c>
      <c r="I5238" s="1510" t="s">
        <v>5915</v>
      </c>
      <c r="J5238" s="1506" t="s">
        <v>6105</v>
      </c>
      <c r="K5238" s="4"/>
    </row>
    <row r="5239" spans="1:11" ht="15">
      <c r="A5239">
        <v>5180</v>
      </c>
      <c r="B5239" s="721">
        <f>'Revenues 10-15'!C195</f>
        <v>2922300</v>
      </c>
      <c r="F5239" s="4"/>
      <c r="G5239" s="1" t="b">
        <f t="shared" ca="1" si="83"/>
        <v>1</v>
      </c>
      <c r="H5239" s="1505" cm="1">
        <f t="array" aca="1" ref="H5239" ca="1">IF(I5239&lt;&gt;"",INDIRECT("'"&amp;I5239&amp;"'!"&amp;J5239),"")</f>
        <v>2922300</v>
      </c>
      <c r="I5239" s="1510" t="s">
        <v>5915</v>
      </c>
      <c r="J5239" s="1506" t="s">
        <v>6106</v>
      </c>
      <c r="K5239" s="4"/>
    </row>
    <row r="5240" spans="1:11" ht="15">
      <c r="A5240">
        <v>5181</v>
      </c>
      <c r="B5240" s="721">
        <f>'Revenues 10-15'!C196</f>
        <v>298800</v>
      </c>
      <c r="F5240" s="4"/>
      <c r="G5240" s="1" t="b">
        <f t="shared" ca="1" si="83"/>
        <v>1</v>
      </c>
      <c r="H5240" s="1505" cm="1">
        <f t="array" aca="1" ref="H5240" ca="1">IF(I5240&lt;&gt;"",INDIRECT("'"&amp;I5240&amp;"'!"&amp;J5240),"")</f>
        <v>298800</v>
      </c>
      <c r="I5240" s="1510" t="s">
        <v>5915</v>
      </c>
      <c r="J5240" s="1506" t="s">
        <v>6107</v>
      </c>
      <c r="K5240" s="4"/>
    </row>
    <row r="5241" spans="1:11" ht="15">
      <c r="A5241">
        <v>5182</v>
      </c>
      <c r="B5241" s="721">
        <f>'Revenues 10-15'!C197</f>
        <v>979840</v>
      </c>
      <c r="F5241" s="4"/>
      <c r="G5241" s="1" t="b">
        <f t="shared" ca="1" si="83"/>
        <v>1</v>
      </c>
      <c r="H5241" s="1505" cm="1">
        <f t="array" aca="1" ref="H5241" ca="1">IF(I5241&lt;&gt;"",INDIRECT("'"&amp;I5241&amp;"'!"&amp;J5241),"")</f>
        <v>979840</v>
      </c>
      <c r="I5241" s="1510" t="s">
        <v>5915</v>
      </c>
      <c r="J5241" s="1506" t="s">
        <v>6108</v>
      </c>
      <c r="K5241" s="4"/>
    </row>
    <row r="5242" spans="1:11" ht="15">
      <c r="A5242" s="5">
        <v>5183</v>
      </c>
      <c r="B5242" s="721"/>
      <c r="F5242" s="4" t="s">
        <v>4914</v>
      </c>
      <c r="G5242" s="1" t="b">
        <f t="shared" ca="1" si="83"/>
        <v>1</v>
      </c>
      <c r="H5242" s="1505" t="str" cm="1">
        <f t="array" aca="1" ref="H5242" ca="1">IF(I5242&lt;&gt;"",INDIRECT("'"&amp;I5242&amp;"'!"&amp;J5242),"")</f>
        <v/>
      </c>
      <c r="I5242" s="1510"/>
      <c r="J5242" s="1506"/>
      <c r="K5242" s="4"/>
    </row>
    <row r="5243" spans="1:11" ht="15">
      <c r="A5243" s="5">
        <v>5184</v>
      </c>
      <c r="B5243" s="721"/>
      <c r="F5243" s="4" t="s">
        <v>4914</v>
      </c>
      <c r="G5243" s="1" t="b">
        <f t="shared" ca="1" si="83"/>
        <v>1</v>
      </c>
      <c r="H5243" s="1505" t="str" cm="1">
        <f t="array" aca="1" ref="H5243" ca="1">IF(I5243&lt;&gt;"",INDIRECT("'"&amp;I5243&amp;"'!"&amp;J5243),"")</f>
        <v/>
      </c>
      <c r="I5243" s="1510"/>
      <c r="J5243" s="1506"/>
      <c r="K5243" s="4"/>
    </row>
    <row r="5244" spans="1:11" ht="15">
      <c r="A5244">
        <v>5185</v>
      </c>
      <c r="B5244" s="721">
        <f>'Revenues 10-15'!C200</f>
        <v>19093649</v>
      </c>
      <c r="F5244" s="4"/>
      <c r="G5244" s="1" t="b">
        <f t="shared" ca="1" si="83"/>
        <v>1</v>
      </c>
      <c r="H5244" s="1505" cm="1">
        <f t="array" aca="1" ref="H5244" ca="1">IF(I5244&lt;&gt;"",INDIRECT("'"&amp;I5244&amp;"'!"&amp;J5244),"")</f>
        <v>19093649</v>
      </c>
      <c r="I5244" s="1510" t="s">
        <v>5915</v>
      </c>
      <c r="J5244" s="1506" t="s">
        <v>6109</v>
      </c>
      <c r="K5244" s="4"/>
    </row>
    <row r="5245" spans="1:11" ht="15">
      <c r="A5245">
        <v>5186</v>
      </c>
      <c r="B5245" s="721">
        <f>'Revenues 10-15'!C202</f>
        <v>8131451</v>
      </c>
      <c r="F5245" s="4"/>
      <c r="G5245" s="1" t="b">
        <f t="shared" ca="1" si="83"/>
        <v>1</v>
      </c>
      <c r="H5245" s="1505" cm="1">
        <f t="array" aca="1" ref="H5245" ca="1">IF(I5245&lt;&gt;"",INDIRECT("'"&amp;I5245&amp;"'!"&amp;J5245),"")</f>
        <v>8131451</v>
      </c>
      <c r="I5245" s="1510" t="s">
        <v>5915</v>
      </c>
      <c r="J5245" s="1506" t="s">
        <v>6110</v>
      </c>
      <c r="K5245" s="4"/>
    </row>
    <row r="5246" spans="1:11" ht="15">
      <c r="A5246">
        <v>5187</v>
      </c>
      <c r="B5246" s="721">
        <f>'Revenues 10-15'!C203</f>
        <v>0</v>
      </c>
      <c r="C5246" s="2" t="s">
        <v>504</v>
      </c>
      <c r="F5246" s="4"/>
      <c r="G5246" s="1" t="b">
        <f t="shared" ca="1" si="83"/>
        <v>1</v>
      </c>
      <c r="H5246" s="1505" cm="1">
        <f t="array" aca="1" ref="H5246" ca="1">IF(I5246&lt;&gt;"",INDIRECT("'"&amp;I5246&amp;"'!"&amp;J5246),"")</f>
        <v>0</v>
      </c>
      <c r="I5246" s="1510" t="s">
        <v>5915</v>
      </c>
      <c r="J5246" s="1506" t="s">
        <v>6111</v>
      </c>
      <c r="K5246" s="4"/>
    </row>
    <row r="5247" spans="1:11" ht="15">
      <c r="A5247" s="5">
        <v>5188</v>
      </c>
      <c r="B5247" s="721"/>
      <c r="F5247" s="4" t="s">
        <v>4914</v>
      </c>
      <c r="G5247" s="1" t="b">
        <f t="shared" ca="1" si="83"/>
        <v>1</v>
      </c>
      <c r="H5247" s="1505" t="str" cm="1">
        <f t="array" aca="1" ref="H5247" ca="1">IF(I5247&lt;&gt;"",INDIRECT("'"&amp;I5247&amp;"'!"&amp;J5247),"")</f>
        <v/>
      </c>
      <c r="I5247" s="1510"/>
      <c r="J5247" s="1506"/>
      <c r="K5247" s="4"/>
    </row>
    <row r="5248" spans="1:11" ht="15">
      <c r="A5248" s="5">
        <v>5189</v>
      </c>
      <c r="B5248" s="721"/>
      <c r="F5248" s="4" t="s">
        <v>4914</v>
      </c>
      <c r="G5248" s="1" t="b">
        <f t="shared" ca="1" si="83"/>
        <v>1</v>
      </c>
      <c r="H5248" s="1505" t="str" cm="1">
        <f t="array" aca="1" ref="H5248" ca="1">IF(I5248&lt;&gt;"",INDIRECT("'"&amp;I5248&amp;"'!"&amp;J5248),"")</f>
        <v/>
      </c>
      <c r="I5248" s="1510"/>
      <c r="J5248" s="1506"/>
      <c r="K5248" s="4"/>
    </row>
    <row r="5249" spans="1:11" ht="15">
      <c r="A5249" s="5">
        <v>5190</v>
      </c>
      <c r="B5249" s="721"/>
      <c r="F5249" s="4" t="s">
        <v>4914</v>
      </c>
      <c r="G5249" s="1" t="b">
        <f t="shared" ca="1" si="83"/>
        <v>1</v>
      </c>
      <c r="H5249" s="1505" t="str" cm="1">
        <f t="array" aca="1" ref="H5249" ca="1">IF(I5249&lt;&gt;"",INDIRECT("'"&amp;I5249&amp;"'!"&amp;J5249),"")</f>
        <v/>
      </c>
      <c r="I5249" s="1510"/>
      <c r="J5249" s="1506"/>
      <c r="K5249" s="4"/>
    </row>
    <row r="5250" spans="1:11" ht="15">
      <c r="A5250" s="5">
        <v>5191</v>
      </c>
      <c r="B5250" s="721"/>
      <c r="F5250" s="4" t="s">
        <v>4914</v>
      </c>
      <c r="G5250" s="1" t="b">
        <f t="shared" ca="1" si="83"/>
        <v>1</v>
      </c>
      <c r="H5250" s="1505" t="str" cm="1">
        <f t="array" aca="1" ref="H5250" ca="1">IF(I5250&lt;&gt;"",INDIRECT("'"&amp;I5250&amp;"'!"&amp;J5250),"")</f>
        <v/>
      </c>
      <c r="I5250" s="1510"/>
      <c r="J5250" s="1506"/>
      <c r="K5250" s="4"/>
    </row>
    <row r="5251" spans="1:11" ht="15">
      <c r="A5251" s="5">
        <v>5192</v>
      </c>
      <c r="B5251" s="721"/>
      <c r="F5251" s="4" t="s">
        <v>4914</v>
      </c>
      <c r="G5251" s="1" t="b">
        <f t="shared" ca="1" si="83"/>
        <v>1</v>
      </c>
      <c r="H5251" s="1505" t="str" cm="1">
        <f t="array" aca="1" ref="H5251" ca="1">IF(I5251&lt;&gt;"",INDIRECT("'"&amp;I5251&amp;"'!"&amp;J5251),"")</f>
        <v/>
      </c>
      <c r="I5251" s="1510"/>
      <c r="J5251" s="1506"/>
      <c r="K5251" s="4"/>
    </row>
    <row r="5252" spans="1:11" ht="15">
      <c r="A5252" s="5">
        <v>5193</v>
      </c>
      <c r="B5252" s="721"/>
      <c r="D5252" s="4" t="s">
        <v>1385</v>
      </c>
      <c r="F5252" s="4" t="s">
        <v>4914</v>
      </c>
      <c r="G5252" s="1" t="b">
        <f t="shared" ca="1" si="83"/>
        <v>1</v>
      </c>
      <c r="H5252" s="1505" t="str" cm="1">
        <f t="array" aca="1" ref="H5252" ca="1">IF(I5252&lt;&gt;"",INDIRECT("'"&amp;I5252&amp;"'!"&amp;J5252),"")</f>
        <v/>
      </c>
      <c r="I5252" s="1510"/>
      <c r="J5252" s="1506"/>
      <c r="K5252" s="4"/>
    </row>
    <row r="5253" spans="1:11" ht="15">
      <c r="A5253">
        <v>5194</v>
      </c>
      <c r="B5253" s="721">
        <f>'Revenues 10-15'!C204</f>
        <v>0</v>
      </c>
      <c r="F5253" s="4"/>
      <c r="G5253" s="1" t="b">
        <f t="shared" ca="1" si="83"/>
        <v>1</v>
      </c>
      <c r="H5253" s="1505" cm="1">
        <f t="array" aca="1" ref="H5253" ca="1">IF(I5253&lt;&gt;"",INDIRECT("'"&amp;I5253&amp;"'!"&amp;J5253),"")</f>
        <v>0</v>
      </c>
      <c r="I5253" s="1510" t="s">
        <v>5915</v>
      </c>
      <c r="J5253" s="1506" t="s">
        <v>6112</v>
      </c>
      <c r="K5253" s="4"/>
    </row>
    <row r="5254" spans="1:11" ht="15">
      <c r="A5254">
        <v>5195</v>
      </c>
      <c r="B5254" s="721">
        <f>'Revenues 10-15'!C208</f>
        <v>0</v>
      </c>
      <c r="F5254" s="4"/>
      <c r="G5254" s="1" t="b">
        <f t="shared" ca="1" si="83"/>
        <v>1</v>
      </c>
      <c r="H5254" s="1505" cm="1">
        <f t="array" aca="1" ref="H5254" ca="1">IF(I5254&lt;&gt;"",INDIRECT("'"&amp;I5254&amp;"'!"&amp;J5254),"")</f>
        <v>0</v>
      </c>
      <c r="I5254" s="1510" t="s">
        <v>5915</v>
      </c>
      <c r="J5254" s="1506" t="s">
        <v>6113</v>
      </c>
      <c r="K5254" s="4"/>
    </row>
    <row r="5255" spans="1:11" ht="15">
      <c r="A5255" s="5">
        <v>5196</v>
      </c>
      <c r="B5255" s="721"/>
      <c r="F5255" s="4" t="s">
        <v>4914</v>
      </c>
      <c r="G5255" s="1" t="b">
        <f t="shared" ca="1" si="83"/>
        <v>1</v>
      </c>
      <c r="H5255" s="1505" t="str" cm="1">
        <f t="array" aca="1" ref="H5255" ca="1">IF(I5255&lt;&gt;"",INDIRECT("'"&amp;I5255&amp;"'!"&amp;J5255),"")</f>
        <v/>
      </c>
      <c r="I5255" s="1510"/>
      <c r="J5255" s="1506"/>
      <c r="K5255" s="4"/>
    </row>
    <row r="5256" spans="1:11" ht="15">
      <c r="A5256" s="5">
        <v>5197</v>
      </c>
      <c r="B5256" s="721"/>
      <c r="F5256" s="4" t="s">
        <v>4914</v>
      </c>
      <c r="G5256" s="1" t="b">
        <f t="shared" ca="1" si="83"/>
        <v>1</v>
      </c>
      <c r="H5256" s="1505" t="str" cm="1">
        <f t="array" aca="1" ref="H5256" ca="1">IF(I5256&lt;&gt;"",INDIRECT("'"&amp;I5256&amp;"'!"&amp;J5256),"")</f>
        <v/>
      </c>
      <c r="I5256" s="1510"/>
      <c r="J5256" s="1506"/>
      <c r="K5256" s="4"/>
    </row>
    <row r="5257" spans="1:11" ht="15">
      <c r="A5257" s="5">
        <v>5198</v>
      </c>
      <c r="B5257" s="721"/>
      <c r="F5257" s="4" t="s">
        <v>4914</v>
      </c>
      <c r="G5257" s="1" t="b">
        <f t="shared" ca="1" si="83"/>
        <v>1</v>
      </c>
      <c r="H5257" s="1505" t="str" cm="1">
        <f t="array" aca="1" ref="H5257" ca="1">IF(I5257&lt;&gt;"",INDIRECT("'"&amp;I5257&amp;"'!"&amp;J5257),"")</f>
        <v/>
      </c>
      <c r="I5257" s="1510"/>
      <c r="J5257" s="1506"/>
      <c r="K5257" s="4"/>
    </row>
    <row r="5258" spans="1:11" ht="15">
      <c r="A5258">
        <v>5199</v>
      </c>
      <c r="B5258" s="721">
        <f>'Revenues 10-15'!C206</f>
        <v>8248257</v>
      </c>
      <c r="F5258" s="4"/>
      <c r="G5258" s="1" t="b">
        <f t="shared" ca="1" si="83"/>
        <v>1</v>
      </c>
      <c r="H5258" s="1505" cm="1">
        <f t="array" aca="1" ref="H5258" ca="1">IF(I5258&lt;&gt;"",INDIRECT("'"&amp;I5258&amp;"'!"&amp;J5258),"")</f>
        <v>8248257</v>
      </c>
      <c r="I5258" s="1510" t="s">
        <v>5915</v>
      </c>
      <c r="J5258" s="1506" t="s">
        <v>6114</v>
      </c>
      <c r="K5258" s="4"/>
    </row>
    <row r="5259" spans="1:11" ht="15">
      <c r="A5259" s="5">
        <v>5200</v>
      </c>
      <c r="B5259" s="721"/>
      <c r="F5259" s="4" t="s">
        <v>4914</v>
      </c>
      <c r="G5259" s="1" t="b">
        <f t="shared" ca="1" si="83"/>
        <v>1</v>
      </c>
      <c r="H5259" s="1505" t="str" cm="1">
        <f t="array" aca="1" ref="H5259" ca="1">IF(I5259&lt;&gt;"",INDIRECT("'"&amp;I5259&amp;"'!"&amp;J5259),"")</f>
        <v/>
      </c>
      <c r="I5259" s="1510"/>
      <c r="J5259" s="1506"/>
      <c r="K5259" s="4"/>
    </row>
    <row r="5260" spans="1:11" ht="15">
      <c r="A5260" s="5">
        <v>5201</v>
      </c>
      <c r="B5260" s="721"/>
      <c r="C5260" s="2" t="s">
        <v>504</v>
      </c>
      <c r="F5260" s="4" t="s">
        <v>4914</v>
      </c>
      <c r="G5260" s="1" t="b">
        <f t="shared" ca="1" si="83"/>
        <v>1</v>
      </c>
      <c r="H5260" s="1505" t="str" cm="1">
        <f t="array" aca="1" ref="H5260" ca="1">IF(I5260&lt;&gt;"",INDIRECT("'"&amp;I5260&amp;"'!"&amp;J5260),"")</f>
        <v/>
      </c>
      <c r="I5260" s="1510"/>
      <c r="J5260" s="1506"/>
      <c r="K5260" s="4"/>
    </row>
    <row r="5261" spans="1:11" ht="15">
      <c r="A5261" s="5">
        <v>5202</v>
      </c>
      <c r="B5261" s="721"/>
      <c r="F5261" s="4" t="s">
        <v>4914</v>
      </c>
      <c r="G5261" s="1" t="b">
        <f t="shared" ca="1" si="83"/>
        <v>1</v>
      </c>
      <c r="H5261" s="1505" t="str" cm="1">
        <f t="array" aca="1" ref="H5261" ca="1">IF(I5261&lt;&gt;"",INDIRECT("'"&amp;I5261&amp;"'!"&amp;J5261),"")</f>
        <v/>
      </c>
      <c r="I5261" s="1510"/>
      <c r="J5261" s="1506"/>
      <c r="K5261" s="4"/>
    </row>
    <row r="5262" spans="1:11" ht="15">
      <c r="A5262" s="5">
        <v>5203</v>
      </c>
      <c r="B5262" s="721"/>
      <c r="F5262" s="4" t="s">
        <v>4914</v>
      </c>
      <c r="G5262" s="1" t="b">
        <f t="shared" ca="1" si="83"/>
        <v>1</v>
      </c>
      <c r="H5262" s="1505" t="str" cm="1">
        <f t="array" aca="1" ref="H5262" ca="1">IF(I5262&lt;&gt;"",INDIRECT("'"&amp;I5262&amp;"'!"&amp;J5262),"")</f>
        <v/>
      </c>
      <c r="I5262" s="1510"/>
      <c r="J5262" s="1506"/>
      <c r="K5262" s="4"/>
    </row>
    <row r="5263" spans="1:11" ht="15">
      <c r="A5263" s="5">
        <v>5204</v>
      </c>
      <c r="B5263" s="721"/>
      <c r="F5263" s="4" t="s">
        <v>4914</v>
      </c>
      <c r="G5263" s="1" t="b">
        <f t="shared" ca="1" si="83"/>
        <v>1</v>
      </c>
      <c r="H5263" s="1505" t="str" cm="1">
        <f t="array" aca="1" ref="H5263" ca="1">IF(I5263&lt;&gt;"",INDIRECT("'"&amp;I5263&amp;"'!"&amp;J5263),"")</f>
        <v/>
      </c>
      <c r="I5263" s="1510"/>
      <c r="J5263" s="1506"/>
      <c r="K5263" s="4"/>
    </row>
    <row r="5264" spans="1:11" ht="15">
      <c r="A5264" s="5">
        <v>5205</v>
      </c>
      <c r="B5264" s="721"/>
      <c r="F5264" s="4" t="s">
        <v>4914</v>
      </c>
      <c r="G5264" s="1" t="b">
        <f t="shared" ca="1" si="83"/>
        <v>1</v>
      </c>
      <c r="H5264" s="1505" t="str" cm="1">
        <f t="array" aca="1" ref="H5264" ca="1">IF(I5264&lt;&gt;"",INDIRECT("'"&amp;I5264&amp;"'!"&amp;J5264),"")</f>
        <v/>
      </c>
      <c r="I5264" s="1510"/>
      <c r="J5264" s="1506"/>
      <c r="K5264" s="4"/>
    </row>
    <row r="5265" spans="1:11" ht="15">
      <c r="A5265" s="5">
        <v>5206</v>
      </c>
      <c r="B5265" s="721"/>
      <c r="F5265" s="4" t="s">
        <v>4914</v>
      </c>
      <c r="G5265" s="1" t="b">
        <f t="shared" ca="1" si="83"/>
        <v>1</v>
      </c>
      <c r="H5265" s="1505" t="str" cm="1">
        <f t="array" aca="1" ref="H5265" ca="1">IF(I5265&lt;&gt;"",INDIRECT("'"&amp;I5265&amp;"'!"&amp;J5265),"")</f>
        <v/>
      </c>
      <c r="I5265" s="1510"/>
      <c r="J5265" s="1506"/>
      <c r="K5265" s="4"/>
    </row>
    <row r="5266" spans="1:11" ht="15">
      <c r="A5266" s="5">
        <v>5207</v>
      </c>
      <c r="B5266" s="721"/>
      <c r="F5266" s="4" t="s">
        <v>4914</v>
      </c>
      <c r="G5266" s="1" t="b">
        <f t="shared" ca="1" si="83"/>
        <v>1</v>
      </c>
      <c r="H5266" s="1505" t="str" cm="1">
        <f t="array" aca="1" ref="H5266" ca="1">IF(I5266&lt;&gt;"",INDIRECT("'"&amp;I5266&amp;"'!"&amp;J5266),"")</f>
        <v/>
      </c>
      <c r="I5266" s="1510"/>
      <c r="J5266" s="1506"/>
      <c r="K5266" s="4"/>
    </row>
    <row r="5267" spans="1:11" ht="15">
      <c r="A5267" s="5">
        <v>5208</v>
      </c>
      <c r="B5267" s="721"/>
      <c r="F5267" s="4" t="s">
        <v>4914</v>
      </c>
      <c r="G5267" s="1" t="b">
        <f t="shared" ca="1" si="83"/>
        <v>1</v>
      </c>
      <c r="H5267" s="1505" t="str" cm="1">
        <f t="array" aca="1" ref="H5267" ca="1">IF(I5267&lt;&gt;"",INDIRECT("'"&amp;I5267&amp;"'!"&amp;J5267),"")</f>
        <v/>
      </c>
      <c r="I5267" s="1510"/>
      <c r="J5267" s="1506"/>
      <c r="K5267" s="4"/>
    </row>
    <row r="5268" spans="1:11" ht="15">
      <c r="A5268" s="5">
        <v>5209</v>
      </c>
      <c r="B5268" s="721"/>
      <c r="F5268" s="4" t="s">
        <v>4914</v>
      </c>
      <c r="G5268" s="1" t="b">
        <f t="shared" ca="1" si="83"/>
        <v>1</v>
      </c>
      <c r="H5268" s="1505" t="str" cm="1">
        <f t="array" aca="1" ref="H5268" ca="1">IF(I5268&lt;&gt;"",INDIRECT("'"&amp;I5268&amp;"'!"&amp;J5268),"")</f>
        <v/>
      </c>
      <c r="I5268" s="1510"/>
      <c r="J5268" s="1506"/>
      <c r="K5268" s="4"/>
    </row>
    <row r="5269" spans="1:11" ht="15">
      <c r="A5269" s="5">
        <v>5210</v>
      </c>
      <c r="B5269" s="721"/>
      <c r="F5269" s="4" t="s">
        <v>4914</v>
      </c>
      <c r="G5269" s="1" t="b">
        <f t="shared" ca="1" si="83"/>
        <v>1</v>
      </c>
      <c r="H5269" s="1505" t="str" cm="1">
        <f t="array" aca="1" ref="H5269" ca="1">IF(I5269&lt;&gt;"",INDIRECT("'"&amp;I5269&amp;"'!"&amp;J5269),"")</f>
        <v/>
      </c>
      <c r="I5269" s="1510"/>
      <c r="J5269" s="1506"/>
      <c r="K5269" s="4"/>
    </row>
    <row r="5270" spans="1:11" ht="15">
      <c r="A5270" s="5">
        <v>5211</v>
      </c>
      <c r="B5270" s="721"/>
      <c r="F5270" s="4" t="s">
        <v>4914</v>
      </c>
      <c r="G5270" s="1" t="b">
        <f t="shared" ca="1" si="83"/>
        <v>1</v>
      </c>
      <c r="H5270" s="1505" t="str" cm="1">
        <f t="array" aca="1" ref="H5270" ca="1">IF(I5270&lt;&gt;"",INDIRECT("'"&amp;I5270&amp;"'!"&amp;J5270),"")</f>
        <v/>
      </c>
      <c r="I5270" s="1510"/>
      <c r="J5270" s="1506"/>
      <c r="K5270" s="4"/>
    </row>
    <row r="5271" spans="1:11" ht="15">
      <c r="A5271" s="5">
        <v>5212</v>
      </c>
      <c r="B5271" s="721"/>
      <c r="F5271" s="4" t="s">
        <v>4914</v>
      </c>
      <c r="G5271" s="1" t="b">
        <f t="shared" ca="1" si="83"/>
        <v>1</v>
      </c>
      <c r="H5271" s="1505" t="str" cm="1">
        <f t="array" aca="1" ref="H5271" ca="1">IF(I5271&lt;&gt;"",INDIRECT("'"&amp;I5271&amp;"'!"&amp;J5271),"")</f>
        <v/>
      </c>
      <c r="I5271" s="1510"/>
      <c r="J5271" s="1506"/>
      <c r="K5271" s="4"/>
    </row>
    <row r="5272" spans="1:11" ht="15">
      <c r="A5272">
        <v>5213</v>
      </c>
      <c r="B5272" s="721">
        <f>'Revenues 10-15'!C214</f>
        <v>142165</v>
      </c>
      <c r="F5272" s="4"/>
      <c r="G5272" s="1" t="b">
        <f t="shared" ca="1" si="83"/>
        <v>1</v>
      </c>
      <c r="H5272" s="1505" cm="1">
        <f t="array" aca="1" ref="H5272" ca="1">IF(I5272&lt;&gt;"",INDIRECT("'"&amp;I5272&amp;"'!"&amp;J5272),"")</f>
        <v>142165</v>
      </c>
      <c r="I5272" s="1510" t="s">
        <v>5915</v>
      </c>
      <c r="J5272" s="1506" t="s">
        <v>5356</v>
      </c>
      <c r="K5272" s="4"/>
    </row>
    <row r="5273" spans="1:11" ht="15">
      <c r="A5273">
        <v>5214</v>
      </c>
      <c r="B5273" s="721">
        <f>'Revenues 10-15'!C215</f>
        <v>0</v>
      </c>
      <c r="F5273" s="4"/>
      <c r="G5273" s="1" t="b">
        <f t="shared" ca="1" si="83"/>
        <v>1</v>
      </c>
      <c r="H5273" s="1505" cm="1">
        <f t="array" aca="1" ref="H5273" ca="1">IF(I5273&lt;&gt;"",INDIRECT("'"&amp;I5273&amp;"'!"&amp;J5273),"")</f>
        <v>0</v>
      </c>
      <c r="I5273" s="1510" t="s">
        <v>5915</v>
      </c>
      <c r="J5273" s="1506" t="s">
        <v>6115</v>
      </c>
      <c r="K5273" s="4"/>
    </row>
    <row r="5274" spans="1:11" ht="15">
      <c r="A5274" s="5">
        <v>5215</v>
      </c>
      <c r="B5274" s="721"/>
      <c r="F5274" s="4" t="s">
        <v>4914</v>
      </c>
      <c r="G5274" s="1" t="b">
        <f t="shared" ca="1" si="83"/>
        <v>1</v>
      </c>
      <c r="H5274" s="1505" t="str" cm="1">
        <f t="array" aca="1" ref="H5274" ca="1">IF(I5274&lt;&gt;"",INDIRECT("'"&amp;I5274&amp;"'!"&amp;J5274),"")</f>
        <v/>
      </c>
      <c r="I5274" s="1510"/>
      <c r="J5274" s="1506"/>
      <c r="K5274" s="4"/>
    </row>
    <row r="5275" spans="1:11" ht="15">
      <c r="A5275" s="5">
        <v>5216</v>
      </c>
      <c r="B5275" s="721"/>
      <c r="F5275" s="4" t="s">
        <v>4914</v>
      </c>
      <c r="G5275" s="1" t="b">
        <f t="shared" ca="1" si="83"/>
        <v>1</v>
      </c>
      <c r="H5275" s="1505" t="str" cm="1">
        <f t="array" aca="1" ref="H5275" ca="1">IF(I5275&lt;&gt;"",INDIRECT("'"&amp;I5275&amp;"'!"&amp;J5275),"")</f>
        <v/>
      </c>
      <c r="I5275" s="1510"/>
      <c r="J5275" s="1506"/>
      <c r="K5275" s="4"/>
    </row>
    <row r="5276" spans="1:11" ht="15">
      <c r="A5276">
        <v>5217</v>
      </c>
      <c r="B5276" s="721">
        <f>'Revenues 10-15'!C216</f>
        <v>6694432</v>
      </c>
      <c r="F5276" s="4"/>
      <c r="G5276" s="1" t="b">
        <f t="shared" ca="1" si="83"/>
        <v>1</v>
      </c>
      <c r="H5276" s="1505" cm="1">
        <f t="array" aca="1" ref="H5276" ca="1">IF(I5276&lt;&gt;"",INDIRECT("'"&amp;I5276&amp;"'!"&amp;J5276),"")</f>
        <v>6694432</v>
      </c>
      <c r="I5276" s="1510" t="s">
        <v>5915</v>
      </c>
      <c r="J5276" s="1506" t="s">
        <v>6116</v>
      </c>
      <c r="K5276" s="4"/>
    </row>
    <row r="5277" spans="1:11" ht="15">
      <c r="A5277">
        <v>5218</v>
      </c>
      <c r="B5277" s="721">
        <f>'Revenues 10-15'!C217</f>
        <v>688471</v>
      </c>
      <c r="F5277" s="4"/>
      <c r="G5277" s="1" t="b">
        <f t="shared" ca="1" si="83"/>
        <v>1</v>
      </c>
      <c r="H5277" s="1505" cm="1">
        <f t="array" aca="1" ref="H5277" ca="1">IF(I5277&lt;&gt;"",INDIRECT("'"&amp;I5277&amp;"'!"&amp;J5277),"")</f>
        <v>688471</v>
      </c>
      <c r="I5277" s="1510" t="s">
        <v>5915</v>
      </c>
      <c r="J5277" s="1506" t="s">
        <v>6117</v>
      </c>
      <c r="K5277" s="4"/>
    </row>
    <row r="5278" spans="1:11" ht="15">
      <c r="A5278">
        <v>5219</v>
      </c>
      <c r="B5278" s="721">
        <f>'Revenues 10-15'!C218</f>
        <v>0</v>
      </c>
      <c r="F5278" s="4"/>
      <c r="G5278" s="1" t="b">
        <f t="shared" ca="1" si="83"/>
        <v>1</v>
      </c>
      <c r="H5278" s="1505" cm="1">
        <f t="array" aca="1" ref="H5278" ca="1">IF(I5278&lt;&gt;"",INDIRECT("'"&amp;I5278&amp;"'!"&amp;J5278),"")</f>
        <v>0</v>
      </c>
      <c r="I5278" s="1510" t="s">
        <v>5915</v>
      </c>
      <c r="J5278" s="1506" t="s">
        <v>6118</v>
      </c>
      <c r="K5278" s="4"/>
    </row>
    <row r="5279" spans="1:11" ht="15">
      <c r="A5279" s="5">
        <v>5220</v>
      </c>
      <c r="B5279" s="721"/>
      <c r="F5279" s="4" t="s">
        <v>4914</v>
      </c>
      <c r="G5279" s="1" t="b">
        <f t="shared" ca="1" si="83"/>
        <v>1</v>
      </c>
      <c r="H5279" s="1505" t="str" cm="1">
        <f t="array" aca="1" ref="H5279" ca="1">IF(I5279&lt;&gt;"",INDIRECT("'"&amp;I5279&amp;"'!"&amp;J5279),"")</f>
        <v/>
      </c>
      <c r="I5279" s="1510"/>
      <c r="J5279" s="1506"/>
      <c r="K5279" s="4"/>
    </row>
    <row r="5280" spans="1:11" ht="15">
      <c r="A5280" s="5">
        <v>5221</v>
      </c>
      <c r="B5280" s="721"/>
      <c r="F5280" s="4" t="s">
        <v>4914</v>
      </c>
      <c r="G5280" s="1" t="b">
        <f t="shared" ref="G5280:G5343" ca="1" si="84">H5280=B5280</f>
        <v>1</v>
      </c>
      <c r="H5280" s="1505" t="str" cm="1">
        <f t="array" aca="1" ref="H5280" ca="1">IF(I5280&lt;&gt;"",INDIRECT("'"&amp;I5280&amp;"'!"&amp;J5280),"")</f>
        <v/>
      </c>
      <c r="I5280" s="1510"/>
      <c r="J5280" s="1506"/>
      <c r="K5280" s="4"/>
    </row>
    <row r="5281" spans="1:11" ht="15">
      <c r="A5281" s="5">
        <v>5222</v>
      </c>
      <c r="B5281" s="721"/>
      <c r="F5281" s="4" t="s">
        <v>4914</v>
      </c>
      <c r="G5281" s="1" t="b">
        <f t="shared" ca="1" si="84"/>
        <v>1</v>
      </c>
      <c r="H5281" s="1505" t="str" cm="1">
        <f t="array" aca="1" ref="H5281" ca="1">IF(I5281&lt;&gt;"",INDIRECT("'"&amp;I5281&amp;"'!"&amp;J5281),"")</f>
        <v/>
      </c>
      <c r="I5281" s="1510"/>
      <c r="J5281" s="1506"/>
      <c r="K5281" s="4"/>
    </row>
    <row r="5282" spans="1:11" ht="15">
      <c r="A5282" s="5">
        <v>5223</v>
      </c>
      <c r="B5282" s="721"/>
      <c r="F5282" s="4" t="s">
        <v>4914</v>
      </c>
      <c r="G5282" s="1" t="b">
        <f t="shared" ca="1" si="84"/>
        <v>1</v>
      </c>
      <c r="H5282" s="1505" t="str" cm="1">
        <f t="array" aca="1" ref="H5282" ca="1">IF(I5282&lt;&gt;"",INDIRECT("'"&amp;I5282&amp;"'!"&amp;J5282),"")</f>
        <v/>
      </c>
      <c r="I5282" s="1510"/>
      <c r="J5282" s="1506"/>
      <c r="K5282" s="4"/>
    </row>
    <row r="5283" spans="1:11" ht="15">
      <c r="A5283" s="5">
        <v>5224</v>
      </c>
      <c r="B5283" s="721"/>
      <c r="F5283" s="4" t="s">
        <v>4914</v>
      </c>
      <c r="G5283" s="1" t="b">
        <f t="shared" ca="1" si="84"/>
        <v>1</v>
      </c>
      <c r="H5283" s="1505" t="str" cm="1">
        <f t="array" aca="1" ref="H5283" ca="1">IF(I5283&lt;&gt;"",INDIRECT("'"&amp;I5283&amp;"'!"&amp;J5283),"")</f>
        <v/>
      </c>
      <c r="I5283" s="1510"/>
      <c r="J5283" s="1506"/>
      <c r="K5283" s="4"/>
    </row>
    <row r="5284" spans="1:11" ht="15">
      <c r="A5284">
        <v>5225</v>
      </c>
      <c r="B5284" s="721">
        <f>'Revenues 10-15'!C220</f>
        <v>7525068</v>
      </c>
      <c r="F5284" s="4"/>
      <c r="G5284" s="1" t="b">
        <f t="shared" ca="1" si="84"/>
        <v>1</v>
      </c>
      <c r="H5284" s="1505" cm="1">
        <f t="array" aca="1" ref="H5284" ca="1">IF(I5284&lt;&gt;"",INDIRECT("'"&amp;I5284&amp;"'!"&amp;J5284),"")</f>
        <v>7525068</v>
      </c>
      <c r="I5284" s="1510" t="s">
        <v>5915</v>
      </c>
      <c r="J5284" s="1506" t="s">
        <v>6119</v>
      </c>
      <c r="K5284" s="4"/>
    </row>
    <row r="5285" spans="1:11" ht="15">
      <c r="A5285" s="5">
        <v>5226</v>
      </c>
      <c r="B5285" s="721"/>
      <c r="F5285" s="4" t="s">
        <v>4914</v>
      </c>
      <c r="G5285" s="1" t="b">
        <f t="shared" ca="1" si="84"/>
        <v>1</v>
      </c>
      <c r="H5285" s="1505" t="str" cm="1">
        <f t="array" aca="1" ref="H5285" ca="1">IF(I5285&lt;&gt;"",INDIRECT("'"&amp;I5285&amp;"'!"&amp;J5285),"")</f>
        <v/>
      </c>
      <c r="I5285" s="1510"/>
      <c r="J5285" s="1506"/>
      <c r="K5285" s="4"/>
    </row>
    <row r="5286" spans="1:11" ht="15">
      <c r="A5286" s="5">
        <v>5227</v>
      </c>
      <c r="B5286" s="721"/>
      <c r="C5286" s="2" t="s">
        <v>504</v>
      </c>
      <c r="F5286" s="4" t="s">
        <v>4914</v>
      </c>
      <c r="G5286" s="1" t="b">
        <f t="shared" ca="1" si="84"/>
        <v>1</v>
      </c>
      <c r="H5286" s="1505" t="str" cm="1">
        <f t="array" aca="1" ref="H5286" ca="1">IF(I5286&lt;&gt;"",INDIRECT("'"&amp;I5286&amp;"'!"&amp;J5286),"")</f>
        <v/>
      </c>
      <c r="I5286" s="1510"/>
      <c r="J5286" s="1506"/>
      <c r="K5286" s="4"/>
    </row>
    <row r="5287" spans="1:11" ht="15">
      <c r="A5287" s="5">
        <v>5228</v>
      </c>
      <c r="B5287" s="721"/>
      <c r="F5287" s="4" t="s">
        <v>4914</v>
      </c>
      <c r="G5287" s="1" t="b">
        <f t="shared" ca="1" si="84"/>
        <v>1</v>
      </c>
      <c r="H5287" s="1505" t="str" cm="1">
        <f t="array" aca="1" ref="H5287" ca="1">IF(I5287&lt;&gt;"",INDIRECT("'"&amp;I5287&amp;"'!"&amp;J5287),"")</f>
        <v/>
      </c>
      <c r="I5287" s="1510"/>
      <c r="J5287" s="1506"/>
      <c r="K5287" s="4"/>
    </row>
    <row r="5288" spans="1:11" ht="15">
      <c r="A5288" s="5">
        <v>5229</v>
      </c>
      <c r="B5288" s="721"/>
      <c r="F5288" s="4" t="s">
        <v>4914</v>
      </c>
      <c r="G5288" s="1" t="b">
        <f t="shared" ca="1" si="84"/>
        <v>1</v>
      </c>
      <c r="H5288" s="1505" t="str" cm="1">
        <f t="array" aca="1" ref="H5288" ca="1">IF(I5288&lt;&gt;"",INDIRECT("'"&amp;I5288&amp;"'!"&amp;J5288),"")</f>
        <v/>
      </c>
      <c r="I5288" s="1510"/>
      <c r="J5288" s="1506"/>
      <c r="K5288" s="4"/>
    </row>
    <row r="5289" spans="1:11" ht="15">
      <c r="A5289" s="5">
        <v>5230</v>
      </c>
      <c r="B5289" s="721"/>
      <c r="F5289" s="4" t="s">
        <v>4914</v>
      </c>
      <c r="G5289" s="1" t="b">
        <f t="shared" ca="1" si="84"/>
        <v>1</v>
      </c>
      <c r="H5289" s="1505" t="str" cm="1">
        <f t="array" aca="1" ref="H5289" ca="1">IF(I5289&lt;&gt;"",INDIRECT("'"&amp;I5289&amp;"'!"&amp;J5289),"")</f>
        <v/>
      </c>
      <c r="I5289" s="1510"/>
      <c r="J5289" s="1506"/>
      <c r="K5289" s="4"/>
    </row>
    <row r="5290" spans="1:11" ht="15">
      <c r="A5290" s="5">
        <v>5231</v>
      </c>
      <c r="B5290" s="721"/>
      <c r="F5290" s="4" t="s">
        <v>4914</v>
      </c>
      <c r="G5290" s="1" t="b">
        <f t="shared" ca="1" si="84"/>
        <v>1</v>
      </c>
      <c r="H5290" s="1505" t="str" cm="1">
        <f t="array" aca="1" ref="H5290" ca="1">IF(I5290&lt;&gt;"",INDIRECT("'"&amp;I5290&amp;"'!"&amp;J5290),"")</f>
        <v/>
      </c>
      <c r="I5290" s="1510"/>
      <c r="J5290" s="1506"/>
      <c r="K5290" s="4"/>
    </row>
    <row r="5291" spans="1:11" ht="15">
      <c r="A5291" s="5">
        <v>5232</v>
      </c>
      <c r="B5291" s="721"/>
      <c r="F5291" s="4" t="s">
        <v>4914</v>
      </c>
      <c r="G5291" s="1" t="b">
        <f t="shared" ca="1" si="84"/>
        <v>1</v>
      </c>
      <c r="H5291" s="1505" t="str" cm="1">
        <f t="array" aca="1" ref="H5291" ca="1">IF(I5291&lt;&gt;"",INDIRECT("'"&amp;I5291&amp;"'!"&amp;J5291),"")</f>
        <v/>
      </c>
      <c r="I5291" s="1510"/>
      <c r="J5291" s="1506"/>
      <c r="K5291" s="4"/>
    </row>
    <row r="5292" spans="1:11" ht="15">
      <c r="A5292" s="5">
        <v>5233</v>
      </c>
      <c r="B5292" s="721"/>
      <c r="F5292" s="4" t="s">
        <v>4914</v>
      </c>
      <c r="G5292" s="1" t="b">
        <f t="shared" ca="1" si="84"/>
        <v>1</v>
      </c>
      <c r="H5292" s="1505" t="str" cm="1">
        <f t="array" aca="1" ref="H5292" ca="1">IF(I5292&lt;&gt;"",INDIRECT("'"&amp;I5292&amp;"'!"&amp;J5292),"")</f>
        <v/>
      </c>
      <c r="I5292" s="1510"/>
      <c r="J5292" s="1506"/>
      <c r="K5292" s="4"/>
    </row>
    <row r="5293" spans="1:11" ht="15">
      <c r="A5293" s="5">
        <v>5234</v>
      </c>
      <c r="B5293" s="721"/>
      <c r="F5293" s="4" t="s">
        <v>4914</v>
      </c>
      <c r="G5293" s="1" t="b">
        <f t="shared" ca="1" si="84"/>
        <v>1</v>
      </c>
      <c r="H5293" s="1505" t="str" cm="1">
        <f t="array" aca="1" ref="H5293" ca="1">IF(I5293&lt;&gt;"",INDIRECT("'"&amp;I5293&amp;"'!"&amp;J5293),"")</f>
        <v/>
      </c>
      <c r="I5293" s="1510"/>
      <c r="J5293" s="1506"/>
      <c r="K5293" s="4"/>
    </row>
    <row r="5294" spans="1:11" ht="15">
      <c r="A5294" s="5">
        <v>5235</v>
      </c>
      <c r="B5294" s="721"/>
      <c r="F5294" s="4" t="s">
        <v>4914</v>
      </c>
      <c r="G5294" s="1" t="b">
        <f t="shared" ca="1" si="84"/>
        <v>1</v>
      </c>
      <c r="H5294" s="1505" t="str" cm="1">
        <f t="array" aca="1" ref="H5294" ca="1">IF(I5294&lt;&gt;"",INDIRECT("'"&amp;I5294&amp;"'!"&amp;J5294),"")</f>
        <v/>
      </c>
      <c r="I5294" s="1510"/>
      <c r="J5294" s="1506"/>
      <c r="K5294" s="4"/>
    </row>
    <row r="5295" spans="1:11" ht="15">
      <c r="A5295" s="5">
        <v>5236</v>
      </c>
      <c r="B5295" s="721"/>
      <c r="F5295" s="4" t="s">
        <v>4914</v>
      </c>
      <c r="G5295" s="1" t="b">
        <f t="shared" ca="1" si="84"/>
        <v>1</v>
      </c>
      <c r="H5295" s="1505" t="str" cm="1">
        <f t="array" aca="1" ref="H5295" ca="1">IF(I5295&lt;&gt;"",INDIRECT("'"&amp;I5295&amp;"'!"&amp;J5295),"")</f>
        <v/>
      </c>
      <c r="I5295" s="1510"/>
      <c r="J5295" s="1506"/>
      <c r="K5295" s="4"/>
    </row>
    <row r="5296" spans="1:11" ht="15">
      <c r="A5296" s="5">
        <v>5237</v>
      </c>
      <c r="B5296" s="721"/>
      <c r="F5296" s="4" t="s">
        <v>4914</v>
      </c>
      <c r="G5296" s="1" t="b">
        <f t="shared" ca="1" si="84"/>
        <v>1</v>
      </c>
      <c r="H5296" s="1505" t="str" cm="1">
        <f t="array" aca="1" ref="H5296" ca="1">IF(I5296&lt;&gt;"",INDIRECT("'"&amp;I5296&amp;"'!"&amp;J5296),"")</f>
        <v/>
      </c>
      <c r="I5296" s="1510"/>
      <c r="J5296" s="1506"/>
      <c r="K5296" s="4"/>
    </row>
    <row r="5297" spans="1:11" ht="15">
      <c r="A5297" s="5">
        <v>5238</v>
      </c>
      <c r="B5297" s="721"/>
      <c r="F5297" s="4" t="s">
        <v>4914</v>
      </c>
      <c r="G5297" s="1" t="b">
        <f t="shared" ca="1" si="84"/>
        <v>1</v>
      </c>
      <c r="H5297" s="1505" t="str" cm="1">
        <f t="array" aca="1" ref="H5297" ca="1">IF(I5297&lt;&gt;"",INDIRECT("'"&amp;I5297&amp;"'!"&amp;J5297),"")</f>
        <v/>
      </c>
      <c r="I5297" s="1510"/>
      <c r="J5297" s="1506"/>
      <c r="K5297" s="4"/>
    </row>
    <row r="5298" spans="1:11" ht="15">
      <c r="A5298" s="5">
        <v>5239</v>
      </c>
      <c r="B5298" s="721"/>
      <c r="F5298" s="4" t="s">
        <v>4914</v>
      </c>
      <c r="G5298" s="1" t="b">
        <f t="shared" ca="1" si="84"/>
        <v>1</v>
      </c>
      <c r="H5298" s="1505" t="str" cm="1">
        <f t="array" aca="1" ref="H5298" ca="1">IF(I5298&lt;&gt;"",INDIRECT("'"&amp;I5298&amp;"'!"&amp;J5298),"")</f>
        <v/>
      </c>
      <c r="I5298" s="1510"/>
      <c r="J5298" s="1506"/>
      <c r="K5298" s="4"/>
    </row>
    <row r="5299" spans="1:11" ht="15">
      <c r="A5299">
        <v>5240</v>
      </c>
      <c r="B5299" s="721">
        <f>'Revenues 10-15'!C222</f>
        <v>0</v>
      </c>
      <c r="F5299" s="4"/>
      <c r="G5299" s="1" t="b">
        <f t="shared" ca="1" si="84"/>
        <v>1</v>
      </c>
      <c r="H5299" s="1505" cm="1">
        <f t="array" aca="1" ref="H5299" ca="1">IF(I5299&lt;&gt;"",INDIRECT("'"&amp;I5299&amp;"'!"&amp;J5299),"")</f>
        <v>0</v>
      </c>
      <c r="I5299" s="1510" t="s">
        <v>5915</v>
      </c>
      <c r="J5299" s="1506" t="s">
        <v>6120</v>
      </c>
      <c r="K5299" s="4"/>
    </row>
    <row r="5300" spans="1:11" ht="15">
      <c r="A5300" s="5">
        <v>5241</v>
      </c>
      <c r="B5300" s="721"/>
      <c r="F5300" s="4" t="s">
        <v>4914</v>
      </c>
      <c r="G5300" s="1" t="b">
        <f t="shared" ca="1" si="84"/>
        <v>1</v>
      </c>
      <c r="H5300" s="1505" t="str" cm="1">
        <f t="array" aca="1" ref="H5300" ca="1">IF(I5300&lt;&gt;"",INDIRECT("'"&amp;I5300&amp;"'!"&amp;J5300),"")</f>
        <v/>
      </c>
      <c r="I5300" s="1510"/>
      <c r="J5300" s="1506"/>
      <c r="K5300" s="4"/>
    </row>
    <row r="5301" spans="1:11" ht="15">
      <c r="A5301" s="5">
        <v>5242</v>
      </c>
      <c r="B5301" s="721"/>
      <c r="F5301" s="4" t="s">
        <v>4914</v>
      </c>
      <c r="G5301" s="1" t="b">
        <f t="shared" ca="1" si="84"/>
        <v>1</v>
      </c>
      <c r="H5301" s="1505" t="str" cm="1">
        <f t="array" aca="1" ref="H5301" ca="1">IF(I5301&lt;&gt;"",INDIRECT("'"&amp;I5301&amp;"'!"&amp;J5301),"")</f>
        <v/>
      </c>
      <c r="I5301" s="1510"/>
      <c r="J5301" s="1506"/>
      <c r="K5301" s="4"/>
    </row>
    <row r="5302" spans="1:11" ht="15">
      <c r="A5302">
        <v>5243</v>
      </c>
      <c r="B5302" s="721">
        <f>'Revenues 10-15'!C224</f>
        <v>329009</v>
      </c>
      <c r="F5302" s="4"/>
      <c r="G5302" s="1" t="b">
        <f t="shared" ca="1" si="84"/>
        <v>1</v>
      </c>
      <c r="H5302" s="1505" cm="1">
        <f t="array" aca="1" ref="H5302" ca="1">IF(I5302&lt;&gt;"",INDIRECT("'"&amp;I5302&amp;"'!"&amp;J5302),"")</f>
        <v>329009</v>
      </c>
      <c r="I5302" s="1510" t="s">
        <v>5915</v>
      </c>
      <c r="J5302" s="1506" t="s">
        <v>6121</v>
      </c>
      <c r="K5302" s="4"/>
    </row>
    <row r="5303" spans="1:11" ht="15">
      <c r="A5303" s="5">
        <v>5244</v>
      </c>
      <c r="B5303" s="721"/>
      <c r="F5303" s="4" t="s">
        <v>4914</v>
      </c>
      <c r="G5303" s="1" t="b">
        <f t="shared" ca="1" si="84"/>
        <v>1</v>
      </c>
      <c r="H5303" s="1505" t="str" cm="1">
        <f t="array" aca="1" ref="H5303" ca="1">IF(I5303&lt;&gt;"",INDIRECT("'"&amp;I5303&amp;"'!"&amp;J5303),"")</f>
        <v/>
      </c>
      <c r="I5303" s="1510"/>
      <c r="J5303" s="1506"/>
      <c r="K5303" s="4"/>
    </row>
    <row r="5304" spans="1:11" ht="15">
      <c r="A5304" s="5">
        <v>5245</v>
      </c>
      <c r="B5304" s="721"/>
      <c r="C5304" s="2" t="s">
        <v>504</v>
      </c>
      <c r="F5304" s="4" t="s">
        <v>4914</v>
      </c>
      <c r="G5304" s="1" t="b">
        <f t="shared" ca="1" si="84"/>
        <v>1</v>
      </c>
      <c r="H5304" s="1505" t="str" cm="1">
        <f t="array" aca="1" ref="H5304" ca="1">IF(I5304&lt;&gt;"",INDIRECT("'"&amp;I5304&amp;"'!"&amp;J5304),"")</f>
        <v/>
      </c>
      <c r="I5304" s="1510"/>
      <c r="J5304" s="1506"/>
      <c r="K5304" s="4"/>
    </row>
    <row r="5305" spans="1:11" ht="15">
      <c r="A5305" s="5">
        <v>5246</v>
      </c>
      <c r="B5305" s="721"/>
      <c r="F5305" s="4" t="s">
        <v>4914</v>
      </c>
      <c r="G5305" s="1" t="b">
        <f t="shared" ca="1" si="84"/>
        <v>1</v>
      </c>
      <c r="H5305" s="1505" t="str" cm="1">
        <f t="array" aca="1" ref="H5305" ca="1">IF(I5305&lt;&gt;"",INDIRECT("'"&amp;I5305&amp;"'!"&amp;J5305),"")</f>
        <v/>
      </c>
      <c r="I5305" s="1510"/>
      <c r="J5305" s="1506"/>
      <c r="K5305" s="4"/>
    </row>
    <row r="5306" spans="1:11" ht="15">
      <c r="A5306" s="5">
        <v>5247</v>
      </c>
      <c r="B5306" s="721"/>
      <c r="F5306" s="4" t="s">
        <v>4914</v>
      </c>
      <c r="G5306" s="1" t="b">
        <f t="shared" ca="1" si="84"/>
        <v>1</v>
      </c>
      <c r="H5306" s="1505" t="str" cm="1">
        <f t="array" aca="1" ref="H5306" ca="1">IF(I5306&lt;&gt;"",INDIRECT("'"&amp;I5306&amp;"'!"&amp;J5306),"")</f>
        <v/>
      </c>
      <c r="I5306" s="1510"/>
      <c r="J5306" s="1506"/>
      <c r="K5306" s="4"/>
    </row>
    <row r="5307" spans="1:11" ht="15">
      <c r="A5307" s="5">
        <v>5248</v>
      </c>
      <c r="B5307" s="721"/>
      <c r="F5307" s="4" t="s">
        <v>4914</v>
      </c>
      <c r="G5307" s="1" t="b">
        <f t="shared" ca="1" si="84"/>
        <v>1</v>
      </c>
      <c r="H5307" s="1505" t="str" cm="1">
        <f t="array" aca="1" ref="H5307" ca="1">IF(I5307&lt;&gt;"",INDIRECT("'"&amp;I5307&amp;"'!"&amp;J5307),"")</f>
        <v/>
      </c>
      <c r="I5307" s="1510"/>
      <c r="J5307" s="1506"/>
      <c r="K5307" s="4"/>
    </row>
    <row r="5308" spans="1:11" ht="15">
      <c r="A5308">
        <v>5249</v>
      </c>
      <c r="B5308" s="721">
        <f>'Revenues 10-15'!C225</f>
        <v>0</v>
      </c>
      <c r="F5308" s="4"/>
      <c r="G5308" s="1" t="b">
        <f t="shared" ca="1" si="84"/>
        <v>1</v>
      </c>
      <c r="H5308" s="1505" cm="1">
        <f t="array" aca="1" ref="H5308" ca="1">IF(I5308&lt;&gt;"",INDIRECT("'"&amp;I5308&amp;"'!"&amp;J5308),"")</f>
        <v>0</v>
      </c>
      <c r="I5308" s="1510" t="s">
        <v>5915</v>
      </c>
      <c r="J5308" s="1506" t="s">
        <v>6122</v>
      </c>
      <c r="K5308" s="4"/>
    </row>
    <row r="5309" spans="1:11" ht="15">
      <c r="A5309" s="5">
        <v>5250</v>
      </c>
      <c r="B5309" s="721"/>
      <c r="F5309" s="4" t="s">
        <v>4914</v>
      </c>
      <c r="G5309" s="1" t="b">
        <f t="shared" ca="1" si="84"/>
        <v>1</v>
      </c>
      <c r="H5309" s="1505" t="str" cm="1">
        <f t="array" aca="1" ref="H5309" ca="1">IF(I5309&lt;&gt;"",INDIRECT("'"&amp;I5309&amp;"'!"&amp;J5309),"")</f>
        <v/>
      </c>
      <c r="I5309" s="1510"/>
      <c r="J5309" s="1506"/>
      <c r="K5309" s="4"/>
    </row>
    <row r="5310" spans="1:11" ht="15">
      <c r="A5310">
        <v>5251</v>
      </c>
      <c r="B5310" s="721">
        <f>'Revenues 10-15'!C258</f>
        <v>20769</v>
      </c>
      <c r="F5310" s="4"/>
      <c r="G5310" s="1" t="b">
        <f t="shared" ca="1" si="84"/>
        <v>1</v>
      </c>
      <c r="H5310" s="1505" cm="1">
        <f t="array" aca="1" ref="H5310" ca="1">IF(I5310&lt;&gt;"",INDIRECT("'"&amp;I5310&amp;"'!"&amp;J5310),"")</f>
        <v>20769</v>
      </c>
      <c r="I5310" s="1510" t="s">
        <v>5915</v>
      </c>
      <c r="J5310" s="1506" t="s">
        <v>6123</v>
      </c>
      <c r="K5310" s="4"/>
    </row>
    <row r="5311" spans="1:11" ht="15">
      <c r="A5311" s="5">
        <v>5252</v>
      </c>
      <c r="B5311" s="721"/>
      <c r="D5311" s="4" t="s">
        <v>1385</v>
      </c>
      <c r="F5311" s="4" t="s">
        <v>4914</v>
      </c>
      <c r="G5311" s="1" t="b">
        <f t="shared" ca="1" si="84"/>
        <v>1</v>
      </c>
      <c r="H5311" s="1505" t="str" cm="1">
        <f t="array" aca="1" ref="H5311" ca="1">IF(I5311&lt;&gt;"",INDIRECT("'"&amp;I5311&amp;"'!"&amp;J5311),"")</f>
        <v/>
      </c>
      <c r="I5311" s="1510"/>
      <c r="J5311" s="1506"/>
      <c r="K5311" s="4"/>
    </row>
    <row r="5312" spans="1:11" ht="15">
      <c r="A5312" s="5">
        <v>5253</v>
      </c>
      <c r="B5312" s="721"/>
      <c r="F5312" s="4" t="s">
        <v>4914</v>
      </c>
      <c r="G5312" s="1" t="b">
        <f t="shared" ca="1" si="84"/>
        <v>1</v>
      </c>
      <c r="H5312" s="1505" t="str" cm="1">
        <f t="array" aca="1" ref="H5312" ca="1">IF(I5312&lt;&gt;"",INDIRECT("'"&amp;I5312&amp;"'!"&amp;J5312),"")</f>
        <v/>
      </c>
      <c r="I5312" s="1510"/>
      <c r="J5312" s="1506"/>
      <c r="K5312" s="4"/>
    </row>
    <row r="5313" spans="1:11" ht="15">
      <c r="A5313">
        <v>5254</v>
      </c>
      <c r="B5313" s="721">
        <f>'Revenues 10-15'!C260</f>
        <v>0</v>
      </c>
      <c r="F5313" s="4"/>
      <c r="G5313" s="1" t="b">
        <f t="shared" ca="1" si="84"/>
        <v>1</v>
      </c>
      <c r="H5313" s="1505" cm="1">
        <f t="array" aca="1" ref="H5313" ca="1">IF(I5313&lt;&gt;"",INDIRECT("'"&amp;I5313&amp;"'!"&amp;J5313),"")</f>
        <v>0</v>
      </c>
      <c r="I5313" s="1510" t="s">
        <v>5915</v>
      </c>
      <c r="J5313" s="1506" t="s">
        <v>6124</v>
      </c>
      <c r="K5313" s="4"/>
    </row>
    <row r="5314" spans="1:11" ht="15">
      <c r="A5314" s="5">
        <v>5255</v>
      </c>
      <c r="B5314" s="721"/>
      <c r="F5314" s="4" t="s">
        <v>4914</v>
      </c>
      <c r="G5314" s="1" t="b">
        <f t="shared" ca="1" si="84"/>
        <v>1</v>
      </c>
      <c r="H5314" s="1505" t="str" cm="1">
        <f t="array" aca="1" ref="H5314" ca="1">IF(I5314&lt;&gt;"",INDIRECT("'"&amp;I5314&amp;"'!"&amp;J5314),"")</f>
        <v/>
      </c>
      <c r="I5314" s="1510"/>
      <c r="J5314" s="1506"/>
      <c r="K5314" s="4"/>
    </row>
    <row r="5315" spans="1:11" ht="15">
      <c r="A5315">
        <v>5256</v>
      </c>
      <c r="B5315" s="721">
        <f>'Revenues 10-15'!C261</f>
        <v>0</v>
      </c>
      <c r="F5315" s="4"/>
      <c r="G5315" s="1" t="b">
        <f t="shared" ca="1" si="84"/>
        <v>1</v>
      </c>
      <c r="H5315" s="1505" cm="1">
        <f t="array" aca="1" ref="H5315" ca="1">IF(I5315&lt;&gt;"",INDIRECT("'"&amp;I5315&amp;"'!"&amp;J5315),"")</f>
        <v>0</v>
      </c>
      <c r="I5315" s="1510" t="s">
        <v>5915</v>
      </c>
      <c r="J5315" s="1506" t="s">
        <v>6125</v>
      </c>
      <c r="K5315" s="4"/>
    </row>
    <row r="5316" spans="1:11" ht="15">
      <c r="A5316" s="5">
        <v>5257</v>
      </c>
      <c r="B5316" s="721"/>
      <c r="F5316" s="4" t="s">
        <v>4914</v>
      </c>
      <c r="G5316" s="1" t="b">
        <f t="shared" ca="1" si="84"/>
        <v>1</v>
      </c>
      <c r="H5316" s="1505" t="str" cm="1">
        <f t="array" aca="1" ref="H5316" ca="1">IF(I5316&lt;&gt;"",INDIRECT("'"&amp;I5316&amp;"'!"&amp;J5316),"")</f>
        <v/>
      </c>
      <c r="I5316" s="1510"/>
      <c r="J5316" s="1506"/>
      <c r="K5316" s="4"/>
    </row>
    <row r="5317" spans="1:11" ht="15">
      <c r="A5317" s="5">
        <v>5258</v>
      </c>
      <c r="B5317" s="721"/>
      <c r="F5317" s="4" t="s">
        <v>4914</v>
      </c>
      <c r="G5317" s="1" t="b">
        <f t="shared" ca="1" si="84"/>
        <v>1</v>
      </c>
      <c r="H5317" s="1505" t="str" cm="1">
        <f t="array" aca="1" ref="H5317" ca="1">IF(I5317&lt;&gt;"",INDIRECT("'"&amp;I5317&amp;"'!"&amp;J5317),"")</f>
        <v/>
      </c>
      <c r="I5317" s="1510"/>
      <c r="J5317" s="1506"/>
      <c r="K5317" s="4"/>
    </row>
    <row r="5318" spans="1:11" ht="15">
      <c r="A5318">
        <v>5259</v>
      </c>
      <c r="B5318" s="721">
        <f>'Revenues 10-15'!C270</f>
        <v>103430767</v>
      </c>
      <c r="F5318" s="4"/>
      <c r="G5318" s="1" t="b">
        <f t="shared" ca="1" si="84"/>
        <v>1</v>
      </c>
      <c r="H5318" s="1505" cm="1">
        <f t="array" aca="1" ref="H5318" ca="1">IF(I5318&lt;&gt;"",INDIRECT("'"&amp;I5318&amp;"'!"&amp;J5318),"")</f>
        <v>103430767</v>
      </c>
      <c r="I5318" s="1510" t="s">
        <v>5915</v>
      </c>
      <c r="J5318" s="1506" t="s">
        <v>6126</v>
      </c>
      <c r="K5318" s="4"/>
    </row>
    <row r="5319" spans="1:11" ht="15">
      <c r="A5319" s="5">
        <v>5260</v>
      </c>
      <c r="B5319" s="721"/>
      <c r="F5319" s="4" t="s">
        <v>4914</v>
      </c>
      <c r="G5319" s="1" t="b">
        <f t="shared" ca="1" si="84"/>
        <v>1</v>
      </c>
      <c r="H5319" s="1505" t="str" cm="1">
        <f t="array" aca="1" ref="H5319" ca="1">IF(I5319&lt;&gt;"",INDIRECT("'"&amp;I5319&amp;"'!"&amp;J5319),"")</f>
        <v/>
      </c>
      <c r="I5319" s="1510"/>
      <c r="J5319" s="1506"/>
      <c r="K5319" s="4"/>
    </row>
    <row r="5320" spans="1:11" ht="15">
      <c r="A5320" s="5">
        <v>5261</v>
      </c>
      <c r="B5320" s="721"/>
      <c r="C5320" s="2" t="s">
        <v>504</v>
      </c>
      <c r="F5320" s="4" t="s">
        <v>4914</v>
      </c>
      <c r="G5320" s="1" t="b">
        <f t="shared" ca="1" si="84"/>
        <v>1</v>
      </c>
      <c r="H5320" s="1505" t="str" cm="1">
        <f t="array" aca="1" ref="H5320" ca="1">IF(I5320&lt;&gt;"",INDIRECT("'"&amp;I5320&amp;"'!"&amp;J5320),"")</f>
        <v/>
      </c>
      <c r="I5320" s="1510"/>
      <c r="J5320" s="1506"/>
      <c r="K5320" s="4"/>
    </row>
    <row r="5321" spans="1:11" ht="15">
      <c r="A5321" s="5">
        <v>5262</v>
      </c>
      <c r="B5321" s="721"/>
      <c r="F5321" s="4" t="s">
        <v>4914</v>
      </c>
      <c r="G5321" s="1" t="b">
        <f t="shared" ca="1" si="84"/>
        <v>1</v>
      </c>
      <c r="H5321" s="1505" t="str" cm="1">
        <f t="array" aca="1" ref="H5321" ca="1">IF(I5321&lt;&gt;"",INDIRECT("'"&amp;I5321&amp;"'!"&amp;J5321),"")</f>
        <v/>
      </c>
      <c r="I5321" s="1510"/>
      <c r="J5321" s="1506"/>
      <c r="K5321" s="4"/>
    </row>
    <row r="5322" spans="1:11" ht="15">
      <c r="A5322" s="5">
        <v>5263</v>
      </c>
      <c r="B5322" s="721"/>
      <c r="F5322" s="4" t="s">
        <v>4914</v>
      </c>
      <c r="G5322" s="1" t="b">
        <f t="shared" ca="1" si="84"/>
        <v>1</v>
      </c>
      <c r="H5322" s="1505" t="str" cm="1">
        <f t="array" aca="1" ref="H5322" ca="1">IF(I5322&lt;&gt;"",INDIRECT("'"&amp;I5322&amp;"'!"&amp;J5322),"")</f>
        <v/>
      </c>
      <c r="I5322" s="1510"/>
      <c r="J5322" s="1506"/>
      <c r="K5322" s="4"/>
    </row>
    <row r="5323" spans="1:11" ht="15">
      <c r="A5323" s="5">
        <v>5264</v>
      </c>
      <c r="B5323" s="721"/>
      <c r="F5323" s="4" t="s">
        <v>4914</v>
      </c>
      <c r="G5323" s="1" t="b">
        <f t="shared" ca="1" si="84"/>
        <v>1</v>
      </c>
      <c r="H5323" s="1505" t="str" cm="1">
        <f t="array" aca="1" ref="H5323" ca="1">IF(I5323&lt;&gt;"",INDIRECT("'"&amp;I5323&amp;"'!"&amp;J5323),"")</f>
        <v/>
      </c>
      <c r="I5323" s="1510"/>
      <c r="J5323" s="1506"/>
      <c r="K5323" s="4"/>
    </row>
    <row r="5324" spans="1:11" ht="15">
      <c r="A5324">
        <v>5265</v>
      </c>
      <c r="B5324" s="721">
        <f>'Revenues 10-15'!C271</f>
        <v>103430767</v>
      </c>
      <c r="F5324" s="4"/>
      <c r="G5324" s="1" t="b">
        <f t="shared" ca="1" si="84"/>
        <v>1</v>
      </c>
      <c r="H5324" s="1505" cm="1">
        <f t="array" aca="1" ref="H5324" ca="1">IF(I5324&lt;&gt;"",INDIRECT("'"&amp;I5324&amp;"'!"&amp;J5324),"")</f>
        <v>103430767</v>
      </c>
      <c r="I5324" s="1510" t="s">
        <v>5915</v>
      </c>
      <c r="J5324" s="1506" t="s">
        <v>6127</v>
      </c>
      <c r="K5324" s="4"/>
    </row>
    <row r="5325" spans="1:11" ht="15">
      <c r="A5325">
        <v>5266</v>
      </c>
      <c r="B5325" s="721">
        <f>'Revenues 10-15'!C272</f>
        <v>558849409</v>
      </c>
      <c r="F5325" s="4"/>
      <c r="G5325" s="1" t="b">
        <f t="shared" ca="1" si="84"/>
        <v>1</v>
      </c>
      <c r="H5325" s="1505" cm="1">
        <f t="array" aca="1" ref="H5325" ca="1">IF(I5325&lt;&gt;"",INDIRECT("'"&amp;I5325&amp;"'!"&amp;J5325),"")</f>
        <v>558849409</v>
      </c>
      <c r="I5325" s="1510" t="s">
        <v>5915</v>
      </c>
      <c r="J5325" s="1506" t="s">
        <v>6128</v>
      </c>
      <c r="K5325" s="4"/>
    </row>
    <row r="5326" spans="1:11" ht="15">
      <c r="A5326">
        <v>5267</v>
      </c>
      <c r="B5326" s="721">
        <f>'Revenues 10-15'!D5</f>
        <v>40465274</v>
      </c>
      <c r="C5326" s="2" t="s">
        <v>504</v>
      </c>
      <c r="F5326" s="4"/>
      <c r="G5326" s="1" t="b">
        <f t="shared" ca="1" si="84"/>
        <v>1</v>
      </c>
      <c r="H5326" s="1505" cm="1">
        <f t="array" aca="1" ref="H5326" ca="1">IF(I5326&lt;&gt;"",INDIRECT("'"&amp;I5326&amp;"'!"&amp;J5326),"")</f>
        <v>40465274</v>
      </c>
      <c r="I5326" s="1510" t="s">
        <v>5915</v>
      </c>
      <c r="J5326" s="1506" t="s">
        <v>4929</v>
      </c>
      <c r="K5326" s="4"/>
    </row>
    <row r="5327" spans="1:11" ht="15">
      <c r="A5327" s="5">
        <v>5268</v>
      </c>
      <c r="B5327" s="721"/>
      <c r="C5327" s="2" t="s">
        <v>504</v>
      </c>
      <c r="F5327" s="4" t="s">
        <v>4914</v>
      </c>
      <c r="G5327" s="1" t="b">
        <f t="shared" ca="1" si="84"/>
        <v>1</v>
      </c>
      <c r="H5327" s="1505" t="str" cm="1">
        <f t="array" aca="1" ref="H5327" ca="1">IF(I5327&lt;&gt;"",INDIRECT("'"&amp;I5327&amp;"'!"&amp;J5327),"")</f>
        <v/>
      </c>
      <c r="I5327" s="1510"/>
      <c r="J5327" s="1506"/>
      <c r="K5327" s="4"/>
    </row>
    <row r="5328" spans="1:11" ht="15">
      <c r="A5328">
        <v>5269</v>
      </c>
      <c r="B5328" s="721">
        <f>'Revenues 10-15'!D6</f>
        <v>0</v>
      </c>
      <c r="F5328" s="4"/>
      <c r="G5328" s="1" t="b">
        <f t="shared" ca="1" si="84"/>
        <v>1</v>
      </c>
      <c r="H5328" s="1505" cm="1">
        <f t="array" aca="1" ref="H5328" ca="1">IF(I5328&lt;&gt;"",INDIRECT("'"&amp;I5328&amp;"'!"&amp;J5328),"")</f>
        <v>0</v>
      </c>
      <c r="I5328" s="1510" t="s">
        <v>5915</v>
      </c>
      <c r="J5328" s="1506" t="s">
        <v>4927</v>
      </c>
      <c r="K5328" s="4"/>
    </row>
    <row r="5329" spans="1:11" ht="15">
      <c r="A5329">
        <v>5270</v>
      </c>
      <c r="B5329" s="721">
        <f>'Revenues 10-15'!D7</f>
        <v>0</v>
      </c>
      <c r="F5329" s="4"/>
      <c r="G5329" s="1" t="b">
        <f t="shared" ca="1" si="84"/>
        <v>1</v>
      </c>
      <c r="H5329" s="1505" cm="1">
        <f t="array" aca="1" ref="H5329" ca="1">IF(I5329&lt;&gt;"",INDIRECT("'"&amp;I5329&amp;"'!"&amp;J5329),"")</f>
        <v>0</v>
      </c>
      <c r="I5329" s="1510" t="s">
        <v>5915</v>
      </c>
      <c r="J5329" s="1506" t="s">
        <v>5541</v>
      </c>
      <c r="K5329" s="4"/>
    </row>
    <row r="5330" spans="1:11" ht="15">
      <c r="A5330">
        <v>5271</v>
      </c>
      <c r="B5330" s="721">
        <f>'Revenues 10-15'!D9</f>
        <v>0</v>
      </c>
      <c r="F5330" s="4"/>
      <c r="G5330" s="1" t="b">
        <f t="shared" ca="1" si="84"/>
        <v>1</v>
      </c>
      <c r="H5330" s="1505" cm="1">
        <f t="array" aca="1" ref="H5330" ca="1">IF(I5330&lt;&gt;"",INDIRECT("'"&amp;I5330&amp;"'!"&amp;J5330),"")</f>
        <v>0</v>
      </c>
      <c r="I5330" s="1510" t="s">
        <v>5915</v>
      </c>
      <c r="J5330" s="1506" t="s">
        <v>5543</v>
      </c>
      <c r="K5330" s="4"/>
    </row>
    <row r="5331" spans="1:11" ht="15">
      <c r="A5331">
        <v>5272</v>
      </c>
      <c r="B5331" s="721">
        <f>'Revenues 10-15'!D11</f>
        <v>0</v>
      </c>
      <c r="F5331" s="4"/>
      <c r="G5331" s="1" t="b">
        <f t="shared" ca="1" si="84"/>
        <v>1</v>
      </c>
      <c r="H5331" s="1505" cm="1">
        <f t="array" aca="1" ref="H5331" ca="1">IF(I5331&lt;&gt;"",INDIRECT("'"&amp;I5331&amp;"'!"&amp;J5331),"")</f>
        <v>0</v>
      </c>
      <c r="I5331" s="1510" t="s">
        <v>5915</v>
      </c>
      <c r="J5331" s="1506" t="s">
        <v>5544</v>
      </c>
      <c r="K5331" s="4"/>
    </row>
    <row r="5332" spans="1:11" ht="15">
      <c r="A5332">
        <v>5273</v>
      </c>
      <c r="B5332" s="721">
        <f>'Revenues 10-15'!D12</f>
        <v>40465274</v>
      </c>
      <c r="F5332" s="4"/>
      <c r="G5332" s="1" t="b">
        <f t="shared" ca="1" si="84"/>
        <v>1</v>
      </c>
      <c r="H5332" s="1505" cm="1">
        <f t="array" aca="1" ref="H5332" ca="1">IF(I5332&lt;&gt;"",INDIRECT("'"&amp;I5332&amp;"'!"&amp;J5332),"")</f>
        <v>40465274</v>
      </c>
      <c r="I5332" s="1510" t="s">
        <v>5915</v>
      </c>
      <c r="J5332" s="1506" t="s">
        <v>4930</v>
      </c>
      <c r="K5332" s="4"/>
    </row>
    <row r="5333" spans="1:11" ht="15">
      <c r="A5333">
        <v>5274</v>
      </c>
      <c r="B5333" s="721">
        <f>'Revenues 10-15'!D14</f>
        <v>0</v>
      </c>
      <c r="F5333" s="4"/>
      <c r="G5333" s="1" t="b">
        <f t="shared" ca="1" si="84"/>
        <v>1</v>
      </c>
      <c r="H5333" s="1505" cm="1">
        <f t="array" aca="1" ref="H5333" ca="1">IF(I5333&lt;&gt;"",INDIRECT("'"&amp;I5333&amp;"'!"&amp;J5333),"")</f>
        <v>0</v>
      </c>
      <c r="I5333" s="1510" t="s">
        <v>5915</v>
      </c>
      <c r="J5333" s="1506" t="s">
        <v>5037</v>
      </c>
      <c r="K5333" s="4"/>
    </row>
    <row r="5334" spans="1:11" ht="15">
      <c r="A5334">
        <v>5275</v>
      </c>
      <c r="B5334" s="721">
        <f>'Revenues 10-15'!D15</f>
        <v>0</v>
      </c>
      <c r="C5334" s="2" t="s">
        <v>504</v>
      </c>
      <c r="F5334" s="4"/>
      <c r="G5334" s="1" t="b">
        <f t="shared" ca="1" si="84"/>
        <v>1</v>
      </c>
      <c r="H5334" s="1505" cm="1">
        <f t="array" aca="1" ref="H5334" ca="1">IF(I5334&lt;&gt;"",INDIRECT("'"&amp;I5334&amp;"'!"&amp;J5334),"")</f>
        <v>0</v>
      </c>
      <c r="I5334" s="1510" t="s">
        <v>5915</v>
      </c>
      <c r="J5334" s="1506" t="s">
        <v>5038</v>
      </c>
      <c r="K5334" s="4"/>
    </row>
    <row r="5335" spans="1:11" ht="15">
      <c r="A5335">
        <v>5276</v>
      </c>
      <c r="B5335" s="721">
        <f>'Revenues 10-15'!D16</f>
        <v>0</v>
      </c>
      <c r="F5335" s="4"/>
      <c r="G5335" s="1" t="b">
        <f t="shared" ca="1" si="84"/>
        <v>1</v>
      </c>
      <c r="H5335" s="1505" cm="1">
        <f t="array" aca="1" ref="H5335" ca="1">IF(I5335&lt;&gt;"",INDIRECT("'"&amp;I5335&amp;"'!"&amp;J5335),"")</f>
        <v>0</v>
      </c>
      <c r="I5335" s="1510" t="s">
        <v>5915</v>
      </c>
      <c r="J5335" s="1506" t="s">
        <v>5035</v>
      </c>
      <c r="K5335" s="4"/>
    </row>
    <row r="5336" spans="1:11" ht="15">
      <c r="A5336">
        <v>5277</v>
      </c>
      <c r="B5336" s="721">
        <f>'Revenues 10-15'!D17</f>
        <v>0</v>
      </c>
      <c r="F5336" s="4"/>
      <c r="G5336" s="1" t="b">
        <f t="shared" ca="1" si="84"/>
        <v>1</v>
      </c>
      <c r="H5336" s="1505" cm="1">
        <f t="array" aca="1" ref="H5336" ca="1">IF(I5336&lt;&gt;"",INDIRECT("'"&amp;I5336&amp;"'!"&amp;J5336),"")</f>
        <v>0</v>
      </c>
      <c r="I5336" s="1510" t="s">
        <v>5915</v>
      </c>
      <c r="J5336" s="1506" t="s">
        <v>5570</v>
      </c>
      <c r="K5336" s="4"/>
    </row>
    <row r="5337" spans="1:11" ht="15">
      <c r="A5337">
        <v>5278</v>
      </c>
      <c r="B5337" s="721">
        <f>'Revenues 10-15'!D18</f>
        <v>0</v>
      </c>
      <c r="F5337" s="4"/>
      <c r="G5337" s="1" t="b">
        <f t="shared" ca="1" si="84"/>
        <v>1</v>
      </c>
      <c r="H5337" s="1505" cm="1">
        <f t="array" aca="1" ref="H5337" ca="1">IF(I5337&lt;&gt;"",INDIRECT("'"&amp;I5337&amp;"'!"&amp;J5337),"")</f>
        <v>0</v>
      </c>
      <c r="I5337" s="1510" t="s">
        <v>5915</v>
      </c>
      <c r="J5337" s="1506" t="s">
        <v>5036</v>
      </c>
      <c r="K5337" s="4"/>
    </row>
    <row r="5338" spans="1:11" ht="15">
      <c r="A5338">
        <v>5279</v>
      </c>
      <c r="B5338" s="721">
        <f>'Revenues 10-15'!D65</f>
        <v>6974</v>
      </c>
      <c r="F5338" s="4"/>
      <c r="G5338" s="1" t="b">
        <f t="shared" ca="1" si="84"/>
        <v>1</v>
      </c>
      <c r="H5338" s="1505" cm="1">
        <f t="array" aca="1" ref="H5338" ca="1">IF(I5338&lt;&gt;"",INDIRECT("'"&amp;I5338&amp;"'!"&amp;J5338),"")</f>
        <v>6974</v>
      </c>
      <c r="I5338" s="1510" t="s">
        <v>5915</v>
      </c>
      <c r="J5338" s="1506" t="s">
        <v>5058</v>
      </c>
      <c r="K5338" s="4"/>
    </row>
    <row r="5339" spans="1:11" ht="15">
      <c r="A5339">
        <v>5280</v>
      </c>
      <c r="B5339" s="721">
        <f>'Revenues 10-15'!D66</f>
        <v>0</v>
      </c>
      <c r="C5339" s="2" t="s">
        <v>504</v>
      </c>
      <c r="F5339" s="4"/>
      <c r="G5339" s="1" t="b">
        <f t="shared" ca="1" si="84"/>
        <v>1</v>
      </c>
      <c r="H5339" s="1505" cm="1">
        <f t="array" aca="1" ref="H5339" ca="1">IF(I5339&lt;&gt;"",INDIRECT("'"&amp;I5339&amp;"'!"&amp;J5339),"")</f>
        <v>0</v>
      </c>
      <c r="I5339" s="1510" t="s">
        <v>5915</v>
      </c>
      <c r="J5339" s="1506" t="s">
        <v>5059</v>
      </c>
      <c r="K5339" s="4"/>
    </row>
    <row r="5340" spans="1:11" ht="15">
      <c r="A5340">
        <v>5281</v>
      </c>
      <c r="B5340" s="721">
        <f>'Revenues 10-15'!D67</f>
        <v>6974</v>
      </c>
      <c r="F5340" s="4"/>
      <c r="G5340" s="1" t="b">
        <f t="shared" ca="1" si="84"/>
        <v>1</v>
      </c>
      <c r="H5340" s="1505" cm="1">
        <f t="array" aca="1" ref="H5340" ca="1">IF(I5340&lt;&gt;"",INDIRECT("'"&amp;I5340&amp;"'!"&amp;J5340),"")</f>
        <v>6974</v>
      </c>
      <c r="I5340" s="1510" t="s">
        <v>5915</v>
      </c>
      <c r="J5340" s="1506" t="s">
        <v>5060</v>
      </c>
      <c r="K5340" s="4"/>
    </row>
    <row r="5341" spans="1:11" ht="15">
      <c r="A5341">
        <v>5282</v>
      </c>
      <c r="B5341" s="721">
        <f>'Revenues 10-15'!D77</f>
        <v>0</v>
      </c>
      <c r="F5341" s="4"/>
      <c r="G5341" s="1" t="b">
        <f t="shared" ca="1" si="84"/>
        <v>1</v>
      </c>
      <c r="H5341" s="1505" cm="1">
        <f t="array" aca="1" ref="H5341" ca="1">IF(I5341&lt;&gt;"",INDIRECT("'"&amp;I5341&amp;"'!"&amp;J5341),"")</f>
        <v>0</v>
      </c>
      <c r="I5341" s="1510" t="s">
        <v>5915</v>
      </c>
      <c r="J5341" s="1506" t="s">
        <v>5069</v>
      </c>
      <c r="K5341" s="4"/>
    </row>
    <row r="5342" spans="1:11" ht="15">
      <c r="A5342">
        <v>5283</v>
      </c>
      <c r="B5342" s="721">
        <f>'Revenues 10-15'!D78</f>
        <v>0</v>
      </c>
      <c r="C5342" s="2" t="s">
        <v>504</v>
      </c>
      <c r="F5342" s="4"/>
      <c r="G5342" s="1" t="b">
        <f t="shared" ca="1" si="84"/>
        <v>1</v>
      </c>
      <c r="H5342" s="1505" cm="1">
        <f t="array" aca="1" ref="H5342" ca="1">IF(I5342&lt;&gt;"",INDIRECT("'"&amp;I5342&amp;"'!"&amp;J5342),"")</f>
        <v>0</v>
      </c>
      <c r="I5342" s="1510" t="s">
        <v>5915</v>
      </c>
      <c r="J5342" s="1506" t="s">
        <v>5778</v>
      </c>
      <c r="K5342" s="4"/>
    </row>
    <row r="5343" spans="1:11" ht="15">
      <c r="A5343">
        <v>5284</v>
      </c>
      <c r="B5343" s="721">
        <f>'Revenues 10-15'!D79</f>
        <v>0</v>
      </c>
      <c r="F5343" s="4"/>
      <c r="G5343" s="1" t="b">
        <f t="shared" ca="1" si="84"/>
        <v>1</v>
      </c>
      <c r="H5343" s="1505" cm="1">
        <f t="array" aca="1" ref="H5343" ca="1">IF(I5343&lt;&gt;"",INDIRECT("'"&amp;I5343&amp;"'!"&amp;J5343),"")</f>
        <v>0</v>
      </c>
      <c r="I5343" s="1510" t="s">
        <v>5915</v>
      </c>
      <c r="J5343" s="1506" t="s">
        <v>5517</v>
      </c>
      <c r="K5343" s="4"/>
    </row>
    <row r="5344" spans="1:11" ht="15">
      <c r="A5344">
        <v>5285</v>
      </c>
      <c r="B5344" s="721">
        <f>'Revenues 10-15'!D80</f>
        <v>0</v>
      </c>
      <c r="F5344" s="4"/>
      <c r="G5344" s="1" t="b">
        <f t="shared" ref="G5344:G5407" ca="1" si="85">H5344=B5344</f>
        <v>1</v>
      </c>
      <c r="H5344" s="1505" cm="1">
        <f t="array" aca="1" ref="H5344" ca="1">IF(I5344&lt;&gt;"",INDIRECT("'"&amp;I5344&amp;"'!"&amp;J5344),"")</f>
        <v>0</v>
      </c>
      <c r="I5344" s="1510" t="s">
        <v>5915</v>
      </c>
      <c r="J5344" s="1506" t="s">
        <v>5635</v>
      </c>
      <c r="K5344" s="4"/>
    </row>
    <row r="5345" spans="1:11" ht="15">
      <c r="A5345">
        <v>5286</v>
      </c>
      <c r="B5345" s="721">
        <f>'Revenues 10-15'!D81</f>
        <v>0</v>
      </c>
      <c r="F5345" s="4"/>
      <c r="G5345" s="1" t="b">
        <f t="shared" ca="1" si="85"/>
        <v>1</v>
      </c>
      <c r="H5345" s="1505" cm="1">
        <f t="array" aca="1" ref="H5345" ca="1">IF(I5345&lt;&gt;"",INDIRECT("'"&amp;I5345&amp;"'!"&amp;J5345),"")</f>
        <v>0</v>
      </c>
      <c r="I5345" s="1510" t="s">
        <v>5915</v>
      </c>
      <c r="J5345" s="1506" t="s">
        <v>5518</v>
      </c>
      <c r="K5345" s="4"/>
    </row>
    <row r="5346" spans="1:11" ht="15">
      <c r="A5346">
        <v>5287</v>
      </c>
      <c r="B5346" s="721">
        <f>'Revenues 10-15'!D83</f>
        <v>0</v>
      </c>
      <c r="F5346" s="4"/>
      <c r="G5346" s="1" t="b">
        <f t="shared" ca="1" si="85"/>
        <v>1</v>
      </c>
      <c r="H5346" s="1505" cm="1">
        <f t="array" aca="1" ref="H5346" ca="1">IF(I5346&lt;&gt;"",INDIRECT("'"&amp;I5346&amp;"'!"&amp;J5346),"")</f>
        <v>0</v>
      </c>
      <c r="I5346" s="1510" t="s">
        <v>5915</v>
      </c>
      <c r="J5346" s="1506" t="s">
        <v>6129</v>
      </c>
      <c r="K5346" s="4"/>
    </row>
    <row r="5347" spans="1:11" ht="15">
      <c r="A5347">
        <v>5288</v>
      </c>
      <c r="B5347" s="721">
        <f>'Revenues 10-15'!D97</f>
        <v>80664</v>
      </c>
      <c r="F5347" s="4"/>
      <c r="G5347" s="1" t="b">
        <f t="shared" ca="1" si="85"/>
        <v>1</v>
      </c>
      <c r="H5347" s="1505" cm="1">
        <f t="array" aca="1" ref="H5347" ca="1">IF(I5347&lt;&gt;"",INDIRECT("'"&amp;I5347&amp;"'!"&amp;J5347),"")</f>
        <v>80664</v>
      </c>
      <c r="I5347" s="1510" t="s">
        <v>5915</v>
      </c>
      <c r="J5347" s="1506" t="s">
        <v>6130</v>
      </c>
      <c r="K5347" s="4"/>
    </row>
    <row r="5348" spans="1:11" ht="15">
      <c r="A5348">
        <v>5289</v>
      </c>
      <c r="B5348" s="721">
        <f>'Revenues 10-15'!D98</f>
        <v>0</v>
      </c>
      <c r="C5348" s="2" t="s">
        <v>504</v>
      </c>
      <c r="F5348" s="4"/>
      <c r="G5348" s="1" t="b">
        <f t="shared" ca="1" si="85"/>
        <v>1</v>
      </c>
      <c r="H5348" s="1505" cm="1">
        <f t="array" aca="1" ref="H5348" ca="1">IF(I5348&lt;&gt;"",INDIRECT("'"&amp;I5348&amp;"'!"&amp;J5348),"")</f>
        <v>0</v>
      </c>
      <c r="I5348" s="1510" t="s">
        <v>5915</v>
      </c>
      <c r="J5348" s="1506" t="s">
        <v>6131</v>
      </c>
      <c r="K5348" s="4"/>
    </row>
    <row r="5349" spans="1:11" ht="15">
      <c r="A5349">
        <v>5290</v>
      </c>
      <c r="B5349" s="721">
        <f>'Revenues 10-15'!D100</f>
        <v>0</v>
      </c>
      <c r="F5349" s="4"/>
      <c r="G5349" s="1" t="b">
        <f t="shared" ca="1" si="85"/>
        <v>1</v>
      </c>
      <c r="H5349" s="1505" cm="1">
        <f t="array" aca="1" ref="H5349" ca="1">IF(I5349&lt;&gt;"",INDIRECT("'"&amp;I5349&amp;"'!"&amp;J5349),"")</f>
        <v>0</v>
      </c>
      <c r="I5349" s="1510" t="s">
        <v>5915</v>
      </c>
      <c r="J5349" s="1506" t="s">
        <v>6132</v>
      </c>
      <c r="K5349" s="4"/>
    </row>
    <row r="5350" spans="1:11" ht="15">
      <c r="A5350">
        <v>5291</v>
      </c>
      <c r="B5350" s="721">
        <f>'Revenues 10-15'!D101</f>
        <v>0</v>
      </c>
      <c r="F5350" s="4"/>
      <c r="G5350" s="1" t="b">
        <f t="shared" ca="1" si="85"/>
        <v>1</v>
      </c>
      <c r="H5350" s="1505" cm="1">
        <f t="array" aca="1" ref="H5350" ca="1">IF(I5350&lt;&gt;"",INDIRECT("'"&amp;I5350&amp;"'!"&amp;J5350),"")</f>
        <v>0</v>
      </c>
      <c r="I5350" s="1510" t="s">
        <v>5915</v>
      </c>
      <c r="J5350" s="1506" t="s">
        <v>6133</v>
      </c>
      <c r="K5350" s="4"/>
    </row>
    <row r="5351" spans="1:11" ht="15">
      <c r="A5351">
        <v>5292</v>
      </c>
      <c r="B5351" s="721">
        <f>'Revenues 10-15'!D106</f>
        <v>0</v>
      </c>
      <c r="F5351" s="4"/>
      <c r="G5351" s="1" t="b">
        <f t="shared" ca="1" si="85"/>
        <v>1</v>
      </c>
      <c r="H5351" s="1505" cm="1">
        <f t="array" aca="1" ref="H5351" ca="1">IF(I5351&lt;&gt;"",INDIRECT("'"&amp;I5351&amp;"'!"&amp;J5351),"")</f>
        <v>0</v>
      </c>
      <c r="I5351" s="1510" t="s">
        <v>5915</v>
      </c>
      <c r="J5351" s="1506" t="s">
        <v>6134</v>
      </c>
      <c r="K5351" s="4"/>
    </row>
    <row r="5352" spans="1:11" ht="15">
      <c r="A5352">
        <v>5293</v>
      </c>
      <c r="B5352" s="721">
        <f>'Revenues 10-15'!D109</f>
        <v>1580362</v>
      </c>
      <c r="F5352" s="4"/>
      <c r="G5352" s="1" t="b">
        <f t="shared" ca="1" si="85"/>
        <v>1</v>
      </c>
      <c r="H5352" s="1505" cm="1">
        <f t="array" aca="1" ref="H5352" ca="1">IF(I5352&lt;&gt;"",INDIRECT("'"&amp;I5352&amp;"'!"&amp;J5352),"")</f>
        <v>1580362</v>
      </c>
      <c r="I5352" s="1510" t="s">
        <v>5915</v>
      </c>
      <c r="J5352" s="1506" t="s">
        <v>6135</v>
      </c>
      <c r="K5352" s="4"/>
    </row>
    <row r="5353" spans="1:11" ht="15">
      <c r="A5353">
        <v>5294</v>
      </c>
      <c r="B5353" s="721">
        <f>'Revenues 10-15'!D110</f>
        <v>1663050</v>
      </c>
      <c r="F5353" s="4"/>
      <c r="G5353" s="1" t="b">
        <f t="shared" ca="1" si="85"/>
        <v>1</v>
      </c>
      <c r="H5353" s="1505" cm="1">
        <f t="array" aca="1" ref="H5353" ca="1">IF(I5353&lt;&gt;"",INDIRECT("'"&amp;I5353&amp;"'!"&amp;J5353),"")</f>
        <v>1663050</v>
      </c>
      <c r="I5353" s="1510" t="s">
        <v>5915</v>
      </c>
      <c r="J5353" s="1506" t="s">
        <v>6136</v>
      </c>
      <c r="K5353" s="4"/>
    </row>
    <row r="5354" spans="1:11" ht="15">
      <c r="A5354">
        <v>5295</v>
      </c>
      <c r="B5354" s="721">
        <f>'Revenues 10-15'!D111</f>
        <v>42135298</v>
      </c>
      <c r="F5354" s="4"/>
      <c r="G5354" s="1" t="b">
        <f t="shared" ca="1" si="85"/>
        <v>1</v>
      </c>
      <c r="H5354" s="1505" cm="1">
        <f t="array" aca="1" ref="H5354" ca="1">IF(I5354&lt;&gt;"",INDIRECT("'"&amp;I5354&amp;"'!"&amp;J5354),"")</f>
        <v>42135298</v>
      </c>
      <c r="I5354" s="1510" t="s">
        <v>5915</v>
      </c>
      <c r="J5354" s="1506" t="s">
        <v>6137</v>
      </c>
      <c r="K5354" s="4"/>
    </row>
    <row r="5355" spans="1:11" ht="15">
      <c r="A5355">
        <v>5296</v>
      </c>
      <c r="B5355" s="721">
        <f>'Revenues 10-15'!D114</f>
        <v>0</v>
      </c>
      <c r="C5355" s="2" t="s">
        <v>504</v>
      </c>
      <c r="F5355" s="4"/>
      <c r="G5355" s="1" t="b">
        <f t="shared" ca="1" si="85"/>
        <v>1</v>
      </c>
      <c r="H5355" s="1505" cm="1">
        <f t="array" aca="1" ref="H5355" ca="1">IF(I5355&lt;&gt;"",INDIRECT("'"&amp;I5355&amp;"'!"&amp;J5355),"")</f>
        <v>0</v>
      </c>
      <c r="I5355" s="1510" t="s">
        <v>5915</v>
      </c>
      <c r="J5355" s="1506" t="s">
        <v>6138</v>
      </c>
      <c r="K5355" s="4"/>
    </row>
    <row r="5356" spans="1:11" ht="15">
      <c r="A5356">
        <v>5297</v>
      </c>
      <c r="B5356" s="721">
        <f>'Revenues 10-15'!D115</f>
        <v>0</v>
      </c>
      <c r="C5356" s="2" t="s">
        <v>504</v>
      </c>
      <c r="F5356" s="4"/>
      <c r="G5356" s="1" t="b">
        <f t="shared" ca="1" si="85"/>
        <v>1</v>
      </c>
      <c r="H5356" s="1505" cm="1">
        <f t="array" aca="1" ref="H5356" ca="1">IF(I5356&lt;&gt;"",INDIRECT("'"&amp;I5356&amp;"'!"&amp;J5356),"")</f>
        <v>0</v>
      </c>
      <c r="I5356" s="1510" t="s">
        <v>5915</v>
      </c>
      <c r="J5356" s="1506" t="s">
        <v>6139</v>
      </c>
      <c r="K5356" s="4"/>
    </row>
    <row r="5357" spans="1:11" ht="15">
      <c r="A5357">
        <v>5298</v>
      </c>
      <c r="B5357" s="721">
        <f>'Revenues 10-15'!D116</f>
        <v>0</v>
      </c>
      <c r="F5357" s="4"/>
      <c r="G5357" s="1" t="b">
        <f t="shared" ca="1" si="85"/>
        <v>1</v>
      </c>
      <c r="H5357" s="1505" cm="1">
        <f t="array" aca="1" ref="H5357" ca="1">IF(I5357&lt;&gt;"",INDIRECT("'"&amp;I5357&amp;"'!"&amp;J5357),"")</f>
        <v>0</v>
      </c>
      <c r="I5357" s="1510" t="s">
        <v>5915</v>
      </c>
      <c r="J5357" s="1506" t="s">
        <v>5070</v>
      </c>
      <c r="K5357" s="4"/>
    </row>
    <row r="5358" spans="1:11" ht="15">
      <c r="A5358">
        <v>5299</v>
      </c>
      <c r="B5358" s="721">
        <f>'Revenues 10-15'!D117</f>
        <v>0</v>
      </c>
      <c r="F5358" s="4"/>
      <c r="G5358" s="1" t="b">
        <f t="shared" ca="1" si="85"/>
        <v>1</v>
      </c>
      <c r="H5358" s="1505" cm="1">
        <f t="array" aca="1" ref="H5358" ca="1">IF(I5358&lt;&gt;"",INDIRECT("'"&amp;I5358&amp;"'!"&amp;J5358),"")</f>
        <v>0</v>
      </c>
      <c r="I5358" s="1510" t="s">
        <v>5915</v>
      </c>
      <c r="J5358" s="1506" t="s">
        <v>6140</v>
      </c>
      <c r="K5358" s="4"/>
    </row>
    <row r="5359" spans="1:11" ht="15">
      <c r="A5359">
        <v>5300</v>
      </c>
      <c r="B5359" s="721">
        <f>'Revenues 10-15'!D120</f>
        <v>44727063</v>
      </c>
      <c r="F5359" s="4"/>
      <c r="G5359" s="1" t="b">
        <f t="shared" ca="1" si="85"/>
        <v>1</v>
      </c>
      <c r="H5359" s="1505" cm="1">
        <f t="array" aca="1" ref="H5359" ca="1">IF(I5359&lt;&gt;"",INDIRECT("'"&amp;I5359&amp;"'!"&amp;J5359),"")</f>
        <v>44727063</v>
      </c>
      <c r="I5359" s="1510" t="s">
        <v>5915</v>
      </c>
      <c r="J5359" s="1506" t="s">
        <v>6141</v>
      </c>
      <c r="K5359" s="4"/>
    </row>
    <row r="5360" spans="1:11" ht="15">
      <c r="A5360">
        <v>5301</v>
      </c>
      <c r="B5360" s="721">
        <f>'Revenues 10-15'!D121</f>
        <v>0</v>
      </c>
      <c r="C5360" s="2" t="s">
        <v>504</v>
      </c>
      <c r="F5360" s="4"/>
      <c r="G5360" s="1" t="b">
        <f t="shared" ca="1" si="85"/>
        <v>1</v>
      </c>
      <c r="H5360" s="1505" cm="1">
        <f t="array" aca="1" ref="H5360" ca="1">IF(I5360&lt;&gt;"",INDIRECT("'"&amp;I5360&amp;"'!"&amp;J5360),"")</f>
        <v>0</v>
      </c>
      <c r="I5360" s="1510" t="s">
        <v>5915</v>
      </c>
      <c r="J5360" s="1506" t="s">
        <v>6142</v>
      </c>
      <c r="K5360" s="4"/>
    </row>
    <row r="5361" spans="1:11" ht="15">
      <c r="A5361" s="5">
        <v>5302</v>
      </c>
      <c r="B5361" s="721"/>
      <c r="F5361" s="4" t="s">
        <v>4914</v>
      </c>
      <c r="G5361" s="1" t="b">
        <f t="shared" ca="1" si="85"/>
        <v>1</v>
      </c>
      <c r="H5361" s="1505" t="str" cm="1">
        <f t="array" aca="1" ref="H5361" ca="1">IF(I5361&lt;&gt;"",INDIRECT("'"&amp;I5361&amp;"'!"&amp;J5361),"")</f>
        <v/>
      </c>
      <c r="I5361" s="1510"/>
      <c r="J5361" s="1506"/>
      <c r="K5361" s="4"/>
    </row>
    <row r="5362" spans="1:11" ht="15">
      <c r="A5362" s="5">
        <v>5303</v>
      </c>
      <c r="B5362" s="721"/>
      <c r="F5362" s="4" t="s">
        <v>4914</v>
      </c>
      <c r="G5362" s="1" t="b">
        <f t="shared" ca="1" si="85"/>
        <v>1</v>
      </c>
      <c r="H5362" s="1505" t="str" cm="1">
        <f t="array" aca="1" ref="H5362" ca="1">IF(I5362&lt;&gt;"",INDIRECT("'"&amp;I5362&amp;"'!"&amp;J5362),"")</f>
        <v/>
      </c>
      <c r="I5362" s="1510"/>
      <c r="J5362" s="1506"/>
      <c r="K5362" s="4"/>
    </row>
    <row r="5363" spans="1:11" ht="15">
      <c r="A5363" s="5">
        <v>5304</v>
      </c>
      <c r="B5363" s="721"/>
      <c r="F5363" s="4" t="s">
        <v>4914</v>
      </c>
      <c r="G5363" s="1" t="b">
        <f t="shared" ca="1" si="85"/>
        <v>1</v>
      </c>
      <c r="H5363" s="1505" t="str" cm="1">
        <f t="array" aca="1" ref="H5363" ca="1">IF(I5363&lt;&gt;"",INDIRECT("'"&amp;I5363&amp;"'!"&amp;J5363),"")</f>
        <v/>
      </c>
      <c r="I5363" s="1510"/>
      <c r="J5363" s="1506"/>
      <c r="K5363" s="4"/>
    </row>
    <row r="5364" spans="1:11" ht="15">
      <c r="A5364" s="5">
        <v>5305</v>
      </c>
      <c r="B5364" s="721"/>
      <c r="F5364" s="4" t="s">
        <v>4914</v>
      </c>
      <c r="G5364" s="1" t="b">
        <f t="shared" ca="1" si="85"/>
        <v>1</v>
      </c>
      <c r="H5364" s="1505" t="str" cm="1">
        <f t="array" aca="1" ref="H5364" ca="1">IF(I5364&lt;&gt;"",INDIRECT("'"&amp;I5364&amp;"'!"&amp;J5364),"")</f>
        <v/>
      </c>
      <c r="I5364" s="1510"/>
      <c r="J5364" s="1506"/>
      <c r="K5364" s="4"/>
    </row>
    <row r="5365" spans="1:11" ht="15">
      <c r="A5365">
        <v>5306</v>
      </c>
      <c r="B5365" s="721">
        <f>'Revenues 10-15'!D124</f>
        <v>44727063</v>
      </c>
      <c r="F5365" s="4"/>
      <c r="G5365" s="1" t="b">
        <f t="shared" ca="1" si="85"/>
        <v>1</v>
      </c>
      <c r="H5365" s="1505" cm="1">
        <f t="array" aca="1" ref="H5365" ca="1">IF(I5365&lt;&gt;"",INDIRECT("'"&amp;I5365&amp;"'!"&amp;J5365),"")</f>
        <v>44727063</v>
      </c>
      <c r="I5365" s="1510" t="s">
        <v>5915</v>
      </c>
      <c r="J5365" s="1506" t="s">
        <v>5891</v>
      </c>
      <c r="K5365" s="4"/>
    </row>
    <row r="5366" spans="1:11" ht="15">
      <c r="A5366">
        <v>5307</v>
      </c>
      <c r="B5366" s="721">
        <f>'Revenues 10-15'!D129</f>
        <v>0</v>
      </c>
      <c r="F5366" s="4"/>
      <c r="G5366" s="1" t="b">
        <f t="shared" ca="1" si="85"/>
        <v>1</v>
      </c>
      <c r="H5366" s="1505" cm="1">
        <f t="array" aca="1" ref="H5366" ca="1">IF(I5366&lt;&gt;"",INDIRECT("'"&amp;I5366&amp;"'!"&amp;J5366),"")</f>
        <v>0</v>
      </c>
      <c r="I5366" s="1510" t="s">
        <v>5915</v>
      </c>
      <c r="J5366" s="1506" t="s">
        <v>5805</v>
      </c>
      <c r="K5366" s="4"/>
    </row>
    <row r="5367" spans="1:11" ht="15">
      <c r="A5367">
        <v>5308</v>
      </c>
      <c r="B5367" s="721">
        <f>'Revenues 10-15'!D134</f>
        <v>0</v>
      </c>
      <c r="C5367" s="2" t="s">
        <v>504</v>
      </c>
      <c r="F5367" s="4"/>
      <c r="G5367" s="1" t="b">
        <f t="shared" ca="1" si="85"/>
        <v>1</v>
      </c>
      <c r="H5367" s="1505" cm="1">
        <f t="array" aca="1" ref="H5367" ca="1">IF(I5367&lt;&gt;"",INDIRECT("'"&amp;I5367&amp;"'!"&amp;J5367),"")</f>
        <v>0</v>
      </c>
      <c r="I5367" s="1510" t="s">
        <v>5915</v>
      </c>
      <c r="J5367" s="1506" t="s">
        <v>5677</v>
      </c>
      <c r="K5367" s="4"/>
    </row>
    <row r="5368" spans="1:11" ht="15">
      <c r="A5368">
        <v>5309</v>
      </c>
      <c r="B5368" s="721">
        <f>'Revenues 10-15'!D136</f>
        <v>0</v>
      </c>
      <c r="F5368" s="4"/>
      <c r="G5368" s="1" t="b">
        <f t="shared" ca="1" si="85"/>
        <v>1</v>
      </c>
      <c r="H5368" s="1505" cm="1">
        <f t="array" aca="1" ref="H5368" ca="1">IF(I5368&lt;&gt;"",INDIRECT("'"&amp;I5368&amp;"'!"&amp;J5368),"")</f>
        <v>0</v>
      </c>
      <c r="I5368" s="1510" t="s">
        <v>5915</v>
      </c>
      <c r="J5368" s="1506" t="s">
        <v>6143</v>
      </c>
      <c r="K5368" s="4"/>
    </row>
    <row r="5369" spans="1:11" ht="15">
      <c r="A5369" s="5">
        <v>5310</v>
      </c>
      <c r="B5369" s="721"/>
      <c r="C5369" s="2" t="s">
        <v>504</v>
      </c>
      <c r="F5369" s="4" t="s">
        <v>4914</v>
      </c>
      <c r="G5369" s="1" t="b">
        <f t="shared" ca="1" si="85"/>
        <v>1</v>
      </c>
      <c r="H5369" s="1505" t="str" cm="1">
        <f t="array" aca="1" ref="H5369" ca="1">IF(I5369&lt;&gt;"",INDIRECT("'"&amp;I5369&amp;"'!"&amp;J5369),"")</f>
        <v/>
      </c>
      <c r="I5369" s="1510"/>
      <c r="J5369" s="1506"/>
      <c r="K5369" s="4"/>
    </row>
    <row r="5370" spans="1:11" ht="15">
      <c r="A5370" s="5">
        <v>5311</v>
      </c>
      <c r="B5370" s="721"/>
      <c r="F5370" s="4" t="s">
        <v>4914</v>
      </c>
      <c r="G5370" s="1" t="b">
        <f t="shared" ca="1" si="85"/>
        <v>1</v>
      </c>
      <c r="H5370" s="1505" t="str" cm="1">
        <f t="array" aca="1" ref="H5370" ca="1">IF(I5370&lt;&gt;"",INDIRECT("'"&amp;I5370&amp;"'!"&amp;J5370),"")</f>
        <v/>
      </c>
      <c r="I5370" s="1510"/>
      <c r="J5370" s="1506"/>
      <c r="K5370" s="4"/>
    </row>
    <row r="5371" spans="1:11" ht="15">
      <c r="A5371" s="5">
        <v>5312</v>
      </c>
      <c r="B5371" s="721"/>
      <c r="F5371" s="4" t="s">
        <v>4914</v>
      </c>
      <c r="G5371" s="1" t="b">
        <f t="shared" ca="1" si="85"/>
        <v>1</v>
      </c>
      <c r="H5371" s="1505" t="str" cm="1">
        <f t="array" aca="1" ref="H5371" ca="1">IF(I5371&lt;&gt;"",INDIRECT("'"&amp;I5371&amp;"'!"&amp;J5371),"")</f>
        <v/>
      </c>
      <c r="I5371" s="1510"/>
      <c r="J5371" s="1506"/>
      <c r="K5371" s="4"/>
    </row>
    <row r="5372" spans="1:11" ht="15">
      <c r="A5372">
        <v>5313</v>
      </c>
      <c r="B5372" s="721">
        <f>'Revenues 10-15'!D137</f>
        <v>0</v>
      </c>
      <c r="F5372" s="4"/>
      <c r="G5372" s="1" t="b">
        <f t="shared" ca="1" si="85"/>
        <v>1</v>
      </c>
      <c r="H5372" s="1505" cm="1">
        <f t="array" aca="1" ref="H5372" ca="1">IF(I5372&lt;&gt;"",INDIRECT("'"&amp;I5372&amp;"'!"&amp;J5372),"")</f>
        <v>0</v>
      </c>
      <c r="I5372" s="1510" t="s">
        <v>5915</v>
      </c>
      <c r="J5372" s="1506" t="s">
        <v>6144</v>
      </c>
      <c r="K5372" s="4"/>
    </row>
    <row r="5373" spans="1:11" ht="15">
      <c r="A5373">
        <v>5314</v>
      </c>
      <c r="B5373" s="721">
        <f>'Revenues 10-15'!D138</f>
        <v>0</v>
      </c>
      <c r="F5373" s="4"/>
      <c r="G5373" s="1" t="b">
        <f t="shared" ca="1" si="85"/>
        <v>1</v>
      </c>
      <c r="H5373" s="1505" cm="1">
        <f t="array" aca="1" ref="H5373" ca="1">IF(I5373&lt;&gt;"",INDIRECT("'"&amp;I5373&amp;"'!"&amp;J5373),"")</f>
        <v>0</v>
      </c>
      <c r="I5373" s="1510" t="s">
        <v>5915</v>
      </c>
      <c r="J5373" s="1506" t="s">
        <v>6145</v>
      </c>
      <c r="K5373" s="4"/>
    </row>
    <row r="5374" spans="1:11" ht="15">
      <c r="A5374" s="5">
        <v>5315</v>
      </c>
      <c r="B5374" s="721"/>
      <c r="F5374" s="4" t="s">
        <v>4914</v>
      </c>
      <c r="G5374" s="1" t="b">
        <f t="shared" ca="1" si="85"/>
        <v>1</v>
      </c>
      <c r="H5374" s="1505" t="str" cm="1">
        <f t="array" aca="1" ref="H5374" ca="1">IF(I5374&lt;&gt;"",INDIRECT("'"&amp;I5374&amp;"'!"&amp;J5374),"")</f>
        <v/>
      </c>
      <c r="I5374" s="1510"/>
      <c r="J5374" s="1506"/>
      <c r="K5374" s="4"/>
    </row>
    <row r="5375" spans="1:11" ht="15">
      <c r="A5375" s="5">
        <v>5316</v>
      </c>
      <c r="B5375" s="721"/>
      <c r="F5375" s="4" t="s">
        <v>4914</v>
      </c>
      <c r="G5375" s="1" t="b">
        <f t="shared" ca="1" si="85"/>
        <v>1</v>
      </c>
      <c r="H5375" s="1505" t="str" cm="1">
        <f t="array" aca="1" ref="H5375" ca="1">IF(I5375&lt;&gt;"",INDIRECT("'"&amp;I5375&amp;"'!"&amp;J5375),"")</f>
        <v/>
      </c>
      <c r="I5375" s="1510"/>
      <c r="J5375" s="1506"/>
      <c r="K5375" s="4"/>
    </row>
    <row r="5376" spans="1:11" ht="15">
      <c r="A5376" s="5">
        <v>5317</v>
      </c>
      <c r="B5376" s="721"/>
      <c r="F5376" s="4" t="s">
        <v>4914</v>
      </c>
      <c r="G5376" s="1" t="b">
        <f t="shared" ca="1" si="85"/>
        <v>1</v>
      </c>
      <c r="H5376" s="1505" t="str" cm="1">
        <f t="array" aca="1" ref="H5376" ca="1">IF(I5376&lt;&gt;"",INDIRECT("'"&amp;I5376&amp;"'!"&amp;J5376),"")</f>
        <v/>
      </c>
      <c r="I5376" s="1510"/>
      <c r="J5376" s="1506"/>
      <c r="K5376" s="4"/>
    </row>
    <row r="5377" spans="1:11" ht="15">
      <c r="A5377" s="5">
        <v>5318</v>
      </c>
      <c r="B5377" s="721"/>
      <c r="F5377" s="4" t="s">
        <v>4914</v>
      </c>
      <c r="G5377" s="1" t="b">
        <f t="shared" ca="1" si="85"/>
        <v>1</v>
      </c>
      <c r="H5377" s="1505" t="str" cm="1">
        <f t="array" aca="1" ref="H5377" ca="1">IF(I5377&lt;&gt;"",INDIRECT("'"&amp;I5377&amp;"'!"&amp;J5377),"")</f>
        <v/>
      </c>
      <c r="I5377" s="1510"/>
      <c r="J5377" s="1506"/>
      <c r="K5377" s="4"/>
    </row>
    <row r="5378" spans="1:11" ht="15">
      <c r="A5378" s="5">
        <v>5319</v>
      </c>
      <c r="B5378" s="721"/>
      <c r="F5378" s="4" t="s">
        <v>4914</v>
      </c>
      <c r="G5378" s="1" t="b">
        <f t="shared" ca="1" si="85"/>
        <v>1</v>
      </c>
      <c r="H5378" s="1505" t="str" cm="1">
        <f t="array" aca="1" ref="H5378" ca="1">IF(I5378&lt;&gt;"",INDIRECT("'"&amp;I5378&amp;"'!"&amp;J5378),"")</f>
        <v/>
      </c>
      <c r="I5378" s="1510"/>
      <c r="J5378" s="1506"/>
      <c r="K5378" s="4"/>
    </row>
    <row r="5379" spans="1:11" ht="15">
      <c r="A5379" s="5">
        <v>5320</v>
      </c>
      <c r="B5379" s="721"/>
      <c r="F5379" s="4" t="s">
        <v>4914</v>
      </c>
      <c r="G5379" s="1" t="b">
        <f t="shared" ca="1" si="85"/>
        <v>1</v>
      </c>
      <c r="H5379" s="1505" t="str" cm="1">
        <f t="array" aca="1" ref="H5379" ca="1">IF(I5379&lt;&gt;"",INDIRECT("'"&amp;I5379&amp;"'!"&amp;J5379),"")</f>
        <v/>
      </c>
      <c r="I5379" s="1510"/>
      <c r="J5379" s="1506"/>
      <c r="K5379" s="4"/>
    </row>
    <row r="5380" spans="1:11" ht="15">
      <c r="A5380" s="5">
        <v>5321</v>
      </c>
      <c r="B5380" s="721"/>
      <c r="F5380" s="4" t="s">
        <v>4914</v>
      </c>
      <c r="G5380" s="1" t="b">
        <f t="shared" ca="1" si="85"/>
        <v>1</v>
      </c>
      <c r="H5380" s="1505" t="str" cm="1">
        <f t="array" aca="1" ref="H5380" ca="1">IF(I5380&lt;&gt;"",INDIRECT("'"&amp;I5380&amp;"'!"&amp;J5380),"")</f>
        <v/>
      </c>
      <c r="I5380" s="1510"/>
      <c r="J5380" s="1506"/>
      <c r="K5380" s="4"/>
    </row>
    <row r="5381" spans="1:11" ht="15">
      <c r="A5381">
        <v>5322</v>
      </c>
      <c r="B5381" s="721">
        <f>'Revenues 10-15'!D143</f>
        <v>0</v>
      </c>
      <c r="F5381" s="4"/>
      <c r="G5381" s="1" t="b">
        <f t="shared" ca="1" si="85"/>
        <v>1</v>
      </c>
      <c r="H5381" s="1505" cm="1">
        <f t="array" aca="1" ref="H5381" ca="1">IF(I5381&lt;&gt;"",INDIRECT("'"&amp;I5381&amp;"'!"&amp;J5381),"")</f>
        <v>0</v>
      </c>
      <c r="I5381" s="1510" t="s">
        <v>5915</v>
      </c>
      <c r="J5381" s="1506" t="s">
        <v>6146</v>
      </c>
      <c r="K5381" s="4"/>
    </row>
    <row r="5382" spans="1:11" ht="15">
      <c r="A5382">
        <v>5323</v>
      </c>
      <c r="B5382" s="721">
        <f>'Revenues 10-15'!D150</f>
        <v>0</v>
      </c>
      <c r="F5382" s="4"/>
      <c r="G5382" s="1" t="b">
        <f t="shared" ca="1" si="85"/>
        <v>1</v>
      </c>
      <c r="H5382" s="1505" cm="1">
        <f t="array" aca="1" ref="H5382" ca="1">IF(I5382&lt;&gt;"",INDIRECT("'"&amp;I5382&amp;"'!"&amp;J5382),"")</f>
        <v>0</v>
      </c>
      <c r="I5382" s="1510" t="s">
        <v>5915</v>
      </c>
      <c r="J5382" s="1506" t="s">
        <v>6147</v>
      </c>
      <c r="K5382" s="4"/>
    </row>
    <row r="5383" spans="1:11" ht="15">
      <c r="A5383" s="5">
        <v>5324</v>
      </c>
      <c r="B5383" s="721"/>
      <c r="C5383" s="2" t="s">
        <v>504</v>
      </c>
      <c r="F5383" s="4" t="s">
        <v>4914</v>
      </c>
      <c r="G5383" s="1" t="b">
        <f t="shared" ca="1" si="85"/>
        <v>1</v>
      </c>
      <c r="H5383" s="1505" t="str" cm="1">
        <f t="array" aca="1" ref="H5383" ca="1">IF(I5383&lt;&gt;"",INDIRECT("'"&amp;I5383&amp;"'!"&amp;J5383),"")</f>
        <v/>
      </c>
      <c r="I5383" s="1510"/>
      <c r="J5383" s="1506"/>
      <c r="K5383" s="4"/>
    </row>
    <row r="5384" spans="1:11" ht="15">
      <c r="A5384" s="5">
        <v>5325</v>
      </c>
      <c r="B5384" s="721"/>
      <c r="F5384" s="4" t="s">
        <v>4914</v>
      </c>
      <c r="G5384" s="1" t="b">
        <f t="shared" ca="1" si="85"/>
        <v>1</v>
      </c>
      <c r="H5384" s="1505" t="str" cm="1">
        <f t="array" aca="1" ref="H5384" ca="1">IF(I5384&lt;&gt;"",INDIRECT("'"&amp;I5384&amp;"'!"&amp;J5384),"")</f>
        <v/>
      </c>
      <c r="I5384" s="1510"/>
      <c r="J5384" s="1506"/>
      <c r="K5384" s="4"/>
    </row>
    <row r="5385" spans="1:11" ht="15">
      <c r="A5385">
        <v>5326</v>
      </c>
      <c r="B5385" s="721">
        <f>'Revenues 10-15'!D151</f>
        <v>0</v>
      </c>
      <c r="F5385" s="4"/>
      <c r="G5385" s="1" t="b">
        <f t="shared" ca="1" si="85"/>
        <v>1</v>
      </c>
      <c r="H5385" s="1505" cm="1">
        <f t="array" aca="1" ref="H5385" ca="1">IF(I5385&lt;&gt;"",INDIRECT("'"&amp;I5385&amp;"'!"&amp;J5385),"")</f>
        <v>0</v>
      </c>
      <c r="I5385" s="1510" t="s">
        <v>5915</v>
      </c>
      <c r="J5385" s="1506" t="s">
        <v>6148</v>
      </c>
      <c r="K5385" s="4"/>
    </row>
    <row r="5386" spans="1:11" ht="15">
      <c r="A5386" s="5">
        <v>5327</v>
      </c>
      <c r="B5386" s="721"/>
      <c r="F5386" s="4" t="s">
        <v>4914</v>
      </c>
      <c r="G5386" s="1" t="b">
        <f t="shared" ca="1" si="85"/>
        <v>1</v>
      </c>
      <c r="H5386" s="1505" t="str" cm="1">
        <f t="array" aca="1" ref="H5386" ca="1">IF(I5386&lt;&gt;"",INDIRECT("'"&amp;I5386&amp;"'!"&amp;J5386),"")</f>
        <v/>
      </c>
      <c r="I5386" s="1510"/>
      <c r="J5386" s="1506"/>
      <c r="K5386" s="4"/>
    </row>
    <row r="5387" spans="1:11" ht="15">
      <c r="A5387" s="5">
        <v>5328</v>
      </c>
      <c r="B5387" s="721"/>
      <c r="F5387" s="4" t="s">
        <v>4914</v>
      </c>
      <c r="G5387" s="1" t="b">
        <f t="shared" ca="1" si="85"/>
        <v>1</v>
      </c>
      <c r="H5387" s="1505" t="str" cm="1">
        <f t="array" aca="1" ref="H5387" ca="1">IF(I5387&lt;&gt;"",INDIRECT("'"&amp;I5387&amp;"'!"&amp;J5387),"")</f>
        <v/>
      </c>
      <c r="I5387" s="1510"/>
      <c r="J5387" s="1506"/>
      <c r="K5387" s="4"/>
    </row>
    <row r="5388" spans="1:11" ht="15">
      <c r="A5388" s="5">
        <v>5329</v>
      </c>
      <c r="B5388" s="721"/>
      <c r="F5388" s="4" t="s">
        <v>4914</v>
      </c>
      <c r="G5388" s="1" t="b">
        <f t="shared" ca="1" si="85"/>
        <v>1</v>
      </c>
      <c r="H5388" s="1505" t="str" cm="1">
        <f t="array" aca="1" ref="H5388" ca="1">IF(I5388&lt;&gt;"",INDIRECT("'"&amp;I5388&amp;"'!"&amp;J5388),"")</f>
        <v/>
      </c>
      <c r="I5388" s="1510"/>
      <c r="J5388" s="1506"/>
      <c r="K5388" s="4"/>
    </row>
    <row r="5389" spans="1:11" ht="15">
      <c r="A5389">
        <v>5330</v>
      </c>
      <c r="B5389" s="721">
        <f>'Revenues 10-15'!D154</f>
        <v>0</v>
      </c>
      <c r="F5389" s="4"/>
      <c r="G5389" s="1" t="b">
        <f t="shared" ca="1" si="85"/>
        <v>1</v>
      </c>
      <c r="H5389" s="1505" cm="1">
        <f t="array" aca="1" ref="H5389" ca="1">IF(I5389&lt;&gt;"",INDIRECT("'"&amp;I5389&amp;"'!"&amp;J5389),"")</f>
        <v>0</v>
      </c>
      <c r="I5389" s="1510" t="s">
        <v>5915</v>
      </c>
      <c r="J5389" s="1506" t="s">
        <v>6149</v>
      </c>
      <c r="K5389" s="4"/>
    </row>
    <row r="5390" spans="1:11" ht="15">
      <c r="A5390" s="5">
        <v>5331</v>
      </c>
      <c r="B5390" s="721"/>
      <c r="F5390" s="4" t="s">
        <v>4914</v>
      </c>
      <c r="G5390" s="1" t="b">
        <f t="shared" ca="1" si="85"/>
        <v>1</v>
      </c>
      <c r="H5390" s="1505" t="str" cm="1">
        <f t="array" aca="1" ref="H5390" ca="1">IF(I5390&lt;&gt;"",INDIRECT("'"&amp;I5390&amp;"'!"&amp;J5390),"")</f>
        <v/>
      </c>
      <c r="I5390" s="1510"/>
      <c r="J5390" s="1506"/>
      <c r="K5390" s="4"/>
    </row>
    <row r="5391" spans="1:11" ht="15">
      <c r="A5391">
        <v>5332</v>
      </c>
      <c r="B5391" s="721">
        <f>'Revenues 10-15'!D155</f>
        <v>0</v>
      </c>
      <c r="F5391" s="4"/>
      <c r="G5391" s="1" t="b">
        <f t="shared" ca="1" si="85"/>
        <v>1</v>
      </c>
      <c r="H5391" s="1505" cm="1">
        <f t="array" aca="1" ref="H5391" ca="1">IF(I5391&lt;&gt;"",INDIRECT("'"&amp;I5391&amp;"'!"&amp;J5391),"")</f>
        <v>0</v>
      </c>
      <c r="I5391" s="1510" t="s">
        <v>5915</v>
      </c>
      <c r="J5391" s="1506" t="s">
        <v>5281</v>
      </c>
      <c r="K5391" s="4"/>
    </row>
    <row r="5392" spans="1:11" ht="15">
      <c r="A5392">
        <v>5333</v>
      </c>
      <c r="B5392" s="721">
        <f>'Revenues 10-15'!D157</f>
        <v>0</v>
      </c>
      <c r="F5392" s="4"/>
      <c r="G5392" s="1" t="b">
        <f t="shared" ca="1" si="85"/>
        <v>1</v>
      </c>
      <c r="H5392" s="1505" cm="1">
        <f t="array" aca="1" ref="H5392" ca="1">IF(I5392&lt;&gt;"",INDIRECT("'"&amp;I5392&amp;"'!"&amp;J5392),"")</f>
        <v>0</v>
      </c>
      <c r="I5392" s="1510" t="s">
        <v>5915</v>
      </c>
      <c r="J5392" s="1506" t="s">
        <v>6150</v>
      </c>
      <c r="K5392" s="4"/>
    </row>
    <row r="5393" spans="1:11" ht="15">
      <c r="A5393">
        <v>5334</v>
      </c>
      <c r="B5393" s="721">
        <f>'Revenues 10-15'!D159</f>
        <v>0</v>
      </c>
      <c r="F5393" s="4"/>
      <c r="G5393" s="1" t="b">
        <f t="shared" ca="1" si="85"/>
        <v>1</v>
      </c>
      <c r="H5393" s="1505" cm="1">
        <f t="array" aca="1" ref="H5393" ca="1">IF(I5393&lt;&gt;"",INDIRECT("'"&amp;I5393&amp;"'!"&amp;J5393),"")</f>
        <v>0</v>
      </c>
      <c r="I5393" s="1510" t="s">
        <v>5915</v>
      </c>
      <c r="J5393" s="1506" t="s">
        <v>6151</v>
      </c>
      <c r="K5393" s="4"/>
    </row>
    <row r="5394" spans="1:11" ht="15">
      <c r="A5394" s="5">
        <v>5335</v>
      </c>
      <c r="B5394" s="721"/>
      <c r="C5394" s="2" t="s">
        <v>504</v>
      </c>
      <c r="F5394" s="4" t="s">
        <v>4914</v>
      </c>
      <c r="G5394" s="1" t="b">
        <f t="shared" ca="1" si="85"/>
        <v>1</v>
      </c>
      <c r="H5394" s="1505" t="str" cm="1">
        <f t="array" aca="1" ref="H5394" ca="1">IF(I5394&lt;&gt;"",INDIRECT("'"&amp;I5394&amp;"'!"&amp;J5394),"")</f>
        <v/>
      </c>
      <c r="I5394" s="1510"/>
      <c r="J5394" s="1506"/>
      <c r="K5394" s="4"/>
    </row>
    <row r="5395" spans="1:11" ht="15">
      <c r="A5395" s="5">
        <v>5336</v>
      </c>
      <c r="B5395" s="721"/>
      <c r="F5395" s="4" t="s">
        <v>4914</v>
      </c>
      <c r="G5395" s="1" t="b">
        <f t="shared" ca="1" si="85"/>
        <v>1</v>
      </c>
      <c r="H5395" s="1505" t="str" cm="1">
        <f t="array" aca="1" ref="H5395" ca="1">IF(I5395&lt;&gt;"",INDIRECT("'"&amp;I5395&amp;"'!"&amp;J5395),"")</f>
        <v/>
      </c>
      <c r="I5395" s="1510"/>
      <c r="J5395" s="1506"/>
      <c r="K5395" s="4"/>
    </row>
    <row r="5396" spans="1:11" ht="15">
      <c r="A5396" s="5">
        <v>5337</v>
      </c>
      <c r="B5396" s="721"/>
      <c r="F5396" s="4" t="s">
        <v>4914</v>
      </c>
      <c r="G5396" s="1" t="b">
        <f t="shared" ca="1" si="85"/>
        <v>1</v>
      </c>
      <c r="H5396" s="1505" t="str" cm="1">
        <f t="array" aca="1" ref="H5396" ca="1">IF(I5396&lt;&gt;"",INDIRECT("'"&amp;I5396&amp;"'!"&amp;J5396),"")</f>
        <v/>
      </c>
      <c r="I5396" s="1510"/>
      <c r="J5396" s="1506"/>
      <c r="K5396" s="4"/>
    </row>
    <row r="5397" spans="1:11" ht="15">
      <c r="A5397" s="5">
        <v>5338</v>
      </c>
      <c r="B5397" s="721"/>
      <c r="F5397" s="4" t="s">
        <v>4914</v>
      </c>
      <c r="G5397" s="1" t="b">
        <f t="shared" ca="1" si="85"/>
        <v>1</v>
      </c>
      <c r="H5397" s="1505" t="str" cm="1">
        <f t="array" aca="1" ref="H5397" ca="1">IF(I5397&lt;&gt;"",INDIRECT("'"&amp;I5397&amp;"'!"&amp;J5397),"")</f>
        <v/>
      </c>
      <c r="I5397" s="1510"/>
      <c r="J5397" s="1506"/>
      <c r="K5397" s="4"/>
    </row>
    <row r="5398" spans="1:11" ht="15">
      <c r="A5398" s="5">
        <v>5339</v>
      </c>
      <c r="B5398" s="721"/>
      <c r="F5398" s="4" t="s">
        <v>4914</v>
      </c>
      <c r="G5398" s="1" t="b">
        <f t="shared" ca="1" si="85"/>
        <v>1</v>
      </c>
      <c r="H5398" s="1505" t="str" cm="1">
        <f t="array" aca="1" ref="H5398" ca="1">IF(I5398&lt;&gt;"",INDIRECT("'"&amp;I5398&amp;"'!"&amp;J5398),"")</f>
        <v/>
      </c>
      <c r="I5398" s="1510"/>
      <c r="J5398" s="1506"/>
      <c r="K5398" s="4"/>
    </row>
    <row r="5399" spans="1:11" ht="15">
      <c r="A5399">
        <v>5340</v>
      </c>
      <c r="B5399" s="721">
        <f>'Revenues 10-15'!D161</f>
        <v>0</v>
      </c>
      <c r="F5399" s="4"/>
      <c r="G5399" s="1" t="b">
        <f t="shared" ca="1" si="85"/>
        <v>1</v>
      </c>
      <c r="H5399" s="1505" cm="1">
        <f t="array" aca="1" ref="H5399" ca="1">IF(I5399&lt;&gt;"",INDIRECT("'"&amp;I5399&amp;"'!"&amp;J5399),"")</f>
        <v>0</v>
      </c>
      <c r="I5399" s="1510" t="s">
        <v>5915</v>
      </c>
      <c r="J5399" s="1506" t="s">
        <v>6152</v>
      </c>
      <c r="K5399" s="4"/>
    </row>
    <row r="5400" spans="1:11" ht="15">
      <c r="A5400" s="5">
        <v>5341</v>
      </c>
      <c r="B5400" s="721"/>
      <c r="F5400" s="4" t="s">
        <v>4914</v>
      </c>
      <c r="G5400" s="1" t="b">
        <f t="shared" ca="1" si="85"/>
        <v>1</v>
      </c>
      <c r="H5400" s="1505" t="str" cm="1">
        <f t="array" aca="1" ref="H5400" ca="1">IF(I5400&lt;&gt;"",INDIRECT("'"&amp;I5400&amp;"'!"&amp;J5400),"")</f>
        <v/>
      </c>
      <c r="I5400" s="1510"/>
      <c r="J5400" s="1506"/>
      <c r="K5400" s="4"/>
    </row>
    <row r="5401" spans="1:11" ht="15">
      <c r="A5401" s="5">
        <v>5342</v>
      </c>
      <c r="B5401" s="721"/>
      <c r="F5401" s="4" t="s">
        <v>4914</v>
      </c>
      <c r="G5401" s="1" t="b">
        <f t="shared" ca="1" si="85"/>
        <v>1</v>
      </c>
      <c r="H5401" s="1505" t="str" cm="1">
        <f t="array" aca="1" ref="H5401" ca="1">IF(I5401&lt;&gt;"",INDIRECT("'"&amp;I5401&amp;"'!"&amp;J5401),"")</f>
        <v/>
      </c>
      <c r="I5401" s="1510"/>
      <c r="J5401" s="1506"/>
      <c r="K5401" s="4"/>
    </row>
    <row r="5402" spans="1:11" ht="15">
      <c r="A5402" s="5">
        <v>5343</v>
      </c>
      <c r="B5402" s="721"/>
      <c r="F5402" s="4" t="s">
        <v>4914</v>
      </c>
      <c r="G5402" s="1" t="b">
        <f t="shared" ca="1" si="85"/>
        <v>1</v>
      </c>
      <c r="H5402" s="1505" t="str" cm="1">
        <f t="array" aca="1" ref="H5402" ca="1">IF(I5402&lt;&gt;"",INDIRECT("'"&amp;I5402&amp;"'!"&amp;J5402),"")</f>
        <v/>
      </c>
      <c r="I5402" s="1510"/>
      <c r="J5402" s="1506"/>
      <c r="K5402" s="4"/>
    </row>
    <row r="5403" spans="1:11" ht="15">
      <c r="A5403" s="5">
        <v>5344</v>
      </c>
      <c r="B5403" s="721"/>
      <c r="F5403" s="4" t="s">
        <v>4914</v>
      </c>
      <c r="G5403" s="1" t="b">
        <f t="shared" ca="1" si="85"/>
        <v>1</v>
      </c>
      <c r="H5403" s="1505" t="str" cm="1">
        <f t="array" aca="1" ref="H5403" ca="1">IF(I5403&lt;&gt;"",INDIRECT("'"&amp;I5403&amp;"'!"&amp;J5403),"")</f>
        <v/>
      </c>
      <c r="I5403" s="1510"/>
      <c r="J5403" s="1506"/>
      <c r="K5403" s="4"/>
    </row>
    <row r="5404" spans="1:11" ht="15">
      <c r="A5404" s="5">
        <v>5345</v>
      </c>
      <c r="B5404" s="721"/>
      <c r="F5404" s="4" t="s">
        <v>4914</v>
      </c>
      <c r="G5404" s="1" t="b">
        <f t="shared" ca="1" si="85"/>
        <v>1</v>
      </c>
      <c r="H5404" s="1505" t="str" cm="1">
        <f t="array" aca="1" ref="H5404" ca="1">IF(I5404&lt;&gt;"",INDIRECT("'"&amp;I5404&amp;"'!"&amp;J5404),"")</f>
        <v/>
      </c>
      <c r="I5404" s="1510"/>
      <c r="J5404" s="1506"/>
      <c r="K5404" s="4"/>
    </row>
    <row r="5405" spans="1:11" ht="15">
      <c r="A5405" s="5">
        <v>5346</v>
      </c>
      <c r="B5405" s="721"/>
      <c r="F5405" s="4" t="s">
        <v>4914</v>
      </c>
      <c r="G5405" s="1" t="b">
        <f t="shared" ca="1" si="85"/>
        <v>1</v>
      </c>
      <c r="H5405" s="1505" t="str" cm="1">
        <f t="array" aca="1" ref="H5405" ca="1">IF(I5405&lt;&gt;"",INDIRECT("'"&amp;I5405&amp;"'!"&amp;J5405),"")</f>
        <v/>
      </c>
      <c r="I5405" s="1510"/>
      <c r="J5405" s="1506"/>
      <c r="K5405" s="4"/>
    </row>
    <row r="5406" spans="1:11" ht="15">
      <c r="A5406" s="5">
        <v>5347</v>
      </c>
      <c r="B5406" s="721"/>
      <c r="F5406" s="4" t="s">
        <v>4914</v>
      </c>
      <c r="G5406" s="1" t="b">
        <f t="shared" ca="1" si="85"/>
        <v>1</v>
      </c>
      <c r="H5406" s="1505" t="str" cm="1">
        <f t="array" aca="1" ref="H5406" ca="1">IF(I5406&lt;&gt;"",INDIRECT("'"&amp;I5406&amp;"'!"&amp;J5406),"")</f>
        <v/>
      </c>
      <c r="I5406" s="1510"/>
      <c r="J5406" s="1506"/>
      <c r="K5406" s="4"/>
    </row>
    <row r="5407" spans="1:11" ht="15">
      <c r="A5407" s="5">
        <v>5348</v>
      </c>
      <c r="B5407" s="721"/>
      <c r="F5407" s="4" t="s">
        <v>4914</v>
      </c>
      <c r="G5407" s="1" t="b">
        <f t="shared" ca="1" si="85"/>
        <v>1</v>
      </c>
      <c r="H5407" s="1505" t="str" cm="1">
        <f t="array" aca="1" ref="H5407" ca="1">IF(I5407&lt;&gt;"",INDIRECT("'"&amp;I5407&amp;"'!"&amp;J5407),"")</f>
        <v/>
      </c>
      <c r="I5407" s="1510"/>
      <c r="J5407" s="1506"/>
      <c r="K5407" s="4"/>
    </row>
    <row r="5408" spans="1:11" ht="15">
      <c r="A5408" s="5">
        <v>5349</v>
      </c>
      <c r="B5408" s="721"/>
      <c r="F5408" s="4" t="s">
        <v>4914</v>
      </c>
      <c r="G5408" s="1" t="b">
        <f t="shared" ref="G5408:G5471" ca="1" si="86">H5408=B5408</f>
        <v>1</v>
      </c>
      <c r="H5408" s="1505" t="str" cm="1">
        <f t="array" aca="1" ref="H5408" ca="1">IF(I5408&lt;&gt;"",INDIRECT("'"&amp;I5408&amp;"'!"&amp;J5408),"")</f>
        <v/>
      </c>
      <c r="I5408" s="1510"/>
      <c r="J5408" s="1506"/>
      <c r="K5408" s="4"/>
    </row>
    <row r="5409" spans="1:11" ht="15">
      <c r="A5409" s="5">
        <v>5350</v>
      </c>
      <c r="B5409" s="721"/>
      <c r="F5409" s="4" t="s">
        <v>4914</v>
      </c>
      <c r="G5409" s="1" t="b">
        <f t="shared" ca="1" si="86"/>
        <v>1</v>
      </c>
      <c r="H5409" s="1505" t="str" cm="1">
        <f t="array" aca="1" ref="H5409" ca="1">IF(I5409&lt;&gt;"",INDIRECT("'"&amp;I5409&amp;"'!"&amp;J5409),"")</f>
        <v/>
      </c>
      <c r="I5409" s="1510"/>
      <c r="J5409" s="1506"/>
      <c r="K5409" s="4"/>
    </row>
    <row r="5410" spans="1:11" ht="15">
      <c r="A5410">
        <v>5351</v>
      </c>
      <c r="B5410" s="721">
        <f>'Revenues 10-15'!D171</f>
        <v>50000</v>
      </c>
      <c r="F5410" s="4"/>
      <c r="G5410" s="1" t="b">
        <f t="shared" ca="1" si="86"/>
        <v>1</v>
      </c>
      <c r="H5410" s="1505" cm="1">
        <f t="array" aca="1" ref="H5410" ca="1">IF(I5410&lt;&gt;"",INDIRECT("'"&amp;I5410&amp;"'!"&amp;J5410),"")</f>
        <v>50000</v>
      </c>
      <c r="I5410" s="1510" t="s">
        <v>5915</v>
      </c>
      <c r="J5410" s="1506" t="s">
        <v>6153</v>
      </c>
      <c r="K5410" s="4"/>
    </row>
    <row r="5411" spans="1:11" ht="15">
      <c r="A5411" s="5">
        <v>5352</v>
      </c>
      <c r="B5411" s="721"/>
      <c r="F5411" s="4" t="s">
        <v>4914</v>
      </c>
      <c r="G5411" s="1" t="b">
        <f t="shared" ca="1" si="86"/>
        <v>1</v>
      </c>
      <c r="H5411" s="1505" t="str" cm="1">
        <f t="array" aca="1" ref="H5411" ca="1">IF(I5411&lt;&gt;"",INDIRECT("'"&amp;I5411&amp;"'!"&amp;J5411),"")</f>
        <v/>
      </c>
      <c r="I5411" s="1510"/>
      <c r="J5411" s="1506"/>
      <c r="K5411" s="4"/>
    </row>
    <row r="5412" spans="1:11" ht="15">
      <c r="A5412" s="5">
        <v>5353</v>
      </c>
      <c r="B5412" s="721"/>
      <c r="C5412" s="2" t="s">
        <v>504</v>
      </c>
      <c r="F5412" s="4" t="s">
        <v>4914</v>
      </c>
      <c r="G5412" s="1" t="b">
        <f t="shared" ca="1" si="86"/>
        <v>1</v>
      </c>
      <c r="H5412" s="1505" t="str" cm="1">
        <f t="array" aca="1" ref="H5412" ca="1">IF(I5412&lt;&gt;"",INDIRECT("'"&amp;I5412&amp;"'!"&amp;J5412),"")</f>
        <v/>
      </c>
      <c r="I5412" s="1510"/>
      <c r="J5412" s="1506"/>
      <c r="K5412" s="4"/>
    </row>
    <row r="5413" spans="1:11" ht="15">
      <c r="A5413" s="5">
        <v>5354</v>
      </c>
      <c r="B5413" s="721"/>
      <c r="F5413" s="4" t="s">
        <v>4914</v>
      </c>
      <c r="G5413" s="1" t="b">
        <f t="shared" ca="1" si="86"/>
        <v>1</v>
      </c>
      <c r="H5413" s="1505" t="str" cm="1">
        <f t="array" aca="1" ref="H5413" ca="1">IF(I5413&lt;&gt;"",INDIRECT("'"&amp;I5413&amp;"'!"&amp;J5413),"")</f>
        <v/>
      </c>
      <c r="I5413" s="1510"/>
      <c r="J5413" s="1506"/>
      <c r="K5413" s="4"/>
    </row>
    <row r="5414" spans="1:11" ht="15">
      <c r="A5414" s="5">
        <v>5355</v>
      </c>
      <c r="B5414" s="721"/>
      <c r="F5414" s="4" t="s">
        <v>4914</v>
      </c>
      <c r="G5414" s="1" t="b">
        <f t="shared" ca="1" si="86"/>
        <v>1</v>
      </c>
      <c r="H5414" s="1505" t="str" cm="1">
        <f t="array" aca="1" ref="H5414" ca="1">IF(I5414&lt;&gt;"",INDIRECT("'"&amp;I5414&amp;"'!"&amp;J5414),"")</f>
        <v/>
      </c>
      <c r="I5414" s="1510"/>
      <c r="J5414" s="1506"/>
      <c r="K5414" s="4"/>
    </row>
    <row r="5415" spans="1:11" ht="15">
      <c r="A5415" s="5">
        <v>5356</v>
      </c>
      <c r="B5415" s="721"/>
      <c r="F5415" s="4" t="s">
        <v>4914</v>
      </c>
      <c r="G5415" s="1" t="b">
        <f t="shared" ca="1" si="86"/>
        <v>1</v>
      </c>
      <c r="H5415" s="1505" t="str" cm="1">
        <f t="array" aca="1" ref="H5415" ca="1">IF(I5415&lt;&gt;"",INDIRECT("'"&amp;I5415&amp;"'!"&amp;J5415),"")</f>
        <v/>
      </c>
      <c r="I5415" s="1510"/>
      <c r="J5415" s="1506"/>
      <c r="K5415" s="4"/>
    </row>
    <row r="5416" spans="1:11" ht="15">
      <c r="A5416" s="5">
        <v>5357</v>
      </c>
      <c r="B5416" s="721"/>
      <c r="F5416" s="4" t="s">
        <v>4914</v>
      </c>
      <c r="G5416" s="1" t="b">
        <f t="shared" ca="1" si="86"/>
        <v>1</v>
      </c>
      <c r="H5416" s="1505" t="str" cm="1">
        <f t="array" aca="1" ref="H5416" ca="1">IF(I5416&lt;&gt;"",INDIRECT("'"&amp;I5416&amp;"'!"&amp;J5416),"")</f>
        <v/>
      </c>
      <c r="I5416" s="1510"/>
      <c r="J5416" s="1506"/>
      <c r="K5416" s="4"/>
    </row>
    <row r="5417" spans="1:11" ht="15">
      <c r="A5417" s="5">
        <v>5358</v>
      </c>
      <c r="B5417" s="721"/>
      <c r="F5417" s="4" t="s">
        <v>4914</v>
      </c>
      <c r="G5417" s="1" t="b">
        <f t="shared" ca="1" si="86"/>
        <v>1</v>
      </c>
      <c r="H5417" s="1505" t="str" cm="1">
        <f t="array" aca="1" ref="H5417" ca="1">IF(I5417&lt;&gt;"",INDIRECT("'"&amp;I5417&amp;"'!"&amp;J5417),"")</f>
        <v/>
      </c>
      <c r="I5417" s="1510"/>
      <c r="J5417" s="1506"/>
      <c r="K5417" s="4"/>
    </row>
    <row r="5418" spans="1:11" ht="15">
      <c r="A5418" s="5">
        <v>5359</v>
      </c>
      <c r="B5418" s="721"/>
      <c r="F5418" s="4" t="s">
        <v>4914</v>
      </c>
      <c r="G5418" s="1" t="b">
        <f t="shared" ca="1" si="86"/>
        <v>1</v>
      </c>
      <c r="H5418" s="1505" t="str" cm="1">
        <f t="array" aca="1" ref="H5418" ca="1">IF(I5418&lt;&gt;"",INDIRECT("'"&amp;I5418&amp;"'!"&amp;J5418),"")</f>
        <v/>
      </c>
      <c r="I5418" s="1510"/>
      <c r="J5418" s="1506"/>
      <c r="K5418" s="4"/>
    </row>
    <row r="5419" spans="1:11" ht="15">
      <c r="A5419">
        <v>5360</v>
      </c>
      <c r="B5419" s="721">
        <f>'Revenues 10-15'!D172</f>
        <v>44777063</v>
      </c>
      <c r="F5419" s="4"/>
      <c r="G5419" s="1" t="b">
        <f t="shared" ca="1" si="86"/>
        <v>1</v>
      </c>
      <c r="H5419" s="1505" cm="1">
        <f t="array" aca="1" ref="H5419" ca="1">IF(I5419&lt;&gt;"",INDIRECT("'"&amp;I5419&amp;"'!"&amp;J5419),"")</f>
        <v>44777063</v>
      </c>
      <c r="I5419" s="1510" t="s">
        <v>5915</v>
      </c>
      <c r="J5419" s="1506" t="s">
        <v>6154</v>
      </c>
      <c r="K5419" s="4"/>
    </row>
    <row r="5420" spans="1:11" ht="15">
      <c r="A5420">
        <v>5361</v>
      </c>
      <c r="B5420" s="721">
        <f>'Revenues 10-15'!D175</f>
        <v>0</v>
      </c>
      <c r="F5420" s="4"/>
      <c r="G5420" s="1" t="b">
        <f t="shared" ca="1" si="86"/>
        <v>1</v>
      </c>
      <c r="H5420" s="1505" cm="1">
        <f t="array" aca="1" ref="H5420" ca="1">IF(I5420&lt;&gt;"",INDIRECT("'"&amp;I5420&amp;"'!"&amp;J5420),"")</f>
        <v>0</v>
      </c>
      <c r="I5420" s="1510" t="s">
        <v>5915</v>
      </c>
      <c r="J5420" s="1506" t="s">
        <v>6155</v>
      </c>
      <c r="K5420" s="4"/>
    </row>
    <row r="5421" spans="1:11" ht="15">
      <c r="A5421">
        <v>5362</v>
      </c>
      <c r="B5421" s="721">
        <f>'Revenues 10-15'!D177</f>
        <v>0</v>
      </c>
      <c r="C5421" s="2" t="s">
        <v>504</v>
      </c>
      <c r="F5421" s="4"/>
      <c r="G5421" s="1" t="b">
        <f t="shared" ca="1" si="86"/>
        <v>1</v>
      </c>
      <c r="H5421" s="1505" cm="1">
        <f t="array" aca="1" ref="H5421" ca="1">IF(I5421&lt;&gt;"",INDIRECT("'"&amp;I5421&amp;"'!"&amp;J5421),"")</f>
        <v>0</v>
      </c>
      <c r="I5421" s="1510" t="s">
        <v>5915</v>
      </c>
      <c r="J5421" s="1506" t="s">
        <v>6156</v>
      </c>
      <c r="K5421" s="4"/>
    </row>
    <row r="5422" spans="1:11" ht="15">
      <c r="A5422">
        <v>5363</v>
      </c>
      <c r="B5422" s="721">
        <f>'Revenues 10-15'!D180</f>
        <v>0</v>
      </c>
      <c r="F5422" s="4"/>
      <c r="G5422" s="1" t="b">
        <f t="shared" ca="1" si="86"/>
        <v>1</v>
      </c>
      <c r="H5422" s="1505" cm="1">
        <f t="array" aca="1" ref="H5422" ca="1">IF(I5422&lt;&gt;"",INDIRECT("'"&amp;I5422&amp;"'!"&amp;J5422),"")</f>
        <v>0</v>
      </c>
      <c r="I5422" s="1510" t="s">
        <v>5915</v>
      </c>
      <c r="J5422" s="1506" t="s">
        <v>6157</v>
      </c>
      <c r="K5422" s="4"/>
    </row>
    <row r="5423" spans="1:11" ht="15">
      <c r="A5423">
        <v>5364</v>
      </c>
      <c r="B5423" s="721">
        <f>'Revenues 10-15'!D183</f>
        <v>0</v>
      </c>
      <c r="C5423" s="2" t="s">
        <v>504</v>
      </c>
      <c r="F5423" s="4"/>
      <c r="G5423" s="1" t="b">
        <f t="shared" ca="1" si="86"/>
        <v>1</v>
      </c>
      <c r="H5423" s="1505" cm="1">
        <f t="array" aca="1" ref="H5423" ca="1">IF(I5423&lt;&gt;"",INDIRECT("'"&amp;I5423&amp;"'!"&amp;J5423),"")</f>
        <v>0</v>
      </c>
      <c r="I5423" s="1510" t="s">
        <v>5915</v>
      </c>
      <c r="J5423" s="1506" t="s">
        <v>6158</v>
      </c>
      <c r="K5423" s="4"/>
    </row>
    <row r="5424" spans="1:11" ht="15">
      <c r="A5424">
        <v>5365</v>
      </c>
      <c r="B5424" s="721">
        <f>'Revenues 10-15'!D186</f>
        <v>0</v>
      </c>
      <c r="F5424" s="4"/>
      <c r="G5424" s="1" t="b">
        <f t="shared" ca="1" si="86"/>
        <v>1</v>
      </c>
      <c r="H5424" s="1505" cm="1">
        <f t="array" aca="1" ref="H5424" ca="1">IF(I5424&lt;&gt;"",INDIRECT("'"&amp;I5424&amp;"'!"&amp;J5424),"")</f>
        <v>0</v>
      </c>
      <c r="I5424" s="1510" t="s">
        <v>5915</v>
      </c>
      <c r="J5424" s="1506" t="s">
        <v>5357</v>
      </c>
      <c r="K5424" s="4"/>
    </row>
    <row r="5425" spans="1:11" ht="15">
      <c r="A5425" s="5">
        <v>5366</v>
      </c>
      <c r="B5425" s="721"/>
      <c r="C5425" s="2" t="s">
        <v>504</v>
      </c>
      <c r="F5425" s="4" t="s">
        <v>4914</v>
      </c>
      <c r="G5425" s="1" t="b">
        <f t="shared" ca="1" si="86"/>
        <v>1</v>
      </c>
      <c r="H5425" s="1505" t="str" cm="1">
        <f t="array" aca="1" ref="H5425" ca="1">IF(I5425&lt;&gt;"",INDIRECT("'"&amp;I5425&amp;"'!"&amp;J5425),"")</f>
        <v/>
      </c>
      <c r="I5425" s="1510"/>
      <c r="J5425" s="1506"/>
      <c r="K5425" s="4"/>
    </row>
    <row r="5426" spans="1:11" ht="15">
      <c r="A5426" s="5">
        <v>5367</v>
      </c>
      <c r="B5426" s="721"/>
      <c r="F5426" s="4" t="s">
        <v>4914</v>
      </c>
      <c r="G5426" s="1" t="b">
        <f t="shared" ca="1" si="86"/>
        <v>1</v>
      </c>
      <c r="H5426" s="1505" t="str" cm="1">
        <f t="array" aca="1" ref="H5426" ca="1">IF(I5426&lt;&gt;"",INDIRECT("'"&amp;I5426&amp;"'!"&amp;J5426),"")</f>
        <v/>
      </c>
      <c r="I5426" s="1510"/>
      <c r="J5426" s="1506"/>
      <c r="K5426" s="4"/>
    </row>
    <row r="5427" spans="1:11" ht="15">
      <c r="A5427" s="5">
        <v>5368</v>
      </c>
      <c r="B5427" s="721"/>
      <c r="F5427" s="4" t="s">
        <v>4914</v>
      </c>
      <c r="G5427" s="1" t="b">
        <f t="shared" ca="1" si="86"/>
        <v>1</v>
      </c>
      <c r="H5427" s="1505" t="str" cm="1">
        <f t="array" aca="1" ref="H5427" ca="1">IF(I5427&lt;&gt;"",INDIRECT("'"&amp;I5427&amp;"'!"&amp;J5427),"")</f>
        <v/>
      </c>
      <c r="I5427" s="1510"/>
      <c r="J5427" s="1506"/>
      <c r="K5427" s="4"/>
    </row>
    <row r="5428" spans="1:11" ht="15">
      <c r="A5428" s="5">
        <v>5369</v>
      </c>
      <c r="B5428" s="721"/>
      <c r="F5428" s="4" t="s">
        <v>4914</v>
      </c>
      <c r="G5428" s="1" t="b">
        <f t="shared" ca="1" si="86"/>
        <v>1</v>
      </c>
      <c r="H5428" s="1505" t="str" cm="1">
        <f t="array" aca="1" ref="H5428" ca="1">IF(I5428&lt;&gt;"",INDIRECT("'"&amp;I5428&amp;"'!"&amp;J5428),"")</f>
        <v/>
      </c>
      <c r="I5428" s="1510"/>
      <c r="J5428" s="1506"/>
      <c r="K5428" s="4"/>
    </row>
    <row r="5429" spans="1:11" ht="15">
      <c r="A5429">
        <v>5370</v>
      </c>
      <c r="B5429" s="721">
        <f>'Revenues 10-15'!D202</f>
        <v>0</v>
      </c>
      <c r="F5429" s="4"/>
      <c r="G5429" s="1" t="b">
        <f t="shared" ca="1" si="86"/>
        <v>1</v>
      </c>
      <c r="H5429" s="1505" cm="1">
        <f t="array" aca="1" ref="H5429" ca="1">IF(I5429&lt;&gt;"",INDIRECT("'"&amp;I5429&amp;"'!"&amp;J5429),"")</f>
        <v>0</v>
      </c>
      <c r="I5429" s="1510" t="s">
        <v>5915</v>
      </c>
      <c r="J5429" s="1506" t="s">
        <v>6159</v>
      </c>
      <c r="K5429" s="4"/>
    </row>
    <row r="5430" spans="1:11" ht="15">
      <c r="A5430">
        <v>5371</v>
      </c>
      <c r="B5430" s="721">
        <f>'Revenues 10-15'!D203</f>
        <v>0</v>
      </c>
      <c r="F5430" s="4"/>
      <c r="G5430" s="1" t="b">
        <f t="shared" ca="1" si="86"/>
        <v>1</v>
      </c>
      <c r="H5430" s="1505" cm="1">
        <f t="array" aca="1" ref="H5430" ca="1">IF(I5430&lt;&gt;"",INDIRECT("'"&amp;I5430&amp;"'!"&amp;J5430),"")</f>
        <v>0</v>
      </c>
      <c r="I5430" s="1510" t="s">
        <v>5915</v>
      </c>
      <c r="J5430" s="1506" t="s">
        <v>6160</v>
      </c>
      <c r="K5430" s="4"/>
    </row>
    <row r="5431" spans="1:11" ht="15">
      <c r="A5431" s="5">
        <v>5372</v>
      </c>
      <c r="B5431" s="721"/>
      <c r="F5431" s="4" t="s">
        <v>4914</v>
      </c>
      <c r="G5431" s="1" t="b">
        <f t="shared" ca="1" si="86"/>
        <v>1</v>
      </c>
      <c r="H5431" s="1505" t="str" cm="1">
        <f t="array" aca="1" ref="H5431" ca="1">IF(I5431&lt;&gt;"",INDIRECT("'"&amp;I5431&amp;"'!"&amp;J5431),"")</f>
        <v/>
      </c>
      <c r="I5431" s="1510"/>
      <c r="J5431" s="1506"/>
      <c r="K5431" s="4"/>
    </row>
    <row r="5432" spans="1:11" ht="15">
      <c r="A5432" s="5">
        <v>5373</v>
      </c>
      <c r="B5432" s="721"/>
      <c r="F5432" s="4" t="s">
        <v>4914</v>
      </c>
      <c r="G5432" s="1" t="b">
        <f t="shared" ca="1" si="86"/>
        <v>1</v>
      </c>
      <c r="H5432" s="1505" t="str" cm="1">
        <f t="array" aca="1" ref="H5432" ca="1">IF(I5432&lt;&gt;"",INDIRECT("'"&amp;I5432&amp;"'!"&amp;J5432),"")</f>
        <v/>
      </c>
      <c r="I5432" s="1510"/>
      <c r="J5432" s="1506"/>
      <c r="K5432" s="4"/>
    </row>
    <row r="5433" spans="1:11" ht="15">
      <c r="A5433" s="5">
        <v>5374</v>
      </c>
      <c r="B5433" s="721"/>
      <c r="F5433" s="4" t="s">
        <v>4914</v>
      </c>
      <c r="G5433" s="1" t="b">
        <f t="shared" ca="1" si="86"/>
        <v>1</v>
      </c>
      <c r="H5433" s="1505" t="str" cm="1">
        <f t="array" aca="1" ref="H5433" ca="1">IF(I5433&lt;&gt;"",INDIRECT("'"&amp;I5433&amp;"'!"&amp;J5433),"")</f>
        <v/>
      </c>
      <c r="I5433" s="1510"/>
      <c r="J5433" s="1506"/>
      <c r="K5433" s="4"/>
    </row>
    <row r="5434" spans="1:11" ht="15">
      <c r="A5434" s="5">
        <v>5375</v>
      </c>
      <c r="B5434" s="721"/>
      <c r="F5434" s="4" t="s">
        <v>4914</v>
      </c>
      <c r="G5434" s="1" t="b">
        <f t="shared" ca="1" si="86"/>
        <v>1</v>
      </c>
      <c r="H5434" s="1505" t="str" cm="1">
        <f t="array" aca="1" ref="H5434" ca="1">IF(I5434&lt;&gt;"",INDIRECT("'"&amp;I5434&amp;"'!"&amp;J5434),"")</f>
        <v/>
      </c>
      <c r="I5434" s="1510"/>
      <c r="J5434" s="1506"/>
      <c r="K5434" s="4"/>
    </row>
    <row r="5435" spans="1:11" ht="15">
      <c r="A5435" s="5">
        <v>5376</v>
      </c>
      <c r="B5435" s="721"/>
      <c r="F5435" s="4" t="s">
        <v>4914</v>
      </c>
      <c r="G5435" s="1" t="b">
        <f t="shared" ca="1" si="86"/>
        <v>1</v>
      </c>
      <c r="H5435" s="1505" t="str" cm="1">
        <f t="array" aca="1" ref="H5435" ca="1">IF(I5435&lt;&gt;"",INDIRECT("'"&amp;I5435&amp;"'!"&amp;J5435),"")</f>
        <v/>
      </c>
      <c r="I5435" s="1510"/>
      <c r="J5435" s="1506"/>
      <c r="K5435" s="4"/>
    </row>
    <row r="5436" spans="1:11" ht="15">
      <c r="A5436" s="5">
        <v>5377</v>
      </c>
      <c r="B5436" s="721"/>
      <c r="D5436" s="4" t="s">
        <v>1385</v>
      </c>
      <c r="F5436" s="4" t="s">
        <v>4914</v>
      </c>
      <c r="G5436" s="1" t="b">
        <f t="shared" ca="1" si="86"/>
        <v>1</v>
      </c>
      <c r="H5436" s="1505" t="str" cm="1">
        <f t="array" aca="1" ref="H5436" ca="1">IF(I5436&lt;&gt;"",INDIRECT("'"&amp;I5436&amp;"'!"&amp;J5436),"")</f>
        <v/>
      </c>
      <c r="I5436" s="1510"/>
      <c r="J5436" s="1506"/>
      <c r="K5436" s="4"/>
    </row>
    <row r="5437" spans="1:11" ht="15">
      <c r="A5437">
        <v>5378</v>
      </c>
      <c r="B5437" s="721">
        <f>'Revenues 10-15'!D204</f>
        <v>0</v>
      </c>
      <c r="F5437" s="4"/>
      <c r="G5437" s="1" t="b">
        <f t="shared" ca="1" si="86"/>
        <v>1</v>
      </c>
      <c r="H5437" s="1505" cm="1">
        <f t="array" aca="1" ref="H5437" ca="1">IF(I5437&lt;&gt;"",INDIRECT("'"&amp;I5437&amp;"'!"&amp;J5437),"")</f>
        <v>0</v>
      </c>
      <c r="I5437" s="1510" t="s">
        <v>5915</v>
      </c>
      <c r="J5437" s="1506" t="s">
        <v>6161</v>
      </c>
      <c r="K5437" s="4"/>
    </row>
    <row r="5438" spans="1:11" ht="15">
      <c r="A5438">
        <v>5379</v>
      </c>
      <c r="B5438" s="721">
        <f>'Revenues 10-15'!D208</f>
        <v>0</v>
      </c>
      <c r="F5438" s="4"/>
      <c r="G5438" s="1" t="b">
        <f t="shared" ca="1" si="86"/>
        <v>1</v>
      </c>
      <c r="H5438" s="1505" cm="1">
        <f t="array" aca="1" ref="H5438" ca="1">IF(I5438&lt;&gt;"",INDIRECT("'"&amp;I5438&amp;"'!"&amp;J5438),"")</f>
        <v>0</v>
      </c>
      <c r="I5438" s="1510" t="s">
        <v>5915</v>
      </c>
      <c r="J5438" s="1506" t="s">
        <v>6162</v>
      </c>
      <c r="K5438" s="4"/>
    </row>
    <row r="5439" spans="1:11" ht="15">
      <c r="A5439" s="5">
        <v>5380</v>
      </c>
      <c r="B5439" s="721"/>
      <c r="F5439" s="4" t="s">
        <v>4914</v>
      </c>
      <c r="G5439" s="1" t="b">
        <f t="shared" ca="1" si="86"/>
        <v>1</v>
      </c>
      <c r="H5439" s="1505" t="str" cm="1">
        <f t="array" aca="1" ref="H5439" ca="1">IF(I5439&lt;&gt;"",INDIRECT("'"&amp;I5439&amp;"'!"&amp;J5439),"")</f>
        <v/>
      </c>
      <c r="I5439" s="1510"/>
      <c r="J5439" s="1506"/>
      <c r="K5439" s="4"/>
    </row>
    <row r="5440" spans="1:11" ht="15">
      <c r="A5440" s="5">
        <v>5381</v>
      </c>
      <c r="B5440" s="721"/>
      <c r="F5440" s="4" t="s">
        <v>4914</v>
      </c>
      <c r="G5440" s="1" t="b">
        <f t="shared" ca="1" si="86"/>
        <v>1</v>
      </c>
      <c r="H5440" s="1505" t="str" cm="1">
        <f t="array" aca="1" ref="H5440" ca="1">IF(I5440&lt;&gt;"",INDIRECT("'"&amp;I5440&amp;"'!"&amp;J5440),"")</f>
        <v/>
      </c>
      <c r="I5440" s="1510"/>
      <c r="J5440" s="1506"/>
      <c r="K5440" s="4"/>
    </row>
    <row r="5441" spans="1:11" ht="15">
      <c r="A5441" s="5">
        <v>5382</v>
      </c>
      <c r="B5441" s="721"/>
      <c r="F5441" s="4" t="s">
        <v>4914</v>
      </c>
      <c r="G5441" s="1" t="b">
        <f t="shared" ca="1" si="86"/>
        <v>1</v>
      </c>
      <c r="H5441" s="1505" t="str" cm="1">
        <f t="array" aca="1" ref="H5441" ca="1">IF(I5441&lt;&gt;"",INDIRECT("'"&amp;I5441&amp;"'!"&amp;J5441),"")</f>
        <v/>
      </c>
      <c r="I5441" s="1510"/>
      <c r="J5441" s="1506"/>
      <c r="K5441" s="4"/>
    </row>
    <row r="5442" spans="1:11" ht="15">
      <c r="A5442">
        <v>5383</v>
      </c>
      <c r="B5442" s="721">
        <f>'Revenues 10-15'!D206</f>
        <v>0</v>
      </c>
      <c r="F5442" s="4"/>
      <c r="G5442" s="1" t="b">
        <f t="shared" ca="1" si="86"/>
        <v>1</v>
      </c>
      <c r="H5442" s="1505" cm="1">
        <f t="array" aca="1" ref="H5442" ca="1">IF(I5442&lt;&gt;"",INDIRECT("'"&amp;I5442&amp;"'!"&amp;J5442),"")</f>
        <v>0</v>
      </c>
      <c r="I5442" s="1510" t="s">
        <v>5915</v>
      </c>
      <c r="J5442" s="1506" t="s">
        <v>6163</v>
      </c>
      <c r="K5442" s="4"/>
    </row>
    <row r="5443" spans="1:11" ht="15">
      <c r="A5443" s="5">
        <v>5384</v>
      </c>
      <c r="B5443" s="721"/>
      <c r="F5443" s="4" t="s">
        <v>4914</v>
      </c>
      <c r="G5443" s="1" t="b">
        <f t="shared" ca="1" si="86"/>
        <v>1</v>
      </c>
      <c r="H5443" s="1505" t="str" cm="1">
        <f t="array" aca="1" ref="H5443" ca="1">IF(I5443&lt;&gt;"",INDIRECT("'"&amp;I5443&amp;"'!"&amp;J5443),"")</f>
        <v/>
      </c>
      <c r="I5443" s="1510"/>
      <c r="J5443" s="1506"/>
      <c r="K5443" s="4"/>
    </row>
    <row r="5444" spans="1:11" ht="15">
      <c r="A5444" s="5">
        <v>5385</v>
      </c>
      <c r="B5444" s="721"/>
      <c r="C5444" s="2" t="s">
        <v>504</v>
      </c>
      <c r="F5444" s="4" t="s">
        <v>4914</v>
      </c>
      <c r="G5444" s="1" t="b">
        <f t="shared" ca="1" si="86"/>
        <v>1</v>
      </c>
      <c r="H5444" s="1505" t="str" cm="1">
        <f t="array" aca="1" ref="H5444" ca="1">IF(I5444&lt;&gt;"",INDIRECT("'"&amp;I5444&amp;"'!"&amp;J5444),"")</f>
        <v/>
      </c>
      <c r="I5444" s="1510"/>
      <c r="J5444" s="1506"/>
      <c r="K5444" s="4"/>
    </row>
    <row r="5445" spans="1:11" ht="15">
      <c r="A5445" s="5">
        <v>5386</v>
      </c>
      <c r="B5445" s="721"/>
      <c r="F5445" s="4" t="s">
        <v>4914</v>
      </c>
      <c r="G5445" s="1" t="b">
        <f t="shared" ca="1" si="86"/>
        <v>1</v>
      </c>
      <c r="H5445" s="1505" t="str" cm="1">
        <f t="array" aca="1" ref="H5445" ca="1">IF(I5445&lt;&gt;"",INDIRECT("'"&amp;I5445&amp;"'!"&amp;J5445),"")</f>
        <v/>
      </c>
      <c r="I5445" s="1510"/>
      <c r="J5445" s="1506"/>
      <c r="K5445" s="4"/>
    </row>
    <row r="5446" spans="1:11" ht="15">
      <c r="A5446" s="5">
        <v>5387</v>
      </c>
      <c r="B5446" s="721"/>
      <c r="F5446" s="4" t="s">
        <v>4914</v>
      </c>
      <c r="G5446" s="1" t="b">
        <f t="shared" ca="1" si="86"/>
        <v>1</v>
      </c>
      <c r="H5446" s="1505" t="str" cm="1">
        <f t="array" aca="1" ref="H5446" ca="1">IF(I5446&lt;&gt;"",INDIRECT("'"&amp;I5446&amp;"'!"&amp;J5446),"")</f>
        <v/>
      </c>
      <c r="I5446" s="1510"/>
      <c r="J5446" s="1506"/>
      <c r="K5446" s="4"/>
    </row>
    <row r="5447" spans="1:11" ht="15">
      <c r="A5447" s="5">
        <v>5388</v>
      </c>
      <c r="B5447" s="721"/>
      <c r="F5447" s="4" t="s">
        <v>4914</v>
      </c>
      <c r="G5447" s="1" t="b">
        <f t="shared" ca="1" si="86"/>
        <v>1</v>
      </c>
      <c r="H5447" s="1505" t="str" cm="1">
        <f t="array" aca="1" ref="H5447" ca="1">IF(I5447&lt;&gt;"",INDIRECT("'"&amp;I5447&amp;"'!"&amp;J5447),"")</f>
        <v/>
      </c>
      <c r="I5447" s="1510"/>
      <c r="J5447" s="1506"/>
      <c r="K5447" s="4"/>
    </row>
    <row r="5448" spans="1:11" ht="15">
      <c r="A5448" s="5">
        <v>5389</v>
      </c>
      <c r="B5448" s="721"/>
      <c r="F5448" s="4" t="s">
        <v>4914</v>
      </c>
      <c r="G5448" s="1" t="b">
        <f t="shared" ca="1" si="86"/>
        <v>1</v>
      </c>
      <c r="H5448" s="1505" t="str" cm="1">
        <f t="array" aca="1" ref="H5448" ca="1">IF(I5448&lt;&gt;"",INDIRECT("'"&amp;I5448&amp;"'!"&amp;J5448),"")</f>
        <v/>
      </c>
      <c r="I5448" s="1510"/>
      <c r="J5448" s="1506"/>
      <c r="K5448" s="4"/>
    </row>
    <row r="5449" spans="1:11" ht="15">
      <c r="A5449" s="5">
        <v>5390</v>
      </c>
      <c r="B5449" s="721"/>
      <c r="F5449" s="4" t="s">
        <v>4914</v>
      </c>
      <c r="G5449" s="1" t="b">
        <f t="shared" ca="1" si="86"/>
        <v>1</v>
      </c>
      <c r="H5449" s="1505" t="str" cm="1">
        <f t="array" aca="1" ref="H5449" ca="1">IF(I5449&lt;&gt;"",INDIRECT("'"&amp;I5449&amp;"'!"&amp;J5449),"")</f>
        <v/>
      </c>
      <c r="I5449" s="1510"/>
      <c r="J5449" s="1506"/>
      <c r="K5449" s="4"/>
    </row>
    <row r="5450" spans="1:11" ht="15">
      <c r="A5450" s="5">
        <v>5391</v>
      </c>
      <c r="B5450" s="721"/>
      <c r="F5450" s="4" t="s">
        <v>4914</v>
      </c>
      <c r="G5450" s="1" t="b">
        <f t="shared" ca="1" si="86"/>
        <v>1</v>
      </c>
      <c r="H5450" s="1505" t="str" cm="1">
        <f t="array" aca="1" ref="H5450" ca="1">IF(I5450&lt;&gt;"",INDIRECT("'"&amp;I5450&amp;"'!"&amp;J5450),"")</f>
        <v/>
      </c>
      <c r="I5450" s="1510"/>
      <c r="J5450" s="1506"/>
      <c r="K5450" s="4"/>
    </row>
    <row r="5451" spans="1:11" ht="15">
      <c r="A5451" s="5">
        <v>5392</v>
      </c>
      <c r="B5451" s="721"/>
      <c r="F5451" s="4" t="s">
        <v>4914</v>
      </c>
      <c r="G5451" s="1" t="b">
        <f t="shared" ca="1" si="86"/>
        <v>1</v>
      </c>
      <c r="H5451" s="1505" t="str" cm="1">
        <f t="array" aca="1" ref="H5451" ca="1">IF(I5451&lt;&gt;"",INDIRECT("'"&amp;I5451&amp;"'!"&amp;J5451),"")</f>
        <v/>
      </c>
      <c r="I5451" s="1510"/>
      <c r="J5451" s="1506"/>
      <c r="K5451" s="4"/>
    </row>
    <row r="5452" spans="1:11" ht="15">
      <c r="A5452" s="5">
        <v>5393</v>
      </c>
      <c r="B5452" s="721"/>
      <c r="F5452" s="4" t="s">
        <v>4914</v>
      </c>
      <c r="G5452" s="1" t="b">
        <f t="shared" ca="1" si="86"/>
        <v>1</v>
      </c>
      <c r="H5452" s="1505" t="str" cm="1">
        <f t="array" aca="1" ref="H5452" ca="1">IF(I5452&lt;&gt;"",INDIRECT("'"&amp;I5452&amp;"'!"&amp;J5452),"")</f>
        <v/>
      </c>
      <c r="I5452" s="1510"/>
      <c r="J5452" s="1506"/>
      <c r="K5452" s="4"/>
    </row>
    <row r="5453" spans="1:11" ht="15">
      <c r="A5453" s="5">
        <v>5394</v>
      </c>
      <c r="B5453" s="721"/>
      <c r="F5453" s="4" t="s">
        <v>4914</v>
      </c>
      <c r="G5453" s="1" t="b">
        <f t="shared" ca="1" si="86"/>
        <v>1</v>
      </c>
      <c r="H5453" s="1505" t="str" cm="1">
        <f t="array" aca="1" ref="H5453" ca="1">IF(I5453&lt;&gt;"",INDIRECT("'"&amp;I5453&amp;"'!"&amp;J5453),"")</f>
        <v/>
      </c>
      <c r="I5453" s="1510"/>
      <c r="J5453" s="1506"/>
      <c r="K5453" s="4"/>
    </row>
    <row r="5454" spans="1:11" ht="15">
      <c r="A5454" s="5">
        <v>5395</v>
      </c>
      <c r="B5454" s="721"/>
      <c r="F5454" s="4" t="s">
        <v>4914</v>
      </c>
      <c r="G5454" s="1" t="b">
        <f t="shared" ca="1" si="86"/>
        <v>1</v>
      </c>
      <c r="H5454" s="1505" t="str" cm="1">
        <f t="array" aca="1" ref="H5454" ca="1">IF(I5454&lt;&gt;"",INDIRECT("'"&amp;I5454&amp;"'!"&amp;J5454),"")</f>
        <v/>
      </c>
      <c r="I5454" s="1510"/>
      <c r="J5454" s="1506"/>
      <c r="K5454" s="4"/>
    </row>
    <row r="5455" spans="1:11" ht="15">
      <c r="A5455" s="5">
        <v>5396</v>
      </c>
      <c r="B5455" s="721"/>
      <c r="F5455" s="4" t="s">
        <v>4914</v>
      </c>
      <c r="G5455" s="1" t="b">
        <f t="shared" ca="1" si="86"/>
        <v>1</v>
      </c>
      <c r="H5455" s="1505" t="str" cm="1">
        <f t="array" aca="1" ref="H5455" ca="1">IF(I5455&lt;&gt;"",INDIRECT("'"&amp;I5455&amp;"'!"&amp;J5455),"")</f>
        <v/>
      </c>
      <c r="I5455" s="1510"/>
      <c r="J5455" s="1506"/>
      <c r="K5455" s="4"/>
    </row>
    <row r="5456" spans="1:11" ht="15">
      <c r="A5456">
        <v>5397</v>
      </c>
      <c r="B5456" s="721">
        <f>'Revenues 10-15'!D214</f>
        <v>0</v>
      </c>
      <c r="F5456" s="4"/>
      <c r="G5456" s="1" t="b">
        <f t="shared" ca="1" si="86"/>
        <v>1</v>
      </c>
      <c r="H5456" s="1505" cm="1">
        <f t="array" aca="1" ref="H5456" ca="1">IF(I5456&lt;&gt;"",INDIRECT("'"&amp;I5456&amp;"'!"&amp;J5456),"")</f>
        <v>0</v>
      </c>
      <c r="I5456" s="1510" t="s">
        <v>5915</v>
      </c>
      <c r="J5456" s="1506" t="s">
        <v>5360</v>
      </c>
      <c r="K5456" s="4"/>
    </row>
    <row r="5457" spans="1:11" ht="15">
      <c r="A5457">
        <v>5398</v>
      </c>
      <c r="B5457" s="721">
        <f>'Revenues 10-15'!D215</f>
        <v>0</v>
      </c>
      <c r="F5457" s="4"/>
      <c r="G5457" s="1" t="b">
        <f t="shared" ca="1" si="86"/>
        <v>1</v>
      </c>
      <c r="H5457" s="1505" cm="1">
        <f t="array" aca="1" ref="H5457" ca="1">IF(I5457&lt;&gt;"",INDIRECT("'"&amp;I5457&amp;"'!"&amp;J5457),"")</f>
        <v>0</v>
      </c>
      <c r="I5457" s="1510" t="s">
        <v>5915</v>
      </c>
      <c r="J5457" s="1506" t="s">
        <v>6164</v>
      </c>
      <c r="K5457" s="4"/>
    </row>
    <row r="5458" spans="1:11" ht="15">
      <c r="A5458" s="5">
        <v>5399</v>
      </c>
      <c r="B5458" s="721"/>
      <c r="F5458" s="4" t="s">
        <v>4914</v>
      </c>
      <c r="G5458" s="1" t="b">
        <f t="shared" ca="1" si="86"/>
        <v>1</v>
      </c>
      <c r="H5458" s="1505" t="str" cm="1">
        <f t="array" aca="1" ref="H5458" ca="1">IF(I5458&lt;&gt;"",INDIRECT("'"&amp;I5458&amp;"'!"&amp;J5458),"")</f>
        <v/>
      </c>
      <c r="I5458" s="1510"/>
      <c r="J5458" s="1506"/>
      <c r="K5458" s="4"/>
    </row>
    <row r="5459" spans="1:11" ht="15">
      <c r="A5459" s="5">
        <v>5400</v>
      </c>
      <c r="B5459" s="721"/>
      <c r="F5459" s="4" t="s">
        <v>4914</v>
      </c>
      <c r="G5459" s="1" t="b">
        <f t="shared" ca="1" si="86"/>
        <v>1</v>
      </c>
      <c r="H5459" s="1505" t="str" cm="1">
        <f t="array" aca="1" ref="H5459" ca="1">IF(I5459&lt;&gt;"",INDIRECT("'"&amp;I5459&amp;"'!"&amp;J5459),"")</f>
        <v/>
      </c>
      <c r="I5459" s="1510"/>
      <c r="J5459" s="1506"/>
      <c r="K5459" s="4"/>
    </row>
    <row r="5460" spans="1:11" ht="15">
      <c r="A5460">
        <v>5401</v>
      </c>
      <c r="B5460" s="721">
        <f>'Revenues 10-15'!D216</f>
        <v>0</v>
      </c>
      <c r="F5460" s="4"/>
      <c r="G5460" s="1" t="b">
        <f t="shared" ca="1" si="86"/>
        <v>1</v>
      </c>
      <c r="H5460" s="1505" cm="1">
        <f t="array" aca="1" ref="H5460" ca="1">IF(I5460&lt;&gt;"",INDIRECT("'"&amp;I5460&amp;"'!"&amp;J5460),"")</f>
        <v>0</v>
      </c>
      <c r="I5460" s="1510" t="s">
        <v>5915</v>
      </c>
      <c r="J5460" s="1506" t="s">
        <v>6165</v>
      </c>
      <c r="K5460" s="4"/>
    </row>
    <row r="5461" spans="1:11" ht="15">
      <c r="A5461">
        <v>5402</v>
      </c>
      <c r="B5461" s="721">
        <f>'Revenues 10-15'!D217</f>
        <v>0</v>
      </c>
      <c r="F5461" s="4"/>
      <c r="G5461" s="1" t="b">
        <f t="shared" ca="1" si="86"/>
        <v>1</v>
      </c>
      <c r="H5461" s="1505" cm="1">
        <f t="array" aca="1" ref="H5461" ca="1">IF(I5461&lt;&gt;"",INDIRECT("'"&amp;I5461&amp;"'!"&amp;J5461),"")</f>
        <v>0</v>
      </c>
      <c r="I5461" s="1510" t="s">
        <v>5915</v>
      </c>
      <c r="J5461" s="1506" t="s">
        <v>6166</v>
      </c>
      <c r="K5461" s="4"/>
    </row>
    <row r="5462" spans="1:11" ht="15">
      <c r="A5462">
        <v>5403</v>
      </c>
      <c r="B5462" s="721">
        <f>'Revenues 10-15'!D218</f>
        <v>0</v>
      </c>
      <c r="F5462" s="4"/>
      <c r="G5462" s="1" t="b">
        <f t="shared" ca="1" si="86"/>
        <v>1</v>
      </c>
      <c r="H5462" s="1505" cm="1">
        <f t="array" aca="1" ref="H5462" ca="1">IF(I5462&lt;&gt;"",INDIRECT("'"&amp;I5462&amp;"'!"&amp;J5462),"")</f>
        <v>0</v>
      </c>
      <c r="I5462" s="1510" t="s">
        <v>5915</v>
      </c>
      <c r="J5462" s="1506" t="s">
        <v>6167</v>
      </c>
      <c r="K5462" s="4"/>
    </row>
    <row r="5463" spans="1:11" ht="15">
      <c r="A5463" s="5">
        <v>5404</v>
      </c>
      <c r="B5463" s="721"/>
      <c r="F5463" s="4" t="s">
        <v>4914</v>
      </c>
      <c r="G5463" s="1" t="b">
        <f t="shared" ca="1" si="86"/>
        <v>1</v>
      </c>
      <c r="H5463" s="1505" t="str" cm="1">
        <f t="array" aca="1" ref="H5463" ca="1">IF(I5463&lt;&gt;"",INDIRECT("'"&amp;I5463&amp;"'!"&amp;J5463),"")</f>
        <v/>
      </c>
      <c r="I5463" s="1510"/>
      <c r="J5463" s="1506"/>
      <c r="K5463" s="4"/>
    </row>
    <row r="5464" spans="1:11" ht="15">
      <c r="A5464" s="5">
        <v>5405</v>
      </c>
      <c r="B5464" s="721"/>
      <c r="F5464" s="4" t="s">
        <v>4914</v>
      </c>
      <c r="G5464" s="1" t="b">
        <f t="shared" ca="1" si="86"/>
        <v>1</v>
      </c>
      <c r="H5464" s="1505" t="str" cm="1">
        <f t="array" aca="1" ref="H5464" ca="1">IF(I5464&lt;&gt;"",INDIRECT("'"&amp;I5464&amp;"'!"&amp;J5464),"")</f>
        <v/>
      </c>
      <c r="I5464" s="1510"/>
      <c r="J5464" s="1506"/>
      <c r="K5464" s="4"/>
    </row>
    <row r="5465" spans="1:11" ht="15">
      <c r="A5465" s="5">
        <v>5406</v>
      </c>
      <c r="B5465" s="721"/>
      <c r="F5465" s="4" t="s">
        <v>4914</v>
      </c>
      <c r="G5465" s="1" t="b">
        <f t="shared" ca="1" si="86"/>
        <v>1</v>
      </c>
      <c r="H5465" s="1505" t="str" cm="1">
        <f t="array" aca="1" ref="H5465" ca="1">IF(I5465&lt;&gt;"",INDIRECT("'"&amp;I5465&amp;"'!"&amp;J5465),"")</f>
        <v/>
      </c>
      <c r="I5465" s="1510"/>
      <c r="J5465" s="1506"/>
      <c r="K5465" s="4"/>
    </row>
    <row r="5466" spans="1:11" ht="15">
      <c r="A5466" s="5">
        <v>5407</v>
      </c>
      <c r="B5466" s="721"/>
      <c r="F5466" s="4" t="s">
        <v>4914</v>
      </c>
      <c r="G5466" s="1" t="b">
        <f t="shared" ca="1" si="86"/>
        <v>1</v>
      </c>
      <c r="H5466" s="1505" t="str" cm="1">
        <f t="array" aca="1" ref="H5466" ca="1">IF(I5466&lt;&gt;"",INDIRECT("'"&amp;I5466&amp;"'!"&amp;J5466),"")</f>
        <v/>
      </c>
      <c r="I5466" s="1510"/>
      <c r="J5466" s="1506"/>
      <c r="K5466" s="4"/>
    </row>
    <row r="5467" spans="1:11" ht="15">
      <c r="A5467" s="5">
        <v>5408</v>
      </c>
      <c r="B5467" s="721"/>
      <c r="F5467" s="4" t="s">
        <v>4914</v>
      </c>
      <c r="G5467" s="1" t="b">
        <f t="shared" ca="1" si="86"/>
        <v>1</v>
      </c>
      <c r="H5467" s="1505" t="str" cm="1">
        <f t="array" aca="1" ref="H5467" ca="1">IF(I5467&lt;&gt;"",INDIRECT("'"&amp;I5467&amp;"'!"&amp;J5467),"")</f>
        <v/>
      </c>
      <c r="I5467" s="1510"/>
      <c r="J5467" s="1506"/>
      <c r="K5467" s="4"/>
    </row>
    <row r="5468" spans="1:11" ht="15">
      <c r="A5468">
        <v>5409</v>
      </c>
      <c r="B5468" s="721">
        <f>'Revenues 10-15'!D220</f>
        <v>0</v>
      </c>
      <c r="F5468" s="4"/>
      <c r="G5468" s="1" t="b">
        <f t="shared" ca="1" si="86"/>
        <v>1</v>
      </c>
      <c r="H5468" s="1505" cm="1">
        <f t="array" aca="1" ref="H5468" ca="1">IF(I5468&lt;&gt;"",INDIRECT("'"&amp;I5468&amp;"'!"&amp;J5468),"")</f>
        <v>0</v>
      </c>
      <c r="I5468" s="1510" t="s">
        <v>5915</v>
      </c>
      <c r="J5468" s="1506" t="s">
        <v>6168</v>
      </c>
      <c r="K5468" s="4"/>
    </row>
    <row r="5469" spans="1:11" ht="15">
      <c r="A5469" s="5">
        <v>5410</v>
      </c>
      <c r="B5469" s="721"/>
      <c r="F5469" s="4" t="s">
        <v>4914</v>
      </c>
      <c r="G5469" s="1" t="b">
        <f t="shared" ca="1" si="86"/>
        <v>1</v>
      </c>
      <c r="H5469" s="1505" t="str" cm="1">
        <f t="array" aca="1" ref="H5469" ca="1">IF(I5469&lt;&gt;"",INDIRECT("'"&amp;I5469&amp;"'!"&amp;J5469),"")</f>
        <v/>
      </c>
      <c r="I5469" s="1510"/>
      <c r="J5469" s="1506"/>
      <c r="K5469" s="4"/>
    </row>
    <row r="5470" spans="1:11" ht="15">
      <c r="A5470" s="5">
        <v>5411</v>
      </c>
      <c r="B5470" s="721"/>
      <c r="C5470" s="2" t="s">
        <v>504</v>
      </c>
      <c r="F5470" s="4" t="s">
        <v>4914</v>
      </c>
      <c r="G5470" s="1" t="b">
        <f t="shared" ca="1" si="86"/>
        <v>1</v>
      </c>
      <c r="H5470" s="1505" t="str" cm="1">
        <f t="array" aca="1" ref="H5470" ca="1">IF(I5470&lt;&gt;"",INDIRECT("'"&amp;I5470&amp;"'!"&amp;J5470),"")</f>
        <v/>
      </c>
      <c r="I5470" s="1510"/>
      <c r="J5470" s="1506"/>
      <c r="K5470" s="4"/>
    </row>
    <row r="5471" spans="1:11" ht="15">
      <c r="A5471" s="5">
        <v>5412</v>
      </c>
      <c r="B5471" s="721"/>
      <c r="F5471" s="4" t="s">
        <v>4914</v>
      </c>
      <c r="G5471" s="1" t="b">
        <f t="shared" ca="1" si="86"/>
        <v>1</v>
      </c>
      <c r="H5471" s="1505" t="str" cm="1">
        <f t="array" aca="1" ref="H5471" ca="1">IF(I5471&lt;&gt;"",INDIRECT("'"&amp;I5471&amp;"'!"&amp;J5471),"")</f>
        <v/>
      </c>
      <c r="I5471" s="1510"/>
      <c r="J5471" s="1506"/>
      <c r="K5471" s="4"/>
    </row>
    <row r="5472" spans="1:11" ht="15">
      <c r="A5472" s="5">
        <v>5413</v>
      </c>
      <c r="B5472" s="721"/>
      <c r="F5472" s="4" t="s">
        <v>4914</v>
      </c>
      <c r="G5472" s="1" t="b">
        <f t="shared" ref="G5472:G5535" ca="1" si="87">H5472=B5472</f>
        <v>1</v>
      </c>
      <c r="H5472" s="1505" t="str" cm="1">
        <f t="array" aca="1" ref="H5472" ca="1">IF(I5472&lt;&gt;"",INDIRECT("'"&amp;I5472&amp;"'!"&amp;J5472),"")</f>
        <v/>
      </c>
      <c r="I5472" s="1510"/>
      <c r="J5472" s="1506"/>
      <c r="K5472" s="4"/>
    </row>
    <row r="5473" spans="1:11" ht="15">
      <c r="A5473" s="5">
        <v>5414</v>
      </c>
      <c r="B5473" s="721"/>
      <c r="F5473" s="4" t="s">
        <v>4914</v>
      </c>
      <c r="G5473" s="1" t="b">
        <f t="shared" ca="1" si="87"/>
        <v>1</v>
      </c>
      <c r="H5473" s="1505" t="str" cm="1">
        <f t="array" aca="1" ref="H5473" ca="1">IF(I5473&lt;&gt;"",INDIRECT("'"&amp;I5473&amp;"'!"&amp;J5473),"")</f>
        <v/>
      </c>
      <c r="I5473" s="1510"/>
      <c r="J5473" s="1506"/>
      <c r="K5473" s="4"/>
    </row>
    <row r="5474" spans="1:11" ht="15">
      <c r="A5474" s="5">
        <v>5415</v>
      </c>
      <c r="B5474" s="721"/>
      <c r="F5474" s="4" t="s">
        <v>4914</v>
      </c>
      <c r="G5474" s="1" t="b">
        <f t="shared" ca="1" si="87"/>
        <v>1</v>
      </c>
      <c r="H5474" s="1505" t="str" cm="1">
        <f t="array" aca="1" ref="H5474" ca="1">IF(I5474&lt;&gt;"",INDIRECT("'"&amp;I5474&amp;"'!"&amp;J5474),"")</f>
        <v/>
      </c>
      <c r="I5474" s="1510"/>
      <c r="J5474" s="1506"/>
      <c r="K5474" s="4"/>
    </row>
    <row r="5475" spans="1:11" ht="15">
      <c r="A5475" s="5">
        <v>5416</v>
      </c>
      <c r="B5475" s="721"/>
      <c r="F5475" s="4" t="s">
        <v>4914</v>
      </c>
      <c r="G5475" s="1" t="b">
        <f t="shared" ca="1" si="87"/>
        <v>1</v>
      </c>
      <c r="H5475" s="1505" t="str" cm="1">
        <f t="array" aca="1" ref="H5475" ca="1">IF(I5475&lt;&gt;"",INDIRECT("'"&amp;I5475&amp;"'!"&amp;J5475),"")</f>
        <v/>
      </c>
      <c r="I5475" s="1510"/>
      <c r="J5475" s="1506"/>
      <c r="K5475" s="4"/>
    </row>
    <row r="5476" spans="1:11" ht="15">
      <c r="A5476" s="5">
        <v>5417</v>
      </c>
      <c r="B5476" s="721"/>
      <c r="F5476" s="4" t="s">
        <v>4914</v>
      </c>
      <c r="G5476" s="1" t="b">
        <f t="shared" ca="1" si="87"/>
        <v>1</v>
      </c>
      <c r="H5476" s="1505" t="str" cm="1">
        <f t="array" aca="1" ref="H5476" ca="1">IF(I5476&lt;&gt;"",INDIRECT("'"&amp;I5476&amp;"'!"&amp;J5476),"")</f>
        <v/>
      </c>
      <c r="I5476" s="1510"/>
      <c r="J5476" s="1506"/>
      <c r="K5476" s="4"/>
    </row>
    <row r="5477" spans="1:11" ht="15">
      <c r="A5477" s="5">
        <v>5418</v>
      </c>
      <c r="B5477" s="721"/>
      <c r="F5477" s="4" t="s">
        <v>4914</v>
      </c>
      <c r="G5477" s="1" t="b">
        <f t="shared" ca="1" si="87"/>
        <v>1</v>
      </c>
      <c r="H5477" s="1505" t="str" cm="1">
        <f t="array" aca="1" ref="H5477" ca="1">IF(I5477&lt;&gt;"",INDIRECT("'"&amp;I5477&amp;"'!"&amp;J5477),"")</f>
        <v/>
      </c>
      <c r="I5477" s="1510"/>
      <c r="J5477" s="1506"/>
      <c r="K5477" s="4"/>
    </row>
    <row r="5478" spans="1:11" ht="15">
      <c r="A5478" s="5">
        <v>5419</v>
      </c>
      <c r="B5478" s="721"/>
      <c r="F5478" s="4" t="s">
        <v>4914</v>
      </c>
      <c r="G5478" s="1" t="b">
        <f t="shared" ca="1" si="87"/>
        <v>1</v>
      </c>
      <c r="H5478" s="1505" t="str" cm="1">
        <f t="array" aca="1" ref="H5478" ca="1">IF(I5478&lt;&gt;"",INDIRECT("'"&amp;I5478&amp;"'!"&amp;J5478),"")</f>
        <v/>
      </c>
      <c r="I5478" s="1510"/>
      <c r="J5478" s="1506"/>
      <c r="K5478" s="4"/>
    </row>
    <row r="5479" spans="1:11" ht="15">
      <c r="A5479" s="5">
        <v>5420</v>
      </c>
      <c r="B5479" s="721"/>
      <c r="F5479" s="4" t="s">
        <v>4914</v>
      </c>
      <c r="G5479" s="1" t="b">
        <f t="shared" ca="1" si="87"/>
        <v>1</v>
      </c>
      <c r="H5479" s="1505" t="str" cm="1">
        <f t="array" aca="1" ref="H5479" ca="1">IF(I5479&lt;&gt;"",INDIRECT("'"&amp;I5479&amp;"'!"&amp;J5479),"")</f>
        <v/>
      </c>
      <c r="I5479" s="1510"/>
      <c r="J5479" s="1506"/>
      <c r="K5479" s="4"/>
    </row>
    <row r="5480" spans="1:11" ht="15">
      <c r="A5480" s="5">
        <v>5421</v>
      </c>
      <c r="B5480" s="721"/>
      <c r="F5480" s="4" t="s">
        <v>4914</v>
      </c>
      <c r="G5480" s="1" t="b">
        <f t="shared" ca="1" si="87"/>
        <v>1</v>
      </c>
      <c r="H5480" s="1505" t="str" cm="1">
        <f t="array" aca="1" ref="H5480" ca="1">IF(I5480&lt;&gt;"",INDIRECT("'"&amp;I5480&amp;"'!"&amp;J5480),"")</f>
        <v/>
      </c>
      <c r="I5480" s="1510"/>
      <c r="J5480" s="1506"/>
      <c r="K5480" s="4"/>
    </row>
    <row r="5481" spans="1:11" ht="15">
      <c r="A5481" s="5">
        <v>5422</v>
      </c>
      <c r="B5481" s="721"/>
      <c r="F5481" s="4" t="s">
        <v>4914</v>
      </c>
      <c r="G5481" s="1" t="b">
        <f t="shared" ca="1" si="87"/>
        <v>1</v>
      </c>
      <c r="H5481" s="1505" t="str" cm="1">
        <f t="array" aca="1" ref="H5481" ca="1">IF(I5481&lt;&gt;"",INDIRECT("'"&amp;I5481&amp;"'!"&amp;J5481),"")</f>
        <v/>
      </c>
      <c r="I5481" s="1510"/>
      <c r="J5481" s="1506"/>
      <c r="K5481" s="4"/>
    </row>
    <row r="5482" spans="1:11" ht="15">
      <c r="A5482" s="5">
        <v>5423</v>
      </c>
      <c r="B5482" s="721"/>
      <c r="F5482" s="4" t="s">
        <v>4914</v>
      </c>
      <c r="G5482" s="1" t="b">
        <f t="shared" ca="1" si="87"/>
        <v>1</v>
      </c>
      <c r="H5482" s="1505" t="str" cm="1">
        <f t="array" aca="1" ref="H5482" ca="1">IF(I5482&lt;&gt;"",INDIRECT("'"&amp;I5482&amp;"'!"&amp;J5482),"")</f>
        <v/>
      </c>
      <c r="I5482" s="1510"/>
      <c r="J5482" s="1506"/>
      <c r="K5482" s="4"/>
    </row>
    <row r="5483" spans="1:11" ht="15">
      <c r="A5483">
        <v>5424</v>
      </c>
      <c r="B5483" s="721">
        <f>'Revenues 10-15'!D222</f>
        <v>0</v>
      </c>
      <c r="F5483" s="4"/>
      <c r="G5483" s="1" t="b">
        <f t="shared" ca="1" si="87"/>
        <v>1</v>
      </c>
      <c r="H5483" s="1505" cm="1">
        <f t="array" aca="1" ref="H5483" ca="1">IF(I5483&lt;&gt;"",INDIRECT("'"&amp;I5483&amp;"'!"&amp;J5483),"")</f>
        <v>0</v>
      </c>
      <c r="I5483" s="1510" t="s">
        <v>5915</v>
      </c>
      <c r="J5483" s="1506" t="s">
        <v>6169</v>
      </c>
      <c r="K5483" s="4"/>
    </row>
    <row r="5484" spans="1:11" ht="15">
      <c r="A5484" s="5">
        <v>5425</v>
      </c>
      <c r="B5484" s="721"/>
      <c r="F5484" s="4" t="s">
        <v>4914</v>
      </c>
      <c r="G5484" s="1" t="b">
        <f t="shared" ca="1" si="87"/>
        <v>1</v>
      </c>
      <c r="H5484" s="1505" t="str" cm="1">
        <f t="array" aca="1" ref="H5484" ca="1">IF(I5484&lt;&gt;"",INDIRECT("'"&amp;I5484&amp;"'!"&amp;J5484),"")</f>
        <v/>
      </c>
      <c r="I5484" s="1510"/>
      <c r="J5484" s="1506"/>
      <c r="K5484" s="4"/>
    </row>
    <row r="5485" spans="1:11" ht="15">
      <c r="A5485" s="5">
        <v>5426</v>
      </c>
      <c r="B5485" s="721"/>
      <c r="F5485" s="4" t="s">
        <v>4914</v>
      </c>
      <c r="G5485" s="1" t="b">
        <f t="shared" ca="1" si="87"/>
        <v>1</v>
      </c>
      <c r="H5485" s="1505" t="str" cm="1">
        <f t="array" aca="1" ref="H5485" ca="1">IF(I5485&lt;&gt;"",INDIRECT("'"&amp;I5485&amp;"'!"&amp;J5485),"")</f>
        <v/>
      </c>
      <c r="I5485" s="1510"/>
      <c r="J5485" s="1506"/>
      <c r="K5485" s="4"/>
    </row>
    <row r="5486" spans="1:11" ht="15">
      <c r="A5486">
        <v>5427</v>
      </c>
      <c r="B5486" s="721">
        <f>'Revenues 10-15'!D224</f>
        <v>0</v>
      </c>
      <c r="F5486" s="4"/>
      <c r="G5486" s="1" t="b">
        <f t="shared" ca="1" si="87"/>
        <v>1</v>
      </c>
      <c r="H5486" s="1505" cm="1">
        <f t="array" aca="1" ref="H5486" ca="1">IF(I5486&lt;&gt;"",INDIRECT("'"&amp;I5486&amp;"'!"&amp;J5486),"")</f>
        <v>0</v>
      </c>
      <c r="I5486" s="1510" t="s">
        <v>5915</v>
      </c>
      <c r="J5486" s="1506" t="s">
        <v>6170</v>
      </c>
      <c r="K5486" s="4"/>
    </row>
    <row r="5487" spans="1:11" ht="15">
      <c r="A5487" s="5">
        <v>5428</v>
      </c>
      <c r="B5487" s="721"/>
      <c r="F5487" s="4" t="s">
        <v>4914</v>
      </c>
      <c r="G5487" s="1" t="b">
        <f t="shared" ca="1" si="87"/>
        <v>1</v>
      </c>
      <c r="H5487" s="1505" t="str" cm="1">
        <f t="array" aca="1" ref="H5487" ca="1">IF(I5487&lt;&gt;"",INDIRECT("'"&amp;I5487&amp;"'!"&amp;J5487),"")</f>
        <v/>
      </c>
      <c r="I5487" s="1510"/>
      <c r="J5487" s="1506"/>
      <c r="K5487" s="4"/>
    </row>
    <row r="5488" spans="1:11" ht="15">
      <c r="A5488" s="5">
        <v>5429</v>
      </c>
      <c r="B5488" s="721"/>
      <c r="C5488" s="2" t="s">
        <v>504</v>
      </c>
      <c r="F5488" s="4" t="s">
        <v>4914</v>
      </c>
      <c r="G5488" s="1" t="b">
        <f t="shared" ca="1" si="87"/>
        <v>1</v>
      </c>
      <c r="H5488" s="1505" t="str" cm="1">
        <f t="array" aca="1" ref="H5488" ca="1">IF(I5488&lt;&gt;"",INDIRECT("'"&amp;I5488&amp;"'!"&amp;J5488),"")</f>
        <v/>
      </c>
      <c r="I5488" s="1510"/>
      <c r="J5488" s="1506"/>
      <c r="K5488" s="4"/>
    </row>
    <row r="5489" spans="1:11" ht="15">
      <c r="A5489" s="5">
        <v>5430</v>
      </c>
      <c r="B5489" s="721"/>
      <c r="F5489" s="4" t="s">
        <v>4914</v>
      </c>
      <c r="G5489" s="1" t="b">
        <f t="shared" ca="1" si="87"/>
        <v>1</v>
      </c>
      <c r="H5489" s="1505" t="str" cm="1">
        <f t="array" aca="1" ref="H5489" ca="1">IF(I5489&lt;&gt;"",INDIRECT("'"&amp;I5489&amp;"'!"&amp;J5489),"")</f>
        <v/>
      </c>
      <c r="I5489" s="1510"/>
      <c r="J5489" s="1506"/>
      <c r="K5489" s="4"/>
    </row>
    <row r="5490" spans="1:11" ht="15">
      <c r="A5490" s="5">
        <v>5431</v>
      </c>
      <c r="B5490" s="721"/>
      <c r="F5490" s="4" t="s">
        <v>4914</v>
      </c>
      <c r="G5490" s="1" t="b">
        <f t="shared" ca="1" si="87"/>
        <v>1</v>
      </c>
      <c r="H5490" s="1505" t="str" cm="1">
        <f t="array" aca="1" ref="H5490" ca="1">IF(I5490&lt;&gt;"",INDIRECT("'"&amp;I5490&amp;"'!"&amp;J5490),"")</f>
        <v/>
      </c>
      <c r="I5490" s="1510"/>
      <c r="J5490" s="1506"/>
      <c r="K5490" s="4"/>
    </row>
    <row r="5491" spans="1:11" ht="15">
      <c r="A5491" s="5">
        <v>5432</v>
      </c>
      <c r="B5491" s="721"/>
      <c r="F5491" s="4" t="s">
        <v>4914</v>
      </c>
      <c r="G5491" s="1" t="b">
        <f t="shared" ca="1" si="87"/>
        <v>1</v>
      </c>
      <c r="H5491" s="1505" t="str" cm="1">
        <f t="array" aca="1" ref="H5491" ca="1">IF(I5491&lt;&gt;"",INDIRECT("'"&amp;I5491&amp;"'!"&amp;J5491),"")</f>
        <v/>
      </c>
      <c r="I5491" s="1510"/>
      <c r="J5491" s="1506"/>
      <c r="K5491" s="4"/>
    </row>
    <row r="5492" spans="1:11" ht="15">
      <c r="A5492">
        <v>5433</v>
      </c>
      <c r="B5492" s="721">
        <f>'Revenues 10-15'!D225</f>
        <v>0</v>
      </c>
      <c r="F5492" s="4"/>
      <c r="G5492" s="1" t="b">
        <f t="shared" ca="1" si="87"/>
        <v>1</v>
      </c>
      <c r="H5492" s="1505" cm="1">
        <f t="array" aca="1" ref="H5492" ca="1">IF(I5492&lt;&gt;"",INDIRECT("'"&amp;I5492&amp;"'!"&amp;J5492),"")</f>
        <v>0</v>
      </c>
      <c r="I5492" s="1510" t="s">
        <v>5915</v>
      </c>
      <c r="J5492" s="1506" t="s">
        <v>5394</v>
      </c>
      <c r="K5492" s="4"/>
    </row>
    <row r="5493" spans="1:11" ht="15">
      <c r="A5493" s="5">
        <v>5434</v>
      </c>
      <c r="B5493" s="721"/>
      <c r="F5493" s="4" t="s">
        <v>4914</v>
      </c>
      <c r="G5493" s="1" t="b">
        <f t="shared" ca="1" si="87"/>
        <v>1</v>
      </c>
      <c r="H5493" s="1505" t="str" cm="1">
        <f t="array" aca="1" ref="H5493" ca="1">IF(I5493&lt;&gt;"",INDIRECT("'"&amp;I5493&amp;"'!"&amp;J5493),"")</f>
        <v/>
      </c>
      <c r="I5493" s="1510"/>
      <c r="J5493" s="1506"/>
      <c r="K5493" s="4"/>
    </row>
    <row r="5494" spans="1:11" ht="15">
      <c r="A5494">
        <v>5435</v>
      </c>
      <c r="B5494" s="721">
        <f>'Revenues 10-15'!D260</f>
        <v>0</v>
      </c>
      <c r="F5494" s="4"/>
      <c r="G5494" s="1" t="b">
        <f t="shared" ca="1" si="87"/>
        <v>1</v>
      </c>
      <c r="H5494" s="1505" cm="1">
        <f t="array" aca="1" ref="H5494" ca="1">IF(I5494&lt;&gt;"",INDIRECT("'"&amp;I5494&amp;"'!"&amp;J5494),"")</f>
        <v>0</v>
      </c>
      <c r="I5494" s="1510" t="s">
        <v>5915</v>
      </c>
      <c r="J5494" s="1506" t="s">
        <v>5416</v>
      </c>
      <c r="K5494" s="4"/>
    </row>
    <row r="5495" spans="1:11" ht="15">
      <c r="A5495" s="5">
        <v>5436</v>
      </c>
      <c r="B5495" s="721"/>
      <c r="F5495" s="4" t="s">
        <v>4914</v>
      </c>
      <c r="G5495" s="1" t="b">
        <f t="shared" ca="1" si="87"/>
        <v>1</v>
      </c>
      <c r="H5495" s="1505" t="str" cm="1">
        <f t="array" aca="1" ref="H5495" ca="1">IF(I5495&lt;&gt;"",INDIRECT("'"&amp;I5495&amp;"'!"&amp;J5495),"")</f>
        <v/>
      </c>
      <c r="I5495" s="1510"/>
      <c r="J5495" s="1506"/>
      <c r="K5495" s="4"/>
    </row>
    <row r="5496" spans="1:11" ht="15">
      <c r="A5496">
        <v>5437</v>
      </c>
      <c r="B5496" s="721">
        <f>'Revenues 10-15'!D261</f>
        <v>0</v>
      </c>
      <c r="F5496" s="4"/>
      <c r="G5496" s="1" t="b">
        <f t="shared" ca="1" si="87"/>
        <v>1</v>
      </c>
      <c r="H5496" s="1505" cm="1">
        <f t="array" aca="1" ref="H5496" ca="1">IF(I5496&lt;&gt;"",INDIRECT("'"&amp;I5496&amp;"'!"&amp;J5496),"")</f>
        <v>0</v>
      </c>
      <c r="I5496" s="1510" t="s">
        <v>5915</v>
      </c>
      <c r="J5496" s="1506" t="s">
        <v>5417</v>
      </c>
      <c r="K5496" s="4"/>
    </row>
    <row r="5497" spans="1:11" ht="15">
      <c r="A5497" s="5">
        <v>5438</v>
      </c>
      <c r="B5497" s="721"/>
      <c r="F5497" s="4" t="s">
        <v>4914</v>
      </c>
      <c r="G5497" s="1" t="b">
        <f t="shared" ca="1" si="87"/>
        <v>1</v>
      </c>
      <c r="H5497" s="1505" t="str" cm="1">
        <f t="array" aca="1" ref="H5497" ca="1">IF(I5497&lt;&gt;"",INDIRECT("'"&amp;I5497&amp;"'!"&amp;J5497),"")</f>
        <v/>
      </c>
      <c r="I5497" s="1510"/>
      <c r="J5497" s="1506"/>
      <c r="K5497" s="4"/>
    </row>
    <row r="5498" spans="1:11" ht="15">
      <c r="A5498" s="5">
        <v>5439</v>
      </c>
      <c r="B5498" s="721"/>
      <c r="F5498" s="4" t="s">
        <v>4914</v>
      </c>
      <c r="G5498" s="1" t="b">
        <f t="shared" ca="1" si="87"/>
        <v>1</v>
      </c>
      <c r="H5498" s="1505" t="str" cm="1">
        <f t="array" aca="1" ref="H5498" ca="1">IF(I5498&lt;&gt;"",INDIRECT("'"&amp;I5498&amp;"'!"&amp;J5498),"")</f>
        <v/>
      </c>
      <c r="I5498" s="1510"/>
      <c r="J5498" s="1506"/>
      <c r="K5498" s="4"/>
    </row>
    <row r="5499" spans="1:11" ht="15">
      <c r="A5499">
        <v>5440</v>
      </c>
      <c r="B5499" s="721">
        <f>'Revenues 10-15'!D270</f>
        <v>0</v>
      </c>
      <c r="F5499" s="4"/>
      <c r="G5499" s="1" t="b">
        <f t="shared" ca="1" si="87"/>
        <v>1</v>
      </c>
      <c r="H5499" s="1505" cm="1">
        <f t="array" aca="1" ref="H5499" ca="1">IF(I5499&lt;&gt;"",INDIRECT("'"&amp;I5499&amp;"'!"&amp;J5499),"")</f>
        <v>0</v>
      </c>
      <c r="I5499" s="1510" t="s">
        <v>5915</v>
      </c>
      <c r="J5499" s="1506" t="s">
        <v>5425</v>
      </c>
      <c r="K5499" s="4"/>
    </row>
    <row r="5500" spans="1:11" ht="15">
      <c r="A5500" s="5">
        <v>5441</v>
      </c>
      <c r="B5500" s="721"/>
      <c r="F5500" s="4" t="s">
        <v>4914</v>
      </c>
      <c r="G5500" s="1" t="b">
        <f t="shared" ca="1" si="87"/>
        <v>1</v>
      </c>
      <c r="H5500" s="1505" t="str" cm="1">
        <f t="array" aca="1" ref="H5500" ca="1">IF(I5500&lt;&gt;"",INDIRECT("'"&amp;I5500&amp;"'!"&amp;J5500),"")</f>
        <v/>
      </c>
      <c r="I5500" s="1510"/>
      <c r="J5500" s="1506"/>
      <c r="K5500" s="4"/>
    </row>
    <row r="5501" spans="1:11" ht="15">
      <c r="A5501" s="5">
        <v>5442</v>
      </c>
      <c r="B5501" s="721"/>
      <c r="C5501" s="2" t="s">
        <v>504</v>
      </c>
      <c r="F5501" s="4" t="s">
        <v>4914</v>
      </c>
      <c r="G5501" s="1" t="b">
        <f t="shared" ca="1" si="87"/>
        <v>1</v>
      </c>
      <c r="H5501" s="1505" t="str" cm="1">
        <f t="array" aca="1" ref="H5501" ca="1">IF(I5501&lt;&gt;"",INDIRECT("'"&amp;I5501&amp;"'!"&amp;J5501),"")</f>
        <v/>
      </c>
      <c r="I5501" s="1510"/>
      <c r="J5501" s="1506"/>
      <c r="K5501" s="4"/>
    </row>
    <row r="5502" spans="1:11" ht="15">
      <c r="A5502" s="5">
        <v>5443</v>
      </c>
      <c r="B5502" s="721"/>
      <c r="F5502" s="4" t="s">
        <v>4914</v>
      </c>
      <c r="G5502" s="1" t="b">
        <f t="shared" ca="1" si="87"/>
        <v>1</v>
      </c>
      <c r="H5502" s="1505" t="str" cm="1">
        <f t="array" aca="1" ref="H5502" ca="1">IF(I5502&lt;&gt;"",INDIRECT("'"&amp;I5502&amp;"'!"&amp;J5502),"")</f>
        <v/>
      </c>
      <c r="I5502" s="1510"/>
      <c r="J5502" s="1506"/>
      <c r="K5502" s="4"/>
    </row>
    <row r="5503" spans="1:11" ht="15">
      <c r="A5503" s="5">
        <v>5444</v>
      </c>
      <c r="B5503" s="721"/>
      <c r="F5503" s="4" t="s">
        <v>4914</v>
      </c>
      <c r="G5503" s="1" t="b">
        <f t="shared" ca="1" si="87"/>
        <v>1</v>
      </c>
      <c r="H5503" s="1505" t="str" cm="1">
        <f t="array" aca="1" ref="H5503" ca="1">IF(I5503&lt;&gt;"",INDIRECT("'"&amp;I5503&amp;"'!"&amp;J5503),"")</f>
        <v/>
      </c>
      <c r="I5503" s="1510"/>
      <c r="J5503" s="1506"/>
      <c r="K5503" s="4"/>
    </row>
    <row r="5504" spans="1:11" ht="15">
      <c r="A5504" s="5">
        <v>5445</v>
      </c>
      <c r="B5504" s="721"/>
      <c r="F5504" s="4" t="s">
        <v>4914</v>
      </c>
      <c r="G5504" s="1" t="b">
        <f t="shared" ca="1" si="87"/>
        <v>1</v>
      </c>
      <c r="H5504" s="1505" t="str" cm="1">
        <f t="array" aca="1" ref="H5504" ca="1">IF(I5504&lt;&gt;"",INDIRECT("'"&amp;I5504&amp;"'!"&amp;J5504),"")</f>
        <v/>
      </c>
      <c r="I5504" s="1510"/>
      <c r="J5504" s="1506"/>
      <c r="K5504" s="4"/>
    </row>
    <row r="5505" spans="1:11" ht="15">
      <c r="A5505">
        <v>5446</v>
      </c>
      <c r="B5505" s="721">
        <f>'Revenues 10-15'!D271</f>
        <v>0</v>
      </c>
      <c r="F5505" s="4"/>
      <c r="G5505" s="1" t="b">
        <f t="shared" ca="1" si="87"/>
        <v>1</v>
      </c>
      <c r="H5505" s="1505" cm="1">
        <f t="array" aca="1" ref="H5505" ca="1">IF(I5505&lt;&gt;"",INDIRECT("'"&amp;I5505&amp;"'!"&amp;J5505),"")</f>
        <v>0</v>
      </c>
      <c r="I5505" s="1510" t="s">
        <v>5915</v>
      </c>
      <c r="J5505" s="1506" t="s">
        <v>5426</v>
      </c>
      <c r="K5505" s="4"/>
    </row>
    <row r="5506" spans="1:11" ht="15">
      <c r="A5506">
        <v>5447</v>
      </c>
      <c r="B5506" s="721">
        <f>'Revenues 10-15'!D272</f>
        <v>86912361</v>
      </c>
      <c r="F5506" s="4"/>
      <c r="G5506" s="1" t="b">
        <f t="shared" ca="1" si="87"/>
        <v>1</v>
      </c>
      <c r="H5506" s="1505" cm="1">
        <f t="array" aca="1" ref="H5506" ca="1">IF(I5506&lt;&gt;"",INDIRECT("'"&amp;I5506&amp;"'!"&amp;J5506),"")</f>
        <v>86912361</v>
      </c>
      <c r="I5506" s="1510" t="s">
        <v>5915</v>
      </c>
      <c r="J5506" s="1506" t="s">
        <v>5427</v>
      </c>
      <c r="K5506" s="4"/>
    </row>
    <row r="5507" spans="1:11" ht="15">
      <c r="A5507">
        <v>5448</v>
      </c>
      <c r="B5507" s="721">
        <f>'Revenues 10-15'!E5</f>
        <v>33355548</v>
      </c>
      <c r="C5507" s="2" t="s">
        <v>504</v>
      </c>
      <c r="F5507" s="4"/>
      <c r="G5507" s="1" t="b">
        <f t="shared" ca="1" si="87"/>
        <v>1</v>
      </c>
      <c r="H5507" s="1505" cm="1">
        <f t="array" aca="1" ref="H5507" ca="1">IF(I5507&lt;&gt;"",INDIRECT("'"&amp;I5507&amp;"'!"&amp;J5507),"")</f>
        <v>33355548</v>
      </c>
      <c r="I5507" s="1510" t="s">
        <v>5915</v>
      </c>
      <c r="J5507" s="1506" t="s">
        <v>4938</v>
      </c>
      <c r="K5507" s="4"/>
    </row>
    <row r="5508" spans="1:11" ht="15">
      <c r="A5508" s="5">
        <v>5449</v>
      </c>
      <c r="B5508" s="721"/>
      <c r="C5508" s="2" t="s">
        <v>504</v>
      </c>
      <c r="F5508" s="4" t="s">
        <v>4914</v>
      </c>
      <c r="G5508" s="1" t="b">
        <f t="shared" ca="1" si="87"/>
        <v>1</v>
      </c>
      <c r="H5508" s="1505" t="str" cm="1">
        <f t="array" aca="1" ref="H5508" ca="1">IF(I5508&lt;&gt;"",INDIRECT("'"&amp;I5508&amp;"'!"&amp;J5508),"")</f>
        <v/>
      </c>
      <c r="I5508" s="1510"/>
      <c r="J5508" s="1506"/>
      <c r="K5508" s="4"/>
    </row>
    <row r="5509" spans="1:11" ht="15">
      <c r="A5509">
        <v>5450</v>
      </c>
      <c r="B5509" s="721">
        <f>'Revenues 10-15'!E9</f>
        <v>0</v>
      </c>
      <c r="F5509" s="4"/>
      <c r="G5509" s="1" t="b">
        <f t="shared" ca="1" si="87"/>
        <v>1</v>
      </c>
      <c r="H5509" s="1505" cm="1">
        <f t="array" aca="1" ref="H5509" ca="1">IF(I5509&lt;&gt;"",INDIRECT("'"&amp;I5509&amp;"'!"&amp;J5509),"")</f>
        <v>0</v>
      </c>
      <c r="I5509" s="1510" t="s">
        <v>5915</v>
      </c>
      <c r="J5509" s="1506" t="s">
        <v>5562</v>
      </c>
      <c r="K5509" s="4"/>
    </row>
    <row r="5510" spans="1:11" ht="15">
      <c r="A5510">
        <v>5451</v>
      </c>
      <c r="B5510" s="721">
        <f>'Revenues 10-15'!E11</f>
        <v>0</v>
      </c>
      <c r="F5510" s="4"/>
      <c r="G5510" s="1" t="b">
        <f t="shared" ca="1" si="87"/>
        <v>1</v>
      </c>
      <c r="H5510" s="1505" cm="1">
        <f t="array" aca="1" ref="H5510" ca="1">IF(I5510&lt;&gt;"",INDIRECT("'"&amp;I5510&amp;"'!"&amp;J5510),"")</f>
        <v>0</v>
      </c>
      <c r="I5510" s="1510" t="s">
        <v>5915</v>
      </c>
      <c r="J5510" s="1506" t="s">
        <v>5563</v>
      </c>
      <c r="K5510" s="4"/>
    </row>
    <row r="5511" spans="1:11" ht="15">
      <c r="A5511">
        <v>5452</v>
      </c>
      <c r="B5511" s="721">
        <f>'Revenues 10-15'!E12</f>
        <v>33355548</v>
      </c>
      <c r="F5511" s="4"/>
      <c r="G5511" s="1" t="b">
        <f t="shared" ca="1" si="87"/>
        <v>1</v>
      </c>
      <c r="H5511" s="1505" cm="1">
        <f t="array" aca="1" ref="H5511" ca="1">IF(I5511&lt;&gt;"",INDIRECT("'"&amp;I5511&amp;"'!"&amp;J5511),"")</f>
        <v>33355548</v>
      </c>
      <c r="I5511" s="1510" t="s">
        <v>5915</v>
      </c>
      <c r="J5511" s="1506" t="s">
        <v>4939</v>
      </c>
      <c r="K5511" s="4"/>
    </row>
    <row r="5512" spans="1:11" ht="15">
      <c r="A5512">
        <v>5453</v>
      </c>
      <c r="B5512" s="721">
        <f>'Revenues 10-15'!E14</f>
        <v>0</v>
      </c>
      <c r="F5512" s="4"/>
      <c r="G5512" s="1" t="b">
        <f t="shared" ca="1" si="87"/>
        <v>1</v>
      </c>
      <c r="H5512" s="1505" cm="1">
        <f t="array" aca="1" ref="H5512" ca="1">IF(I5512&lt;&gt;"",INDIRECT("'"&amp;I5512&amp;"'!"&amp;J5512),"")</f>
        <v>0</v>
      </c>
      <c r="I5512" s="1510" t="s">
        <v>5915</v>
      </c>
      <c r="J5512" s="1506" t="s">
        <v>5073</v>
      </c>
      <c r="K5512" s="4"/>
    </row>
    <row r="5513" spans="1:11" ht="15">
      <c r="A5513">
        <v>5454</v>
      </c>
      <c r="B5513" s="721">
        <f>'Revenues 10-15'!E15</f>
        <v>0</v>
      </c>
      <c r="C5513" s="2" t="s">
        <v>504</v>
      </c>
      <c r="F5513" s="4"/>
      <c r="G5513" s="1" t="b">
        <f t="shared" ca="1" si="87"/>
        <v>1</v>
      </c>
      <c r="H5513" s="1505" cm="1">
        <f t="array" aca="1" ref="H5513" ca="1">IF(I5513&lt;&gt;"",INDIRECT("'"&amp;I5513&amp;"'!"&amp;J5513),"")</f>
        <v>0</v>
      </c>
      <c r="I5513" s="1510" t="s">
        <v>5915</v>
      </c>
      <c r="J5513" s="1506" t="s">
        <v>5074</v>
      </c>
      <c r="K5513" s="4"/>
    </row>
    <row r="5514" spans="1:11" ht="15">
      <c r="A5514">
        <v>5455</v>
      </c>
      <c r="B5514" s="721">
        <f>'Revenues 10-15'!E16</f>
        <v>0</v>
      </c>
      <c r="F5514" s="4"/>
      <c r="G5514" s="1" t="b">
        <f t="shared" ca="1" si="87"/>
        <v>1</v>
      </c>
      <c r="H5514" s="1505" cm="1">
        <f t="array" aca="1" ref="H5514" ca="1">IF(I5514&lt;&gt;"",INDIRECT("'"&amp;I5514&amp;"'!"&amp;J5514),"")</f>
        <v>0</v>
      </c>
      <c r="I5514" s="1510" t="s">
        <v>5915</v>
      </c>
      <c r="J5514" s="1506" t="s">
        <v>5071</v>
      </c>
      <c r="K5514" s="4"/>
    </row>
    <row r="5515" spans="1:11" ht="15">
      <c r="A5515">
        <v>5456</v>
      </c>
      <c r="B5515" s="721">
        <f>'Revenues 10-15'!E17</f>
        <v>0</v>
      </c>
      <c r="F5515" s="4"/>
      <c r="G5515" s="1" t="b">
        <f t="shared" ca="1" si="87"/>
        <v>1</v>
      </c>
      <c r="H5515" s="1505" cm="1">
        <f t="array" aca="1" ref="H5515" ca="1">IF(I5515&lt;&gt;"",INDIRECT("'"&amp;I5515&amp;"'!"&amp;J5515),"")</f>
        <v>0</v>
      </c>
      <c r="I5515" s="1510" t="s">
        <v>5915</v>
      </c>
      <c r="J5515" s="1506" t="s">
        <v>5574</v>
      </c>
      <c r="K5515" s="4"/>
    </row>
    <row r="5516" spans="1:11" ht="15">
      <c r="A5516">
        <v>5457</v>
      </c>
      <c r="B5516" s="721">
        <f>'Revenues 10-15'!E18</f>
        <v>0</v>
      </c>
      <c r="F5516" s="4"/>
      <c r="G5516" s="1" t="b">
        <f t="shared" ca="1" si="87"/>
        <v>1</v>
      </c>
      <c r="H5516" s="1505" cm="1">
        <f t="array" aca="1" ref="H5516" ca="1">IF(I5516&lt;&gt;"",INDIRECT("'"&amp;I5516&amp;"'!"&amp;J5516),"")</f>
        <v>0</v>
      </c>
      <c r="I5516" s="1510" t="s">
        <v>5915</v>
      </c>
      <c r="J5516" s="1506" t="s">
        <v>5072</v>
      </c>
      <c r="K5516" s="4"/>
    </row>
    <row r="5517" spans="1:11" ht="15">
      <c r="A5517">
        <v>5458</v>
      </c>
      <c r="B5517" s="721">
        <f>'Revenues 10-15'!E65</f>
        <v>5817</v>
      </c>
      <c r="F5517" s="4"/>
      <c r="G5517" s="1" t="b">
        <f t="shared" ca="1" si="87"/>
        <v>1</v>
      </c>
      <c r="H5517" s="1505" cm="1">
        <f t="array" aca="1" ref="H5517" ca="1">IF(I5517&lt;&gt;"",INDIRECT("'"&amp;I5517&amp;"'!"&amp;J5517),"")</f>
        <v>5817</v>
      </c>
      <c r="I5517" s="1510" t="s">
        <v>5915</v>
      </c>
      <c r="J5517" s="1506" t="s">
        <v>5094</v>
      </c>
      <c r="K5517" s="4"/>
    </row>
    <row r="5518" spans="1:11" ht="15">
      <c r="A5518">
        <v>5459</v>
      </c>
      <c r="B5518" s="721">
        <f>'Revenues 10-15'!E66</f>
        <v>0</v>
      </c>
      <c r="C5518" s="2" t="s">
        <v>504</v>
      </c>
      <c r="F5518" s="4"/>
      <c r="G5518" s="1" t="b">
        <f t="shared" ca="1" si="87"/>
        <v>1</v>
      </c>
      <c r="H5518" s="1505" cm="1">
        <f t="array" aca="1" ref="H5518" ca="1">IF(I5518&lt;&gt;"",INDIRECT("'"&amp;I5518&amp;"'!"&amp;J5518),"")</f>
        <v>0</v>
      </c>
      <c r="I5518" s="1510" t="s">
        <v>5915</v>
      </c>
      <c r="J5518" s="1506" t="s">
        <v>5095</v>
      </c>
      <c r="K5518" s="4"/>
    </row>
    <row r="5519" spans="1:11" ht="15">
      <c r="A5519">
        <v>5460</v>
      </c>
      <c r="B5519" s="721">
        <f>'Revenues 10-15'!E67</f>
        <v>5817</v>
      </c>
      <c r="F5519" s="4"/>
      <c r="G5519" s="1" t="b">
        <f t="shared" ca="1" si="87"/>
        <v>1</v>
      </c>
      <c r="H5519" s="1505" cm="1">
        <f t="array" aca="1" ref="H5519" ca="1">IF(I5519&lt;&gt;"",INDIRECT("'"&amp;I5519&amp;"'!"&amp;J5519),"")</f>
        <v>5817</v>
      </c>
      <c r="I5519" s="1510" t="s">
        <v>5915</v>
      </c>
      <c r="J5519" s="1506" t="s">
        <v>5096</v>
      </c>
      <c r="K5519" s="4"/>
    </row>
    <row r="5520" spans="1:11" ht="15">
      <c r="A5520">
        <v>5461</v>
      </c>
      <c r="B5520" s="721">
        <f>'Revenues 10-15'!E98</f>
        <v>0</v>
      </c>
      <c r="F5520" s="4"/>
      <c r="G5520" s="1" t="b">
        <f t="shared" ca="1" si="87"/>
        <v>1</v>
      </c>
      <c r="H5520" s="1505" cm="1">
        <f t="array" aca="1" ref="H5520" ca="1">IF(I5520&lt;&gt;"",INDIRECT("'"&amp;I5520&amp;"'!"&amp;J5520),"")</f>
        <v>0</v>
      </c>
      <c r="I5520" s="1510" t="s">
        <v>5915</v>
      </c>
      <c r="J5520" s="1506" t="s">
        <v>6171</v>
      </c>
      <c r="K5520" s="4"/>
    </row>
    <row r="5521" spans="1:11" ht="15">
      <c r="A5521">
        <v>5462</v>
      </c>
      <c r="B5521" s="721">
        <f>'Revenues 10-15'!E101</f>
        <v>0</v>
      </c>
      <c r="C5521" s="2" t="s">
        <v>504</v>
      </c>
      <c r="F5521" s="4"/>
      <c r="G5521" s="1" t="b">
        <f t="shared" ca="1" si="87"/>
        <v>1</v>
      </c>
      <c r="H5521" s="1505" cm="1">
        <f t="array" aca="1" ref="H5521" ca="1">IF(I5521&lt;&gt;"",INDIRECT("'"&amp;I5521&amp;"'!"&amp;J5521),"")</f>
        <v>0</v>
      </c>
      <c r="I5521" s="1510" t="s">
        <v>5915</v>
      </c>
      <c r="J5521" s="1506" t="s">
        <v>6172</v>
      </c>
      <c r="K5521" s="4"/>
    </row>
    <row r="5522" spans="1:11" ht="15">
      <c r="A5522">
        <v>5463</v>
      </c>
      <c r="B5522" s="721">
        <f>'Revenues 10-15'!E106</f>
        <v>0</v>
      </c>
      <c r="F5522" s="4"/>
      <c r="G5522" s="1" t="b">
        <f t="shared" ca="1" si="87"/>
        <v>1</v>
      </c>
      <c r="H5522" s="1505" cm="1">
        <f t="array" aca="1" ref="H5522" ca="1">IF(I5522&lt;&gt;"",INDIRECT("'"&amp;I5522&amp;"'!"&amp;J5522),"")</f>
        <v>0</v>
      </c>
      <c r="I5522" s="1510" t="s">
        <v>5915</v>
      </c>
      <c r="J5522" s="1506" t="s">
        <v>6173</v>
      </c>
      <c r="K5522" s="4"/>
    </row>
    <row r="5523" spans="1:11" ht="15">
      <c r="A5523">
        <v>5464</v>
      </c>
      <c r="B5523" s="721">
        <f>'Revenues 10-15'!E109</f>
        <v>0</v>
      </c>
      <c r="F5523" s="4"/>
      <c r="G5523" s="1" t="b">
        <f t="shared" ca="1" si="87"/>
        <v>1</v>
      </c>
      <c r="H5523" s="1505" cm="1">
        <f t="array" aca="1" ref="H5523" ca="1">IF(I5523&lt;&gt;"",INDIRECT("'"&amp;I5523&amp;"'!"&amp;J5523),"")</f>
        <v>0</v>
      </c>
      <c r="I5523" s="1510" t="s">
        <v>5915</v>
      </c>
      <c r="J5523" s="1506" t="s">
        <v>6174</v>
      </c>
      <c r="K5523" s="4"/>
    </row>
    <row r="5524" spans="1:11" ht="15">
      <c r="A5524">
        <v>5465</v>
      </c>
      <c r="B5524" s="721">
        <f>'Revenues 10-15'!E110</f>
        <v>0</v>
      </c>
      <c r="F5524" s="4"/>
      <c r="G5524" s="1" t="b">
        <f t="shared" ca="1" si="87"/>
        <v>1</v>
      </c>
      <c r="H5524" s="1505" cm="1">
        <f t="array" aca="1" ref="H5524" ca="1">IF(I5524&lt;&gt;"",INDIRECT("'"&amp;I5524&amp;"'!"&amp;J5524),"")</f>
        <v>0</v>
      </c>
      <c r="I5524" s="1510" t="s">
        <v>5915</v>
      </c>
      <c r="J5524" s="1506" t="s">
        <v>6175</v>
      </c>
      <c r="K5524" s="4"/>
    </row>
    <row r="5525" spans="1:11" ht="15">
      <c r="A5525">
        <v>5466</v>
      </c>
      <c r="B5525" s="721">
        <f>'Revenues 10-15'!E111</f>
        <v>33361365</v>
      </c>
      <c r="F5525" s="4"/>
      <c r="G5525" s="1" t="b">
        <f t="shared" ca="1" si="87"/>
        <v>1</v>
      </c>
      <c r="H5525" s="1505" cm="1">
        <f t="array" aca="1" ref="H5525" ca="1">IF(I5525&lt;&gt;"",INDIRECT("'"&amp;I5525&amp;"'!"&amp;J5525),"")</f>
        <v>33361365</v>
      </c>
      <c r="I5525" s="1510" t="s">
        <v>5915</v>
      </c>
      <c r="J5525" s="1506" t="s">
        <v>6176</v>
      </c>
      <c r="K5525" s="4"/>
    </row>
    <row r="5526" spans="1:11" ht="15">
      <c r="A5526">
        <v>5467</v>
      </c>
      <c r="B5526" s="721">
        <f>'Revenues 10-15'!E120</f>
        <v>0</v>
      </c>
      <c r="C5526" s="2" t="s">
        <v>504</v>
      </c>
      <c r="F5526" s="4"/>
      <c r="G5526" s="1" t="b">
        <f t="shared" ca="1" si="87"/>
        <v>1</v>
      </c>
      <c r="H5526" s="1505" cm="1">
        <f t="array" aca="1" ref="H5526" ca="1">IF(I5526&lt;&gt;"",INDIRECT("'"&amp;I5526&amp;"'!"&amp;J5526),"")</f>
        <v>0</v>
      </c>
      <c r="I5526" s="1510" t="s">
        <v>5915</v>
      </c>
      <c r="J5526" s="1506" t="s">
        <v>6177</v>
      </c>
      <c r="K5526" s="4"/>
    </row>
    <row r="5527" spans="1:11" ht="15">
      <c r="A5527">
        <v>5468</v>
      </c>
      <c r="B5527" s="721">
        <f>'Revenues 10-15'!E121</f>
        <v>0</v>
      </c>
      <c r="C5527" s="2" t="s">
        <v>504</v>
      </c>
      <c r="F5527" s="4"/>
      <c r="G5527" s="1" t="b">
        <f t="shared" ca="1" si="87"/>
        <v>1</v>
      </c>
      <c r="H5527" s="1505" cm="1">
        <f t="array" aca="1" ref="H5527" ca="1">IF(I5527&lt;&gt;"",INDIRECT("'"&amp;I5527&amp;"'!"&amp;J5527),"")</f>
        <v>0</v>
      </c>
      <c r="I5527" s="1510" t="s">
        <v>5915</v>
      </c>
      <c r="J5527" s="1506" t="s">
        <v>6178</v>
      </c>
      <c r="K5527" s="4"/>
    </row>
    <row r="5528" spans="1:11" ht="15">
      <c r="A5528" s="5">
        <v>5469</v>
      </c>
      <c r="B5528" s="721"/>
      <c r="F5528" s="4" t="s">
        <v>4914</v>
      </c>
      <c r="G5528" s="1" t="b">
        <f t="shared" ca="1" si="87"/>
        <v>1</v>
      </c>
      <c r="H5528" s="1505" t="str" cm="1">
        <f t="array" aca="1" ref="H5528" ca="1">IF(I5528&lt;&gt;"",INDIRECT("'"&amp;I5528&amp;"'!"&amp;J5528),"")</f>
        <v/>
      </c>
      <c r="I5528" s="1510"/>
      <c r="J5528" s="1506"/>
      <c r="K5528" s="4"/>
    </row>
    <row r="5529" spans="1:11" ht="15">
      <c r="A5529" s="5">
        <v>5470</v>
      </c>
      <c r="B5529" s="721"/>
      <c r="F5529" s="4" t="s">
        <v>4914</v>
      </c>
      <c r="G5529" s="1" t="b">
        <f t="shared" ca="1" si="87"/>
        <v>1</v>
      </c>
      <c r="H5529" s="1505" t="str" cm="1">
        <f t="array" aca="1" ref="H5529" ca="1">IF(I5529&lt;&gt;"",INDIRECT("'"&amp;I5529&amp;"'!"&amp;J5529),"")</f>
        <v/>
      </c>
      <c r="I5529" s="1510"/>
      <c r="J5529" s="1506"/>
      <c r="K5529" s="4"/>
    </row>
    <row r="5530" spans="1:11" ht="15">
      <c r="A5530" s="5">
        <v>5471</v>
      </c>
      <c r="B5530" s="721"/>
      <c r="F5530" s="4" t="s">
        <v>4914</v>
      </c>
      <c r="G5530" s="1" t="b">
        <f t="shared" ca="1" si="87"/>
        <v>1</v>
      </c>
      <c r="H5530" s="1505" t="str" cm="1">
        <f t="array" aca="1" ref="H5530" ca="1">IF(I5530&lt;&gt;"",INDIRECT("'"&amp;I5530&amp;"'!"&amp;J5530),"")</f>
        <v/>
      </c>
      <c r="I5530" s="1510"/>
      <c r="J5530" s="1506"/>
      <c r="K5530" s="4"/>
    </row>
    <row r="5531" spans="1:11" ht="15">
      <c r="A5531" s="5">
        <v>5472</v>
      </c>
      <c r="B5531" s="721"/>
      <c r="F5531" s="4" t="s">
        <v>4914</v>
      </c>
      <c r="G5531" s="1" t="b">
        <f t="shared" ca="1" si="87"/>
        <v>1</v>
      </c>
      <c r="H5531" s="1505" t="str" cm="1">
        <f t="array" aca="1" ref="H5531" ca="1">IF(I5531&lt;&gt;"",INDIRECT("'"&amp;I5531&amp;"'!"&amp;J5531),"")</f>
        <v/>
      </c>
      <c r="I5531" s="1510"/>
      <c r="J5531" s="1506"/>
      <c r="K5531" s="4"/>
    </row>
    <row r="5532" spans="1:11" ht="15">
      <c r="A5532">
        <v>5473</v>
      </c>
      <c r="B5532" s="721">
        <f>'Revenues 10-15'!E124</f>
        <v>0</v>
      </c>
      <c r="F5532" s="4"/>
      <c r="G5532" s="1" t="b">
        <f t="shared" ca="1" si="87"/>
        <v>1</v>
      </c>
      <c r="H5532" s="1505" cm="1">
        <f t="array" aca="1" ref="H5532" ca="1">IF(I5532&lt;&gt;"",INDIRECT("'"&amp;I5532&amp;"'!"&amp;J5532),"")</f>
        <v>0</v>
      </c>
      <c r="I5532" s="1510" t="s">
        <v>5915</v>
      </c>
      <c r="J5532" s="1506" t="s">
        <v>5892</v>
      </c>
      <c r="K5532" s="4"/>
    </row>
    <row r="5533" spans="1:11" ht="15">
      <c r="A5533" s="5">
        <v>5474</v>
      </c>
      <c r="B5533" s="721"/>
      <c r="F5533" s="4" t="s">
        <v>4914</v>
      </c>
      <c r="G5533" s="1" t="b">
        <f t="shared" ca="1" si="87"/>
        <v>1</v>
      </c>
      <c r="H5533" s="1505" t="str" cm="1">
        <f t="array" aca="1" ref="H5533" ca="1">IF(I5533&lt;&gt;"",INDIRECT("'"&amp;I5533&amp;"'!"&amp;J5533),"")</f>
        <v/>
      </c>
      <c r="I5533" s="1510"/>
      <c r="J5533" s="1506"/>
      <c r="K5533" s="4"/>
    </row>
    <row r="5534" spans="1:11" ht="15">
      <c r="A5534" s="5">
        <v>5475</v>
      </c>
      <c r="B5534" s="721"/>
      <c r="C5534" s="2" t="s">
        <v>504</v>
      </c>
      <c r="F5534" s="4" t="s">
        <v>4914</v>
      </c>
      <c r="G5534" s="1" t="b">
        <f t="shared" ca="1" si="87"/>
        <v>1</v>
      </c>
      <c r="H5534" s="1505" t="str" cm="1">
        <f t="array" aca="1" ref="H5534" ca="1">IF(I5534&lt;&gt;"",INDIRECT("'"&amp;I5534&amp;"'!"&amp;J5534),"")</f>
        <v/>
      </c>
      <c r="I5534" s="1510"/>
      <c r="J5534" s="1506"/>
      <c r="K5534" s="4"/>
    </row>
    <row r="5535" spans="1:11" ht="15">
      <c r="A5535">
        <v>5476</v>
      </c>
      <c r="B5535" s="721">
        <f>'Revenues 10-15'!E171</f>
        <v>0</v>
      </c>
      <c r="F5535" s="4"/>
      <c r="G5535" s="1" t="b">
        <f t="shared" ca="1" si="87"/>
        <v>1</v>
      </c>
      <c r="H5535" s="1505" cm="1">
        <f t="array" aca="1" ref="H5535" ca="1">IF(I5535&lt;&gt;"",INDIRECT("'"&amp;I5535&amp;"'!"&amp;J5535),"")</f>
        <v>0</v>
      </c>
      <c r="I5535" s="1510" t="s">
        <v>5915</v>
      </c>
      <c r="J5535" s="1506" t="s">
        <v>6179</v>
      </c>
      <c r="K5535" s="4"/>
    </row>
    <row r="5536" spans="1:11" ht="15">
      <c r="A5536" s="5">
        <v>5477</v>
      </c>
      <c r="B5536" s="721"/>
      <c r="F5536" s="4" t="s">
        <v>4914</v>
      </c>
      <c r="G5536" s="1" t="b">
        <f t="shared" ref="G5536:G5599" ca="1" si="88">H5536=B5536</f>
        <v>1</v>
      </c>
      <c r="H5536" s="1505" t="str" cm="1">
        <f t="array" aca="1" ref="H5536" ca="1">IF(I5536&lt;&gt;"",INDIRECT("'"&amp;I5536&amp;"'!"&amp;J5536),"")</f>
        <v/>
      </c>
      <c r="I5536" s="1510"/>
      <c r="J5536" s="1506"/>
      <c r="K5536" s="4"/>
    </row>
    <row r="5537" spans="1:11" ht="15">
      <c r="A5537" s="5">
        <v>5478</v>
      </c>
      <c r="B5537" s="721"/>
      <c r="C5537" s="2" t="s">
        <v>504</v>
      </c>
      <c r="F5537" s="4" t="s">
        <v>4914</v>
      </c>
      <c r="G5537" s="1" t="b">
        <f t="shared" ca="1" si="88"/>
        <v>1</v>
      </c>
      <c r="H5537" s="1505" t="str" cm="1">
        <f t="array" aca="1" ref="H5537" ca="1">IF(I5537&lt;&gt;"",INDIRECT("'"&amp;I5537&amp;"'!"&amp;J5537),"")</f>
        <v/>
      </c>
      <c r="I5537" s="1510"/>
      <c r="J5537" s="1506"/>
      <c r="K5537" s="4"/>
    </row>
    <row r="5538" spans="1:11" ht="15">
      <c r="A5538" s="5">
        <v>5479</v>
      </c>
      <c r="B5538" s="721"/>
      <c r="F5538" s="4" t="s">
        <v>4914</v>
      </c>
      <c r="G5538" s="1" t="b">
        <f t="shared" ca="1" si="88"/>
        <v>1</v>
      </c>
      <c r="H5538" s="1505" t="str" cm="1">
        <f t="array" aca="1" ref="H5538" ca="1">IF(I5538&lt;&gt;"",INDIRECT("'"&amp;I5538&amp;"'!"&amp;J5538),"")</f>
        <v/>
      </c>
      <c r="I5538" s="1510"/>
      <c r="J5538" s="1506"/>
      <c r="K5538" s="4"/>
    </row>
    <row r="5539" spans="1:11" ht="15">
      <c r="A5539" s="5">
        <v>5480</v>
      </c>
      <c r="B5539" s="721"/>
      <c r="F5539" s="4" t="s">
        <v>4914</v>
      </c>
      <c r="G5539" s="1" t="b">
        <f t="shared" ca="1" si="88"/>
        <v>1</v>
      </c>
      <c r="H5539" s="1505" t="str" cm="1">
        <f t="array" aca="1" ref="H5539" ca="1">IF(I5539&lt;&gt;"",INDIRECT("'"&amp;I5539&amp;"'!"&amp;J5539),"")</f>
        <v/>
      </c>
      <c r="I5539" s="1510"/>
      <c r="J5539" s="1506"/>
      <c r="K5539" s="4"/>
    </row>
    <row r="5540" spans="1:11" ht="15">
      <c r="A5540" s="5">
        <v>5481</v>
      </c>
      <c r="B5540" s="721"/>
      <c r="F5540" s="4" t="s">
        <v>4914</v>
      </c>
      <c r="G5540" s="1" t="b">
        <f t="shared" ca="1" si="88"/>
        <v>1</v>
      </c>
      <c r="H5540" s="1505" t="str" cm="1">
        <f t="array" aca="1" ref="H5540" ca="1">IF(I5540&lt;&gt;"",INDIRECT("'"&amp;I5540&amp;"'!"&amp;J5540),"")</f>
        <v/>
      </c>
      <c r="I5540" s="1510"/>
      <c r="J5540" s="1506"/>
      <c r="K5540" s="4"/>
    </row>
    <row r="5541" spans="1:11" ht="15">
      <c r="A5541" s="5">
        <v>5482</v>
      </c>
      <c r="B5541" s="721"/>
      <c r="F5541" s="4" t="s">
        <v>4914</v>
      </c>
      <c r="G5541" s="1" t="b">
        <f t="shared" ca="1" si="88"/>
        <v>1</v>
      </c>
      <c r="H5541" s="1505" t="str" cm="1">
        <f t="array" aca="1" ref="H5541" ca="1">IF(I5541&lt;&gt;"",INDIRECT("'"&amp;I5541&amp;"'!"&amp;J5541),"")</f>
        <v/>
      </c>
      <c r="I5541" s="1510"/>
      <c r="J5541" s="1506"/>
      <c r="K5541" s="4"/>
    </row>
    <row r="5542" spans="1:11" ht="15">
      <c r="A5542">
        <v>5483</v>
      </c>
      <c r="B5542" s="721">
        <f>'Revenues 10-15'!E172</f>
        <v>0</v>
      </c>
      <c r="F5542" s="4"/>
      <c r="G5542" s="1" t="b">
        <f t="shared" ca="1" si="88"/>
        <v>1</v>
      </c>
      <c r="H5542" s="1505" cm="1">
        <f t="array" aca="1" ref="H5542" ca="1">IF(I5542&lt;&gt;"",INDIRECT("'"&amp;I5542&amp;"'!"&amp;J5542),"")</f>
        <v>0</v>
      </c>
      <c r="I5542" s="1510" t="s">
        <v>5915</v>
      </c>
      <c r="J5542" s="1506" t="s">
        <v>6180</v>
      </c>
      <c r="K5542" s="4"/>
    </row>
    <row r="5543" spans="1:11" ht="15">
      <c r="A5543" s="5">
        <v>5484</v>
      </c>
      <c r="B5543" s="721"/>
      <c r="F5543" s="4" t="s">
        <v>4914</v>
      </c>
      <c r="G5543" s="1" t="b">
        <f t="shared" ca="1" si="88"/>
        <v>1</v>
      </c>
      <c r="H5543" s="1505" t="str" cm="1">
        <f t="array" aca="1" ref="H5543" ca="1">IF(I5543&lt;&gt;"",INDIRECT("'"&amp;I5543&amp;"'!"&amp;J5543),"")</f>
        <v/>
      </c>
      <c r="I5543" s="1510"/>
      <c r="J5543" s="1506"/>
      <c r="K5543" s="4"/>
    </row>
    <row r="5544" spans="1:11" ht="15">
      <c r="A5544" s="5">
        <v>5485</v>
      </c>
      <c r="B5544" s="721"/>
      <c r="C5544" s="2" t="s">
        <v>504</v>
      </c>
      <c r="F5544" s="4" t="s">
        <v>4914</v>
      </c>
      <c r="G5544" s="1" t="b">
        <f t="shared" ca="1" si="88"/>
        <v>1</v>
      </c>
      <c r="H5544" s="1505" t="str" cm="1">
        <f t="array" aca="1" ref="H5544" ca="1">IF(I5544&lt;&gt;"",INDIRECT("'"&amp;I5544&amp;"'!"&amp;J5544),"")</f>
        <v/>
      </c>
      <c r="I5544" s="1510"/>
      <c r="J5544" s="1506"/>
      <c r="K5544" s="4"/>
    </row>
    <row r="5545" spans="1:11" ht="15">
      <c r="A5545" s="5">
        <v>5486</v>
      </c>
      <c r="B5545" s="721"/>
      <c r="F5545" s="4" t="s">
        <v>4914</v>
      </c>
      <c r="G5545" s="1" t="b">
        <f t="shared" ca="1" si="88"/>
        <v>1</v>
      </c>
      <c r="H5545" s="1505" t="str" cm="1">
        <f t="array" aca="1" ref="H5545" ca="1">IF(I5545&lt;&gt;"",INDIRECT("'"&amp;I5545&amp;"'!"&amp;J5545),"")</f>
        <v/>
      </c>
      <c r="I5545" s="1510"/>
      <c r="J5545" s="1506"/>
      <c r="K5545" s="4"/>
    </row>
    <row r="5546" spans="1:11" ht="15">
      <c r="A5546" s="5">
        <v>5487</v>
      </c>
      <c r="B5546" s="721"/>
      <c r="F5546" s="4" t="s">
        <v>4914</v>
      </c>
      <c r="G5546" s="1" t="b">
        <f t="shared" ca="1" si="88"/>
        <v>1</v>
      </c>
      <c r="H5546" s="1505" t="str" cm="1">
        <f t="array" aca="1" ref="H5546" ca="1">IF(I5546&lt;&gt;"",INDIRECT("'"&amp;I5546&amp;"'!"&amp;J5546),"")</f>
        <v/>
      </c>
      <c r="I5546" s="1510"/>
      <c r="J5546" s="1506"/>
      <c r="K5546" s="4"/>
    </row>
    <row r="5547" spans="1:11" ht="15">
      <c r="A5547" s="5">
        <v>5488</v>
      </c>
      <c r="B5547" s="721"/>
      <c r="F5547" s="4" t="s">
        <v>4914</v>
      </c>
      <c r="G5547" s="1" t="b">
        <f t="shared" ca="1" si="88"/>
        <v>1</v>
      </c>
      <c r="H5547" s="1505" t="str" cm="1">
        <f t="array" aca="1" ref="H5547" ca="1">IF(I5547&lt;&gt;"",INDIRECT("'"&amp;I5547&amp;"'!"&amp;J5547),"")</f>
        <v/>
      </c>
      <c r="I5547" s="1510"/>
      <c r="J5547" s="1506"/>
      <c r="K5547" s="4"/>
    </row>
    <row r="5548" spans="1:11" ht="15">
      <c r="A5548" s="5">
        <v>5489</v>
      </c>
      <c r="B5548" s="721"/>
      <c r="F5548" s="4" t="s">
        <v>4914</v>
      </c>
      <c r="G5548" s="1" t="b">
        <f t="shared" ca="1" si="88"/>
        <v>1</v>
      </c>
      <c r="H5548" s="1505" t="str" cm="1">
        <f t="array" aca="1" ref="H5548" ca="1">IF(I5548&lt;&gt;"",INDIRECT("'"&amp;I5548&amp;"'!"&amp;J5548),"")</f>
        <v/>
      </c>
      <c r="I5548" s="1510"/>
      <c r="J5548" s="1506"/>
      <c r="K5548" s="4"/>
    </row>
    <row r="5549" spans="1:11" ht="15">
      <c r="A5549" s="5">
        <v>5490</v>
      </c>
      <c r="B5549" s="721"/>
      <c r="F5549" s="4" t="s">
        <v>4914</v>
      </c>
      <c r="G5549" s="1" t="b">
        <f t="shared" ca="1" si="88"/>
        <v>1</v>
      </c>
      <c r="H5549" s="1505" t="str" cm="1">
        <f t="array" aca="1" ref="H5549" ca="1">IF(I5549&lt;&gt;"",INDIRECT("'"&amp;I5549&amp;"'!"&amp;J5549),"")</f>
        <v/>
      </c>
      <c r="I5549" s="1510"/>
      <c r="J5549" s="1506"/>
      <c r="K5549" s="4"/>
    </row>
    <row r="5550" spans="1:11" ht="15">
      <c r="A5550">
        <v>5491</v>
      </c>
      <c r="B5550" s="721">
        <f>'Revenues 10-15'!E272</f>
        <v>33361365</v>
      </c>
      <c r="F5550" s="4"/>
      <c r="G5550" s="1" t="b">
        <f t="shared" ca="1" si="88"/>
        <v>1</v>
      </c>
      <c r="H5550" s="1505" cm="1">
        <f t="array" aca="1" ref="H5550" ca="1">IF(I5550&lt;&gt;"",INDIRECT("'"&amp;I5550&amp;"'!"&amp;J5550),"")</f>
        <v>33361365</v>
      </c>
      <c r="I5550" s="1510" t="s">
        <v>5915</v>
      </c>
      <c r="J5550" s="1506" t="s">
        <v>6181</v>
      </c>
      <c r="K5550" s="4"/>
    </row>
    <row r="5551" spans="1:11" ht="15">
      <c r="A5551">
        <v>5492</v>
      </c>
      <c r="B5551" s="721">
        <f>'Revenues 10-15'!F5</f>
        <v>9155896</v>
      </c>
      <c r="F5551" s="4"/>
      <c r="G5551" s="1" t="b">
        <f t="shared" ca="1" si="88"/>
        <v>1</v>
      </c>
      <c r="H5551" s="1505" cm="1">
        <f t="array" aca="1" ref="H5551" ca="1">IF(I5551&lt;&gt;"",INDIRECT("'"&amp;I5551&amp;"'!"&amp;J5551),"")</f>
        <v>9155896</v>
      </c>
      <c r="I5551" s="1510" t="s">
        <v>5915</v>
      </c>
      <c r="J5551" s="1506" t="s">
        <v>4947</v>
      </c>
      <c r="K5551" s="4"/>
    </row>
    <row r="5552" spans="1:11" ht="15">
      <c r="A5552" s="5">
        <v>5493</v>
      </c>
      <c r="B5552" s="721"/>
      <c r="C5552" s="2" t="s">
        <v>504</v>
      </c>
      <c r="F5552" s="4" t="s">
        <v>4914</v>
      </c>
      <c r="G5552" s="1" t="b">
        <f t="shared" ca="1" si="88"/>
        <v>1</v>
      </c>
      <c r="H5552" s="1505" t="str" cm="1">
        <f t="array" aca="1" ref="H5552" ca="1">IF(I5552&lt;&gt;"",INDIRECT("'"&amp;I5552&amp;"'!"&amp;J5552),"")</f>
        <v/>
      </c>
      <c r="I5552" s="1510"/>
      <c r="J5552" s="1506"/>
      <c r="K5552" s="4"/>
    </row>
    <row r="5553" spans="1:11" ht="15">
      <c r="A5553">
        <v>5494</v>
      </c>
      <c r="B5553" s="721">
        <f>'Revenues 10-15'!F7</f>
        <v>0</v>
      </c>
      <c r="F5553" s="4"/>
      <c r="G5553" s="1" t="b">
        <f t="shared" ca="1" si="88"/>
        <v>1</v>
      </c>
      <c r="H5553" s="1505" cm="1">
        <f t="array" aca="1" ref="H5553" ca="1">IF(I5553&lt;&gt;"",INDIRECT("'"&amp;I5553&amp;"'!"&amp;J5553),"")</f>
        <v>0</v>
      </c>
      <c r="I5553" s="1510" t="s">
        <v>5915</v>
      </c>
      <c r="J5553" s="1506" t="s">
        <v>5553</v>
      </c>
      <c r="K5553" s="4"/>
    </row>
    <row r="5554" spans="1:11" ht="15">
      <c r="A5554">
        <v>5495</v>
      </c>
      <c r="B5554" s="721">
        <f>'Revenues 10-15'!F11</f>
        <v>0</v>
      </c>
      <c r="F5554" s="4"/>
      <c r="G5554" s="1" t="b">
        <f t="shared" ca="1" si="88"/>
        <v>1</v>
      </c>
      <c r="H5554" s="1505" cm="1">
        <f t="array" aca="1" ref="H5554" ca="1">IF(I5554&lt;&gt;"",INDIRECT("'"&amp;I5554&amp;"'!"&amp;J5554),"")</f>
        <v>0</v>
      </c>
      <c r="I5554" s="1510" t="s">
        <v>5915</v>
      </c>
      <c r="J5554" s="1506" t="s">
        <v>5556</v>
      </c>
      <c r="K5554" s="4"/>
    </row>
    <row r="5555" spans="1:11" ht="15">
      <c r="A5555">
        <v>5496</v>
      </c>
      <c r="B5555" s="721">
        <f>'Revenues 10-15'!F12</f>
        <v>9155896</v>
      </c>
      <c r="F5555" s="4"/>
      <c r="G5555" s="1" t="b">
        <f t="shared" ca="1" si="88"/>
        <v>1</v>
      </c>
      <c r="H5555" s="1505" cm="1">
        <f t="array" aca="1" ref="H5555" ca="1">IF(I5555&lt;&gt;"",INDIRECT("'"&amp;I5555&amp;"'!"&amp;J5555),"")</f>
        <v>9155896</v>
      </c>
      <c r="I5555" s="1510" t="s">
        <v>5915</v>
      </c>
      <c r="J5555" s="1506" t="s">
        <v>4948</v>
      </c>
      <c r="K5555" s="4"/>
    </row>
    <row r="5556" spans="1:11" ht="15">
      <c r="A5556">
        <v>5497</v>
      </c>
      <c r="B5556" s="721">
        <f>'Revenues 10-15'!F14</f>
        <v>0</v>
      </c>
      <c r="F5556" s="4"/>
      <c r="G5556" s="1" t="b">
        <f t="shared" ca="1" si="88"/>
        <v>1</v>
      </c>
      <c r="H5556" s="1505" cm="1">
        <f t="array" aca="1" ref="H5556" ca="1">IF(I5556&lt;&gt;"",INDIRECT("'"&amp;I5556&amp;"'!"&amp;J5556),"")</f>
        <v>0</v>
      </c>
      <c r="I5556" s="1510" t="s">
        <v>5915</v>
      </c>
      <c r="J5556" s="1506" t="s">
        <v>5109</v>
      </c>
      <c r="K5556" s="4"/>
    </row>
    <row r="5557" spans="1:11" ht="15">
      <c r="A5557">
        <v>5498</v>
      </c>
      <c r="B5557" s="721">
        <f>'Revenues 10-15'!F15</f>
        <v>0</v>
      </c>
      <c r="C5557" s="2" t="s">
        <v>504</v>
      </c>
      <c r="F5557" s="4"/>
      <c r="G5557" s="1" t="b">
        <f t="shared" ca="1" si="88"/>
        <v>1</v>
      </c>
      <c r="H5557" s="1505" cm="1">
        <f t="array" aca="1" ref="H5557" ca="1">IF(I5557&lt;&gt;"",INDIRECT("'"&amp;I5557&amp;"'!"&amp;J5557),"")</f>
        <v>0</v>
      </c>
      <c r="I5557" s="1510" t="s">
        <v>5915</v>
      </c>
      <c r="J5557" s="1506" t="s">
        <v>5110</v>
      </c>
      <c r="K5557" s="4"/>
    </row>
    <row r="5558" spans="1:11" ht="15">
      <c r="A5558">
        <v>5499</v>
      </c>
      <c r="B5558" s="721">
        <f>'Revenues 10-15'!F16</f>
        <v>0</v>
      </c>
      <c r="F5558" s="4"/>
      <c r="G5558" s="1" t="b">
        <f t="shared" ca="1" si="88"/>
        <v>1</v>
      </c>
      <c r="H5558" s="1505" cm="1">
        <f t="array" aca="1" ref="H5558" ca="1">IF(I5558&lt;&gt;"",INDIRECT("'"&amp;I5558&amp;"'!"&amp;J5558),"")</f>
        <v>0</v>
      </c>
      <c r="I5558" s="1510" t="s">
        <v>5915</v>
      </c>
      <c r="J5558" s="1506" t="s">
        <v>5107</v>
      </c>
      <c r="K5558" s="4"/>
    </row>
    <row r="5559" spans="1:11" ht="15">
      <c r="A5559">
        <v>5500</v>
      </c>
      <c r="B5559" s="721">
        <f>'Revenues 10-15'!F17</f>
        <v>0</v>
      </c>
      <c r="F5559" s="4"/>
      <c r="G5559" s="1" t="b">
        <f t="shared" ca="1" si="88"/>
        <v>1</v>
      </c>
      <c r="H5559" s="1505" cm="1">
        <f t="array" aca="1" ref="H5559" ca="1">IF(I5559&lt;&gt;"",INDIRECT("'"&amp;I5559&amp;"'!"&amp;J5559),"")</f>
        <v>0</v>
      </c>
      <c r="I5559" s="1510" t="s">
        <v>5915</v>
      </c>
      <c r="J5559" s="1506" t="s">
        <v>5578</v>
      </c>
      <c r="K5559" s="4"/>
    </row>
    <row r="5560" spans="1:11" ht="15">
      <c r="A5560">
        <v>5501</v>
      </c>
      <c r="B5560" s="721">
        <f>'Revenues 10-15'!F18</f>
        <v>0</v>
      </c>
      <c r="F5560" s="4"/>
      <c r="G5560" s="1" t="b">
        <f t="shared" ca="1" si="88"/>
        <v>1</v>
      </c>
      <c r="H5560" s="1505" cm="1">
        <f t="array" aca="1" ref="H5560" ca="1">IF(I5560&lt;&gt;"",INDIRECT("'"&amp;I5560&amp;"'!"&amp;J5560),"")</f>
        <v>0</v>
      </c>
      <c r="I5560" s="1510" t="s">
        <v>5915</v>
      </c>
      <c r="J5560" s="1506" t="s">
        <v>5108</v>
      </c>
      <c r="K5560" s="4"/>
    </row>
    <row r="5561" spans="1:11" ht="15">
      <c r="A5561">
        <v>5502</v>
      </c>
      <c r="B5561" s="721">
        <f>'Revenues 10-15'!F42</f>
        <v>0</v>
      </c>
      <c r="F5561" s="4"/>
      <c r="G5561" s="1" t="b">
        <f t="shared" ca="1" si="88"/>
        <v>1</v>
      </c>
      <c r="H5561" s="1505" cm="1">
        <f t="array" aca="1" ref="H5561" ca="1">IF(I5561&lt;&gt;"",INDIRECT("'"&amp;I5561&amp;"'!"&amp;J5561),"")</f>
        <v>0</v>
      </c>
      <c r="I5561" s="1510" t="s">
        <v>5915</v>
      </c>
      <c r="J5561" s="1506" t="s">
        <v>5113</v>
      </c>
      <c r="K5561" s="4"/>
    </row>
    <row r="5562" spans="1:11" ht="15">
      <c r="A5562">
        <v>5503</v>
      </c>
      <c r="B5562" s="721">
        <f>'Revenues 10-15'!F43</f>
        <v>0</v>
      </c>
      <c r="C5562" s="2" t="s">
        <v>504</v>
      </c>
      <c r="F5562" s="4"/>
      <c r="G5562" s="1" t="b">
        <f t="shared" ca="1" si="88"/>
        <v>1</v>
      </c>
      <c r="H5562" s="1505" cm="1">
        <f t="array" aca="1" ref="H5562" ca="1">IF(I5562&lt;&gt;"",INDIRECT("'"&amp;I5562&amp;"'!"&amp;J5562),"")</f>
        <v>0</v>
      </c>
      <c r="I5562" s="1510" t="s">
        <v>5915</v>
      </c>
      <c r="J5562" s="1506" t="s">
        <v>5114</v>
      </c>
      <c r="K5562" s="4"/>
    </row>
    <row r="5563" spans="1:11" ht="15">
      <c r="A5563">
        <v>5504</v>
      </c>
      <c r="B5563" s="721">
        <f>'Revenues 10-15'!F44</f>
        <v>0</v>
      </c>
      <c r="F5563" s="4"/>
      <c r="G5563" s="1" t="b">
        <f t="shared" ca="1" si="88"/>
        <v>1</v>
      </c>
      <c r="H5563" s="1505" cm="1">
        <f t="array" aca="1" ref="H5563" ca="1">IF(I5563&lt;&gt;"",INDIRECT("'"&amp;I5563&amp;"'!"&amp;J5563),"")</f>
        <v>0</v>
      </c>
      <c r="I5563" s="1510" t="s">
        <v>5915</v>
      </c>
      <c r="J5563" s="1506" t="s">
        <v>5115</v>
      </c>
      <c r="K5563" s="4"/>
    </row>
    <row r="5564" spans="1:11" ht="15">
      <c r="A5564">
        <v>5505</v>
      </c>
      <c r="B5564" s="721">
        <f>'Revenues 10-15'!F45</f>
        <v>727213</v>
      </c>
      <c r="F5564" s="4"/>
      <c r="G5564" s="1" t="b">
        <f t="shared" ca="1" si="88"/>
        <v>1</v>
      </c>
      <c r="H5564" s="1505" cm="1">
        <f t="array" aca="1" ref="H5564" ca="1">IF(I5564&lt;&gt;"",INDIRECT("'"&amp;I5564&amp;"'!"&amp;J5564),"")</f>
        <v>727213</v>
      </c>
      <c r="I5564" s="1510" t="s">
        <v>5915</v>
      </c>
      <c r="J5564" s="1506" t="s">
        <v>6182</v>
      </c>
      <c r="K5564" s="4"/>
    </row>
    <row r="5565" spans="1:11" ht="15">
      <c r="A5565">
        <v>5506</v>
      </c>
      <c r="B5565" s="721">
        <f>'Revenues 10-15'!F47</f>
        <v>0</v>
      </c>
      <c r="F5565" s="4"/>
      <c r="G5565" s="1" t="b">
        <f t="shared" ca="1" si="88"/>
        <v>1</v>
      </c>
      <c r="H5565" s="1505" cm="1">
        <f t="array" aca="1" ref="H5565" ca="1">IF(I5565&lt;&gt;"",INDIRECT("'"&amp;I5565&amp;"'!"&amp;J5565),"")</f>
        <v>0</v>
      </c>
      <c r="I5565" s="1510" t="s">
        <v>5915</v>
      </c>
      <c r="J5565" s="1506" t="s">
        <v>5117</v>
      </c>
      <c r="K5565" s="4"/>
    </row>
    <row r="5566" spans="1:11" ht="15">
      <c r="A5566">
        <v>5507</v>
      </c>
      <c r="B5566" s="721">
        <f>'Revenues 10-15'!F48</f>
        <v>0</v>
      </c>
      <c r="F5566" s="4"/>
      <c r="G5566" s="1" t="b">
        <f t="shared" ca="1" si="88"/>
        <v>1</v>
      </c>
      <c r="H5566" s="1505" cm="1">
        <f t="array" aca="1" ref="H5566" ca="1">IF(I5566&lt;&gt;"",INDIRECT("'"&amp;I5566&amp;"'!"&amp;J5566),"")</f>
        <v>0</v>
      </c>
      <c r="I5566" s="1510" t="s">
        <v>5915</v>
      </c>
      <c r="J5566" s="1506" t="s">
        <v>5118</v>
      </c>
      <c r="K5566" s="4"/>
    </row>
    <row r="5567" spans="1:11" ht="15">
      <c r="A5567">
        <v>5508</v>
      </c>
      <c r="B5567" s="721">
        <f>'Revenues 10-15'!F49</f>
        <v>0</v>
      </c>
      <c r="F5567" s="4"/>
      <c r="G5567" s="1" t="b">
        <f t="shared" ca="1" si="88"/>
        <v>1</v>
      </c>
      <c r="H5567" s="1505" cm="1">
        <f t="array" aca="1" ref="H5567" ca="1">IF(I5567&lt;&gt;"",INDIRECT("'"&amp;I5567&amp;"'!"&amp;J5567),"")</f>
        <v>0</v>
      </c>
      <c r="I5567" s="1510" t="s">
        <v>5915</v>
      </c>
      <c r="J5567" s="1506" t="s">
        <v>5119</v>
      </c>
      <c r="K5567" s="4"/>
    </row>
    <row r="5568" spans="1:11" ht="15">
      <c r="A5568">
        <v>5509</v>
      </c>
      <c r="B5568" s="721">
        <f>'Revenues 10-15'!F51</f>
        <v>0</v>
      </c>
      <c r="F5568" s="4"/>
      <c r="G5568" s="1" t="b">
        <f t="shared" ca="1" si="88"/>
        <v>1</v>
      </c>
      <c r="H5568" s="1505" cm="1">
        <f t="array" aca="1" ref="H5568" ca="1">IF(I5568&lt;&gt;"",INDIRECT("'"&amp;I5568&amp;"'!"&amp;J5568),"")</f>
        <v>0</v>
      </c>
      <c r="I5568" s="1510" t="s">
        <v>5915</v>
      </c>
      <c r="J5568" s="1506" t="s">
        <v>5120</v>
      </c>
      <c r="K5568" s="4"/>
    </row>
    <row r="5569" spans="1:11" ht="15">
      <c r="A5569">
        <v>5510</v>
      </c>
      <c r="B5569" s="721">
        <f>'Revenues 10-15'!F52</f>
        <v>0</v>
      </c>
      <c r="F5569" s="4"/>
      <c r="G5569" s="1" t="b">
        <f t="shared" ca="1" si="88"/>
        <v>1</v>
      </c>
      <c r="H5569" s="1505" cm="1">
        <f t="array" aca="1" ref="H5569" ca="1">IF(I5569&lt;&gt;"",INDIRECT("'"&amp;I5569&amp;"'!"&amp;J5569),"")</f>
        <v>0</v>
      </c>
      <c r="I5569" s="1510" t="s">
        <v>5915</v>
      </c>
      <c r="J5569" s="1506" t="s">
        <v>5121</v>
      </c>
      <c r="K5569" s="4"/>
    </row>
    <row r="5570" spans="1:11" ht="15">
      <c r="A5570">
        <v>5511</v>
      </c>
      <c r="B5570" s="721">
        <f>'Revenues 10-15'!F53</f>
        <v>0</v>
      </c>
      <c r="F5570" s="4"/>
      <c r="G5570" s="1" t="b">
        <f t="shared" ca="1" si="88"/>
        <v>1</v>
      </c>
      <c r="H5570" s="1505" cm="1">
        <f t="array" aca="1" ref="H5570" ca="1">IF(I5570&lt;&gt;"",INDIRECT("'"&amp;I5570&amp;"'!"&amp;J5570),"")</f>
        <v>0</v>
      </c>
      <c r="I5570" s="1510" t="s">
        <v>5915</v>
      </c>
      <c r="J5570" s="1506" t="s">
        <v>5651</v>
      </c>
      <c r="K5570" s="4"/>
    </row>
    <row r="5571" spans="1:11" ht="15">
      <c r="A5571">
        <v>5512</v>
      </c>
      <c r="B5571" s="721">
        <f>'Revenues 10-15'!F55</f>
        <v>0</v>
      </c>
      <c r="F5571" s="4"/>
      <c r="G5571" s="1" t="b">
        <f t="shared" ca="1" si="88"/>
        <v>1</v>
      </c>
      <c r="H5571" s="1505" cm="1">
        <f t="array" aca="1" ref="H5571" ca="1">IF(I5571&lt;&gt;"",INDIRECT("'"&amp;I5571&amp;"'!"&amp;J5571),"")</f>
        <v>0</v>
      </c>
      <c r="I5571" s="1510" t="s">
        <v>5915</v>
      </c>
      <c r="J5571" s="1506" t="s">
        <v>5122</v>
      </c>
      <c r="K5571" s="4"/>
    </row>
    <row r="5572" spans="1:11" ht="15">
      <c r="A5572">
        <v>5513</v>
      </c>
      <c r="B5572" s="721">
        <f>'Revenues 10-15'!F56</f>
        <v>0</v>
      </c>
      <c r="F5572" s="4"/>
      <c r="G5572" s="1" t="b">
        <f t="shared" ca="1" si="88"/>
        <v>1</v>
      </c>
      <c r="H5572" s="1505" cm="1">
        <f t="array" aca="1" ref="H5572" ca="1">IF(I5572&lt;&gt;"",INDIRECT("'"&amp;I5572&amp;"'!"&amp;J5572),"")</f>
        <v>0</v>
      </c>
      <c r="I5572" s="1510" t="s">
        <v>5915</v>
      </c>
      <c r="J5572" s="1506" t="s">
        <v>6183</v>
      </c>
      <c r="K5572" s="4"/>
    </row>
    <row r="5573" spans="1:11" ht="15">
      <c r="A5573">
        <v>5514</v>
      </c>
      <c r="B5573" s="721">
        <f>'Revenues 10-15'!F57</f>
        <v>0</v>
      </c>
      <c r="F5573" s="4"/>
      <c r="G5573" s="1" t="b">
        <f t="shared" ca="1" si="88"/>
        <v>1</v>
      </c>
      <c r="H5573" s="1505" cm="1">
        <f t="array" aca="1" ref="H5573" ca="1">IF(I5573&lt;&gt;"",INDIRECT("'"&amp;I5573&amp;"'!"&amp;J5573),"")</f>
        <v>0</v>
      </c>
      <c r="I5573" s="1510" t="s">
        <v>5915</v>
      </c>
      <c r="J5573" s="1506" t="s">
        <v>5123</v>
      </c>
      <c r="K5573" s="4"/>
    </row>
    <row r="5574" spans="1:11" ht="15">
      <c r="A5574">
        <v>5515</v>
      </c>
      <c r="B5574" s="721">
        <f>'Revenues 10-15'!F59</f>
        <v>0</v>
      </c>
      <c r="F5574" s="4"/>
      <c r="G5574" s="1" t="b">
        <f t="shared" ca="1" si="88"/>
        <v>1</v>
      </c>
      <c r="H5574" s="1505" cm="1">
        <f t="array" aca="1" ref="H5574" ca="1">IF(I5574&lt;&gt;"",INDIRECT("'"&amp;I5574&amp;"'!"&amp;J5574),"")</f>
        <v>0</v>
      </c>
      <c r="I5574" s="1510" t="s">
        <v>5915</v>
      </c>
      <c r="J5574" s="1506" t="s">
        <v>5125</v>
      </c>
      <c r="K5574" s="4"/>
    </row>
    <row r="5575" spans="1:11" ht="15">
      <c r="A5575">
        <v>5516</v>
      </c>
      <c r="B5575" s="721">
        <f>'Revenues 10-15'!F60</f>
        <v>0</v>
      </c>
      <c r="F5575" s="4"/>
      <c r="G5575" s="1" t="b">
        <f t="shared" ca="1" si="88"/>
        <v>1</v>
      </c>
      <c r="H5575" s="1505" cm="1">
        <f t="array" aca="1" ref="H5575" ca="1">IF(I5575&lt;&gt;"",INDIRECT("'"&amp;I5575&amp;"'!"&amp;J5575),"")</f>
        <v>0</v>
      </c>
      <c r="I5575" s="1510" t="s">
        <v>5915</v>
      </c>
      <c r="J5575" s="1506" t="s">
        <v>6184</v>
      </c>
      <c r="K5575" s="4"/>
    </row>
    <row r="5576" spans="1:11" ht="15">
      <c r="A5576">
        <v>5517</v>
      </c>
      <c r="B5576" s="721">
        <f>'Revenues 10-15'!F61</f>
        <v>0</v>
      </c>
      <c r="F5576" s="4"/>
      <c r="G5576" s="1" t="b">
        <f t="shared" ca="1" si="88"/>
        <v>1</v>
      </c>
      <c r="H5576" s="1505" cm="1">
        <f t="array" aca="1" ref="H5576" ca="1">IF(I5576&lt;&gt;"",INDIRECT("'"&amp;I5576&amp;"'!"&amp;J5576),"")</f>
        <v>0</v>
      </c>
      <c r="I5576" s="1510" t="s">
        <v>5915</v>
      </c>
      <c r="J5576" s="1506" t="s">
        <v>5126</v>
      </c>
      <c r="K5576" s="4"/>
    </row>
    <row r="5577" spans="1:11" ht="15">
      <c r="A5577">
        <v>5518</v>
      </c>
      <c r="B5577" s="721">
        <f>'Revenues 10-15'!F63</f>
        <v>727213</v>
      </c>
      <c r="F5577" s="4"/>
      <c r="G5577" s="1" t="b">
        <f t="shared" ca="1" si="88"/>
        <v>1</v>
      </c>
      <c r="H5577" s="1505" cm="1">
        <f t="array" aca="1" ref="H5577" ca="1">IF(I5577&lt;&gt;"",INDIRECT("'"&amp;I5577&amp;"'!"&amp;J5577),"")</f>
        <v>727213</v>
      </c>
      <c r="I5577" s="1510" t="s">
        <v>5915</v>
      </c>
      <c r="J5577" s="1506" t="s">
        <v>5128</v>
      </c>
      <c r="K5577" s="4"/>
    </row>
    <row r="5578" spans="1:11" ht="15">
      <c r="A5578">
        <v>5519</v>
      </c>
      <c r="B5578" s="721">
        <f>'Revenues 10-15'!F65</f>
        <v>1582</v>
      </c>
      <c r="F5578" s="4"/>
      <c r="G5578" s="1" t="b">
        <f t="shared" ca="1" si="88"/>
        <v>1</v>
      </c>
      <c r="H5578" s="1505" cm="1">
        <f t="array" aca="1" ref="H5578" ca="1">IF(I5578&lt;&gt;"",INDIRECT("'"&amp;I5578&amp;"'!"&amp;J5578),"")</f>
        <v>1582</v>
      </c>
      <c r="I5578" s="1510" t="s">
        <v>5915</v>
      </c>
      <c r="J5578" s="1506" t="s">
        <v>5130</v>
      </c>
      <c r="K5578" s="4"/>
    </row>
    <row r="5579" spans="1:11" ht="15">
      <c r="A5579">
        <v>5520</v>
      </c>
      <c r="B5579" s="721">
        <f>'Revenues 10-15'!F66</f>
        <v>0</v>
      </c>
      <c r="C5579" s="2" t="s">
        <v>504</v>
      </c>
      <c r="F5579" s="4"/>
      <c r="G5579" s="1" t="b">
        <f t="shared" ca="1" si="88"/>
        <v>1</v>
      </c>
      <c r="H5579" s="1505" cm="1">
        <f t="array" aca="1" ref="H5579" ca="1">IF(I5579&lt;&gt;"",INDIRECT("'"&amp;I5579&amp;"'!"&amp;J5579),"")</f>
        <v>0</v>
      </c>
      <c r="I5579" s="1510" t="s">
        <v>5915</v>
      </c>
      <c r="J5579" s="1506" t="s">
        <v>5131</v>
      </c>
      <c r="K5579" s="4"/>
    </row>
    <row r="5580" spans="1:11" ht="15">
      <c r="A5580">
        <v>5521</v>
      </c>
      <c r="B5580" s="721">
        <f>'Revenues 10-15'!F67</f>
        <v>1582</v>
      </c>
      <c r="F5580" s="4"/>
      <c r="G5580" s="1" t="b">
        <f t="shared" ca="1" si="88"/>
        <v>1</v>
      </c>
      <c r="H5580" s="1505" cm="1">
        <f t="array" aca="1" ref="H5580" ca="1">IF(I5580&lt;&gt;"",INDIRECT("'"&amp;I5580&amp;"'!"&amp;J5580),"")</f>
        <v>1582</v>
      </c>
      <c r="I5580" s="1510" t="s">
        <v>5915</v>
      </c>
      <c r="J5580" s="1506" t="s">
        <v>5132</v>
      </c>
      <c r="K5580" s="4"/>
    </row>
    <row r="5581" spans="1:11" ht="15">
      <c r="A5581">
        <v>5522</v>
      </c>
      <c r="B5581" s="721">
        <f>'Revenues 10-15'!F98</f>
        <v>0</v>
      </c>
      <c r="F5581" s="4"/>
      <c r="G5581" s="1" t="b">
        <f t="shared" ca="1" si="88"/>
        <v>1</v>
      </c>
      <c r="H5581" s="1505" cm="1">
        <f t="array" aca="1" ref="H5581" ca="1">IF(I5581&lt;&gt;"",INDIRECT("'"&amp;I5581&amp;"'!"&amp;J5581),"")</f>
        <v>0</v>
      </c>
      <c r="I5581" s="1510" t="s">
        <v>5915</v>
      </c>
      <c r="J5581" s="1506" t="s">
        <v>6185</v>
      </c>
      <c r="K5581" s="4"/>
    </row>
    <row r="5582" spans="1:11" ht="15">
      <c r="A5582">
        <v>5523</v>
      </c>
      <c r="B5582" s="721">
        <f>'Revenues 10-15'!F100</f>
        <v>0</v>
      </c>
      <c r="C5582" s="2" t="s">
        <v>504</v>
      </c>
      <c r="F5582" s="4"/>
      <c r="G5582" s="1" t="b">
        <f t="shared" ca="1" si="88"/>
        <v>1</v>
      </c>
      <c r="H5582" s="1505" cm="1">
        <f t="array" aca="1" ref="H5582" ca="1">IF(I5582&lt;&gt;"",INDIRECT("'"&amp;I5582&amp;"'!"&amp;J5582),"")</f>
        <v>0</v>
      </c>
      <c r="I5582" s="1510" t="s">
        <v>5915</v>
      </c>
      <c r="J5582" s="1506" t="s">
        <v>6186</v>
      </c>
      <c r="K5582" s="4"/>
    </row>
    <row r="5583" spans="1:11" ht="15">
      <c r="A5583">
        <v>5524</v>
      </c>
      <c r="B5583" s="721">
        <f>'Revenues 10-15'!F101</f>
        <v>0</v>
      </c>
      <c r="F5583" s="4"/>
      <c r="G5583" s="1" t="b">
        <f t="shared" ca="1" si="88"/>
        <v>1</v>
      </c>
      <c r="H5583" s="1505" cm="1">
        <f t="array" aca="1" ref="H5583" ca="1">IF(I5583&lt;&gt;"",INDIRECT("'"&amp;I5583&amp;"'!"&amp;J5583),"")</f>
        <v>0</v>
      </c>
      <c r="I5583" s="1510" t="s">
        <v>5915</v>
      </c>
      <c r="J5583" s="1506" t="s">
        <v>6187</v>
      </c>
      <c r="K5583" s="4"/>
    </row>
    <row r="5584" spans="1:11" ht="15">
      <c r="A5584">
        <v>5525</v>
      </c>
      <c r="B5584" s="721">
        <f>'Revenues 10-15'!F109</f>
        <v>4523</v>
      </c>
      <c r="F5584" s="4"/>
      <c r="G5584" s="1" t="b">
        <f t="shared" ca="1" si="88"/>
        <v>1</v>
      </c>
      <c r="H5584" s="1505" cm="1">
        <f t="array" aca="1" ref="H5584" ca="1">IF(I5584&lt;&gt;"",INDIRECT("'"&amp;I5584&amp;"'!"&amp;J5584),"")</f>
        <v>4523</v>
      </c>
      <c r="I5584" s="1510" t="s">
        <v>5915</v>
      </c>
      <c r="J5584" s="1506" t="s">
        <v>6188</v>
      </c>
      <c r="K5584" s="4"/>
    </row>
    <row r="5585" spans="1:11" ht="15">
      <c r="A5585">
        <v>5526</v>
      </c>
      <c r="B5585" s="721">
        <f>'Revenues 10-15'!F110</f>
        <v>4523</v>
      </c>
      <c r="F5585" s="4"/>
      <c r="G5585" s="1" t="b">
        <f t="shared" ca="1" si="88"/>
        <v>1</v>
      </c>
      <c r="H5585" s="1505" cm="1">
        <f t="array" aca="1" ref="H5585" ca="1">IF(I5585&lt;&gt;"",INDIRECT("'"&amp;I5585&amp;"'!"&amp;J5585),"")</f>
        <v>4523</v>
      </c>
      <c r="I5585" s="1510" t="s">
        <v>5915</v>
      </c>
      <c r="J5585" s="1506" t="s">
        <v>6189</v>
      </c>
      <c r="K5585" s="4"/>
    </row>
    <row r="5586" spans="1:11" ht="15">
      <c r="A5586">
        <v>5527</v>
      </c>
      <c r="B5586" s="721">
        <f>'Revenues 10-15'!F111</f>
        <v>9889214</v>
      </c>
      <c r="F5586" s="4"/>
      <c r="G5586" s="1" t="b">
        <f t="shared" ca="1" si="88"/>
        <v>1</v>
      </c>
      <c r="H5586" s="1505" cm="1">
        <f t="array" aca="1" ref="H5586" ca="1">IF(I5586&lt;&gt;"",INDIRECT("'"&amp;I5586&amp;"'!"&amp;J5586),"")</f>
        <v>9889214</v>
      </c>
      <c r="I5586" s="1510" t="s">
        <v>5915</v>
      </c>
      <c r="J5586" s="1506" t="s">
        <v>6190</v>
      </c>
      <c r="K5586" s="4"/>
    </row>
    <row r="5587" spans="1:11" ht="15">
      <c r="A5587">
        <v>5528</v>
      </c>
      <c r="B5587" s="721">
        <f>'Revenues 10-15'!F114</f>
        <v>0</v>
      </c>
      <c r="C5587" s="2" t="s">
        <v>504</v>
      </c>
      <c r="F5587" s="4"/>
      <c r="G5587" s="1" t="b">
        <f t="shared" ca="1" si="88"/>
        <v>1</v>
      </c>
      <c r="H5587" s="1505" cm="1">
        <f t="array" aca="1" ref="H5587" ca="1">IF(I5587&lt;&gt;"",INDIRECT("'"&amp;I5587&amp;"'!"&amp;J5587),"")</f>
        <v>0</v>
      </c>
      <c r="I5587" s="1510" t="s">
        <v>5915</v>
      </c>
      <c r="J5587" s="1506" t="s">
        <v>6191</v>
      </c>
      <c r="K5587" s="4"/>
    </row>
    <row r="5588" spans="1:11" ht="15">
      <c r="A5588">
        <v>5529</v>
      </c>
      <c r="B5588" s="721">
        <f>'Revenues 10-15'!F115</f>
        <v>0</v>
      </c>
      <c r="C5588" s="2" t="s">
        <v>504</v>
      </c>
      <c r="F5588" s="4"/>
      <c r="G5588" s="1" t="b">
        <f t="shared" ca="1" si="88"/>
        <v>1</v>
      </c>
      <c r="H5588" s="1505" cm="1">
        <f t="array" aca="1" ref="H5588" ca="1">IF(I5588&lt;&gt;"",INDIRECT("'"&amp;I5588&amp;"'!"&amp;J5588),"")</f>
        <v>0</v>
      </c>
      <c r="I5588" s="1510" t="s">
        <v>5915</v>
      </c>
      <c r="J5588" s="1506" t="s">
        <v>6192</v>
      </c>
      <c r="K5588" s="4"/>
    </row>
    <row r="5589" spans="1:11" ht="15">
      <c r="A5589">
        <v>5530</v>
      </c>
      <c r="B5589" s="721">
        <f>'Revenues 10-15'!F116</f>
        <v>0</v>
      </c>
      <c r="F5589" s="4"/>
      <c r="G5589" s="1" t="b">
        <f t="shared" ca="1" si="88"/>
        <v>1</v>
      </c>
      <c r="H5589" s="1505" cm="1">
        <f t="array" aca="1" ref="H5589" ca="1">IF(I5589&lt;&gt;"",INDIRECT("'"&amp;I5589&amp;"'!"&amp;J5589),"")</f>
        <v>0</v>
      </c>
      <c r="I5589" s="1510" t="s">
        <v>5915</v>
      </c>
      <c r="J5589" s="1506" t="s">
        <v>5142</v>
      </c>
      <c r="K5589" s="4"/>
    </row>
    <row r="5590" spans="1:11" ht="15">
      <c r="A5590">
        <v>5531</v>
      </c>
      <c r="B5590" s="721">
        <f>'Revenues 10-15'!F117</f>
        <v>0</v>
      </c>
      <c r="F5590" s="4"/>
      <c r="G5590" s="1" t="b">
        <f t="shared" ca="1" si="88"/>
        <v>1</v>
      </c>
      <c r="H5590" s="1505" cm="1">
        <f t="array" aca="1" ref="H5590" ca="1">IF(I5590&lt;&gt;"",INDIRECT("'"&amp;I5590&amp;"'!"&amp;J5590),"")</f>
        <v>0</v>
      </c>
      <c r="I5590" s="1510" t="s">
        <v>5915</v>
      </c>
      <c r="J5590" s="1506" t="s">
        <v>6193</v>
      </c>
      <c r="K5590" s="4"/>
    </row>
    <row r="5591" spans="1:11" ht="15">
      <c r="A5591">
        <v>5532</v>
      </c>
      <c r="B5591" s="721">
        <f>'Revenues 10-15'!F120</f>
        <v>0</v>
      </c>
      <c r="F5591" s="4"/>
      <c r="G5591" s="1" t="b">
        <f t="shared" ca="1" si="88"/>
        <v>1</v>
      </c>
      <c r="H5591" s="1505" cm="1">
        <f t="array" aca="1" ref="H5591" ca="1">IF(I5591&lt;&gt;"",INDIRECT("'"&amp;I5591&amp;"'!"&amp;J5591),"")</f>
        <v>0</v>
      </c>
      <c r="I5591" s="1510" t="s">
        <v>5915</v>
      </c>
      <c r="J5591" s="1506" t="s">
        <v>6194</v>
      </c>
      <c r="K5591" s="4"/>
    </row>
    <row r="5592" spans="1:11" ht="15">
      <c r="A5592">
        <v>5533</v>
      </c>
      <c r="B5592" s="721">
        <f>'Revenues 10-15'!F121</f>
        <v>0</v>
      </c>
      <c r="C5592" s="2" t="s">
        <v>504</v>
      </c>
      <c r="F5592" s="4"/>
      <c r="G5592" s="1" t="b">
        <f t="shared" ca="1" si="88"/>
        <v>1</v>
      </c>
      <c r="H5592" s="1505" cm="1">
        <f t="array" aca="1" ref="H5592" ca="1">IF(I5592&lt;&gt;"",INDIRECT("'"&amp;I5592&amp;"'!"&amp;J5592),"")</f>
        <v>0</v>
      </c>
      <c r="I5592" s="1510" t="s">
        <v>5915</v>
      </c>
      <c r="J5592" s="1506" t="s">
        <v>6195</v>
      </c>
      <c r="K5592" s="4"/>
    </row>
    <row r="5593" spans="1:11" ht="15">
      <c r="A5593" s="5">
        <v>5534</v>
      </c>
      <c r="B5593" s="721"/>
      <c r="F5593" s="4" t="s">
        <v>4914</v>
      </c>
      <c r="G5593" s="1" t="b">
        <f t="shared" ca="1" si="88"/>
        <v>1</v>
      </c>
      <c r="H5593" s="1505" t="str" cm="1">
        <f t="array" aca="1" ref="H5593" ca="1">IF(I5593&lt;&gt;"",INDIRECT("'"&amp;I5593&amp;"'!"&amp;J5593),"")</f>
        <v/>
      </c>
      <c r="I5593" s="1510"/>
      <c r="J5593" s="1506"/>
      <c r="K5593" s="4"/>
    </row>
    <row r="5594" spans="1:11" ht="15">
      <c r="A5594" s="5">
        <v>5535</v>
      </c>
      <c r="B5594" s="721"/>
      <c r="F5594" s="4" t="s">
        <v>4914</v>
      </c>
      <c r="G5594" s="1" t="b">
        <f t="shared" ca="1" si="88"/>
        <v>1</v>
      </c>
      <c r="H5594" s="1505" t="str" cm="1">
        <f t="array" aca="1" ref="H5594" ca="1">IF(I5594&lt;&gt;"",INDIRECT("'"&amp;I5594&amp;"'!"&amp;J5594),"")</f>
        <v/>
      </c>
      <c r="I5594" s="1510"/>
      <c r="J5594" s="1506"/>
      <c r="K5594" s="4"/>
    </row>
    <row r="5595" spans="1:11" ht="15">
      <c r="A5595" s="5">
        <v>5536</v>
      </c>
      <c r="B5595" s="721"/>
      <c r="F5595" s="4" t="s">
        <v>4914</v>
      </c>
      <c r="G5595" s="1" t="b">
        <f t="shared" ca="1" si="88"/>
        <v>1</v>
      </c>
      <c r="H5595" s="1505" t="str" cm="1">
        <f t="array" aca="1" ref="H5595" ca="1">IF(I5595&lt;&gt;"",INDIRECT("'"&amp;I5595&amp;"'!"&amp;J5595),"")</f>
        <v/>
      </c>
      <c r="I5595" s="1510"/>
      <c r="J5595" s="1506"/>
      <c r="K5595" s="4"/>
    </row>
    <row r="5596" spans="1:11" ht="15">
      <c r="A5596" s="5">
        <v>5537</v>
      </c>
      <c r="B5596" s="721"/>
      <c r="F5596" s="4" t="s">
        <v>4914</v>
      </c>
      <c r="G5596" s="1" t="b">
        <f t="shared" ca="1" si="88"/>
        <v>1</v>
      </c>
      <c r="H5596" s="1505" t="str" cm="1">
        <f t="array" aca="1" ref="H5596" ca="1">IF(I5596&lt;&gt;"",INDIRECT("'"&amp;I5596&amp;"'!"&amp;J5596),"")</f>
        <v/>
      </c>
      <c r="I5596" s="1510"/>
      <c r="J5596" s="1506"/>
      <c r="K5596" s="4"/>
    </row>
    <row r="5597" spans="1:11" ht="15">
      <c r="A5597">
        <v>5538</v>
      </c>
      <c r="B5597" s="721">
        <f>'Revenues 10-15'!F124</f>
        <v>0</v>
      </c>
      <c r="F5597" s="4"/>
      <c r="G5597" s="1" t="b">
        <f t="shared" ca="1" si="88"/>
        <v>1</v>
      </c>
      <c r="H5597" s="1505" cm="1">
        <f t="array" aca="1" ref="H5597" ca="1">IF(I5597&lt;&gt;"",INDIRECT("'"&amp;I5597&amp;"'!"&amp;J5597),"")</f>
        <v>0</v>
      </c>
      <c r="I5597" s="1510" t="s">
        <v>5915</v>
      </c>
      <c r="J5597" s="1506" t="s">
        <v>5893</v>
      </c>
      <c r="K5597" s="4"/>
    </row>
    <row r="5598" spans="1:11" ht="15">
      <c r="A5598">
        <v>5539</v>
      </c>
      <c r="B5598" s="721">
        <f>'Revenues 10-15'!F127</f>
        <v>0</v>
      </c>
      <c r="F5598" s="4"/>
      <c r="G5598" s="1" t="b">
        <f t="shared" ca="1" si="88"/>
        <v>1</v>
      </c>
      <c r="H5598" s="1505" cm="1">
        <f t="array" aca="1" ref="H5598" ca="1">IF(I5598&lt;&gt;"",INDIRECT("'"&amp;I5598&amp;"'!"&amp;J5598),"")</f>
        <v>0</v>
      </c>
      <c r="I5598" s="1510" t="s">
        <v>5915</v>
      </c>
      <c r="J5598" s="1506" t="s">
        <v>5290</v>
      </c>
      <c r="K5598" s="4"/>
    </row>
    <row r="5599" spans="1:11" ht="15">
      <c r="A5599">
        <v>5540</v>
      </c>
      <c r="B5599" s="721">
        <f>'Revenues 10-15'!F128</f>
        <v>0</v>
      </c>
      <c r="C5599" s="2" t="s">
        <v>504</v>
      </c>
      <c r="F5599" s="4"/>
      <c r="G5599" s="1" t="b">
        <f t="shared" ca="1" si="88"/>
        <v>1</v>
      </c>
      <c r="H5599" s="1505" cm="1">
        <f t="array" aca="1" ref="H5599" ca="1">IF(I5599&lt;&gt;"",INDIRECT("'"&amp;I5599&amp;"'!"&amp;J5599),"")</f>
        <v>0</v>
      </c>
      <c r="I5599" s="1510" t="s">
        <v>5915</v>
      </c>
      <c r="J5599" s="1506" t="s">
        <v>5291</v>
      </c>
      <c r="K5599" s="4"/>
    </row>
    <row r="5600" spans="1:11" ht="15">
      <c r="A5600">
        <v>5541</v>
      </c>
      <c r="B5600" s="721">
        <f>'Revenues 10-15'!F129</f>
        <v>0</v>
      </c>
      <c r="F5600" s="4"/>
      <c r="G5600" s="1" t="b">
        <f t="shared" ref="G5600:G5663" ca="1" si="89">H5600=B5600</f>
        <v>1</v>
      </c>
      <c r="H5600" s="1505" cm="1">
        <f t="array" aca="1" ref="H5600" ca="1">IF(I5600&lt;&gt;"",INDIRECT("'"&amp;I5600&amp;"'!"&amp;J5600),"")</f>
        <v>0</v>
      </c>
      <c r="I5600" s="1510" t="s">
        <v>5915</v>
      </c>
      <c r="J5600" s="1506" t="s">
        <v>5807</v>
      </c>
      <c r="K5600" s="4"/>
    </row>
    <row r="5601" spans="1:11" ht="15">
      <c r="A5601" s="5">
        <v>5542</v>
      </c>
      <c r="B5601" s="721"/>
      <c r="F5601" s="4" t="s">
        <v>4914</v>
      </c>
      <c r="G5601" s="1" t="b">
        <f t="shared" ca="1" si="89"/>
        <v>1</v>
      </c>
      <c r="H5601" s="1505" t="str" cm="1">
        <f t="array" aca="1" ref="H5601" ca="1">IF(I5601&lt;&gt;"",INDIRECT("'"&amp;I5601&amp;"'!"&amp;J5601),"")</f>
        <v/>
      </c>
      <c r="I5601" s="1510"/>
      <c r="J5601" s="1506"/>
      <c r="K5601" s="4"/>
    </row>
    <row r="5602" spans="1:11" ht="15">
      <c r="A5602">
        <v>5543</v>
      </c>
      <c r="B5602" s="721">
        <f>'Revenues 10-15'!F130</f>
        <v>0</v>
      </c>
      <c r="F5602" s="4"/>
      <c r="G5602" s="1" t="b">
        <f t="shared" ca="1" si="89"/>
        <v>1</v>
      </c>
      <c r="H5602" s="1505" cm="1">
        <f t="array" aca="1" ref="H5602" ca="1">IF(I5602&lt;&gt;"",INDIRECT("'"&amp;I5602&amp;"'!"&amp;J5602),"")</f>
        <v>0</v>
      </c>
      <c r="I5602" s="1510" t="s">
        <v>5915</v>
      </c>
      <c r="J5602" s="1506" t="s">
        <v>6196</v>
      </c>
      <c r="K5602" s="4"/>
    </row>
    <row r="5603" spans="1:11" ht="15">
      <c r="A5603" s="5">
        <v>5544</v>
      </c>
      <c r="B5603" s="721"/>
      <c r="F5603" s="4" t="s">
        <v>4914</v>
      </c>
      <c r="G5603" s="1" t="b">
        <f t="shared" ca="1" si="89"/>
        <v>1</v>
      </c>
      <c r="H5603" s="1505" t="str" cm="1">
        <f t="array" aca="1" ref="H5603" ca="1">IF(I5603&lt;&gt;"",INDIRECT("'"&amp;I5603&amp;"'!"&amp;J5603),"")</f>
        <v/>
      </c>
      <c r="I5603" s="1510"/>
      <c r="J5603" s="1506"/>
      <c r="K5603" s="4"/>
    </row>
    <row r="5604" spans="1:11" ht="15">
      <c r="A5604">
        <v>5545</v>
      </c>
      <c r="B5604" s="721">
        <f>'Revenues 10-15'!F131</f>
        <v>0</v>
      </c>
      <c r="F5604" s="4"/>
      <c r="G5604" s="1" t="b">
        <f t="shared" ca="1" si="89"/>
        <v>1</v>
      </c>
      <c r="H5604" s="1505" cm="1">
        <f t="array" aca="1" ref="H5604" ca="1">IF(I5604&lt;&gt;"",INDIRECT("'"&amp;I5604&amp;"'!"&amp;J5604),"")</f>
        <v>0</v>
      </c>
      <c r="I5604" s="1510" t="s">
        <v>5915</v>
      </c>
      <c r="J5604" s="1506" t="s">
        <v>5292</v>
      </c>
      <c r="K5604" s="4"/>
    </row>
    <row r="5605" spans="1:11" ht="15">
      <c r="A5605" s="5">
        <v>5546</v>
      </c>
      <c r="B5605" s="721"/>
      <c r="F5605" s="4" t="s">
        <v>4914</v>
      </c>
      <c r="G5605" s="1" t="b">
        <f t="shared" ca="1" si="89"/>
        <v>1</v>
      </c>
      <c r="H5605" s="1505" t="str" cm="1">
        <f t="array" aca="1" ref="H5605" ca="1">IF(I5605&lt;&gt;"",INDIRECT("'"&amp;I5605&amp;"'!"&amp;J5605),"")</f>
        <v/>
      </c>
      <c r="I5605" s="1510"/>
      <c r="J5605" s="1506"/>
      <c r="K5605" s="4"/>
    </row>
    <row r="5606" spans="1:11" ht="15">
      <c r="A5606" s="5">
        <v>5547</v>
      </c>
      <c r="B5606" s="721"/>
      <c r="F5606" s="4" t="s">
        <v>4914</v>
      </c>
      <c r="G5606" s="1" t="b">
        <f t="shared" ca="1" si="89"/>
        <v>1</v>
      </c>
      <c r="H5606" s="1505" t="str" cm="1">
        <f t="array" aca="1" ref="H5606" ca="1">IF(I5606&lt;&gt;"",INDIRECT("'"&amp;I5606&amp;"'!"&amp;J5606),"")</f>
        <v/>
      </c>
      <c r="I5606" s="1510"/>
      <c r="J5606" s="1506"/>
      <c r="K5606" s="4"/>
    </row>
    <row r="5607" spans="1:11" ht="15">
      <c r="A5607">
        <v>5548</v>
      </c>
      <c r="B5607" s="721">
        <f>'Revenues 10-15'!F132</f>
        <v>0</v>
      </c>
      <c r="F5607" s="4"/>
      <c r="G5607" s="1" t="b">
        <f t="shared" ca="1" si="89"/>
        <v>1</v>
      </c>
      <c r="H5607" s="1505" cm="1">
        <f t="array" aca="1" ref="H5607" ca="1">IF(I5607&lt;&gt;"",INDIRECT("'"&amp;I5607&amp;"'!"&amp;J5607),"")</f>
        <v>0</v>
      </c>
      <c r="I5607" s="1510" t="s">
        <v>5915</v>
      </c>
      <c r="J5607" s="1506" t="s">
        <v>5293</v>
      </c>
      <c r="K5607" s="4"/>
    </row>
    <row r="5608" spans="1:11" ht="15">
      <c r="A5608" s="5">
        <v>5549</v>
      </c>
      <c r="B5608" s="721"/>
      <c r="F5608" s="4" t="s">
        <v>4914</v>
      </c>
      <c r="G5608" s="1" t="b">
        <f t="shared" ca="1" si="89"/>
        <v>1</v>
      </c>
      <c r="H5608" s="1505" t="str" cm="1">
        <f t="array" aca="1" ref="H5608" ca="1">IF(I5608&lt;&gt;"",INDIRECT("'"&amp;I5608&amp;"'!"&amp;J5608),"")</f>
        <v/>
      </c>
      <c r="I5608" s="1510"/>
      <c r="J5608" s="1506"/>
      <c r="K5608" s="4"/>
    </row>
    <row r="5609" spans="1:11" ht="15">
      <c r="A5609" s="5">
        <v>5550</v>
      </c>
      <c r="B5609" s="721"/>
      <c r="F5609" s="4" t="s">
        <v>4914</v>
      </c>
      <c r="G5609" s="1" t="b">
        <f t="shared" ca="1" si="89"/>
        <v>1</v>
      </c>
      <c r="H5609" s="1505" t="str" cm="1">
        <f t="array" aca="1" ref="H5609" ca="1">IF(I5609&lt;&gt;"",INDIRECT("'"&amp;I5609&amp;"'!"&amp;J5609),"")</f>
        <v/>
      </c>
      <c r="I5609" s="1510"/>
      <c r="J5609" s="1506"/>
      <c r="K5609" s="4"/>
    </row>
    <row r="5610" spans="1:11" ht="15">
      <c r="A5610" s="5">
        <v>5551</v>
      </c>
      <c r="B5610" s="721"/>
      <c r="F5610" s="4" t="s">
        <v>4914</v>
      </c>
      <c r="G5610" s="1" t="b">
        <f t="shared" ca="1" si="89"/>
        <v>1</v>
      </c>
      <c r="H5610" s="1505" t="str" cm="1">
        <f t="array" aca="1" ref="H5610" ca="1">IF(I5610&lt;&gt;"",INDIRECT("'"&amp;I5610&amp;"'!"&amp;J5610),"")</f>
        <v/>
      </c>
      <c r="I5610" s="1510"/>
      <c r="J5610" s="1506"/>
      <c r="K5610" s="4"/>
    </row>
    <row r="5611" spans="1:11" ht="15">
      <c r="A5611" s="5">
        <v>5552</v>
      </c>
      <c r="B5611" s="721"/>
      <c r="F5611" s="4" t="s">
        <v>4914</v>
      </c>
      <c r="G5611" s="1" t="b">
        <f t="shared" ca="1" si="89"/>
        <v>1</v>
      </c>
      <c r="H5611" s="1505" t="str" cm="1">
        <f t="array" aca="1" ref="H5611" ca="1">IF(I5611&lt;&gt;"",INDIRECT("'"&amp;I5611&amp;"'!"&amp;J5611),"")</f>
        <v/>
      </c>
      <c r="I5611" s="1510"/>
      <c r="J5611" s="1506"/>
      <c r="K5611" s="4"/>
    </row>
    <row r="5612" spans="1:11" ht="15">
      <c r="A5612">
        <v>5553</v>
      </c>
      <c r="B5612" s="721">
        <f>'Revenues 10-15'!F134</f>
        <v>0</v>
      </c>
      <c r="F5612" s="4"/>
      <c r="G5612" s="1" t="b">
        <f t="shared" ca="1" si="89"/>
        <v>1</v>
      </c>
      <c r="H5612" s="1505" cm="1">
        <f t="array" aca="1" ref="H5612" ca="1">IF(I5612&lt;&gt;"",INDIRECT("'"&amp;I5612&amp;"'!"&amp;J5612),"")</f>
        <v>0</v>
      </c>
      <c r="I5612" s="1510" t="s">
        <v>5915</v>
      </c>
      <c r="J5612" s="1506" t="s">
        <v>5679</v>
      </c>
      <c r="K5612" s="4"/>
    </row>
    <row r="5613" spans="1:11" ht="15">
      <c r="A5613">
        <v>5554</v>
      </c>
      <c r="B5613" s="721">
        <f>'Revenues 10-15'!F154</f>
        <v>5761847</v>
      </c>
      <c r="F5613" s="4"/>
      <c r="G5613" s="1" t="b">
        <f t="shared" ca="1" si="89"/>
        <v>1</v>
      </c>
      <c r="H5613" s="1505" cm="1">
        <f t="array" aca="1" ref="H5613" ca="1">IF(I5613&lt;&gt;"",INDIRECT("'"&amp;I5613&amp;"'!"&amp;J5613),"")</f>
        <v>5761847</v>
      </c>
      <c r="I5613" s="1510" t="s">
        <v>5915</v>
      </c>
      <c r="J5613" s="1506" t="s">
        <v>6197</v>
      </c>
      <c r="K5613" s="4"/>
    </row>
    <row r="5614" spans="1:11" ht="15">
      <c r="A5614" s="5">
        <v>5555</v>
      </c>
      <c r="B5614" s="721"/>
      <c r="C5614" s="2" t="s">
        <v>504</v>
      </c>
      <c r="F5614" s="4" t="s">
        <v>4914</v>
      </c>
      <c r="G5614" s="1" t="b">
        <f t="shared" ca="1" si="89"/>
        <v>1</v>
      </c>
      <c r="H5614" s="1505" t="str" cm="1">
        <f t="array" aca="1" ref="H5614" ca="1">IF(I5614&lt;&gt;"",INDIRECT("'"&amp;I5614&amp;"'!"&amp;J5614),"")</f>
        <v/>
      </c>
      <c r="I5614" s="1510"/>
      <c r="J5614" s="1506"/>
      <c r="K5614" s="4"/>
    </row>
    <row r="5615" spans="1:11" ht="15">
      <c r="A5615">
        <v>5556</v>
      </c>
      <c r="B5615" s="721">
        <f>'Revenues 10-15'!F155</f>
        <v>8961403</v>
      </c>
      <c r="F5615" s="4"/>
      <c r="G5615" s="1" t="b">
        <f t="shared" ca="1" si="89"/>
        <v>1</v>
      </c>
      <c r="H5615" s="1505" cm="1">
        <f t="array" aca="1" ref="H5615" ca="1">IF(I5615&lt;&gt;"",INDIRECT("'"&amp;I5615&amp;"'!"&amp;J5615),"")</f>
        <v>8961403</v>
      </c>
      <c r="I5615" s="1510" t="s">
        <v>5915</v>
      </c>
      <c r="J5615" s="1506" t="s">
        <v>5295</v>
      </c>
      <c r="K5615" s="4"/>
    </row>
    <row r="5616" spans="1:11" ht="15">
      <c r="A5616">
        <v>5557</v>
      </c>
      <c r="B5616" s="721">
        <f>'Revenues 10-15'!F157</f>
        <v>14723250</v>
      </c>
      <c r="F5616" s="4"/>
      <c r="G5616" s="1" t="b">
        <f t="shared" ca="1" si="89"/>
        <v>1</v>
      </c>
      <c r="H5616" s="1505" cm="1">
        <f t="array" aca="1" ref="H5616" ca="1">IF(I5616&lt;&gt;"",INDIRECT("'"&amp;I5616&amp;"'!"&amp;J5616),"")</f>
        <v>14723250</v>
      </c>
      <c r="I5616" s="1510" t="s">
        <v>5915</v>
      </c>
      <c r="J5616" s="1506" t="s">
        <v>6198</v>
      </c>
      <c r="K5616" s="4"/>
    </row>
    <row r="5617" spans="1:11" ht="15">
      <c r="A5617">
        <v>5558</v>
      </c>
      <c r="B5617" s="721">
        <f>'Revenues 10-15'!F159</f>
        <v>0</v>
      </c>
      <c r="F5617" s="4"/>
      <c r="G5617" s="1" t="b">
        <f t="shared" ca="1" si="89"/>
        <v>1</v>
      </c>
      <c r="H5617" s="1505" cm="1">
        <f t="array" aca="1" ref="H5617" ca="1">IF(I5617&lt;&gt;"",INDIRECT("'"&amp;I5617&amp;"'!"&amp;J5617),"")</f>
        <v>0</v>
      </c>
      <c r="I5617" s="1510" t="s">
        <v>5915</v>
      </c>
      <c r="J5617" s="1506" t="s">
        <v>6199</v>
      </c>
      <c r="K5617" s="4"/>
    </row>
    <row r="5618" spans="1:11" ht="15">
      <c r="A5618" s="5">
        <v>5559</v>
      </c>
      <c r="B5618" s="721"/>
      <c r="C5618" s="2" t="s">
        <v>504</v>
      </c>
      <c r="F5618" s="4" t="s">
        <v>4914</v>
      </c>
      <c r="G5618" s="1" t="b">
        <f t="shared" ca="1" si="89"/>
        <v>1</v>
      </c>
      <c r="H5618" s="1505" t="str" cm="1">
        <f t="array" aca="1" ref="H5618" ca="1">IF(I5618&lt;&gt;"",INDIRECT("'"&amp;I5618&amp;"'!"&amp;J5618),"")</f>
        <v/>
      </c>
      <c r="I5618" s="1510"/>
      <c r="J5618" s="1506"/>
      <c r="K5618" s="4"/>
    </row>
    <row r="5619" spans="1:11" ht="15">
      <c r="A5619" s="5">
        <v>5560</v>
      </c>
      <c r="B5619" s="721"/>
      <c r="F5619" s="4" t="s">
        <v>4914</v>
      </c>
      <c r="G5619" s="1" t="b">
        <f t="shared" ca="1" si="89"/>
        <v>1</v>
      </c>
      <c r="H5619" s="1505" t="str" cm="1">
        <f t="array" aca="1" ref="H5619" ca="1">IF(I5619&lt;&gt;"",INDIRECT("'"&amp;I5619&amp;"'!"&amp;J5619),"")</f>
        <v/>
      </c>
      <c r="I5619" s="1510"/>
      <c r="J5619" s="1506"/>
      <c r="K5619" s="4"/>
    </row>
    <row r="5620" spans="1:11" ht="15">
      <c r="A5620" s="5">
        <v>5561</v>
      </c>
      <c r="B5620" s="721"/>
      <c r="F5620" s="4" t="s">
        <v>4914</v>
      </c>
      <c r="G5620" s="1" t="b">
        <f t="shared" ca="1" si="89"/>
        <v>1</v>
      </c>
      <c r="H5620" s="1505" t="str" cm="1">
        <f t="array" aca="1" ref="H5620" ca="1">IF(I5620&lt;&gt;"",INDIRECT("'"&amp;I5620&amp;"'!"&amp;J5620),"")</f>
        <v/>
      </c>
      <c r="I5620" s="1510"/>
      <c r="J5620" s="1506"/>
      <c r="K5620" s="4"/>
    </row>
    <row r="5621" spans="1:11" ht="15">
      <c r="A5621" s="5">
        <v>5562</v>
      </c>
      <c r="B5621" s="721"/>
      <c r="F5621" s="4" t="s">
        <v>4914</v>
      </c>
      <c r="G5621" s="1" t="b">
        <f t="shared" ca="1" si="89"/>
        <v>1</v>
      </c>
      <c r="H5621" s="1505" t="str" cm="1">
        <f t="array" aca="1" ref="H5621" ca="1">IF(I5621&lt;&gt;"",INDIRECT("'"&amp;I5621&amp;"'!"&amp;J5621),"")</f>
        <v/>
      </c>
      <c r="I5621" s="1510"/>
      <c r="J5621" s="1506"/>
      <c r="K5621" s="4"/>
    </row>
    <row r="5622" spans="1:11" ht="15">
      <c r="A5622" s="5">
        <v>5563</v>
      </c>
      <c r="B5622" s="721"/>
      <c r="F5622" s="4" t="s">
        <v>4914</v>
      </c>
      <c r="G5622" s="1" t="b">
        <f t="shared" ca="1" si="89"/>
        <v>1</v>
      </c>
      <c r="H5622" s="1505" t="str" cm="1">
        <f t="array" aca="1" ref="H5622" ca="1">IF(I5622&lt;&gt;"",INDIRECT("'"&amp;I5622&amp;"'!"&amp;J5622),"")</f>
        <v/>
      </c>
      <c r="I5622" s="1510"/>
      <c r="J5622" s="1506"/>
      <c r="K5622" s="4"/>
    </row>
    <row r="5623" spans="1:11" ht="15">
      <c r="A5623">
        <v>5564</v>
      </c>
      <c r="B5623" s="721">
        <f>'Revenues 10-15'!F160</f>
        <v>0</v>
      </c>
      <c r="F5623" s="4"/>
      <c r="G5623" s="1" t="b">
        <f t="shared" ca="1" si="89"/>
        <v>1</v>
      </c>
      <c r="H5623" s="1505" cm="1">
        <f t="array" aca="1" ref="H5623" ca="1">IF(I5623&lt;&gt;"",INDIRECT("'"&amp;I5623&amp;"'!"&amp;J5623),"")</f>
        <v>0</v>
      </c>
      <c r="I5623" s="1510" t="s">
        <v>5915</v>
      </c>
      <c r="J5623" s="1506" t="s">
        <v>6200</v>
      </c>
      <c r="K5623" s="4"/>
    </row>
    <row r="5624" spans="1:11" ht="15">
      <c r="A5624" s="5">
        <v>5565</v>
      </c>
      <c r="B5624" s="721"/>
      <c r="F5624" s="4" t="s">
        <v>4914</v>
      </c>
      <c r="G5624" s="1" t="b">
        <f t="shared" ca="1" si="89"/>
        <v>1</v>
      </c>
      <c r="H5624" s="1505" t="str" cm="1">
        <f t="array" aca="1" ref="H5624" ca="1">IF(I5624&lt;&gt;"",INDIRECT("'"&amp;I5624&amp;"'!"&amp;J5624),"")</f>
        <v/>
      </c>
      <c r="I5624" s="1510"/>
      <c r="J5624" s="1506"/>
      <c r="K5624" s="4"/>
    </row>
    <row r="5625" spans="1:11" ht="15">
      <c r="A5625">
        <v>5566</v>
      </c>
      <c r="B5625" s="721">
        <f>'Revenues 10-15'!F161</f>
        <v>0</v>
      </c>
      <c r="F5625" s="4"/>
      <c r="G5625" s="1" t="b">
        <f t="shared" ca="1" si="89"/>
        <v>1</v>
      </c>
      <c r="H5625" s="1505" cm="1">
        <f t="array" aca="1" ref="H5625" ca="1">IF(I5625&lt;&gt;"",INDIRECT("'"&amp;I5625&amp;"'!"&amp;J5625),"")</f>
        <v>0</v>
      </c>
      <c r="I5625" s="1510" t="s">
        <v>5915</v>
      </c>
      <c r="J5625" s="1506" t="s">
        <v>6201</v>
      </c>
      <c r="K5625" s="4"/>
    </row>
    <row r="5626" spans="1:11" ht="15">
      <c r="A5626" s="5">
        <v>5567</v>
      </c>
      <c r="B5626" s="721"/>
      <c r="F5626" s="4" t="s">
        <v>4914</v>
      </c>
      <c r="G5626" s="1" t="b">
        <f t="shared" ca="1" si="89"/>
        <v>1</v>
      </c>
      <c r="H5626" s="1505" t="str" cm="1">
        <f t="array" aca="1" ref="H5626" ca="1">IF(I5626&lt;&gt;"",INDIRECT("'"&amp;I5626&amp;"'!"&amp;J5626),"")</f>
        <v/>
      </c>
      <c r="I5626" s="1510"/>
      <c r="J5626" s="1506"/>
      <c r="K5626" s="4"/>
    </row>
    <row r="5627" spans="1:11" ht="15">
      <c r="A5627" s="5">
        <v>5568</v>
      </c>
      <c r="B5627" s="721"/>
      <c r="F5627" s="4" t="s">
        <v>4914</v>
      </c>
      <c r="G5627" s="1" t="b">
        <f t="shared" ca="1" si="89"/>
        <v>1</v>
      </c>
      <c r="H5627" s="1505" t="str" cm="1">
        <f t="array" aca="1" ref="H5627" ca="1">IF(I5627&lt;&gt;"",INDIRECT("'"&amp;I5627&amp;"'!"&amp;J5627),"")</f>
        <v/>
      </c>
      <c r="I5627" s="1510"/>
      <c r="J5627" s="1506"/>
      <c r="K5627" s="4"/>
    </row>
    <row r="5628" spans="1:11" ht="15">
      <c r="A5628" s="5">
        <v>5569</v>
      </c>
      <c r="B5628" s="721"/>
      <c r="D5628" s="4" t="s">
        <v>1385</v>
      </c>
      <c r="F5628" s="4" t="s">
        <v>4914</v>
      </c>
      <c r="G5628" s="1" t="b">
        <f t="shared" ca="1" si="89"/>
        <v>1</v>
      </c>
      <c r="H5628" s="1505" t="str" cm="1">
        <f t="array" aca="1" ref="H5628" ca="1">IF(I5628&lt;&gt;"",INDIRECT("'"&amp;I5628&amp;"'!"&amp;J5628),"")</f>
        <v/>
      </c>
      <c r="I5628" s="1510"/>
      <c r="J5628" s="1506"/>
      <c r="K5628" s="4"/>
    </row>
    <row r="5629" spans="1:11" ht="15">
      <c r="A5629" s="5">
        <v>5570</v>
      </c>
      <c r="B5629" s="721"/>
      <c r="D5629" s="4" t="s">
        <v>1385</v>
      </c>
      <c r="F5629" s="4" t="s">
        <v>4914</v>
      </c>
      <c r="G5629" s="1" t="b">
        <f t="shared" ca="1" si="89"/>
        <v>1</v>
      </c>
      <c r="H5629" s="1505" t="str" cm="1">
        <f t="array" aca="1" ref="H5629" ca="1">IF(I5629&lt;&gt;"",INDIRECT("'"&amp;I5629&amp;"'!"&amp;J5629),"")</f>
        <v/>
      </c>
      <c r="I5629" s="1510"/>
      <c r="J5629" s="1506"/>
      <c r="K5629" s="4"/>
    </row>
    <row r="5630" spans="1:11" ht="15">
      <c r="A5630" s="5">
        <v>5571</v>
      </c>
      <c r="B5630" s="721"/>
      <c r="F5630" s="4" t="s">
        <v>4914</v>
      </c>
      <c r="G5630" s="1" t="b">
        <f t="shared" ca="1" si="89"/>
        <v>1</v>
      </c>
      <c r="H5630" s="1505" t="str" cm="1">
        <f t="array" aca="1" ref="H5630" ca="1">IF(I5630&lt;&gt;"",INDIRECT("'"&amp;I5630&amp;"'!"&amp;J5630),"")</f>
        <v/>
      </c>
      <c r="I5630" s="1510"/>
      <c r="J5630" s="1506"/>
      <c r="K5630" s="4"/>
    </row>
    <row r="5631" spans="1:11" ht="15">
      <c r="A5631" s="5">
        <v>5572</v>
      </c>
      <c r="B5631" s="721"/>
      <c r="F5631" s="4" t="s">
        <v>4914</v>
      </c>
      <c r="G5631" s="1" t="b">
        <f t="shared" ca="1" si="89"/>
        <v>1</v>
      </c>
      <c r="H5631" s="1505" t="str" cm="1">
        <f t="array" aca="1" ref="H5631" ca="1">IF(I5631&lt;&gt;"",INDIRECT("'"&amp;I5631&amp;"'!"&amp;J5631),"")</f>
        <v/>
      </c>
      <c r="I5631" s="1510"/>
      <c r="J5631" s="1506"/>
      <c r="K5631" s="4"/>
    </row>
    <row r="5632" spans="1:11" ht="15">
      <c r="A5632" s="5">
        <v>5573</v>
      </c>
      <c r="B5632" s="721"/>
      <c r="F5632" s="4" t="s">
        <v>4914</v>
      </c>
      <c r="G5632" s="1" t="b">
        <f t="shared" ca="1" si="89"/>
        <v>1</v>
      </c>
      <c r="H5632" s="1505" t="str" cm="1">
        <f t="array" aca="1" ref="H5632" ca="1">IF(I5632&lt;&gt;"",INDIRECT("'"&amp;I5632&amp;"'!"&amp;J5632),"")</f>
        <v/>
      </c>
      <c r="I5632" s="1510"/>
      <c r="J5632" s="1506"/>
      <c r="K5632" s="4"/>
    </row>
    <row r="5633" spans="1:11" ht="15">
      <c r="A5633" s="5">
        <v>5574</v>
      </c>
      <c r="B5633" s="721"/>
      <c r="F5633" s="4" t="s">
        <v>4914</v>
      </c>
      <c r="G5633" s="1" t="b">
        <f t="shared" ca="1" si="89"/>
        <v>1</v>
      </c>
      <c r="H5633" s="1505" t="str" cm="1">
        <f t="array" aca="1" ref="H5633" ca="1">IF(I5633&lt;&gt;"",INDIRECT("'"&amp;I5633&amp;"'!"&amp;J5633),"")</f>
        <v/>
      </c>
      <c r="I5633" s="1510"/>
      <c r="J5633" s="1506"/>
      <c r="K5633" s="4"/>
    </row>
    <row r="5634" spans="1:11" ht="15">
      <c r="A5634" s="5">
        <v>5575</v>
      </c>
      <c r="B5634" s="721"/>
      <c r="F5634" s="4" t="s">
        <v>4914</v>
      </c>
      <c r="G5634" s="1" t="b">
        <f t="shared" ca="1" si="89"/>
        <v>1</v>
      </c>
      <c r="H5634" s="1505" t="str" cm="1">
        <f t="array" aca="1" ref="H5634" ca="1">IF(I5634&lt;&gt;"",INDIRECT("'"&amp;I5634&amp;"'!"&amp;J5634),"")</f>
        <v/>
      </c>
      <c r="I5634" s="1510"/>
      <c r="J5634" s="1506"/>
      <c r="K5634" s="4"/>
    </row>
    <row r="5635" spans="1:11" ht="15">
      <c r="A5635" s="5">
        <v>5576</v>
      </c>
      <c r="B5635" s="721"/>
      <c r="F5635" s="4" t="s">
        <v>4914</v>
      </c>
      <c r="G5635" s="1" t="b">
        <f t="shared" ca="1" si="89"/>
        <v>1</v>
      </c>
      <c r="H5635" s="1505" t="str" cm="1">
        <f t="array" aca="1" ref="H5635" ca="1">IF(I5635&lt;&gt;"",INDIRECT("'"&amp;I5635&amp;"'!"&amp;J5635),"")</f>
        <v/>
      </c>
      <c r="I5635" s="1510"/>
      <c r="J5635" s="1506"/>
      <c r="K5635" s="4"/>
    </row>
    <row r="5636" spans="1:11" ht="15">
      <c r="A5636" s="5">
        <v>5577</v>
      </c>
      <c r="B5636" s="721"/>
      <c r="F5636" s="4" t="s">
        <v>4914</v>
      </c>
      <c r="G5636" s="1" t="b">
        <f t="shared" ca="1" si="89"/>
        <v>1</v>
      </c>
      <c r="H5636" s="1505" t="str" cm="1">
        <f t="array" aca="1" ref="H5636" ca="1">IF(I5636&lt;&gt;"",INDIRECT("'"&amp;I5636&amp;"'!"&amp;J5636),"")</f>
        <v/>
      </c>
      <c r="I5636" s="1510"/>
      <c r="J5636" s="1506"/>
      <c r="K5636" s="4"/>
    </row>
    <row r="5637" spans="1:11" ht="15">
      <c r="A5637" s="5">
        <v>5578</v>
      </c>
      <c r="B5637" s="721"/>
      <c r="F5637" s="4" t="s">
        <v>4914</v>
      </c>
      <c r="G5637" s="1" t="b">
        <f t="shared" ca="1" si="89"/>
        <v>1</v>
      </c>
      <c r="H5637" s="1505" t="str" cm="1">
        <f t="array" aca="1" ref="H5637" ca="1">IF(I5637&lt;&gt;"",INDIRECT("'"&amp;I5637&amp;"'!"&amp;J5637),"")</f>
        <v/>
      </c>
      <c r="I5637" s="1510"/>
      <c r="J5637" s="1506"/>
      <c r="K5637" s="4"/>
    </row>
    <row r="5638" spans="1:11" ht="15">
      <c r="A5638" s="5">
        <v>5579</v>
      </c>
      <c r="B5638" s="721"/>
      <c r="F5638" s="4" t="s">
        <v>4914</v>
      </c>
      <c r="G5638" s="1" t="b">
        <f t="shared" ca="1" si="89"/>
        <v>1</v>
      </c>
      <c r="H5638" s="1505" t="str" cm="1">
        <f t="array" aca="1" ref="H5638" ca="1">IF(I5638&lt;&gt;"",INDIRECT("'"&amp;I5638&amp;"'!"&amp;J5638),"")</f>
        <v/>
      </c>
      <c r="I5638" s="1510"/>
      <c r="J5638" s="1506"/>
      <c r="K5638" s="4"/>
    </row>
    <row r="5639" spans="1:11" ht="15">
      <c r="A5639" s="5">
        <v>5580</v>
      </c>
      <c r="B5639" s="721"/>
      <c r="F5639" s="4" t="s">
        <v>4914</v>
      </c>
      <c r="G5639" s="1" t="b">
        <f t="shared" ca="1" si="89"/>
        <v>1</v>
      </c>
      <c r="H5639" s="1505" t="str" cm="1">
        <f t="array" aca="1" ref="H5639" ca="1">IF(I5639&lt;&gt;"",INDIRECT("'"&amp;I5639&amp;"'!"&amp;J5639),"")</f>
        <v/>
      </c>
      <c r="I5639" s="1510"/>
      <c r="J5639" s="1506"/>
      <c r="K5639" s="4"/>
    </row>
    <row r="5640" spans="1:11" ht="15">
      <c r="A5640" s="5">
        <v>5581</v>
      </c>
      <c r="B5640" s="721"/>
      <c r="F5640" s="4" t="s">
        <v>4914</v>
      </c>
      <c r="G5640" s="1" t="b">
        <f t="shared" ca="1" si="89"/>
        <v>1</v>
      </c>
      <c r="H5640" s="1505" t="str" cm="1">
        <f t="array" aca="1" ref="H5640" ca="1">IF(I5640&lt;&gt;"",INDIRECT("'"&amp;I5640&amp;"'!"&amp;J5640),"")</f>
        <v/>
      </c>
      <c r="I5640" s="1510"/>
      <c r="J5640" s="1506"/>
      <c r="K5640" s="4"/>
    </row>
    <row r="5641" spans="1:11" ht="15">
      <c r="A5641" s="5">
        <v>5582</v>
      </c>
      <c r="B5641" s="721"/>
      <c r="F5641" s="4" t="s">
        <v>4914</v>
      </c>
      <c r="G5641" s="1" t="b">
        <f t="shared" ca="1" si="89"/>
        <v>1</v>
      </c>
      <c r="H5641" s="1505" t="str" cm="1">
        <f t="array" aca="1" ref="H5641" ca="1">IF(I5641&lt;&gt;"",INDIRECT("'"&amp;I5641&amp;"'!"&amp;J5641),"")</f>
        <v/>
      </c>
      <c r="I5641" s="1510"/>
      <c r="J5641" s="1506"/>
      <c r="K5641" s="4"/>
    </row>
    <row r="5642" spans="1:11" ht="15">
      <c r="A5642">
        <v>5583</v>
      </c>
      <c r="B5642" s="721">
        <f>'Revenues 10-15'!F171</f>
        <v>14723250</v>
      </c>
      <c r="F5642" s="4"/>
      <c r="G5642" s="1" t="b">
        <f t="shared" ca="1" si="89"/>
        <v>1</v>
      </c>
      <c r="H5642" s="1505" cm="1">
        <f t="array" aca="1" ref="H5642" ca="1">IF(I5642&lt;&gt;"",INDIRECT("'"&amp;I5642&amp;"'!"&amp;J5642),"")</f>
        <v>14723250</v>
      </c>
      <c r="I5642" s="1510" t="s">
        <v>5915</v>
      </c>
      <c r="J5642" s="1506" t="s">
        <v>6202</v>
      </c>
      <c r="K5642" s="4"/>
    </row>
    <row r="5643" spans="1:11" ht="15">
      <c r="A5643" s="5">
        <v>5584</v>
      </c>
      <c r="B5643" s="721"/>
      <c r="F5643" s="4" t="s">
        <v>4914</v>
      </c>
      <c r="G5643" s="1" t="b">
        <f t="shared" ca="1" si="89"/>
        <v>1</v>
      </c>
      <c r="H5643" s="1505" t="str" cm="1">
        <f t="array" aca="1" ref="H5643" ca="1">IF(I5643&lt;&gt;"",INDIRECT("'"&amp;I5643&amp;"'!"&amp;J5643),"")</f>
        <v/>
      </c>
      <c r="I5643" s="1510"/>
      <c r="J5643" s="1506"/>
      <c r="K5643" s="4"/>
    </row>
    <row r="5644" spans="1:11" ht="15">
      <c r="A5644" s="5">
        <v>5585</v>
      </c>
      <c r="B5644" s="721"/>
      <c r="C5644" s="2" t="s">
        <v>504</v>
      </c>
      <c r="F5644" s="4" t="s">
        <v>4914</v>
      </c>
      <c r="G5644" s="1" t="b">
        <f t="shared" ca="1" si="89"/>
        <v>1</v>
      </c>
      <c r="H5644" s="1505" t="str" cm="1">
        <f t="array" aca="1" ref="H5644" ca="1">IF(I5644&lt;&gt;"",INDIRECT("'"&amp;I5644&amp;"'!"&amp;J5644),"")</f>
        <v/>
      </c>
      <c r="I5644" s="1510"/>
      <c r="J5644" s="1506"/>
      <c r="K5644" s="4"/>
    </row>
    <row r="5645" spans="1:11" ht="15">
      <c r="A5645" s="5">
        <v>5586</v>
      </c>
      <c r="B5645" s="721"/>
      <c r="F5645" s="4" t="s">
        <v>4914</v>
      </c>
      <c r="G5645" s="1" t="b">
        <f t="shared" ca="1" si="89"/>
        <v>1</v>
      </c>
      <c r="H5645" s="1505" t="str" cm="1">
        <f t="array" aca="1" ref="H5645" ca="1">IF(I5645&lt;&gt;"",INDIRECT("'"&amp;I5645&amp;"'!"&amp;J5645),"")</f>
        <v/>
      </c>
      <c r="I5645" s="1510"/>
      <c r="J5645" s="1506"/>
      <c r="K5645" s="4"/>
    </row>
    <row r="5646" spans="1:11" ht="15">
      <c r="A5646" s="5">
        <v>5587</v>
      </c>
      <c r="B5646" s="721"/>
      <c r="F5646" s="4" t="s">
        <v>4914</v>
      </c>
      <c r="G5646" s="1" t="b">
        <f t="shared" ca="1" si="89"/>
        <v>1</v>
      </c>
      <c r="H5646" s="1505" t="str" cm="1">
        <f t="array" aca="1" ref="H5646" ca="1">IF(I5646&lt;&gt;"",INDIRECT("'"&amp;I5646&amp;"'!"&amp;J5646),"")</f>
        <v/>
      </c>
      <c r="I5646" s="1510"/>
      <c r="J5646" s="1506"/>
      <c r="K5646" s="4"/>
    </row>
    <row r="5647" spans="1:11" ht="15">
      <c r="A5647" s="5">
        <v>5588</v>
      </c>
      <c r="B5647" s="721"/>
      <c r="F5647" s="4" t="s">
        <v>4914</v>
      </c>
      <c r="G5647" s="1" t="b">
        <f t="shared" ca="1" si="89"/>
        <v>1</v>
      </c>
      <c r="H5647" s="1505" t="str" cm="1">
        <f t="array" aca="1" ref="H5647" ca="1">IF(I5647&lt;&gt;"",INDIRECT("'"&amp;I5647&amp;"'!"&amp;J5647),"")</f>
        <v/>
      </c>
      <c r="I5647" s="1510"/>
      <c r="J5647" s="1506"/>
      <c r="K5647" s="4"/>
    </row>
    <row r="5648" spans="1:11" ht="15">
      <c r="A5648" s="5">
        <v>5589</v>
      </c>
      <c r="B5648" s="721"/>
      <c r="F5648" s="4" t="s">
        <v>4914</v>
      </c>
      <c r="G5648" s="1" t="b">
        <f t="shared" ca="1" si="89"/>
        <v>1</v>
      </c>
      <c r="H5648" s="1505" t="str" cm="1">
        <f t="array" aca="1" ref="H5648" ca="1">IF(I5648&lt;&gt;"",INDIRECT("'"&amp;I5648&amp;"'!"&amp;J5648),"")</f>
        <v/>
      </c>
      <c r="I5648" s="1510"/>
      <c r="J5648" s="1506"/>
      <c r="K5648" s="4"/>
    </row>
    <row r="5649" spans="1:11" ht="15">
      <c r="A5649" s="5">
        <v>5590</v>
      </c>
      <c r="B5649" s="721"/>
      <c r="F5649" s="4" t="s">
        <v>4914</v>
      </c>
      <c r="G5649" s="1" t="b">
        <f t="shared" ca="1" si="89"/>
        <v>1</v>
      </c>
      <c r="H5649" s="1505" t="str" cm="1">
        <f t="array" aca="1" ref="H5649" ca="1">IF(I5649&lt;&gt;"",INDIRECT("'"&amp;I5649&amp;"'!"&amp;J5649),"")</f>
        <v/>
      </c>
      <c r="I5649" s="1510"/>
      <c r="J5649" s="1506"/>
      <c r="K5649" s="4"/>
    </row>
    <row r="5650" spans="1:11" ht="15">
      <c r="A5650" s="5">
        <v>5591</v>
      </c>
      <c r="B5650" s="721"/>
      <c r="F5650" s="4" t="s">
        <v>4914</v>
      </c>
      <c r="G5650" s="1" t="b">
        <f t="shared" ca="1" si="89"/>
        <v>1</v>
      </c>
      <c r="H5650" s="1505" t="str" cm="1">
        <f t="array" aca="1" ref="H5650" ca="1">IF(I5650&lt;&gt;"",INDIRECT("'"&amp;I5650&amp;"'!"&amp;J5650),"")</f>
        <v/>
      </c>
      <c r="I5650" s="1510"/>
      <c r="J5650" s="1506"/>
      <c r="K5650" s="4"/>
    </row>
    <row r="5651" spans="1:11" ht="15">
      <c r="A5651">
        <v>5592</v>
      </c>
      <c r="B5651" s="721">
        <f>'Revenues 10-15'!F172</f>
        <v>14723250</v>
      </c>
      <c r="F5651" s="4"/>
      <c r="G5651" s="1" t="b">
        <f t="shared" ca="1" si="89"/>
        <v>1</v>
      </c>
      <c r="H5651" s="1505" cm="1">
        <f t="array" aca="1" ref="H5651" ca="1">IF(I5651&lt;&gt;"",INDIRECT("'"&amp;I5651&amp;"'!"&amp;J5651),"")</f>
        <v>14723250</v>
      </c>
      <c r="I5651" s="1510" t="s">
        <v>5915</v>
      </c>
      <c r="J5651" s="1506" t="s">
        <v>6203</v>
      </c>
      <c r="K5651" s="4"/>
    </row>
    <row r="5652" spans="1:11" ht="15">
      <c r="A5652">
        <v>5593</v>
      </c>
      <c r="B5652" s="721">
        <f>'Revenues 10-15'!F175</f>
        <v>0</v>
      </c>
      <c r="F5652" s="4"/>
      <c r="G5652" s="1" t="b">
        <f t="shared" ca="1" si="89"/>
        <v>1</v>
      </c>
      <c r="H5652" s="1505" cm="1">
        <f t="array" aca="1" ref="H5652" ca="1">IF(I5652&lt;&gt;"",INDIRECT("'"&amp;I5652&amp;"'!"&amp;J5652),"")</f>
        <v>0</v>
      </c>
      <c r="I5652" s="1510" t="s">
        <v>5915</v>
      </c>
      <c r="J5652" s="1506" t="s">
        <v>6204</v>
      </c>
      <c r="K5652" s="4"/>
    </row>
    <row r="5653" spans="1:11" ht="15">
      <c r="A5653">
        <v>5594</v>
      </c>
      <c r="B5653" s="721">
        <f>'Revenues 10-15'!F177</f>
        <v>0</v>
      </c>
      <c r="C5653" s="2" t="s">
        <v>504</v>
      </c>
      <c r="F5653" s="4"/>
      <c r="G5653" s="1" t="b">
        <f t="shared" ca="1" si="89"/>
        <v>1</v>
      </c>
      <c r="H5653" s="1505" cm="1">
        <f t="array" aca="1" ref="H5653" ca="1">IF(I5653&lt;&gt;"",INDIRECT("'"&amp;I5653&amp;"'!"&amp;J5653),"")</f>
        <v>0</v>
      </c>
      <c r="I5653" s="1510" t="s">
        <v>5915</v>
      </c>
      <c r="J5653" s="1506" t="s">
        <v>6205</v>
      </c>
      <c r="K5653" s="4"/>
    </row>
    <row r="5654" spans="1:11" ht="15">
      <c r="A5654" s="5">
        <v>5595</v>
      </c>
      <c r="B5654" s="721"/>
      <c r="F5654" s="4" t="s">
        <v>4914</v>
      </c>
      <c r="G5654" s="1" t="b">
        <f t="shared" ca="1" si="89"/>
        <v>1</v>
      </c>
      <c r="H5654" s="1505" t="str" cm="1">
        <f t="array" aca="1" ref="H5654" ca="1">IF(I5654&lt;&gt;"",INDIRECT("'"&amp;I5654&amp;"'!"&amp;J5654),"")</f>
        <v/>
      </c>
      <c r="I5654" s="1510"/>
      <c r="J5654" s="1506"/>
      <c r="K5654" s="4"/>
    </row>
    <row r="5655" spans="1:11" ht="15">
      <c r="A5655" s="5">
        <v>5596</v>
      </c>
      <c r="B5655" s="721"/>
      <c r="C5655" s="2" t="s">
        <v>504</v>
      </c>
      <c r="F5655" s="4" t="s">
        <v>4914</v>
      </c>
      <c r="G5655" s="1" t="b">
        <f t="shared" ca="1" si="89"/>
        <v>1</v>
      </c>
      <c r="H5655" s="1505" t="str" cm="1">
        <f t="array" aca="1" ref="H5655" ca="1">IF(I5655&lt;&gt;"",INDIRECT("'"&amp;I5655&amp;"'!"&amp;J5655),"")</f>
        <v/>
      </c>
      <c r="I5655" s="1510"/>
      <c r="J5655" s="1506"/>
      <c r="K5655" s="4"/>
    </row>
    <row r="5656" spans="1:11" ht="15">
      <c r="A5656">
        <v>5597</v>
      </c>
      <c r="B5656" s="721">
        <f>'Revenues 10-15'!F183</f>
        <v>0</v>
      </c>
      <c r="F5656" s="4"/>
      <c r="G5656" s="1" t="b">
        <f t="shared" ca="1" si="89"/>
        <v>1</v>
      </c>
      <c r="H5656" s="1505" cm="1">
        <f t="array" aca="1" ref="H5656" ca="1">IF(I5656&lt;&gt;"",INDIRECT("'"&amp;I5656&amp;"'!"&amp;J5656),"")</f>
        <v>0</v>
      </c>
      <c r="I5656" s="1510" t="s">
        <v>5915</v>
      </c>
      <c r="J5656" s="1506" t="s">
        <v>6206</v>
      </c>
      <c r="K5656" s="4"/>
    </row>
    <row r="5657" spans="1:11" ht="15">
      <c r="A5657">
        <v>5598</v>
      </c>
      <c r="B5657" s="721">
        <f>'Revenues 10-15'!F186</f>
        <v>0</v>
      </c>
      <c r="F5657" s="4"/>
      <c r="G5657" s="1" t="b">
        <f t="shared" ca="1" si="89"/>
        <v>1</v>
      </c>
      <c r="H5657" s="1505" cm="1">
        <f t="array" aca="1" ref="H5657" ca="1">IF(I5657&lt;&gt;"",INDIRECT("'"&amp;I5657&amp;"'!"&amp;J5657),"")</f>
        <v>0</v>
      </c>
      <c r="I5657" s="1510" t="s">
        <v>5915</v>
      </c>
      <c r="J5657" s="1506" t="s">
        <v>5366</v>
      </c>
      <c r="K5657" s="4"/>
    </row>
    <row r="5658" spans="1:11" ht="15">
      <c r="A5658" s="5">
        <v>5599</v>
      </c>
      <c r="B5658" s="721"/>
      <c r="C5658" s="2" t="s">
        <v>504</v>
      </c>
      <c r="F5658" s="4" t="s">
        <v>4914</v>
      </c>
      <c r="G5658" s="1" t="b">
        <f t="shared" ca="1" si="89"/>
        <v>1</v>
      </c>
      <c r="H5658" s="1505" t="str" cm="1">
        <f t="array" aca="1" ref="H5658" ca="1">IF(I5658&lt;&gt;"",INDIRECT("'"&amp;I5658&amp;"'!"&amp;J5658),"")</f>
        <v/>
      </c>
      <c r="I5658" s="1510"/>
      <c r="J5658" s="1506"/>
      <c r="K5658" s="4"/>
    </row>
    <row r="5659" spans="1:11" ht="15">
      <c r="A5659" s="5">
        <v>5600</v>
      </c>
      <c r="B5659" s="721"/>
      <c r="F5659" s="4" t="s">
        <v>4914</v>
      </c>
      <c r="G5659" s="1" t="b">
        <f t="shared" ca="1" si="89"/>
        <v>1</v>
      </c>
      <c r="H5659" s="1505" t="str" cm="1">
        <f t="array" aca="1" ref="H5659" ca="1">IF(I5659&lt;&gt;"",INDIRECT("'"&amp;I5659&amp;"'!"&amp;J5659),"")</f>
        <v/>
      </c>
      <c r="I5659" s="1510"/>
      <c r="J5659" s="1506"/>
      <c r="K5659" s="4"/>
    </row>
    <row r="5660" spans="1:11" ht="15">
      <c r="A5660" s="5">
        <v>5601</v>
      </c>
      <c r="B5660" s="721"/>
      <c r="F5660" s="4" t="s">
        <v>4914</v>
      </c>
      <c r="G5660" s="1" t="b">
        <f t="shared" ca="1" si="89"/>
        <v>1</v>
      </c>
      <c r="H5660" s="1505" t="str" cm="1">
        <f t="array" aca="1" ref="H5660" ca="1">IF(I5660&lt;&gt;"",INDIRECT("'"&amp;I5660&amp;"'!"&amp;J5660),"")</f>
        <v/>
      </c>
      <c r="I5660" s="1510"/>
      <c r="J5660" s="1506"/>
      <c r="K5660" s="4"/>
    </row>
    <row r="5661" spans="1:11" ht="15">
      <c r="A5661" s="5">
        <v>5602</v>
      </c>
      <c r="B5661" s="721"/>
      <c r="F5661" s="4" t="s">
        <v>4914</v>
      </c>
      <c r="G5661" s="1" t="b">
        <f t="shared" ca="1" si="89"/>
        <v>1</v>
      </c>
      <c r="H5661" s="1505" t="str" cm="1">
        <f t="array" aca="1" ref="H5661" ca="1">IF(I5661&lt;&gt;"",INDIRECT("'"&amp;I5661&amp;"'!"&amp;J5661),"")</f>
        <v/>
      </c>
      <c r="I5661" s="1510"/>
      <c r="J5661" s="1506"/>
      <c r="K5661" s="4"/>
    </row>
    <row r="5662" spans="1:11" ht="15">
      <c r="A5662">
        <v>5603</v>
      </c>
      <c r="B5662" s="721">
        <f>'Revenues 10-15'!F202</f>
        <v>0</v>
      </c>
      <c r="F5662" s="4"/>
      <c r="G5662" s="1" t="b">
        <f t="shared" ca="1" si="89"/>
        <v>1</v>
      </c>
      <c r="H5662" s="1505" cm="1">
        <f t="array" aca="1" ref="H5662" ca="1">IF(I5662&lt;&gt;"",INDIRECT("'"&amp;I5662&amp;"'!"&amp;J5662),"")</f>
        <v>0</v>
      </c>
      <c r="I5662" s="1510" t="s">
        <v>5915</v>
      </c>
      <c r="J5662" s="1506" t="s">
        <v>6207</v>
      </c>
      <c r="K5662" s="4"/>
    </row>
    <row r="5663" spans="1:11" ht="15">
      <c r="A5663">
        <v>5604</v>
      </c>
      <c r="B5663" s="721">
        <f>'Revenues 10-15'!F203</f>
        <v>0</v>
      </c>
      <c r="F5663" s="4"/>
      <c r="G5663" s="1" t="b">
        <f t="shared" ca="1" si="89"/>
        <v>1</v>
      </c>
      <c r="H5663" s="1505" cm="1">
        <f t="array" aca="1" ref="H5663" ca="1">IF(I5663&lt;&gt;"",INDIRECT("'"&amp;I5663&amp;"'!"&amp;J5663),"")</f>
        <v>0</v>
      </c>
      <c r="I5663" s="1510" t="s">
        <v>5915</v>
      </c>
      <c r="J5663" s="1506" t="s">
        <v>6208</v>
      </c>
      <c r="K5663" s="4"/>
    </row>
    <row r="5664" spans="1:11" ht="15">
      <c r="A5664" s="5">
        <v>5605</v>
      </c>
      <c r="B5664" s="721"/>
      <c r="F5664" s="4" t="s">
        <v>4914</v>
      </c>
      <c r="G5664" s="1" t="b">
        <f t="shared" ref="G5664:G5727" ca="1" si="90">H5664=B5664</f>
        <v>1</v>
      </c>
      <c r="H5664" s="1505" t="str" cm="1">
        <f t="array" aca="1" ref="H5664" ca="1">IF(I5664&lt;&gt;"",INDIRECT("'"&amp;I5664&amp;"'!"&amp;J5664),"")</f>
        <v/>
      </c>
      <c r="I5664" s="1510"/>
      <c r="J5664" s="1506"/>
      <c r="K5664" s="4"/>
    </row>
    <row r="5665" spans="1:11" ht="15">
      <c r="A5665" s="5">
        <v>5606</v>
      </c>
      <c r="B5665" s="721"/>
      <c r="F5665" s="4" t="s">
        <v>4914</v>
      </c>
      <c r="G5665" s="1" t="b">
        <f t="shared" ca="1" si="90"/>
        <v>1</v>
      </c>
      <c r="H5665" s="1505" t="str" cm="1">
        <f t="array" aca="1" ref="H5665" ca="1">IF(I5665&lt;&gt;"",INDIRECT("'"&amp;I5665&amp;"'!"&amp;J5665),"")</f>
        <v/>
      </c>
      <c r="I5665" s="1510"/>
      <c r="J5665" s="1506"/>
      <c r="K5665" s="4"/>
    </row>
    <row r="5666" spans="1:11" ht="15">
      <c r="A5666" s="5">
        <v>5607</v>
      </c>
      <c r="B5666" s="721"/>
      <c r="F5666" s="4" t="s">
        <v>4914</v>
      </c>
      <c r="G5666" s="1" t="b">
        <f t="shared" ca="1" si="90"/>
        <v>1</v>
      </c>
      <c r="H5666" s="1505" t="str" cm="1">
        <f t="array" aca="1" ref="H5666" ca="1">IF(I5666&lt;&gt;"",INDIRECT("'"&amp;I5666&amp;"'!"&amp;J5666),"")</f>
        <v/>
      </c>
      <c r="I5666" s="1510"/>
      <c r="J5666" s="1506"/>
      <c r="K5666" s="4"/>
    </row>
    <row r="5667" spans="1:11" ht="15">
      <c r="A5667" s="5">
        <v>5608</v>
      </c>
      <c r="B5667" s="721"/>
      <c r="F5667" s="4" t="s">
        <v>4914</v>
      </c>
      <c r="G5667" s="1" t="b">
        <f t="shared" ca="1" si="90"/>
        <v>1</v>
      </c>
      <c r="H5667" s="1505" t="str" cm="1">
        <f t="array" aca="1" ref="H5667" ca="1">IF(I5667&lt;&gt;"",INDIRECT("'"&amp;I5667&amp;"'!"&amp;J5667),"")</f>
        <v/>
      </c>
      <c r="I5667" s="1510"/>
      <c r="J5667" s="1506"/>
      <c r="K5667" s="4"/>
    </row>
    <row r="5668" spans="1:11" ht="15">
      <c r="A5668" s="5">
        <v>5609</v>
      </c>
      <c r="B5668" s="721"/>
      <c r="F5668" s="4" t="s">
        <v>4914</v>
      </c>
      <c r="G5668" s="1" t="b">
        <f t="shared" ca="1" si="90"/>
        <v>1</v>
      </c>
      <c r="H5668" s="1505" t="str" cm="1">
        <f t="array" aca="1" ref="H5668" ca="1">IF(I5668&lt;&gt;"",INDIRECT("'"&amp;I5668&amp;"'!"&amp;J5668),"")</f>
        <v/>
      </c>
      <c r="I5668" s="1510"/>
      <c r="J5668" s="1506"/>
      <c r="K5668" s="4"/>
    </row>
    <row r="5669" spans="1:11" ht="15">
      <c r="A5669" s="5">
        <v>5610</v>
      </c>
      <c r="B5669" s="721"/>
      <c r="D5669" s="4" t="s">
        <v>1385</v>
      </c>
      <c r="F5669" s="4" t="s">
        <v>4914</v>
      </c>
      <c r="G5669" s="1" t="b">
        <f t="shared" ca="1" si="90"/>
        <v>1</v>
      </c>
      <c r="H5669" s="1505" t="str" cm="1">
        <f t="array" aca="1" ref="H5669" ca="1">IF(I5669&lt;&gt;"",INDIRECT("'"&amp;I5669&amp;"'!"&amp;J5669),"")</f>
        <v/>
      </c>
      <c r="I5669" s="1510"/>
      <c r="J5669" s="1506"/>
      <c r="K5669" s="4"/>
    </row>
    <row r="5670" spans="1:11" ht="15">
      <c r="A5670">
        <v>5611</v>
      </c>
      <c r="B5670" s="721">
        <f>'Revenues 10-15'!F204</f>
        <v>0</v>
      </c>
      <c r="F5670" s="4"/>
      <c r="G5670" s="1" t="b">
        <f t="shared" ca="1" si="90"/>
        <v>1</v>
      </c>
      <c r="H5670" s="1505" cm="1">
        <f t="array" aca="1" ref="H5670" ca="1">IF(I5670&lt;&gt;"",INDIRECT("'"&amp;I5670&amp;"'!"&amp;J5670),"")</f>
        <v>0</v>
      </c>
      <c r="I5670" s="1510" t="s">
        <v>5915</v>
      </c>
      <c r="J5670" s="1506" t="s">
        <v>6209</v>
      </c>
      <c r="K5670" s="4"/>
    </row>
    <row r="5671" spans="1:11" ht="15">
      <c r="A5671">
        <v>5612</v>
      </c>
      <c r="B5671" s="721">
        <f>'Revenues 10-15'!F208</f>
        <v>0</v>
      </c>
      <c r="F5671" s="4"/>
      <c r="G5671" s="1" t="b">
        <f t="shared" ca="1" si="90"/>
        <v>1</v>
      </c>
      <c r="H5671" s="1505" cm="1">
        <f t="array" aca="1" ref="H5671" ca="1">IF(I5671&lt;&gt;"",INDIRECT("'"&amp;I5671&amp;"'!"&amp;J5671),"")</f>
        <v>0</v>
      </c>
      <c r="I5671" s="1510" t="s">
        <v>5915</v>
      </c>
      <c r="J5671" s="1506" t="s">
        <v>6210</v>
      </c>
      <c r="K5671" s="4"/>
    </row>
    <row r="5672" spans="1:11" ht="15">
      <c r="A5672" s="5">
        <v>5613</v>
      </c>
      <c r="B5672" s="721"/>
      <c r="F5672" s="4" t="s">
        <v>4914</v>
      </c>
      <c r="G5672" s="1" t="b">
        <f t="shared" ca="1" si="90"/>
        <v>1</v>
      </c>
      <c r="H5672" s="1505" t="str" cm="1">
        <f t="array" aca="1" ref="H5672" ca="1">IF(I5672&lt;&gt;"",INDIRECT("'"&amp;I5672&amp;"'!"&amp;J5672),"")</f>
        <v/>
      </c>
      <c r="I5672" s="1510"/>
      <c r="J5672" s="1506"/>
      <c r="K5672" s="4"/>
    </row>
    <row r="5673" spans="1:11" ht="15">
      <c r="A5673" s="5">
        <v>5614</v>
      </c>
      <c r="B5673" s="721"/>
      <c r="F5673" s="4" t="s">
        <v>4914</v>
      </c>
      <c r="G5673" s="1" t="b">
        <f t="shared" ca="1" si="90"/>
        <v>1</v>
      </c>
      <c r="H5673" s="1505" t="str" cm="1">
        <f t="array" aca="1" ref="H5673" ca="1">IF(I5673&lt;&gt;"",INDIRECT("'"&amp;I5673&amp;"'!"&amp;J5673),"")</f>
        <v/>
      </c>
      <c r="I5673" s="1510"/>
      <c r="J5673" s="1506"/>
      <c r="K5673" s="4"/>
    </row>
    <row r="5674" spans="1:11" ht="15">
      <c r="A5674" s="5">
        <v>5615</v>
      </c>
      <c r="B5674" s="721"/>
      <c r="F5674" s="4" t="s">
        <v>4914</v>
      </c>
      <c r="G5674" s="1" t="b">
        <f t="shared" ca="1" si="90"/>
        <v>1</v>
      </c>
      <c r="H5674" s="1505" t="str" cm="1">
        <f t="array" aca="1" ref="H5674" ca="1">IF(I5674&lt;&gt;"",INDIRECT("'"&amp;I5674&amp;"'!"&amp;J5674),"")</f>
        <v/>
      </c>
      <c r="I5674" s="1510"/>
      <c r="J5674" s="1506"/>
      <c r="K5674" s="4"/>
    </row>
    <row r="5675" spans="1:11" ht="15">
      <c r="A5675">
        <v>5616</v>
      </c>
      <c r="B5675" s="721">
        <f>'Revenues 10-15'!F206</f>
        <v>0</v>
      </c>
      <c r="F5675" s="4"/>
      <c r="G5675" s="1" t="b">
        <f t="shared" ca="1" si="90"/>
        <v>1</v>
      </c>
      <c r="H5675" s="1505" cm="1">
        <f t="array" aca="1" ref="H5675" ca="1">IF(I5675&lt;&gt;"",INDIRECT("'"&amp;I5675&amp;"'!"&amp;J5675),"")</f>
        <v>0</v>
      </c>
      <c r="I5675" s="1510" t="s">
        <v>5915</v>
      </c>
      <c r="J5675" s="1506" t="s">
        <v>6211</v>
      </c>
      <c r="K5675" s="4"/>
    </row>
    <row r="5676" spans="1:11" ht="15">
      <c r="A5676" s="5">
        <v>5617</v>
      </c>
      <c r="B5676" s="721"/>
      <c r="F5676" s="4" t="s">
        <v>4914</v>
      </c>
      <c r="G5676" s="1" t="b">
        <f t="shared" ca="1" si="90"/>
        <v>1</v>
      </c>
      <c r="H5676" s="1505" t="str" cm="1">
        <f t="array" aca="1" ref="H5676" ca="1">IF(I5676&lt;&gt;"",INDIRECT("'"&amp;I5676&amp;"'!"&amp;J5676),"")</f>
        <v/>
      </c>
      <c r="I5676" s="1510"/>
      <c r="J5676" s="1506"/>
      <c r="K5676" s="4"/>
    </row>
    <row r="5677" spans="1:11" ht="15">
      <c r="A5677" s="5">
        <v>5618</v>
      </c>
      <c r="B5677" s="721"/>
      <c r="C5677" s="2" t="s">
        <v>504</v>
      </c>
      <c r="F5677" s="4" t="s">
        <v>4914</v>
      </c>
      <c r="G5677" s="1" t="b">
        <f t="shared" ca="1" si="90"/>
        <v>1</v>
      </c>
      <c r="H5677" s="1505" t="str" cm="1">
        <f t="array" aca="1" ref="H5677" ca="1">IF(I5677&lt;&gt;"",INDIRECT("'"&amp;I5677&amp;"'!"&amp;J5677),"")</f>
        <v/>
      </c>
      <c r="I5677" s="1510"/>
      <c r="J5677" s="1506"/>
      <c r="K5677" s="4"/>
    </row>
    <row r="5678" spans="1:11" ht="15">
      <c r="A5678" s="5">
        <v>5619</v>
      </c>
      <c r="B5678" s="721"/>
      <c r="F5678" s="4" t="s">
        <v>4914</v>
      </c>
      <c r="G5678" s="1" t="b">
        <f t="shared" ca="1" si="90"/>
        <v>1</v>
      </c>
      <c r="H5678" s="1505" t="str" cm="1">
        <f t="array" aca="1" ref="H5678" ca="1">IF(I5678&lt;&gt;"",INDIRECT("'"&amp;I5678&amp;"'!"&amp;J5678),"")</f>
        <v/>
      </c>
      <c r="I5678" s="1510"/>
      <c r="J5678" s="1506"/>
      <c r="K5678" s="4"/>
    </row>
    <row r="5679" spans="1:11" ht="15">
      <c r="A5679" s="5">
        <v>5620</v>
      </c>
      <c r="B5679" s="721"/>
      <c r="F5679" s="4" t="s">
        <v>4914</v>
      </c>
      <c r="G5679" s="1" t="b">
        <f t="shared" ca="1" si="90"/>
        <v>1</v>
      </c>
      <c r="H5679" s="1505" t="str" cm="1">
        <f t="array" aca="1" ref="H5679" ca="1">IF(I5679&lt;&gt;"",INDIRECT("'"&amp;I5679&amp;"'!"&amp;J5679),"")</f>
        <v/>
      </c>
      <c r="I5679" s="1510"/>
      <c r="J5679" s="1506"/>
      <c r="K5679" s="4"/>
    </row>
    <row r="5680" spans="1:11" ht="15">
      <c r="A5680" s="5">
        <v>5621</v>
      </c>
      <c r="B5680" s="721"/>
      <c r="F5680" s="4" t="s">
        <v>4914</v>
      </c>
      <c r="G5680" s="1" t="b">
        <f t="shared" ca="1" si="90"/>
        <v>1</v>
      </c>
      <c r="H5680" s="1505" t="str" cm="1">
        <f t="array" aca="1" ref="H5680" ca="1">IF(I5680&lt;&gt;"",INDIRECT("'"&amp;I5680&amp;"'!"&amp;J5680),"")</f>
        <v/>
      </c>
      <c r="I5680" s="1510"/>
      <c r="J5680" s="1506"/>
      <c r="K5680" s="4"/>
    </row>
    <row r="5681" spans="1:11" ht="15">
      <c r="A5681" s="5">
        <v>5622</v>
      </c>
      <c r="B5681" s="721"/>
      <c r="F5681" s="4" t="s">
        <v>4914</v>
      </c>
      <c r="G5681" s="1" t="b">
        <f t="shared" ca="1" si="90"/>
        <v>1</v>
      </c>
      <c r="H5681" s="1505" t="str" cm="1">
        <f t="array" aca="1" ref="H5681" ca="1">IF(I5681&lt;&gt;"",INDIRECT("'"&amp;I5681&amp;"'!"&amp;J5681),"")</f>
        <v/>
      </c>
      <c r="I5681" s="1510"/>
      <c r="J5681" s="1506"/>
      <c r="K5681" s="4"/>
    </row>
    <row r="5682" spans="1:11" ht="15">
      <c r="A5682" s="5">
        <v>5623</v>
      </c>
      <c r="B5682" s="721"/>
      <c r="F5682" s="4" t="s">
        <v>4914</v>
      </c>
      <c r="G5682" s="1" t="b">
        <f t="shared" ca="1" si="90"/>
        <v>1</v>
      </c>
      <c r="H5682" s="1505" t="str" cm="1">
        <f t="array" aca="1" ref="H5682" ca="1">IF(I5682&lt;&gt;"",INDIRECT("'"&amp;I5682&amp;"'!"&amp;J5682),"")</f>
        <v/>
      </c>
      <c r="I5682" s="1510"/>
      <c r="J5682" s="1506"/>
      <c r="K5682" s="4"/>
    </row>
    <row r="5683" spans="1:11" ht="15">
      <c r="A5683" s="5">
        <v>5624</v>
      </c>
      <c r="B5683" s="721"/>
      <c r="F5683" s="4" t="s">
        <v>4914</v>
      </c>
      <c r="G5683" s="1" t="b">
        <f t="shared" ca="1" si="90"/>
        <v>1</v>
      </c>
      <c r="H5683" s="1505" t="str" cm="1">
        <f t="array" aca="1" ref="H5683" ca="1">IF(I5683&lt;&gt;"",INDIRECT("'"&amp;I5683&amp;"'!"&amp;J5683),"")</f>
        <v/>
      </c>
      <c r="I5683" s="1510"/>
      <c r="J5683" s="1506"/>
      <c r="K5683" s="4"/>
    </row>
    <row r="5684" spans="1:11" ht="15">
      <c r="A5684" s="5">
        <v>5625</v>
      </c>
      <c r="B5684" s="721"/>
      <c r="F5684" s="4" t="s">
        <v>4914</v>
      </c>
      <c r="G5684" s="1" t="b">
        <f t="shared" ca="1" si="90"/>
        <v>1</v>
      </c>
      <c r="H5684" s="1505" t="str" cm="1">
        <f t="array" aca="1" ref="H5684" ca="1">IF(I5684&lt;&gt;"",INDIRECT("'"&amp;I5684&amp;"'!"&amp;J5684),"")</f>
        <v/>
      </c>
      <c r="I5684" s="1510"/>
      <c r="J5684" s="1506"/>
      <c r="K5684" s="4"/>
    </row>
    <row r="5685" spans="1:11" ht="15">
      <c r="A5685" s="5">
        <v>5626</v>
      </c>
      <c r="B5685" s="721"/>
      <c r="F5685" s="4" t="s">
        <v>4914</v>
      </c>
      <c r="G5685" s="1" t="b">
        <f t="shared" ca="1" si="90"/>
        <v>1</v>
      </c>
      <c r="H5685" s="1505" t="str" cm="1">
        <f t="array" aca="1" ref="H5685" ca="1">IF(I5685&lt;&gt;"",INDIRECT("'"&amp;I5685&amp;"'!"&amp;J5685),"")</f>
        <v/>
      </c>
      <c r="I5685" s="1510"/>
      <c r="J5685" s="1506"/>
      <c r="K5685" s="4"/>
    </row>
    <row r="5686" spans="1:11" ht="15">
      <c r="A5686" s="5">
        <v>5627</v>
      </c>
      <c r="B5686" s="721"/>
      <c r="F5686" s="4" t="s">
        <v>4914</v>
      </c>
      <c r="G5686" s="1" t="b">
        <f t="shared" ca="1" si="90"/>
        <v>1</v>
      </c>
      <c r="H5686" s="1505" t="str" cm="1">
        <f t="array" aca="1" ref="H5686" ca="1">IF(I5686&lt;&gt;"",INDIRECT("'"&amp;I5686&amp;"'!"&amp;J5686),"")</f>
        <v/>
      </c>
      <c r="I5686" s="1510"/>
      <c r="J5686" s="1506"/>
      <c r="K5686" s="4"/>
    </row>
    <row r="5687" spans="1:11" ht="15">
      <c r="A5687" s="5">
        <v>5628</v>
      </c>
      <c r="B5687" s="721"/>
      <c r="F5687" s="4" t="s">
        <v>4914</v>
      </c>
      <c r="G5687" s="1" t="b">
        <f t="shared" ca="1" si="90"/>
        <v>1</v>
      </c>
      <c r="H5687" s="1505" t="str" cm="1">
        <f t="array" aca="1" ref="H5687" ca="1">IF(I5687&lt;&gt;"",INDIRECT("'"&amp;I5687&amp;"'!"&amp;J5687),"")</f>
        <v/>
      </c>
      <c r="I5687" s="1510"/>
      <c r="J5687" s="1506"/>
      <c r="K5687" s="4"/>
    </row>
    <row r="5688" spans="1:11" ht="15">
      <c r="A5688" s="5">
        <v>5629</v>
      </c>
      <c r="B5688" s="721"/>
      <c r="F5688" s="4" t="s">
        <v>4914</v>
      </c>
      <c r="G5688" s="1" t="b">
        <f t="shared" ca="1" si="90"/>
        <v>1</v>
      </c>
      <c r="H5688" s="1505" t="str" cm="1">
        <f t="array" aca="1" ref="H5688" ca="1">IF(I5688&lt;&gt;"",INDIRECT("'"&amp;I5688&amp;"'!"&amp;J5688),"")</f>
        <v/>
      </c>
      <c r="I5688" s="1510"/>
      <c r="J5688" s="1506"/>
      <c r="K5688" s="4"/>
    </row>
    <row r="5689" spans="1:11" ht="15">
      <c r="A5689">
        <v>5630</v>
      </c>
      <c r="B5689" s="721">
        <f>'Revenues 10-15'!F214</f>
        <v>0</v>
      </c>
      <c r="F5689" s="4"/>
      <c r="G5689" s="1" t="b">
        <f t="shared" ca="1" si="90"/>
        <v>1</v>
      </c>
      <c r="H5689" s="1505" cm="1">
        <f t="array" aca="1" ref="H5689" ca="1">IF(I5689&lt;&gt;"",INDIRECT("'"&amp;I5689&amp;"'!"&amp;J5689),"")</f>
        <v>0</v>
      </c>
      <c r="I5689" s="1510" t="s">
        <v>5915</v>
      </c>
      <c r="J5689" s="1506" t="s">
        <v>5369</v>
      </c>
      <c r="K5689" s="4"/>
    </row>
    <row r="5690" spans="1:11" ht="15">
      <c r="A5690">
        <v>5631</v>
      </c>
      <c r="B5690" s="721">
        <f>'Revenues 10-15'!F215</f>
        <v>0</v>
      </c>
      <c r="F5690" s="4"/>
      <c r="G5690" s="1" t="b">
        <f t="shared" ca="1" si="90"/>
        <v>1</v>
      </c>
      <c r="H5690" s="1505" cm="1">
        <f t="array" aca="1" ref="H5690" ca="1">IF(I5690&lt;&gt;"",INDIRECT("'"&amp;I5690&amp;"'!"&amp;J5690),"")</f>
        <v>0</v>
      </c>
      <c r="I5690" s="1510" t="s">
        <v>5915</v>
      </c>
      <c r="J5690" s="1506" t="s">
        <v>6212</v>
      </c>
      <c r="K5690" s="4"/>
    </row>
    <row r="5691" spans="1:11" ht="15">
      <c r="A5691" s="5">
        <v>5632</v>
      </c>
      <c r="B5691" s="721"/>
      <c r="F5691" s="4" t="s">
        <v>4914</v>
      </c>
      <c r="G5691" s="1" t="b">
        <f t="shared" ca="1" si="90"/>
        <v>1</v>
      </c>
      <c r="H5691" s="1505" t="str" cm="1">
        <f t="array" aca="1" ref="H5691" ca="1">IF(I5691&lt;&gt;"",INDIRECT("'"&amp;I5691&amp;"'!"&amp;J5691),"")</f>
        <v/>
      </c>
      <c r="I5691" s="1510"/>
      <c r="J5691" s="1506"/>
      <c r="K5691" s="4"/>
    </row>
    <row r="5692" spans="1:11" ht="15">
      <c r="A5692" s="5">
        <v>5633</v>
      </c>
      <c r="B5692" s="721"/>
      <c r="F5692" s="4" t="s">
        <v>4914</v>
      </c>
      <c r="G5692" s="1" t="b">
        <f t="shared" ca="1" si="90"/>
        <v>1</v>
      </c>
      <c r="H5692" s="1505" t="str" cm="1">
        <f t="array" aca="1" ref="H5692" ca="1">IF(I5692&lt;&gt;"",INDIRECT("'"&amp;I5692&amp;"'!"&amp;J5692),"")</f>
        <v/>
      </c>
      <c r="I5692" s="1510"/>
      <c r="J5692" s="1506"/>
      <c r="K5692" s="4"/>
    </row>
    <row r="5693" spans="1:11" ht="15">
      <c r="A5693">
        <v>5634</v>
      </c>
      <c r="B5693" s="721">
        <f>'Revenues 10-15'!F216</f>
        <v>0</v>
      </c>
      <c r="F5693" s="4"/>
      <c r="G5693" s="1" t="b">
        <f t="shared" ca="1" si="90"/>
        <v>1</v>
      </c>
      <c r="H5693" s="1505" cm="1">
        <f t="array" aca="1" ref="H5693" ca="1">IF(I5693&lt;&gt;"",INDIRECT("'"&amp;I5693&amp;"'!"&amp;J5693),"")</f>
        <v>0</v>
      </c>
      <c r="I5693" s="1510" t="s">
        <v>5915</v>
      </c>
      <c r="J5693" s="1506" t="s">
        <v>6213</v>
      </c>
      <c r="K5693" s="4"/>
    </row>
    <row r="5694" spans="1:11" ht="15">
      <c r="A5694">
        <v>5635</v>
      </c>
      <c r="B5694" s="721">
        <f>'Revenues 10-15'!F217</f>
        <v>0</v>
      </c>
      <c r="F5694" s="4"/>
      <c r="G5694" s="1" t="b">
        <f t="shared" ca="1" si="90"/>
        <v>1</v>
      </c>
      <c r="H5694" s="1505" cm="1">
        <f t="array" aca="1" ref="H5694" ca="1">IF(I5694&lt;&gt;"",INDIRECT("'"&amp;I5694&amp;"'!"&amp;J5694),"")</f>
        <v>0</v>
      </c>
      <c r="I5694" s="1510" t="s">
        <v>5915</v>
      </c>
      <c r="J5694" s="1506" t="s">
        <v>6214</v>
      </c>
      <c r="K5694" s="4"/>
    </row>
    <row r="5695" spans="1:11" ht="15">
      <c r="A5695">
        <v>5636</v>
      </c>
      <c r="B5695" s="721">
        <f>'Revenues 10-15'!F218</f>
        <v>0</v>
      </c>
      <c r="F5695" s="4"/>
      <c r="G5695" s="1" t="b">
        <f t="shared" ca="1" si="90"/>
        <v>1</v>
      </c>
      <c r="H5695" s="1505" cm="1">
        <f t="array" aca="1" ref="H5695" ca="1">IF(I5695&lt;&gt;"",INDIRECT("'"&amp;I5695&amp;"'!"&amp;J5695),"")</f>
        <v>0</v>
      </c>
      <c r="I5695" s="1510" t="s">
        <v>5915</v>
      </c>
      <c r="J5695" s="1506" t="s">
        <v>6215</v>
      </c>
      <c r="K5695" s="4"/>
    </row>
    <row r="5696" spans="1:11" ht="15">
      <c r="A5696" s="5">
        <v>5637</v>
      </c>
      <c r="B5696" s="721"/>
      <c r="F5696" s="4" t="s">
        <v>4914</v>
      </c>
      <c r="G5696" s="1" t="b">
        <f t="shared" ca="1" si="90"/>
        <v>1</v>
      </c>
      <c r="H5696" s="1505" t="str" cm="1">
        <f t="array" aca="1" ref="H5696" ca="1">IF(I5696&lt;&gt;"",INDIRECT("'"&amp;I5696&amp;"'!"&amp;J5696),"")</f>
        <v/>
      </c>
      <c r="I5696" s="1510"/>
      <c r="J5696" s="1506"/>
      <c r="K5696" s="4"/>
    </row>
    <row r="5697" spans="1:11" ht="15">
      <c r="A5697" s="5">
        <v>5638</v>
      </c>
      <c r="B5697" s="721"/>
      <c r="F5697" s="4" t="s">
        <v>4914</v>
      </c>
      <c r="G5697" s="1" t="b">
        <f t="shared" ca="1" si="90"/>
        <v>1</v>
      </c>
      <c r="H5697" s="1505" t="str" cm="1">
        <f t="array" aca="1" ref="H5697" ca="1">IF(I5697&lt;&gt;"",INDIRECT("'"&amp;I5697&amp;"'!"&amp;J5697),"")</f>
        <v/>
      </c>
      <c r="I5697" s="1510"/>
      <c r="J5697" s="1506"/>
      <c r="K5697" s="4"/>
    </row>
    <row r="5698" spans="1:11" ht="15">
      <c r="A5698" s="5">
        <v>5639</v>
      </c>
      <c r="B5698" s="721"/>
      <c r="F5698" s="4" t="s">
        <v>4914</v>
      </c>
      <c r="G5698" s="1" t="b">
        <f t="shared" ca="1" si="90"/>
        <v>1</v>
      </c>
      <c r="H5698" s="1505" t="str" cm="1">
        <f t="array" aca="1" ref="H5698" ca="1">IF(I5698&lt;&gt;"",INDIRECT("'"&amp;I5698&amp;"'!"&amp;J5698),"")</f>
        <v/>
      </c>
      <c r="I5698" s="1510"/>
      <c r="J5698" s="1506"/>
      <c r="K5698" s="4"/>
    </row>
    <row r="5699" spans="1:11" ht="15">
      <c r="A5699" s="5">
        <v>5640</v>
      </c>
      <c r="B5699" s="721"/>
      <c r="F5699" s="4" t="s">
        <v>4914</v>
      </c>
      <c r="G5699" s="1" t="b">
        <f t="shared" ca="1" si="90"/>
        <v>1</v>
      </c>
      <c r="H5699" s="1505" t="str" cm="1">
        <f t="array" aca="1" ref="H5699" ca="1">IF(I5699&lt;&gt;"",INDIRECT("'"&amp;I5699&amp;"'!"&amp;J5699),"")</f>
        <v/>
      </c>
      <c r="I5699" s="1510"/>
      <c r="J5699" s="1506"/>
      <c r="K5699" s="4"/>
    </row>
    <row r="5700" spans="1:11" ht="15">
      <c r="A5700" s="5">
        <v>5641</v>
      </c>
      <c r="B5700" s="721"/>
      <c r="F5700" s="4" t="s">
        <v>4914</v>
      </c>
      <c r="G5700" s="1" t="b">
        <f t="shared" ca="1" si="90"/>
        <v>1</v>
      </c>
      <c r="H5700" s="1505" t="str" cm="1">
        <f t="array" aca="1" ref="H5700" ca="1">IF(I5700&lt;&gt;"",INDIRECT("'"&amp;I5700&amp;"'!"&amp;J5700),"")</f>
        <v/>
      </c>
      <c r="I5700" s="1510"/>
      <c r="J5700" s="1506"/>
      <c r="K5700" s="4"/>
    </row>
    <row r="5701" spans="1:11" ht="15">
      <c r="A5701">
        <v>5642</v>
      </c>
      <c r="B5701" s="721">
        <f>'Revenues 10-15'!F220</f>
        <v>0</v>
      </c>
      <c r="F5701" s="4"/>
      <c r="G5701" s="1" t="b">
        <f t="shared" ca="1" si="90"/>
        <v>1</v>
      </c>
      <c r="H5701" s="1505" cm="1">
        <f t="array" aca="1" ref="H5701" ca="1">IF(I5701&lt;&gt;"",INDIRECT("'"&amp;I5701&amp;"'!"&amp;J5701),"")</f>
        <v>0</v>
      </c>
      <c r="I5701" s="1510" t="s">
        <v>5915</v>
      </c>
      <c r="J5701" s="1506" t="s">
        <v>6216</v>
      </c>
      <c r="K5701" s="4"/>
    </row>
    <row r="5702" spans="1:11" ht="15">
      <c r="A5702" s="5">
        <v>5643</v>
      </c>
      <c r="B5702" s="721"/>
      <c r="F5702" s="4" t="s">
        <v>4914</v>
      </c>
      <c r="G5702" s="1" t="b">
        <f t="shared" ca="1" si="90"/>
        <v>1</v>
      </c>
      <c r="H5702" s="1505" t="str" cm="1">
        <f t="array" aca="1" ref="H5702" ca="1">IF(I5702&lt;&gt;"",INDIRECT("'"&amp;I5702&amp;"'!"&amp;J5702),"")</f>
        <v/>
      </c>
      <c r="I5702" s="1510"/>
      <c r="J5702" s="1506"/>
      <c r="K5702" s="4"/>
    </row>
    <row r="5703" spans="1:11" ht="15">
      <c r="A5703">
        <v>5644</v>
      </c>
      <c r="B5703" s="721">
        <f>'Revenues 10-15'!F258</f>
        <v>0</v>
      </c>
      <c r="C5703" s="2" t="s">
        <v>504</v>
      </c>
      <c r="F5703" s="4"/>
      <c r="G5703" s="1" t="b">
        <f t="shared" ca="1" si="90"/>
        <v>1</v>
      </c>
      <c r="H5703" s="1505" cm="1">
        <f t="array" aca="1" ref="H5703" ca="1">IF(I5703&lt;&gt;"",INDIRECT("'"&amp;I5703&amp;"'!"&amp;J5703),"")</f>
        <v>0</v>
      </c>
      <c r="I5703" s="1510" t="s">
        <v>5915</v>
      </c>
      <c r="J5703" s="1506" t="s">
        <v>6217</v>
      </c>
      <c r="K5703" s="4"/>
    </row>
    <row r="5704" spans="1:11" ht="15">
      <c r="A5704" s="5">
        <v>5645</v>
      </c>
      <c r="B5704" s="721"/>
      <c r="D5704" s="4" t="s">
        <v>1385</v>
      </c>
      <c r="F5704" s="4" t="s">
        <v>4914</v>
      </c>
      <c r="G5704" s="1" t="b">
        <f t="shared" ca="1" si="90"/>
        <v>1</v>
      </c>
      <c r="H5704" s="1505" t="str" cm="1">
        <f t="array" aca="1" ref="H5704" ca="1">IF(I5704&lt;&gt;"",INDIRECT("'"&amp;I5704&amp;"'!"&amp;J5704),"")</f>
        <v/>
      </c>
      <c r="I5704" s="1510"/>
      <c r="J5704" s="1506"/>
      <c r="K5704" s="4"/>
    </row>
    <row r="5705" spans="1:11" ht="15">
      <c r="A5705" s="5">
        <v>5646</v>
      </c>
      <c r="B5705" s="721"/>
      <c r="F5705" s="4" t="s">
        <v>4914</v>
      </c>
      <c r="G5705" s="1" t="b">
        <f t="shared" ca="1" si="90"/>
        <v>1</v>
      </c>
      <c r="H5705" s="1505" t="str" cm="1">
        <f t="array" aca="1" ref="H5705" ca="1">IF(I5705&lt;&gt;"",INDIRECT("'"&amp;I5705&amp;"'!"&amp;J5705),"")</f>
        <v/>
      </c>
      <c r="I5705" s="1510"/>
      <c r="J5705" s="1506"/>
      <c r="K5705" s="4"/>
    </row>
    <row r="5706" spans="1:11" ht="15">
      <c r="A5706">
        <v>5647</v>
      </c>
      <c r="B5706" s="721">
        <f>'Revenues 10-15'!F260</f>
        <v>0</v>
      </c>
      <c r="F5706" s="4"/>
      <c r="G5706" s="1" t="b">
        <f t="shared" ca="1" si="90"/>
        <v>1</v>
      </c>
      <c r="H5706" s="1505" cm="1">
        <f t="array" aca="1" ref="H5706" ca="1">IF(I5706&lt;&gt;"",INDIRECT("'"&amp;I5706&amp;"'!"&amp;J5706),"")</f>
        <v>0</v>
      </c>
      <c r="I5706" s="1510" t="s">
        <v>5915</v>
      </c>
      <c r="J5706" s="1506" t="s">
        <v>6218</v>
      </c>
      <c r="K5706" s="4"/>
    </row>
    <row r="5707" spans="1:11" ht="15">
      <c r="A5707" s="5">
        <v>5648</v>
      </c>
      <c r="B5707" s="721"/>
      <c r="F5707" s="4" t="s">
        <v>4914</v>
      </c>
      <c r="G5707" s="1" t="b">
        <f t="shared" ca="1" si="90"/>
        <v>1</v>
      </c>
      <c r="H5707" s="1505" t="str" cm="1">
        <f t="array" aca="1" ref="H5707" ca="1">IF(I5707&lt;&gt;"",INDIRECT("'"&amp;I5707&amp;"'!"&amp;J5707),"")</f>
        <v/>
      </c>
      <c r="I5707" s="1510"/>
      <c r="J5707" s="1506"/>
      <c r="K5707" s="4"/>
    </row>
    <row r="5708" spans="1:11" ht="15">
      <c r="A5708">
        <v>5649</v>
      </c>
      <c r="B5708" s="721">
        <f>'Revenues 10-15'!F261</f>
        <v>0</v>
      </c>
      <c r="F5708" s="4"/>
      <c r="G5708" s="1" t="b">
        <f t="shared" ca="1" si="90"/>
        <v>1</v>
      </c>
      <c r="H5708" s="1505" cm="1">
        <f t="array" aca="1" ref="H5708" ca="1">IF(I5708&lt;&gt;"",INDIRECT("'"&amp;I5708&amp;"'!"&amp;J5708),"")</f>
        <v>0</v>
      </c>
      <c r="I5708" s="1510" t="s">
        <v>5915</v>
      </c>
      <c r="J5708" s="1506" t="s">
        <v>6219</v>
      </c>
      <c r="K5708" s="4"/>
    </row>
    <row r="5709" spans="1:11" ht="15">
      <c r="A5709" s="5">
        <v>5650</v>
      </c>
      <c r="B5709" s="721"/>
      <c r="F5709" s="4" t="s">
        <v>4914</v>
      </c>
      <c r="G5709" s="1" t="b">
        <f t="shared" ca="1" si="90"/>
        <v>1</v>
      </c>
      <c r="H5709" s="1505" t="str" cm="1">
        <f t="array" aca="1" ref="H5709" ca="1">IF(I5709&lt;&gt;"",INDIRECT("'"&amp;I5709&amp;"'!"&amp;J5709),"")</f>
        <v/>
      </c>
      <c r="I5709" s="1510"/>
      <c r="J5709" s="1506"/>
      <c r="K5709" s="4"/>
    </row>
    <row r="5710" spans="1:11" ht="15">
      <c r="A5710" s="5">
        <v>5651</v>
      </c>
      <c r="B5710" s="721"/>
      <c r="F5710" s="4" t="s">
        <v>4914</v>
      </c>
      <c r="G5710" s="1" t="b">
        <f t="shared" ca="1" si="90"/>
        <v>1</v>
      </c>
      <c r="H5710" s="1505" t="str" cm="1">
        <f t="array" aca="1" ref="H5710" ca="1">IF(I5710&lt;&gt;"",INDIRECT("'"&amp;I5710&amp;"'!"&amp;J5710),"")</f>
        <v/>
      </c>
      <c r="I5710" s="1510"/>
      <c r="J5710" s="1506"/>
      <c r="K5710" s="4"/>
    </row>
    <row r="5711" spans="1:11" ht="15">
      <c r="A5711">
        <v>5652</v>
      </c>
      <c r="B5711" s="721">
        <f>'Revenues 10-15'!F270</f>
        <v>0</v>
      </c>
      <c r="F5711" s="4"/>
      <c r="G5711" s="1" t="b">
        <f t="shared" ca="1" si="90"/>
        <v>1</v>
      </c>
      <c r="H5711" s="1505" cm="1">
        <f t="array" aca="1" ref="H5711" ca="1">IF(I5711&lt;&gt;"",INDIRECT("'"&amp;I5711&amp;"'!"&amp;J5711),"")</f>
        <v>0</v>
      </c>
      <c r="I5711" s="1510" t="s">
        <v>5915</v>
      </c>
      <c r="J5711" s="1506" t="s">
        <v>6220</v>
      </c>
      <c r="K5711" s="4"/>
    </row>
    <row r="5712" spans="1:11" ht="15">
      <c r="A5712" s="5">
        <v>5653</v>
      </c>
      <c r="B5712" s="721"/>
      <c r="F5712" s="4" t="s">
        <v>4914</v>
      </c>
      <c r="G5712" s="1" t="b">
        <f t="shared" ca="1" si="90"/>
        <v>1</v>
      </c>
      <c r="H5712" s="1505" t="str" cm="1">
        <f t="array" aca="1" ref="H5712" ca="1">IF(I5712&lt;&gt;"",INDIRECT("'"&amp;I5712&amp;"'!"&amp;J5712),"")</f>
        <v/>
      </c>
      <c r="I5712" s="1510"/>
      <c r="J5712" s="1506"/>
      <c r="K5712" s="4"/>
    </row>
    <row r="5713" spans="1:11" ht="15">
      <c r="A5713" s="5">
        <v>5654</v>
      </c>
      <c r="B5713" s="721"/>
      <c r="C5713" s="2" t="s">
        <v>504</v>
      </c>
      <c r="F5713" s="4" t="s">
        <v>4914</v>
      </c>
      <c r="G5713" s="1" t="b">
        <f t="shared" ca="1" si="90"/>
        <v>1</v>
      </c>
      <c r="H5713" s="1505" t="str" cm="1">
        <f t="array" aca="1" ref="H5713" ca="1">IF(I5713&lt;&gt;"",INDIRECT("'"&amp;I5713&amp;"'!"&amp;J5713),"")</f>
        <v/>
      </c>
      <c r="I5713" s="1510"/>
      <c r="J5713" s="1506"/>
      <c r="K5713" s="4"/>
    </row>
    <row r="5714" spans="1:11" ht="15">
      <c r="A5714" s="5">
        <v>5655</v>
      </c>
      <c r="B5714" s="721"/>
      <c r="F5714" s="4" t="s">
        <v>4914</v>
      </c>
      <c r="G5714" s="1" t="b">
        <f t="shared" ca="1" si="90"/>
        <v>1</v>
      </c>
      <c r="H5714" s="1505" t="str" cm="1">
        <f t="array" aca="1" ref="H5714" ca="1">IF(I5714&lt;&gt;"",INDIRECT("'"&amp;I5714&amp;"'!"&amp;J5714),"")</f>
        <v/>
      </c>
      <c r="I5714" s="1510"/>
      <c r="J5714" s="1506"/>
      <c r="K5714" s="4"/>
    </row>
    <row r="5715" spans="1:11" ht="15">
      <c r="A5715" s="5">
        <v>5656</v>
      </c>
      <c r="B5715" s="721"/>
      <c r="F5715" s="4" t="s">
        <v>4914</v>
      </c>
      <c r="G5715" s="1" t="b">
        <f t="shared" ca="1" si="90"/>
        <v>1</v>
      </c>
      <c r="H5715" s="1505" t="str" cm="1">
        <f t="array" aca="1" ref="H5715" ca="1">IF(I5715&lt;&gt;"",INDIRECT("'"&amp;I5715&amp;"'!"&amp;J5715),"")</f>
        <v/>
      </c>
      <c r="I5715" s="1510"/>
      <c r="J5715" s="1506"/>
      <c r="K5715" s="4"/>
    </row>
    <row r="5716" spans="1:11" ht="15">
      <c r="A5716" s="5">
        <v>5657</v>
      </c>
      <c r="B5716" s="721"/>
      <c r="F5716" s="4" t="s">
        <v>4914</v>
      </c>
      <c r="G5716" s="1" t="b">
        <f t="shared" ca="1" si="90"/>
        <v>1</v>
      </c>
      <c r="H5716" s="1505" t="str" cm="1">
        <f t="array" aca="1" ref="H5716" ca="1">IF(I5716&lt;&gt;"",INDIRECT("'"&amp;I5716&amp;"'!"&amp;J5716),"")</f>
        <v/>
      </c>
      <c r="I5716" s="1510"/>
      <c r="J5716" s="1506"/>
      <c r="K5716" s="4"/>
    </row>
    <row r="5717" spans="1:11" ht="15">
      <c r="A5717">
        <v>5658</v>
      </c>
      <c r="B5717" s="721">
        <f>'Revenues 10-15'!F271</f>
        <v>0</v>
      </c>
      <c r="F5717" s="4"/>
      <c r="G5717" s="1" t="b">
        <f t="shared" ca="1" si="90"/>
        <v>1</v>
      </c>
      <c r="H5717" s="1505" cm="1">
        <f t="array" aca="1" ref="H5717" ca="1">IF(I5717&lt;&gt;"",INDIRECT("'"&amp;I5717&amp;"'!"&amp;J5717),"")</f>
        <v>0</v>
      </c>
      <c r="I5717" s="1510" t="s">
        <v>5915</v>
      </c>
      <c r="J5717" s="1506" t="s">
        <v>6221</v>
      </c>
      <c r="K5717" s="4"/>
    </row>
    <row r="5718" spans="1:11" ht="15">
      <c r="A5718">
        <v>5659</v>
      </c>
      <c r="B5718" s="721">
        <f>'Revenues 10-15'!F272</f>
        <v>24612464</v>
      </c>
      <c r="F5718" s="4"/>
      <c r="G5718" s="1" t="b">
        <f t="shared" ca="1" si="90"/>
        <v>1</v>
      </c>
      <c r="H5718" s="1505" cm="1">
        <f t="array" aca="1" ref="H5718" ca="1">IF(I5718&lt;&gt;"",INDIRECT("'"&amp;I5718&amp;"'!"&amp;J5718),"")</f>
        <v>24612464</v>
      </c>
      <c r="I5718" s="1510" t="s">
        <v>5915</v>
      </c>
      <c r="J5718" s="1506" t="s">
        <v>6222</v>
      </c>
      <c r="K5718" s="4"/>
    </row>
    <row r="5719" spans="1:11" ht="15">
      <c r="A5719">
        <v>5660</v>
      </c>
      <c r="B5719" s="721">
        <f>'Revenues 10-15'!G5</f>
        <v>0</v>
      </c>
      <c r="C5719" s="2" t="s">
        <v>504</v>
      </c>
      <c r="F5719" s="4"/>
      <c r="G5719" s="1" t="b">
        <f t="shared" ca="1" si="90"/>
        <v>1</v>
      </c>
      <c r="H5719" s="1505" cm="1">
        <f t="array" aca="1" ref="H5719" ca="1">IF(I5719&lt;&gt;"",INDIRECT("'"&amp;I5719&amp;"'!"&amp;J5719),"")</f>
        <v>0</v>
      </c>
      <c r="I5719" s="1510" t="s">
        <v>5915</v>
      </c>
      <c r="J5719" s="1506" t="s">
        <v>4956</v>
      </c>
      <c r="K5719" s="4"/>
    </row>
    <row r="5720" spans="1:11" ht="15">
      <c r="A5720">
        <v>5661</v>
      </c>
      <c r="B5720" s="721">
        <f>'Revenues 10-15'!G7</f>
        <v>0</v>
      </c>
      <c r="C5720" s="2" t="s">
        <v>504</v>
      </c>
      <c r="F5720" s="4"/>
      <c r="G5720" s="1" t="b">
        <f t="shared" ca="1" si="90"/>
        <v>1</v>
      </c>
      <c r="H5720" s="1505" cm="1">
        <f t="array" aca="1" ref="H5720" ca="1">IF(I5720&lt;&gt;"",INDIRECT("'"&amp;I5720&amp;"'!"&amp;J5720),"")</f>
        <v>0</v>
      </c>
      <c r="I5720" s="1510" t="s">
        <v>5915</v>
      </c>
      <c r="J5720" s="1506" t="s">
        <v>5638</v>
      </c>
      <c r="K5720" s="4"/>
    </row>
    <row r="5721" spans="1:11" ht="15">
      <c r="A5721">
        <v>5662</v>
      </c>
      <c r="B5721" s="721">
        <f>'Revenues 10-15'!G8</f>
        <v>8597074</v>
      </c>
      <c r="F5721" s="4"/>
      <c r="G5721" s="1" t="b">
        <f t="shared" ca="1" si="90"/>
        <v>1</v>
      </c>
      <c r="H5721" s="1505" cm="1">
        <f t="array" aca="1" ref="H5721" ca="1">IF(I5721&lt;&gt;"",INDIRECT("'"&amp;I5721&amp;"'!"&amp;J5721),"")</f>
        <v>8597074</v>
      </c>
      <c r="I5721" s="1510" t="s">
        <v>5915</v>
      </c>
      <c r="J5721" s="1506" t="s">
        <v>5584</v>
      </c>
      <c r="K5721" s="4"/>
    </row>
    <row r="5722" spans="1:11" ht="15">
      <c r="A5722">
        <v>5663</v>
      </c>
      <c r="B5722" s="721">
        <f>'Revenues 10-15'!G11</f>
        <v>0</v>
      </c>
      <c r="F5722" s="4"/>
      <c r="G5722" s="1" t="b">
        <f t="shared" ca="1" si="90"/>
        <v>1</v>
      </c>
      <c r="H5722" s="1505" cm="1">
        <f t="array" aca="1" ref="H5722" ca="1">IF(I5722&lt;&gt;"",INDIRECT("'"&amp;I5722&amp;"'!"&amp;J5722),"")</f>
        <v>0</v>
      </c>
      <c r="I5722" s="1510" t="s">
        <v>5915</v>
      </c>
      <c r="J5722" s="1506" t="s">
        <v>5586</v>
      </c>
      <c r="K5722" s="4"/>
    </row>
    <row r="5723" spans="1:11" ht="15">
      <c r="A5723">
        <v>5664</v>
      </c>
      <c r="B5723" s="721">
        <f>'Revenues 10-15'!G12</f>
        <v>8597074</v>
      </c>
      <c r="F5723" s="4"/>
      <c r="G5723" s="1" t="b">
        <f t="shared" ca="1" si="90"/>
        <v>1</v>
      </c>
      <c r="H5723" s="1505" cm="1">
        <f t="array" aca="1" ref="H5723" ca="1">IF(I5723&lt;&gt;"",INDIRECT("'"&amp;I5723&amp;"'!"&amp;J5723),"")</f>
        <v>8597074</v>
      </c>
      <c r="I5723" s="1510" t="s">
        <v>5915</v>
      </c>
      <c r="J5723" s="1506" t="s">
        <v>4957</v>
      </c>
      <c r="K5723" s="4"/>
    </row>
    <row r="5724" spans="1:11" ht="15">
      <c r="A5724">
        <v>5665</v>
      </c>
      <c r="B5724" s="721">
        <f>'Revenues 10-15'!G14</f>
        <v>0</v>
      </c>
      <c r="F5724" s="4"/>
      <c r="G5724" s="1" t="b">
        <f t="shared" ca="1" si="90"/>
        <v>1</v>
      </c>
      <c r="H5724" s="1505" cm="1">
        <f t="array" aca="1" ref="H5724" ca="1">IF(I5724&lt;&gt;"",INDIRECT("'"&amp;I5724&amp;"'!"&amp;J5724),"")</f>
        <v>0</v>
      </c>
      <c r="I5724" s="1510" t="s">
        <v>5915</v>
      </c>
      <c r="J5724" s="1506" t="s">
        <v>5145</v>
      </c>
      <c r="K5724" s="4"/>
    </row>
    <row r="5725" spans="1:11" ht="15">
      <c r="A5725">
        <v>5666</v>
      </c>
      <c r="B5725" s="721">
        <f>'Revenues 10-15'!G15</f>
        <v>0</v>
      </c>
      <c r="C5725" s="2" t="s">
        <v>504</v>
      </c>
      <c r="F5725" s="4"/>
      <c r="G5725" s="1" t="b">
        <f t="shared" ca="1" si="90"/>
        <v>1</v>
      </c>
      <c r="H5725" s="1505" cm="1">
        <f t="array" aca="1" ref="H5725" ca="1">IF(I5725&lt;&gt;"",INDIRECT("'"&amp;I5725&amp;"'!"&amp;J5725),"")</f>
        <v>0</v>
      </c>
      <c r="I5725" s="1510" t="s">
        <v>5915</v>
      </c>
      <c r="J5725" s="1506" t="s">
        <v>5146</v>
      </c>
      <c r="K5725" s="4"/>
    </row>
    <row r="5726" spans="1:11" ht="15">
      <c r="A5726">
        <v>5667</v>
      </c>
      <c r="B5726" s="721">
        <f>'Revenues 10-15'!G16</f>
        <v>12712871</v>
      </c>
      <c r="F5726" s="4"/>
      <c r="G5726" s="1" t="b">
        <f t="shared" ca="1" si="90"/>
        <v>1</v>
      </c>
      <c r="H5726" s="1505" cm="1">
        <f t="array" aca="1" ref="H5726" ca="1">IF(I5726&lt;&gt;"",INDIRECT("'"&amp;I5726&amp;"'!"&amp;J5726),"")</f>
        <v>12712871</v>
      </c>
      <c r="I5726" s="1510" t="s">
        <v>5915</v>
      </c>
      <c r="J5726" s="1506" t="s">
        <v>5143</v>
      </c>
      <c r="K5726" s="4"/>
    </row>
    <row r="5727" spans="1:11" ht="15">
      <c r="A5727">
        <v>5668</v>
      </c>
      <c r="B5727" s="721">
        <f>'Revenues 10-15'!G17</f>
        <v>0</v>
      </c>
      <c r="F5727" s="4"/>
      <c r="G5727" s="1" t="b">
        <f t="shared" ca="1" si="90"/>
        <v>1</v>
      </c>
      <c r="H5727" s="1505" cm="1">
        <f t="array" aca="1" ref="H5727" ca="1">IF(I5727&lt;&gt;"",INDIRECT("'"&amp;I5727&amp;"'!"&amp;J5727),"")</f>
        <v>0</v>
      </c>
      <c r="I5727" s="1510" t="s">
        <v>5915</v>
      </c>
      <c r="J5727" s="1506" t="s">
        <v>5639</v>
      </c>
      <c r="K5727" s="4"/>
    </row>
    <row r="5728" spans="1:11" ht="15">
      <c r="A5728">
        <v>5669</v>
      </c>
      <c r="B5728" s="721">
        <f>'Revenues 10-15'!G18</f>
        <v>12712871</v>
      </c>
      <c r="F5728" s="4"/>
      <c r="G5728" s="1" t="b">
        <f t="shared" ref="G5728:G5791" ca="1" si="91">H5728=B5728</f>
        <v>1</v>
      </c>
      <c r="H5728" s="1505" cm="1">
        <f t="array" aca="1" ref="H5728" ca="1">IF(I5728&lt;&gt;"",INDIRECT("'"&amp;I5728&amp;"'!"&amp;J5728),"")</f>
        <v>12712871</v>
      </c>
      <c r="I5728" s="1510" t="s">
        <v>5915</v>
      </c>
      <c r="J5728" s="1506" t="s">
        <v>5144</v>
      </c>
      <c r="K5728" s="4"/>
    </row>
    <row r="5729" spans="1:11" ht="15">
      <c r="A5729">
        <v>5670</v>
      </c>
      <c r="B5729" s="721">
        <f>'Revenues 10-15'!G65</f>
        <v>1999</v>
      </c>
      <c r="F5729" s="4"/>
      <c r="G5729" s="1" t="b">
        <f t="shared" ca="1" si="91"/>
        <v>1</v>
      </c>
      <c r="H5729" s="1505" cm="1">
        <f t="array" aca="1" ref="H5729" ca="1">IF(I5729&lt;&gt;"",INDIRECT("'"&amp;I5729&amp;"'!"&amp;J5729),"")</f>
        <v>1999</v>
      </c>
      <c r="I5729" s="1510" t="s">
        <v>5915</v>
      </c>
      <c r="J5729" s="1506" t="s">
        <v>5166</v>
      </c>
      <c r="K5729" s="4"/>
    </row>
    <row r="5730" spans="1:11" ht="15">
      <c r="A5730">
        <v>5671</v>
      </c>
      <c r="B5730" s="721">
        <f>'Revenues 10-15'!G66</f>
        <v>0</v>
      </c>
      <c r="C5730" s="2" t="s">
        <v>504</v>
      </c>
      <c r="F5730" s="4"/>
      <c r="G5730" s="1" t="b">
        <f t="shared" ca="1" si="91"/>
        <v>1</v>
      </c>
      <c r="H5730" s="1505" cm="1">
        <f t="array" aca="1" ref="H5730" ca="1">IF(I5730&lt;&gt;"",INDIRECT("'"&amp;I5730&amp;"'!"&amp;J5730),"")</f>
        <v>0</v>
      </c>
      <c r="I5730" s="1510" t="s">
        <v>5915</v>
      </c>
      <c r="J5730" s="1506" t="s">
        <v>5167</v>
      </c>
      <c r="K5730" s="4"/>
    </row>
    <row r="5731" spans="1:11" ht="15">
      <c r="A5731">
        <v>5672</v>
      </c>
      <c r="B5731" s="721">
        <f>'Revenues 10-15'!G67</f>
        <v>1999</v>
      </c>
      <c r="F5731" s="4"/>
      <c r="G5731" s="1" t="b">
        <f t="shared" ca="1" si="91"/>
        <v>1</v>
      </c>
      <c r="H5731" s="1505" cm="1">
        <f t="array" aca="1" ref="H5731" ca="1">IF(I5731&lt;&gt;"",INDIRECT("'"&amp;I5731&amp;"'!"&amp;J5731),"")</f>
        <v>1999</v>
      </c>
      <c r="I5731" s="1510" t="s">
        <v>5915</v>
      </c>
      <c r="J5731" s="1506" t="s">
        <v>5168</v>
      </c>
      <c r="K5731" s="4"/>
    </row>
    <row r="5732" spans="1:11" ht="15">
      <c r="A5732">
        <v>5673</v>
      </c>
      <c r="B5732" s="721">
        <f>'Revenues 10-15'!G98</f>
        <v>0</v>
      </c>
      <c r="F5732" s="4"/>
      <c r="G5732" s="1" t="b">
        <f t="shared" ca="1" si="91"/>
        <v>1</v>
      </c>
      <c r="H5732" s="1505" cm="1">
        <f t="array" aca="1" ref="H5732" ca="1">IF(I5732&lt;&gt;"",INDIRECT("'"&amp;I5732&amp;"'!"&amp;J5732),"")</f>
        <v>0</v>
      </c>
      <c r="I5732" s="1510" t="s">
        <v>5915</v>
      </c>
      <c r="J5732" s="1506" t="s">
        <v>6223</v>
      </c>
      <c r="K5732" s="4"/>
    </row>
    <row r="5733" spans="1:11" ht="15">
      <c r="A5733">
        <v>5674</v>
      </c>
      <c r="B5733" s="721">
        <f>'Revenues 10-15'!G101</f>
        <v>0</v>
      </c>
      <c r="C5733" s="2" t="s">
        <v>504</v>
      </c>
      <c r="F5733" s="4"/>
      <c r="G5733" s="1" t="b">
        <f t="shared" ca="1" si="91"/>
        <v>1</v>
      </c>
      <c r="H5733" s="1505" cm="1">
        <f t="array" aca="1" ref="H5733" ca="1">IF(I5733&lt;&gt;"",INDIRECT("'"&amp;I5733&amp;"'!"&amp;J5733),"")</f>
        <v>0</v>
      </c>
      <c r="I5733" s="1510" t="s">
        <v>5915</v>
      </c>
      <c r="J5733" s="1506" t="s">
        <v>6224</v>
      </c>
      <c r="K5733" s="4"/>
    </row>
    <row r="5734" spans="1:11" ht="15">
      <c r="A5734">
        <v>5675</v>
      </c>
      <c r="B5734" s="721">
        <f>'Revenues 10-15'!G109</f>
        <v>0</v>
      </c>
      <c r="F5734" s="4"/>
      <c r="G5734" s="1" t="b">
        <f t="shared" ca="1" si="91"/>
        <v>1</v>
      </c>
      <c r="H5734" s="1505" cm="1">
        <f t="array" aca="1" ref="H5734" ca="1">IF(I5734&lt;&gt;"",INDIRECT("'"&amp;I5734&amp;"'!"&amp;J5734),"")</f>
        <v>0</v>
      </c>
      <c r="I5734" s="1510" t="s">
        <v>5915</v>
      </c>
      <c r="J5734" s="1506" t="s">
        <v>6225</v>
      </c>
      <c r="K5734" s="4"/>
    </row>
    <row r="5735" spans="1:11" ht="15">
      <c r="A5735">
        <v>5676</v>
      </c>
      <c r="B5735" s="721">
        <f>'Revenues 10-15'!G110</f>
        <v>0</v>
      </c>
      <c r="F5735" s="4"/>
      <c r="G5735" s="1" t="b">
        <f t="shared" ca="1" si="91"/>
        <v>1</v>
      </c>
      <c r="H5735" s="1505" cm="1">
        <f t="array" aca="1" ref="H5735" ca="1">IF(I5735&lt;&gt;"",INDIRECT("'"&amp;I5735&amp;"'!"&amp;J5735),"")</f>
        <v>0</v>
      </c>
      <c r="I5735" s="1510" t="s">
        <v>5915</v>
      </c>
      <c r="J5735" s="1506" t="s">
        <v>6226</v>
      </c>
      <c r="K5735" s="4"/>
    </row>
    <row r="5736" spans="1:11" ht="15">
      <c r="A5736">
        <v>5677</v>
      </c>
      <c r="B5736" s="721">
        <f>'Revenues 10-15'!G114</f>
        <v>0</v>
      </c>
      <c r="F5736" s="4"/>
      <c r="G5736" s="1" t="b">
        <f t="shared" ca="1" si="91"/>
        <v>1</v>
      </c>
      <c r="H5736" s="1505" cm="1">
        <f t="array" aca="1" ref="H5736" ca="1">IF(I5736&lt;&gt;"",INDIRECT("'"&amp;I5736&amp;"'!"&amp;J5736),"")</f>
        <v>0</v>
      </c>
      <c r="I5736" s="1510" t="s">
        <v>5915</v>
      </c>
      <c r="J5736" s="1506" t="s">
        <v>6227</v>
      </c>
      <c r="K5736" s="4"/>
    </row>
    <row r="5737" spans="1:11" ht="15">
      <c r="A5737">
        <v>5678</v>
      </c>
      <c r="B5737" s="721">
        <f>'Revenues 10-15'!G115</f>
        <v>0</v>
      </c>
      <c r="C5737" s="2" t="s">
        <v>504</v>
      </c>
      <c r="F5737" s="4"/>
      <c r="G5737" s="1" t="b">
        <f t="shared" ca="1" si="91"/>
        <v>1</v>
      </c>
      <c r="H5737" s="1505" cm="1">
        <f t="array" aca="1" ref="H5737" ca="1">IF(I5737&lt;&gt;"",INDIRECT("'"&amp;I5737&amp;"'!"&amp;J5737),"")</f>
        <v>0</v>
      </c>
      <c r="I5737" s="1510" t="s">
        <v>5915</v>
      </c>
      <c r="J5737" s="1506" t="s">
        <v>6228</v>
      </c>
      <c r="K5737" s="4"/>
    </row>
    <row r="5738" spans="1:11" ht="15">
      <c r="A5738">
        <v>5679</v>
      </c>
      <c r="B5738" s="721">
        <f>'Revenues 10-15'!G116</f>
        <v>0</v>
      </c>
      <c r="F5738" s="4"/>
      <c r="G5738" s="1" t="b">
        <f t="shared" ca="1" si="91"/>
        <v>1</v>
      </c>
      <c r="H5738" s="1505" cm="1">
        <f t="array" aca="1" ref="H5738" ca="1">IF(I5738&lt;&gt;"",INDIRECT("'"&amp;I5738&amp;"'!"&amp;J5738),"")</f>
        <v>0</v>
      </c>
      <c r="I5738" s="1510" t="s">
        <v>5915</v>
      </c>
      <c r="J5738" s="1506" t="s">
        <v>5178</v>
      </c>
      <c r="K5738" s="4"/>
    </row>
    <row r="5739" spans="1:11" ht="15">
      <c r="A5739">
        <v>5680</v>
      </c>
      <c r="B5739" s="721">
        <f>'Revenues 10-15'!G117</f>
        <v>0</v>
      </c>
      <c r="F5739" s="4"/>
      <c r="G5739" s="1" t="b">
        <f t="shared" ca="1" si="91"/>
        <v>1</v>
      </c>
      <c r="H5739" s="1505" cm="1">
        <f t="array" aca="1" ref="H5739" ca="1">IF(I5739&lt;&gt;"",INDIRECT("'"&amp;I5739&amp;"'!"&amp;J5739),"")</f>
        <v>0</v>
      </c>
      <c r="I5739" s="1510" t="s">
        <v>5915</v>
      </c>
      <c r="J5739" s="1506" t="s">
        <v>6229</v>
      </c>
      <c r="K5739" s="4"/>
    </row>
    <row r="5740" spans="1:11" ht="15">
      <c r="A5740">
        <v>5681</v>
      </c>
      <c r="B5740" s="721">
        <f>'Revenues 10-15'!G120</f>
        <v>0</v>
      </c>
      <c r="F5740" s="4"/>
      <c r="G5740" s="1" t="b">
        <f t="shared" ca="1" si="91"/>
        <v>1</v>
      </c>
      <c r="H5740" s="1505" cm="1">
        <f t="array" aca="1" ref="H5740" ca="1">IF(I5740&lt;&gt;"",INDIRECT("'"&amp;I5740&amp;"'!"&amp;J5740),"")</f>
        <v>0</v>
      </c>
      <c r="I5740" s="1510" t="s">
        <v>5915</v>
      </c>
      <c r="J5740" s="1506" t="s">
        <v>6230</v>
      </c>
      <c r="K5740" s="4"/>
    </row>
    <row r="5741" spans="1:11" ht="15">
      <c r="A5741">
        <v>5682</v>
      </c>
      <c r="B5741" s="721">
        <f>'Revenues 10-15'!G121</f>
        <v>0</v>
      </c>
      <c r="C5741" s="2" t="s">
        <v>504</v>
      </c>
      <c r="F5741" s="4"/>
      <c r="G5741" s="1" t="b">
        <f t="shared" ca="1" si="91"/>
        <v>1</v>
      </c>
      <c r="H5741" s="1505" cm="1">
        <f t="array" aca="1" ref="H5741" ca="1">IF(I5741&lt;&gt;"",INDIRECT("'"&amp;I5741&amp;"'!"&amp;J5741),"")</f>
        <v>0</v>
      </c>
      <c r="I5741" s="1510" t="s">
        <v>5915</v>
      </c>
      <c r="J5741" s="1506" t="s">
        <v>6231</v>
      </c>
      <c r="K5741" s="4"/>
    </row>
    <row r="5742" spans="1:11" ht="15">
      <c r="A5742" s="5">
        <v>5683</v>
      </c>
      <c r="B5742" s="721"/>
      <c r="F5742" s="4" t="s">
        <v>4914</v>
      </c>
      <c r="G5742" s="1" t="b">
        <f t="shared" ca="1" si="91"/>
        <v>1</v>
      </c>
      <c r="H5742" s="1505" t="str" cm="1">
        <f t="array" aca="1" ref="H5742" ca="1">IF(I5742&lt;&gt;"",INDIRECT("'"&amp;I5742&amp;"'!"&amp;J5742),"")</f>
        <v/>
      </c>
      <c r="I5742" s="1510"/>
      <c r="J5742" s="1506"/>
      <c r="K5742" s="4"/>
    </row>
    <row r="5743" spans="1:11" ht="15">
      <c r="A5743" s="5">
        <v>5684</v>
      </c>
      <c r="B5743" s="721"/>
      <c r="F5743" s="4" t="s">
        <v>4914</v>
      </c>
      <c r="G5743" s="1" t="b">
        <f t="shared" ca="1" si="91"/>
        <v>1</v>
      </c>
      <c r="H5743" s="1505" t="str" cm="1">
        <f t="array" aca="1" ref="H5743" ca="1">IF(I5743&lt;&gt;"",INDIRECT("'"&amp;I5743&amp;"'!"&amp;J5743),"")</f>
        <v/>
      </c>
      <c r="I5743" s="1510"/>
      <c r="J5743" s="1506"/>
      <c r="K5743" s="4"/>
    </row>
    <row r="5744" spans="1:11" ht="15">
      <c r="A5744" s="5">
        <v>5685</v>
      </c>
      <c r="B5744" s="721"/>
      <c r="F5744" s="4" t="s">
        <v>4914</v>
      </c>
      <c r="G5744" s="1" t="b">
        <f t="shared" ca="1" si="91"/>
        <v>1</v>
      </c>
      <c r="H5744" s="1505" t="str" cm="1">
        <f t="array" aca="1" ref="H5744" ca="1">IF(I5744&lt;&gt;"",INDIRECT("'"&amp;I5744&amp;"'!"&amp;J5744),"")</f>
        <v/>
      </c>
      <c r="I5744" s="1510"/>
      <c r="J5744" s="1506"/>
      <c r="K5744" s="4"/>
    </row>
    <row r="5745" spans="1:11" ht="15">
      <c r="A5745" s="5">
        <v>5686</v>
      </c>
      <c r="B5745" s="721"/>
      <c r="F5745" s="4" t="s">
        <v>4914</v>
      </c>
      <c r="G5745" s="1" t="b">
        <f t="shared" ca="1" si="91"/>
        <v>1</v>
      </c>
      <c r="H5745" s="1505" t="str" cm="1">
        <f t="array" aca="1" ref="H5745" ca="1">IF(I5745&lt;&gt;"",INDIRECT("'"&amp;I5745&amp;"'!"&amp;J5745),"")</f>
        <v/>
      </c>
      <c r="I5745" s="1510"/>
      <c r="J5745" s="1506"/>
      <c r="K5745" s="4"/>
    </row>
    <row r="5746" spans="1:11" ht="15">
      <c r="A5746">
        <v>5687</v>
      </c>
      <c r="B5746" s="721">
        <f>'Revenues 10-15'!G124</f>
        <v>0</v>
      </c>
      <c r="F5746" s="4"/>
      <c r="G5746" s="1" t="b">
        <f t="shared" ca="1" si="91"/>
        <v>1</v>
      </c>
      <c r="H5746" s="1505" cm="1">
        <f t="array" aca="1" ref="H5746" ca="1">IF(I5746&lt;&gt;"",INDIRECT("'"&amp;I5746&amp;"'!"&amp;J5746),"")</f>
        <v>0</v>
      </c>
      <c r="I5746" s="1510" t="s">
        <v>5915</v>
      </c>
      <c r="J5746" s="1506" t="s">
        <v>5894</v>
      </c>
      <c r="K5746" s="4"/>
    </row>
    <row r="5747" spans="1:11" ht="15">
      <c r="A5747">
        <v>5688</v>
      </c>
      <c r="B5747" s="721">
        <f>'Revenues 10-15'!G136</f>
        <v>0</v>
      </c>
      <c r="F5747" s="4"/>
      <c r="G5747" s="1" t="b">
        <f t="shared" ca="1" si="91"/>
        <v>1</v>
      </c>
      <c r="H5747" s="1505" cm="1">
        <f t="array" aca="1" ref="H5747" ca="1">IF(I5747&lt;&gt;"",INDIRECT("'"&amp;I5747&amp;"'!"&amp;J5747),"")</f>
        <v>0</v>
      </c>
      <c r="I5747" s="1510" t="s">
        <v>5915</v>
      </c>
      <c r="J5747" s="1506" t="s">
        <v>6232</v>
      </c>
      <c r="K5747" s="4"/>
    </row>
    <row r="5748" spans="1:11" ht="15">
      <c r="A5748" s="5">
        <v>5689</v>
      </c>
      <c r="B5748" s="721"/>
      <c r="C5748" s="2" t="s">
        <v>504</v>
      </c>
      <c r="F5748" s="4" t="s">
        <v>4914</v>
      </c>
      <c r="G5748" s="1" t="b">
        <f t="shared" ca="1" si="91"/>
        <v>1</v>
      </c>
      <c r="H5748" s="1505" t="str" cm="1">
        <f t="array" aca="1" ref="H5748" ca="1">IF(I5748&lt;&gt;"",INDIRECT("'"&amp;I5748&amp;"'!"&amp;J5748),"")</f>
        <v/>
      </c>
      <c r="I5748" s="1510"/>
      <c r="J5748" s="1506"/>
      <c r="K5748" s="4"/>
    </row>
    <row r="5749" spans="1:11" ht="15">
      <c r="A5749" s="5">
        <v>5690</v>
      </c>
      <c r="B5749" s="721"/>
      <c r="F5749" s="4" t="s">
        <v>4914</v>
      </c>
      <c r="G5749" s="1" t="b">
        <f t="shared" ca="1" si="91"/>
        <v>1</v>
      </c>
      <c r="H5749" s="1505" t="str" cm="1">
        <f t="array" aca="1" ref="H5749" ca="1">IF(I5749&lt;&gt;"",INDIRECT("'"&amp;I5749&amp;"'!"&amp;J5749),"")</f>
        <v/>
      </c>
      <c r="I5749" s="1510"/>
      <c r="J5749" s="1506"/>
      <c r="K5749" s="4"/>
    </row>
    <row r="5750" spans="1:11" ht="15">
      <c r="A5750">
        <v>5691</v>
      </c>
      <c r="B5750" s="721">
        <f>'Revenues 10-15'!G143</f>
        <v>0</v>
      </c>
      <c r="F5750" s="4"/>
      <c r="G5750" s="1" t="b">
        <f t="shared" ca="1" si="91"/>
        <v>1</v>
      </c>
      <c r="H5750" s="1505" cm="1">
        <f t="array" aca="1" ref="H5750" ca="1">IF(I5750&lt;&gt;"",INDIRECT("'"&amp;I5750&amp;"'!"&amp;J5750),"")</f>
        <v>0</v>
      </c>
      <c r="I5750" s="1510" t="s">
        <v>5915</v>
      </c>
      <c r="J5750" s="1506" t="s">
        <v>6233</v>
      </c>
      <c r="K5750" s="4"/>
    </row>
    <row r="5751" spans="1:11" ht="15">
      <c r="A5751" s="5">
        <v>5692</v>
      </c>
      <c r="B5751" s="721"/>
      <c r="F5751" s="4" t="s">
        <v>4914</v>
      </c>
      <c r="G5751" s="1" t="b">
        <f t="shared" ca="1" si="91"/>
        <v>1</v>
      </c>
      <c r="H5751" s="1505" t="str" cm="1">
        <f t="array" aca="1" ref="H5751" ca="1">IF(I5751&lt;&gt;"",INDIRECT("'"&amp;I5751&amp;"'!"&amp;J5751),"")</f>
        <v/>
      </c>
      <c r="I5751" s="1510"/>
      <c r="J5751" s="1506"/>
      <c r="K5751" s="4"/>
    </row>
    <row r="5752" spans="1:11" ht="15">
      <c r="A5752">
        <v>5693</v>
      </c>
      <c r="B5752" s="721">
        <f>'Revenues 10-15'!G145</f>
        <v>0</v>
      </c>
      <c r="C5752" s="2" t="s">
        <v>504</v>
      </c>
      <c r="F5752" s="4"/>
      <c r="G5752" s="1" t="b">
        <f t="shared" ca="1" si="91"/>
        <v>1</v>
      </c>
      <c r="H5752" s="1505" cm="1">
        <f t="array" aca="1" ref="H5752" ca="1">IF(I5752&lt;&gt;"",INDIRECT("'"&amp;I5752&amp;"'!"&amp;J5752),"")</f>
        <v>0</v>
      </c>
      <c r="I5752" s="1510" t="s">
        <v>5915</v>
      </c>
      <c r="J5752" s="1506" t="s">
        <v>6234</v>
      </c>
      <c r="K5752" s="4"/>
    </row>
    <row r="5753" spans="1:11" ht="15">
      <c r="A5753">
        <v>5694</v>
      </c>
      <c r="B5753" s="721">
        <f>'Revenues 10-15'!G146</f>
        <v>0</v>
      </c>
      <c r="F5753" s="4"/>
      <c r="G5753" s="1" t="b">
        <f t="shared" ca="1" si="91"/>
        <v>1</v>
      </c>
      <c r="H5753" s="1505" cm="1">
        <f t="array" aca="1" ref="H5753" ca="1">IF(I5753&lt;&gt;"",INDIRECT("'"&amp;I5753&amp;"'!"&amp;J5753),"")</f>
        <v>0</v>
      </c>
      <c r="I5753" s="1510" t="s">
        <v>5915</v>
      </c>
      <c r="J5753" s="1506" t="s">
        <v>6235</v>
      </c>
      <c r="K5753" s="4"/>
    </row>
    <row r="5754" spans="1:11" ht="15">
      <c r="A5754">
        <v>5695</v>
      </c>
      <c r="B5754" s="721">
        <f>'Revenues 10-15'!G147</f>
        <v>0</v>
      </c>
      <c r="F5754" s="4"/>
      <c r="G5754" s="1" t="b">
        <f t="shared" ca="1" si="91"/>
        <v>1</v>
      </c>
      <c r="H5754" s="1505" cm="1">
        <f t="array" aca="1" ref="H5754" ca="1">IF(I5754&lt;&gt;"",INDIRECT("'"&amp;I5754&amp;"'!"&amp;J5754),"")</f>
        <v>0</v>
      </c>
      <c r="I5754" s="1510" t="s">
        <v>5915</v>
      </c>
      <c r="J5754" s="1506" t="s">
        <v>6236</v>
      </c>
      <c r="K5754" s="4"/>
    </row>
    <row r="5755" spans="1:11" ht="15">
      <c r="A5755">
        <v>5696</v>
      </c>
      <c r="B5755" s="721">
        <f>'Revenues 10-15'!G159</f>
        <v>0</v>
      </c>
      <c r="F5755" s="4"/>
      <c r="G5755" s="1" t="b">
        <f t="shared" ca="1" si="91"/>
        <v>1</v>
      </c>
      <c r="H5755" s="1505" cm="1">
        <f t="array" aca="1" ref="H5755" ca="1">IF(I5755&lt;&gt;"",INDIRECT("'"&amp;I5755&amp;"'!"&amp;J5755),"")</f>
        <v>0</v>
      </c>
      <c r="I5755" s="1510" t="s">
        <v>5915</v>
      </c>
      <c r="J5755" s="1506" t="s">
        <v>6237</v>
      </c>
      <c r="K5755" s="4"/>
    </row>
    <row r="5756" spans="1:11" ht="15">
      <c r="A5756" s="5">
        <v>5697</v>
      </c>
      <c r="B5756" s="721"/>
      <c r="C5756" s="2" t="s">
        <v>504</v>
      </c>
      <c r="F5756" s="4" t="s">
        <v>4914</v>
      </c>
      <c r="G5756" s="1" t="b">
        <f t="shared" ca="1" si="91"/>
        <v>1</v>
      </c>
      <c r="H5756" s="1505" t="str" cm="1">
        <f t="array" aca="1" ref="H5756" ca="1">IF(I5756&lt;&gt;"",INDIRECT("'"&amp;I5756&amp;"'!"&amp;J5756),"")</f>
        <v/>
      </c>
      <c r="I5756" s="1510"/>
      <c r="J5756" s="1506"/>
      <c r="K5756" s="4"/>
    </row>
    <row r="5757" spans="1:11" ht="15">
      <c r="A5757" s="5">
        <v>5698</v>
      </c>
      <c r="B5757" s="721"/>
      <c r="F5757" s="4" t="s">
        <v>4914</v>
      </c>
      <c r="G5757" s="1" t="b">
        <f t="shared" ca="1" si="91"/>
        <v>1</v>
      </c>
      <c r="H5757" s="1505" t="str" cm="1">
        <f t="array" aca="1" ref="H5757" ca="1">IF(I5757&lt;&gt;"",INDIRECT("'"&amp;I5757&amp;"'!"&amp;J5757),"")</f>
        <v/>
      </c>
      <c r="I5757" s="1510"/>
      <c r="J5757" s="1506"/>
      <c r="K5757" s="4"/>
    </row>
    <row r="5758" spans="1:11" ht="15">
      <c r="A5758" s="5">
        <v>5699</v>
      </c>
      <c r="B5758" s="721"/>
      <c r="F5758" s="4" t="s">
        <v>4914</v>
      </c>
      <c r="G5758" s="1" t="b">
        <f t="shared" ca="1" si="91"/>
        <v>1</v>
      </c>
      <c r="H5758" s="1505" t="str" cm="1">
        <f t="array" aca="1" ref="H5758" ca="1">IF(I5758&lt;&gt;"",INDIRECT("'"&amp;I5758&amp;"'!"&amp;J5758),"")</f>
        <v/>
      </c>
      <c r="I5758" s="1510"/>
      <c r="J5758" s="1506"/>
      <c r="K5758" s="4"/>
    </row>
    <row r="5759" spans="1:11" ht="15">
      <c r="A5759" s="5">
        <v>5700</v>
      </c>
      <c r="B5759" s="721"/>
      <c r="F5759" s="4" t="s">
        <v>4914</v>
      </c>
      <c r="G5759" s="1" t="b">
        <f t="shared" ca="1" si="91"/>
        <v>1</v>
      </c>
      <c r="H5759" s="1505" t="str" cm="1">
        <f t="array" aca="1" ref="H5759" ca="1">IF(I5759&lt;&gt;"",INDIRECT("'"&amp;I5759&amp;"'!"&amp;J5759),"")</f>
        <v/>
      </c>
      <c r="I5759" s="1510"/>
      <c r="J5759" s="1506"/>
      <c r="K5759" s="4"/>
    </row>
    <row r="5760" spans="1:11" ht="15">
      <c r="A5760" s="5">
        <v>5701</v>
      </c>
      <c r="B5760" s="721"/>
      <c r="F5760" s="4" t="s">
        <v>4914</v>
      </c>
      <c r="G5760" s="1" t="b">
        <f t="shared" ca="1" si="91"/>
        <v>1</v>
      </c>
      <c r="H5760" s="1505" t="str" cm="1">
        <f t="array" aca="1" ref="H5760" ca="1">IF(I5760&lt;&gt;"",INDIRECT("'"&amp;I5760&amp;"'!"&amp;J5760),"")</f>
        <v/>
      </c>
      <c r="I5760" s="1510"/>
      <c r="J5760" s="1506"/>
      <c r="K5760" s="4"/>
    </row>
    <row r="5761" spans="1:11" ht="15">
      <c r="A5761">
        <v>5702</v>
      </c>
      <c r="B5761" s="721">
        <f>'Revenues 10-15'!G160</f>
        <v>0</v>
      </c>
      <c r="F5761" s="4"/>
      <c r="G5761" s="1" t="b">
        <f t="shared" ca="1" si="91"/>
        <v>1</v>
      </c>
      <c r="H5761" s="1505" cm="1">
        <f t="array" aca="1" ref="H5761" ca="1">IF(I5761&lt;&gt;"",INDIRECT("'"&amp;I5761&amp;"'!"&amp;J5761),"")</f>
        <v>0</v>
      </c>
      <c r="I5761" s="1510" t="s">
        <v>5915</v>
      </c>
      <c r="J5761" s="1506" t="s">
        <v>6238</v>
      </c>
      <c r="K5761" s="4"/>
    </row>
    <row r="5762" spans="1:11" ht="15">
      <c r="A5762" s="5">
        <v>5703</v>
      </c>
      <c r="B5762" s="721"/>
      <c r="F5762" s="4" t="s">
        <v>4914</v>
      </c>
      <c r="G5762" s="1" t="b">
        <f t="shared" ca="1" si="91"/>
        <v>1</v>
      </c>
      <c r="H5762" s="1505" t="str" cm="1">
        <f t="array" aca="1" ref="H5762" ca="1">IF(I5762&lt;&gt;"",INDIRECT("'"&amp;I5762&amp;"'!"&amp;J5762),"")</f>
        <v/>
      </c>
      <c r="I5762" s="1510"/>
      <c r="J5762" s="1506"/>
      <c r="K5762" s="4"/>
    </row>
    <row r="5763" spans="1:11" ht="15">
      <c r="A5763">
        <v>5704</v>
      </c>
      <c r="B5763" s="721">
        <f>'Revenues 10-15'!G161</f>
        <v>0</v>
      </c>
      <c r="F5763" s="4"/>
      <c r="G5763" s="1" t="b">
        <f t="shared" ca="1" si="91"/>
        <v>1</v>
      </c>
      <c r="H5763" s="1505" cm="1">
        <f t="array" aca="1" ref="H5763" ca="1">IF(I5763&lt;&gt;"",INDIRECT("'"&amp;I5763&amp;"'!"&amp;J5763),"")</f>
        <v>0</v>
      </c>
      <c r="I5763" s="1510" t="s">
        <v>5915</v>
      </c>
      <c r="J5763" s="1506" t="s">
        <v>6239</v>
      </c>
      <c r="K5763" s="4"/>
    </row>
    <row r="5764" spans="1:11" ht="15">
      <c r="A5764" s="5">
        <v>5705</v>
      </c>
      <c r="B5764" s="721"/>
      <c r="F5764" s="4" t="s">
        <v>4914</v>
      </c>
      <c r="G5764" s="1" t="b">
        <f t="shared" ca="1" si="91"/>
        <v>1</v>
      </c>
      <c r="H5764" s="1505" t="str" cm="1">
        <f t="array" aca="1" ref="H5764" ca="1">IF(I5764&lt;&gt;"",INDIRECT("'"&amp;I5764&amp;"'!"&amp;J5764),"")</f>
        <v/>
      </c>
      <c r="I5764" s="1510"/>
      <c r="J5764" s="1506"/>
      <c r="K5764" s="4"/>
    </row>
    <row r="5765" spans="1:11" ht="15">
      <c r="A5765" s="5">
        <v>5706</v>
      </c>
      <c r="B5765" s="721"/>
      <c r="D5765" s="4" t="s">
        <v>1385</v>
      </c>
      <c r="F5765" s="4" t="s">
        <v>4914</v>
      </c>
      <c r="G5765" s="1" t="b">
        <f t="shared" ca="1" si="91"/>
        <v>1</v>
      </c>
      <c r="H5765" s="1505" t="str" cm="1">
        <f t="array" aca="1" ref="H5765" ca="1">IF(I5765&lt;&gt;"",INDIRECT("'"&amp;I5765&amp;"'!"&amp;J5765),"")</f>
        <v/>
      </c>
      <c r="I5765" s="1510"/>
      <c r="J5765" s="1506"/>
      <c r="K5765" s="4"/>
    </row>
    <row r="5766" spans="1:11" ht="15">
      <c r="A5766" s="5">
        <v>5707</v>
      </c>
      <c r="B5766" s="721"/>
      <c r="D5766" s="4" t="s">
        <v>1385</v>
      </c>
      <c r="F5766" s="4" t="s">
        <v>4914</v>
      </c>
      <c r="G5766" s="1" t="b">
        <f t="shared" ca="1" si="91"/>
        <v>1</v>
      </c>
      <c r="H5766" s="1505" t="str" cm="1">
        <f t="array" aca="1" ref="H5766" ca="1">IF(I5766&lt;&gt;"",INDIRECT("'"&amp;I5766&amp;"'!"&amp;J5766),"")</f>
        <v/>
      </c>
      <c r="I5766" s="1510"/>
      <c r="J5766" s="1506"/>
      <c r="K5766" s="4"/>
    </row>
    <row r="5767" spans="1:11" ht="15">
      <c r="A5767" s="5">
        <v>5708</v>
      </c>
      <c r="B5767" s="721"/>
      <c r="F5767" s="4" t="s">
        <v>4914</v>
      </c>
      <c r="G5767" s="1" t="b">
        <f t="shared" ca="1" si="91"/>
        <v>1</v>
      </c>
      <c r="H5767" s="1505" t="str" cm="1">
        <f t="array" aca="1" ref="H5767" ca="1">IF(I5767&lt;&gt;"",INDIRECT("'"&amp;I5767&amp;"'!"&amp;J5767),"")</f>
        <v/>
      </c>
      <c r="I5767" s="1510"/>
      <c r="J5767" s="1506"/>
      <c r="K5767" s="4"/>
    </row>
    <row r="5768" spans="1:11" ht="15">
      <c r="A5768">
        <v>5709</v>
      </c>
      <c r="B5768" s="721">
        <f>'Revenues 10-15'!G171</f>
        <v>0</v>
      </c>
      <c r="F5768" s="4"/>
      <c r="G5768" s="1" t="b">
        <f t="shared" ca="1" si="91"/>
        <v>1</v>
      </c>
      <c r="H5768" s="1505" cm="1">
        <f t="array" aca="1" ref="H5768" ca="1">IF(I5768&lt;&gt;"",INDIRECT("'"&amp;I5768&amp;"'!"&amp;J5768),"")</f>
        <v>0</v>
      </c>
      <c r="I5768" s="1510" t="s">
        <v>5915</v>
      </c>
      <c r="J5768" s="1506" t="s">
        <v>6240</v>
      </c>
      <c r="K5768" s="4"/>
    </row>
    <row r="5769" spans="1:11" ht="15">
      <c r="A5769" s="5">
        <v>5710</v>
      </c>
      <c r="B5769" s="721"/>
      <c r="F5769" s="4" t="s">
        <v>4914</v>
      </c>
      <c r="G5769" s="1" t="b">
        <f t="shared" ca="1" si="91"/>
        <v>1</v>
      </c>
      <c r="H5769" s="1505" t="str" cm="1">
        <f t="array" aca="1" ref="H5769" ca="1">IF(I5769&lt;&gt;"",INDIRECT("'"&amp;I5769&amp;"'!"&amp;J5769),"")</f>
        <v/>
      </c>
      <c r="I5769" s="1510"/>
      <c r="J5769" s="1506"/>
      <c r="K5769" s="4"/>
    </row>
    <row r="5770" spans="1:11" ht="15">
      <c r="A5770" s="5">
        <v>5711</v>
      </c>
      <c r="B5770" s="721"/>
      <c r="C5770" s="2" t="s">
        <v>504</v>
      </c>
      <c r="F5770" s="4" t="s">
        <v>4914</v>
      </c>
      <c r="G5770" s="1" t="b">
        <f t="shared" ca="1" si="91"/>
        <v>1</v>
      </c>
      <c r="H5770" s="1505" t="str" cm="1">
        <f t="array" aca="1" ref="H5770" ca="1">IF(I5770&lt;&gt;"",INDIRECT("'"&amp;I5770&amp;"'!"&amp;J5770),"")</f>
        <v/>
      </c>
      <c r="I5770" s="1510"/>
      <c r="J5770" s="1506"/>
      <c r="K5770" s="4"/>
    </row>
    <row r="5771" spans="1:11" ht="15">
      <c r="A5771" s="5">
        <v>5712</v>
      </c>
      <c r="B5771" s="721"/>
      <c r="F5771" s="4" t="s">
        <v>4914</v>
      </c>
      <c r="G5771" s="1" t="b">
        <f t="shared" ca="1" si="91"/>
        <v>1</v>
      </c>
      <c r="H5771" s="1505" t="str" cm="1">
        <f t="array" aca="1" ref="H5771" ca="1">IF(I5771&lt;&gt;"",INDIRECT("'"&amp;I5771&amp;"'!"&amp;J5771),"")</f>
        <v/>
      </c>
      <c r="I5771" s="1510"/>
      <c r="J5771" s="1506"/>
      <c r="K5771" s="4"/>
    </row>
    <row r="5772" spans="1:11" ht="15">
      <c r="A5772" s="5">
        <v>5713</v>
      </c>
      <c r="B5772" s="721"/>
      <c r="F5772" s="4" t="s">
        <v>4914</v>
      </c>
      <c r="G5772" s="1" t="b">
        <f t="shared" ca="1" si="91"/>
        <v>1</v>
      </c>
      <c r="H5772" s="1505" t="str" cm="1">
        <f t="array" aca="1" ref="H5772" ca="1">IF(I5772&lt;&gt;"",INDIRECT("'"&amp;I5772&amp;"'!"&amp;J5772),"")</f>
        <v/>
      </c>
      <c r="I5772" s="1510"/>
      <c r="J5772" s="1506"/>
      <c r="K5772" s="4"/>
    </row>
    <row r="5773" spans="1:11" ht="15">
      <c r="A5773" s="5">
        <v>5714</v>
      </c>
      <c r="B5773" s="721"/>
      <c r="F5773" s="4" t="s">
        <v>4914</v>
      </c>
      <c r="G5773" s="1" t="b">
        <f t="shared" ca="1" si="91"/>
        <v>1</v>
      </c>
      <c r="H5773" s="1505" t="str" cm="1">
        <f t="array" aca="1" ref="H5773" ca="1">IF(I5773&lt;&gt;"",INDIRECT("'"&amp;I5773&amp;"'!"&amp;J5773),"")</f>
        <v/>
      </c>
      <c r="I5773" s="1510"/>
      <c r="J5773" s="1506"/>
      <c r="K5773" s="4"/>
    </row>
    <row r="5774" spans="1:11" ht="15">
      <c r="A5774" s="5">
        <v>5715</v>
      </c>
      <c r="B5774" s="721"/>
      <c r="F5774" s="4" t="s">
        <v>4914</v>
      </c>
      <c r="G5774" s="1" t="b">
        <f t="shared" ca="1" si="91"/>
        <v>1</v>
      </c>
      <c r="H5774" s="1505" t="str" cm="1">
        <f t="array" aca="1" ref="H5774" ca="1">IF(I5774&lt;&gt;"",INDIRECT("'"&amp;I5774&amp;"'!"&amp;J5774),"")</f>
        <v/>
      </c>
      <c r="I5774" s="1510"/>
      <c r="J5774" s="1506"/>
      <c r="K5774" s="4"/>
    </row>
    <row r="5775" spans="1:11" ht="15">
      <c r="A5775" s="5">
        <v>5716</v>
      </c>
      <c r="B5775" s="721"/>
      <c r="F5775" s="4" t="s">
        <v>4914</v>
      </c>
      <c r="G5775" s="1" t="b">
        <f t="shared" ca="1" si="91"/>
        <v>1</v>
      </c>
      <c r="H5775" s="1505" t="str" cm="1">
        <f t="array" aca="1" ref="H5775" ca="1">IF(I5775&lt;&gt;"",INDIRECT("'"&amp;I5775&amp;"'!"&amp;J5775),"")</f>
        <v/>
      </c>
      <c r="I5775" s="1510"/>
      <c r="J5775" s="1506"/>
      <c r="K5775" s="4"/>
    </row>
    <row r="5776" spans="1:11" ht="15">
      <c r="A5776">
        <v>5717</v>
      </c>
      <c r="B5776" s="721">
        <f>'Revenues 10-15'!G172</f>
        <v>0</v>
      </c>
      <c r="F5776" s="4"/>
      <c r="G5776" s="1" t="b">
        <f t="shared" ca="1" si="91"/>
        <v>1</v>
      </c>
      <c r="H5776" s="1505" cm="1">
        <f t="array" aca="1" ref="H5776" ca="1">IF(I5776&lt;&gt;"",INDIRECT("'"&amp;I5776&amp;"'!"&amp;J5776),"")</f>
        <v>0</v>
      </c>
      <c r="I5776" s="1510" t="s">
        <v>5915</v>
      </c>
      <c r="J5776" s="1506" t="s">
        <v>6241</v>
      </c>
      <c r="K5776" s="4"/>
    </row>
    <row r="5777" spans="1:11" ht="15">
      <c r="A5777">
        <v>5718</v>
      </c>
      <c r="B5777" s="721">
        <f>'Revenues 10-15'!G175</f>
        <v>0</v>
      </c>
      <c r="F5777" s="4"/>
      <c r="G5777" s="1" t="b">
        <f t="shared" ca="1" si="91"/>
        <v>1</v>
      </c>
      <c r="H5777" s="1505" cm="1">
        <f t="array" aca="1" ref="H5777" ca="1">IF(I5777&lt;&gt;"",INDIRECT("'"&amp;I5777&amp;"'!"&amp;J5777),"")</f>
        <v>0</v>
      </c>
      <c r="I5777" s="1510" t="s">
        <v>5915</v>
      </c>
      <c r="J5777" s="1506" t="s">
        <v>6242</v>
      </c>
      <c r="K5777" s="4"/>
    </row>
    <row r="5778" spans="1:11" ht="15">
      <c r="A5778">
        <v>5719</v>
      </c>
      <c r="B5778" s="721">
        <f>'Revenues 10-15'!G177</f>
        <v>0</v>
      </c>
      <c r="C5778" s="2" t="s">
        <v>504</v>
      </c>
      <c r="F5778" s="4"/>
      <c r="G5778" s="1" t="b">
        <f t="shared" ca="1" si="91"/>
        <v>1</v>
      </c>
      <c r="H5778" s="1505" cm="1">
        <f t="array" aca="1" ref="H5778" ca="1">IF(I5778&lt;&gt;"",INDIRECT("'"&amp;I5778&amp;"'!"&amp;J5778),"")</f>
        <v>0</v>
      </c>
      <c r="I5778" s="1510" t="s">
        <v>5915</v>
      </c>
      <c r="J5778" s="1506" t="s">
        <v>6243</v>
      </c>
      <c r="K5778" s="4"/>
    </row>
    <row r="5779" spans="1:11" ht="15">
      <c r="A5779" s="5">
        <v>5720</v>
      </c>
      <c r="B5779" s="721"/>
      <c r="F5779" s="4" t="s">
        <v>4914</v>
      </c>
      <c r="G5779" s="1" t="b">
        <f t="shared" ca="1" si="91"/>
        <v>1</v>
      </c>
      <c r="H5779" s="1505" t="str" cm="1">
        <f t="array" aca="1" ref="H5779" ca="1">IF(I5779&lt;&gt;"",INDIRECT("'"&amp;I5779&amp;"'!"&amp;J5779),"")</f>
        <v/>
      </c>
      <c r="I5779" s="1510"/>
      <c r="J5779" s="1506"/>
      <c r="K5779" s="4"/>
    </row>
    <row r="5780" spans="1:11" ht="15">
      <c r="A5780" s="5">
        <v>5721</v>
      </c>
      <c r="B5780" s="721"/>
      <c r="C5780" s="2" t="s">
        <v>504</v>
      </c>
      <c r="F5780" s="4" t="s">
        <v>4914</v>
      </c>
      <c r="G5780" s="1" t="b">
        <f t="shared" ca="1" si="91"/>
        <v>1</v>
      </c>
      <c r="H5780" s="1505" t="str" cm="1">
        <f t="array" aca="1" ref="H5780" ca="1">IF(I5780&lt;&gt;"",INDIRECT("'"&amp;I5780&amp;"'!"&amp;J5780),"")</f>
        <v/>
      </c>
      <c r="I5780" s="1510"/>
      <c r="J5780" s="1506"/>
      <c r="K5780" s="4"/>
    </row>
    <row r="5781" spans="1:11" ht="15">
      <c r="A5781" s="5">
        <v>5722</v>
      </c>
      <c r="B5781" s="721"/>
      <c r="F5781" s="4" t="s">
        <v>4914</v>
      </c>
      <c r="G5781" s="1" t="b">
        <f t="shared" ca="1" si="91"/>
        <v>1</v>
      </c>
      <c r="H5781" s="1505" t="str" cm="1">
        <f t="array" aca="1" ref="H5781" ca="1">IF(I5781&lt;&gt;"",INDIRECT("'"&amp;I5781&amp;"'!"&amp;J5781),"")</f>
        <v/>
      </c>
      <c r="I5781" s="1510"/>
      <c r="J5781" s="1506"/>
      <c r="K5781" s="4"/>
    </row>
    <row r="5782" spans="1:11" ht="15">
      <c r="A5782">
        <v>5723</v>
      </c>
      <c r="B5782" s="721">
        <f>'Revenues 10-15'!G183</f>
        <v>0</v>
      </c>
      <c r="F5782" s="4"/>
      <c r="G5782" s="1" t="b">
        <f t="shared" ca="1" si="91"/>
        <v>1</v>
      </c>
      <c r="H5782" s="1505" cm="1">
        <f t="array" aca="1" ref="H5782" ca="1">IF(I5782&lt;&gt;"",INDIRECT("'"&amp;I5782&amp;"'!"&amp;J5782),"")</f>
        <v>0</v>
      </c>
      <c r="I5782" s="1510" t="s">
        <v>5915</v>
      </c>
      <c r="J5782" s="1506" t="s">
        <v>6244</v>
      </c>
      <c r="K5782" s="4"/>
    </row>
    <row r="5783" spans="1:11" ht="15">
      <c r="A5783">
        <v>5724</v>
      </c>
      <c r="B5783" s="721">
        <f>'Revenues 10-15'!G186</f>
        <v>0</v>
      </c>
      <c r="F5783" s="4"/>
      <c r="G5783" s="1" t="b">
        <f t="shared" ca="1" si="91"/>
        <v>1</v>
      </c>
      <c r="H5783" s="1505" cm="1">
        <f t="array" aca="1" ref="H5783" ca="1">IF(I5783&lt;&gt;"",INDIRECT("'"&amp;I5783&amp;"'!"&amp;J5783),"")</f>
        <v>0</v>
      </c>
      <c r="I5783" s="1510" t="s">
        <v>5915</v>
      </c>
      <c r="J5783" s="1506" t="s">
        <v>5370</v>
      </c>
      <c r="K5783" s="4"/>
    </row>
    <row r="5784" spans="1:11" ht="15">
      <c r="A5784" s="5">
        <v>5725</v>
      </c>
      <c r="B5784" s="721"/>
      <c r="C5784" s="2" t="s">
        <v>504</v>
      </c>
      <c r="F5784" s="4" t="s">
        <v>4914</v>
      </c>
      <c r="G5784" s="1" t="b">
        <f t="shared" ca="1" si="91"/>
        <v>1</v>
      </c>
      <c r="H5784" s="1505" t="str" cm="1">
        <f t="array" aca="1" ref="H5784" ca="1">IF(I5784&lt;&gt;"",INDIRECT("'"&amp;I5784&amp;"'!"&amp;J5784),"")</f>
        <v/>
      </c>
      <c r="I5784" s="1510"/>
      <c r="J5784" s="1506"/>
      <c r="K5784" s="4"/>
    </row>
    <row r="5785" spans="1:11" ht="15">
      <c r="A5785" s="5">
        <v>5726</v>
      </c>
      <c r="B5785" s="721"/>
      <c r="F5785" s="4" t="s">
        <v>4914</v>
      </c>
      <c r="G5785" s="1" t="b">
        <f t="shared" ca="1" si="91"/>
        <v>1</v>
      </c>
      <c r="H5785" s="1505" t="str" cm="1">
        <f t="array" aca="1" ref="H5785" ca="1">IF(I5785&lt;&gt;"",INDIRECT("'"&amp;I5785&amp;"'!"&amp;J5785),"")</f>
        <v/>
      </c>
      <c r="I5785" s="1510"/>
      <c r="J5785" s="1506"/>
      <c r="K5785" s="4"/>
    </row>
    <row r="5786" spans="1:11" ht="15">
      <c r="A5786" s="5">
        <v>5727</v>
      </c>
      <c r="B5786" s="721"/>
      <c r="F5786" s="4" t="s">
        <v>4914</v>
      </c>
      <c r="G5786" s="1" t="b">
        <f t="shared" ca="1" si="91"/>
        <v>1</v>
      </c>
      <c r="H5786" s="1505" t="str" cm="1">
        <f t="array" aca="1" ref="H5786" ca="1">IF(I5786&lt;&gt;"",INDIRECT("'"&amp;I5786&amp;"'!"&amp;J5786),"")</f>
        <v/>
      </c>
      <c r="I5786" s="1510"/>
      <c r="J5786" s="1506"/>
      <c r="K5786" s="4"/>
    </row>
    <row r="5787" spans="1:11" ht="15">
      <c r="A5787" s="5">
        <v>5728</v>
      </c>
      <c r="B5787" s="721"/>
      <c r="F5787" s="4" t="s">
        <v>4914</v>
      </c>
      <c r="G5787" s="1" t="b">
        <f t="shared" ca="1" si="91"/>
        <v>1</v>
      </c>
      <c r="H5787" s="1505" t="str" cm="1">
        <f t="array" aca="1" ref="H5787" ca="1">IF(I5787&lt;&gt;"",INDIRECT("'"&amp;I5787&amp;"'!"&amp;J5787),"")</f>
        <v/>
      </c>
      <c r="I5787" s="1510"/>
      <c r="J5787" s="1506"/>
      <c r="K5787" s="4"/>
    </row>
    <row r="5788" spans="1:11" ht="15">
      <c r="A5788">
        <v>5729</v>
      </c>
      <c r="B5788" s="721">
        <f>'Revenues 10-15'!G202</f>
        <v>0</v>
      </c>
      <c r="F5788" s="4"/>
      <c r="G5788" s="1" t="b">
        <f t="shared" ca="1" si="91"/>
        <v>1</v>
      </c>
      <c r="H5788" s="1505" cm="1">
        <f t="array" aca="1" ref="H5788" ca="1">IF(I5788&lt;&gt;"",INDIRECT("'"&amp;I5788&amp;"'!"&amp;J5788),"")</f>
        <v>0</v>
      </c>
      <c r="I5788" s="1510" t="s">
        <v>5915</v>
      </c>
      <c r="J5788" s="1506" t="s">
        <v>6245</v>
      </c>
      <c r="K5788" s="4"/>
    </row>
    <row r="5789" spans="1:11" ht="15">
      <c r="A5789">
        <v>5730</v>
      </c>
      <c r="B5789" s="721">
        <f>'Revenues 10-15'!G203</f>
        <v>0</v>
      </c>
      <c r="F5789" s="4"/>
      <c r="G5789" s="1" t="b">
        <f t="shared" ca="1" si="91"/>
        <v>1</v>
      </c>
      <c r="H5789" s="1505" cm="1">
        <f t="array" aca="1" ref="H5789" ca="1">IF(I5789&lt;&gt;"",INDIRECT("'"&amp;I5789&amp;"'!"&amp;J5789),"")</f>
        <v>0</v>
      </c>
      <c r="I5789" s="1510" t="s">
        <v>5915</v>
      </c>
      <c r="J5789" s="1506" t="s">
        <v>6246</v>
      </c>
      <c r="K5789" s="4"/>
    </row>
    <row r="5790" spans="1:11" ht="15">
      <c r="A5790" s="5">
        <v>5731</v>
      </c>
      <c r="B5790" s="721"/>
      <c r="F5790" s="4" t="s">
        <v>4914</v>
      </c>
      <c r="G5790" s="1" t="b">
        <f t="shared" ca="1" si="91"/>
        <v>1</v>
      </c>
      <c r="H5790" s="1505" t="str" cm="1">
        <f t="array" aca="1" ref="H5790" ca="1">IF(I5790&lt;&gt;"",INDIRECT("'"&amp;I5790&amp;"'!"&amp;J5790),"")</f>
        <v/>
      </c>
      <c r="I5790" s="1510"/>
      <c r="J5790" s="1506"/>
      <c r="K5790" s="4"/>
    </row>
    <row r="5791" spans="1:11" ht="15">
      <c r="A5791" s="5">
        <v>5732</v>
      </c>
      <c r="B5791" s="721"/>
      <c r="F5791" s="4" t="s">
        <v>4914</v>
      </c>
      <c r="G5791" s="1" t="b">
        <f t="shared" ca="1" si="91"/>
        <v>1</v>
      </c>
      <c r="H5791" s="1505" t="str" cm="1">
        <f t="array" aca="1" ref="H5791" ca="1">IF(I5791&lt;&gt;"",INDIRECT("'"&amp;I5791&amp;"'!"&amp;J5791),"")</f>
        <v/>
      </c>
      <c r="I5791" s="1510"/>
      <c r="J5791" s="1506"/>
      <c r="K5791" s="4"/>
    </row>
    <row r="5792" spans="1:11" ht="15">
      <c r="A5792" s="5">
        <v>5733</v>
      </c>
      <c r="B5792" s="721"/>
      <c r="F5792" s="4" t="s">
        <v>4914</v>
      </c>
      <c r="G5792" s="1" t="b">
        <f t="shared" ref="G5792:G5855" ca="1" si="92">H5792=B5792</f>
        <v>1</v>
      </c>
      <c r="H5792" s="1505" t="str" cm="1">
        <f t="array" aca="1" ref="H5792" ca="1">IF(I5792&lt;&gt;"",INDIRECT("'"&amp;I5792&amp;"'!"&amp;J5792),"")</f>
        <v/>
      </c>
      <c r="I5792" s="1510"/>
      <c r="J5792" s="1506"/>
      <c r="K5792" s="4"/>
    </row>
    <row r="5793" spans="1:11" ht="15">
      <c r="A5793" s="5">
        <v>5734</v>
      </c>
      <c r="B5793" s="721"/>
      <c r="F5793" s="4" t="s">
        <v>4914</v>
      </c>
      <c r="G5793" s="1" t="b">
        <f t="shared" ca="1" si="92"/>
        <v>1</v>
      </c>
      <c r="H5793" s="1505" t="str" cm="1">
        <f t="array" aca="1" ref="H5793" ca="1">IF(I5793&lt;&gt;"",INDIRECT("'"&amp;I5793&amp;"'!"&amp;J5793),"")</f>
        <v/>
      </c>
      <c r="I5793" s="1510"/>
      <c r="J5793" s="1506"/>
      <c r="K5793" s="4"/>
    </row>
    <row r="5794" spans="1:11" ht="15">
      <c r="A5794" s="5">
        <v>5735</v>
      </c>
      <c r="B5794" s="721"/>
      <c r="F5794" s="4" t="s">
        <v>4914</v>
      </c>
      <c r="G5794" s="1" t="b">
        <f t="shared" ca="1" si="92"/>
        <v>1</v>
      </c>
      <c r="H5794" s="1505" t="str" cm="1">
        <f t="array" aca="1" ref="H5794" ca="1">IF(I5794&lt;&gt;"",INDIRECT("'"&amp;I5794&amp;"'!"&amp;J5794),"")</f>
        <v/>
      </c>
      <c r="I5794" s="1510"/>
      <c r="J5794" s="1506"/>
      <c r="K5794" s="4"/>
    </row>
    <row r="5795" spans="1:11" ht="15">
      <c r="A5795" s="5">
        <v>5736</v>
      </c>
      <c r="B5795" s="721"/>
      <c r="D5795" s="4" t="s">
        <v>1385</v>
      </c>
      <c r="F5795" s="4" t="s">
        <v>4914</v>
      </c>
      <c r="G5795" s="1" t="b">
        <f t="shared" ca="1" si="92"/>
        <v>1</v>
      </c>
      <c r="H5795" s="1505" t="str" cm="1">
        <f t="array" aca="1" ref="H5795" ca="1">IF(I5795&lt;&gt;"",INDIRECT("'"&amp;I5795&amp;"'!"&amp;J5795),"")</f>
        <v/>
      </c>
      <c r="I5795" s="1510"/>
      <c r="J5795" s="1506"/>
      <c r="K5795" s="4"/>
    </row>
    <row r="5796" spans="1:11" ht="15">
      <c r="A5796">
        <v>5737</v>
      </c>
      <c r="B5796" s="721">
        <f>'Revenues 10-15'!G204</f>
        <v>0</v>
      </c>
      <c r="F5796" s="4"/>
      <c r="G5796" s="1" t="b">
        <f t="shared" ca="1" si="92"/>
        <v>1</v>
      </c>
      <c r="H5796" s="1505" cm="1">
        <f t="array" aca="1" ref="H5796" ca="1">IF(I5796&lt;&gt;"",INDIRECT("'"&amp;I5796&amp;"'!"&amp;J5796),"")</f>
        <v>0</v>
      </c>
      <c r="I5796" s="1510" t="s">
        <v>5915</v>
      </c>
      <c r="J5796" s="1506" t="s">
        <v>6247</v>
      </c>
      <c r="K5796" s="4"/>
    </row>
    <row r="5797" spans="1:11" ht="15">
      <c r="A5797">
        <v>5738</v>
      </c>
      <c r="B5797" s="721">
        <f>'Revenues 10-15'!G208</f>
        <v>0</v>
      </c>
      <c r="F5797" s="4"/>
      <c r="G5797" s="1" t="b">
        <f t="shared" ca="1" si="92"/>
        <v>1</v>
      </c>
      <c r="H5797" s="1505" cm="1">
        <f t="array" aca="1" ref="H5797" ca="1">IF(I5797&lt;&gt;"",INDIRECT("'"&amp;I5797&amp;"'!"&amp;J5797),"")</f>
        <v>0</v>
      </c>
      <c r="I5797" s="1510" t="s">
        <v>5915</v>
      </c>
      <c r="J5797" s="1506" t="s">
        <v>6248</v>
      </c>
      <c r="K5797" s="4"/>
    </row>
    <row r="5798" spans="1:11" ht="15">
      <c r="A5798" s="5">
        <v>5739</v>
      </c>
      <c r="B5798" s="721"/>
      <c r="F5798" s="4" t="s">
        <v>4914</v>
      </c>
      <c r="G5798" s="1" t="b">
        <f t="shared" ca="1" si="92"/>
        <v>1</v>
      </c>
      <c r="H5798" s="1505" t="str" cm="1">
        <f t="array" aca="1" ref="H5798" ca="1">IF(I5798&lt;&gt;"",INDIRECT("'"&amp;I5798&amp;"'!"&amp;J5798),"")</f>
        <v/>
      </c>
      <c r="I5798" s="1510"/>
      <c r="J5798" s="1506"/>
      <c r="K5798" s="4"/>
    </row>
    <row r="5799" spans="1:11" ht="15">
      <c r="A5799" s="5">
        <v>5740</v>
      </c>
      <c r="B5799" s="721"/>
      <c r="F5799" s="4" t="s">
        <v>4914</v>
      </c>
      <c r="G5799" s="1" t="b">
        <f t="shared" ca="1" si="92"/>
        <v>1</v>
      </c>
      <c r="H5799" s="1505" t="str" cm="1">
        <f t="array" aca="1" ref="H5799" ca="1">IF(I5799&lt;&gt;"",INDIRECT("'"&amp;I5799&amp;"'!"&amp;J5799),"")</f>
        <v/>
      </c>
      <c r="I5799" s="1510"/>
      <c r="J5799" s="1506"/>
      <c r="K5799" s="4"/>
    </row>
    <row r="5800" spans="1:11" ht="15">
      <c r="A5800" s="5">
        <v>5741</v>
      </c>
      <c r="B5800" s="721"/>
      <c r="F5800" s="4" t="s">
        <v>4914</v>
      </c>
      <c r="G5800" s="1" t="b">
        <f t="shared" ca="1" si="92"/>
        <v>1</v>
      </c>
      <c r="H5800" s="1505" t="str" cm="1">
        <f t="array" aca="1" ref="H5800" ca="1">IF(I5800&lt;&gt;"",INDIRECT("'"&amp;I5800&amp;"'!"&amp;J5800),"")</f>
        <v/>
      </c>
      <c r="I5800" s="1510"/>
      <c r="J5800" s="1506"/>
      <c r="K5800" s="4"/>
    </row>
    <row r="5801" spans="1:11" ht="15">
      <c r="A5801">
        <v>5742</v>
      </c>
      <c r="B5801" s="721">
        <f>'Revenues 10-15'!G206</f>
        <v>0</v>
      </c>
      <c r="F5801" s="4"/>
      <c r="G5801" s="1" t="b">
        <f t="shared" ca="1" si="92"/>
        <v>1</v>
      </c>
      <c r="H5801" s="1505" cm="1">
        <f t="array" aca="1" ref="H5801" ca="1">IF(I5801&lt;&gt;"",INDIRECT("'"&amp;I5801&amp;"'!"&amp;J5801),"")</f>
        <v>0</v>
      </c>
      <c r="I5801" s="1510" t="s">
        <v>5915</v>
      </c>
      <c r="J5801" s="1506" t="s">
        <v>6249</v>
      </c>
      <c r="K5801" s="4"/>
    </row>
    <row r="5802" spans="1:11" ht="15">
      <c r="A5802" s="5">
        <v>5743</v>
      </c>
      <c r="B5802" s="721"/>
      <c r="F5802" s="4" t="s">
        <v>4914</v>
      </c>
      <c r="G5802" s="1" t="b">
        <f t="shared" ca="1" si="92"/>
        <v>1</v>
      </c>
      <c r="H5802" s="1505" t="str" cm="1">
        <f t="array" aca="1" ref="H5802" ca="1">IF(I5802&lt;&gt;"",INDIRECT("'"&amp;I5802&amp;"'!"&amp;J5802),"")</f>
        <v/>
      </c>
      <c r="I5802" s="1510"/>
      <c r="J5802" s="1506"/>
      <c r="K5802" s="4"/>
    </row>
    <row r="5803" spans="1:11" ht="15">
      <c r="A5803" s="5">
        <v>5744</v>
      </c>
      <c r="B5803" s="721"/>
      <c r="C5803" s="2" t="s">
        <v>504</v>
      </c>
      <c r="F5803" s="4" t="s">
        <v>4914</v>
      </c>
      <c r="G5803" s="1" t="b">
        <f t="shared" ca="1" si="92"/>
        <v>1</v>
      </c>
      <c r="H5803" s="1505" t="str" cm="1">
        <f t="array" aca="1" ref="H5803" ca="1">IF(I5803&lt;&gt;"",INDIRECT("'"&amp;I5803&amp;"'!"&amp;J5803),"")</f>
        <v/>
      </c>
      <c r="I5803" s="1510"/>
      <c r="J5803" s="1506"/>
      <c r="K5803" s="4"/>
    </row>
    <row r="5804" spans="1:11" ht="15">
      <c r="A5804" s="5">
        <v>5745</v>
      </c>
      <c r="B5804" s="721"/>
      <c r="F5804" s="4" t="s">
        <v>4914</v>
      </c>
      <c r="G5804" s="1" t="b">
        <f t="shared" ca="1" si="92"/>
        <v>1</v>
      </c>
      <c r="H5804" s="1505" t="str" cm="1">
        <f t="array" aca="1" ref="H5804" ca="1">IF(I5804&lt;&gt;"",INDIRECT("'"&amp;I5804&amp;"'!"&amp;J5804),"")</f>
        <v/>
      </c>
      <c r="I5804" s="1510"/>
      <c r="J5804" s="1506"/>
      <c r="K5804" s="4"/>
    </row>
    <row r="5805" spans="1:11" ht="15">
      <c r="A5805" s="5">
        <v>5746</v>
      </c>
      <c r="B5805" s="721"/>
      <c r="F5805" s="4" t="s">
        <v>4914</v>
      </c>
      <c r="G5805" s="1" t="b">
        <f t="shared" ca="1" si="92"/>
        <v>1</v>
      </c>
      <c r="H5805" s="1505" t="str" cm="1">
        <f t="array" aca="1" ref="H5805" ca="1">IF(I5805&lt;&gt;"",INDIRECT("'"&amp;I5805&amp;"'!"&amp;J5805),"")</f>
        <v/>
      </c>
      <c r="I5805" s="1510"/>
      <c r="J5805" s="1506"/>
      <c r="K5805" s="4"/>
    </row>
    <row r="5806" spans="1:11" ht="15">
      <c r="A5806" s="5">
        <v>5747</v>
      </c>
      <c r="B5806" s="721"/>
      <c r="F5806" s="4" t="s">
        <v>4914</v>
      </c>
      <c r="G5806" s="1" t="b">
        <f t="shared" ca="1" si="92"/>
        <v>1</v>
      </c>
      <c r="H5806" s="1505" t="str" cm="1">
        <f t="array" aca="1" ref="H5806" ca="1">IF(I5806&lt;&gt;"",INDIRECT("'"&amp;I5806&amp;"'!"&amp;J5806),"")</f>
        <v/>
      </c>
      <c r="I5806" s="1510"/>
      <c r="J5806" s="1506"/>
      <c r="K5806" s="4"/>
    </row>
    <row r="5807" spans="1:11" ht="15">
      <c r="A5807" s="5">
        <v>5748</v>
      </c>
      <c r="B5807" s="721"/>
      <c r="F5807" s="4" t="s">
        <v>4914</v>
      </c>
      <c r="G5807" s="1" t="b">
        <f t="shared" ca="1" si="92"/>
        <v>1</v>
      </c>
      <c r="H5807" s="1505" t="str" cm="1">
        <f t="array" aca="1" ref="H5807" ca="1">IF(I5807&lt;&gt;"",INDIRECT("'"&amp;I5807&amp;"'!"&amp;J5807),"")</f>
        <v/>
      </c>
      <c r="I5807" s="1510"/>
      <c r="J5807" s="1506"/>
      <c r="K5807" s="4"/>
    </row>
    <row r="5808" spans="1:11" ht="15">
      <c r="A5808" s="5">
        <v>5749</v>
      </c>
      <c r="B5808" s="721"/>
      <c r="F5808" s="4" t="s">
        <v>4914</v>
      </c>
      <c r="G5808" s="1" t="b">
        <f t="shared" ca="1" si="92"/>
        <v>1</v>
      </c>
      <c r="H5808" s="1505" t="str" cm="1">
        <f t="array" aca="1" ref="H5808" ca="1">IF(I5808&lt;&gt;"",INDIRECT("'"&amp;I5808&amp;"'!"&amp;J5808),"")</f>
        <v/>
      </c>
      <c r="I5808" s="1510"/>
      <c r="J5808" s="1506"/>
      <c r="K5808" s="4"/>
    </row>
    <row r="5809" spans="1:11" ht="15">
      <c r="A5809" s="5">
        <v>5750</v>
      </c>
      <c r="B5809" s="721"/>
      <c r="F5809" s="4" t="s">
        <v>4914</v>
      </c>
      <c r="G5809" s="1" t="b">
        <f t="shared" ca="1" si="92"/>
        <v>1</v>
      </c>
      <c r="H5809" s="1505" t="str" cm="1">
        <f t="array" aca="1" ref="H5809" ca="1">IF(I5809&lt;&gt;"",INDIRECT("'"&amp;I5809&amp;"'!"&amp;J5809),"")</f>
        <v/>
      </c>
      <c r="I5809" s="1510"/>
      <c r="J5809" s="1506"/>
      <c r="K5809" s="4"/>
    </row>
    <row r="5810" spans="1:11" ht="15">
      <c r="A5810" s="5">
        <v>5751</v>
      </c>
      <c r="B5810" s="721"/>
      <c r="F5810" s="4" t="s">
        <v>4914</v>
      </c>
      <c r="G5810" s="1" t="b">
        <f t="shared" ca="1" si="92"/>
        <v>1</v>
      </c>
      <c r="H5810" s="1505" t="str" cm="1">
        <f t="array" aca="1" ref="H5810" ca="1">IF(I5810&lt;&gt;"",INDIRECT("'"&amp;I5810&amp;"'!"&amp;J5810),"")</f>
        <v/>
      </c>
      <c r="I5810" s="1510"/>
      <c r="J5810" s="1506"/>
      <c r="K5810" s="4"/>
    </row>
    <row r="5811" spans="1:11" ht="15">
      <c r="A5811" s="5">
        <v>5752</v>
      </c>
      <c r="B5811" s="721"/>
      <c r="F5811" s="4" t="s">
        <v>4914</v>
      </c>
      <c r="G5811" s="1" t="b">
        <f t="shared" ca="1" si="92"/>
        <v>1</v>
      </c>
      <c r="H5811" s="1505" t="str" cm="1">
        <f t="array" aca="1" ref="H5811" ca="1">IF(I5811&lt;&gt;"",INDIRECT("'"&amp;I5811&amp;"'!"&amp;J5811),"")</f>
        <v/>
      </c>
      <c r="I5811" s="1510"/>
      <c r="J5811" s="1506"/>
      <c r="K5811" s="4"/>
    </row>
    <row r="5812" spans="1:11" ht="15">
      <c r="A5812" s="5">
        <v>5753</v>
      </c>
      <c r="B5812" s="721"/>
      <c r="F5812" s="4" t="s">
        <v>4914</v>
      </c>
      <c r="G5812" s="1" t="b">
        <f t="shared" ca="1" si="92"/>
        <v>1</v>
      </c>
      <c r="H5812" s="1505" t="str" cm="1">
        <f t="array" aca="1" ref="H5812" ca="1">IF(I5812&lt;&gt;"",INDIRECT("'"&amp;I5812&amp;"'!"&amp;J5812),"")</f>
        <v/>
      </c>
      <c r="I5812" s="1510"/>
      <c r="J5812" s="1506"/>
      <c r="K5812" s="4"/>
    </row>
    <row r="5813" spans="1:11" ht="15">
      <c r="A5813" s="5">
        <v>5754</v>
      </c>
      <c r="B5813" s="721"/>
      <c r="F5813" s="4" t="s">
        <v>4914</v>
      </c>
      <c r="G5813" s="1" t="b">
        <f t="shared" ca="1" si="92"/>
        <v>1</v>
      </c>
      <c r="H5813" s="1505" t="str" cm="1">
        <f t="array" aca="1" ref="H5813" ca="1">IF(I5813&lt;&gt;"",INDIRECT("'"&amp;I5813&amp;"'!"&amp;J5813),"")</f>
        <v/>
      </c>
      <c r="I5813" s="1510"/>
      <c r="J5813" s="1506"/>
      <c r="K5813" s="4"/>
    </row>
    <row r="5814" spans="1:11" ht="15">
      <c r="A5814" s="5">
        <v>5755</v>
      </c>
      <c r="B5814" s="721"/>
      <c r="F5814" s="4" t="s">
        <v>4914</v>
      </c>
      <c r="G5814" s="1" t="b">
        <f t="shared" ca="1" si="92"/>
        <v>1</v>
      </c>
      <c r="H5814" s="1505" t="str" cm="1">
        <f t="array" aca="1" ref="H5814" ca="1">IF(I5814&lt;&gt;"",INDIRECT("'"&amp;I5814&amp;"'!"&amp;J5814),"")</f>
        <v/>
      </c>
      <c r="I5814" s="1510"/>
      <c r="J5814" s="1506"/>
      <c r="K5814" s="4"/>
    </row>
    <row r="5815" spans="1:11" ht="15">
      <c r="A5815">
        <v>5756</v>
      </c>
      <c r="B5815" s="721">
        <f>'Revenues 10-15'!G214</f>
        <v>0</v>
      </c>
      <c r="F5815" s="4"/>
      <c r="G5815" s="1" t="b">
        <f t="shared" ca="1" si="92"/>
        <v>1</v>
      </c>
      <c r="H5815" s="1505" cm="1">
        <f t="array" aca="1" ref="H5815" ca="1">IF(I5815&lt;&gt;"",INDIRECT("'"&amp;I5815&amp;"'!"&amp;J5815),"")</f>
        <v>0</v>
      </c>
      <c r="I5815" s="1510" t="s">
        <v>5915</v>
      </c>
      <c r="J5815" s="1506" t="s">
        <v>5373</v>
      </c>
      <c r="K5815" s="4"/>
    </row>
    <row r="5816" spans="1:11" ht="15">
      <c r="A5816">
        <v>5757</v>
      </c>
      <c r="B5816" s="721">
        <f>'Revenues 10-15'!G215</f>
        <v>0</v>
      </c>
      <c r="F5816" s="4"/>
      <c r="G5816" s="1" t="b">
        <f t="shared" ca="1" si="92"/>
        <v>1</v>
      </c>
      <c r="H5816" s="1505" cm="1">
        <f t="array" aca="1" ref="H5816" ca="1">IF(I5816&lt;&gt;"",INDIRECT("'"&amp;I5816&amp;"'!"&amp;J5816),"")</f>
        <v>0</v>
      </c>
      <c r="I5816" s="1510" t="s">
        <v>5915</v>
      </c>
      <c r="J5816" s="1506" t="s">
        <v>6250</v>
      </c>
      <c r="K5816" s="4"/>
    </row>
    <row r="5817" spans="1:11" ht="15">
      <c r="A5817" s="5">
        <v>5758</v>
      </c>
      <c r="B5817" s="721"/>
      <c r="F5817" s="4" t="s">
        <v>4914</v>
      </c>
      <c r="G5817" s="1" t="b">
        <f t="shared" ca="1" si="92"/>
        <v>1</v>
      </c>
      <c r="H5817" s="1505" t="str" cm="1">
        <f t="array" aca="1" ref="H5817" ca="1">IF(I5817&lt;&gt;"",INDIRECT("'"&amp;I5817&amp;"'!"&amp;J5817),"")</f>
        <v/>
      </c>
      <c r="I5817" s="1510"/>
      <c r="J5817" s="1506"/>
      <c r="K5817" s="4"/>
    </row>
    <row r="5818" spans="1:11" ht="15">
      <c r="A5818" s="5">
        <v>5759</v>
      </c>
      <c r="B5818" s="721"/>
      <c r="F5818" s="4" t="s">
        <v>4914</v>
      </c>
      <c r="G5818" s="1" t="b">
        <f t="shared" ca="1" si="92"/>
        <v>1</v>
      </c>
      <c r="H5818" s="1505" t="str" cm="1">
        <f t="array" aca="1" ref="H5818" ca="1">IF(I5818&lt;&gt;"",INDIRECT("'"&amp;I5818&amp;"'!"&amp;J5818),"")</f>
        <v/>
      </c>
      <c r="I5818" s="1510"/>
      <c r="J5818" s="1506"/>
      <c r="K5818" s="4"/>
    </row>
    <row r="5819" spans="1:11" ht="15">
      <c r="A5819">
        <v>5760</v>
      </c>
      <c r="B5819" s="721">
        <f>'Revenues 10-15'!G216</f>
        <v>0</v>
      </c>
      <c r="F5819" s="4"/>
      <c r="G5819" s="1" t="b">
        <f t="shared" ca="1" si="92"/>
        <v>1</v>
      </c>
      <c r="H5819" s="1505" cm="1">
        <f t="array" aca="1" ref="H5819" ca="1">IF(I5819&lt;&gt;"",INDIRECT("'"&amp;I5819&amp;"'!"&amp;J5819),"")</f>
        <v>0</v>
      </c>
      <c r="I5819" s="1510" t="s">
        <v>5915</v>
      </c>
      <c r="J5819" s="1506" t="s">
        <v>6251</v>
      </c>
      <c r="K5819" s="4"/>
    </row>
    <row r="5820" spans="1:11" ht="15">
      <c r="A5820">
        <v>5761</v>
      </c>
      <c r="B5820" s="721">
        <f>'Revenues 10-15'!G217</f>
        <v>0</v>
      </c>
      <c r="F5820" s="4"/>
      <c r="G5820" s="1" t="b">
        <f t="shared" ca="1" si="92"/>
        <v>1</v>
      </c>
      <c r="H5820" s="1505" cm="1">
        <f t="array" aca="1" ref="H5820" ca="1">IF(I5820&lt;&gt;"",INDIRECT("'"&amp;I5820&amp;"'!"&amp;J5820),"")</f>
        <v>0</v>
      </c>
      <c r="I5820" s="1510" t="s">
        <v>5915</v>
      </c>
      <c r="J5820" s="1506" t="s">
        <v>6252</v>
      </c>
      <c r="K5820" s="4"/>
    </row>
    <row r="5821" spans="1:11" ht="15">
      <c r="A5821">
        <v>5762</v>
      </c>
      <c r="B5821" s="721">
        <f>'Revenues 10-15'!G218</f>
        <v>0</v>
      </c>
      <c r="F5821" s="4"/>
      <c r="G5821" s="1" t="b">
        <f t="shared" ca="1" si="92"/>
        <v>1</v>
      </c>
      <c r="H5821" s="1505" cm="1">
        <f t="array" aca="1" ref="H5821" ca="1">IF(I5821&lt;&gt;"",INDIRECT("'"&amp;I5821&amp;"'!"&amp;J5821),"")</f>
        <v>0</v>
      </c>
      <c r="I5821" s="1510" t="s">
        <v>5915</v>
      </c>
      <c r="J5821" s="1506" t="s">
        <v>6253</v>
      </c>
      <c r="K5821" s="4"/>
    </row>
    <row r="5822" spans="1:11" ht="15">
      <c r="A5822" s="5">
        <v>5763</v>
      </c>
      <c r="B5822" s="721"/>
      <c r="F5822" s="4" t="s">
        <v>4914</v>
      </c>
      <c r="G5822" s="1" t="b">
        <f t="shared" ca="1" si="92"/>
        <v>1</v>
      </c>
      <c r="H5822" s="1505" t="str" cm="1">
        <f t="array" aca="1" ref="H5822" ca="1">IF(I5822&lt;&gt;"",INDIRECT("'"&amp;I5822&amp;"'!"&amp;J5822),"")</f>
        <v/>
      </c>
      <c r="I5822" s="1510"/>
      <c r="J5822" s="1506"/>
      <c r="K5822" s="4"/>
    </row>
    <row r="5823" spans="1:11" ht="15">
      <c r="A5823" s="5">
        <v>5764</v>
      </c>
      <c r="B5823" s="721"/>
      <c r="F5823" s="4" t="s">
        <v>4914</v>
      </c>
      <c r="G5823" s="1" t="b">
        <f t="shared" ca="1" si="92"/>
        <v>1</v>
      </c>
      <c r="H5823" s="1505" t="str" cm="1">
        <f t="array" aca="1" ref="H5823" ca="1">IF(I5823&lt;&gt;"",INDIRECT("'"&amp;I5823&amp;"'!"&amp;J5823),"")</f>
        <v/>
      </c>
      <c r="I5823" s="1510"/>
      <c r="J5823" s="1506"/>
      <c r="K5823" s="4"/>
    </row>
    <row r="5824" spans="1:11" ht="15">
      <c r="A5824" s="5">
        <v>5765</v>
      </c>
      <c r="B5824" s="721"/>
      <c r="F5824" s="4" t="s">
        <v>4914</v>
      </c>
      <c r="G5824" s="1" t="b">
        <f t="shared" ca="1" si="92"/>
        <v>1</v>
      </c>
      <c r="H5824" s="1505" t="str" cm="1">
        <f t="array" aca="1" ref="H5824" ca="1">IF(I5824&lt;&gt;"",INDIRECT("'"&amp;I5824&amp;"'!"&amp;J5824),"")</f>
        <v/>
      </c>
      <c r="I5824" s="1510"/>
      <c r="J5824" s="1506"/>
      <c r="K5824" s="4"/>
    </row>
    <row r="5825" spans="1:11" ht="15">
      <c r="A5825" s="5">
        <v>5766</v>
      </c>
      <c r="B5825" s="721"/>
      <c r="F5825" s="4" t="s">
        <v>4914</v>
      </c>
      <c r="G5825" s="1" t="b">
        <f t="shared" ca="1" si="92"/>
        <v>1</v>
      </c>
      <c r="H5825" s="1505" t="str" cm="1">
        <f t="array" aca="1" ref="H5825" ca="1">IF(I5825&lt;&gt;"",INDIRECT("'"&amp;I5825&amp;"'!"&amp;J5825),"")</f>
        <v/>
      </c>
      <c r="I5825" s="1510"/>
      <c r="J5825" s="1506"/>
      <c r="K5825" s="4"/>
    </row>
    <row r="5826" spans="1:11" ht="15">
      <c r="A5826" s="5">
        <v>5767</v>
      </c>
      <c r="B5826" s="721"/>
      <c r="F5826" s="4" t="s">
        <v>4914</v>
      </c>
      <c r="G5826" s="1" t="b">
        <f t="shared" ca="1" si="92"/>
        <v>1</v>
      </c>
      <c r="H5826" s="1505" t="str" cm="1">
        <f t="array" aca="1" ref="H5826" ca="1">IF(I5826&lt;&gt;"",INDIRECT("'"&amp;I5826&amp;"'!"&amp;J5826),"")</f>
        <v/>
      </c>
      <c r="I5826" s="1510"/>
      <c r="J5826" s="1506"/>
      <c r="K5826" s="4"/>
    </row>
    <row r="5827" spans="1:11" ht="15">
      <c r="A5827">
        <v>5768</v>
      </c>
      <c r="B5827" s="721">
        <f>'Revenues 10-15'!G220</f>
        <v>0</v>
      </c>
      <c r="F5827" s="4"/>
      <c r="G5827" s="1" t="b">
        <f t="shared" ca="1" si="92"/>
        <v>1</v>
      </c>
      <c r="H5827" s="1505" cm="1">
        <f t="array" aca="1" ref="H5827" ca="1">IF(I5827&lt;&gt;"",INDIRECT("'"&amp;I5827&amp;"'!"&amp;J5827),"")</f>
        <v>0</v>
      </c>
      <c r="I5827" s="1510" t="s">
        <v>5915</v>
      </c>
      <c r="J5827" s="1506" t="s">
        <v>6254</v>
      </c>
      <c r="K5827" s="4"/>
    </row>
    <row r="5828" spans="1:11" ht="15">
      <c r="A5828" s="5">
        <v>5769</v>
      </c>
      <c r="B5828" s="721"/>
      <c r="F5828" s="4" t="s">
        <v>4914</v>
      </c>
      <c r="G5828" s="1" t="b">
        <f t="shared" ca="1" si="92"/>
        <v>1</v>
      </c>
      <c r="H5828" s="1505" t="str" cm="1">
        <f t="array" aca="1" ref="H5828" ca="1">IF(I5828&lt;&gt;"",INDIRECT("'"&amp;I5828&amp;"'!"&amp;J5828),"")</f>
        <v/>
      </c>
      <c r="I5828" s="1510"/>
      <c r="J5828" s="1506"/>
      <c r="K5828" s="4"/>
    </row>
    <row r="5829" spans="1:11" ht="15">
      <c r="A5829" s="5">
        <v>5770</v>
      </c>
      <c r="B5829" s="721"/>
      <c r="C5829" s="2" t="s">
        <v>504</v>
      </c>
      <c r="F5829" s="4" t="s">
        <v>4914</v>
      </c>
      <c r="G5829" s="1" t="b">
        <f t="shared" ca="1" si="92"/>
        <v>1</v>
      </c>
      <c r="H5829" s="1505" t="str" cm="1">
        <f t="array" aca="1" ref="H5829" ca="1">IF(I5829&lt;&gt;"",INDIRECT("'"&amp;I5829&amp;"'!"&amp;J5829),"")</f>
        <v/>
      </c>
      <c r="I5829" s="1510"/>
      <c r="J5829" s="1506"/>
      <c r="K5829" s="4"/>
    </row>
    <row r="5830" spans="1:11" ht="15">
      <c r="A5830" s="5">
        <v>5771</v>
      </c>
      <c r="B5830" s="721"/>
      <c r="F5830" s="4" t="s">
        <v>4914</v>
      </c>
      <c r="G5830" s="1" t="b">
        <f t="shared" ca="1" si="92"/>
        <v>1</v>
      </c>
      <c r="H5830" s="1505" t="str" cm="1">
        <f t="array" aca="1" ref="H5830" ca="1">IF(I5830&lt;&gt;"",INDIRECT("'"&amp;I5830&amp;"'!"&amp;J5830),"")</f>
        <v/>
      </c>
      <c r="I5830" s="1510"/>
      <c r="J5830" s="1506"/>
      <c r="K5830" s="4"/>
    </row>
    <row r="5831" spans="1:11" ht="15">
      <c r="A5831" s="5">
        <v>5772</v>
      </c>
      <c r="B5831" s="721"/>
      <c r="F5831" s="4" t="s">
        <v>4914</v>
      </c>
      <c r="G5831" s="1" t="b">
        <f t="shared" ca="1" si="92"/>
        <v>1</v>
      </c>
      <c r="H5831" s="1505" t="str" cm="1">
        <f t="array" aca="1" ref="H5831" ca="1">IF(I5831&lt;&gt;"",INDIRECT("'"&amp;I5831&amp;"'!"&amp;J5831),"")</f>
        <v/>
      </c>
      <c r="I5831" s="1510"/>
      <c r="J5831" s="1506"/>
      <c r="K5831" s="4"/>
    </row>
    <row r="5832" spans="1:11" ht="15">
      <c r="A5832" s="5">
        <v>5773</v>
      </c>
      <c r="B5832" s="721"/>
      <c r="F5832" s="4" t="s">
        <v>4914</v>
      </c>
      <c r="G5832" s="1" t="b">
        <f t="shared" ca="1" si="92"/>
        <v>1</v>
      </c>
      <c r="H5832" s="1505" t="str" cm="1">
        <f t="array" aca="1" ref="H5832" ca="1">IF(I5832&lt;&gt;"",INDIRECT("'"&amp;I5832&amp;"'!"&amp;J5832),"")</f>
        <v/>
      </c>
      <c r="I5832" s="1510"/>
      <c r="J5832" s="1506"/>
      <c r="K5832" s="4"/>
    </row>
    <row r="5833" spans="1:11" ht="15">
      <c r="A5833" s="5">
        <v>5774</v>
      </c>
      <c r="B5833" s="721"/>
      <c r="F5833" s="4" t="s">
        <v>4914</v>
      </c>
      <c r="G5833" s="1" t="b">
        <f t="shared" ca="1" si="92"/>
        <v>1</v>
      </c>
      <c r="H5833" s="1505" t="str" cm="1">
        <f t="array" aca="1" ref="H5833" ca="1">IF(I5833&lt;&gt;"",INDIRECT("'"&amp;I5833&amp;"'!"&amp;J5833),"")</f>
        <v/>
      </c>
      <c r="I5833" s="1510"/>
      <c r="J5833" s="1506"/>
      <c r="K5833" s="4"/>
    </row>
    <row r="5834" spans="1:11" ht="15">
      <c r="A5834" s="5">
        <v>5775</v>
      </c>
      <c r="B5834" s="721"/>
      <c r="F5834" s="4" t="s">
        <v>4914</v>
      </c>
      <c r="G5834" s="1" t="b">
        <f t="shared" ca="1" si="92"/>
        <v>1</v>
      </c>
      <c r="H5834" s="1505" t="str" cm="1">
        <f t="array" aca="1" ref="H5834" ca="1">IF(I5834&lt;&gt;"",INDIRECT("'"&amp;I5834&amp;"'!"&amp;J5834),"")</f>
        <v/>
      </c>
      <c r="I5834" s="1510"/>
      <c r="J5834" s="1506"/>
      <c r="K5834" s="4"/>
    </row>
    <row r="5835" spans="1:11" ht="15">
      <c r="A5835" s="5">
        <v>5776</v>
      </c>
      <c r="B5835" s="721"/>
      <c r="F5835" s="4" t="s">
        <v>4914</v>
      </c>
      <c r="G5835" s="1" t="b">
        <f t="shared" ca="1" si="92"/>
        <v>1</v>
      </c>
      <c r="H5835" s="1505" t="str" cm="1">
        <f t="array" aca="1" ref="H5835" ca="1">IF(I5835&lt;&gt;"",INDIRECT("'"&amp;I5835&amp;"'!"&amp;J5835),"")</f>
        <v/>
      </c>
      <c r="I5835" s="1510"/>
      <c r="J5835" s="1506"/>
      <c r="K5835" s="4"/>
    </row>
    <row r="5836" spans="1:11" ht="15">
      <c r="A5836" s="5">
        <v>5777</v>
      </c>
      <c r="B5836" s="721"/>
      <c r="F5836" s="4" t="s">
        <v>4914</v>
      </c>
      <c r="G5836" s="1" t="b">
        <f t="shared" ca="1" si="92"/>
        <v>1</v>
      </c>
      <c r="H5836" s="1505" t="str" cm="1">
        <f t="array" aca="1" ref="H5836" ca="1">IF(I5836&lt;&gt;"",INDIRECT("'"&amp;I5836&amp;"'!"&amp;J5836),"")</f>
        <v/>
      </c>
      <c r="I5836" s="1510"/>
      <c r="J5836" s="1506"/>
      <c r="K5836" s="4"/>
    </row>
    <row r="5837" spans="1:11" ht="15">
      <c r="A5837" s="5">
        <v>5778</v>
      </c>
      <c r="B5837" s="721"/>
      <c r="F5837" s="4" t="s">
        <v>4914</v>
      </c>
      <c r="G5837" s="1" t="b">
        <f t="shared" ca="1" si="92"/>
        <v>1</v>
      </c>
      <c r="H5837" s="1505" t="str" cm="1">
        <f t="array" aca="1" ref="H5837" ca="1">IF(I5837&lt;&gt;"",INDIRECT("'"&amp;I5837&amp;"'!"&amp;J5837),"")</f>
        <v/>
      </c>
      <c r="I5837" s="1510"/>
      <c r="J5837" s="1506"/>
      <c r="K5837" s="4"/>
    </row>
    <row r="5838" spans="1:11" ht="15">
      <c r="A5838" s="5">
        <v>5779</v>
      </c>
      <c r="B5838" s="721"/>
      <c r="F5838" s="4" t="s">
        <v>4914</v>
      </c>
      <c r="G5838" s="1" t="b">
        <f t="shared" ca="1" si="92"/>
        <v>1</v>
      </c>
      <c r="H5838" s="1505" t="str" cm="1">
        <f t="array" aca="1" ref="H5838" ca="1">IF(I5838&lt;&gt;"",INDIRECT("'"&amp;I5838&amp;"'!"&amp;J5838),"")</f>
        <v/>
      </c>
      <c r="I5838" s="1510"/>
      <c r="J5838" s="1506"/>
      <c r="K5838" s="4"/>
    </row>
    <row r="5839" spans="1:11" ht="15">
      <c r="A5839" s="5">
        <v>5780</v>
      </c>
      <c r="B5839" s="721"/>
      <c r="F5839" s="4" t="s">
        <v>4914</v>
      </c>
      <c r="G5839" s="1" t="b">
        <f t="shared" ca="1" si="92"/>
        <v>1</v>
      </c>
      <c r="H5839" s="1505" t="str" cm="1">
        <f t="array" aca="1" ref="H5839" ca="1">IF(I5839&lt;&gt;"",INDIRECT("'"&amp;I5839&amp;"'!"&amp;J5839),"")</f>
        <v/>
      </c>
      <c r="I5839" s="1510"/>
      <c r="J5839" s="1506"/>
      <c r="K5839" s="4"/>
    </row>
    <row r="5840" spans="1:11" ht="15">
      <c r="A5840" s="5">
        <v>5781</v>
      </c>
      <c r="B5840" s="721"/>
      <c r="F5840" s="4" t="s">
        <v>4914</v>
      </c>
      <c r="G5840" s="1" t="b">
        <f t="shared" ca="1" si="92"/>
        <v>1</v>
      </c>
      <c r="H5840" s="1505" t="str" cm="1">
        <f t="array" aca="1" ref="H5840" ca="1">IF(I5840&lt;&gt;"",INDIRECT("'"&amp;I5840&amp;"'!"&amp;J5840),"")</f>
        <v/>
      </c>
      <c r="I5840" s="1510"/>
      <c r="J5840" s="1506"/>
      <c r="K5840" s="4"/>
    </row>
    <row r="5841" spans="1:11" ht="15">
      <c r="A5841" s="5">
        <v>5782</v>
      </c>
      <c r="B5841" s="721"/>
      <c r="F5841" s="4" t="s">
        <v>4914</v>
      </c>
      <c r="G5841" s="1" t="b">
        <f t="shared" ca="1" si="92"/>
        <v>1</v>
      </c>
      <c r="H5841" s="1505" t="str" cm="1">
        <f t="array" aca="1" ref="H5841" ca="1">IF(I5841&lt;&gt;"",INDIRECT("'"&amp;I5841&amp;"'!"&amp;J5841),"")</f>
        <v/>
      </c>
      <c r="I5841" s="1510"/>
      <c r="J5841" s="1506"/>
      <c r="K5841" s="4"/>
    </row>
    <row r="5842" spans="1:11" ht="15">
      <c r="A5842">
        <v>5783</v>
      </c>
      <c r="B5842" s="721">
        <f>'Revenues 10-15'!G222</f>
        <v>0</v>
      </c>
      <c r="F5842" s="4"/>
      <c r="G5842" s="1" t="b">
        <f t="shared" ca="1" si="92"/>
        <v>1</v>
      </c>
      <c r="H5842" s="1505" cm="1">
        <f t="array" aca="1" ref="H5842" ca="1">IF(I5842&lt;&gt;"",INDIRECT("'"&amp;I5842&amp;"'!"&amp;J5842),"")</f>
        <v>0</v>
      </c>
      <c r="I5842" s="1510" t="s">
        <v>5915</v>
      </c>
      <c r="J5842" s="1506" t="s">
        <v>6255</v>
      </c>
      <c r="K5842" s="4"/>
    </row>
    <row r="5843" spans="1:11" ht="15">
      <c r="A5843" s="5">
        <v>5784</v>
      </c>
      <c r="B5843" s="721"/>
      <c r="F5843" s="4" t="s">
        <v>4914</v>
      </c>
      <c r="G5843" s="1" t="b">
        <f t="shared" ca="1" si="92"/>
        <v>1</v>
      </c>
      <c r="H5843" s="1505" t="str" cm="1">
        <f t="array" aca="1" ref="H5843" ca="1">IF(I5843&lt;&gt;"",INDIRECT("'"&amp;I5843&amp;"'!"&amp;J5843),"")</f>
        <v/>
      </c>
      <c r="I5843" s="1510"/>
      <c r="J5843" s="1506"/>
      <c r="K5843" s="4"/>
    </row>
    <row r="5844" spans="1:11" ht="15">
      <c r="A5844" s="5">
        <v>5785</v>
      </c>
      <c r="B5844" s="721"/>
      <c r="F5844" s="4" t="s">
        <v>4914</v>
      </c>
      <c r="G5844" s="1" t="b">
        <f t="shared" ca="1" si="92"/>
        <v>1</v>
      </c>
      <c r="H5844" s="1505" t="str" cm="1">
        <f t="array" aca="1" ref="H5844" ca="1">IF(I5844&lt;&gt;"",INDIRECT("'"&amp;I5844&amp;"'!"&amp;J5844),"")</f>
        <v/>
      </c>
      <c r="I5844" s="1510"/>
      <c r="J5844" s="1506"/>
      <c r="K5844" s="4"/>
    </row>
    <row r="5845" spans="1:11" ht="15">
      <c r="A5845">
        <v>5786</v>
      </c>
      <c r="B5845" s="721">
        <f>'Revenues 10-15'!G224</f>
        <v>0</v>
      </c>
      <c r="F5845" s="4"/>
      <c r="G5845" s="1" t="b">
        <f t="shared" ca="1" si="92"/>
        <v>1</v>
      </c>
      <c r="H5845" s="1505" cm="1">
        <f t="array" aca="1" ref="H5845" ca="1">IF(I5845&lt;&gt;"",INDIRECT("'"&amp;I5845&amp;"'!"&amp;J5845),"")</f>
        <v>0</v>
      </c>
      <c r="I5845" s="1510" t="s">
        <v>5915</v>
      </c>
      <c r="J5845" s="1506" t="s">
        <v>6256</v>
      </c>
      <c r="K5845" s="4"/>
    </row>
    <row r="5846" spans="1:11" ht="15">
      <c r="A5846" s="5">
        <v>5787</v>
      </c>
      <c r="B5846" s="721"/>
      <c r="F5846" s="4" t="s">
        <v>4914</v>
      </c>
      <c r="G5846" s="1" t="b">
        <f t="shared" ca="1" si="92"/>
        <v>1</v>
      </c>
      <c r="H5846" s="1505" t="str" cm="1">
        <f t="array" aca="1" ref="H5846" ca="1">IF(I5846&lt;&gt;"",INDIRECT("'"&amp;I5846&amp;"'!"&amp;J5846),"")</f>
        <v/>
      </c>
      <c r="I5846" s="1510"/>
      <c r="J5846" s="1506"/>
      <c r="K5846" s="4"/>
    </row>
    <row r="5847" spans="1:11" ht="15">
      <c r="A5847" s="5">
        <v>5788</v>
      </c>
      <c r="B5847" s="721"/>
      <c r="C5847" s="2" t="s">
        <v>504</v>
      </c>
      <c r="F5847" s="4" t="s">
        <v>4914</v>
      </c>
      <c r="G5847" s="1" t="b">
        <f t="shared" ca="1" si="92"/>
        <v>1</v>
      </c>
      <c r="H5847" s="1505" t="str" cm="1">
        <f t="array" aca="1" ref="H5847" ca="1">IF(I5847&lt;&gt;"",INDIRECT("'"&amp;I5847&amp;"'!"&amp;J5847),"")</f>
        <v/>
      </c>
      <c r="I5847" s="1510"/>
      <c r="J5847" s="1506"/>
      <c r="K5847" s="4"/>
    </row>
    <row r="5848" spans="1:11" ht="15">
      <c r="A5848" s="5">
        <v>5789</v>
      </c>
      <c r="B5848" s="721"/>
      <c r="F5848" s="4" t="s">
        <v>4914</v>
      </c>
      <c r="G5848" s="1" t="b">
        <f t="shared" ca="1" si="92"/>
        <v>1</v>
      </c>
      <c r="H5848" s="1505" t="str" cm="1">
        <f t="array" aca="1" ref="H5848" ca="1">IF(I5848&lt;&gt;"",INDIRECT("'"&amp;I5848&amp;"'!"&amp;J5848),"")</f>
        <v/>
      </c>
      <c r="I5848" s="1510"/>
      <c r="J5848" s="1506"/>
      <c r="K5848" s="4"/>
    </row>
    <row r="5849" spans="1:11" ht="15">
      <c r="A5849" s="5">
        <v>5790</v>
      </c>
      <c r="B5849" s="721"/>
      <c r="F5849" s="4" t="s">
        <v>4914</v>
      </c>
      <c r="G5849" s="1" t="b">
        <f t="shared" ca="1" si="92"/>
        <v>1</v>
      </c>
      <c r="H5849" s="1505" t="str" cm="1">
        <f t="array" aca="1" ref="H5849" ca="1">IF(I5849&lt;&gt;"",INDIRECT("'"&amp;I5849&amp;"'!"&amp;J5849),"")</f>
        <v/>
      </c>
      <c r="I5849" s="1510"/>
      <c r="J5849" s="1506"/>
      <c r="K5849" s="4"/>
    </row>
    <row r="5850" spans="1:11" ht="15">
      <c r="A5850" s="5">
        <v>5791</v>
      </c>
      <c r="B5850" s="721"/>
      <c r="F5850" s="4" t="s">
        <v>4914</v>
      </c>
      <c r="G5850" s="1" t="b">
        <f t="shared" ca="1" si="92"/>
        <v>1</v>
      </c>
      <c r="H5850" s="1505" t="str" cm="1">
        <f t="array" aca="1" ref="H5850" ca="1">IF(I5850&lt;&gt;"",INDIRECT("'"&amp;I5850&amp;"'!"&amp;J5850),"")</f>
        <v/>
      </c>
      <c r="I5850" s="1510"/>
      <c r="J5850" s="1506"/>
      <c r="K5850" s="4"/>
    </row>
    <row r="5851" spans="1:11" ht="15">
      <c r="A5851">
        <v>5792</v>
      </c>
      <c r="B5851" s="721">
        <f>'Revenues 10-15'!G225</f>
        <v>0</v>
      </c>
      <c r="F5851" s="4"/>
      <c r="G5851" s="1" t="b">
        <f t="shared" ca="1" si="92"/>
        <v>1</v>
      </c>
      <c r="H5851" s="1505" cm="1">
        <f t="array" aca="1" ref="H5851" ca="1">IF(I5851&lt;&gt;"",INDIRECT("'"&amp;I5851&amp;"'!"&amp;J5851),"")</f>
        <v>0</v>
      </c>
      <c r="I5851" s="1510" t="s">
        <v>5915</v>
      </c>
      <c r="J5851" s="1506" t="s">
        <v>6257</v>
      </c>
      <c r="K5851" s="4"/>
    </row>
    <row r="5852" spans="1:11" ht="15">
      <c r="A5852" s="5">
        <v>5793</v>
      </c>
      <c r="B5852" s="721"/>
      <c r="F5852" s="4" t="s">
        <v>4914</v>
      </c>
      <c r="G5852" s="1" t="b">
        <f t="shared" ca="1" si="92"/>
        <v>1</v>
      </c>
      <c r="H5852" s="1505" t="str" cm="1">
        <f t="array" aca="1" ref="H5852" ca="1">IF(I5852&lt;&gt;"",INDIRECT("'"&amp;I5852&amp;"'!"&amp;J5852),"")</f>
        <v/>
      </c>
      <c r="I5852" s="1510"/>
      <c r="J5852" s="1506"/>
      <c r="K5852" s="4"/>
    </row>
    <row r="5853" spans="1:11" ht="15">
      <c r="A5853">
        <v>5794</v>
      </c>
      <c r="B5853" s="721">
        <f>'Revenues 10-15'!G258</f>
        <v>0</v>
      </c>
      <c r="F5853" s="4"/>
      <c r="G5853" s="1" t="b">
        <f t="shared" ca="1" si="92"/>
        <v>1</v>
      </c>
      <c r="H5853" s="1505" cm="1">
        <f t="array" aca="1" ref="H5853" ca="1">IF(I5853&lt;&gt;"",INDIRECT("'"&amp;I5853&amp;"'!"&amp;J5853),"")</f>
        <v>0</v>
      </c>
      <c r="I5853" s="1510" t="s">
        <v>5915</v>
      </c>
      <c r="J5853" s="1506" t="s">
        <v>6258</v>
      </c>
      <c r="K5853" s="4"/>
    </row>
    <row r="5854" spans="1:11" ht="15">
      <c r="A5854" s="5">
        <v>5795</v>
      </c>
      <c r="B5854" s="721"/>
      <c r="D5854" s="4" t="s">
        <v>1385</v>
      </c>
      <c r="F5854" s="4" t="s">
        <v>4914</v>
      </c>
      <c r="G5854" s="1" t="b">
        <f t="shared" ca="1" si="92"/>
        <v>1</v>
      </c>
      <c r="H5854" s="1505" t="str" cm="1">
        <f t="array" aca="1" ref="H5854" ca="1">IF(I5854&lt;&gt;"",INDIRECT("'"&amp;I5854&amp;"'!"&amp;J5854),"")</f>
        <v/>
      </c>
      <c r="I5854" s="1510"/>
      <c r="J5854" s="1506"/>
      <c r="K5854" s="4"/>
    </row>
    <row r="5855" spans="1:11" ht="15">
      <c r="A5855" s="5">
        <v>5796</v>
      </c>
      <c r="B5855" s="721"/>
      <c r="F5855" s="4" t="s">
        <v>4914</v>
      </c>
      <c r="G5855" s="1" t="b">
        <f t="shared" ca="1" si="92"/>
        <v>1</v>
      </c>
      <c r="H5855" s="1505" t="str" cm="1">
        <f t="array" aca="1" ref="H5855" ca="1">IF(I5855&lt;&gt;"",INDIRECT("'"&amp;I5855&amp;"'!"&amp;J5855),"")</f>
        <v/>
      </c>
      <c r="I5855" s="1510"/>
      <c r="J5855" s="1506"/>
      <c r="K5855" s="4"/>
    </row>
    <row r="5856" spans="1:11" ht="15">
      <c r="A5856">
        <v>5797</v>
      </c>
      <c r="B5856" s="721">
        <f>'Revenues 10-15'!G260</f>
        <v>0</v>
      </c>
      <c r="F5856" s="4"/>
      <c r="G5856" s="1" t="b">
        <f t="shared" ref="G5856:G5919" ca="1" si="93">H5856=B5856</f>
        <v>1</v>
      </c>
      <c r="H5856" s="1505" cm="1">
        <f t="array" aca="1" ref="H5856" ca="1">IF(I5856&lt;&gt;"",INDIRECT("'"&amp;I5856&amp;"'!"&amp;J5856),"")</f>
        <v>0</v>
      </c>
      <c r="I5856" s="1510" t="s">
        <v>5915</v>
      </c>
      <c r="J5856" s="1506" t="s">
        <v>6259</v>
      </c>
      <c r="K5856" s="4"/>
    </row>
    <row r="5857" spans="1:11" ht="15">
      <c r="A5857" s="5">
        <v>5798</v>
      </c>
      <c r="B5857" s="721"/>
      <c r="F5857" s="4" t="s">
        <v>4914</v>
      </c>
      <c r="G5857" s="1" t="b">
        <f t="shared" ca="1" si="93"/>
        <v>1</v>
      </c>
      <c r="H5857" s="1505" t="str" cm="1">
        <f t="array" aca="1" ref="H5857" ca="1">IF(I5857&lt;&gt;"",INDIRECT("'"&amp;I5857&amp;"'!"&amp;J5857),"")</f>
        <v/>
      </c>
      <c r="I5857" s="1510"/>
      <c r="J5857" s="1506"/>
      <c r="K5857" s="4"/>
    </row>
    <row r="5858" spans="1:11" ht="15">
      <c r="A5858">
        <v>5799</v>
      </c>
      <c r="B5858" s="721">
        <f>'Revenues 10-15'!G261</f>
        <v>0</v>
      </c>
      <c r="F5858" s="4"/>
      <c r="G5858" s="1" t="b">
        <f t="shared" ca="1" si="93"/>
        <v>1</v>
      </c>
      <c r="H5858" s="1505" cm="1">
        <f t="array" aca="1" ref="H5858" ca="1">IF(I5858&lt;&gt;"",INDIRECT("'"&amp;I5858&amp;"'!"&amp;J5858),"")</f>
        <v>0</v>
      </c>
      <c r="I5858" s="1510" t="s">
        <v>5915</v>
      </c>
      <c r="J5858" s="1506" t="s">
        <v>6260</v>
      </c>
      <c r="K5858" s="4"/>
    </row>
    <row r="5859" spans="1:11" ht="15">
      <c r="A5859" s="5">
        <v>5800</v>
      </c>
      <c r="B5859" s="721"/>
      <c r="F5859" s="4" t="s">
        <v>4914</v>
      </c>
      <c r="G5859" s="1" t="b">
        <f t="shared" ca="1" si="93"/>
        <v>1</v>
      </c>
      <c r="H5859" s="1505" t="str" cm="1">
        <f t="array" aca="1" ref="H5859" ca="1">IF(I5859&lt;&gt;"",INDIRECT("'"&amp;I5859&amp;"'!"&amp;J5859),"")</f>
        <v/>
      </c>
      <c r="I5859" s="1510"/>
      <c r="J5859" s="1506"/>
      <c r="K5859" s="4"/>
    </row>
    <row r="5860" spans="1:11" ht="15">
      <c r="A5860" s="5">
        <v>5801</v>
      </c>
      <c r="B5860" s="721"/>
      <c r="F5860" s="4" t="s">
        <v>4914</v>
      </c>
      <c r="G5860" s="1" t="b">
        <f t="shared" ca="1" si="93"/>
        <v>1</v>
      </c>
      <c r="H5860" s="1505" t="str" cm="1">
        <f t="array" aca="1" ref="H5860" ca="1">IF(I5860&lt;&gt;"",INDIRECT("'"&amp;I5860&amp;"'!"&amp;J5860),"")</f>
        <v/>
      </c>
      <c r="I5860" s="1510"/>
      <c r="J5860" s="1506"/>
      <c r="K5860" s="4"/>
    </row>
    <row r="5861" spans="1:11" ht="15">
      <c r="A5861">
        <v>5802</v>
      </c>
      <c r="B5861" s="721">
        <f>'Revenues 10-15'!G270</f>
        <v>0</v>
      </c>
      <c r="F5861" s="4"/>
      <c r="G5861" s="1" t="b">
        <f t="shared" ca="1" si="93"/>
        <v>1</v>
      </c>
      <c r="H5861" s="1505" cm="1">
        <f t="array" aca="1" ref="H5861" ca="1">IF(I5861&lt;&gt;"",INDIRECT("'"&amp;I5861&amp;"'!"&amp;J5861),"")</f>
        <v>0</v>
      </c>
      <c r="I5861" s="1510" t="s">
        <v>5915</v>
      </c>
      <c r="J5861" s="1506" t="s">
        <v>6261</v>
      </c>
      <c r="K5861" s="4"/>
    </row>
    <row r="5862" spans="1:11" ht="15">
      <c r="A5862" s="5">
        <v>5803</v>
      </c>
      <c r="B5862" s="721"/>
      <c r="F5862" s="4" t="s">
        <v>4914</v>
      </c>
      <c r="G5862" s="1" t="b">
        <f t="shared" ca="1" si="93"/>
        <v>1</v>
      </c>
      <c r="H5862" s="1505" t="str" cm="1">
        <f t="array" aca="1" ref="H5862" ca="1">IF(I5862&lt;&gt;"",INDIRECT("'"&amp;I5862&amp;"'!"&amp;J5862),"")</f>
        <v/>
      </c>
      <c r="I5862" s="1510"/>
      <c r="J5862" s="1506"/>
      <c r="K5862" s="4"/>
    </row>
    <row r="5863" spans="1:11" ht="15">
      <c r="A5863" s="5">
        <v>5804</v>
      </c>
      <c r="B5863" s="721"/>
      <c r="C5863" s="2" t="s">
        <v>504</v>
      </c>
      <c r="F5863" s="4" t="s">
        <v>4914</v>
      </c>
      <c r="G5863" s="1" t="b">
        <f t="shared" ca="1" si="93"/>
        <v>1</v>
      </c>
      <c r="H5863" s="1505" t="str" cm="1">
        <f t="array" aca="1" ref="H5863" ca="1">IF(I5863&lt;&gt;"",INDIRECT("'"&amp;I5863&amp;"'!"&amp;J5863),"")</f>
        <v/>
      </c>
      <c r="I5863" s="1510"/>
      <c r="J5863" s="1506"/>
      <c r="K5863" s="4"/>
    </row>
    <row r="5864" spans="1:11" ht="15">
      <c r="A5864" s="5">
        <v>5805</v>
      </c>
      <c r="B5864" s="721"/>
      <c r="F5864" s="4" t="s">
        <v>4914</v>
      </c>
      <c r="G5864" s="1" t="b">
        <f t="shared" ca="1" si="93"/>
        <v>1</v>
      </c>
      <c r="H5864" s="1505" t="str" cm="1">
        <f t="array" aca="1" ref="H5864" ca="1">IF(I5864&lt;&gt;"",INDIRECT("'"&amp;I5864&amp;"'!"&amp;J5864),"")</f>
        <v/>
      </c>
      <c r="I5864" s="1510"/>
      <c r="J5864" s="1506"/>
      <c r="K5864" s="4"/>
    </row>
    <row r="5865" spans="1:11" ht="15">
      <c r="A5865" s="5">
        <v>5806</v>
      </c>
      <c r="B5865" s="721"/>
      <c r="F5865" s="4" t="s">
        <v>4914</v>
      </c>
      <c r="G5865" s="1" t="b">
        <f t="shared" ca="1" si="93"/>
        <v>1</v>
      </c>
      <c r="H5865" s="1505" t="str" cm="1">
        <f t="array" aca="1" ref="H5865" ca="1">IF(I5865&lt;&gt;"",INDIRECT("'"&amp;I5865&amp;"'!"&amp;J5865),"")</f>
        <v/>
      </c>
      <c r="I5865" s="1510"/>
      <c r="J5865" s="1506"/>
      <c r="K5865" s="4"/>
    </row>
    <row r="5866" spans="1:11" ht="15">
      <c r="A5866" s="5">
        <v>5807</v>
      </c>
      <c r="B5866" s="721"/>
      <c r="F5866" s="4" t="s">
        <v>4914</v>
      </c>
      <c r="G5866" s="1" t="b">
        <f t="shared" ca="1" si="93"/>
        <v>1</v>
      </c>
      <c r="H5866" s="1505" t="str" cm="1">
        <f t="array" aca="1" ref="H5866" ca="1">IF(I5866&lt;&gt;"",INDIRECT("'"&amp;I5866&amp;"'!"&amp;J5866),"")</f>
        <v/>
      </c>
      <c r="I5866" s="1510"/>
      <c r="J5866" s="1506"/>
      <c r="K5866" s="4"/>
    </row>
    <row r="5867" spans="1:11" ht="15">
      <c r="A5867">
        <v>5808</v>
      </c>
      <c r="B5867" s="721">
        <f>'Revenues 10-15'!G271</f>
        <v>0</v>
      </c>
      <c r="F5867" s="4"/>
      <c r="G5867" s="1" t="b">
        <f t="shared" ca="1" si="93"/>
        <v>1</v>
      </c>
      <c r="H5867" s="1505" cm="1">
        <f t="array" aca="1" ref="H5867" ca="1">IF(I5867&lt;&gt;"",INDIRECT("'"&amp;I5867&amp;"'!"&amp;J5867),"")</f>
        <v>0</v>
      </c>
      <c r="I5867" s="1510" t="s">
        <v>5915</v>
      </c>
      <c r="J5867" s="1506" t="s">
        <v>6262</v>
      </c>
      <c r="K5867" s="4"/>
    </row>
    <row r="5868" spans="1:11" ht="15">
      <c r="A5868">
        <v>5809</v>
      </c>
      <c r="B5868" s="721">
        <f>'Revenues 10-15'!G272</f>
        <v>21311944</v>
      </c>
      <c r="F5868" s="4"/>
      <c r="G5868" s="1" t="b">
        <f t="shared" ca="1" si="93"/>
        <v>1</v>
      </c>
      <c r="H5868" s="1505" cm="1">
        <f t="array" aca="1" ref="H5868" ca="1">IF(I5868&lt;&gt;"",INDIRECT("'"&amp;I5868&amp;"'!"&amp;J5868),"")</f>
        <v>21311944</v>
      </c>
      <c r="I5868" s="1510" t="s">
        <v>5915</v>
      </c>
      <c r="J5868" s="1506" t="s">
        <v>6263</v>
      </c>
      <c r="K5868" s="4"/>
    </row>
    <row r="5869" spans="1:11" ht="15">
      <c r="A5869">
        <v>5810</v>
      </c>
      <c r="B5869" s="721">
        <f>'Revenues 10-15'!H5</f>
        <v>0</v>
      </c>
      <c r="C5869" s="2" t="s">
        <v>504</v>
      </c>
      <c r="F5869" s="4"/>
      <c r="G5869" s="1" t="b">
        <f t="shared" ca="1" si="93"/>
        <v>1</v>
      </c>
      <c r="H5869" s="1505" cm="1">
        <f t="array" aca="1" ref="H5869" ca="1">IF(I5869&lt;&gt;"",INDIRECT("'"&amp;I5869&amp;"'!"&amp;J5869),"")</f>
        <v>0</v>
      </c>
      <c r="I5869" s="1510" t="s">
        <v>5915</v>
      </c>
      <c r="J5869" s="1506" t="s">
        <v>4965</v>
      </c>
      <c r="K5869" s="4"/>
    </row>
    <row r="5870" spans="1:11" ht="15">
      <c r="A5870">
        <v>5811</v>
      </c>
      <c r="B5870" s="721">
        <f>'Revenues 10-15'!H11</f>
        <v>0</v>
      </c>
      <c r="C5870" s="2" t="s">
        <v>504</v>
      </c>
      <c r="F5870" s="4"/>
      <c r="G5870" s="1" t="b">
        <f t="shared" ca="1" si="93"/>
        <v>1</v>
      </c>
      <c r="H5870" s="1505" cm="1">
        <f t="array" aca="1" ref="H5870" ca="1">IF(I5870&lt;&gt;"",INDIRECT("'"&amp;I5870&amp;"'!"&amp;J5870),"")</f>
        <v>0</v>
      </c>
      <c r="I5870" s="1510" t="s">
        <v>5915</v>
      </c>
      <c r="J5870" s="1506" t="s">
        <v>5633</v>
      </c>
      <c r="K5870" s="4"/>
    </row>
    <row r="5871" spans="1:11" ht="15">
      <c r="A5871">
        <v>5812</v>
      </c>
      <c r="B5871" s="721">
        <f>'Revenues 10-15'!H12</f>
        <v>0</v>
      </c>
      <c r="F5871" s="4"/>
      <c r="G5871" s="1" t="b">
        <f t="shared" ca="1" si="93"/>
        <v>1</v>
      </c>
      <c r="H5871" s="1505" cm="1">
        <f t="array" aca="1" ref="H5871" ca="1">IF(I5871&lt;&gt;"",INDIRECT("'"&amp;I5871&amp;"'!"&amp;J5871),"")</f>
        <v>0</v>
      </c>
      <c r="I5871" s="1510" t="s">
        <v>5915</v>
      </c>
      <c r="J5871" s="1506" t="s">
        <v>4966</v>
      </c>
      <c r="K5871" s="4"/>
    </row>
    <row r="5872" spans="1:11" ht="15">
      <c r="A5872">
        <v>5813</v>
      </c>
      <c r="B5872" s="721">
        <f>'Revenues 10-15'!H14</f>
        <v>0</v>
      </c>
      <c r="F5872" s="4"/>
      <c r="G5872" s="1" t="b">
        <f t="shared" ca="1" si="93"/>
        <v>1</v>
      </c>
      <c r="H5872" s="1505" cm="1">
        <f t="array" aca="1" ref="H5872" ca="1">IF(I5872&lt;&gt;"",INDIRECT("'"&amp;I5872&amp;"'!"&amp;J5872),"")</f>
        <v>0</v>
      </c>
      <c r="I5872" s="1510" t="s">
        <v>5915</v>
      </c>
      <c r="J5872" s="1506" t="s">
        <v>5181</v>
      </c>
      <c r="K5872" s="4"/>
    </row>
    <row r="5873" spans="1:11" ht="15">
      <c r="A5873">
        <v>5814</v>
      </c>
      <c r="B5873" s="721">
        <f>'Revenues 10-15'!H15</f>
        <v>0</v>
      </c>
      <c r="C5873" s="2" t="s">
        <v>504</v>
      </c>
      <c r="F5873" s="4"/>
      <c r="G5873" s="1" t="b">
        <f t="shared" ca="1" si="93"/>
        <v>1</v>
      </c>
      <c r="H5873" s="1505" cm="1">
        <f t="array" aca="1" ref="H5873" ca="1">IF(I5873&lt;&gt;"",INDIRECT("'"&amp;I5873&amp;"'!"&amp;J5873),"")</f>
        <v>0</v>
      </c>
      <c r="I5873" s="1510" t="s">
        <v>5915</v>
      </c>
      <c r="J5873" s="1506" t="s">
        <v>5182</v>
      </c>
      <c r="K5873" s="4"/>
    </row>
    <row r="5874" spans="1:11" ht="15">
      <c r="A5874">
        <v>5815</v>
      </c>
      <c r="B5874" s="721">
        <f>'Revenues 10-15'!H16</f>
        <v>0</v>
      </c>
      <c r="F5874" s="4"/>
      <c r="G5874" s="1" t="b">
        <f t="shared" ca="1" si="93"/>
        <v>1</v>
      </c>
      <c r="H5874" s="1505" cm="1">
        <f t="array" aca="1" ref="H5874" ca="1">IF(I5874&lt;&gt;"",INDIRECT("'"&amp;I5874&amp;"'!"&amp;J5874),"")</f>
        <v>0</v>
      </c>
      <c r="I5874" s="1510" t="s">
        <v>5915</v>
      </c>
      <c r="J5874" s="1506" t="s">
        <v>5179</v>
      </c>
      <c r="K5874" s="4"/>
    </row>
    <row r="5875" spans="1:11" ht="15">
      <c r="A5875">
        <v>5816</v>
      </c>
      <c r="B5875" s="721">
        <f>'Revenues 10-15'!H17</f>
        <v>0</v>
      </c>
      <c r="F5875" s="4"/>
      <c r="G5875" s="1" t="b">
        <f t="shared" ca="1" si="93"/>
        <v>1</v>
      </c>
      <c r="H5875" s="1505" cm="1">
        <f t="array" aca="1" ref="H5875" ca="1">IF(I5875&lt;&gt;"",INDIRECT("'"&amp;I5875&amp;"'!"&amp;J5875),"")</f>
        <v>0</v>
      </c>
      <c r="I5875" s="1510" t="s">
        <v>5915</v>
      </c>
      <c r="J5875" s="1506" t="s">
        <v>5645</v>
      </c>
      <c r="K5875" s="4"/>
    </row>
    <row r="5876" spans="1:11" ht="15">
      <c r="A5876">
        <v>5817</v>
      </c>
      <c r="B5876" s="721">
        <f>'Revenues 10-15'!H18</f>
        <v>0</v>
      </c>
      <c r="F5876" s="4"/>
      <c r="G5876" s="1" t="b">
        <f t="shared" ca="1" si="93"/>
        <v>1</v>
      </c>
      <c r="H5876" s="1505" cm="1">
        <f t="array" aca="1" ref="H5876" ca="1">IF(I5876&lt;&gt;"",INDIRECT("'"&amp;I5876&amp;"'!"&amp;J5876),"")</f>
        <v>0</v>
      </c>
      <c r="I5876" s="1510" t="s">
        <v>5915</v>
      </c>
      <c r="J5876" s="1506" t="s">
        <v>5180</v>
      </c>
      <c r="K5876" s="4"/>
    </row>
    <row r="5877" spans="1:11" ht="15">
      <c r="A5877">
        <v>5818</v>
      </c>
      <c r="B5877" s="721">
        <f>'Revenues 10-15'!H65</f>
        <v>0</v>
      </c>
      <c r="F5877" s="4"/>
      <c r="G5877" s="1" t="b">
        <f t="shared" ca="1" si="93"/>
        <v>1</v>
      </c>
      <c r="H5877" s="1505" cm="1">
        <f t="array" aca="1" ref="H5877" ca="1">IF(I5877&lt;&gt;"",INDIRECT("'"&amp;I5877&amp;"'!"&amp;J5877),"")</f>
        <v>0</v>
      </c>
      <c r="I5877" s="1510" t="s">
        <v>5915</v>
      </c>
      <c r="J5877" s="1506" t="s">
        <v>5202</v>
      </c>
      <c r="K5877" s="4"/>
    </row>
    <row r="5878" spans="1:11" ht="15">
      <c r="A5878">
        <v>5819</v>
      </c>
      <c r="B5878" s="721">
        <f>'Revenues 10-15'!H66</f>
        <v>0</v>
      </c>
      <c r="C5878" s="2" t="s">
        <v>504</v>
      </c>
      <c r="F5878" s="4"/>
      <c r="G5878" s="1" t="b">
        <f t="shared" ca="1" si="93"/>
        <v>1</v>
      </c>
      <c r="H5878" s="1505" cm="1">
        <f t="array" aca="1" ref="H5878" ca="1">IF(I5878&lt;&gt;"",INDIRECT("'"&amp;I5878&amp;"'!"&amp;J5878),"")</f>
        <v>0</v>
      </c>
      <c r="I5878" s="1510" t="s">
        <v>5915</v>
      </c>
      <c r="J5878" s="1506" t="s">
        <v>5203</v>
      </c>
      <c r="K5878" s="4"/>
    </row>
    <row r="5879" spans="1:11" ht="15">
      <c r="A5879">
        <v>5820</v>
      </c>
      <c r="B5879" s="721">
        <f>'Revenues 10-15'!H67</f>
        <v>0</v>
      </c>
      <c r="F5879" s="4"/>
      <c r="G5879" s="1" t="b">
        <f t="shared" ca="1" si="93"/>
        <v>1</v>
      </c>
      <c r="H5879" s="1505" cm="1">
        <f t="array" aca="1" ref="H5879" ca="1">IF(I5879&lt;&gt;"",INDIRECT("'"&amp;I5879&amp;"'!"&amp;J5879),"")</f>
        <v>0</v>
      </c>
      <c r="I5879" s="1510" t="s">
        <v>5915</v>
      </c>
      <c r="J5879" s="1506" t="s">
        <v>5204</v>
      </c>
      <c r="K5879" s="4"/>
    </row>
    <row r="5880" spans="1:11" ht="15">
      <c r="A5880">
        <v>5821</v>
      </c>
      <c r="B5880" s="721">
        <f>'Revenues 10-15'!H98</f>
        <v>0</v>
      </c>
      <c r="F5880" s="4"/>
      <c r="G5880" s="1" t="b">
        <f t="shared" ca="1" si="93"/>
        <v>1</v>
      </c>
      <c r="H5880" s="1505" cm="1">
        <f t="array" aca="1" ref="H5880" ca="1">IF(I5880&lt;&gt;"",INDIRECT("'"&amp;I5880&amp;"'!"&amp;J5880),"")</f>
        <v>0</v>
      </c>
      <c r="I5880" s="1510" t="s">
        <v>5915</v>
      </c>
      <c r="J5880" s="1506" t="s">
        <v>6264</v>
      </c>
      <c r="K5880" s="4"/>
    </row>
    <row r="5881" spans="1:11" ht="15">
      <c r="A5881">
        <v>5822</v>
      </c>
      <c r="B5881" s="721">
        <f>'Revenues 10-15'!H101</f>
        <v>0</v>
      </c>
      <c r="C5881" s="2" t="s">
        <v>504</v>
      </c>
      <c r="F5881" s="4"/>
      <c r="G5881" s="1" t="b">
        <f t="shared" ca="1" si="93"/>
        <v>1</v>
      </c>
      <c r="H5881" s="1505" cm="1">
        <f t="array" aca="1" ref="H5881" ca="1">IF(I5881&lt;&gt;"",INDIRECT("'"&amp;I5881&amp;"'!"&amp;J5881),"")</f>
        <v>0</v>
      </c>
      <c r="I5881" s="1510" t="s">
        <v>5915</v>
      </c>
      <c r="J5881" s="1506" t="s">
        <v>6265</v>
      </c>
      <c r="K5881" s="4"/>
    </row>
    <row r="5882" spans="1:11" ht="15">
      <c r="A5882">
        <v>5823</v>
      </c>
      <c r="B5882" s="721">
        <f>'Revenues 10-15'!H106</f>
        <v>0</v>
      </c>
      <c r="F5882" s="4"/>
      <c r="G5882" s="1" t="b">
        <f t="shared" ca="1" si="93"/>
        <v>1</v>
      </c>
      <c r="H5882" s="1505" cm="1">
        <f t="array" aca="1" ref="H5882" ca="1">IF(I5882&lt;&gt;"",INDIRECT("'"&amp;I5882&amp;"'!"&amp;J5882),"")</f>
        <v>0</v>
      </c>
      <c r="I5882" s="1510" t="s">
        <v>5915</v>
      </c>
      <c r="J5882" s="1506" t="s">
        <v>6266</v>
      </c>
      <c r="K5882" s="4"/>
    </row>
    <row r="5883" spans="1:11" ht="15">
      <c r="A5883">
        <v>5824</v>
      </c>
      <c r="B5883" s="721">
        <f>'Revenues 10-15'!H109</f>
        <v>0</v>
      </c>
      <c r="F5883" s="4"/>
      <c r="G5883" s="1" t="b">
        <f t="shared" ca="1" si="93"/>
        <v>1</v>
      </c>
      <c r="H5883" s="1505" cm="1">
        <f t="array" aca="1" ref="H5883" ca="1">IF(I5883&lt;&gt;"",INDIRECT("'"&amp;I5883&amp;"'!"&amp;J5883),"")</f>
        <v>0</v>
      </c>
      <c r="I5883" s="1510" t="s">
        <v>5915</v>
      </c>
      <c r="J5883" s="1506" t="s">
        <v>5671</v>
      </c>
      <c r="K5883" s="4"/>
    </row>
    <row r="5884" spans="1:11" ht="15">
      <c r="A5884">
        <v>5825</v>
      </c>
      <c r="B5884" s="721">
        <f>'Revenues 10-15'!H110</f>
        <v>987964</v>
      </c>
      <c r="F5884" s="4"/>
      <c r="G5884" s="1" t="b">
        <f t="shared" ca="1" si="93"/>
        <v>1</v>
      </c>
      <c r="H5884" s="1505" cm="1">
        <f t="array" aca="1" ref="H5884" ca="1">IF(I5884&lt;&gt;"",INDIRECT("'"&amp;I5884&amp;"'!"&amp;J5884),"")</f>
        <v>987964</v>
      </c>
      <c r="I5884" s="1510" t="s">
        <v>5915</v>
      </c>
      <c r="J5884" s="1506" t="s">
        <v>5672</v>
      </c>
      <c r="K5884" s="4"/>
    </row>
    <row r="5885" spans="1:11" ht="15">
      <c r="A5885" s="5">
        <v>5826</v>
      </c>
      <c r="B5885" s="721"/>
      <c r="F5885" s="4" t="s">
        <v>4914</v>
      </c>
      <c r="G5885" s="1" t="b">
        <f t="shared" ca="1" si="93"/>
        <v>1</v>
      </c>
      <c r="H5885" s="1505" t="str" cm="1">
        <f t="array" aca="1" ref="H5885" ca="1">IF(I5885&lt;&gt;"",INDIRECT("'"&amp;I5885&amp;"'!"&amp;J5885),"")</f>
        <v/>
      </c>
      <c r="I5885" s="1510"/>
      <c r="J5885" s="1506"/>
      <c r="K5885" s="4"/>
    </row>
    <row r="5886" spans="1:11" ht="15">
      <c r="A5886" s="5">
        <v>5827</v>
      </c>
      <c r="B5886" s="721"/>
      <c r="C5886" s="2" t="s">
        <v>504</v>
      </c>
      <c r="F5886" s="4" t="s">
        <v>4914</v>
      </c>
      <c r="G5886" s="1" t="b">
        <f t="shared" ca="1" si="93"/>
        <v>1</v>
      </c>
      <c r="H5886" s="1505" t="str" cm="1">
        <f t="array" aca="1" ref="H5886" ca="1">IF(I5886&lt;&gt;"",INDIRECT("'"&amp;I5886&amp;"'!"&amp;J5886),"")</f>
        <v/>
      </c>
      <c r="I5886" s="1510"/>
      <c r="J5886" s="1506"/>
      <c r="K5886" s="4"/>
    </row>
    <row r="5887" spans="1:11" ht="15">
      <c r="A5887" s="5">
        <v>5828</v>
      </c>
      <c r="B5887" s="721"/>
      <c r="F5887" s="4" t="s">
        <v>4914</v>
      </c>
      <c r="G5887" s="1" t="b">
        <f t="shared" ca="1" si="93"/>
        <v>1</v>
      </c>
      <c r="H5887" s="1505" t="str" cm="1">
        <f t="array" aca="1" ref="H5887" ca="1">IF(I5887&lt;&gt;"",INDIRECT("'"&amp;I5887&amp;"'!"&amp;J5887),"")</f>
        <v/>
      </c>
      <c r="I5887" s="1510"/>
      <c r="J5887" s="1506"/>
      <c r="K5887" s="4"/>
    </row>
    <row r="5888" spans="1:11" ht="15">
      <c r="A5888" s="5">
        <v>5829</v>
      </c>
      <c r="B5888" s="721"/>
      <c r="F5888" s="4" t="s">
        <v>4914</v>
      </c>
      <c r="G5888" s="1" t="b">
        <f t="shared" ca="1" si="93"/>
        <v>1</v>
      </c>
      <c r="H5888" s="1505" t="str" cm="1">
        <f t="array" aca="1" ref="H5888" ca="1">IF(I5888&lt;&gt;"",INDIRECT("'"&amp;I5888&amp;"'!"&amp;J5888),"")</f>
        <v/>
      </c>
      <c r="I5888" s="1510"/>
      <c r="J5888" s="1506"/>
      <c r="K5888" s="4"/>
    </row>
    <row r="5889" spans="1:11" ht="15">
      <c r="A5889" s="5">
        <v>5830</v>
      </c>
      <c r="B5889" s="721"/>
      <c r="F5889" s="4" t="s">
        <v>4914</v>
      </c>
      <c r="G5889" s="1" t="b">
        <f t="shared" ca="1" si="93"/>
        <v>1</v>
      </c>
      <c r="H5889" s="1505" t="str" cm="1">
        <f t="array" aca="1" ref="H5889" ca="1">IF(I5889&lt;&gt;"",INDIRECT("'"&amp;I5889&amp;"'!"&amp;J5889),"")</f>
        <v/>
      </c>
      <c r="I5889" s="1510"/>
      <c r="J5889" s="1506"/>
      <c r="K5889" s="4"/>
    </row>
    <row r="5890" spans="1:11" ht="15">
      <c r="A5890" s="5">
        <v>5831</v>
      </c>
      <c r="B5890" s="721"/>
      <c r="F5890" s="4" t="s">
        <v>4914</v>
      </c>
      <c r="G5890" s="1" t="b">
        <f t="shared" ca="1" si="93"/>
        <v>1</v>
      </c>
      <c r="H5890" s="1505" t="str" cm="1">
        <f t="array" aca="1" ref="H5890" ca="1">IF(I5890&lt;&gt;"",INDIRECT("'"&amp;I5890&amp;"'!"&amp;J5890),"")</f>
        <v/>
      </c>
      <c r="I5890" s="1510"/>
      <c r="J5890" s="1506"/>
      <c r="K5890" s="4"/>
    </row>
    <row r="5891" spans="1:11" ht="15">
      <c r="A5891">
        <v>5832</v>
      </c>
      <c r="B5891" s="721">
        <f>'Revenues 10-15'!H124</f>
        <v>0</v>
      </c>
      <c r="F5891" s="4"/>
      <c r="G5891" s="1" t="b">
        <f t="shared" ca="1" si="93"/>
        <v>1</v>
      </c>
      <c r="H5891" s="1505" cm="1">
        <f t="array" aca="1" ref="H5891" ca="1">IF(I5891&lt;&gt;"",INDIRECT("'"&amp;I5891&amp;"'!"&amp;J5891),"")</f>
        <v>0</v>
      </c>
      <c r="I5891" s="1510" t="s">
        <v>5915</v>
      </c>
      <c r="J5891" s="1506" t="s">
        <v>5895</v>
      </c>
      <c r="K5891" s="4"/>
    </row>
    <row r="5892" spans="1:11" ht="15">
      <c r="A5892" s="5">
        <v>5833</v>
      </c>
      <c r="B5892" s="721"/>
      <c r="F5892" s="4" t="s">
        <v>4914</v>
      </c>
      <c r="G5892" s="1" t="b">
        <f t="shared" ca="1" si="93"/>
        <v>1</v>
      </c>
      <c r="H5892" s="1505" t="str" cm="1">
        <f t="array" aca="1" ref="H5892" ca="1">IF(I5892&lt;&gt;"",INDIRECT("'"&amp;I5892&amp;"'!"&amp;J5892),"")</f>
        <v/>
      </c>
      <c r="I5892" s="1510"/>
      <c r="J5892" s="1506"/>
      <c r="K5892" s="4"/>
    </row>
    <row r="5893" spans="1:11" ht="15">
      <c r="A5893" s="5">
        <v>5834</v>
      </c>
      <c r="B5893" s="721"/>
      <c r="C5893" s="2" t="s">
        <v>504</v>
      </c>
      <c r="F5893" s="4" t="s">
        <v>4914</v>
      </c>
      <c r="G5893" s="1" t="b">
        <f t="shared" ca="1" si="93"/>
        <v>1</v>
      </c>
      <c r="H5893" s="1505" t="str" cm="1">
        <f t="array" aca="1" ref="H5893" ca="1">IF(I5893&lt;&gt;"",INDIRECT("'"&amp;I5893&amp;"'!"&amp;J5893),"")</f>
        <v/>
      </c>
      <c r="I5893" s="1510"/>
      <c r="J5893" s="1506"/>
      <c r="K5893" s="4"/>
    </row>
    <row r="5894" spans="1:11" ht="15">
      <c r="A5894" s="5">
        <v>5835</v>
      </c>
      <c r="B5894" s="721"/>
      <c r="F5894" s="4" t="s">
        <v>4914</v>
      </c>
      <c r="G5894" s="1" t="b">
        <f t="shared" ca="1" si="93"/>
        <v>1</v>
      </c>
      <c r="H5894" s="1505" t="str" cm="1">
        <f t="array" aca="1" ref="H5894" ca="1">IF(I5894&lt;&gt;"",INDIRECT("'"&amp;I5894&amp;"'!"&amp;J5894),"")</f>
        <v/>
      </c>
      <c r="I5894" s="1510"/>
      <c r="J5894" s="1506"/>
      <c r="K5894" s="4"/>
    </row>
    <row r="5895" spans="1:11" ht="15">
      <c r="A5895" s="5">
        <v>5836</v>
      </c>
      <c r="B5895" s="721"/>
      <c r="F5895" s="4" t="s">
        <v>4914</v>
      </c>
      <c r="G5895" s="1" t="b">
        <f t="shared" ca="1" si="93"/>
        <v>1</v>
      </c>
      <c r="H5895" s="1505" t="str" cm="1">
        <f t="array" aca="1" ref="H5895" ca="1">IF(I5895&lt;&gt;"",INDIRECT("'"&amp;I5895&amp;"'!"&amp;J5895),"")</f>
        <v/>
      </c>
      <c r="I5895" s="1510"/>
      <c r="J5895" s="1506"/>
      <c r="K5895" s="4"/>
    </row>
    <row r="5896" spans="1:11" ht="15">
      <c r="A5896" s="5">
        <v>5837</v>
      </c>
      <c r="B5896" s="721"/>
      <c r="F5896" s="4" t="s">
        <v>4914</v>
      </c>
      <c r="G5896" s="1" t="b">
        <f t="shared" ca="1" si="93"/>
        <v>1</v>
      </c>
      <c r="H5896" s="1505" t="str" cm="1">
        <f t="array" aca="1" ref="H5896" ca="1">IF(I5896&lt;&gt;"",INDIRECT("'"&amp;I5896&amp;"'!"&amp;J5896),"")</f>
        <v/>
      </c>
      <c r="I5896" s="1510"/>
      <c r="J5896" s="1506"/>
      <c r="K5896" s="4"/>
    </row>
    <row r="5897" spans="1:11" ht="15">
      <c r="A5897">
        <v>5838</v>
      </c>
      <c r="B5897" s="721">
        <f>'Revenues 10-15'!H171</f>
        <v>0</v>
      </c>
      <c r="F5897" s="4"/>
      <c r="G5897" s="1" t="b">
        <f t="shared" ca="1" si="93"/>
        <v>1</v>
      </c>
      <c r="H5897" s="1505" cm="1">
        <f t="array" aca="1" ref="H5897" ca="1">IF(I5897&lt;&gt;"",INDIRECT("'"&amp;I5897&amp;"'!"&amp;J5897),"")</f>
        <v>0</v>
      </c>
      <c r="I5897" s="1510" t="s">
        <v>5915</v>
      </c>
      <c r="J5897" s="1506" t="s">
        <v>5336</v>
      </c>
      <c r="K5897" s="4"/>
    </row>
    <row r="5898" spans="1:11" ht="15">
      <c r="A5898" s="5">
        <v>5839</v>
      </c>
      <c r="B5898" s="721"/>
      <c r="F5898" s="4" t="s">
        <v>4914</v>
      </c>
      <c r="G5898" s="1" t="b">
        <f t="shared" ca="1" si="93"/>
        <v>1</v>
      </c>
      <c r="H5898" s="1505" t="str" cm="1">
        <f t="array" aca="1" ref="H5898" ca="1">IF(I5898&lt;&gt;"",INDIRECT("'"&amp;I5898&amp;"'!"&amp;J5898),"")</f>
        <v/>
      </c>
      <c r="I5898" s="1510"/>
      <c r="J5898" s="1506"/>
      <c r="K5898" s="4"/>
    </row>
    <row r="5899" spans="1:11" ht="15">
      <c r="A5899" s="5">
        <v>5840</v>
      </c>
      <c r="B5899" s="721"/>
      <c r="C5899" s="2" t="s">
        <v>504</v>
      </c>
      <c r="F5899" s="4" t="s">
        <v>4914</v>
      </c>
      <c r="G5899" s="1" t="b">
        <f t="shared" ca="1" si="93"/>
        <v>1</v>
      </c>
      <c r="H5899" s="1505" t="str" cm="1">
        <f t="array" aca="1" ref="H5899" ca="1">IF(I5899&lt;&gt;"",INDIRECT("'"&amp;I5899&amp;"'!"&amp;J5899),"")</f>
        <v/>
      </c>
      <c r="I5899" s="1510"/>
      <c r="J5899" s="1506"/>
      <c r="K5899" s="4"/>
    </row>
    <row r="5900" spans="1:11" ht="15">
      <c r="A5900" s="5">
        <v>5841</v>
      </c>
      <c r="B5900" s="721"/>
      <c r="F5900" s="4" t="s">
        <v>4914</v>
      </c>
      <c r="G5900" s="1" t="b">
        <f t="shared" ca="1" si="93"/>
        <v>1</v>
      </c>
      <c r="H5900" s="1505" t="str" cm="1">
        <f t="array" aca="1" ref="H5900" ca="1">IF(I5900&lt;&gt;"",INDIRECT("'"&amp;I5900&amp;"'!"&amp;J5900),"")</f>
        <v/>
      </c>
      <c r="I5900" s="1510"/>
      <c r="J5900" s="1506"/>
      <c r="K5900" s="4"/>
    </row>
    <row r="5901" spans="1:11" ht="15">
      <c r="A5901" s="5">
        <v>5842</v>
      </c>
      <c r="B5901" s="721"/>
      <c r="F5901" s="4" t="s">
        <v>4914</v>
      </c>
      <c r="G5901" s="1" t="b">
        <f t="shared" ca="1" si="93"/>
        <v>1</v>
      </c>
      <c r="H5901" s="1505" t="str" cm="1">
        <f t="array" aca="1" ref="H5901" ca="1">IF(I5901&lt;&gt;"",INDIRECT("'"&amp;I5901&amp;"'!"&amp;J5901),"")</f>
        <v/>
      </c>
      <c r="I5901" s="1510"/>
      <c r="J5901" s="1506"/>
      <c r="K5901" s="4"/>
    </row>
    <row r="5902" spans="1:11" ht="15">
      <c r="A5902" s="5">
        <v>5843</v>
      </c>
      <c r="B5902" s="721"/>
      <c r="F5902" s="4" t="s">
        <v>4914</v>
      </c>
      <c r="G5902" s="1" t="b">
        <f t="shared" ca="1" si="93"/>
        <v>1</v>
      </c>
      <c r="H5902" s="1505" t="str" cm="1">
        <f t="array" aca="1" ref="H5902" ca="1">IF(I5902&lt;&gt;"",INDIRECT("'"&amp;I5902&amp;"'!"&amp;J5902),"")</f>
        <v/>
      </c>
      <c r="I5902" s="1510"/>
      <c r="J5902" s="1506"/>
      <c r="K5902" s="4"/>
    </row>
    <row r="5903" spans="1:11" ht="15">
      <c r="A5903" s="5">
        <v>5844</v>
      </c>
      <c r="B5903" s="721"/>
      <c r="F5903" s="4" t="s">
        <v>4914</v>
      </c>
      <c r="G5903" s="1" t="b">
        <f t="shared" ca="1" si="93"/>
        <v>1</v>
      </c>
      <c r="H5903" s="1505" t="str" cm="1">
        <f t="array" aca="1" ref="H5903" ca="1">IF(I5903&lt;&gt;"",INDIRECT("'"&amp;I5903&amp;"'!"&amp;J5903),"")</f>
        <v/>
      </c>
      <c r="I5903" s="1510"/>
      <c r="J5903" s="1506"/>
      <c r="K5903" s="4"/>
    </row>
    <row r="5904" spans="1:11" ht="15">
      <c r="A5904">
        <v>5845</v>
      </c>
      <c r="B5904" s="721">
        <f>'Revenues 10-15'!H172</f>
        <v>0</v>
      </c>
      <c r="F5904" s="4"/>
      <c r="G5904" s="1" t="b">
        <f t="shared" ca="1" si="93"/>
        <v>1</v>
      </c>
      <c r="H5904" s="1505" cm="1">
        <f t="array" aca="1" ref="H5904" ca="1">IF(I5904&lt;&gt;"",INDIRECT("'"&amp;I5904&amp;"'!"&amp;J5904),"")</f>
        <v>0</v>
      </c>
      <c r="I5904" s="1510" t="s">
        <v>5915</v>
      </c>
      <c r="J5904" s="1506" t="s">
        <v>5337</v>
      </c>
      <c r="K5904" s="4"/>
    </row>
    <row r="5905" spans="1:11" ht="15">
      <c r="A5905">
        <v>5846</v>
      </c>
      <c r="B5905" s="721">
        <f>'Revenues 10-15'!H180</f>
        <v>0</v>
      </c>
      <c r="F5905" s="4"/>
      <c r="G5905" s="1" t="b">
        <f t="shared" ca="1" si="93"/>
        <v>1</v>
      </c>
      <c r="H5905" s="1505" cm="1">
        <f t="array" aca="1" ref="H5905" ca="1">IF(I5905&lt;&gt;"",INDIRECT("'"&amp;I5905&amp;"'!"&amp;J5905),"")</f>
        <v>0</v>
      </c>
      <c r="I5905" s="1510" t="s">
        <v>5915</v>
      </c>
      <c r="J5905" s="1506" t="s">
        <v>6267</v>
      </c>
      <c r="K5905" s="4"/>
    </row>
    <row r="5906" spans="1:11" ht="15">
      <c r="A5906">
        <v>5847</v>
      </c>
      <c r="B5906" s="721">
        <f>'Revenues 10-15'!H183</f>
        <v>0</v>
      </c>
      <c r="C5906" s="2" t="s">
        <v>504</v>
      </c>
      <c r="F5906" s="4"/>
      <c r="G5906" s="1" t="b">
        <f t="shared" ca="1" si="93"/>
        <v>1</v>
      </c>
      <c r="H5906" s="1505" cm="1">
        <f t="array" aca="1" ref="H5906" ca="1">IF(I5906&lt;&gt;"",INDIRECT("'"&amp;I5906&amp;"'!"&amp;J5906),"")</f>
        <v>0</v>
      </c>
      <c r="I5906" s="1510" t="s">
        <v>5915</v>
      </c>
      <c r="J5906" s="1506" t="s">
        <v>6268</v>
      </c>
      <c r="K5906" s="4"/>
    </row>
    <row r="5907" spans="1:11" ht="15">
      <c r="A5907" s="5">
        <v>5848</v>
      </c>
      <c r="B5907" s="721"/>
      <c r="F5907" s="4" t="s">
        <v>4914</v>
      </c>
      <c r="G5907" s="1" t="b">
        <f t="shared" ca="1" si="93"/>
        <v>1</v>
      </c>
      <c r="H5907" s="1505" t="str" cm="1">
        <f t="array" aca="1" ref="H5907" ca="1">IF(I5907&lt;&gt;"",INDIRECT("'"&amp;I5907&amp;"'!"&amp;J5907),"")</f>
        <v/>
      </c>
      <c r="I5907" s="1510"/>
      <c r="J5907" s="1506"/>
      <c r="K5907" s="4"/>
    </row>
    <row r="5908" spans="1:11" ht="15">
      <c r="A5908" s="5">
        <v>5849</v>
      </c>
      <c r="B5908" s="721"/>
      <c r="C5908" s="2" t="s">
        <v>504</v>
      </c>
      <c r="F5908" s="4" t="s">
        <v>4914</v>
      </c>
      <c r="G5908" s="1" t="b">
        <f t="shared" ca="1" si="93"/>
        <v>1</v>
      </c>
      <c r="H5908" s="1505" t="str" cm="1">
        <f t="array" aca="1" ref="H5908" ca="1">IF(I5908&lt;&gt;"",INDIRECT("'"&amp;I5908&amp;"'!"&amp;J5908),"")</f>
        <v/>
      </c>
      <c r="I5908" s="1510"/>
      <c r="J5908" s="1506"/>
      <c r="K5908" s="4"/>
    </row>
    <row r="5909" spans="1:11" ht="15">
      <c r="A5909" s="5">
        <v>5850</v>
      </c>
      <c r="B5909" s="721"/>
      <c r="F5909" s="4" t="s">
        <v>4914</v>
      </c>
      <c r="G5909" s="1" t="b">
        <f t="shared" ca="1" si="93"/>
        <v>1</v>
      </c>
      <c r="H5909" s="1505" t="str" cm="1">
        <f t="array" aca="1" ref="H5909" ca="1">IF(I5909&lt;&gt;"",INDIRECT("'"&amp;I5909&amp;"'!"&amp;J5909),"")</f>
        <v/>
      </c>
      <c r="I5909" s="1510"/>
      <c r="J5909" s="1506"/>
      <c r="K5909" s="4"/>
    </row>
    <row r="5910" spans="1:11" ht="15">
      <c r="A5910" s="5">
        <v>5851</v>
      </c>
      <c r="B5910" s="721"/>
      <c r="F5910" s="4" t="s">
        <v>4914</v>
      </c>
      <c r="G5910" s="1" t="b">
        <f t="shared" ca="1" si="93"/>
        <v>1</v>
      </c>
      <c r="H5910" s="1505" t="str" cm="1">
        <f t="array" aca="1" ref="H5910" ca="1">IF(I5910&lt;&gt;"",INDIRECT("'"&amp;I5910&amp;"'!"&amp;J5910),"")</f>
        <v/>
      </c>
      <c r="I5910" s="1510"/>
      <c r="J5910" s="1506"/>
      <c r="K5910" s="4"/>
    </row>
    <row r="5911" spans="1:11" ht="15">
      <c r="A5911" s="5">
        <v>5852</v>
      </c>
      <c r="B5911" s="721"/>
      <c r="F5911" s="4" t="s">
        <v>4914</v>
      </c>
      <c r="G5911" s="1" t="b">
        <f t="shared" ca="1" si="93"/>
        <v>1</v>
      </c>
      <c r="H5911" s="1505" t="str" cm="1">
        <f t="array" aca="1" ref="H5911" ca="1">IF(I5911&lt;&gt;"",INDIRECT("'"&amp;I5911&amp;"'!"&amp;J5911),"")</f>
        <v/>
      </c>
      <c r="I5911" s="1510"/>
      <c r="J5911" s="1506"/>
      <c r="K5911" s="4"/>
    </row>
    <row r="5912" spans="1:11" ht="15">
      <c r="A5912">
        <v>5853</v>
      </c>
      <c r="B5912" s="721">
        <f>'Revenues 10-15'!H271</f>
        <v>0</v>
      </c>
      <c r="F5912" s="4"/>
      <c r="G5912" s="1" t="b">
        <f t="shared" ca="1" si="93"/>
        <v>1</v>
      </c>
      <c r="H5912" s="1505" cm="1">
        <f t="array" aca="1" ref="H5912" ca="1">IF(I5912&lt;&gt;"",INDIRECT("'"&amp;I5912&amp;"'!"&amp;J5912),"")</f>
        <v>0</v>
      </c>
      <c r="I5912" s="1510" t="s">
        <v>5915</v>
      </c>
      <c r="J5912" s="1506" t="s">
        <v>6269</v>
      </c>
      <c r="K5912" s="4"/>
    </row>
    <row r="5913" spans="1:11" ht="15">
      <c r="A5913">
        <v>5854</v>
      </c>
      <c r="B5913" s="721">
        <f>'Revenues 10-15'!H272</f>
        <v>987964</v>
      </c>
      <c r="F5913" s="4"/>
      <c r="G5913" s="1" t="b">
        <f t="shared" ca="1" si="93"/>
        <v>1</v>
      </c>
      <c r="H5913" s="1505" cm="1">
        <f t="array" aca="1" ref="H5913" ca="1">IF(I5913&lt;&gt;"",INDIRECT("'"&amp;I5913&amp;"'!"&amp;J5913),"")</f>
        <v>987964</v>
      </c>
      <c r="I5913" s="1510" t="s">
        <v>5915</v>
      </c>
      <c r="J5913" s="1506" t="s">
        <v>6270</v>
      </c>
      <c r="K5913" s="4"/>
    </row>
    <row r="5914" spans="1:11" ht="15">
      <c r="A5914">
        <v>5855</v>
      </c>
      <c r="B5914" s="721">
        <f>'Revenues 10-15'!I5</f>
        <v>0</v>
      </c>
      <c r="C5914" s="2" t="s">
        <v>504</v>
      </c>
      <c r="F5914" s="4"/>
      <c r="G5914" s="1" t="b">
        <f t="shared" ca="1" si="93"/>
        <v>1</v>
      </c>
      <c r="H5914" s="1505" cm="1">
        <f t="array" aca="1" ref="H5914" ca="1">IF(I5914&lt;&gt;"",INDIRECT("'"&amp;I5914&amp;"'!"&amp;J5914),"")</f>
        <v>0</v>
      </c>
      <c r="I5914" s="1510" t="s">
        <v>5915</v>
      </c>
      <c r="J5914" s="1506" t="s">
        <v>5596</v>
      </c>
      <c r="K5914" s="4"/>
    </row>
    <row r="5915" spans="1:11" ht="15">
      <c r="A5915">
        <v>5856</v>
      </c>
      <c r="B5915" s="721">
        <f>'Revenues 10-15'!I11</f>
        <v>0</v>
      </c>
      <c r="C5915" s="2" t="s">
        <v>504</v>
      </c>
      <c r="F5915" s="4"/>
      <c r="G5915" s="1" t="b">
        <f t="shared" ca="1" si="93"/>
        <v>1</v>
      </c>
      <c r="H5915" s="1505" cm="1">
        <f t="array" aca="1" ref="H5915" ca="1">IF(I5915&lt;&gt;"",INDIRECT("'"&amp;I5915&amp;"'!"&amp;J5915),"")</f>
        <v>0</v>
      </c>
      <c r="I5915" s="1510" t="s">
        <v>5915</v>
      </c>
      <c r="J5915" s="1506" t="s">
        <v>5598</v>
      </c>
      <c r="K5915" s="4"/>
    </row>
    <row r="5916" spans="1:11" ht="15">
      <c r="A5916">
        <v>5857</v>
      </c>
      <c r="B5916" s="721">
        <f>'Revenues 10-15'!I12</f>
        <v>0</v>
      </c>
      <c r="F5916" s="4"/>
      <c r="G5916" s="1" t="b">
        <f t="shared" ca="1" si="93"/>
        <v>1</v>
      </c>
      <c r="H5916" s="1505" cm="1">
        <f t="array" aca="1" ref="H5916" ca="1">IF(I5916&lt;&gt;"",INDIRECT("'"&amp;I5916&amp;"'!"&amp;J5916),"")</f>
        <v>0</v>
      </c>
      <c r="I5916" s="1510" t="s">
        <v>5915</v>
      </c>
      <c r="J5916" s="1506" t="s">
        <v>5600</v>
      </c>
      <c r="K5916" s="4"/>
    </row>
    <row r="5917" spans="1:11" ht="15">
      <c r="A5917">
        <v>5858</v>
      </c>
      <c r="B5917" s="721">
        <f>'Revenues 10-15'!I14</f>
        <v>0</v>
      </c>
      <c r="F5917" s="4"/>
      <c r="G5917" s="1" t="b">
        <f t="shared" ca="1" si="93"/>
        <v>1</v>
      </c>
      <c r="H5917" s="1505" cm="1">
        <f t="array" aca="1" ref="H5917" ca="1">IF(I5917&lt;&gt;"",INDIRECT("'"&amp;I5917&amp;"'!"&amp;J5917),"")</f>
        <v>0</v>
      </c>
      <c r="I5917" s="1510" t="s">
        <v>5915</v>
      </c>
      <c r="J5917" s="1506" t="s">
        <v>6271</v>
      </c>
      <c r="K5917" s="4"/>
    </row>
    <row r="5918" spans="1:11" ht="15">
      <c r="A5918">
        <v>5859</v>
      </c>
      <c r="B5918" s="721">
        <f>'Revenues 10-15'!I15</f>
        <v>0</v>
      </c>
      <c r="C5918" s="2" t="s">
        <v>504</v>
      </c>
      <c r="F5918" s="4"/>
      <c r="G5918" s="1" t="b">
        <f t="shared" ca="1" si="93"/>
        <v>1</v>
      </c>
      <c r="H5918" s="1505" cm="1">
        <f t="array" aca="1" ref="H5918" ca="1">IF(I5918&lt;&gt;"",INDIRECT("'"&amp;I5918&amp;"'!"&amp;J5918),"")</f>
        <v>0</v>
      </c>
      <c r="I5918" s="1510" t="s">
        <v>5915</v>
      </c>
      <c r="J5918" s="1506" t="s">
        <v>5601</v>
      </c>
      <c r="K5918" s="4"/>
    </row>
    <row r="5919" spans="1:11" ht="15">
      <c r="A5919">
        <v>5860</v>
      </c>
      <c r="B5919" s="721">
        <f>'Revenues 10-15'!I16</f>
        <v>0</v>
      </c>
      <c r="F5919" s="4"/>
      <c r="G5919" s="1" t="b">
        <f t="shared" ca="1" si="93"/>
        <v>1</v>
      </c>
      <c r="H5919" s="1505" cm="1">
        <f t="array" aca="1" ref="H5919" ca="1">IF(I5919&lt;&gt;"",INDIRECT("'"&amp;I5919&amp;"'!"&amp;J5919),"")</f>
        <v>0</v>
      </c>
      <c r="I5919" s="1510" t="s">
        <v>5915</v>
      </c>
      <c r="J5919" s="1506" t="s">
        <v>5609</v>
      </c>
      <c r="K5919" s="4"/>
    </row>
    <row r="5920" spans="1:11" ht="15">
      <c r="A5920">
        <v>5861</v>
      </c>
      <c r="B5920" s="721">
        <f>'Revenues 10-15'!I17</f>
        <v>0</v>
      </c>
      <c r="F5920" s="4"/>
      <c r="G5920" s="1" t="b">
        <f t="shared" ref="G5920:G5983" ca="1" si="94">H5920=B5920</f>
        <v>1</v>
      </c>
      <c r="H5920" s="1505" cm="1">
        <f t="array" aca="1" ref="H5920" ca="1">IF(I5920&lt;&gt;"",INDIRECT("'"&amp;I5920&amp;"'!"&amp;J5920),"")</f>
        <v>0</v>
      </c>
      <c r="I5920" s="1510" t="s">
        <v>5915</v>
      </c>
      <c r="J5920" s="1506" t="s">
        <v>6272</v>
      </c>
      <c r="K5920" s="4"/>
    </row>
    <row r="5921" spans="1:11" ht="15">
      <c r="A5921">
        <v>5862</v>
      </c>
      <c r="B5921" s="721">
        <f>'Revenues 10-15'!I18</f>
        <v>0</v>
      </c>
      <c r="F5921" s="4"/>
      <c r="G5921" s="1" t="b">
        <f t="shared" ca="1" si="94"/>
        <v>1</v>
      </c>
      <c r="H5921" s="1505" cm="1">
        <f t="array" aca="1" ref="H5921" ca="1">IF(I5921&lt;&gt;"",INDIRECT("'"&amp;I5921&amp;"'!"&amp;J5921),"")</f>
        <v>0</v>
      </c>
      <c r="I5921" s="1510" t="s">
        <v>5915</v>
      </c>
      <c r="J5921" s="1506" t="s">
        <v>6273</v>
      </c>
      <c r="K5921" s="4"/>
    </row>
    <row r="5922" spans="1:11" ht="15">
      <c r="A5922">
        <v>5863</v>
      </c>
      <c r="B5922" s="721">
        <f>'Revenues 10-15'!I65</f>
        <v>15080547</v>
      </c>
      <c r="F5922" s="4"/>
      <c r="G5922" s="1" t="b">
        <f t="shared" ca="1" si="94"/>
        <v>1</v>
      </c>
      <c r="H5922" s="1505" cm="1">
        <f t="array" aca="1" ref="H5922" ca="1">IF(I5922&lt;&gt;"",INDIRECT("'"&amp;I5922&amp;"'!"&amp;J5922),"")</f>
        <v>15080547</v>
      </c>
      <c r="I5922" s="1510" t="s">
        <v>5915</v>
      </c>
      <c r="J5922" s="1506" t="s">
        <v>6274</v>
      </c>
      <c r="K5922" s="4"/>
    </row>
    <row r="5923" spans="1:11" ht="15">
      <c r="A5923">
        <v>5864</v>
      </c>
      <c r="B5923" s="721">
        <f>'Revenues 10-15'!I66</f>
        <v>0</v>
      </c>
      <c r="C5923" s="2" t="s">
        <v>504</v>
      </c>
      <c r="F5923" s="4"/>
      <c r="G5923" s="1" t="b">
        <f t="shared" ca="1" si="94"/>
        <v>1</v>
      </c>
      <c r="H5923" s="1505" cm="1">
        <f t="array" aca="1" ref="H5923" ca="1">IF(I5923&lt;&gt;"",INDIRECT("'"&amp;I5923&amp;"'!"&amp;J5923),"")</f>
        <v>0</v>
      </c>
      <c r="I5923" s="1510" t="s">
        <v>5915</v>
      </c>
      <c r="J5923" s="1506" t="s">
        <v>6275</v>
      </c>
      <c r="K5923" s="4"/>
    </row>
    <row r="5924" spans="1:11" ht="15">
      <c r="A5924">
        <v>5865</v>
      </c>
      <c r="B5924" s="721">
        <f>'Revenues 10-15'!I67</f>
        <v>15080547</v>
      </c>
      <c r="F5924" s="4"/>
      <c r="G5924" s="1" t="b">
        <f t="shared" ca="1" si="94"/>
        <v>1</v>
      </c>
      <c r="H5924" s="1505" cm="1">
        <f t="array" aca="1" ref="H5924" ca="1">IF(I5924&lt;&gt;"",INDIRECT("'"&amp;I5924&amp;"'!"&amp;J5924),"")</f>
        <v>15080547</v>
      </c>
      <c r="I5924" s="1510" t="s">
        <v>5915</v>
      </c>
      <c r="J5924" s="1506" t="s">
        <v>6276</v>
      </c>
      <c r="K5924" s="4"/>
    </row>
    <row r="5925" spans="1:11" ht="15">
      <c r="A5925">
        <v>5866</v>
      </c>
      <c r="B5925" s="721">
        <f>'Revenues 10-15'!I98</f>
        <v>0</v>
      </c>
      <c r="F5925" s="4"/>
      <c r="G5925" s="1" t="b">
        <f t="shared" ca="1" si="94"/>
        <v>1</v>
      </c>
      <c r="H5925" s="1505" cm="1">
        <f t="array" aca="1" ref="H5925" ca="1">IF(I5925&lt;&gt;"",INDIRECT("'"&amp;I5925&amp;"'!"&amp;J5925),"")</f>
        <v>0</v>
      </c>
      <c r="I5925" s="1510" t="s">
        <v>5915</v>
      </c>
      <c r="J5925" s="1506" t="s">
        <v>6277</v>
      </c>
      <c r="K5925" s="4"/>
    </row>
    <row r="5926" spans="1:11" ht="15">
      <c r="A5926" s="5">
        <v>5867</v>
      </c>
      <c r="B5926" s="721"/>
      <c r="C5926" s="2" t="s">
        <v>504</v>
      </c>
      <c r="F5926" s="4" t="s">
        <v>4914</v>
      </c>
      <c r="G5926" s="1" t="b">
        <f t="shared" ca="1" si="94"/>
        <v>1</v>
      </c>
      <c r="H5926" s="1505" t="str" cm="1">
        <f t="array" aca="1" ref="H5926" ca="1">IF(I5926&lt;&gt;"",INDIRECT("'"&amp;I5926&amp;"'!"&amp;J5926),"")</f>
        <v/>
      </c>
      <c r="I5926" s="1510"/>
      <c r="J5926" s="1506"/>
      <c r="K5926" s="4"/>
    </row>
    <row r="5927" spans="1:11" ht="15">
      <c r="A5927">
        <v>5868</v>
      </c>
      <c r="B5927" s="721">
        <f>'Revenues 10-15'!I109</f>
        <v>0</v>
      </c>
      <c r="F5927" s="4"/>
      <c r="G5927" s="1" t="b">
        <f t="shared" ca="1" si="94"/>
        <v>1</v>
      </c>
      <c r="H5927" s="1505" cm="1">
        <f t="array" aca="1" ref="H5927" ca="1">IF(I5927&lt;&gt;"",INDIRECT("'"&amp;I5927&amp;"'!"&amp;J5927),"")</f>
        <v>0</v>
      </c>
      <c r="I5927" s="1510" t="s">
        <v>5915</v>
      </c>
      <c r="J5927" s="1506" t="s">
        <v>6278</v>
      </c>
      <c r="K5927" s="4"/>
    </row>
    <row r="5928" spans="1:11" ht="15">
      <c r="A5928">
        <v>5869</v>
      </c>
      <c r="B5928" s="721">
        <f>'Revenues 10-15'!I110</f>
        <v>0</v>
      </c>
      <c r="F5928" s="4"/>
      <c r="G5928" s="1" t="b">
        <f t="shared" ca="1" si="94"/>
        <v>1</v>
      </c>
      <c r="H5928" s="1505" cm="1">
        <f t="array" aca="1" ref="H5928" ca="1">IF(I5928&lt;&gt;"",INDIRECT("'"&amp;I5928&amp;"'!"&amp;J5928),"")</f>
        <v>0</v>
      </c>
      <c r="I5928" s="1510" t="s">
        <v>5915</v>
      </c>
      <c r="J5928" s="1506" t="s">
        <v>6279</v>
      </c>
      <c r="K5928" s="4"/>
    </row>
    <row r="5929" spans="1:11" ht="15">
      <c r="A5929" s="5">
        <v>5870</v>
      </c>
      <c r="B5929" s="721"/>
      <c r="F5929" s="4" t="s">
        <v>4914</v>
      </c>
      <c r="G5929" s="1" t="b">
        <f t="shared" ca="1" si="94"/>
        <v>1</v>
      </c>
      <c r="H5929" s="1505" t="str" cm="1">
        <f t="array" aca="1" ref="H5929" ca="1">IF(I5929&lt;&gt;"",INDIRECT("'"&amp;I5929&amp;"'!"&amp;J5929),"")</f>
        <v/>
      </c>
      <c r="I5929" s="1510"/>
      <c r="J5929" s="1506"/>
      <c r="K5929" s="4"/>
    </row>
    <row r="5930" spans="1:11" ht="15">
      <c r="A5930" s="5">
        <v>5871</v>
      </c>
      <c r="B5930" s="721"/>
      <c r="C5930" s="2" t="s">
        <v>504</v>
      </c>
      <c r="F5930" s="4" t="s">
        <v>4914</v>
      </c>
      <c r="G5930" s="1" t="b">
        <f t="shared" ca="1" si="94"/>
        <v>1</v>
      </c>
      <c r="H5930" s="1505" t="str" cm="1">
        <f t="array" aca="1" ref="H5930" ca="1">IF(I5930&lt;&gt;"",INDIRECT("'"&amp;I5930&amp;"'!"&amp;J5930),"")</f>
        <v/>
      </c>
      <c r="I5930" s="1510"/>
      <c r="J5930" s="1506"/>
      <c r="K5930" s="4"/>
    </row>
    <row r="5931" spans="1:11" ht="15">
      <c r="A5931" s="5">
        <v>5872</v>
      </c>
      <c r="B5931" s="721"/>
      <c r="F5931" s="4" t="s">
        <v>4914</v>
      </c>
      <c r="G5931" s="1" t="b">
        <f t="shared" ca="1" si="94"/>
        <v>1</v>
      </c>
      <c r="H5931" s="1505" t="str" cm="1">
        <f t="array" aca="1" ref="H5931" ca="1">IF(I5931&lt;&gt;"",INDIRECT("'"&amp;I5931&amp;"'!"&amp;J5931),"")</f>
        <v/>
      </c>
      <c r="I5931" s="1510"/>
      <c r="J5931" s="1506"/>
      <c r="K5931" s="4"/>
    </row>
    <row r="5932" spans="1:11" ht="15">
      <c r="A5932" s="5">
        <v>5873</v>
      </c>
      <c r="B5932" s="721"/>
      <c r="F5932" s="4" t="s">
        <v>4914</v>
      </c>
      <c r="G5932" s="1" t="b">
        <f t="shared" ca="1" si="94"/>
        <v>1</v>
      </c>
      <c r="H5932" s="1505" t="str" cm="1">
        <f t="array" aca="1" ref="H5932" ca="1">IF(I5932&lt;&gt;"",INDIRECT("'"&amp;I5932&amp;"'!"&amp;J5932),"")</f>
        <v/>
      </c>
      <c r="I5932" s="1510"/>
      <c r="J5932" s="1506"/>
      <c r="K5932" s="4"/>
    </row>
    <row r="5933" spans="1:11" ht="15">
      <c r="A5933" s="5">
        <v>5874</v>
      </c>
      <c r="B5933" s="721"/>
      <c r="F5933" s="4" t="s">
        <v>4914</v>
      </c>
      <c r="G5933" s="1" t="b">
        <f t="shared" ca="1" si="94"/>
        <v>1</v>
      </c>
      <c r="H5933" s="1505" t="str" cm="1">
        <f t="array" aca="1" ref="H5933" ca="1">IF(I5933&lt;&gt;"",INDIRECT("'"&amp;I5933&amp;"'!"&amp;J5933),"")</f>
        <v/>
      </c>
      <c r="I5933" s="1510"/>
      <c r="J5933" s="1506"/>
      <c r="K5933" s="4"/>
    </row>
    <row r="5934" spans="1:11" ht="15">
      <c r="A5934" s="5">
        <v>5875</v>
      </c>
      <c r="B5934" s="721"/>
      <c r="F5934" s="4" t="s">
        <v>4914</v>
      </c>
      <c r="G5934" s="1" t="b">
        <f t="shared" ca="1" si="94"/>
        <v>1</v>
      </c>
      <c r="H5934" s="1505" t="str" cm="1">
        <f t="array" aca="1" ref="H5934" ca="1">IF(I5934&lt;&gt;"",INDIRECT("'"&amp;I5934&amp;"'!"&amp;J5934),"")</f>
        <v/>
      </c>
      <c r="I5934" s="1510"/>
      <c r="J5934" s="1506"/>
      <c r="K5934" s="4"/>
    </row>
    <row r="5935" spans="1:11" ht="15">
      <c r="A5935" s="5">
        <v>5876</v>
      </c>
      <c r="B5935" s="721"/>
      <c r="F5935" s="4" t="s">
        <v>4914</v>
      </c>
      <c r="G5935" s="1" t="b">
        <f t="shared" ca="1" si="94"/>
        <v>1</v>
      </c>
      <c r="H5935" s="1505" t="str" cm="1">
        <f t="array" aca="1" ref="H5935" ca="1">IF(I5935&lt;&gt;"",INDIRECT("'"&amp;I5935&amp;"'!"&amp;J5935),"")</f>
        <v/>
      </c>
      <c r="I5935" s="1510"/>
      <c r="J5935" s="1506"/>
      <c r="K5935" s="4"/>
    </row>
    <row r="5936" spans="1:11" ht="15">
      <c r="A5936" s="5">
        <v>5877</v>
      </c>
      <c r="B5936" s="721"/>
      <c r="F5936" s="4" t="s">
        <v>4914</v>
      </c>
      <c r="G5936" s="1" t="b">
        <f t="shared" ca="1" si="94"/>
        <v>1</v>
      </c>
      <c r="H5936" s="1505" t="str" cm="1">
        <f t="array" aca="1" ref="H5936" ca="1">IF(I5936&lt;&gt;"",INDIRECT("'"&amp;I5936&amp;"'!"&amp;J5936),"")</f>
        <v/>
      </c>
      <c r="I5936" s="1510"/>
      <c r="J5936" s="1506"/>
      <c r="K5936" s="4"/>
    </row>
    <row r="5937" spans="1:11" ht="15">
      <c r="A5937" s="5">
        <v>5878</v>
      </c>
      <c r="B5937" s="721"/>
      <c r="F5937" s="4" t="s">
        <v>4914</v>
      </c>
      <c r="G5937" s="1" t="b">
        <f t="shared" ca="1" si="94"/>
        <v>1</v>
      </c>
      <c r="H5937" s="1505" t="str" cm="1">
        <f t="array" aca="1" ref="H5937" ca="1">IF(I5937&lt;&gt;"",INDIRECT("'"&amp;I5937&amp;"'!"&amp;J5937),"")</f>
        <v/>
      </c>
      <c r="I5937" s="1510"/>
      <c r="J5937" s="1506"/>
      <c r="K5937" s="4"/>
    </row>
    <row r="5938" spans="1:11" ht="15">
      <c r="A5938" s="5">
        <v>5879</v>
      </c>
      <c r="B5938" s="721"/>
      <c r="F5938" s="4" t="s">
        <v>4914</v>
      </c>
      <c r="G5938" s="1" t="b">
        <f t="shared" ca="1" si="94"/>
        <v>1</v>
      </c>
      <c r="H5938" s="1505" t="str" cm="1">
        <f t="array" aca="1" ref="H5938" ca="1">IF(I5938&lt;&gt;"",INDIRECT("'"&amp;I5938&amp;"'!"&amp;J5938),"")</f>
        <v/>
      </c>
      <c r="I5938" s="1510"/>
      <c r="J5938" s="1506"/>
      <c r="K5938" s="4"/>
    </row>
    <row r="5939" spans="1:11" ht="15">
      <c r="A5939" s="5">
        <v>5880</v>
      </c>
      <c r="B5939" s="721"/>
      <c r="F5939" s="4" t="s">
        <v>4914</v>
      </c>
      <c r="G5939" s="1" t="b">
        <f t="shared" ca="1" si="94"/>
        <v>1</v>
      </c>
      <c r="H5939" s="1505" t="str" cm="1">
        <f t="array" aca="1" ref="H5939" ca="1">IF(I5939&lt;&gt;"",INDIRECT("'"&amp;I5939&amp;"'!"&amp;J5939),"")</f>
        <v/>
      </c>
      <c r="I5939" s="1510"/>
      <c r="J5939" s="1506"/>
      <c r="K5939" s="4"/>
    </row>
    <row r="5940" spans="1:11" ht="15">
      <c r="A5940" s="5">
        <v>5881</v>
      </c>
      <c r="B5940" s="721"/>
      <c r="F5940" s="4" t="s">
        <v>4914</v>
      </c>
      <c r="G5940" s="1" t="b">
        <f t="shared" ca="1" si="94"/>
        <v>1</v>
      </c>
      <c r="H5940" s="1505" t="str" cm="1">
        <f t="array" aca="1" ref="H5940" ca="1">IF(I5940&lt;&gt;"",INDIRECT("'"&amp;I5940&amp;"'!"&amp;J5940),"")</f>
        <v/>
      </c>
      <c r="I5940" s="1510"/>
      <c r="J5940" s="1506"/>
      <c r="K5940" s="4"/>
    </row>
    <row r="5941" spans="1:11" ht="15">
      <c r="A5941" s="5">
        <v>5882</v>
      </c>
      <c r="B5941" s="721"/>
      <c r="F5941" s="4" t="s">
        <v>4914</v>
      </c>
      <c r="G5941" s="1" t="b">
        <f t="shared" ca="1" si="94"/>
        <v>1</v>
      </c>
      <c r="H5941" s="1505" t="str" cm="1">
        <f t="array" aca="1" ref="H5941" ca="1">IF(I5941&lt;&gt;"",INDIRECT("'"&amp;I5941&amp;"'!"&amp;J5941),"")</f>
        <v/>
      </c>
      <c r="I5941" s="1510"/>
      <c r="J5941" s="1506"/>
      <c r="K5941" s="4"/>
    </row>
    <row r="5942" spans="1:11" ht="15">
      <c r="A5942" s="5">
        <v>5883</v>
      </c>
      <c r="B5942" s="721"/>
      <c r="F5942" s="4" t="s">
        <v>4914</v>
      </c>
      <c r="G5942" s="1" t="b">
        <f t="shared" ca="1" si="94"/>
        <v>1</v>
      </c>
      <c r="H5942" s="1505" t="str" cm="1">
        <f t="array" aca="1" ref="H5942" ca="1">IF(I5942&lt;&gt;"",INDIRECT("'"&amp;I5942&amp;"'!"&amp;J5942),"")</f>
        <v/>
      </c>
      <c r="I5942" s="1510"/>
      <c r="J5942" s="1506"/>
      <c r="K5942" s="4"/>
    </row>
    <row r="5943" spans="1:11" ht="15">
      <c r="A5943" s="5">
        <v>5884</v>
      </c>
      <c r="B5943" s="721"/>
      <c r="F5943" s="4" t="s">
        <v>4914</v>
      </c>
      <c r="G5943" s="1" t="b">
        <f t="shared" ca="1" si="94"/>
        <v>1</v>
      </c>
      <c r="H5943" s="1505" t="str" cm="1">
        <f t="array" aca="1" ref="H5943" ca="1">IF(I5943&lt;&gt;"",INDIRECT("'"&amp;I5943&amp;"'!"&amp;J5943),"")</f>
        <v/>
      </c>
      <c r="I5943" s="1510"/>
      <c r="J5943" s="1506"/>
      <c r="K5943" s="4"/>
    </row>
    <row r="5944" spans="1:11" ht="15">
      <c r="A5944">
        <v>5885</v>
      </c>
      <c r="B5944" s="721">
        <f>'Revenues 10-15'!I272</f>
        <v>15080547</v>
      </c>
      <c r="F5944" s="4"/>
      <c r="G5944" s="1" t="b">
        <f t="shared" ca="1" si="94"/>
        <v>1</v>
      </c>
      <c r="H5944" s="1505" cm="1">
        <f t="array" aca="1" ref="H5944" ca="1">IF(I5944&lt;&gt;"",INDIRECT("'"&amp;I5944&amp;"'!"&amp;J5944),"")</f>
        <v>15080547</v>
      </c>
      <c r="I5944" s="1510" t="s">
        <v>5915</v>
      </c>
      <c r="J5944" s="1506" t="s">
        <v>6280</v>
      </c>
      <c r="K5944" s="4"/>
    </row>
    <row r="5945" spans="1:11" ht="15">
      <c r="A5945" s="5">
        <v>5886</v>
      </c>
      <c r="B5945" s="721"/>
      <c r="F5945" s="4" t="s">
        <v>4914</v>
      </c>
      <c r="G5945" s="1" t="b">
        <f t="shared" ca="1" si="94"/>
        <v>1</v>
      </c>
      <c r="H5945" s="1505" t="str" cm="1">
        <f t="array" aca="1" ref="H5945" ca="1">IF(I5945&lt;&gt;"",INDIRECT("'"&amp;I5945&amp;"'!"&amp;J5945),"")</f>
        <v/>
      </c>
      <c r="I5945" s="1510"/>
      <c r="J5945" s="1506"/>
      <c r="K5945" s="4"/>
    </row>
    <row r="5946" spans="1:11" ht="15">
      <c r="A5946" s="5">
        <v>5887</v>
      </c>
      <c r="B5946" s="721"/>
      <c r="C5946" s="2" t="s">
        <v>504</v>
      </c>
      <c r="F5946" s="4" t="s">
        <v>4914</v>
      </c>
      <c r="G5946" s="1" t="b">
        <f t="shared" ca="1" si="94"/>
        <v>1</v>
      </c>
      <c r="H5946" s="1505" t="str" cm="1">
        <f t="array" aca="1" ref="H5946" ca="1">IF(I5946&lt;&gt;"",INDIRECT("'"&amp;I5946&amp;"'!"&amp;J5946),"")</f>
        <v/>
      </c>
      <c r="I5946" s="1510"/>
      <c r="J5946" s="1506"/>
      <c r="K5946" s="4"/>
    </row>
    <row r="5947" spans="1:11" ht="15">
      <c r="A5947" s="5">
        <v>5888</v>
      </c>
      <c r="B5947" s="721"/>
      <c r="F5947" s="4" t="s">
        <v>4914</v>
      </c>
      <c r="G5947" s="1" t="b">
        <f t="shared" ca="1" si="94"/>
        <v>1</v>
      </c>
      <c r="H5947" s="1505" t="str" cm="1">
        <f t="array" aca="1" ref="H5947" ca="1">IF(I5947&lt;&gt;"",INDIRECT("'"&amp;I5947&amp;"'!"&amp;J5947),"")</f>
        <v/>
      </c>
      <c r="I5947" s="1510"/>
      <c r="J5947" s="1506"/>
      <c r="K5947" s="4"/>
    </row>
    <row r="5948" spans="1:11" ht="15">
      <c r="A5948" s="5">
        <v>5889</v>
      </c>
      <c r="B5948" s="721"/>
      <c r="F5948" s="4" t="s">
        <v>4914</v>
      </c>
      <c r="G5948" s="1" t="b">
        <f t="shared" ca="1" si="94"/>
        <v>1</v>
      </c>
      <c r="H5948" s="1505" t="str" cm="1">
        <f t="array" aca="1" ref="H5948" ca="1">IF(I5948&lt;&gt;"",INDIRECT("'"&amp;I5948&amp;"'!"&amp;J5948),"")</f>
        <v/>
      </c>
      <c r="I5948" s="1510"/>
      <c r="J5948" s="1506"/>
      <c r="K5948" s="4"/>
    </row>
    <row r="5949" spans="1:11" ht="15">
      <c r="A5949" s="5">
        <v>5890</v>
      </c>
      <c r="B5949" s="721"/>
      <c r="C5949" s="2" t="s">
        <v>504</v>
      </c>
      <c r="F5949" s="4" t="s">
        <v>4914</v>
      </c>
      <c r="G5949" s="1" t="b">
        <f t="shared" ca="1" si="94"/>
        <v>1</v>
      </c>
      <c r="H5949" s="1505" t="str" cm="1">
        <f t="array" aca="1" ref="H5949" ca="1">IF(I5949&lt;&gt;"",INDIRECT("'"&amp;I5949&amp;"'!"&amp;J5949),"")</f>
        <v/>
      </c>
      <c r="I5949" s="1510"/>
      <c r="J5949" s="1506"/>
      <c r="K5949" s="4"/>
    </row>
    <row r="5950" spans="1:11" ht="15">
      <c r="A5950" s="5">
        <v>5891</v>
      </c>
      <c r="B5950" s="721"/>
      <c r="F5950" s="4" t="s">
        <v>4914</v>
      </c>
      <c r="G5950" s="1" t="b">
        <f t="shared" ca="1" si="94"/>
        <v>1</v>
      </c>
      <c r="H5950" s="1505" t="str" cm="1">
        <f t="array" aca="1" ref="H5950" ca="1">IF(I5950&lt;&gt;"",INDIRECT("'"&amp;I5950&amp;"'!"&amp;J5950),"")</f>
        <v/>
      </c>
      <c r="I5950" s="1510"/>
      <c r="J5950" s="1506"/>
      <c r="K5950" s="4"/>
    </row>
    <row r="5951" spans="1:11" ht="15">
      <c r="A5951" s="5">
        <v>5892</v>
      </c>
      <c r="B5951" s="721"/>
      <c r="F5951" s="4" t="s">
        <v>4914</v>
      </c>
      <c r="G5951" s="1" t="b">
        <f t="shared" ca="1" si="94"/>
        <v>1</v>
      </c>
      <c r="H5951" s="1505" t="str" cm="1">
        <f t="array" aca="1" ref="H5951" ca="1">IF(I5951&lt;&gt;"",INDIRECT("'"&amp;I5951&amp;"'!"&amp;J5951),"")</f>
        <v/>
      </c>
      <c r="I5951" s="1510"/>
      <c r="J5951" s="1506"/>
      <c r="K5951" s="4"/>
    </row>
    <row r="5952" spans="1:11" ht="15">
      <c r="A5952" s="5">
        <v>5893</v>
      </c>
      <c r="B5952" s="721"/>
      <c r="F5952" s="4" t="s">
        <v>4914</v>
      </c>
      <c r="G5952" s="1" t="b">
        <f t="shared" ca="1" si="94"/>
        <v>1</v>
      </c>
      <c r="H5952" s="1505" t="str" cm="1">
        <f t="array" aca="1" ref="H5952" ca="1">IF(I5952&lt;&gt;"",INDIRECT("'"&amp;I5952&amp;"'!"&amp;J5952),"")</f>
        <v/>
      </c>
      <c r="I5952" s="1510"/>
      <c r="J5952" s="1506"/>
      <c r="K5952" s="4"/>
    </row>
    <row r="5953" spans="1:11" ht="15">
      <c r="A5953" s="5">
        <v>5894</v>
      </c>
      <c r="B5953" s="721"/>
      <c r="F5953" s="4" t="s">
        <v>4914</v>
      </c>
      <c r="G5953" s="1" t="b">
        <f t="shared" ca="1" si="94"/>
        <v>1</v>
      </c>
      <c r="H5953" s="1505" t="str" cm="1">
        <f t="array" aca="1" ref="H5953" ca="1">IF(I5953&lt;&gt;"",INDIRECT("'"&amp;I5953&amp;"'!"&amp;J5953),"")</f>
        <v/>
      </c>
      <c r="I5953" s="1510"/>
      <c r="J5953" s="1506"/>
      <c r="K5953" s="4"/>
    </row>
    <row r="5954" spans="1:11" ht="15">
      <c r="A5954" s="5">
        <v>5895</v>
      </c>
      <c r="B5954" s="721"/>
      <c r="C5954" s="2" t="s">
        <v>504</v>
      </c>
      <c r="F5954" s="4" t="s">
        <v>4914</v>
      </c>
      <c r="G5954" s="1" t="b">
        <f t="shared" ca="1" si="94"/>
        <v>1</v>
      </c>
      <c r="H5954" s="1505" t="str" cm="1">
        <f t="array" aca="1" ref="H5954" ca="1">IF(I5954&lt;&gt;"",INDIRECT("'"&amp;I5954&amp;"'!"&amp;J5954),"")</f>
        <v/>
      </c>
      <c r="I5954" s="1510"/>
      <c r="J5954" s="1506"/>
      <c r="K5954" s="4"/>
    </row>
    <row r="5955" spans="1:11" ht="15">
      <c r="A5955" s="5">
        <v>5896</v>
      </c>
      <c r="B5955" s="721"/>
      <c r="F5955" s="4" t="s">
        <v>4914</v>
      </c>
      <c r="G5955" s="1" t="b">
        <f t="shared" ca="1" si="94"/>
        <v>1</v>
      </c>
      <c r="H5955" s="1505" t="str" cm="1">
        <f t="array" aca="1" ref="H5955" ca="1">IF(I5955&lt;&gt;"",INDIRECT("'"&amp;I5955&amp;"'!"&amp;J5955),"")</f>
        <v/>
      </c>
      <c r="I5955" s="1510"/>
      <c r="J5955" s="1506"/>
      <c r="K5955" s="4"/>
    </row>
    <row r="5956" spans="1:11" ht="15">
      <c r="A5956" s="5">
        <v>5897</v>
      </c>
      <c r="B5956" s="721"/>
      <c r="F5956" s="4" t="s">
        <v>4914</v>
      </c>
      <c r="G5956" s="1" t="b">
        <f t="shared" ca="1" si="94"/>
        <v>1</v>
      </c>
      <c r="H5956" s="1505" t="str" cm="1">
        <f t="array" aca="1" ref="H5956" ca="1">IF(I5956&lt;&gt;"",INDIRECT("'"&amp;I5956&amp;"'!"&amp;J5956),"")</f>
        <v/>
      </c>
      <c r="I5956" s="1510"/>
      <c r="J5956" s="1506"/>
      <c r="K5956" s="4"/>
    </row>
    <row r="5957" spans="1:11" ht="15">
      <c r="A5957" s="5">
        <v>5898</v>
      </c>
      <c r="B5957" s="721"/>
      <c r="C5957" s="2" t="s">
        <v>504</v>
      </c>
      <c r="F5957" s="4" t="s">
        <v>4914</v>
      </c>
      <c r="G5957" s="1" t="b">
        <f t="shared" ca="1" si="94"/>
        <v>1</v>
      </c>
      <c r="H5957" s="1505" t="str" cm="1">
        <f t="array" aca="1" ref="H5957" ca="1">IF(I5957&lt;&gt;"",INDIRECT("'"&amp;I5957&amp;"'!"&amp;J5957),"")</f>
        <v/>
      </c>
      <c r="I5957" s="1510"/>
      <c r="J5957" s="1506"/>
      <c r="K5957" s="4"/>
    </row>
    <row r="5958" spans="1:11" ht="15">
      <c r="A5958" s="5">
        <v>5899</v>
      </c>
      <c r="B5958" s="721"/>
      <c r="F5958" s="4" t="s">
        <v>4914</v>
      </c>
      <c r="G5958" s="1" t="b">
        <f t="shared" ca="1" si="94"/>
        <v>1</v>
      </c>
      <c r="H5958" s="1505" t="str" cm="1">
        <f t="array" aca="1" ref="H5958" ca="1">IF(I5958&lt;&gt;"",INDIRECT("'"&amp;I5958&amp;"'!"&amp;J5958),"")</f>
        <v/>
      </c>
      <c r="I5958" s="1510"/>
      <c r="J5958" s="1506"/>
      <c r="K5958" s="4"/>
    </row>
    <row r="5959" spans="1:11" ht="15">
      <c r="A5959" s="5">
        <v>5900</v>
      </c>
      <c r="B5959" s="721"/>
      <c r="F5959" s="4" t="s">
        <v>4914</v>
      </c>
      <c r="G5959" s="1" t="b">
        <f t="shared" ca="1" si="94"/>
        <v>1</v>
      </c>
      <c r="H5959" s="1505" t="str" cm="1">
        <f t="array" aca="1" ref="H5959" ca="1">IF(I5959&lt;&gt;"",INDIRECT("'"&amp;I5959&amp;"'!"&amp;J5959),"")</f>
        <v/>
      </c>
      <c r="I5959" s="1510"/>
      <c r="J5959" s="1506"/>
      <c r="K5959" s="4"/>
    </row>
    <row r="5960" spans="1:11" ht="15">
      <c r="A5960" s="5">
        <v>5901</v>
      </c>
      <c r="B5960" s="721"/>
      <c r="F5960" s="4" t="s">
        <v>4914</v>
      </c>
      <c r="G5960" s="1" t="b">
        <f t="shared" ca="1" si="94"/>
        <v>1</v>
      </c>
      <c r="H5960" s="1505" t="str" cm="1">
        <f t="array" aca="1" ref="H5960" ca="1">IF(I5960&lt;&gt;"",INDIRECT("'"&amp;I5960&amp;"'!"&amp;J5960),"")</f>
        <v/>
      </c>
      <c r="I5960" s="1510"/>
      <c r="J5960" s="1506"/>
      <c r="K5960" s="4"/>
    </row>
    <row r="5961" spans="1:11" ht="15">
      <c r="A5961" s="5">
        <v>5902</v>
      </c>
      <c r="B5961" s="721"/>
      <c r="C5961" s="2" t="s">
        <v>504</v>
      </c>
      <c r="F5961" s="4" t="s">
        <v>4914</v>
      </c>
      <c r="G5961" s="1" t="b">
        <f t="shared" ca="1" si="94"/>
        <v>1</v>
      </c>
      <c r="H5961" s="1505" t="str" cm="1">
        <f t="array" aca="1" ref="H5961" ca="1">IF(I5961&lt;&gt;"",INDIRECT("'"&amp;I5961&amp;"'!"&amp;J5961),"")</f>
        <v/>
      </c>
      <c r="I5961" s="1510"/>
      <c r="J5961" s="1506"/>
      <c r="K5961" s="4"/>
    </row>
    <row r="5962" spans="1:11" ht="15">
      <c r="A5962" s="5">
        <v>5903</v>
      </c>
      <c r="B5962" s="721"/>
      <c r="F5962" s="4" t="s">
        <v>4914</v>
      </c>
      <c r="G5962" s="1" t="b">
        <f t="shared" ca="1" si="94"/>
        <v>1</v>
      </c>
      <c r="H5962" s="1505" t="str" cm="1">
        <f t="array" aca="1" ref="H5962" ca="1">IF(I5962&lt;&gt;"",INDIRECT("'"&amp;I5962&amp;"'!"&amp;J5962),"")</f>
        <v/>
      </c>
      <c r="I5962" s="1510"/>
      <c r="J5962" s="1506"/>
      <c r="K5962" s="4"/>
    </row>
    <row r="5963" spans="1:11" ht="15">
      <c r="A5963" s="5">
        <v>5904</v>
      </c>
      <c r="B5963" s="721"/>
      <c r="F5963" s="4" t="s">
        <v>4914</v>
      </c>
      <c r="G5963" s="1" t="b">
        <f t="shared" ca="1" si="94"/>
        <v>1</v>
      </c>
      <c r="H5963" s="1505" t="str" cm="1">
        <f t="array" aca="1" ref="H5963" ca="1">IF(I5963&lt;&gt;"",INDIRECT("'"&amp;I5963&amp;"'!"&amp;J5963),"")</f>
        <v/>
      </c>
      <c r="I5963" s="1510"/>
      <c r="J5963" s="1506"/>
      <c r="K5963" s="4"/>
    </row>
    <row r="5964" spans="1:11" ht="15">
      <c r="A5964" s="5">
        <v>5905</v>
      </c>
      <c r="B5964" s="721"/>
      <c r="F5964" s="4" t="s">
        <v>4914</v>
      </c>
      <c r="G5964" s="1" t="b">
        <f t="shared" ca="1" si="94"/>
        <v>1</v>
      </c>
      <c r="H5964" s="1505" t="str" cm="1">
        <f t="array" aca="1" ref="H5964" ca="1">IF(I5964&lt;&gt;"",INDIRECT("'"&amp;I5964&amp;"'!"&amp;J5964),"")</f>
        <v/>
      </c>
      <c r="I5964" s="1510"/>
      <c r="J5964" s="1506"/>
      <c r="K5964" s="4"/>
    </row>
    <row r="5965" spans="1:11" ht="15">
      <c r="A5965" s="5">
        <v>5906</v>
      </c>
      <c r="B5965" s="721"/>
      <c r="F5965" s="4" t="s">
        <v>4914</v>
      </c>
      <c r="G5965" s="1" t="b">
        <f t="shared" ca="1" si="94"/>
        <v>1</v>
      </c>
      <c r="H5965" s="1505" t="str" cm="1">
        <f t="array" aca="1" ref="H5965" ca="1">IF(I5965&lt;&gt;"",INDIRECT("'"&amp;I5965&amp;"'!"&amp;J5965),"")</f>
        <v/>
      </c>
      <c r="I5965" s="1510"/>
      <c r="J5965" s="1506"/>
      <c r="K5965" s="4"/>
    </row>
    <row r="5966" spans="1:11" ht="15">
      <c r="A5966" s="5">
        <v>5907</v>
      </c>
      <c r="B5966" s="721"/>
      <c r="F5966" s="4" t="s">
        <v>4914</v>
      </c>
      <c r="G5966" s="1" t="b">
        <f t="shared" ca="1" si="94"/>
        <v>1</v>
      </c>
      <c r="H5966" s="1505" t="str" cm="1">
        <f t="array" aca="1" ref="H5966" ca="1">IF(I5966&lt;&gt;"",INDIRECT("'"&amp;I5966&amp;"'!"&amp;J5966),"")</f>
        <v/>
      </c>
      <c r="I5966" s="1510"/>
      <c r="J5966" s="1506"/>
      <c r="K5966" s="4"/>
    </row>
    <row r="5967" spans="1:11" ht="15">
      <c r="A5967" s="5">
        <v>5908</v>
      </c>
      <c r="B5967" s="721"/>
      <c r="F5967" s="4" t="s">
        <v>4914</v>
      </c>
      <c r="G5967" s="1" t="b">
        <f t="shared" ca="1" si="94"/>
        <v>1</v>
      </c>
      <c r="H5967" s="1505" t="str" cm="1">
        <f t="array" aca="1" ref="H5967" ca="1">IF(I5967&lt;&gt;"",INDIRECT("'"&amp;I5967&amp;"'!"&amp;J5967),"")</f>
        <v/>
      </c>
      <c r="I5967" s="1510"/>
      <c r="J5967" s="1506"/>
      <c r="K5967" s="4"/>
    </row>
    <row r="5968" spans="1:11" ht="15">
      <c r="A5968" s="5">
        <v>5909</v>
      </c>
      <c r="B5968" s="721"/>
      <c r="C5968" s="2" t="s">
        <v>504</v>
      </c>
      <c r="F5968" s="4" t="s">
        <v>4914</v>
      </c>
      <c r="G5968" s="1" t="b">
        <f t="shared" ca="1" si="94"/>
        <v>1</v>
      </c>
      <c r="H5968" s="1505" t="str" cm="1">
        <f t="array" aca="1" ref="H5968" ca="1">IF(I5968&lt;&gt;"",INDIRECT("'"&amp;I5968&amp;"'!"&amp;J5968),"")</f>
        <v/>
      </c>
      <c r="I5968" s="1510"/>
      <c r="J5968" s="1506"/>
      <c r="K5968" s="4"/>
    </row>
    <row r="5969" spans="1:11" ht="15">
      <c r="A5969" s="5">
        <v>5910</v>
      </c>
      <c r="B5969" s="721"/>
      <c r="F5969" s="4" t="s">
        <v>4914</v>
      </c>
      <c r="G5969" s="1" t="b">
        <f t="shared" ca="1" si="94"/>
        <v>1</v>
      </c>
      <c r="H5969" s="1505" t="str" cm="1">
        <f t="array" aca="1" ref="H5969" ca="1">IF(I5969&lt;&gt;"",INDIRECT("'"&amp;I5969&amp;"'!"&amp;J5969),"")</f>
        <v/>
      </c>
      <c r="I5969" s="1510"/>
      <c r="J5969" s="1506"/>
      <c r="K5969" s="4"/>
    </row>
    <row r="5970" spans="1:11" ht="15">
      <c r="A5970" s="5">
        <v>5911</v>
      </c>
      <c r="B5970" s="721"/>
      <c r="F5970" s="4" t="s">
        <v>4914</v>
      </c>
      <c r="G5970" s="1" t="b">
        <f t="shared" ca="1" si="94"/>
        <v>1</v>
      </c>
      <c r="H5970" s="1505" t="str" cm="1">
        <f t="array" aca="1" ref="H5970" ca="1">IF(I5970&lt;&gt;"",INDIRECT("'"&amp;I5970&amp;"'!"&amp;J5970),"")</f>
        <v/>
      </c>
      <c r="I5970" s="1510"/>
      <c r="J5970" s="1506"/>
      <c r="K5970" s="4"/>
    </row>
    <row r="5971" spans="1:11" ht="15">
      <c r="A5971" s="5">
        <v>5912</v>
      </c>
      <c r="B5971" s="721"/>
      <c r="F5971" s="4" t="s">
        <v>4914</v>
      </c>
      <c r="G5971" s="1" t="b">
        <f t="shared" ca="1" si="94"/>
        <v>1</v>
      </c>
      <c r="H5971" s="1505" t="str" cm="1">
        <f t="array" aca="1" ref="H5971" ca="1">IF(I5971&lt;&gt;"",INDIRECT("'"&amp;I5971&amp;"'!"&amp;J5971),"")</f>
        <v/>
      </c>
      <c r="I5971" s="1510"/>
      <c r="J5971" s="1506"/>
      <c r="K5971" s="4"/>
    </row>
    <row r="5972" spans="1:11" ht="15">
      <c r="A5972" s="5">
        <v>5913</v>
      </c>
      <c r="B5972" s="721"/>
      <c r="F5972" s="4" t="s">
        <v>4914</v>
      </c>
      <c r="G5972" s="1" t="b">
        <f t="shared" ca="1" si="94"/>
        <v>1</v>
      </c>
      <c r="H5972" s="1505" t="str" cm="1">
        <f t="array" aca="1" ref="H5972" ca="1">IF(I5972&lt;&gt;"",INDIRECT("'"&amp;I5972&amp;"'!"&amp;J5972),"")</f>
        <v/>
      </c>
      <c r="I5972" s="1510"/>
      <c r="J5972" s="1506"/>
      <c r="K5972" s="4"/>
    </row>
    <row r="5973" spans="1:11" ht="15">
      <c r="A5973" s="5">
        <v>5914</v>
      </c>
      <c r="B5973" s="721"/>
      <c r="F5973" s="4" t="s">
        <v>4914</v>
      </c>
      <c r="G5973" s="1" t="b">
        <f t="shared" ca="1" si="94"/>
        <v>1</v>
      </c>
      <c r="H5973" s="1505" t="str" cm="1">
        <f t="array" aca="1" ref="H5973" ca="1">IF(I5973&lt;&gt;"",INDIRECT("'"&amp;I5973&amp;"'!"&amp;J5973),"")</f>
        <v/>
      </c>
      <c r="I5973" s="1510"/>
      <c r="J5973" s="1506"/>
      <c r="K5973" s="4"/>
    </row>
    <row r="5974" spans="1:11" ht="15">
      <c r="A5974" s="5">
        <v>5915</v>
      </c>
      <c r="B5974" s="721"/>
      <c r="F5974" s="4" t="s">
        <v>4914</v>
      </c>
      <c r="G5974" s="1" t="b">
        <f t="shared" ca="1" si="94"/>
        <v>1</v>
      </c>
      <c r="H5974" s="1505" t="str" cm="1">
        <f t="array" aca="1" ref="H5974" ca="1">IF(I5974&lt;&gt;"",INDIRECT("'"&amp;I5974&amp;"'!"&amp;J5974),"")</f>
        <v/>
      </c>
      <c r="I5974" s="1510"/>
      <c r="J5974" s="1506"/>
      <c r="K5974" s="4"/>
    </row>
    <row r="5975" spans="1:11" ht="15">
      <c r="A5975" s="5">
        <v>5916</v>
      </c>
      <c r="B5975" s="721"/>
      <c r="F5975" s="4" t="s">
        <v>4914</v>
      </c>
      <c r="G5975" s="1" t="b">
        <f t="shared" ca="1" si="94"/>
        <v>1</v>
      </c>
      <c r="H5975" s="1505" t="str" cm="1">
        <f t="array" aca="1" ref="H5975" ca="1">IF(I5975&lt;&gt;"",INDIRECT("'"&amp;I5975&amp;"'!"&amp;J5975),"")</f>
        <v/>
      </c>
      <c r="I5975" s="1510"/>
      <c r="J5975" s="1506"/>
      <c r="K5975" s="4"/>
    </row>
    <row r="5976" spans="1:11" ht="15">
      <c r="A5976" s="5">
        <v>5917</v>
      </c>
      <c r="B5976" s="721"/>
      <c r="C5976" s="2" t="s">
        <v>504</v>
      </c>
      <c r="F5976" s="4" t="s">
        <v>4914</v>
      </c>
      <c r="G5976" s="1" t="b">
        <f t="shared" ca="1" si="94"/>
        <v>1</v>
      </c>
      <c r="H5976" s="1505" t="str" cm="1">
        <f t="array" aca="1" ref="H5976" ca="1">IF(I5976&lt;&gt;"",INDIRECT("'"&amp;I5976&amp;"'!"&amp;J5976),"")</f>
        <v/>
      </c>
      <c r="I5976" s="1510"/>
      <c r="J5976" s="1506"/>
      <c r="K5976" s="4"/>
    </row>
    <row r="5977" spans="1:11" ht="15">
      <c r="A5977" s="5">
        <v>5918</v>
      </c>
      <c r="B5977" s="721"/>
      <c r="F5977" s="4" t="s">
        <v>4914</v>
      </c>
      <c r="G5977" s="1" t="b">
        <f t="shared" ca="1" si="94"/>
        <v>1</v>
      </c>
      <c r="H5977" s="1505" t="str" cm="1">
        <f t="array" aca="1" ref="H5977" ca="1">IF(I5977&lt;&gt;"",INDIRECT("'"&amp;I5977&amp;"'!"&amp;J5977),"")</f>
        <v/>
      </c>
      <c r="I5977" s="1510"/>
      <c r="J5977" s="1506"/>
      <c r="K5977" s="4"/>
    </row>
    <row r="5978" spans="1:11" ht="15">
      <c r="A5978" s="5">
        <v>5919</v>
      </c>
      <c r="B5978" s="721"/>
      <c r="F5978" s="4" t="s">
        <v>4914</v>
      </c>
      <c r="G5978" s="1" t="b">
        <f t="shared" ca="1" si="94"/>
        <v>1</v>
      </c>
      <c r="H5978" s="1505" t="str" cm="1">
        <f t="array" aca="1" ref="H5978" ca="1">IF(I5978&lt;&gt;"",INDIRECT("'"&amp;I5978&amp;"'!"&amp;J5978),"")</f>
        <v/>
      </c>
      <c r="I5978" s="1510"/>
      <c r="J5978" s="1506"/>
      <c r="K5978" s="4"/>
    </row>
    <row r="5979" spans="1:11" ht="15">
      <c r="A5979" s="5">
        <v>5920</v>
      </c>
      <c r="B5979" s="721"/>
      <c r="F5979" s="4" t="s">
        <v>4914</v>
      </c>
      <c r="G5979" s="1" t="b">
        <f t="shared" ca="1" si="94"/>
        <v>1</v>
      </c>
      <c r="H5979" s="1505" t="str" cm="1">
        <f t="array" aca="1" ref="H5979" ca="1">IF(I5979&lt;&gt;"",INDIRECT("'"&amp;I5979&amp;"'!"&amp;J5979),"")</f>
        <v/>
      </c>
      <c r="I5979" s="1510"/>
      <c r="J5979" s="1506"/>
      <c r="K5979" s="4"/>
    </row>
    <row r="5980" spans="1:11" ht="15">
      <c r="A5980" s="5">
        <v>5921</v>
      </c>
      <c r="B5980" s="721"/>
      <c r="F5980" s="4" t="s">
        <v>4914</v>
      </c>
      <c r="G5980" s="1" t="b">
        <f t="shared" ca="1" si="94"/>
        <v>1</v>
      </c>
      <c r="H5980" s="1505" t="str" cm="1">
        <f t="array" aca="1" ref="H5980" ca="1">IF(I5980&lt;&gt;"",INDIRECT("'"&amp;I5980&amp;"'!"&amp;J5980),"")</f>
        <v/>
      </c>
      <c r="I5980" s="1510"/>
      <c r="J5980" s="1506"/>
      <c r="K5980" s="4"/>
    </row>
    <row r="5981" spans="1:11" ht="15">
      <c r="A5981" s="5">
        <v>5922</v>
      </c>
      <c r="B5981" s="721"/>
      <c r="F5981" s="4" t="s">
        <v>4914</v>
      </c>
      <c r="G5981" s="1" t="b">
        <f t="shared" ca="1" si="94"/>
        <v>1</v>
      </c>
      <c r="H5981" s="1505" t="str" cm="1">
        <f t="array" aca="1" ref="H5981" ca="1">IF(I5981&lt;&gt;"",INDIRECT("'"&amp;I5981&amp;"'!"&amp;J5981),"")</f>
        <v/>
      </c>
      <c r="I5981" s="1510"/>
      <c r="J5981" s="1506"/>
      <c r="K5981" s="4"/>
    </row>
    <row r="5982" spans="1:11" ht="15">
      <c r="A5982" s="5">
        <v>5923</v>
      </c>
      <c r="B5982" s="721"/>
      <c r="F5982" s="4" t="s">
        <v>4914</v>
      </c>
      <c r="G5982" s="1" t="b">
        <f t="shared" ca="1" si="94"/>
        <v>1</v>
      </c>
      <c r="H5982" s="1505" t="str" cm="1">
        <f t="array" aca="1" ref="H5982" ca="1">IF(I5982&lt;&gt;"",INDIRECT("'"&amp;I5982&amp;"'!"&amp;J5982),"")</f>
        <v/>
      </c>
      <c r="I5982" s="1510"/>
      <c r="J5982" s="1506"/>
      <c r="K5982" s="4"/>
    </row>
    <row r="5983" spans="1:11" ht="15">
      <c r="A5983">
        <v>5924</v>
      </c>
      <c r="B5983" s="721">
        <f>'Revenues 10-15'!K5</f>
        <v>5071413</v>
      </c>
      <c r="F5983" s="4"/>
      <c r="G5983" s="1" t="b">
        <f t="shared" ca="1" si="94"/>
        <v>1</v>
      </c>
      <c r="H5983" s="1505" cm="1">
        <f t="array" aca="1" ref="H5983" ca="1">IF(I5983&lt;&gt;"",INDIRECT("'"&amp;I5983&amp;"'!"&amp;J5983),"")</f>
        <v>5071413</v>
      </c>
      <c r="I5983" s="1510" t="s">
        <v>5915</v>
      </c>
      <c r="J5983" s="1506" t="s">
        <v>5220</v>
      </c>
      <c r="K5983" s="4"/>
    </row>
    <row r="5984" spans="1:11" ht="15">
      <c r="A5984">
        <v>5925</v>
      </c>
      <c r="B5984" s="721">
        <f>'Revenues 10-15'!K11</f>
        <v>0</v>
      </c>
      <c r="C5984" s="2" t="s">
        <v>504</v>
      </c>
      <c r="F5984" s="4"/>
      <c r="G5984" s="1" t="b">
        <f t="shared" ref="G5984:G6047" ca="1" si="95">H5984=B5984</f>
        <v>1</v>
      </c>
      <c r="H5984" s="1505" cm="1">
        <f t="array" aca="1" ref="H5984" ca="1">IF(I5984&lt;&gt;"",INDIRECT("'"&amp;I5984&amp;"'!"&amp;J5984),"")</f>
        <v>0</v>
      </c>
      <c r="I5984" s="1510" t="s">
        <v>5915</v>
      </c>
      <c r="J5984" s="1506" t="s">
        <v>6281</v>
      </c>
      <c r="K5984" s="4"/>
    </row>
    <row r="5985" spans="1:11" ht="15">
      <c r="A5985">
        <v>5926</v>
      </c>
      <c r="B5985" s="721">
        <f>'Revenues 10-15'!K12</f>
        <v>5071413</v>
      </c>
      <c r="F5985" s="4"/>
      <c r="G5985" s="1" t="b">
        <f t="shared" ca="1" si="95"/>
        <v>1</v>
      </c>
      <c r="H5985" s="1505" cm="1">
        <f t="array" aca="1" ref="H5985" ca="1">IF(I5985&lt;&gt;"",INDIRECT("'"&amp;I5985&amp;"'!"&amp;J5985),"")</f>
        <v>5071413</v>
      </c>
      <c r="I5985" s="1510" t="s">
        <v>5915</v>
      </c>
      <c r="J5985" s="1506" t="s">
        <v>5223</v>
      </c>
      <c r="K5985" s="4"/>
    </row>
    <row r="5986" spans="1:11" ht="15">
      <c r="A5986">
        <v>5927</v>
      </c>
      <c r="B5986" s="721">
        <f>'Revenues 10-15'!K14</f>
        <v>0</v>
      </c>
      <c r="F5986" s="4"/>
      <c r="G5986" s="1" t="b">
        <f t="shared" ca="1" si="95"/>
        <v>1</v>
      </c>
      <c r="H5986" s="1505" cm="1">
        <f t="array" aca="1" ref="H5986" ca="1">IF(I5986&lt;&gt;"",INDIRECT("'"&amp;I5986&amp;"'!"&amp;J5986),"")</f>
        <v>0</v>
      </c>
      <c r="I5986" s="1510" t="s">
        <v>5915</v>
      </c>
      <c r="J5986" s="1506" t="s">
        <v>5225</v>
      </c>
      <c r="K5986" s="4"/>
    </row>
    <row r="5987" spans="1:11" ht="15">
      <c r="A5987">
        <v>5928</v>
      </c>
      <c r="B5987" s="721">
        <f>'Revenues 10-15'!K15</f>
        <v>0</v>
      </c>
      <c r="C5987" s="2" t="s">
        <v>504</v>
      </c>
      <c r="F5987" s="4"/>
      <c r="G5987" s="1" t="b">
        <f t="shared" ca="1" si="95"/>
        <v>1</v>
      </c>
      <c r="H5987" s="1505" cm="1">
        <f t="array" aca="1" ref="H5987" ca="1">IF(I5987&lt;&gt;"",INDIRECT("'"&amp;I5987&amp;"'!"&amp;J5987),"")</f>
        <v>0</v>
      </c>
      <c r="I5987" s="1510" t="s">
        <v>5915</v>
      </c>
      <c r="J5987" s="1506" t="s">
        <v>5226</v>
      </c>
      <c r="K5987" s="4"/>
    </row>
    <row r="5988" spans="1:11" ht="15">
      <c r="A5988">
        <v>5929</v>
      </c>
      <c r="B5988" s="721">
        <f>'Revenues 10-15'!K16</f>
        <v>0</v>
      </c>
      <c r="F5988" s="4"/>
      <c r="G5988" s="1" t="b">
        <f t="shared" ca="1" si="95"/>
        <v>1</v>
      </c>
      <c r="H5988" s="1505" cm="1">
        <f t="array" aca="1" ref="H5988" ca="1">IF(I5988&lt;&gt;"",INDIRECT("'"&amp;I5988&amp;"'!"&amp;J5988),"")</f>
        <v>0</v>
      </c>
      <c r="I5988" s="1510" t="s">
        <v>5915</v>
      </c>
      <c r="J5988" s="1506" t="s">
        <v>5221</v>
      </c>
      <c r="K5988" s="4"/>
    </row>
    <row r="5989" spans="1:11" ht="15">
      <c r="A5989">
        <v>5930</v>
      </c>
      <c r="B5989" s="721">
        <f>'Revenues 10-15'!K17</f>
        <v>0</v>
      </c>
      <c r="F5989" s="4"/>
      <c r="G5989" s="1" t="b">
        <f t="shared" ca="1" si="95"/>
        <v>1</v>
      </c>
      <c r="H5989" s="1505" cm="1">
        <f t="array" aca="1" ref="H5989" ca="1">IF(I5989&lt;&gt;"",INDIRECT("'"&amp;I5989&amp;"'!"&amp;J5989),"")</f>
        <v>0</v>
      </c>
      <c r="I5989" s="1510" t="s">
        <v>5915</v>
      </c>
      <c r="J5989" s="1506" t="s">
        <v>5823</v>
      </c>
      <c r="K5989" s="4"/>
    </row>
    <row r="5990" spans="1:11" ht="15">
      <c r="A5990">
        <v>5931</v>
      </c>
      <c r="B5990" s="721">
        <f>'Revenues 10-15'!K18</f>
        <v>0</v>
      </c>
      <c r="F5990" s="4"/>
      <c r="G5990" s="1" t="b">
        <f t="shared" ca="1" si="95"/>
        <v>1</v>
      </c>
      <c r="H5990" s="1505" cm="1">
        <f t="array" aca="1" ref="H5990" ca="1">IF(I5990&lt;&gt;"",INDIRECT("'"&amp;I5990&amp;"'!"&amp;J5990),"")</f>
        <v>0</v>
      </c>
      <c r="I5990" s="1510" t="s">
        <v>5915</v>
      </c>
      <c r="J5990" s="1506" t="s">
        <v>5222</v>
      </c>
      <c r="K5990" s="4"/>
    </row>
    <row r="5991" spans="1:11" ht="15">
      <c r="A5991">
        <v>5932</v>
      </c>
      <c r="B5991" s="721">
        <f>'Revenues 10-15'!K65</f>
        <v>875</v>
      </c>
      <c r="F5991" s="4"/>
      <c r="G5991" s="1" t="b">
        <f t="shared" ca="1" si="95"/>
        <v>1</v>
      </c>
      <c r="H5991" s="1505" cm="1">
        <f t="array" aca="1" ref="H5991" ca="1">IF(I5991&lt;&gt;"",INDIRECT("'"&amp;I5991&amp;"'!"&amp;J5991),"")</f>
        <v>875</v>
      </c>
      <c r="I5991" s="1510" t="s">
        <v>5915</v>
      </c>
      <c r="J5991" s="1506" t="s">
        <v>5249</v>
      </c>
      <c r="K5991" s="4"/>
    </row>
    <row r="5992" spans="1:11" ht="15">
      <c r="A5992">
        <v>5933</v>
      </c>
      <c r="B5992" s="721">
        <f>'Revenues 10-15'!K66</f>
        <v>0</v>
      </c>
      <c r="C5992" s="2" t="s">
        <v>504</v>
      </c>
      <c r="F5992" s="4"/>
      <c r="G5992" s="1" t="b">
        <f t="shared" ca="1" si="95"/>
        <v>1</v>
      </c>
      <c r="H5992" s="1505" cm="1">
        <f t="array" aca="1" ref="H5992" ca="1">IF(I5992&lt;&gt;"",INDIRECT("'"&amp;I5992&amp;"'!"&amp;J5992),"")</f>
        <v>0</v>
      </c>
      <c r="I5992" s="1510" t="s">
        <v>5915</v>
      </c>
      <c r="J5992" s="1506" t="s">
        <v>5250</v>
      </c>
      <c r="K5992" s="4"/>
    </row>
    <row r="5993" spans="1:11" ht="15">
      <c r="A5993">
        <v>5934</v>
      </c>
      <c r="B5993" s="721">
        <f>'Revenues 10-15'!K67</f>
        <v>875</v>
      </c>
      <c r="F5993" s="4"/>
      <c r="G5993" s="1" t="b">
        <f t="shared" ca="1" si="95"/>
        <v>1</v>
      </c>
      <c r="H5993" s="1505" cm="1">
        <f t="array" aca="1" ref="H5993" ca="1">IF(I5993&lt;&gt;"",INDIRECT("'"&amp;I5993&amp;"'!"&amp;J5993),"")</f>
        <v>875</v>
      </c>
      <c r="I5993" s="1510" t="s">
        <v>5915</v>
      </c>
      <c r="J5993" s="1506" t="s">
        <v>5251</v>
      </c>
      <c r="K5993" s="4"/>
    </row>
    <row r="5994" spans="1:11" ht="15">
      <c r="A5994">
        <v>5935</v>
      </c>
      <c r="B5994" s="721">
        <f>'Revenues 10-15'!K98</f>
        <v>0</v>
      </c>
      <c r="F5994" s="4"/>
      <c r="G5994" s="1" t="b">
        <f t="shared" ca="1" si="95"/>
        <v>1</v>
      </c>
      <c r="H5994" s="1505" cm="1">
        <f t="array" aca="1" ref="H5994" ca="1">IF(I5994&lt;&gt;"",INDIRECT("'"&amp;I5994&amp;"'!"&amp;J5994),"")</f>
        <v>0</v>
      </c>
      <c r="I5994" s="1510" t="s">
        <v>5915</v>
      </c>
      <c r="J5994" s="1506" t="s">
        <v>6282</v>
      </c>
      <c r="K5994" s="4"/>
    </row>
    <row r="5995" spans="1:11" ht="15">
      <c r="A5995">
        <v>5936</v>
      </c>
      <c r="B5995" s="721">
        <f>'Revenues 10-15'!K101</f>
        <v>0</v>
      </c>
      <c r="C5995" s="2" t="s">
        <v>504</v>
      </c>
      <c r="F5995" s="4"/>
      <c r="G5995" s="1" t="b">
        <f t="shared" ca="1" si="95"/>
        <v>1</v>
      </c>
      <c r="H5995" s="1505" cm="1">
        <f t="array" aca="1" ref="H5995" ca="1">IF(I5995&lt;&gt;"",INDIRECT("'"&amp;I5995&amp;"'!"&amp;J5995),"")</f>
        <v>0</v>
      </c>
      <c r="I5995" s="1510" t="s">
        <v>5915</v>
      </c>
      <c r="J5995" s="1506" t="s">
        <v>6283</v>
      </c>
      <c r="K5995" s="4"/>
    </row>
    <row r="5996" spans="1:11" ht="15">
      <c r="A5996">
        <v>5937</v>
      </c>
      <c r="B5996" s="721">
        <f>'Revenues 10-15'!K109</f>
        <v>0</v>
      </c>
      <c r="F5996" s="4"/>
      <c r="G5996" s="1" t="b">
        <f t="shared" ca="1" si="95"/>
        <v>1</v>
      </c>
      <c r="H5996" s="1505" cm="1">
        <f t="array" aca="1" ref="H5996" ca="1">IF(I5996&lt;&gt;"",INDIRECT("'"&amp;I5996&amp;"'!"&amp;J5996),"")</f>
        <v>0</v>
      </c>
      <c r="I5996" s="1510" t="s">
        <v>5915</v>
      </c>
      <c r="J5996" s="1506" t="s">
        <v>5674</v>
      </c>
      <c r="K5996" s="4"/>
    </row>
    <row r="5997" spans="1:11" ht="15">
      <c r="A5997">
        <v>5938</v>
      </c>
      <c r="B5997" s="721">
        <f>'Revenues 10-15'!K110</f>
        <v>0</v>
      </c>
      <c r="F5997" s="4"/>
      <c r="G5997" s="1" t="b">
        <f t="shared" ca="1" si="95"/>
        <v>1</v>
      </c>
      <c r="H5997" s="1505" cm="1">
        <f t="array" aca="1" ref="H5997" ca="1">IF(I5997&lt;&gt;"",INDIRECT("'"&amp;I5997&amp;"'!"&amp;J5997),"")</f>
        <v>0</v>
      </c>
      <c r="I5997" s="1510" t="s">
        <v>5915</v>
      </c>
      <c r="J5997" s="1506" t="s">
        <v>5675</v>
      </c>
      <c r="K5997" s="4"/>
    </row>
    <row r="5998" spans="1:11" ht="15">
      <c r="A5998">
        <v>5939</v>
      </c>
      <c r="B5998" s="721">
        <f>'Revenues 10-15'!K120</f>
        <v>0</v>
      </c>
      <c r="F5998" s="4"/>
      <c r="G5998" s="1" t="b">
        <f t="shared" ca="1" si="95"/>
        <v>1</v>
      </c>
      <c r="H5998" s="1505" cm="1">
        <f t="array" aca="1" ref="H5998" ca="1">IF(I5998&lt;&gt;"",INDIRECT("'"&amp;I5998&amp;"'!"&amp;J5998),"")</f>
        <v>0</v>
      </c>
      <c r="I5998" s="1510" t="s">
        <v>5915</v>
      </c>
      <c r="J5998" s="1506" t="s">
        <v>6284</v>
      </c>
      <c r="K5998" s="4"/>
    </row>
    <row r="5999" spans="1:11" ht="15">
      <c r="A5999">
        <v>5940</v>
      </c>
      <c r="B5999" s="721">
        <f>'Revenues 10-15'!K121</f>
        <v>0</v>
      </c>
      <c r="C5999" s="2" t="s">
        <v>504</v>
      </c>
      <c r="F5999" s="4"/>
      <c r="G5999" s="1" t="b">
        <f t="shared" ca="1" si="95"/>
        <v>1</v>
      </c>
      <c r="H5999" s="1505" cm="1">
        <f t="array" aca="1" ref="H5999" ca="1">IF(I5999&lt;&gt;"",INDIRECT("'"&amp;I5999&amp;"'!"&amp;J5999),"")</f>
        <v>0</v>
      </c>
      <c r="I5999" s="1510" t="s">
        <v>5915</v>
      </c>
      <c r="J5999" s="1506" t="s">
        <v>6285</v>
      </c>
      <c r="K5999" s="4"/>
    </row>
    <row r="6000" spans="1:11" ht="15">
      <c r="A6000" s="5">
        <v>5941</v>
      </c>
      <c r="B6000" s="721"/>
      <c r="F6000" s="4" t="s">
        <v>4914</v>
      </c>
      <c r="G6000" s="1" t="b">
        <f t="shared" ca="1" si="95"/>
        <v>1</v>
      </c>
      <c r="H6000" s="1505" t="str" cm="1">
        <f t="array" aca="1" ref="H6000" ca="1">IF(I6000&lt;&gt;"",INDIRECT("'"&amp;I6000&amp;"'!"&amp;J6000),"")</f>
        <v/>
      </c>
      <c r="I6000" s="1510"/>
      <c r="J6000" s="1506"/>
      <c r="K6000" s="4"/>
    </row>
    <row r="6001" spans="1:11" ht="15">
      <c r="A6001" s="5">
        <v>5942</v>
      </c>
      <c r="B6001" s="721"/>
      <c r="F6001" s="4" t="s">
        <v>4914</v>
      </c>
      <c r="G6001" s="1" t="b">
        <f t="shared" ca="1" si="95"/>
        <v>1</v>
      </c>
      <c r="H6001" s="1505" t="str" cm="1">
        <f t="array" aca="1" ref="H6001" ca="1">IF(I6001&lt;&gt;"",INDIRECT("'"&amp;I6001&amp;"'!"&amp;J6001),"")</f>
        <v/>
      </c>
      <c r="I6001" s="1510"/>
      <c r="J6001" s="1506"/>
      <c r="K6001" s="4"/>
    </row>
    <row r="6002" spans="1:11" ht="15">
      <c r="A6002" s="5">
        <v>5943</v>
      </c>
      <c r="B6002" s="721"/>
      <c r="F6002" s="4" t="s">
        <v>4914</v>
      </c>
      <c r="G6002" s="1" t="b">
        <f t="shared" ca="1" si="95"/>
        <v>1</v>
      </c>
      <c r="H6002" s="1505" t="str" cm="1">
        <f t="array" aca="1" ref="H6002" ca="1">IF(I6002&lt;&gt;"",INDIRECT("'"&amp;I6002&amp;"'!"&amp;J6002),"")</f>
        <v/>
      </c>
      <c r="I6002" s="1510"/>
      <c r="J6002" s="1506"/>
      <c r="K6002" s="4"/>
    </row>
    <row r="6003" spans="1:11" ht="15">
      <c r="A6003" s="5">
        <v>5944</v>
      </c>
      <c r="B6003" s="721"/>
      <c r="F6003" s="4" t="s">
        <v>4914</v>
      </c>
      <c r="G6003" s="1" t="b">
        <f t="shared" ca="1" si="95"/>
        <v>1</v>
      </c>
      <c r="H6003" s="1505" t="str" cm="1">
        <f t="array" aca="1" ref="H6003" ca="1">IF(I6003&lt;&gt;"",INDIRECT("'"&amp;I6003&amp;"'!"&amp;J6003),"")</f>
        <v/>
      </c>
      <c r="I6003" s="1510"/>
      <c r="J6003" s="1506"/>
      <c r="K6003" s="4"/>
    </row>
    <row r="6004" spans="1:11" ht="15">
      <c r="A6004">
        <v>5945</v>
      </c>
      <c r="B6004" s="721">
        <f>'Revenues 10-15'!K124</f>
        <v>0</v>
      </c>
      <c r="F6004" s="4"/>
      <c r="G6004" s="1" t="b">
        <f t="shared" ca="1" si="95"/>
        <v>1</v>
      </c>
      <c r="H6004" s="1505" cm="1">
        <f t="array" aca="1" ref="H6004" ca="1">IF(I6004&lt;&gt;"",INDIRECT("'"&amp;I6004&amp;"'!"&amp;J6004),"")</f>
        <v>0</v>
      </c>
      <c r="I6004" s="1510" t="s">
        <v>5915</v>
      </c>
      <c r="J6004" s="1506" t="s">
        <v>5896</v>
      </c>
      <c r="K6004" s="4"/>
    </row>
    <row r="6005" spans="1:11" ht="15">
      <c r="A6005" s="5">
        <v>5946</v>
      </c>
      <c r="B6005" s="721"/>
      <c r="F6005" s="4" t="s">
        <v>4914</v>
      </c>
      <c r="G6005" s="1" t="b">
        <f t="shared" ca="1" si="95"/>
        <v>1</v>
      </c>
      <c r="H6005" s="1505" t="str" cm="1">
        <f t="array" aca="1" ref="H6005" ca="1">IF(I6005&lt;&gt;"",INDIRECT("'"&amp;I6005&amp;"'!"&amp;J6005),"")</f>
        <v/>
      </c>
      <c r="I6005" s="1510"/>
      <c r="J6005" s="1506"/>
      <c r="K6005" s="4"/>
    </row>
    <row r="6006" spans="1:11" ht="15">
      <c r="A6006" s="5">
        <v>5947</v>
      </c>
      <c r="B6006" s="721"/>
      <c r="C6006" s="2" t="s">
        <v>504</v>
      </c>
      <c r="F6006" s="4" t="s">
        <v>4914</v>
      </c>
      <c r="G6006" s="1" t="b">
        <f t="shared" ca="1" si="95"/>
        <v>1</v>
      </c>
      <c r="H6006" s="1505" t="str" cm="1">
        <f t="array" aca="1" ref="H6006" ca="1">IF(I6006&lt;&gt;"",INDIRECT("'"&amp;I6006&amp;"'!"&amp;J6006),"")</f>
        <v/>
      </c>
      <c r="I6006" s="1510"/>
      <c r="J6006" s="1506"/>
      <c r="K6006" s="4"/>
    </row>
    <row r="6007" spans="1:11" ht="15">
      <c r="A6007" s="5">
        <v>5948</v>
      </c>
      <c r="B6007" s="721"/>
      <c r="F6007" s="4" t="s">
        <v>4914</v>
      </c>
      <c r="G6007" s="1" t="b">
        <f t="shared" ca="1" si="95"/>
        <v>1</v>
      </c>
      <c r="H6007" s="1505" t="str" cm="1">
        <f t="array" aca="1" ref="H6007" ca="1">IF(I6007&lt;&gt;"",INDIRECT("'"&amp;I6007&amp;"'!"&amp;J6007),"")</f>
        <v/>
      </c>
      <c r="I6007" s="1510"/>
      <c r="J6007" s="1506"/>
      <c r="K6007" s="4"/>
    </row>
    <row r="6008" spans="1:11" ht="15">
      <c r="A6008" s="5">
        <v>5949</v>
      </c>
      <c r="B6008" s="721"/>
      <c r="F6008" s="4" t="s">
        <v>4914</v>
      </c>
      <c r="G6008" s="1" t="b">
        <f t="shared" ca="1" si="95"/>
        <v>1</v>
      </c>
      <c r="H6008" s="1505" t="str" cm="1">
        <f t="array" aca="1" ref="H6008" ca="1">IF(I6008&lt;&gt;"",INDIRECT("'"&amp;I6008&amp;"'!"&amp;J6008),"")</f>
        <v/>
      </c>
      <c r="I6008" s="1510"/>
      <c r="J6008" s="1506"/>
      <c r="K6008" s="4"/>
    </row>
    <row r="6009" spans="1:11" ht="15">
      <c r="A6009" s="5">
        <v>5950</v>
      </c>
      <c r="B6009" s="721"/>
      <c r="F6009" s="4" t="s">
        <v>4914</v>
      </c>
      <c r="G6009" s="1" t="b">
        <f t="shared" ca="1" si="95"/>
        <v>1</v>
      </c>
      <c r="H6009" s="1505" t="str" cm="1">
        <f t="array" aca="1" ref="H6009" ca="1">IF(I6009&lt;&gt;"",INDIRECT("'"&amp;I6009&amp;"'!"&amp;J6009),"")</f>
        <v/>
      </c>
      <c r="I6009" s="1510"/>
      <c r="J6009" s="1506"/>
      <c r="K6009" s="4"/>
    </row>
    <row r="6010" spans="1:11" ht="15">
      <c r="A6010" s="5">
        <v>5951</v>
      </c>
      <c r="B6010" s="721"/>
      <c r="F6010" s="4" t="s">
        <v>4914</v>
      </c>
      <c r="G6010" s="1" t="b">
        <f t="shared" ca="1" si="95"/>
        <v>1</v>
      </c>
      <c r="H6010" s="1505" t="str" cm="1">
        <f t="array" aca="1" ref="H6010" ca="1">IF(I6010&lt;&gt;"",INDIRECT("'"&amp;I6010&amp;"'!"&amp;J6010),"")</f>
        <v/>
      </c>
      <c r="I6010" s="1510"/>
      <c r="J6010" s="1506"/>
      <c r="K6010" s="4"/>
    </row>
    <row r="6011" spans="1:11" ht="15">
      <c r="A6011" s="5">
        <v>5952</v>
      </c>
      <c r="B6011" s="721"/>
      <c r="F6011" s="4" t="s">
        <v>4914</v>
      </c>
      <c r="G6011" s="1" t="b">
        <f t="shared" ca="1" si="95"/>
        <v>1</v>
      </c>
      <c r="H6011" s="1505" t="str" cm="1">
        <f t="array" aca="1" ref="H6011" ca="1">IF(I6011&lt;&gt;"",INDIRECT("'"&amp;I6011&amp;"'!"&amp;J6011),"")</f>
        <v/>
      </c>
      <c r="I6011" s="1510"/>
      <c r="J6011" s="1506"/>
      <c r="K6011" s="4"/>
    </row>
    <row r="6012" spans="1:11" ht="15">
      <c r="A6012">
        <v>5953</v>
      </c>
      <c r="B6012" s="721">
        <f>'Revenues 10-15'!K172</f>
        <v>0</v>
      </c>
      <c r="F6012" s="4"/>
      <c r="G6012" s="1" t="b">
        <f t="shared" ca="1" si="95"/>
        <v>1</v>
      </c>
      <c r="H6012" s="1505" cm="1">
        <f t="array" aca="1" ref="H6012" ca="1">IF(I6012&lt;&gt;"",INDIRECT("'"&amp;I6012&amp;"'!"&amp;J6012),"")</f>
        <v>0</v>
      </c>
      <c r="I6012" s="1510" t="s">
        <v>5915</v>
      </c>
      <c r="J6012" s="1506" t="s">
        <v>5347</v>
      </c>
      <c r="K6012" s="4"/>
    </row>
    <row r="6013" spans="1:11" ht="15">
      <c r="A6013" s="5">
        <v>5954</v>
      </c>
      <c r="B6013" s="721"/>
      <c r="F6013" s="4" t="s">
        <v>4914</v>
      </c>
      <c r="G6013" s="1" t="b">
        <f t="shared" ca="1" si="95"/>
        <v>1</v>
      </c>
      <c r="H6013" s="1505" t="str" cm="1">
        <f t="array" aca="1" ref="H6013" ca="1">IF(I6013&lt;&gt;"",INDIRECT("'"&amp;I6013&amp;"'!"&amp;J6013),"")</f>
        <v/>
      </c>
      <c r="I6013" s="1510"/>
      <c r="J6013" s="1506"/>
      <c r="K6013" s="4"/>
    </row>
    <row r="6014" spans="1:11" ht="15">
      <c r="A6014">
        <v>5955</v>
      </c>
      <c r="B6014" s="721">
        <f>'Revenues 10-15'!K183</f>
        <v>0</v>
      </c>
      <c r="C6014" s="2" t="s">
        <v>504</v>
      </c>
      <c r="F6014" s="4"/>
      <c r="G6014" s="1" t="b">
        <f t="shared" ca="1" si="95"/>
        <v>1</v>
      </c>
      <c r="H6014" s="1505" cm="1">
        <f t="array" aca="1" ref="H6014" ca="1">IF(I6014&lt;&gt;"",INDIRECT("'"&amp;I6014&amp;"'!"&amp;J6014),"")</f>
        <v>0</v>
      </c>
      <c r="I6014" s="1510" t="s">
        <v>5915</v>
      </c>
      <c r="J6014" s="1506" t="s">
        <v>6286</v>
      </c>
      <c r="K6014" s="4"/>
    </row>
    <row r="6015" spans="1:11" ht="15">
      <c r="A6015" s="5">
        <v>5956</v>
      </c>
      <c r="B6015" s="721"/>
      <c r="F6015" s="4" t="s">
        <v>4914</v>
      </c>
      <c r="G6015" s="1" t="b">
        <f t="shared" ca="1" si="95"/>
        <v>1</v>
      </c>
      <c r="H6015" s="1505" t="str" cm="1">
        <f t="array" aca="1" ref="H6015" ca="1">IF(I6015&lt;&gt;"",INDIRECT("'"&amp;I6015&amp;"'!"&amp;J6015),"")</f>
        <v/>
      </c>
      <c r="I6015" s="1510"/>
      <c r="J6015" s="1506"/>
      <c r="K6015" s="4"/>
    </row>
    <row r="6016" spans="1:11" ht="15">
      <c r="A6016" s="5">
        <v>5957</v>
      </c>
      <c r="B6016" s="721"/>
      <c r="C6016" s="2" t="s">
        <v>504</v>
      </c>
      <c r="F6016" s="4" t="s">
        <v>4914</v>
      </c>
      <c r="G6016" s="1" t="b">
        <f t="shared" ca="1" si="95"/>
        <v>1</v>
      </c>
      <c r="H6016" s="1505" t="str" cm="1">
        <f t="array" aca="1" ref="H6016" ca="1">IF(I6016&lt;&gt;"",INDIRECT("'"&amp;I6016&amp;"'!"&amp;J6016),"")</f>
        <v/>
      </c>
      <c r="I6016" s="1510"/>
      <c r="J6016" s="1506"/>
      <c r="K6016" s="4"/>
    </row>
    <row r="6017" spans="1:11" ht="15">
      <c r="A6017" s="5">
        <v>5958</v>
      </c>
      <c r="B6017" s="721"/>
      <c r="F6017" s="4" t="s">
        <v>4914</v>
      </c>
      <c r="G6017" s="1" t="b">
        <f t="shared" ca="1" si="95"/>
        <v>1</v>
      </c>
      <c r="H6017" s="1505" t="str" cm="1">
        <f t="array" aca="1" ref="H6017" ca="1">IF(I6017&lt;&gt;"",INDIRECT("'"&amp;I6017&amp;"'!"&amp;J6017),"")</f>
        <v/>
      </c>
      <c r="I6017" s="1510"/>
      <c r="J6017" s="1506"/>
      <c r="K6017" s="4"/>
    </row>
    <row r="6018" spans="1:11" ht="15">
      <c r="A6018" s="5">
        <v>5959</v>
      </c>
      <c r="B6018" s="721"/>
      <c r="F6018" s="4" t="s">
        <v>4914</v>
      </c>
      <c r="G6018" s="1" t="b">
        <f t="shared" ca="1" si="95"/>
        <v>1</v>
      </c>
      <c r="H6018" s="1505" t="str" cm="1">
        <f t="array" aca="1" ref="H6018" ca="1">IF(I6018&lt;&gt;"",INDIRECT("'"&amp;I6018&amp;"'!"&amp;J6018),"")</f>
        <v/>
      </c>
      <c r="I6018" s="1510"/>
      <c r="J6018" s="1506"/>
      <c r="K6018" s="4"/>
    </row>
    <row r="6019" spans="1:11" ht="15">
      <c r="A6019" s="5">
        <v>5960</v>
      </c>
      <c r="B6019" s="721"/>
      <c r="F6019" s="4" t="s">
        <v>4914</v>
      </c>
      <c r="G6019" s="1" t="b">
        <f t="shared" ca="1" si="95"/>
        <v>1</v>
      </c>
      <c r="H6019" s="1505" t="str" cm="1">
        <f t="array" aca="1" ref="H6019" ca="1">IF(I6019&lt;&gt;"",INDIRECT("'"&amp;I6019&amp;"'!"&amp;J6019),"")</f>
        <v/>
      </c>
      <c r="I6019" s="1510"/>
      <c r="J6019" s="1506"/>
      <c r="K6019" s="4"/>
    </row>
    <row r="6020" spans="1:11" ht="15">
      <c r="A6020">
        <v>5961</v>
      </c>
      <c r="B6020" s="721">
        <f>'Revenues 10-15'!K271</f>
        <v>0</v>
      </c>
      <c r="F6020" s="4"/>
      <c r="G6020" s="1" t="b">
        <f t="shared" ca="1" si="95"/>
        <v>1</v>
      </c>
      <c r="H6020" s="1505" cm="1">
        <f t="array" aca="1" ref="H6020" ca="1">IF(I6020&lt;&gt;"",INDIRECT("'"&amp;I6020&amp;"'!"&amp;J6020),"")</f>
        <v>0</v>
      </c>
      <c r="I6020" s="1510" t="s">
        <v>5915</v>
      </c>
      <c r="J6020" s="1506" t="s">
        <v>5473</v>
      </c>
      <c r="K6020" s="4"/>
    </row>
    <row r="6021" spans="1:11" ht="15">
      <c r="A6021">
        <v>5962</v>
      </c>
      <c r="B6021" s="721">
        <f>'Revenues 10-15'!K272</f>
        <v>5072288</v>
      </c>
      <c r="F6021" s="4"/>
      <c r="G6021" s="1" t="b">
        <f t="shared" ca="1" si="95"/>
        <v>1</v>
      </c>
      <c r="H6021" s="1505" cm="1">
        <f t="array" aca="1" ref="H6021" ca="1">IF(I6021&lt;&gt;"",INDIRECT("'"&amp;I6021&amp;"'!"&amp;J6021),"")</f>
        <v>5072288</v>
      </c>
      <c r="I6021" s="1510" t="s">
        <v>5915</v>
      </c>
      <c r="J6021" s="1506" t="s">
        <v>5474</v>
      </c>
      <c r="K6021" s="4"/>
    </row>
    <row r="6022" spans="1:11" ht="15">
      <c r="A6022">
        <v>5963</v>
      </c>
      <c r="B6022" s="721">
        <f>'Revenues 10-15'!G111</f>
        <v>21311944</v>
      </c>
      <c r="C6022" s="2" t="s">
        <v>504</v>
      </c>
      <c r="F6022" s="4"/>
      <c r="G6022" s="1" t="b">
        <f t="shared" ca="1" si="95"/>
        <v>1</v>
      </c>
      <c r="H6022" s="1505" cm="1">
        <f t="array" aca="1" ref="H6022" ca="1">IF(I6022&lt;&gt;"",INDIRECT("'"&amp;I6022&amp;"'!"&amp;J6022),"")</f>
        <v>21311944</v>
      </c>
      <c r="I6022" s="1510" t="s">
        <v>5915</v>
      </c>
      <c r="J6022" s="1506" t="s">
        <v>6287</v>
      </c>
      <c r="K6022" s="4"/>
    </row>
    <row r="6023" spans="1:11" ht="15">
      <c r="A6023">
        <v>5964</v>
      </c>
      <c r="B6023" s="721">
        <f>'Revenues 10-15'!H111</f>
        <v>987964</v>
      </c>
      <c r="C6023" s="2" t="s">
        <v>504</v>
      </c>
      <c r="F6023" s="4"/>
      <c r="G6023" s="1" t="b">
        <f t="shared" ca="1" si="95"/>
        <v>1</v>
      </c>
      <c r="H6023" s="1505" cm="1">
        <f t="array" aca="1" ref="H6023" ca="1">IF(I6023&lt;&gt;"",INDIRECT("'"&amp;I6023&amp;"'!"&amp;J6023),"")</f>
        <v>987964</v>
      </c>
      <c r="I6023" s="1510" t="s">
        <v>5915</v>
      </c>
      <c r="J6023" s="1506" t="s">
        <v>5217</v>
      </c>
      <c r="K6023" s="4"/>
    </row>
    <row r="6024" spans="1:11" ht="15">
      <c r="A6024">
        <v>5965</v>
      </c>
      <c r="B6024" s="721">
        <f>'Revenues 10-15'!I111</f>
        <v>15080547</v>
      </c>
      <c r="C6024" s="2" t="s">
        <v>504</v>
      </c>
      <c r="F6024" s="4"/>
      <c r="G6024" s="1" t="b">
        <f t="shared" ca="1" si="95"/>
        <v>1</v>
      </c>
      <c r="H6024" s="1505" cm="1">
        <f t="array" aca="1" ref="H6024" ca="1">IF(I6024&lt;&gt;"",INDIRECT("'"&amp;I6024&amp;"'!"&amp;J6024),"")</f>
        <v>15080547</v>
      </c>
      <c r="I6024" s="1510" t="s">
        <v>5915</v>
      </c>
      <c r="J6024" s="1506" t="s">
        <v>6288</v>
      </c>
      <c r="K6024" s="4"/>
    </row>
    <row r="6025" spans="1:11" ht="15">
      <c r="A6025" s="5">
        <v>5966</v>
      </c>
      <c r="B6025" s="721"/>
      <c r="C6025" s="2" t="s">
        <v>504</v>
      </c>
      <c r="F6025" s="4" t="s">
        <v>4914</v>
      </c>
      <c r="G6025" s="1" t="b">
        <f t="shared" ca="1" si="95"/>
        <v>1</v>
      </c>
      <c r="H6025" s="1505" t="str" cm="1">
        <f t="array" aca="1" ref="H6025" ca="1">IF(I6025&lt;&gt;"",INDIRECT("'"&amp;I6025&amp;"'!"&amp;J6025),"")</f>
        <v/>
      </c>
      <c r="I6025" s="1510"/>
      <c r="J6025" s="1506"/>
      <c r="K6025" s="4"/>
    </row>
    <row r="6026" spans="1:11" ht="15">
      <c r="A6026">
        <v>5967</v>
      </c>
      <c r="B6026" s="721">
        <f>'Revenues 10-15'!K111</f>
        <v>5072288</v>
      </c>
      <c r="C6026" s="2" t="s">
        <v>504</v>
      </c>
      <c r="F6026" s="4"/>
      <c r="G6026" s="1" t="b">
        <f t="shared" ca="1" si="95"/>
        <v>1</v>
      </c>
      <c r="H6026" s="1505" cm="1">
        <f t="array" aca="1" ref="H6026" ca="1">IF(I6026&lt;&gt;"",INDIRECT("'"&amp;I6026&amp;"'!"&amp;J6026),"")</f>
        <v>5072288</v>
      </c>
      <c r="I6026" s="1510" t="s">
        <v>5915</v>
      </c>
      <c r="J6026" s="1506" t="s">
        <v>5264</v>
      </c>
      <c r="K6026" s="4"/>
    </row>
    <row r="6027" spans="1:11" ht="15">
      <c r="A6027" s="5">
        <v>5968</v>
      </c>
      <c r="B6027" s="721"/>
      <c r="C6027" s="2" t="s">
        <v>504</v>
      </c>
      <c r="F6027" s="4" t="s">
        <v>4914</v>
      </c>
      <c r="G6027" s="1" t="b">
        <f t="shared" ca="1" si="95"/>
        <v>1</v>
      </c>
      <c r="H6027" s="1505" t="str" cm="1">
        <f t="array" aca="1" ref="H6027" ca="1">IF(I6027&lt;&gt;"",INDIRECT("'"&amp;I6027&amp;"'!"&amp;J6027),"")</f>
        <v/>
      </c>
      <c r="I6027" s="1510"/>
      <c r="J6027" s="1506"/>
      <c r="K6027" s="4"/>
    </row>
    <row r="6028" spans="1:11" ht="15">
      <c r="A6028" s="5">
        <v>5969</v>
      </c>
      <c r="B6028" s="721"/>
      <c r="C6028" s="2" t="s">
        <v>504</v>
      </c>
      <c r="F6028" s="4" t="s">
        <v>4914</v>
      </c>
      <c r="G6028" s="1" t="b">
        <f t="shared" ca="1" si="95"/>
        <v>1</v>
      </c>
      <c r="H6028" s="1505" t="str" cm="1">
        <f t="array" aca="1" ref="H6028" ca="1">IF(I6028&lt;&gt;"",INDIRECT("'"&amp;I6028&amp;"'!"&amp;J6028),"")</f>
        <v/>
      </c>
      <c r="I6028" s="1510"/>
      <c r="J6028" s="1506"/>
      <c r="K6028" s="4"/>
    </row>
    <row r="6029" spans="1:11" ht="15">
      <c r="A6029">
        <v>5970</v>
      </c>
      <c r="B6029" s="721">
        <f>'Revenues 10-15'!C69</f>
        <v>170484</v>
      </c>
      <c r="F6029" s="4"/>
      <c r="G6029" s="1" t="b">
        <f t="shared" ca="1" si="95"/>
        <v>1</v>
      </c>
      <c r="H6029" s="1505" cm="1">
        <f t="array" aca="1" ref="H6029" ca="1">IF(I6029&lt;&gt;"",INDIRECT("'"&amp;I6029&amp;"'!"&amp;J6029),"")</f>
        <v>170484</v>
      </c>
      <c r="I6029" s="1510" t="s">
        <v>5915</v>
      </c>
      <c r="J6029" s="1506" t="s">
        <v>5025</v>
      </c>
      <c r="K6029" s="4"/>
    </row>
    <row r="6030" spans="1:11" ht="15">
      <c r="A6030">
        <v>5971</v>
      </c>
      <c r="B6030" s="721">
        <f>'Acct Summary 7-9'!G15</f>
        <v>0</v>
      </c>
      <c r="D6030" s="2" t="s">
        <v>100</v>
      </c>
      <c r="F6030" s="4"/>
      <c r="G6030" s="1" t="b">
        <f t="shared" ca="1" si="95"/>
        <v>1</v>
      </c>
      <c r="H6030" s="1505" cm="1">
        <f t="array" aca="1" ref="H6030" ca="1">IF(I6030&lt;&gt;"",INDIRECT("'"&amp;I6030&amp;"'!"&amp;J6030),"")</f>
        <v>0</v>
      </c>
      <c r="I6030" s="1510" t="s">
        <v>4986</v>
      </c>
      <c r="J6030" s="1506" t="s">
        <v>5146</v>
      </c>
      <c r="K6030" s="4"/>
    </row>
    <row r="6031" spans="1:11" ht="15">
      <c r="A6031" s="5">
        <v>5972</v>
      </c>
      <c r="B6031" s="721"/>
      <c r="D6031" s="2" t="s">
        <v>100</v>
      </c>
      <c r="F6031" s="4" t="s">
        <v>4914</v>
      </c>
      <c r="G6031" s="1" t="b">
        <f t="shared" ca="1" si="95"/>
        <v>1</v>
      </c>
      <c r="H6031" s="1505" t="str" cm="1">
        <f t="array" aca="1" ref="H6031" ca="1">IF(I6031&lt;&gt;"",INDIRECT("'"&amp;I6031&amp;"'!"&amp;J6031),"")</f>
        <v/>
      </c>
      <c r="I6031" s="1510"/>
      <c r="J6031" s="1506"/>
      <c r="K6031" s="4"/>
    </row>
    <row r="6032" spans="1:11" ht="15">
      <c r="A6032" s="5">
        <v>5973</v>
      </c>
      <c r="B6032" s="721"/>
      <c r="C6032" s="2" t="s">
        <v>504</v>
      </c>
      <c r="D6032" s="2" t="s">
        <v>667</v>
      </c>
      <c r="F6032" s="4" t="s">
        <v>4914</v>
      </c>
      <c r="G6032" s="1" t="b">
        <f t="shared" ca="1" si="95"/>
        <v>1</v>
      </c>
      <c r="H6032" s="1505" t="str" cm="1">
        <f t="array" aca="1" ref="H6032" ca="1">IF(I6032&lt;&gt;"",INDIRECT("'"&amp;I6032&amp;"'!"&amp;J6032),"")</f>
        <v/>
      </c>
      <c r="I6032" s="1510"/>
      <c r="J6032" s="1506"/>
      <c r="K6032" s="4"/>
    </row>
    <row r="6033" spans="1:11" ht="15">
      <c r="A6033">
        <v>5974</v>
      </c>
      <c r="B6033" s="721">
        <f>'ICR Computation 41'!E11</f>
        <v>1927712</v>
      </c>
      <c r="C6033" s="2" t="s">
        <v>504</v>
      </c>
      <c r="D6033" s="2" t="s">
        <v>815</v>
      </c>
      <c r="F6033" s="4"/>
      <c r="G6033" s="1" t="b">
        <f t="shared" ca="1" si="95"/>
        <v>1</v>
      </c>
      <c r="H6033" s="1505" cm="1">
        <f t="array" aca="1" ref="H6033" ca="1">IF(I6033&lt;&gt;"",INDIRECT("'"&amp;I6033&amp;"'!"&amp;J6033),"")</f>
        <v>1927712</v>
      </c>
      <c r="I6033" s="1510" t="s">
        <v>8057</v>
      </c>
      <c r="J6033" s="1506" t="s">
        <v>5563</v>
      </c>
      <c r="K6033" s="4"/>
    </row>
    <row r="6034" spans="1:11" ht="15">
      <c r="A6034" s="5">
        <v>5975</v>
      </c>
      <c r="B6034" s="721"/>
      <c r="C6034" s="2" t="s">
        <v>504</v>
      </c>
      <c r="D6034" s="2" t="s">
        <v>815</v>
      </c>
      <c r="F6034" s="4" t="s">
        <v>4914</v>
      </c>
      <c r="G6034" s="1" t="b">
        <f t="shared" ca="1" si="95"/>
        <v>1</v>
      </c>
      <c r="H6034" s="1505" t="str" cm="1">
        <f t="array" aca="1" ref="H6034" ca="1">IF(I6034&lt;&gt;"",INDIRECT("'"&amp;I6034&amp;"'!"&amp;J6034),"")</f>
        <v/>
      </c>
      <c r="I6034" s="1510"/>
      <c r="J6034" s="1506"/>
      <c r="K6034" s="4"/>
    </row>
    <row r="6035" spans="1:11" ht="15">
      <c r="A6035" s="5">
        <v>5976</v>
      </c>
      <c r="B6035" s="721"/>
      <c r="C6035" s="2" t="s">
        <v>504</v>
      </c>
      <c r="D6035" s="2" t="s">
        <v>815</v>
      </c>
      <c r="F6035" s="4" t="s">
        <v>4914</v>
      </c>
      <c r="G6035" s="1" t="b">
        <f t="shared" ca="1" si="95"/>
        <v>1</v>
      </c>
      <c r="H6035" s="1505" t="str" cm="1">
        <f t="array" aca="1" ref="H6035" ca="1">IF(I6035&lt;&gt;"",INDIRECT("'"&amp;I6035&amp;"'!"&amp;J6035),"")</f>
        <v/>
      </c>
      <c r="I6035" s="1510"/>
      <c r="J6035" s="1506"/>
      <c r="K6035" s="4"/>
    </row>
    <row r="6036" spans="1:11" ht="15">
      <c r="A6036" s="5">
        <v>5977</v>
      </c>
      <c r="B6036" s="721"/>
      <c r="D6036" s="2" t="s">
        <v>815</v>
      </c>
      <c r="F6036" s="4" t="s">
        <v>4914</v>
      </c>
      <c r="G6036" s="1" t="b">
        <f t="shared" ca="1" si="95"/>
        <v>1</v>
      </c>
      <c r="H6036" s="1505" t="str" cm="1">
        <f t="array" aca="1" ref="H6036" ca="1">IF(I6036&lt;&gt;"",INDIRECT("'"&amp;I6036&amp;"'!"&amp;J6036),"")</f>
        <v/>
      </c>
      <c r="I6036" s="1510"/>
      <c r="J6036" s="1506"/>
      <c r="K6036" s="4"/>
    </row>
    <row r="6037" spans="1:11" ht="15">
      <c r="A6037" s="5">
        <v>5978</v>
      </c>
      <c r="B6037" s="721"/>
      <c r="D6037" s="2" t="s">
        <v>815</v>
      </c>
      <c r="F6037" s="4" t="s">
        <v>4914</v>
      </c>
      <c r="G6037" s="1" t="b">
        <f t="shared" ca="1" si="95"/>
        <v>1</v>
      </c>
      <c r="H6037" s="1505" t="str" cm="1">
        <f t="array" aca="1" ref="H6037" ca="1">IF(I6037&lt;&gt;"",INDIRECT("'"&amp;I6037&amp;"'!"&amp;J6037),"")</f>
        <v/>
      </c>
      <c r="I6037" s="1510"/>
      <c r="J6037" s="1506"/>
      <c r="K6037" s="4"/>
    </row>
    <row r="6038" spans="1:11" ht="15">
      <c r="A6038" s="5">
        <v>5979</v>
      </c>
      <c r="B6038" s="721"/>
      <c r="D6038" s="2" t="s">
        <v>815</v>
      </c>
      <c r="F6038" s="4" t="s">
        <v>4914</v>
      </c>
      <c r="G6038" s="1" t="b">
        <f t="shared" ca="1" si="95"/>
        <v>1</v>
      </c>
      <c r="H6038" s="1505" t="str" cm="1">
        <f t="array" aca="1" ref="H6038" ca="1">IF(I6038&lt;&gt;"",INDIRECT("'"&amp;I6038&amp;"'!"&amp;J6038),"")</f>
        <v/>
      </c>
      <c r="I6038" s="1510"/>
      <c r="J6038" s="1506"/>
      <c r="K6038" s="4"/>
    </row>
    <row r="6039" spans="1:11" ht="15">
      <c r="A6039" s="5">
        <v>5980</v>
      </c>
      <c r="B6039" s="721"/>
      <c r="D6039" s="2" t="s">
        <v>815</v>
      </c>
      <c r="F6039" s="4" t="s">
        <v>4914</v>
      </c>
      <c r="G6039" s="1" t="b">
        <f t="shared" ca="1" si="95"/>
        <v>1</v>
      </c>
      <c r="H6039" s="1505" t="str" cm="1">
        <f t="array" aca="1" ref="H6039" ca="1">IF(I6039&lt;&gt;"",INDIRECT("'"&amp;I6039&amp;"'!"&amp;J6039),"")</f>
        <v/>
      </c>
      <c r="I6039" s="1510"/>
      <c r="J6039" s="1506"/>
      <c r="K6039" s="4"/>
    </row>
    <row r="6040" spans="1:11" ht="15">
      <c r="A6040" s="5">
        <v>5981</v>
      </c>
      <c r="B6040" s="721"/>
      <c r="D6040" s="2" t="s">
        <v>815</v>
      </c>
      <c r="F6040" s="4" t="s">
        <v>4914</v>
      </c>
      <c r="G6040" s="1" t="b">
        <f t="shared" ca="1" si="95"/>
        <v>1</v>
      </c>
      <c r="H6040" s="1505" t="str" cm="1">
        <f t="array" aca="1" ref="H6040" ca="1">IF(I6040&lt;&gt;"",INDIRECT("'"&amp;I6040&amp;"'!"&amp;J6040),"")</f>
        <v/>
      </c>
      <c r="I6040" s="1510"/>
      <c r="J6040" s="1506"/>
      <c r="K6040" s="4"/>
    </row>
    <row r="6041" spans="1:11" ht="15">
      <c r="A6041" s="5">
        <v>5982</v>
      </c>
      <c r="B6041" s="721"/>
      <c r="D6041" s="2" t="s">
        <v>815</v>
      </c>
      <c r="F6041" s="4" t="s">
        <v>4914</v>
      </c>
      <c r="G6041" s="1" t="b">
        <f t="shared" ca="1" si="95"/>
        <v>1</v>
      </c>
      <c r="H6041" s="1505" t="str" cm="1">
        <f t="array" aca="1" ref="H6041" ca="1">IF(I6041&lt;&gt;"",INDIRECT("'"&amp;I6041&amp;"'!"&amp;J6041),"")</f>
        <v/>
      </c>
      <c r="I6041" s="1510"/>
      <c r="J6041" s="1506"/>
      <c r="K6041" s="4"/>
    </row>
    <row r="6042" spans="1:11" ht="15">
      <c r="A6042" s="5">
        <v>5983</v>
      </c>
      <c r="B6042" s="721"/>
      <c r="D6042" s="2" t="s">
        <v>815</v>
      </c>
      <c r="F6042" s="4" t="s">
        <v>4914</v>
      </c>
      <c r="G6042" s="1" t="b">
        <f t="shared" ca="1" si="95"/>
        <v>1</v>
      </c>
      <c r="H6042" s="1505" t="str" cm="1">
        <f t="array" aca="1" ref="H6042" ca="1">IF(I6042&lt;&gt;"",INDIRECT("'"&amp;I6042&amp;"'!"&amp;J6042),"")</f>
        <v/>
      </c>
      <c r="I6042" s="1510"/>
      <c r="J6042" s="1506"/>
      <c r="K6042" s="4"/>
    </row>
    <row r="6043" spans="1:11" ht="15">
      <c r="A6043" s="5">
        <v>5984</v>
      </c>
      <c r="B6043" s="721"/>
      <c r="D6043" s="2" t="s">
        <v>815</v>
      </c>
      <c r="F6043" s="4" t="s">
        <v>4914</v>
      </c>
      <c r="G6043" s="1" t="b">
        <f t="shared" ca="1" si="95"/>
        <v>1</v>
      </c>
      <c r="H6043" s="1505" t="str" cm="1">
        <f t="array" aca="1" ref="H6043" ca="1">IF(I6043&lt;&gt;"",INDIRECT("'"&amp;I6043&amp;"'!"&amp;J6043),"")</f>
        <v/>
      </c>
      <c r="I6043" s="1510"/>
      <c r="J6043" s="1506"/>
      <c r="K6043" s="4"/>
    </row>
    <row r="6044" spans="1:11" ht="15">
      <c r="A6044" s="5">
        <v>5985</v>
      </c>
      <c r="B6044" s="721"/>
      <c r="D6044" s="2" t="s">
        <v>815</v>
      </c>
      <c r="F6044" s="4" t="s">
        <v>4914</v>
      </c>
      <c r="G6044" s="1" t="b">
        <f t="shared" ca="1" si="95"/>
        <v>1</v>
      </c>
      <c r="H6044" s="1505" t="str" cm="1">
        <f t="array" aca="1" ref="H6044" ca="1">IF(I6044&lt;&gt;"",INDIRECT("'"&amp;I6044&amp;"'!"&amp;J6044),"")</f>
        <v/>
      </c>
      <c r="I6044" s="1510"/>
      <c r="J6044" s="1506"/>
      <c r="K6044" s="4"/>
    </row>
    <row r="6045" spans="1:11" ht="15">
      <c r="A6045" s="5">
        <v>5986</v>
      </c>
      <c r="B6045" s="721"/>
      <c r="D6045" s="2" t="s">
        <v>815</v>
      </c>
      <c r="F6045" s="4" t="s">
        <v>4914</v>
      </c>
      <c r="G6045" s="1" t="b">
        <f t="shared" ca="1" si="95"/>
        <v>1</v>
      </c>
      <c r="H6045" s="1505" t="str" cm="1">
        <f t="array" aca="1" ref="H6045" ca="1">IF(I6045&lt;&gt;"",INDIRECT("'"&amp;I6045&amp;"'!"&amp;J6045),"")</f>
        <v/>
      </c>
      <c r="I6045" s="1510"/>
      <c r="J6045" s="1506"/>
      <c r="K6045" s="4"/>
    </row>
    <row r="6046" spans="1:11" ht="15">
      <c r="A6046" s="5">
        <v>5987</v>
      </c>
      <c r="B6046" s="721"/>
      <c r="D6046" s="2" t="s">
        <v>815</v>
      </c>
      <c r="F6046" s="4" t="s">
        <v>4914</v>
      </c>
      <c r="G6046" s="1" t="b">
        <f t="shared" ca="1" si="95"/>
        <v>1</v>
      </c>
      <c r="H6046" s="1505" t="str" cm="1">
        <f t="array" aca="1" ref="H6046" ca="1">IF(I6046&lt;&gt;"",INDIRECT("'"&amp;I6046&amp;"'!"&amp;J6046),"")</f>
        <v/>
      </c>
      <c r="I6046" s="1510"/>
      <c r="J6046" s="1506"/>
      <c r="K6046" s="4"/>
    </row>
    <row r="6047" spans="1:11" ht="15">
      <c r="A6047" s="5">
        <v>5988</v>
      </c>
      <c r="B6047" s="721"/>
      <c r="D6047" s="2" t="s">
        <v>815</v>
      </c>
      <c r="F6047" s="4" t="s">
        <v>4914</v>
      </c>
      <c r="G6047" s="1" t="b">
        <f t="shared" ca="1" si="95"/>
        <v>1</v>
      </c>
      <c r="H6047" s="1505" t="str" cm="1">
        <f t="array" aca="1" ref="H6047" ca="1">IF(I6047&lt;&gt;"",INDIRECT("'"&amp;I6047&amp;"'!"&amp;J6047),"")</f>
        <v/>
      </c>
      <c r="I6047" s="1510"/>
      <c r="J6047" s="1506"/>
      <c r="K6047" s="4"/>
    </row>
    <row r="6048" spans="1:11" ht="15">
      <c r="A6048" s="5">
        <v>5989</v>
      </c>
      <c r="B6048" s="721"/>
      <c r="D6048" s="2" t="s">
        <v>815</v>
      </c>
      <c r="F6048" s="4" t="s">
        <v>4914</v>
      </c>
      <c r="G6048" s="1" t="b">
        <f t="shared" ref="G6048:G6111" ca="1" si="96">H6048=B6048</f>
        <v>1</v>
      </c>
      <c r="H6048" s="1505" t="str" cm="1">
        <f t="array" aca="1" ref="H6048" ca="1">IF(I6048&lt;&gt;"",INDIRECT("'"&amp;I6048&amp;"'!"&amp;J6048),"")</f>
        <v/>
      </c>
      <c r="I6048" s="1510"/>
      <c r="J6048" s="1506"/>
      <c r="K6048" s="4"/>
    </row>
    <row r="6049" spans="1:11" ht="15">
      <c r="A6049" s="5">
        <v>5990</v>
      </c>
      <c r="B6049" s="721"/>
      <c r="D6049" s="2" t="s">
        <v>815</v>
      </c>
      <c r="F6049" s="4" t="s">
        <v>4914</v>
      </c>
      <c r="G6049" s="1" t="b">
        <f t="shared" ca="1" si="96"/>
        <v>1</v>
      </c>
      <c r="H6049" s="1505" t="str" cm="1">
        <f t="array" aca="1" ref="H6049" ca="1">IF(I6049&lt;&gt;"",INDIRECT("'"&amp;I6049&amp;"'!"&amp;J6049),"")</f>
        <v/>
      </c>
      <c r="I6049" s="1510"/>
      <c r="J6049" s="1506"/>
      <c r="K6049" s="4"/>
    </row>
    <row r="6050" spans="1:11" ht="15">
      <c r="A6050" s="5">
        <v>5991</v>
      </c>
      <c r="B6050" s="721"/>
      <c r="D6050" s="2" t="s">
        <v>815</v>
      </c>
      <c r="F6050" s="4" t="s">
        <v>4914</v>
      </c>
      <c r="G6050" s="1" t="b">
        <f t="shared" ca="1" si="96"/>
        <v>1</v>
      </c>
      <c r="H6050" s="1505" t="str" cm="1">
        <f t="array" aca="1" ref="H6050" ca="1">IF(I6050&lt;&gt;"",INDIRECT("'"&amp;I6050&amp;"'!"&amp;J6050),"")</f>
        <v/>
      </c>
      <c r="I6050" s="1510"/>
      <c r="J6050" s="1506"/>
      <c r="K6050" s="4"/>
    </row>
    <row r="6051" spans="1:11" ht="15">
      <c r="A6051" s="5">
        <v>5992</v>
      </c>
      <c r="B6051" s="721"/>
      <c r="D6051" s="2" t="s">
        <v>815</v>
      </c>
      <c r="F6051" s="4" t="s">
        <v>4914</v>
      </c>
      <c r="G6051" s="1" t="b">
        <f t="shared" ca="1" si="96"/>
        <v>1</v>
      </c>
      <c r="H6051" s="1505" t="str" cm="1">
        <f t="array" aca="1" ref="H6051" ca="1">IF(I6051&lt;&gt;"",INDIRECT("'"&amp;I6051&amp;"'!"&amp;J6051),"")</f>
        <v/>
      </c>
      <c r="I6051" s="1510"/>
      <c r="J6051" s="1506"/>
      <c r="K6051" s="4"/>
    </row>
    <row r="6052" spans="1:11" ht="15">
      <c r="A6052" s="5">
        <v>5993</v>
      </c>
      <c r="B6052" s="721"/>
      <c r="D6052" s="2" t="s">
        <v>815</v>
      </c>
      <c r="F6052" s="4" t="s">
        <v>4914</v>
      </c>
      <c r="G6052" s="1" t="b">
        <f t="shared" ca="1" si="96"/>
        <v>1</v>
      </c>
      <c r="H6052" s="1505" t="str" cm="1">
        <f t="array" aca="1" ref="H6052" ca="1">IF(I6052&lt;&gt;"",INDIRECT("'"&amp;I6052&amp;"'!"&amp;J6052),"")</f>
        <v/>
      </c>
      <c r="I6052" s="1510"/>
      <c r="J6052" s="1506"/>
      <c r="K6052" s="4"/>
    </row>
    <row r="6053" spans="1:11" ht="15">
      <c r="A6053" s="5">
        <v>5994</v>
      </c>
      <c r="B6053" s="721"/>
      <c r="D6053" s="2" t="s">
        <v>815</v>
      </c>
      <c r="F6053" s="4" t="s">
        <v>4914</v>
      </c>
      <c r="G6053" s="1" t="b">
        <f t="shared" ca="1" si="96"/>
        <v>1</v>
      </c>
      <c r="H6053" s="1505" t="str" cm="1">
        <f t="array" aca="1" ref="H6053" ca="1">IF(I6053&lt;&gt;"",INDIRECT("'"&amp;I6053&amp;"'!"&amp;J6053),"")</f>
        <v/>
      </c>
      <c r="I6053" s="1510"/>
      <c r="J6053" s="1506"/>
      <c r="K6053" s="4"/>
    </row>
    <row r="6054" spans="1:11" ht="15">
      <c r="A6054" s="5">
        <v>5995</v>
      </c>
      <c r="B6054" s="721"/>
      <c r="C6054" s="2" t="s">
        <v>504</v>
      </c>
      <c r="D6054" s="2" t="s">
        <v>815</v>
      </c>
      <c r="F6054" s="4" t="s">
        <v>4914</v>
      </c>
      <c r="G6054" s="1" t="b">
        <f t="shared" ca="1" si="96"/>
        <v>1</v>
      </c>
      <c r="H6054" s="1505" t="str" cm="1">
        <f t="array" aca="1" ref="H6054" ca="1">IF(I6054&lt;&gt;"",INDIRECT("'"&amp;I6054&amp;"'!"&amp;J6054),"")</f>
        <v/>
      </c>
      <c r="I6054" s="1510"/>
      <c r="J6054" s="1506"/>
      <c r="K6054" s="4"/>
    </row>
    <row r="6055" spans="1:11" ht="15">
      <c r="A6055" s="5">
        <v>5996</v>
      </c>
      <c r="B6055" s="721"/>
      <c r="D6055" s="2" t="s">
        <v>815</v>
      </c>
      <c r="F6055" s="4" t="s">
        <v>4914</v>
      </c>
      <c r="G6055" s="1" t="b">
        <f t="shared" ca="1" si="96"/>
        <v>1</v>
      </c>
      <c r="H6055" s="1505" t="str" cm="1">
        <f t="array" aca="1" ref="H6055" ca="1">IF(I6055&lt;&gt;"",INDIRECT("'"&amp;I6055&amp;"'!"&amp;J6055),"")</f>
        <v/>
      </c>
      <c r="I6055" s="1510"/>
      <c r="J6055" s="1506"/>
      <c r="K6055" s="4"/>
    </row>
    <row r="6056" spans="1:11" ht="15">
      <c r="A6056" s="5">
        <v>5997</v>
      </c>
      <c r="B6056" s="721"/>
      <c r="D6056" s="2" t="s">
        <v>815</v>
      </c>
      <c r="F6056" s="4" t="s">
        <v>4914</v>
      </c>
      <c r="G6056" s="1" t="b">
        <f t="shared" ca="1" si="96"/>
        <v>1</v>
      </c>
      <c r="H6056" s="1505" t="str" cm="1">
        <f t="array" aca="1" ref="H6056" ca="1">IF(I6056&lt;&gt;"",INDIRECT("'"&amp;I6056&amp;"'!"&amp;J6056),"")</f>
        <v/>
      </c>
      <c r="I6056" s="1510"/>
      <c r="J6056" s="1506"/>
      <c r="K6056" s="4"/>
    </row>
    <row r="6057" spans="1:11" ht="15">
      <c r="A6057" s="5">
        <v>5998</v>
      </c>
      <c r="B6057" s="721"/>
      <c r="D6057" s="2" t="s">
        <v>815</v>
      </c>
      <c r="F6057" s="4" t="s">
        <v>4914</v>
      </c>
      <c r="G6057" s="1" t="b">
        <f t="shared" ca="1" si="96"/>
        <v>1</v>
      </c>
      <c r="H6057" s="1505" t="str" cm="1">
        <f t="array" aca="1" ref="H6057" ca="1">IF(I6057&lt;&gt;"",INDIRECT("'"&amp;I6057&amp;"'!"&amp;J6057),"")</f>
        <v/>
      </c>
      <c r="I6057" s="1510"/>
      <c r="J6057" s="1506"/>
      <c r="K6057" s="4"/>
    </row>
    <row r="6058" spans="1:11" ht="15">
      <c r="A6058" s="5">
        <v>5999</v>
      </c>
      <c r="B6058" s="721"/>
      <c r="D6058" s="2" t="s">
        <v>815</v>
      </c>
      <c r="F6058" s="4" t="s">
        <v>4914</v>
      </c>
      <c r="G6058" s="1" t="b">
        <f t="shared" ca="1" si="96"/>
        <v>1</v>
      </c>
      <c r="H6058" s="1505" t="str" cm="1">
        <f t="array" aca="1" ref="H6058" ca="1">IF(I6058&lt;&gt;"",INDIRECT("'"&amp;I6058&amp;"'!"&amp;J6058),"")</f>
        <v/>
      </c>
      <c r="I6058" s="1510"/>
      <c r="J6058" s="1506"/>
      <c r="K6058" s="4"/>
    </row>
    <row r="6059" spans="1:11" ht="15">
      <c r="A6059" s="5">
        <v>6000</v>
      </c>
      <c r="B6059" s="721"/>
      <c r="D6059" s="2" t="s">
        <v>815</v>
      </c>
      <c r="F6059" s="4" t="s">
        <v>4914</v>
      </c>
      <c r="G6059" s="1" t="b">
        <f t="shared" ca="1" si="96"/>
        <v>1</v>
      </c>
      <c r="H6059" s="1505" t="str" cm="1">
        <f t="array" aca="1" ref="H6059" ca="1">IF(I6059&lt;&gt;"",INDIRECT("'"&amp;I6059&amp;"'!"&amp;J6059),"")</f>
        <v/>
      </c>
      <c r="I6059" s="1510"/>
      <c r="J6059" s="1506"/>
      <c r="K6059" s="4"/>
    </row>
    <row r="6060" spans="1:11" ht="15">
      <c r="A6060" s="5">
        <v>6001</v>
      </c>
      <c r="B6060" s="721"/>
      <c r="D6060" s="2" t="s">
        <v>815</v>
      </c>
      <c r="F6060" s="4" t="s">
        <v>4914</v>
      </c>
      <c r="G6060" s="1" t="b">
        <f t="shared" ca="1" si="96"/>
        <v>1</v>
      </c>
      <c r="H6060" s="1505" t="str" cm="1">
        <f t="array" aca="1" ref="H6060" ca="1">IF(I6060&lt;&gt;"",INDIRECT("'"&amp;I6060&amp;"'!"&amp;J6060),"")</f>
        <v/>
      </c>
      <c r="I6060" s="1510"/>
      <c r="J6060" s="1506"/>
      <c r="K6060" s="4"/>
    </row>
    <row r="6061" spans="1:11" ht="15">
      <c r="A6061" s="5">
        <v>6002</v>
      </c>
      <c r="B6061" s="721"/>
      <c r="D6061" s="2" t="s">
        <v>815</v>
      </c>
      <c r="F6061" s="4" t="s">
        <v>4914</v>
      </c>
      <c r="G6061" s="1" t="b">
        <f t="shared" ca="1" si="96"/>
        <v>1</v>
      </c>
      <c r="H6061" s="1505" t="str" cm="1">
        <f t="array" aca="1" ref="H6061" ca="1">IF(I6061&lt;&gt;"",INDIRECT("'"&amp;I6061&amp;"'!"&amp;J6061),"")</f>
        <v/>
      </c>
      <c r="I6061" s="1510"/>
      <c r="J6061" s="1506"/>
      <c r="K6061" s="4"/>
    </row>
    <row r="6062" spans="1:11" ht="15">
      <c r="A6062" s="5">
        <v>6003</v>
      </c>
      <c r="B6062" s="721"/>
      <c r="D6062" s="2" t="s">
        <v>815</v>
      </c>
      <c r="F6062" s="4" t="s">
        <v>4914</v>
      </c>
      <c r="G6062" s="1" t="b">
        <f t="shared" ca="1" si="96"/>
        <v>1</v>
      </c>
      <c r="H6062" s="1505" t="str" cm="1">
        <f t="array" aca="1" ref="H6062" ca="1">IF(I6062&lt;&gt;"",INDIRECT("'"&amp;I6062&amp;"'!"&amp;J6062),"")</f>
        <v/>
      </c>
      <c r="I6062" s="1510"/>
      <c r="J6062" s="1506"/>
      <c r="K6062" s="4"/>
    </row>
    <row r="6063" spans="1:11" ht="15">
      <c r="A6063" s="5">
        <v>6004</v>
      </c>
      <c r="B6063" s="721"/>
      <c r="D6063" s="2" t="s">
        <v>815</v>
      </c>
      <c r="F6063" s="4" t="s">
        <v>4914</v>
      </c>
      <c r="G6063" s="1" t="b">
        <f t="shared" ca="1" si="96"/>
        <v>1</v>
      </c>
      <c r="H6063" s="1505" t="str" cm="1">
        <f t="array" aca="1" ref="H6063" ca="1">IF(I6063&lt;&gt;"",INDIRECT("'"&amp;I6063&amp;"'!"&amp;J6063),"")</f>
        <v/>
      </c>
      <c r="I6063" s="1510"/>
      <c r="J6063" s="1506"/>
      <c r="K6063" s="4"/>
    </row>
    <row r="6064" spans="1:11" ht="15">
      <c r="A6064" s="5">
        <v>6005</v>
      </c>
      <c r="B6064" s="721"/>
      <c r="D6064" s="2" t="s">
        <v>815</v>
      </c>
      <c r="F6064" s="4" t="s">
        <v>4914</v>
      </c>
      <c r="G6064" s="1" t="b">
        <f t="shared" ca="1" si="96"/>
        <v>1</v>
      </c>
      <c r="H6064" s="1505" t="str" cm="1">
        <f t="array" aca="1" ref="H6064" ca="1">IF(I6064&lt;&gt;"",INDIRECT("'"&amp;I6064&amp;"'!"&amp;J6064),"")</f>
        <v/>
      </c>
      <c r="I6064" s="1510"/>
      <c r="J6064" s="1506"/>
      <c r="K6064" s="4"/>
    </row>
    <row r="6065" spans="1:11" ht="15">
      <c r="A6065" s="5">
        <v>6006</v>
      </c>
      <c r="B6065" s="721"/>
      <c r="D6065" s="2" t="s">
        <v>815</v>
      </c>
      <c r="F6065" s="4" t="s">
        <v>4914</v>
      </c>
      <c r="G6065" s="1" t="b">
        <f t="shared" ca="1" si="96"/>
        <v>1</v>
      </c>
      <c r="H6065" s="1505" t="str" cm="1">
        <f t="array" aca="1" ref="H6065" ca="1">IF(I6065&lt;&gt;"",INDIRECT("'"&amp;I6065&amp;"'!"&amp;J6065),"")</f>
        <v/>
      </c>
      <c r="I6065" s="1510"/>
      <c r="J6065" s="1506"/>
      <c r="K6065" s="4"/>
    </row>
    <row r="6066" spans="1:11" ht="15">
      <c r="A6066" s="5">
        <v>6007</v>
      </c>
      <c r="B6066" s="721"/>
      <c r="D6066" s="2" t="s">
        <v>815</v>
      </c>
      <c r="F6066" s="4" t="s">
        <v>4914</v>
      </c>
      <c r="G6066" s="1" t="b">
        <f t="shared" ca="1" si="96"/>
        <v>1</v>
      </c>
      <c r="H6066" s="1505" t="str" cm="1">
        <f t="array" aca="1" ref="H6066" ca="1">IF(I6066&lt;&gt;"",INDIRECT("'"&amp;I6066&amp;"'!"&amp;J6066),"")</f>
        <v/>
      </c>
      <c r="I6066" s="1510"/>
      <c r="J6066" s="1506"/>
      <c r="K6066" s="4"/>
    </row>
    <row r="6067" spans="1:11" ht="15">
      <c r="A6067" s="5">
        <v>6008</v>
      </c>
      <c r="B6067" s="721"/>
      <c r="D6067" s="2" t="s">
        <v>815</v>
      </c>
      <c r="F6067" s="4" t="s">
        <v>4914</v>
      </c>
      <c r="G6067" s="1" t="b">
        <f t="shared" ca="1" si="96"/>
        <v>1</v>
      </c>
      <c r="H6067" s="1505" t="str" cm="1">
        <f t="array" aca="1" ref="H6067" ca="1">IF(I6067&lt;&gt;"",INDIRECT("'"&amp;I6067&amp;"'!"&amp;J6067),"")</f>
        <v/>
      </c>
      <c r="I6067" s="1510"/>
      <c r="J6067" s="1506"/>
      <c r="K6067" s="4"/>
    </row>
    <row r="6068" spans="1:11" ht="15">
      <c r="A6068" s="5">
        <v>6009</v>
      </c>
      <c r="B6068" s="721"/>
      <c r="D6068" s="2" t="s">
        <v>815</v>
      </c>
      <c r="F6068" s="4" t="s">
        <v>4914</v>
      </c>
      <c r="G6068" s="1" t="b">
        <f t="shared" ca="1" si="96"/>
        <v>1</v>
      </c>
      <c r="H6068" s="1505" t="str" cm="1">
        <f t="array" aca="1" ref="H6068" ca="1">IF(I6068&lt;&gt;"",INDIRECT("'"&amp;I6068&amp;"'!"&amp;J6068),"")</f>
        <v/>
      </c>
      <c r="I6068" s="1510"/>
      <c r="J6068" s="1506"/>
      <c r="K6068" s="4"/>
    </row>
    <row r="6069" spans="1:11" ht="15">
      <c r="A6069" s="5">
        <v>6010</v>
      </c>
      <c r="B6069" s="721"/>
      <c r="D6069" s="2" t="s">
        <v>815</v>
      </c>
      <c r="F6069" s="4" t="s">
        <v>4914</v>
      </c>
      <c r="G6069" s="1" t="b">
        <f t="shared" ca="1" si="96"/>
        <v>1</v>
      </c>
      <c r="H6069" s="1505" t="str" cm="1">
        <f t="array" aca="1" ref="H6069" ca="1">IF(I6069&lt;&gt;"",INDIRECT("'"&amp;I6069&amp;"'!"&amp;J6069),"")</f>
        <v/>
      </c>
      <c r="I6069" s="1510"/>
      <c r="J6069" s="1506"/>
      <c r="K6069" s="4"/>
    </row>
    <row r="6070" spans="1:11" ht="15">
      <c r="A6070" s="5">
        <v>6011</v>
      </c>
      <c r="B6070" s="721"/>
      <c r="D6070" s="2" t="s">
        <v>815</v>
      </c>
      <c r="F6070" s="4" t="s">
        <v>4914</v>
      </c>
      <c r="G6070" s="1" t="b">
        <f t="shared" ca="1" si="96"/>
        <v>1</v>
      </c>
      <c r="H6070" s="1505" t="str" cm="1">
        <f t="array" aca="1" ref="H6070" ca="1">IF(I6070&lt;&gt;"",INDIRECT("'"&amp;I6070&amp;"'!"&amp;J6070),"")</f>
        <v/>
      </c>
      <c r="I6070" s="1510"/>
      <c r="J6070" s="1506"/>
      <c r="K6070" s="4"/>
    </row>
    <row r="6071" spans="1:11" ht="15">
      <c r="A6071" s="5">
        <v>6012</v>
      </c>
      <c r="B6071" s="721"/>
      <c r="D6071" s="2" t="s">
        <v>815</v>
      </c>
      <c r="F6071" s="4" t="s">
        <v>4914</v>
      </c>
      <c r="G6071" s="1" t="b">
        <f t="shared" ca="1" si="96"/>
        <v>1</v>
      </c>
      <c r="H6071" s="1505" t="str" cm="1">
        <f t="array" aca="1" ref="H6071" ca="1">IF(I6071&lt;&gt;"",INDIRECT("'"&amp;I6071&amp;"'!"&amp;J6071),"")</f>
        <v/>
      </c>
      <c r="I6071" s="1510"/>
      <c r="J6071" s="1506"/>
      <c r="K6071" s="4"/>
    </row>
    <row r="6072" spans="1:11" ht="15">
      <c r="A6072">
        <v>6013</v>
      </c>
      <c r="B6072" s="721">
        <f>'PCTC-OEPP 37-39'!F98</f>
        <v>30145.49</v>
      </c>
      <c r="D6072" s="2" t="s">
        <v>824</v>
      </c>
      <c r="F6072" s="4"/>
      <c r="G6072" s="1" t="b">
        <f t="shared" ca="1" si="96"/>
        <v>1</v>
      </c>
      <c r="H6072" s="1505" cm="1">
        <f t="array" aca="1" ref="H6072" ca="1">IF(I6072&lt;&gt;"",INDIRECT("'"&amp;I6072&amp;"'!"&amp;J6072),"")</f>
        <v>30145.49</v>
      </c>
      <c r="I6072" s="1510" t="s">
        <v>6289</v>
      </c>
      <c r="J6072" s="1506" t="s">
        <v>6185</v>
      </c>
      <c r="K6072" s="4"/>
    </row>
    <row r="6073" spans="1:11" ht="15">
      <c r="A6073" s="5">
        <v>6014</v>
      </c>
      <c r="B6073" s="721"/>
      <c r="C6073" s="2" t="s">
        <v>504</v>
      </c>
      <c r="D6073" s="2" t="s">
        <v>824</v>
      </c>
      <c r="F6073" s="4" t="s">
        <v>4914</v>
      </c>
      <c r="G6073" s="1" t="b">
        <f t="shared" ca="1" si="96"/>
        <v>1</v>
      </c>
      <c r="H6073" s="1505" t="str" cm="1">
        <f t="array" aca="1" ref="H6073" ca="1">IF(I6073&lt;&gt;"",INDIRECT("'"&amp;I6073&amp;"'!"&amp;J6073),"")</f>
        <v/>
      </c>
      <c r="I6073" s="1510"/>
      <c r="J6073" s="1506"/>
      <c r="K6073" s="4"/>
    </row>
    <row r="6074" spans="1:11" ht="15">
      <c r="A6074">
        <v>6015</v>
      </c>
      <c r="B6074" s="721">
        <f>'Short-Term Long-Term Debt 26'!C27</f>
        <v>0</v>
      </c>
      <c r="D6074" s="2" t="s">
        <v>824</v>
      </c>
      <c r="F6074" s="4"/>
      <c r="G6074" s="1" t="b">
        <f t="shared" ca="1" si="96"/>
        <v>1</v>
      </c>
      <c r="H6074" s="1505" cm="1">
        <f t="array" aca="1" ref="H6074" ca="1">IF(I6074&lt;&gt;"",INDIRECT("'"&amp;I6074&amp;"'!"&amp;J6074),"")</f>
        <v>0</v>
      </c>
      <c r="I6074" s="1510" t="s">
        <v>5565</v>
      </c>
      <c r="J6074" s="1506" t="s">
        <v>6042</v>
      </c>
      <c r="K6074" s="4"/>
    </row>
    <row r="6075" spans="1:11" ht="15">
      <c r="A6075">
        <v>6016</v>
      </c>
      <c r="B6075" s="721">
        <f>'Short-Term Long-Term Debt 26'!D27</f>
        <v>0</v>
      </c>
      <c r="D6075" s="2" t="s">
        <v>824</v>
      </c>
      <c r="F6075" s="4"/>
      <c r="G6075" s="1" t="b">
        <f t="shared" ca="1" si="96"/>
        <v>1</v>
      </c>
      <c r="H6075" s="1505" cm="1">
        <f t="array" aca="1" ref="H6075" ca="1">IF(I6075&lt;&gt;"",INDIRECT("'"&amp;I6075&amp;"'!"&amp;J6075),"")</f>
        <v>0</v>
      </c>
      <c r="I6075" s="1510" t="s">
        <v>5565</v>
      </c>
      <c r="J6075" s="1506" t="s">
        <v>6043</v>
      </c>
      <c r="K6075" s="4"/>
    </row>
    <row r="6076" spans="1:11" ht="15">
      <c r="A6076">
        <v>6017</v>
      </c>
      <c r="B6076" s="721">
        <f>'Short-Term Long-Term Debt 26'!E27</f>
        <v>0</v>
      </c>
      <c r="D6076" s="2" t="s">
        <v>824</v>
      </c>
      <c r="F6076" s="4"/>
      <c r="G6076" s="1" t="b">
        <f t="shared" ca="1" si="96"/>
        <v>1</v>
      </c>
      <c r="H6076" s="1505" cm="1">
        <f t="array" aca="1" ref="H6076" ca="1">IF(I6076&lt;&gt;"",INDIRECT("'"&amp;I6076&amp;"'!"&amp;J6076),"")</f>
        <v>0</v>
      </c>
      <c r="I6076" s="1510" t="s">
        <v>5565</v>
      </c>
      <c r="J6076" s="1506" t="s">
        <v>6290</v>
      </c>
      <c r="K6076" s="4"/>
    </row>
    <row r="6077" spans="1:11" ht="15">
      <c r="A6077">
        <v>6018</v>
      </c>
      <c r="B6077" s="721">
        <f>'Short-Term Long-Term Debt 26'!F27</f>
        <v>0</v>
      </c>
      <c r="D6077" s="2" t="s">
        <v>133</v>
      </c>
      <c r="F6077" s="4"/>
      <c r="G6077" s="1" t="b">
        <f t="shared" ca="1" si="96"/>
        <v>1</v>
      </c>
      <c r="H6077" s="1505" cm="1">
        <f t="array" aca="1" ref="H6077" ca="1">IF(I6077&lt;&gt;"",INDIRECT("'"&amp;I6077&amp;"'!"&amp;J6077),"")</f>
        <v>0</v>
      </c>
      <c r="I6077" s="1510" t="s">
        <v>5565</v>
      </c>
      <c r="J6077" s="1506" t="s">
        <v>6044</v>
      </c>
      <c r="K6077" s="4"/>
    </row>
    <row r="6078" spans="1:11" ht="15">
      <c r="A6078" s="5">
        <v>6019</v>
      </c>
      <c r="B6078" s="721"/>
      <c r="D6078" s="2" t="s">
        <v>416</v>
      </c>
      <c r="F6078" s="4" t="s">
        <v>4914</v>
      </c>
      <c r="G6078" s="1" t="b">
        <f t="shared" ca="1" si="96"/>
        <v>1</v>
      </c>
      <c r="H6078" s="1505" t="str" cm="1">
        <f t="array" aca="1" ref="H6078" ca="1">IF(I6078&lt;&gt;"",INDIRECT("'"&amp;I6078&amp;"'!"&amp;J6078),"")</f>
        <v/>
      </c>
      <c r="I6078" s="1510"/>
      <c r="J6078" s="1506"/>
      <c r="K6078" s="4"/>
    </row>
    <row r="6079" spans="1:11" ht="15">
      <c r="A6079">
        <v>6020</v>
      </c>
      <c r="B6079" s="721">
        <f>'Assets-Liab 5-6'!C7</f>
        <v>256146</v>
      </c>
      <c r="D6079" s="2" t="s">
        <v>151</v>
      </c>
      <c r="F6079" s="4"/>
      <c r="G6079" s="1" t="b">
        <f t="shared" ca="1" si="96"/>
        <v>1</v>
      </c>
      <c r="H6079" s="1505" cm="1">
        <f t="array" aca="1" ref="H6079" ca="1">IF(I6079&lt;&gt;"",INDIRECT("'"&amp;I6079&amp;"'!"&amp;J6079),"")</f>
        <v>256146</v>
      </c>
      <c r="I6079" s="1510" t="s">
        <v>4916</v>
      </c>
      <c r="J6079" s="1506" t="s">
        <v>5547</v>
      </c>
      <c r="K6079" s="4"/>
    </row>
    <row r="6080" spans="1:11" ht="15">
      <c r="A6080">
        <v>6021</v>
      </c>
      <c r="B6080" s="721">
        <f>'Assets-Liab 5-6'!D7</f>
        <v>0</v>
      </c>
      <c r="D6080" s="2" t="s">
        <v>151</v>
      </c>
      <c r="F6080" s="4"/>
      <c r="G6080" s="1" t="b">
        <f t="shared" ca="1" si="96"/>
        <v>1</v>
      </c>
      <c r="H6080" s="1505" cm="1">
        <f t="array" aca="1" ref="H6080" ca="1">IF(I6080&lt;&gt;"",INDIRECT("'"&amp;I6080&amp;"'!"&amp;J6080),"")</f>
        <v>0</v>
      </c>
      <c r="I6080" s="1510" t="s">
        <v>4916</v>
      </c>
      <c r="J6080" s="1506" t="s">
        <v>5541</v>
      </c>
      <c r="K6080" s="4"/>
    </row>
    <row r="6081" spans="1:11" ht="15">
      <c r="A6081">
        <v>6022</v>
      </c>
      <c r="B6081" s="721">
        <f>'Assets-Liab 5-6'!E7</f>
        <v>0</v>
      </c>
      <c r="D6081" s="2" t="s">
        <v>151</v>
      </c>
      <c r="F6081" s="4"/>
      <c r="G6081" s="1" t="b">
        <f t="shared" ca="1" si="96"/>
        <v>1</v>
      </c>
      <c r="H6081" s="1505" cm="1">
        <f t="array" aca="1" ref="H6081" ca="1">IF(I6081&lt;&gt;"",INDIRECT("'"&amp;I6081&amp;"'!"&amp;J6081),"")</f>
        <v>0</v>
      </c>
      <c r="I6081" s="1510" t="s">
        <v>4916</v>
      </c>
      <c r="J6081" s="1506" t="s">
        <v>5559</v>
      </c>
      <c r="K6081" s="4"/>
    </row>
    <row r="6082" spans="1:11" ht="15">
      <c r="A6082">
        <v>6023</v>
      </c>
      <c r="B6082" s="721">
        <f>'Assets-Liab 5-6'!F7</f>
        <v>0</v>
      </c>
      <c r="D6082" s="2" t="s">
        <v>151</v>
      </c>
      <c r="F6082" s="4"/>
      <c r="G6082" s="1" t="b">
        <f t="shared" ca="1" si="96"/>
        <v>1</v>
      </c>
      <c r="H6082" s="1505" cm="1">
        <f t="array" aca="1" ref="H6082" ca="1">IF(I6082&lt;&gt;"",INDIRECT("'"&amp;I6082&amp;"'!"&amp;J6082),"")</f>
        <v>0</v>
      </c>
      <c r="I6082" s="1510" t="s">
        <v>4916</v>
      </c>
      <c r="J6082" s="1506" t="s">
        <v>5553</v>
      </c>
      <c r="K6082" s="4"/>
    </row>
    <row r="6083" spans="1:11" ht="15">
      <c r="A6083">
        <v>6024</v>
      </c>
      <c r="B6083" s="721">
        <f>'Assets-Liab 5-6'!G7</f>
        <v>0</v>
      </c>
      <c r="D6083" s="2" t="s">
        <v>151</v>
      </c>
      <c r="F6083" s="4"/>
      <c r="G6083" s="1" t="b">
        <f t="shared" ca="1" si="96"/>
        <v>1</v>
      </c>
      <c r="H6083" s="1505" cm="1">
        <f t="array" aca="1" ref="H6083" ca="1">IF(I6083&lt;&gt;"",INDIRECT("'"&amp;I6083&amp;"'!"&amp;J6083),"")</f>
        <v>0</v>
      </c>
      <c r="I6083" s="1510" t="s">
        <v>4916</v>
      </c>
      <c r="J6083" s="1506" t="s">
        <v>5638</v>
      </c>
      <c r="K6083" s="4"/>
    </row>
    <row r="6084" spans="1:11" ht="15">
      <c r="A6084">
        <v>6025</v>
      </c>
      <c r="B6084" s="721">
        <f>'Assets-Liab 5-6'!H7</f>
        <v>0</v>
      </c>
      <c r="D6084" s="2" t="s">
        <v>151</v>
      </c>
      <c r="F6084" s="4"/>
      <c r="G6084" s="1" t="b">
        <f t="shared" ca="1" si="96"/>
        <v>1</v>
      </c>
      <c r="H6084" s="1505" cm="1">
        <f t="array" aca="1" ref="H6084" ca="1">IF(I6084&lt;&gt;"",INDIRECT("'"&amp;I6084&amp;"'!"&amp;J6084),"")</f>
        <v>0</v>
      </c>
      <c r="I6084" s="1510" t="s">
        <v>4916</v>
      </c>
      <c r="J6084" s="1506" t="s">
        <v>5644</v>
      </c>
      <c r="K6084" s="4"/>
    </row>
    <row r="6085" spans="1:11" ht="15">
      <c r="A6085">
        <v>6026</v>
      </c>
      <c r="B6085" s="721">
        <f>'Assets-Liab 5-6'!I7</f>
        <v>0</v>
      </c>
      <c r="D6085" s="2" t="s">
        <v>151</v>
      </c>
      <c r="F6085" s="4"/>
      <c r="G6085" s="1" t="b">
        <f t="shared" ca="1" si="96"/>
        <v>1</v>
      </c>
      <c r="H6085" s="1505" cm="1">
        <f t="array" aca="1" ref="H6085" ca="1">IF(I6085&lt;&gt;"",INDIRECT("'"&amp;I6085&amp;"'!"&amp;J6085),"")</f>
        <v>0</v>
      </c>
      <c r="I6085" s="1510" t="s">
        <v>4916</v>
      </c>
      <c r="J6085" s="1506" t="s">
        <v>5998</v>
      </c>
      <c r="K6085" s="4"/>
    </row>
    <row r="6086" spans="1:11" ht="15">
      <c r="A6086">
        <v>6027</v>
      </c>
      <c r="B6086" s="721">
        <f>'Assets-Liab 5-6'!J7</f>
        <v>0</v>
      </c>
      <c r="D6086" s="2" t="s">
        <v>151</v>
      </c>
      <c r="F6086" s="4"/>
      <c r="G6086" s="1" t="b">
        <f t="shared" ca="1" si="96"/>
        <v>1</v>
      </c>
      <c r="H6086" s="1505" cm="1">
        <f t="array" aca="1" ref="H6086" ca="1">IF(I6086&lt;&gt;"",INDIRECT("'"&amp;I6086&amp;"'!"&amp;J6086),"")</f>
        <v>0</v>
      </c>
      <c r="I6086" s="1510" t="s">
        <v>4916</v>
      </c>
      <c r="J6086" s="1506" t="s">
        <v>6291</v>
      </c>
      <c r="K6086" s="4"/>
    </row>
    <row r="6087" spans="1:11" ht="15">
      <c r="A6087">
        <v>6028</v>
      </c>
      <c r="B6087" s="721">
        <f>'Assets-Liab 5-6'!K7</f>
        <v>0</v>
      </c>
      <c r="D6087" s="2" t="s">
        <v>151</v>
      </c>
      <c r="F6087" s="4"/>
      <c r="G6087" s="1" t="b">
        <f t="shared" ca="1" si="96"/>
        <v>1</v>
      </c>
      <c r="H6087" s="1505" cm="1">
        <f t="array" aca="1" ref="H6087" ca="1">IF(I6087&lt;&gt;"",INDIRECT("'"&amp;I6087&amp;"'!"&amp;J6087),"")</f>
        <v>0</v>
      </c>
      <c r="I6087" s="1510" t="s">
        <v>4916</v>
      </c>
      <c r="J6087" s="1506" t="s">
        <v>5884</v>
      </c>
      <c r="K6087" s="4"/>
    </row>
    <row r="6088" spans="1:11" ht="15">
      <c r="A6088">
        <v>6029</v>
      </c>
      <c r="B6088" s="721">
        <f>'Assets-Liab 5-6'!C8</f>
        <v>19656425</v>
      </c>
      <c r="D6088" s="2" t="s">
        <v>151</v>
      </c>
      <c r="F6088" s="4"/>
      <c r="G6088" s="1" t="b">
        <f t="shared" ca="1" si="96"/>
        <v>1</v>
      </c>
      <c r="H6088" s="1505" cm="1">
        <f t="array" aca="1" ref="H6088" ca="1">IF(I6088&lt;&gt;"",INDIRECT("'"&amp;I6088&amp;"'!"&amp;J6088),"")</f>
        <v>19656425</v>
      </c>
      <c r="I6088" s="1510" t="s">
        <v>4916</v>
      </c>
      <c r="J6088" s="1506" t="s">
        <v>5548</v>
      </c>
      <c r="K6088" s="4"/>
    </row>
    <row r="6089" spans="1:11" ht="15">
      <c r="A6089">
        <v>6030</v>
      </c>
      <c r="B6089" s="721">
        <f>'Assets-Liab 5-6'!D8</f>
        <v>0</v>
      </c>
      <c r="D6089" s="2" t="s">
        <v>151</v>
      </c>
      <c r="F6089" s="4"/>
      <c r="G6089" s="1" t="b">
        <f t="shared" ca="1" si="96"/>
        <v>1</v>
      </c>
      <c r="H6089" s="1505" cm="1">
        <f t="array" aca="1" ref="H6089" ca="1">IF(I6089&lt;&gt;"",INDIRECT("'"&amp;I6089&amp;"'!"&amp;J6089),"")</f>
        <v>0</v>
      </c>
      <c r="I6089" s="1510" t="s">
        <v>4916</v>
      </c>
      <c r="J6089" s="1506" t="s">
        <v>5542</v>
      </c>
      <c r="K6089" s="4"/>
    </row>
    <row r="6090" spans="1:11" ht="15">
      <c r="A6090">
        <v>6031</v>
      </c>
      <c r="B6090" s="721">
        <f>'Assets-Liab 5-6'!E8</f>
        <v>0</v>
      </c>
      <c r="D6090" s="2" t="s">
        <v>151</v>
      </c>
      <c r="F6090" s="4"/>
      <c r="G6090" s="1" t="b">
        <f t="shared" ca="1" si="96"/>
        <v>1</v>
      </c>
      <c r="H6090" s="1505" cm="1">
        <f t="array" aca="1" ref="H6090" ca="1">IF(I6090&lt;&gt;"",INDIRECT("'"&amp;I6090&amp;"'!"&amp;J6090),"")</f>
        <v>0</v>
      </c>
      <c r="I6090" s="1510" t="s">
        <v>4916</v>
      </c>
      <c r="J6090" s="1506" t="s">
        <v>5560</v>
      </c>
      <c r="K6090" s="4"/>
    </row>
    <row r="6091" spans="1:11" ht="15">
      <c r="A6091">
        <v>6032</v>
      </c>
      <c r="B6091" s="721">
        <f>'Assets-Liab 5-6'!F8</f>
        <v>19922529</v>
      </c>
      <c r="D6091" s="2" t="s">
        <v>151</v>
      </c>
      <c r="F6091" s="4"/>
      <c r="G6091" s="1" t="b">
        <f t="shared" ca="1" si="96"/>
        <v>1</v>
      </c>
      <c r="H6091" s="1505" cm="1">
        <f t="array" aca="1" ref="H6091" ca="1">IF(I6091&lt;&gt;"",INDIRECT("'"&amp;I6091&amp;"'!"&amp;J6091),"")</f>
        <v>19922529</v>
      </c>
      <c r="I6091" s="1510" t="s">
        <v>4916</v>
      </c>
      <c r="J6091" s="1506" t="s">
        <v>5554</v>
      </c>
      <c r="K6091" s="4"/>
    </row>
    <row r="6092" spans="1:11" ht="15">
      <c r="A6092">
        <v>6033</v>
      </c>
      <c r="B6092" s="721">
        <f>'Assets-Liab 5-6'!G8</f>
        <v>2004683</v>
      </c>
      <c r="D6092" s="2" t="s">
        <v>151</v>
      </c>
      <c r="F6092" s="4"/>
      <c r="G6092" s="1" t="b">
        <f t="shared" ca="1" si="96"/>
        <v>1</v>
      </c>
      <c r="H6092" s="1505" cm="1">
        <f t="array" aca="1" ref="H6092" ca="1">IF(I6092&lt;&gt;"",INDIRECT("'"&amp;I6092&amp;"'!"&amp;J6092),"")</f>
        <v>2004683</v>
      </c>
      <c r="I6092" s="1510" t="s">
        <v>4916</v>
      </c>
      <c r="J6092" s="1506" t="s">
        <v>5584</v>
      </c>
      <c r="K6092" s="4"/>
    </row>
    <row r="6093" spans="1:11" ht="15">
      <c r="A6093">
        <v>6034</v>
      </c>
      <c r="B6093" s="721">
        <f>'Assets-Liab 5-6'!H8</f>
        <v>0</v>
      </c>
      <c r="D6093" s="2" t="s">
        <v>151</v>
      </c>
      <c r="F6093" s="4"/>
      <c r="G6093" s="1" t="b">
        <f t="shared" ca="1" si="96"/>
        <v>1</v>
      </c>
      <c r="H6093" s="1505" cm="1">
        <f t="array" aca="1" ref="H6093" ca="1">IF(I6093&lt;&gt;"",INDIRECT("'"&amp;I6093&amp;"'!"&amp;J6093),"")</f>
        <v>0</v>
      </c>
      <c r="I6093" s="1510" t="s">
        <v>4916</v>
      </c>
      <c r="J6093" s="1506" t="s">
        <v>5606</v>
      </c>
      <c r="K6093" s="4"/>
    </row>
    <row r="6094" spans="1:11" ht="15">
      <c r="A6094">
        <v>6035</v>
      </c>
      <c r="B6094" s="721">
        <f>'Assets-Liab 5-6'!I8</f>
        <v>0</v>
      </c>
      <c r="D6094" s="2" t="s">
        <v>151</v>
      </c>
      <c r="F6094" s="4"/>
      <c r="G6094" s="1" t="b">
        <f t="shared" ca="1" si="96"/>
        <v>1</v>
      </c>
      <c r="H6094" s="1505" cm="1">
        <f t="array" aca="1" ref="H6094" ca="1">IF(I6094&lt;&gt;"",INDIRECT("'"&amp;I6094&amp;"'!"&amp;J6094),"")</f>
        <v>0</v>
      </c>
      <c r="I6094" s="1510" t="s">
        <v>4916</v>
      </c>
      <c r="J6094" s="1506" t="s">
        <v>5607</v>
      </c>
      <c r="K6094" s="4"/>
    </row>
    <row r="6095" spans="1:11" ht="15">
      <c r="A6095">
        <v>6036</v>
      </c>
      <c r="B6095" s="721">
        <f>'Assets-Liab 5-6'!J8</f>
        <v>0</v>
      </c>
      <c r="D6095" s="2" t="s">
        <v>151</v>
      </c>
      <c r="F6095" s="4"/>
      <c r="G6095" s="1" t="b">
        <f t="shared" ca="1" si="96"/>
        <v>1</v>
      </c>
      <c r="H6095" s="1505" cm="1">
        <f t="array" aca="1" ref="H6095" ca="1">IF(I6095&lt;&gt;"",INDIRECT("'"&amp;I6095&amp;"'!"&amp;J6095),"")</f>
        <v>0</v>
      </c>
      <c r="I6095" s="1510" t="s">
        <v>4916</v>
      </c>
      <c r="J6095" s="1506" t="s">
        <v>5610</v>
      </c>
      <c r="K6095" s="4"/>
    </row>
    <row r="6096" spans="1:11" ht="15">
      <c r="A6096">
        <v>6037</v>
      </c>
      <c r="B6096" s="721">
        <f>'Assets-Liab 5-6'!K8</f>
        <v>0</v>
      </c>
      <c r="D6096" s="2" t="s">
        <v>151</v>
      </c>
      <c r="F6096" s="4"/>
      <c r="G6096" s="1" t="b">
        <f t="shared" ca="1" si="96"/>
        <v>1</v>
      </c>
      <c r="H6096" s="1505" cm="1">
        <f t="array" aca="1" ref="H6096" ca="1">IF(I6096&lt;&gt;"",INDIRECT("'"&amp;I6096&amp;"'!"&amp;J6096),"")</f>
        <v>0</v>
      </c>
      <c r="I6096" s="1510" t="s">
        <v>4916</v>
      </c>
      <c r="J6096" s="1506" t="s">
        <v>5615</v>
      </c>
      <c r="K6096" s="4"/>
    </row>
    <row r="6097" spans="1:11" ht="15">
      <c r="A6097">
        <v>6038</v>
      </c>
      <c r="B6097" s="721">
        <f>'Assets-Liab 5-6'!C9</f>
        <v>385842</v>
      </c>
      <c r="D6097" s="2" t="s">
        <v>151</v>
      </c>
      <c r="F6097" s="4"/>
      <c r="G6097" s="1" t="b">
        <f t="shared" ca="1" si="96"/>
        <v>1</v>
      </c>
      <c r="H6097" s="1505" cm="1">
        <f t="array" aca="1" ref="H6097" ca="1">IF(I6097&lt;&gt;"",INDIRECT("'"&amp;I6097&amp;"'!"&amp;J6097),"")</f>
        <v>385842</v>
      </c>
      <c r="I6097" s="1510" t="s">
        <v>4916</v>
      </c>
      <c r="J6097" s="1506" t="s">
        <v>5549</v>
      </c>
      <c r="K6097" s="4"/>
    </row>
    <row r="6098" spans="1:11" ht="15">
      <c r="A6098">
        <v>6039</v>
      </c>
      <c r="B6098" s="721">
        <f>'Assets-Liab 5-6'!D9</f>
        <v>24320</v>
      </c>
      <c r="D6098" s="2" t="s">
        <v>151</v>
      </c>
      <c r="F6098" s="4"/>
      <c r="G6098" s="1" t="b">
        <f t="shared" ca="1" si="96"/>
        <v>1</v>
      </c>
      <c r="H6098" s="1505" cm="1">
        <f t="array" aca="1" ref="H6098" ca="1">IF(I6098&lt;&gt;"",INDIRECT("'"&amp;I6098&amp;"'!"&amp;J6098),"")</f>
        <v>24320</v>
      </c>
      <c r="I6098" s="1510" t="s">
        <v>4916</v>
      </c>
      <c r="J6098" s="1506" t="s">
        <v>5543</v>
      </c>
      <c r="K6098" s="4"/>
    </row>
    <row r="6099" spans="1:11" ht="15">
      <c r="A6099">
        <v>6040</v>
      </c>
      <c r="B6099" s="721">
        <f>'Assets-Liab 5-6'!E9</f>
        <v>0</v>
      </c>
      <c r="D6099" s="2" t="s">
        <v>151</v>
      </c>
      <c r="F6099" s="4"/>
      <c r="G6099" s="1" t="b">
        <f t="shared" ca="1" si="96"/>
        <v>1</v>
      </c>
      <c r="H6099" s="1505" cm="1">
        <f t="array" aca="1" ref="H6099" ca="1">IF(I6099&lt;&gt;"",INDIRECT("'"&amp;I6099&amp;"'!"&amp;J6099),"")</f>
        <v>0</v>
      </c>
      <c r="I6099" s="1510" t="s">
        <v>4916</v>
      </c>
      <c r="J6099" s="1506" t="s">
        <v>5562</v>
      </c>
      <c r="K6099" s="4"/>
    </row>
    <row r="6100" spans="1:11" ht="15">
      <c r="A6100">
        <v>6041</v>
      </c>
      <c r="B6100" s="721">
        <f>'Assets-Liab 5-6'!F9</f>
        <v>67384</v>
      </c>
      <c r="D6100" s="2" t="s">
        <v>151</v>
      </c>
      <c r="F6100" s="4"/>
      <c r="G6100" s="1" t="b">
        <f t="shared" ca="1" si="96"/>
        <v>1</v>
      </c>
      <c r="H6100" s="1505" cm="1">
        <f t="array" aca="1" ref="H6100" ca="1">IF(I6100&lt;&gt;"",INDIRECT("'"&amp;I6100&amp;"'!"&amp;J6100),"")</f>
        <v>67384</v>
      </c>
      <c r="I6100" s="1510" t="s">
        <v>4916</v>
      </c>
      <c r="J6100" s="1506" t="s">
        <v>5555</v>
      </c>
      <c r="K6100" s="4"/>
    </row>
    <row r="6101" spans="1:11" ht="15">
      <c r="A6101">
        <f>A6100+1</f>
        <v>6042</v>
      </c>
      <c r="B6101" s="721">
        <f>'Assets-Liab 5-6'!G9</f>
        <v>0</v>
      </c>
      <c r="D6101" s="2" t="s">
        <v>151</v>
      </c>
      <c r="F6101" s="4"/>
      <c r="G6101" s="1" t="b">
        <f t="shared" ca="1" si="96"/>
        <v>1</v>
      </c>
      <c r="H6101" s="1505" cm="1">
        <f t="array" aca="1" ref="H6101" ca="1">IF(I6101&lt;&gt;"",INDIRECT("'"&amp;I6101&amp;"'!"&amp;J6101),"")</f>
        <v>0</v>
      </c>
      <c r="I6101" s="1510" t="s">
        <v>4916</v>
      </c>
      <c r="J6101" s="1506" t="s">
        <v>5585</v>
      </c>
      <c r="K6101" s="4"/>
    </row>
    <row r="6102" spans="1:11" ht="15">
      <c r="A6102">
        <v>6043</v>
      </c>
      <c r="B6102" s="721">
        <f>'Assets-Liab 5-6'!H9</f>
        <v>40130</v>
      </c>
      <c r="D6102" s="2" t="s">
        <v>151</v>
      </c>
      <c r="F6102" s="4"/>
      <c r="G6102" s="1" t="b">
        <f t="shared" ca="1" si="96"/>
        <v>1</v>
      </c>
      <c r="H6102" s="1505" cm="1">
        <f t="array" aca="1" ref="H6102" ca="1">IF(I6102&lt;&gt;"",INDIRECT("'"&amp;I6102&amp;"'!"&amp;J6102),"")</f>
        <v>40130</v>
      </c>
      <c r="I6102" s="1510" t="s">
        <v>4916</v>
      </c>
      <c r="J6102" s="1506" t="s">
        <v>5591</v>
      </c>
      <c r="K6102" s="4"/>
    </row>
    <row r="6103" spans="1:11" ht="15">
      <c r="A6103">
        <v>6044</v>
      </c>
      <c r="B6103" s="721">
        <f>'Assets-Liab 5-6'!I9</f>
        <v>2422643</v>
      </c>
      <c r="D6103" s="2" t="s">
        <v>151</v>
      </c>
      <c r="F6103" s="4"/>
      <c r="G6103" s="1" t="b">
        <f t="shared" ca="1" si="96"/>
        <v>1</v>
      </c>
      <c r="H6103" s="1505" cm="1">
        <f t="array" aca="1" ref="H6103" ca="1">IF(I6103&lt;&gt;"",INDIRECT("'"&amp;I6103&amp;"'!"&amp;J6103),"")</f>
        <v>2422643</v>
      </c>
      <c r="I6103" s="1510" t="s">
        <v>4916</v>
      </c>
      <c r="J6103" s="1506" t="s">
        <v>6292</v>
      </c>
      <c r="K6103" s="4"/>
    </row>
    <row r="6104" spans="1:11" ht="15">
      <c r="A6104">
        <v>6045</v>
      </c>
      <c r="B6104" s="721">
        <f>'Assets-Liab 5-6'!J9</f>
        <v>0</v>
      </c>
      <c r="D6104" s="2" t="s">
        <v>151</v>
      </c>
      <c r="F6104" s="4"/>
      <c r="G6104" s="1" t="b">
        <f t="shared" ca="1" si="96"/>
        <v>1</v>
      </c>
      <c r="H6104" s="1505" cm="1">
        <f t="array" aca="1" ref="H6104" ca="1">IF(I6104&lt;&gt;"",INDIRECT("'"&amp;I6104&amp;"'!"&amp;J6104),"")</f>
        <v>0</v>
      </c>
      <c r="I6104" s="1510" t="s">
        <v>4916</v>
      </c>
      <c r="J6104" s="1506" t="s">
        <v>6293</v>
      </c>
      <c r="K6104" s="4"/>
    </row>
    <row r="6105" spans="1:11" ht="15">
      <c r="A6105">
        <v>6046</v>
      </c>
      <c r="B6105" s="721">
        <f>'Assets-Liab 5-6'!K9</f>
        <v>0</v>
      </c>
      <c r="D6105" s="2" t="s">
        <v>151</v>
      </c>
      <c r="F6105" s="4"/>
      <c r="G6105" s="1" t="b">
        <f t="shared" ca="1" si="96"/>
        <v>1</v>
      </c>
      <c r="H6105" s="1505" cm="1">
        <f t="array" aca="1" ref="H6105" ca="1">IF(I6105&lt;&gt;"",INDIRECT("'"&amp;I6105&amp;"'!"&amp;J6105),"")</f>
        <v>0</v>
      </c>
      <c r="I6105" s="1510" t="s">
        <v>4916</v>
      </c>
      <c r="J6105" s="1506" t="s">
        <v>5908</v>
      </c>
      <c r="K6105" s="4"/>
    </row>
    <row r="6106" spans="1:11" ht="15">
      <c r="A6106">
        <v>6047</v>
      </c>
      <c r="B6106" s="721">
        <f>'Assets-Liab 5-6'!L9</f>
        <v>0</v>
      </c>
      <c r="D6106" s="2" t="s">
        <v>151</v>
      </c>
      <c r="F6106" s="4"/>
      <c r="G6106" s="1" t="b">
        <f t="shared" ca="1" si="96"/>
        <v>1</v>
      </c>
      <c r="H6106" s="1505" cm="1">
        <f t="array" aca="1" ref="H6106" ca="1">IF(I6106&lt;&gt;"",INDIRECT("'"&amp;I6106&amp;"'!"&amp;J6106),"")</f>
        <v>0</v>
      </c>
      <c r="I6106" s="1510" t="s">
        <v>4916</v>
      </c>
      <c r="J6106" s="1506" t="s">
        <v>6294</v>
      </c>
      <c r="K6106" s="4"/>
    </row>
    <row r="6107" spans="1:11" ht="15">
      <c r="A6107">
        <v>6048</v>
      </c>
      <c r="B6107" s="721">
        <f>'Assets-Liab 5-6'!E10</f>
        <v>0</v>
      </c>
      <c r="D6107" s="2" t="s">
        <v>151</v>
      </c>
      <c r="F6107" s="4"/>
      <c r="G6107" s="1" t="b">
        <f t="shared" ca="1" si="96"/>
        <v>1</v>
      </c>
      <c r="H6107" s="1505" cm="1">
        <f t="array" aca="1" ref="H6107" ca="1">IF(I6107&lt;&gt;"",INDIRECT("'"&amp;I6107&amp;"'!"&amp;J6107),"")</f>
        <v>0</v>
      </c>
      <c r="I6107" s="1510" t="s">
        <v>4916</v>
      </c>
      <c r="J6107" s="1506" t="s">
        <v>5561</v>
      </c>
      <c r="K6107" s="4"/>
    </row>
    <row r="6108" spans="1:11" ht="15">
      <c r="A6108">
        <v>6049</v>
      </c>
      <c r="B6108" s="721">
        <f>'Assets-Liab 5-6'!G10</f>
        <v>0</v>
      </c>
      <c r="D6108" s="2" t="s">
        <v>151</v>
      </c>
      <c r="F6108" s="4"/>
      <c r="G6108" s="1" t="b">
        <f t="shared" ca="1" si="96"/>
        <v>1</v>
      </c>
      <c r="H6108" s="1505" cm="1">
        <f t="array" aca="1" ref="H6108" ca="1">IF(I6108&lt;&gt;"",INDIRECT("'"&amp;I6108&amp;"'!"&amp;J6108),"")</f>
        <v>0</v>
      </c>
      <c r="I6108" s="1510" t="s">
        <v>4916</v>
      </c>
      <c r="J6108" s="1506" t="s">
        <v>5764</v>
      </c>
      <c r="K6108" s="4"/>
    </row>
    <row r="6109" spans="1:11" ht="15">
      <c r="A6109">
        <v>6050</v>
      </c>
      <c r="B6109" s="721">
        <f>'Assets-Liab 5-6'!I10</f>
        <v>0</v>
      </c>
      <c r="D6109" s="2" t="s">
        <v>151</v>
      </c>
      <c r="F6109" s="4"/>
      <c r="G6109" s="1" t="b">
        <f t="shared" ca="1" si="96"/>
        <v>1</v>
      </c>
      <c r="H6109" s="1505" cm="1">
        <f t="array" aca="1" ref="H6109" ca="1">IF(I6109&lt;&gt;"",INDIRECT("'"&amp;I6109&amp;"'!"&amp;J6109),"")</f>
        <v>0</v>
      </c>
      <c r="I6109" s="1510" t="s">
        <v>4916</v>
      </c>
      <c r="J6109" s="1506" t="s">
        <v>5599</v>
      </c>
      <c r="K6109" s="4"/>
    </row>
    <row r="6110" spans="1:11" ht="15">
      <c r="A6110">
        <v>6051</v>
      </c>
      <c r="B6110" s="721">
        <f>'Assets-Liab 5-6'!J10</f>
        <v>0</v>
      </c>
      <c r="D6110" s="2" t="s">
        <v>151</v>
      </c>
      <c r="F6110" s="4"/>
      <c r="G6110" s="1" t="b">
        <f t="shared" ca="1" si="96"/>
        <v>1</v>
      </c>
      <c r="H6110" s="1505" cm="1">
        <f t="array" aca="1" ref="H6110" ca="1">IF(I6110&lt;&gt;"",INDIRECT("'"&amp;I6110&amp;"'!"&amp;J6110),"")</f>
        <v>0</v>
      </c>
      <c r="I6110" s="1510" t="s">
        <v>4916</v>
      </c>
      <c r="J6110" s="1506" t="s">
        <v>5611</v>
      </c>
      <c r="K6110" s="4"/>
    </row>
    <row r="6111" spans="1:11" ht="15">
      <c r="A6111">
        <v>6052</v>
      </c>
      <c r="B6111" s="721">
        <f>'Assets-Liab 5-6'!C11</f>
        <v>3656034</v>
      </c>
      <c r="D6111" s="2" t="s">
        <v>151</v>
      </c>
      <c r="F6111" s="4"/>
      <c r="G6111" s="1" t="b">
        <f t="shared" ca="1" si="96"/>
        <v>1</v>
      </c>
      <c r="H6111" s="1505" cm="1">
        <f t="array" aca="1" ref="H6111" ca="1">IF(I6111&lt;&gt;"",INDIRECT("'"&amp;I6111&amp;"'!"&amp;J6111),"")</f>
        <v>3656034</v>
      </c>
      <c r="I6111" s="1510" t="s">
        <v>4916</v>
      </c>
      <c r="J6111" s="1506" t="s">
        <v>5550</v>
      </c>
      <c r="K6111" s="4"/>
    </row>
    <row r="6112" spans="1:11" ht="15">
      <c r="A6112">
        <v>6053</v>
      </c>
      <c r="B6112" s="721">
        <f>'Assets-Liab 5-6'!D11</f>
        <v>0</v>
      </c>
      <c r="D6112" s="2" t="s">
        <v>151</v>
      </c>
      <c r="F6112" s="4"/>
      <c r="G6112" s="1" t="b">
        <f t="shared" ref="G6112:G6175" ca="1" si="97">H6112=B6112</f>
        <v>1</v>
      </c>
      <c r="H6112" s="1505" cm="1">
        <f t="array" aca="1" ref="H6112" ca="1">IF(I6112&lt;&gt;"",INDIRECT("'"&amp;I6112&amp;"'!"&amp;J6112),"")</f>
        <v>0</v>
      </c>
      <c r="I6112" s="1510" t="s">
        <v>4916</v>
      </c>
      <c r="J6112" s="1506" t="s">
        <v>5544</v>
      </c>
      <c r="K6112" s="4"/>
    </row>
    <row r="6113" spans="1:11" ht="15">
      <c r="A6113">
        <v>6054</v>
      </c>
      <c r="B6113" s="721">
        <f>'Assets-Liab 5-6'!E11</f>
        <v>0</v>
      </c>
      <c r="D6113" s="2" t="s">
        <v>151</v>
      </c>
      <c r="F6113" s="4"/>
      <c r="G6113" s="1" t="b">
        <f t="shared" ca="1" si="97"/>
        <v>1</v>
      </c>
      <c r="H6113" s="1505" cm="1">
        <f t="array" aca="1" ref="H6113" ca="1">IF(I6113&lt;&gt;"",INDIRECT("'"&amp;I6113&amp;"'!"&amp;J6113),"")</f>
        <v>0</v>
      </c>
      <c r="I6113" s="1510" t="s">
        <v>4916</v>
      </c>
      <c r="J6113" s="1506" t="s">
        <v>5563</v>
      </c>
      <c r="K6113" s="4"/>
    </row>
    <row r="6114" spans="1:11" ht="15">
      <c r="A6114">
        <v>6055</v>
      </c>
      <c r="B6114" s="721">
        <f>'Assets-Liab 5-6'!F11</f>
        <v>0</v>
      </c>
      <c r="D6114" s="2" t="s">
        <v>151</v>
      </c>
      <c r="F6114" s="4"/>
      <c r="G6114" s="1" t="b">
        <f t="shared" ca="1" si="97"/>
        <v>1</v>
      </c>
      <c r="H6114" s="1505" cm="1">
        <f t="array" aca="1" ref="H6114" ca="1">IF(I6114&lt;&gt;"",INDIRECT("'"&amp;I6114&amp;"'!"&amp;J6114),"")</f>
        <v>0</v>
      </c>
      <c r="I6114" s="1510" t="s">
        <v>4916</v>
      </c>
      <c r="J6114" s="1506" t="s">
        <v>5556</v>
      </c>
      <c r="K6114" s="4"/>
    </row>
    <row r="6115" spans="1:11" ht="15">
      <c r="A6115">
        <v>6056</v>
      </c>
      <c r="B6115" s="721">
        <f>'Assets-Liab 5-6'!G11</f>
        <v>0</v>
      </c>
      <c r="D6115" s="2" t="s">
        <v>151</v>
      </c>
      <c r="F6115" s="4"/>
      <c r="G6115" s="1" t="b">
        <f t="shared" ca="1" si="97"/>
        <v>1</v>
      </c>
      <c r="H6115" s="1505" cm="1">
        <f t="array" aca="1" ref="H6115" ca="1">IF(I6115&lt;&gt;"",INDIRECT("'"&amp;I6115&amp;"'!"&amp;J6115),"")</f>
        <v>0</v>
      </c>
      <c r="I6115" s="1510" t="s">
        <v>4916</v>
      </c>
      <c r="J6115" s="1506" t="s">
        <v>5586</v>
      </c>
      <c r="K6115" s="4"/>
    </row>
    <row r="6116" spans="1:11" ht="15">
      <c r="A6116">
        <v>6057</v>
      </c>
      <c r="B6116" s="721">
        <f>'Assets-Liab 5-6'!H11</f>
        <v>0</v>
      </c>
      <c r="D6116" s="2" t="s">
        <v>151</v>
      </c>
      <c r="F6116" s="4"/>
      <c r="G6116" s="1" t="b">
        <f t="shared" ca="1" si="97"/>
        <v>1</v>
      </c>
      <c r="H6116" s="1505" cm="1">
        <f t="array" aca="1" ref="H6116" ca="1">IF(I6116&lt;&gt;"",INDIRECT("'"&amp;I6116&amp;"'!"&amp;J6116),"")</f>
        <v>0</v>
      </c>
      <c r="I6116" s="1510" t="s">
        <v>4916</v>
      </c>
      <c r="J6116" s="1506" t="s">
        <v>5633</v>
      </c>
      <c r="K6116" s="4"/>
    </row>
    <row r="6117" spans="1:11" ht="15">
      <c r="A6117">
        <v>6058</v>
      </c>
      <c r="B6117" s="721">
        <f>'Assets-Liab 5-6'!I11</f>
        <v>0</v>
      </c>
      <c r="D6117" s="2" t="s">
        <v>151</v>
      </c>
      <c r="F6117" s="4"/>
      <c r="G6117" s="1" t="b">
        <f t="shared" ca="1" si="97"/>
        <v>1</v>
      </c>
      <c r="H6117" s="1505" cm="1">
        <f t="array" aca="1" ref="H6117" ca="1">IF(I6117&lt;&gt;"",INDIRECT("'"&amp;I6117&amp;"'!"&amp;J6117),"")</f>
        <v>0</v>
      </c>
      <c r="I6117" s="1510" t="s">
        <v>4916</v>
      </c>
      <c r="J6117" s="1506" t="s">
        <v>5598</v>
      </c>
      <c r="K6117" s="4"/>
    </row>
    <row r="6118" spans="1:11" ht="15">
      <c r="A6118">
        <v>6059</v>
      </c>
      <c r="B6118" s="721">
        <f>'Assets-Liab 5-6'!J11</f>
        <v>0</v>
      </c>
      <c r="D6118" s="2" t="s">
        <v>151</v>
      </c>
      <c r="F6118" s="4"/>
      <c r="G6118" s="1" t="b">
        <f t="shared" ca="1" si="97"/>
        <v>1</v>
      </c>
      <c r="H6118" s="1505" cm="1">
        <f t="array" aca="1" ref="H6118" ca="1">IF(I6118&lt;&gt;"",INDIRECT("'"&amp;I6118&amp;"'!"&amp;J6118),"")</f>
        <v>0</v>
      </c>
      <c r="I6118" s="1510" t="s">
        <v>4916</v>
      </c>
      <c r="J6118" s="1506" t="s">
        <v>6295</v>
      </c>
      <c r="K6118" s="4"/>
    </row>
    <row r="6119" spans="1:11" ht="15">
      <c r="A6119">
        <v>6060</v>
      </c>
      <c r="B6119" s="721">
        <f>'Assets-Liab 5-6'!K11</f>
        <v>0</v>
      </c>
      <c r="D6119" s="2" t="s">
        <v>151</v>
      </c>
      <c r="F6119" s="4"/>
      <c r="G6119" s="1" t="b">
        <f t="shared" ca="1" si="97"/>
        <v>1</v>
      </c>
      <c r="H6119" s="1505" cm="1">
        <f t="array" aca="1" ref="H6119" ca="1">IF(I6119&lt;&gt;"",INDIRECT("'"&amp;I6119&amp;"'!"&amp;J6119),"")</f>
        <v>0</v>
      </c>
      <c r="I6119" s="1510" t="s">
        <v>4916</v>
      </c>
      <c r="J6119" s="1506" t="s">
        <v>6281</v>
      </c>
      <c r="K6119" s="4"/>
    </row>
    <row r="6120" spans="1:11" ht="15">
      <c r="A6120">
        <v>6061</v>
      </c>
      <c r="B6120" s="721">
        <f>'Assets-Liab 5-6'!L11</f>
        <v>0</v>
      </c>
      <c r="D6120" s="2" t="s">
        <v>151</v>
      </c>
      <c r="F6120" s="4"/>
      <c r="G6120" s="1" t="b">
        <f t="shared" ca="1" si="97"/>
        <v>1</v>
      </c>
      <c r="H6120" s="1505" cm="1">
        <f t="array" aca="1" ref="H6120" ca="1">IF(I6120&lt;&gt;"",INDIRECT("'"&amp;I6120&amp;"'!"&amp;J6120),"")</f>
        <v>0</v>
      </c>
      <c r="I6120" s="1510" t="s">
        <v>4916</v>
      </c>
      <c r="J6120" s="1506" t="s">
        <v>6296</v>
      </c>
      <c r="K6120" s="4"/>
    </row>
    <row r="6121" spans="1:11" ht="15">
      <c r="A6121">
        <v>6062</v>
      </c>
      <c r="B6121" s="721">
        <f>'Assets-Liab 5-6'!J12</f>
        <v>0</v>
      </c>
      <c r="D6121" s="2" t="s">
        <v>151</v>
      </c>
      <c r="F6121" s="4"/>
      <c r="G6121" s="1" t="b">
        <f t="shared" ca="1" si="97"/>
        <v>1</v>
      </c>
      <c r="H6121" s="1505" cm="1">
        <f t="array" aca="1" ref="H6121" ca="1">IF(I6121&lt;&gt;"",INDIRECT("'"&amp;I6121&amp;"'!"&amp;J6121),"")</f>
        <v>0</v>
      </c>
      <c r="I6121" s="1510" t="s">
        <v>4916</v>
      </c>
      <c r="J6121" s="1506" t="s">
        <v>5612</v>
      </c>
      <c r="K6121" s="4"/>
    </row>
    <row r="6122" spans="1:11" ht="15">
      <c r="A6122">
        <v>6063</v>
      </c>
      <c r="B6122" s="721">
        <f>'Assets-Liab 5-6'!J13</f>
        <v>3246025</v>
      </c>
      <c r="D6122" s="2" t="s">
        <v>151</v>
      </c>
      <c r="F6122" s="4"/>
      <c r="G6122" s="1" t="b">
        <f t="shared" ca="1" si="97"/>
        <v>1</v>
      </c>
      <c r="H6122" s="1505" cm="1">
        <f t="array" aca="1" ref="H6122" ca="1">IF(I6122&lt;&gt;"",INDIRECT("'"&amp;I6122&amp;"'!"&amp;J6122),"")</f>
        <v>3246025</v>
      </c>
      <c r="I6122" s="1510" t="s">
        <v>4916</v>
      </c>
      <c r="J6122" s="1506" t="s">
        <v>5613</v>
      </c>
      <c r="K6122" s="4"/>
    </row>
    <row r="6123" spans="1:11" ht="15">
      <c r="A6123">
        <v>6064</v>
      </c>
      <c r="B6123" s="721">
        <f>'Assets-Liab 5-6'!C25</f>
        <v>0</v>
      </c>
      <c r="D6123" s="2" t="s">
        <v>151</v>
      </c>
      <c r="F6123" s="4"/>
      <c r="G6123" s="1" t="b">
        <f t="shared" ca="1" si="97"/>
        <v>1</v>
      </c>
      <c r="H6123" s="1505" cm="1">
        <f t="array" aca="1" ref="H6123" ca="1">IF(I6123&lt;&gt;"",INDIRECT("'"&amp;I6123&amp;"'!"&amp;J6123),"")</f>
        <v>0</v>
      </c>
      <c r="I6123" s="1510" t="s">
        <v>4916</v>
      </c>
      <c r="J6123" s="1506" t="s">
        <v>5657</v>
      </c>
      <c r="K6123" s="4"/>
    </row>
    <row r="6124" spans="1:11" ht="15">
      <c r="A6124">
        <v>6065</v>
      </c>
      <c r="B6124" s="721">
        <f>'Assets-Liab 5-6'!D25</f>
        <v>0</v>
      </c>
      <c r="D6124" s="2" t="s">
        <v>151</v>
      </c>
      <c r="F6124" s="4"/>
      <c r="G6124" s="1" t="b">
        <f t="shared" ca="1" si="97"/>
        <v>1</v>
      </c>
      <c r="H6124" s="1505" cm="1">
        <f t="array" aca="1" ref="H6124" ca="1">IF(I6124&lt;&gt;"",INDIRECT("'"&amp;I6124&amp;"'!"&amp;J6124),"")</f>
        <v>0</v>
      </c>
      <c r="I6124" s="1510" t="s">
        <v>4916</v>
      </c>
      <c r="J6124" s="1506" t="s">
        <v>5658</v>
      </c>
      <c r="K6124" s="4"/>
    </row>
    <row r="6125" spans="1:11" ht="15">
      <c r="A6125">
        <v>6066</v>
      </c>
      <c r="B6125" s="721">
        <f>'Assets-Liab 5-6'!E25</f>
        <v>0</v>
      </c>
      <c r="D6125" s="2" t="s">
        <v>151</v>
      </c>
      <c r="F6125" s="4"/>
      <c r="G6125" s="1" t="b">
        <f t="shared" ca="1" si="97"/>
        <v>1</v>
      </c>
      <c r="H6125" s="1505" cm="1">
        <f t="array" aca="1" ref="H6125" ca="1">IF(I6125&lt;&gt;"",INDIRECT("'"&amp;I6125&amp;"'!"&amp;J6125),"")</f>
        <v>0</v>
      </c>
      <c r="I6125" s="1510" t="s">
        <v>4916</v>
      </c>
      <c r="J6125" s="1506" t="s">
        <v>5659</v>
      </c>
      <c r="K6125" s="4"/>
    </row>
    <row r="6126" spans="1:11" ht="15">
      <c r="A6126">
        <v>6067</v>
      </c>
      <c r="B6126" s="721">
        <f>'Assets-Liab 5-6'!F25</f>
        <v>0</v>
      </c>
      <c r="D6126" s="2" t="s">
        <v>151</v>
      </c>
      <c r="F6126" s="4"/>
      <c r="G6126" s="1" t="b">
        <f t="shared" ca="1" si="97"/>
        <v>1</v>
      </c>
      <c r="H6126" s="1505" cm="1">
        <f t="array" aca="1" ref="H6126" ca="1">IF(I6126&lt;&gt;"",INDIRECT("'"&amp;I6126&amp;"'!"&amp;J6126),"")</f>
        <v>0</v>
      </c>
      <c r="I6126" s="1510" t="s">
        <v>4916</v>
      </c>
      <c r="J6126" s="1506" t="s">
        <v>5660</v>
      </c>
      <c r="K6126" s="4"/>
    </row>
    <row r="6127" spans="1:11" ht="15">
      <c r="A6127">
        <v>6068</v>
      </c>
      <c r="B6127" s="721">
        <f>'Assets-Liab 5-6'!G25</f>
        <v>0</v>
      </c>
      <c r="D6127" s="2" t="s">
        <v>151</v>
      </c>
      <c r="F6127" s="4"/>
      <c r="G6127" s="1" t="b">
        <f t="shared" ca="1" si="97"/>
        <v>1</v>
      </c>
      <c r="H6127" s="1505" cm="1">
        <f t="array" aca="1" ref="H6127" ca="1">IF(I6127&lt;&gt;"",INDIRECT("'"&amp;I6127&amp;"'!"&amp;J6127),"")</f>
        <v>0</v>
      </c>
      <c r="I6127" s="1510" t="s">
        <v>4916</v>
      </c>
      <c r="J6127" s="1506" t="s">
        <v>6297</v>
      </c>
      <c r="K6127" s="4"/>
    </row>
    <row r="6128" spans="1:11" ht="15">
      <c r="A6128">
        <v>6069</v>
      </c>
      <c r="B6128" s="721">
        <f>'Assets-Liab 5-6'!H25</f>
        <v>0</v>
      </c>
      <c r="D6128" s="2" t="s">
        <v>151</v>
      </c>
      <c r="F6128" s="4"/>
      <c r="G6128" s="1" t="b">
        <f t="shared" ca="1" si="97"/>
        <v>1</v>
      </c>
      <c r="H6128" s="1505" cm="1">
        <f t="array" aca="1" ref="H6128" ca="1">IF(I6128&lt;&gt;"",INDIRECT("'"&amp;I6128&amp;"'!"&amp;J6128),"")</f>
        <v>0</v>
      </c>
      <c r="I6128" s="1510" t="s">
        <v>4916</v>
      </c>
      <c r="J6128" s="1506" t="s">
        <v>6298</v>
      </c>
      <c r="K6128" s="4"/>
    </row>
    <row r="6129" spans="1:11" ht="15">
      <c r="A6129">
        <v>6070</v>
      </c>
      <c r="B6129" s="721">
        <f>'Assets-Liab 5-6'!J25</f>
        <v>256146</v>
      </c>
      <c r="D6129" s="2" t="s">
        <v>151</v>
      </c>
      <c r="F6129" s="4"/>
      <c r="G6129" s="1" t="b">
        <f t="shared" ca="1" si="97"/>
        <v>1</v>
      </c>
      <c r="H6129" s="1505" cm="1">
        <f t="array" aca="1" ref="H6129" ca="1">IF(I6129&lt;&gt;"",INDIRECT("'"&amp;I6129&amp;"'!"&amp;J6129),"")</f>
        <v>256146</v>
      </c>
      <c r="I6129" s="1510" t="s">
        <v>4916</v>
      </c>
      <c r="J6129" s="1506" t="s">
        <v>6299</v>
      </c>
      <c r="K6129" s="4"/>
    </row>
    <row r="6130" spans="1:11" ht="15">
      <c r="A6130">
        <v>6071</v>
      </c>
      <c r="B6130" s="721">
        <f>'Assets-Liab 5-6'!K25</f>
        <v>0</v>
      </c>
      <c r="D6130" s="2" t="s">
        <v>151</v>
      </c>
      <c r="F6130" s="4"/>
      <c r="G6130" s="1" t="b">
        <f t="shared" ca="1" si="97"/>
        <v>1</v>
      </c>
      <c r="H6130" s="1505" cm="1">
        <f t="array" aca="1" ref="H6130" ca="1">IF(I6130&lt;&gt;"",INDIRECT("'"&amp;I6130&amp;"'!"&amp;J6130),"")</f>
        <v>0</v>
      </c>
      <c r="I6130" s="1510" t="s">
        <v>4916</v>
      </c>
      <c r="J6130" s="1506" t="s">
        <v>6300</v>
      </c>
      <c r="K6130" s="4"/>
    </row>
    <row r="6131" spans="1:11" ht="15">
      <c r="A6131">
        <v>6072</v>
      </c>
      <c r="B6131" s="721">
        <f>'Assets-Liab 5-6'!C26</f>
        <v>0</v>
      </c>
      <c r="D6131" s="2" t="s">
        <v>151</v>
      </c>
      <c r="F6131" s="4"/>
      <c r="G6131" s="1" t="b">
        <f t="shared" ca="1" si="97"/>
        <v>1</v>
      </c>
      <c r="H6131" s="1505" cm="1">
        <f t="array" aca="1" ref="H6131" ca="1">IF(I6131&lt;&gt;"",INDIRECT("'"&amp;I6131&amp;"'!"&amp;J6131),"")</f>
        <v>0</v>
      </c>
      <c r="I6131" s="1510" t="s">
        <v>4916</v>
      </c>
      <c r="J6131" s="1506" t="s">
        <v>4988</v>
      </c>
      <c r="K6131" s="4"/>
    </row>
    <row r="6132" spans="1:11" ht="15">
      <c r="A6132">
        <v>6073</v>
      </c>
      <c r="B6132" s="721">
        <f>'Assets-Liab 5-6'!D26</f>
        <v>0</v>
      </c>
      <c r="D6132" s="2" t="s">
        <v>151</v>
      </c>
      <c r="F6132" s="4"/>
      <c r="G6132" s="1" t="b">
        <f t="shared" ca="1" si="97"/>
        <v>1</v>
      </c>
      <c r="H6132" s="1505" cm="1">
        <f t="array" aca="1" ref="H6132" ca="1">IF(I6132&lt;&gt;"",INDIRECT("'"&amp;I6132&amp;"'!"&amp;J6132),"")</f>
        <v>0</v>
      </c>
      <c r="I6132" s="1510" t="s">
        <v>4916</v>
      </c>
      <c r="J6132" s="1506" t="s">
        <v>4991</v>
      </c>
      <c r="K6132" s="4"/>
    </row>
    <row r="6133" spans="1:11" ht="15">
      <c r="A6133">
        <v>6074</v>
      </c>
      <c r="B6133" s="721">
        <f>'Assets-Liab 5-6'!E26</f>
        <v>0</v>
      </c>
      <c r="D6133" s="2" t="s">
        <v>151</v>
      </c>
      <c r="F6133" s="4"/>
      <c r="G6133" s="1" t="b">
        <f t="shared" ca="1" si="97"/>
        <v>1</v>
      </c>
      <c r="H6133" s="1505" cm="1">
        <f t="array" aca="1" ref="H6133" ca="1">IF(I6133&lt;&gt;"",INDIRECT("'"&amp;I6133&amp;"'!"&amp;J6133),"")</f>
        <v>0</v>
      </c>
      <c r="I6133" s="1510" t="s">
        <v>4916</v>
      </c>
      <c r="J6133" s="1506" t="s">
        <v>5811</v>
      </c>
      <c r="K6133" s="4"/>
    </row>
    <row r="6134" spans="1:11" ht="15">
      <c r="A6134">
        <v>6075</v>
      </c>
      <c r="B6134" s="721">
        <f>'Assets-Liab 5-6'!F26</f>
        <v>0</v>
      </c>
      <c r="D6134" s="2" t="s">
        <v>151</v>
      </c>
      <c r="F6134" s="4"/>
      <c r="G6134" s="1" t="b">
        <f t="shared" ca="1" si="97"/>
        <v>1</v>
      </c>
      <c r="H6134" s="1505" cm="1">
        <f t="array" aca="1" ref="H6134" ca="1">IF(I6134&lt;&gt;"",INDIRECT("'"&amp;I6134&amp;"'!"&amp;J6134),"")</f>
        <v>0</v>
      </c>
      <c r="I6134" s="1510" t="s">
        <v>4916</v>
      </c>
      <c r="J6134" s="1506" t="s">
        <v>5664</v>
      </c>
      <c r="K6134" s="4"/>
    </row>
    <row r="6135" spans="1:11" ht="15">
      <c r="A6135">
        <v>6076</v>
      </c>
      <c r="B6135" s="721">
        <f>'Assets-Liab 5-6'!G26</f>
        <v>0</v>
      </c>
      <c r="D6135" s="2" t="s">
        <v>151</v>
      </c>
      <c r="F6135" s="4"/>
      <c r="G6135" s="1" t="b">
        <f t="shared" ca="1" si="97"/>
        <v>1</v>
      </c>
      <c r="H6135" s="1505" cm="1">
        <f t="array" aca="1" ref="H6135" ca="1">IF(I6135&lt;&gt;"",INDIRECT("'"&amp;I6135&amp;"'!"&amp;J6135),"")</f>
        <v>0</v>
      </c>
      <c r="I6135" s="1510" t="s">
        <v>4916</v>
      </c>
      <c r="J6135" s="1506" t="s">
        <v>5812</v>
      </c>
      <c r="K6135" s="4"/>
    </row>
    <row r="6136" spans="1:11" ht="15">
      <c r="A6136">
        <v>6077</v>
      </c>
      <c r="B6136" s="721">
        <f>'Assets-Liab 5-6'!H26</f>
        <v>0</v>
      </c>
      <c r="D6136" s="2" t="s">
        <v>151</v>
      </c>
      <c r="F6136" s="4"/>
      <c r="G6136" s="1" t="b">
        <f t="shared" ca="1" si="97"/>
        <v>1</v>
      </c>
      <c r="H6136" s="1505" cm="1">
        <f t="array" aca="1" ref="H6136" ca="1">IF(I6136&lt;&gt;"",INDIRECT("'"&amp;I6136&amp;"'!"&amp;J6136),"")</f>
        <v>0</v>
      </c>
      <c r="I6136" s="1510" t="s">
        <v>4916</v>
      </c>
      <c r="J6136" s="1506" t="s">
        <v>5813</v>
      </c>
      <c r="K6136" s="4"/>
    </row>
    <row r="6137" spans="1:11" ht="15">
      <c r="A6137">
        <v>6078</v>
      </c>
      <c r="B6137" s="721">
        <f>'Assets-Liab 5-6'!I26</f>
        <v>0</v>
      </c>
      <c r="D6137" s="2" t="s">
        <v>151</v>
      </c>
      <c r="F6137" s="4"/>
      <c r="G6137" s="1" t="b">
        <f t="shared" ca="1" si="97"/>
        <v>1</v>
      </c>
      <c r="H6137" s="1505" cm="1">
        <f t="array" aca="1" ref="H6137" ca="1">IF(I6137&lt;&gt;"",INDIRECT("'"&amp;I6137&amp;"'!"&amp;J6137),"")</f>
        <v>0</v>
      </c>
      <c r="I6137" s="1510" t="s">
        <v>4916</v>
      </c>
      <c r="J6137" s="1506" t="s">
        <v>6301</v>
      </c>
      <c r="K6137" s="4"/>
    </row>
    <row r="6138" spans="1:11" ht="15">
      <c r="A6138">
        <v>6079</v>
      </c>
      <c r="B6138" s="721">
        <f>'Assets-Liab 5-6'!J26</f>
        <v>0</v>
      </c>
      <c r="D6138" s="2" t="s">
        <v>151</v>
      </c>
      <c r="F6138" s="4"/>
      <c r="G6138" s="1" t="b">
        <f t="shared" ca="1" si="97"/>
        <v>1</v>
      </c>
      <c r="H6138" s="1505" cm="1">
        <f t="array" aca="1" ref="H6138" ca="1">IF(I6138&lt;&gt;"",INDIRECT("'"&amp;I6138&amp;"'!"&amp;J6138),"")</f>
        <v>0</v>
      </c>
      <c r="I6138" s="1510" t="s">
        <v>4916</v>
      </c>
      <c r="J6138" s="1506" t="s">
        <v>6302</v>
      </c>
      <c r="K6138" s="4"/>
    </row>
    <row r="6139" spans="1:11" ht="15">
      <c r="A6139">
        <v>6080</v>
      </c>
      <c r="B6139" s="721">
        <f>'Assets-Liab 5-6'!K26</f>
        <v>0</v>
      </c>
      <c r="D6139" s="2" t="s">
        <v>151</v>
      </c>
      <c r="F6139" s="4"/>
      <c r="G6139" s="1" t="b">
        <f t="shared" ca="1" si="97"/>
        <v>1</v>
      </c>
      <c r="H6139" s="1505" cm="1">
        <f t="array" aca="1" ref="H6139" ca="1">IF(I6139&lt;&gt;"",INDIRECT("'"&amp;I6139&amp;"'!"&amp;J6139),"")</f>
        <v>0</v>
      </c>
      <c r="I6139" s="1510" t="s">
        <v>4916</v>
      </c>
      <c r="J6139" s="1506" t="s">
        <v>5825</v>
      </c>
      <c r="K6139" s="4"/>
    </row>
    <row r="6140" spans="1:11" ht="15">
      <c r="A6140">
        <v>6081</v>
      </c>
      <c r="B6140" s="721">
        <f>'Assets-Liab 5-6'!C27</f>
        <v>14580232</v>
      </c>
      <c r="D6140" s="2" t="s">
        <v>151</v>
      </c>
      <c r="F6140" s="4"/>
      <c r="G6140" s="1" t="b">
        <f t="shared" ca="1" si="97"/>
        <v>1</v>
      </c>
      <c r="H6140" s="1505" cm="1">
        <f t="array" aca="1" ref="H6140" ca="1">IF(I6140&lt;&gt;"",INDIRECT("'"&amp;I6140&amp;"'!"&amp;J6140),"")</f>
        <v>14580232</v>
      </c>
      <c r="I6140" s="1510" t="s">
        <v>4916</v>
      </c>
      <c r="J6140" s="1506" t="s">
        <v>6042</v>
      </c>
      <c r="K6140" s="4"/>
    </row>
    <row r="6141" spans="1:11" ht="15">
      <c r="A6141">
        <v>6082</v>
      </c>
      <c r="B6141" s="721">
        <f>'Assets-Liab 5-6'!D27</f>
        <v>15223844</v>
      </c>
      <c r="D6141" s="2" t="s">
        <v>151</v>
      </c>
      <c r="F6141" s="4"/>
      <c r="G6141" s="1" t="b">
        <f t="shared" ca="1" si="97"/>
        <v>1</v>
      </c>
      <c r="H6141" s="1505" cm="1">
        <f t="array" aca="1" ref="H6141" ca="1">IF(I6141&lt;&gt;"",INDIRECT("'"&amp;I6141&amp;"'!"&amp;J6141),"")</f>
        <v>15223844</v>
      </c>
      <c r="I6141" s="1510" t="s">
        <v>4916</v>
      </c>
      <c r="J6141" s="1506" t="s">
        <v>6043</v>
      </c>
      <c r="K6141" s="4"/>
    </row>
    <row r="6142" spans="1:11" ht="15">
      <c r="A6142">
        <v>6083</v>
      </c>
      <c r="B6142" s="721">
        <f>'Assets-Liab 5-6'!E27</f>
        <v>0</v>
      </c>
      <c r="D6142" s="2" t="s">
        <v>151</v>
      </c>
      <c r="F6142" s="4"/>
      <c r="G6142" s="1" t="b">
        <f t="shared" ca="1" si="97"/>
        <v>1</v>
      </c>
      <c r="H6142" s="1505" cm="1">
        <f t="array" aca="1" ref="H6142" ca="1">IF(I6142&lt;&gt;"",INDIRECT("'"&amp;I6142&amp;"'!"&amp;J6142),"")</f>
        <v>0</v>
      </c>
      <c r="I6142" s="1510" t="s">
        <v>4916</v>
      </c>
      <c r="J6142" s="1506" t="s">
        <v>6290</v>
      </c>
      <c r="K6142" s="4"/>
    </row>
    <row r="6143" spans="1:11" ht="15">
      <c r="A6143">
        <v>6084</v>
      </c>
      <c r="B6143" s="721">
        <f>'Assets-Liab 5-6'!F27</f>
        <v>451869</v>
      </c>
      <c r="D6143" s="2" t="s">
        <v>151</v>
      </c>
      <c r="F6143" s="4"/>
      <c r="G6143" s="1" t="b">
        <f t="shared" ca="1" si="97"/>
        <v>1</v>
      </c>
      <c r="H6143" s="1505" cm="1">
        <f t="array" aca="1" ref="H6143" ca="1">IF(I6143&lt;&gt;"",INDIRECT("'"&amp;I6143&amp;"'!"&amp;J6143),"")</f>
        <v>451869</v>
      </c>
      <c r="I6143" s="1510" t="s">
        <v>4916</v>
      </c>
      <c r="J6143" s="1506" t="s">
        <v>6044</v>
      </c>
      <c r="K6143" s="4"/>
    </row>
    <row r="6144" spans="1:11" ht="15">
      <c r="A6144">
        <v>6085</v>
      </c>
      <c r="B6144" s="721">
        <f>'Assets-Liab 5-6'!G27</f>
        <v>0</v>
      </c>
      <c r="D6144" s="2" t="s">
        <v>151</v>
      </c>
      <c r="F6144" s="4"/>
      <c r="G6144" s="1" t="b">
        <f t="shared" ca="1" si="97"/>
        <v>1</v>
      </c>
      <c r="H6144" s="1505" cm="1">
        <f t="array" aca="1" ref="H6144" ca="1">IF(I6144&lt;&gt;"",INDIRECT("'"&amp;I6144&amp;"'!"&amp;J6144),"")</f>
        <v>0</v>
      </c>
      <c r="I6144" s="1510" t="s">
        <v>4916</v>
      </c>
      <c r="J6144" s="1506" t="s">
        <v>6303</v>
      </c>
      <c r="K6144" s="4"/>
    </row>
    <row r="6145" spans="1:11" ht="15">
      <c r="A6145">
        <v>6086</v>
      </c>
      <c r="B6145" s="721">
        <f>'Assets-Liab 5-6'!H27</f>
        <v>90754</v>
      </c>
      <c r="D6145" s="2" t="s">
        <v>151</v>
      </c>
      <c r="F6145" s="4"/>
      <c r="G6145" s="1" t="b">
        <f t="shared" ca="1" si="97"/>
        <v>1</v>
      </c>
      <c r="H6145" s="1505" cm="1">
        <f t="array" aca="1" ref="H6145" ca="1">IF(I6145&lt;&gt;"",INDIRECT("'"&amp;I6145&amp;"'!"&amp;J6145),"")</f>
        <v>90754</v>
      </c>
      <c r="I6145" s="1510" t="s">
        <v>4916</v>
      </c>
      <c r="J6145" s="1506" t="s">
        <v>6304</v>
      </c>
      <c r="K6145" s="4"/>
    </row>
    <row r="6146" spans="1:11" ht="15">
      <c r="A6146">
        <v>6087</v>
      </c>
      <c r="B6146" s="721">
        <f>'Assets-Liab 5-6'!I27</f>
        <v>0</v>
      </c>
      <c r="D6146" s="2" t="s">
        <v>151</v>
      </c>
      <c r="F6146" s="4"/>
      <c r="G6146" s="1" t="b">
        <f t="shared" ca="1" si="97"/>
        <v>1</v>
      </c>
      <c r="H6146" s="1505" cm="1">
        <f t="array" aca="1" ref="H6146" ca="1">IF(I6146&lt;&gt;"",INDIRECT("'"&amp;I6146&amp;"'!"&amp;J6146),"")</f>
        <v>0</v>
      </c>
      <c r="I6146" s="1510" t="s">
        <v>4916</v>
      </c>
      <c r="J6146" s="1506" t="s">
        <v>6305</v>
      </c>
      <c r="K6146" s="4"/>
    </row>
    <row r="6147" spans="1:11" ht="15">
      <c r="A6147">
        <v>6088</v>
      </c>
      <c r="B6147" s="721">
        <f>'Assets-Liab 5-6'!J27</f>
        <v>10181</v>
      </c>
      <c r="D6147" s="2" t="s">
        <v>151</v>
      </c>
      <c r="F6147" s="4"/>
      <c r="G6147" s="1" t="b">
        <f t="shared" ca="1" si="97"/>
        <v>1</v>
      </c>
      <c r="H6147" s="1505" cm="1">
        <f t="array" aca="1" ref="H6147" ca="1">IF(I6147&lt;&gt;"",INDIRECT("'"&amp;I6147&amp;"'!"&amp;J6147),"")</f>
        <v>10181</v>
      </c>
      <c r="I6147" s="1510" t="s">
        <v>4916</v>
      </c>
      <c r="J6147" s="1506" t="s">
        <v>6306</v>
      </c>
      <c r="K6147" s="4"/>
    </row>
    <row r="6148" spans="1:11" ht="15">
      <c r="A6148">
        <v>6089</v>
      </c>
      <c r="B6148" s="721">
        <f>'Assets-Liab 5-6'!K27</f>
        <v>263554</v>
      </c>
      <c r="D6148" s="2" t="s">
        <v>151</v>
      </c>
      <c r="F6148" s="4"/>
      <c r="G6148" s="1" t="b">
        <f t="shared" ca="1" si="97"/>
        <v>1</v>
      </c>
      <c r="H6148" s="1505" cm="1">
        <f t="array" aca="1" ref="H6148" ca="1">IF(I6148&lt;&gt;"",INDIRECT("'"&amp;I6148&amp;"'!"&amp;J6148),"")</f>
        <v>263554</v>
      </c>
      <c r="I6148" s="1510" t="s">
        <v>4916</v>
      </c>
      <c r="J6148" s="1506" t="s">
        <v>6307</v>
      </c>
      <c r="K6148" s="4"/>
    </row>
    <row r="6149" spans="1:11" ht="15">
      <c r="A6149">
        <v>6090</v>
      </c>
      <c r="B6149" s="721">
        <f>'Assets-Liab 5-6'!C28</f>
        <v>0</v>
      </c>
      <c r="D6149" s="2" t="s">
        <v>151</v>
      </c>
      <c r="F6149" s="4"/>
      <c r="G6149" s="1" t="b">
        <f t="shared" ca="1" si="97"/>
        <v>1</v>
      </c>
      <c r="H6149" s="1505" cm="1">
        <f t="array" aca="1" ref="H6149" ca="1">IF(I6149&lt;&gt;"",INDIRECT("'"&amp;I6149&amp;"'!"&amp;J6149),"")</f>
        <v>0</v>
      </c>
      <c r="I6149" s="1510" t="s">
        <v>4916</v>
      </c>
      <c r="J6149" s="1506" t="s">
        <v>5661</v>
      </c>
      <c r="K6149" s="4"/>
    </row>
    <row r="6150" spans="1:11" ht="15">
      <c r="A6150">
        <v>6091</v>
      </c>
      <c r="B6150" s="721">
        <f>'Assets-Liab 5-6'!D28</f>
        <v>0</v>
      </c>
      <c r="D6150" s="2" t="s">
        <v>151</v>
      </c>
      <c r="F6150" s="4"/>
      <c r="G6150" s="1" t="b">
        <f t="shared" ca="1" si="97"/>
        <v>1</v>
      </c>
      <c r="H6150" s="1505" cm="1">
        <f t="array" aca="1" ref="H6150" ca="1">IF(I6150&lt;&gt;"",INDIRECT("'"&amp;I6150&amp;"'!"&amp;J6150),"")</f>
        <v>0</v>
      </c>
      <c r="I6150" s="1510" t="s">
        <v>4916</v>
      </c>
      <c r="J6150" s="1506" t="s">
        <v>5662</v>
      </c>
      <c r="K6150" s="4"/>
    </row>
    <row r="6151" spans="1:11" ht="15">
      <c r="A6151">
        <v>6092</v>
      </c>
      <c r="B6151" s="721">
        <f>'Assets-Liab 5-6'!E28</f>
        <v>0</v>
      </c>
      <c r="D6151" s="2" t="s">
        <v>151</v>
      </c>
      <c r="F6151" s="4"/>
      <c r="G6151" s="1" t="b">
        <f t="shared" ca="1" si="97"/>
        <v>1</v>
      </c>
      <c r="H6151" s="1505" cm="1">
        <f t="array" aca="1" ref="H6151" ca="1">IF(I6151&lt;&gt;"",INDIRECT("'"&amp;I6151&amp;"'!"&amp;J6151),"")</f>
        <v>0</v>
      </c>
      <c r="I6151" s="1510" t="s">
        <v>4916</v>
      </c>
      <c r="J6151" s="1506" t="s">
        <v>5663</v>
      </c>
      <c r="K6151" s="4"/>
    </row>
    <row r="6152" spans="1:11" ht="15">
      <c r="A6152">
        <v>6093</v>
      </c>
      <c r="B6152" s="721">
        <f>'Assets-Liab 5-6'!F28</f>
        <v>0</v>
      </c>
      <c r="D6152" s="2" t="s">
        <v>151</v>
      </c>
      <c r="F6152" s="4"/>
      <c r="G6152" s="1" t="b">
        <f t="shared" ca="1" si="97"/>
        <v>1</v>
      </c>
      <c r="H6152" s="1505" cm="1">
        <f t="array" aca="1" ref="H6152" ca="1">IF(I6152&lt;&gt;"",INDIRECT("'"&amp;I6152&amp;"'!"&amp;J6152),"")</f>
        <v>0</v>
      </c>
      <c r="I6152" s="1510" t="s">
        <v>4916</v>
      </c>
      <c r="J6152" s="1506" t="s">
        <v>5665</v>
      </c>
      <c r="K6152" s="4"/>
    </row>
    <row r="6153" spans="1:11" ht="15">
      <c r="A6153">
        <v>6094</v>
      </c>
      <c r="B6153" s="721">
        <f>'Assets-Liab 5-6'!G28</f>
        <v>0</v>
      </c>
      <c r="D6153" s="2" t="s">
        <v>151</v>
      </c>
      <c r="F6153" s="4"/>
      <c r="G6153" s="1" t="b">
        <f t="shared" ca="1" si="97"/>
        <v>1</v>
      </c>
      <c r="H6153" s="1505" cm="1">
        <f t="array" aca="1" ref="H6153" ca="1">IF(I6153&lt;&gt;"",INDIRECT("'"&amp;I6153&amp;"'!"&amp;J6153),"")</f>
        <v>0</v>
      </c>
      <c r="I6153" s="1510" t="s">
        <v>4916</v>
      </c>
      <c r="J6153" s="1506" t="s">
        <v>5666</v>
      </c>
      <c r="K6153" s="4"/>
    </row>
    <row r="6154" spans="1:11" ht="15">
      <c r="A6154">
        <v>6095</v>
      </c>
      <c r="B6154" s="721">
        <f>'Assets-Liab 5-6'!H28</f>
        <v>0</v>
      </c>
      <c r="D6154" s="2" t="s">
        <v>151</v>
      </c>
      <c r="F6154" s="4"/>
      <c r="G6154" s="1" t="b">
        <f t="shared" ca="1" si="97"/>
        <v>1</v>
      </c>
      <c r="H6154" s="1505" cm="1">
        <f t="array" aca="1" ref="H6154" ca="1">IF(I6154&lt;&gt;"",INDIRECT("'"&amp;I6154&amp;"'!"&amp;J6154),"")</f>
        <v>0</v>
      </c>
      <c r="I6154" s="1510" t="s">
        <v>4916</v>
      </c>
      <c r="J6154" s="1506" t="s">
        <v>5667</v>
      </c>
      <c r="K6154" s="4"/>
    </row>
    <row r="6155" spans="1:11" ht="15">
      <c r="A6155">
        <v>6096</v>
      </c>
      <c r="B6155" s="721">
        <f>'Assets-Liab 5-6'!I28</f>
        <v>0</v>
      </c>
      <c r="D6155" s="2" t="s">
        <v>151</v>
      </c>
      <c r="F6155" s="4"/>
      <c r="G6155" s="1" t="b">
        <f t="shared" ca="1" si="97"/>
        <v>1</v>
      </c>
      <c r="H6155" s="1505" cm="1">
        <f t="array" aca="1" ref="H6155" ca="1">IF(I6155&lt;&gt;"",INDIRECT("'"&amp;I6155&amp;"'!"&amp;J6155),"")</f>
        <v>0</v>
      </c>
      <c r="I6155" s="1510" t="s">
        <v>4916</v>
      </c>
      <c r="J6155" s="1506" t="s">
        <v>5668</v>
      </c>
      <c r="K6155" s="4"/>
    </row>
    <row r="6156" spans="1:11" ht="15">
      <c r="A6156">
        <v>6097</v>
      </c>
      <c r="B6156" s="721">
        <f>'Assets-Liab 5-6'!J28</f>
        <v>0</v>
      </c>
      <c r="D6156" s="2" t="s">
        <v>151</v>
      </c>
      <c r="F6156" s="4"/>
      <c r="G6156" s="1" t="b">
        <f t="shared" ca="1" si="97"/>
        <v>1</v>
      </c>
      <c r="H6156" s="1505" cm="1">
        <f t="array" aca="1" ref="H6156" ca="1">IF(I6156&lt;&gt;"",INDIRECT("'"&amp;I6156&amp;"'!"&amp;J6156),"")</f>
        <v>0</v>
      </c>
      <c r="I6156" s="1510" t="s">
        <v>4916</v>
      </c>
      <c r="J6156" s="1506" t="s">
        <v>6308</v>
      </c>
      <c r="K6156" s="4"/>
    </row>
    <row r="6157" spans="1:11" ht="15">
      <c r="A6157">
        <v>6098</v>
      </c>
      <c r="B6157" s="721">
        <f>'Assets-Liab 5-6'!K28</f>
        <v>0</v>
      </c>
      <c r="D6157" s="2" t="s">
        <v>151</v>
      </c>
      <c r="F6157" s="4"/>
      <c r="G6157" s="1" t="b">
        <f t="shared" ca="1" si="97"/>
        <v>1</v>
      </c>
      <c r="H6157" s="1505" cm="1">
        <f t="array" aca="1" ref="H6157" ca="1">IF(I6157&lt;&gt;"",INDIRECT("'"&amp;I6157&amp;"'!"&amp;J6157),"")</f>
        <v>0</v>
      </c>
      <c r="I6157" s="1510" t="s">
        <v>4916</v>
      </c>
      <c r="J6157" s="1506" t="s">
        <v>5826</v>
      </c>
      <c r="K6157" s="4"/>
    </row>
    <row r="6158" spans="1:11" ht="15">
      <c r="A6158">
        <v>6099</v>
      </c>
      <c r="B6158" s="721">
        <f>'Assets-Liab 5-6'!C29</f>
        <v>0</v>
      </c>
      <c r="D6158" s="2" t="s">
        <v>151</v>
      </c>
      <c r="F6158" s="4"/>
      <c r="G6158" s="1" t="b">
        <f t="shared" ca="1" si="97"/>
        <v>1</v>
      </c>
      <c r="H6158" s="1505" cm="1">
        <f t="array" aca="1" ref="H6158" ca="1">IF(I6158&lt;&gt;"",INDIRECT("'"&amp;I6158&amp;"'!"&amp;J6158),"")</f>
        <v>0</v>
      </c>
      <c r="I6158" s="1510" t="s">
        <v>4916</v>
      </c>
      <c r="J6158" s="1506" t="s">
        <v>6052</v>
      </c>
      <c r="K6158" s="4"/>
    </row>
    <row r="6159" spans="1:11" ht="15">
      <c r="A6159">
        <v>6100</v>
      </c>
      <c r="B6159" s="721">
        <f>'Assets-Liab 5-6'!D29</f>
        <v>0</v>
      </c>
      <c r="D6159" s="2" t="s">
        <v>151</v>
      </c>
      <c r="F6159" s="4"/>
      <c r="G6159" s="1" t="b">
        <f t="shared" ca="1" si="97"/>
        <v>1</v>
      </c>
      <c r="H6159" s="1505" cm="1">
        <f t="array" aca="1" ref="H6159" ca="1">IF(I6159&lt;&gt;"",INDIRECT("'"&amp;I6159&amp;"'!"&amp;J6159),"")</f>
        <v>0</v>
      </c>
      <c r="I6159" s="1510" t="s">
        <v>4916</v>
      </c>
      <c r="J6159" s="1506" t="s">
        <v>5774</v>
      </c>
      <c r="K6159" s="4"/>
    </row>
    <row r="6160" spans="1:11" ht="15">
      <c r="A6160">
        <v>6101</v>
      </c>
      <c r="B6160" s="721">
        <f>'Assets-Liab 5-6'!E29</f>
        <v>0</v>
      </c>
      <c r="D6160" s="2" t="s">
        <v>151</v>
      </c>
      <c r="F6160" s="4"/>
      <c r="G6160" s="1" t="b">
        <f t="shared" ca="1" si="97"/>
        <v>1</v>
      </c>
      <c r="H6160" s="1505" cm="1">
        <f t="array" aca="1" ref="H6160" ca="1">IF(I6160&lt;&gt;"",INDIRECT("'"&amp;I6160&amp;"'!"&amp;J6160),"")</f>
        <v>0</v>
      </c>
      <c r="I6160" s="1510" t="s">
        <v>4916</v>
      </c>
      <c r="J6160" s="1506" t="s">
        <v>6309</v>
      </c>
      <c r="K6160" s="4"/>
    </row>
    <row r="6161" spans="1:11" ht="15">
      <c r="A6161">
        <v>6102</v>
      </c>
      <c r="B6161" s="721">
        <f>'Assets-Liab 5-6'!F29</f>
        <v>0</v>
      </c>
      <c r="D6161" s="2" t="s">
        <v>151</v>
      </c>
      <c r="F6161" s="4"/>
      <c r="G6161" s="1" t="b">
        <f t="shared" ca="1" si="97"/>
        <v>1</v>
      </c>
      <c r="H6161" s="1505" cm="1">
        <f t="array" aca="1" ref="H6161" ca="1">IF(I6161&lt;&gt;"",INDIRECT("'"&amp;I6161&amp;"'!"&amp;J6161),"")</f>
        <v>0</v>
      </c>
      <c r="I6161" s="1510" t="s">
        <v>4916</v>
      </c>
      <c r="J6161" s="1506" t="s">
        <v>6310</v>
      </c>
      <c r="K6161" s="4"/>
    </row>
    <row r="6162" spans="1:11" ht="15">
      <c r="A6162">
        <v>6103</v>
      </c>
      <c r="B6162" s="721">
        <f>'Assets-Liab 5-6'!G29</f>
        <v>0</v>
      </c>
      <c r="D6162" s="2" t="s">
        <v>151</v>
      </c>
      <c r="F6162" s="4"/>
      <c r="G6162" s="1" t="b">
        <f t="shared" ca="1" si="97"/>
        <v>1</v>
      </c>
      <c r="H6162" s="1505" cm="1">
        <f t="array" aca="1" ref="H6162" ca="1">IF(I6162&lt;&gt;"",INDIRECT("'"&amp;I6162&amp;"'!"&amp;J6162),"")</f>
        <v>0</v>
      </c>
      <c r="I6162" s="1510" t="s">
        <v>4916</v>
      </c>
      <c r="J6162" s="1506" t="s">
        <v>6311</v>
      </c>
      <c r="K6162" s="4"/>
    </row>
    <row r="6163" spans="1:11" ht="15">
      <c r="A6163">
        <v>6104</v>
      </c>
      <c r="B6163" s="721">
        <f>'Assets-Liab 5-6'!H29</f>
        <v>0</v>
      </c>
      <c r="D6163" s="2" t="s">
        <v>151</v>
      </c>
      <c r="F6163" s="4"/>
      <c r="G6163" s="1" t="b">
        <f t="shared" ca="1" si="97"/>
        <v>1</v>
      </c>
      <c r="H6163" s="1505" cm="1">
        <f t="array" aca="1" ref="H6163" ca="1">IF(I6163&lt;&gt;"",INDIRECT("'"&amp;I6163&amp;"'!"&amp;J6163),"")</f>
        <v>0</v>
      </c>
      <c r="I6163" s="1510" t="s">
        <v>4916</v>
      </c>
      <c r="J6163" s="1506" t="s">
        <v>6312</v>
      </c>
      <c r="K6163" s="4"/>
    </row>
    <row r="6164" spans="1:11" ht="15">
      <c r="A6164">
        <v>6105</v>
      </c>
      <c r="B6164" s="721">
        <f>'Assets-Liab 5-6'!I29</f>
        <v>0</v>
      </c>
      <c r="D6164" s="2" t="s">
        <v>151</v>
      </c>
      <c r="F6164" s="4"/>
      <c r="G6164" s="1" t="b">
        <f t="shared" ca="1" si="97"/>
        <v>1</v>
      </c>
      <c r="H6164" s="1505" cm="1">
        <f t="array" aca="1" ref="H6164" ca="1">IF(I6164&lt;&gt;"",INDIRECT("'"&amp;I6164&amp;"'!"&amp;J6164),"")</f>
        <v>0</v>
      </c>
      <c r="I6164" s="1510" t="s">
        <v>4916</v>
      </c>
      <c r="J6164" s="1506" t="s">
        <v>6313</v>
      </c>
      <c r="K6164" s="4"/>
    </row>
    <row r="6165" spans="1:11" ht="15">
      <c r="A6165">
        <v>6106</v>
      </c>
      <c r="B6165" s="721">
        <f>'Assets-Liab 5-6'!J29</f>
        <v>0</v>
      </c>
      <c r="D6165" s="2" t="s">
        <v>151</v>
      </c>
      <c r="F6165" s="4"/>
      <c r="G6165" s="1" t="b">
        <f t="shared" ca="1" si="97"/>
        <v>1</v>
      </c>
      <c r="H6165" s="1505" cm="1">
        <f t="array" aca="1" ref="H6165" ca="1">IF(I6165&lt;&gt;"",INDIRECT("'"&amp;I6165&amp;"'!"&amp;J6165),"")</f>
        <v>0</v>
      </c>
      <c r="I6165" s="1510" t="s">
        <v>4916</v>
      </c>
      <c r="J6165" s="1506" t="s">
        <v>6314</v>
      </c>
      <c r="K6165" s="4"/>
    </row>
    <row r="6166" spans="1:11" ht="15">
      <c r="A6166">
        <v>6107</v>
      </c>
      <c r="B6166" s="721">
        <f>'Assets-Liab 5-6'!K29</f>
        <v>0</v>
      </c>
      <c r="D6166" s="2" t="s">
        <v>151</v>
      </c>
      <c r="F6166" s="4"/>
      <c r="G6166" s="1" t="b">
        <f t="shared" ca="1" si="97"/>
        <v>1</v>
      </c>
      <c r="H6166" s="1505" cm="1">
        <f t="array" aca="1" ref="H6166" ca="1">IF(I6166&lt;&gt;"",INDIRECT("'"&amp;I6166&amp;"'!"&amp;J6166),"")</f>
        <v>0</v>
      </c>
      <c r="I6166" s="1510" t="s">
        <v>4916</v>
      </c>
      <c r="J6166" s="1506" t="s">
        <v>6315</v>
      </c>
      <c r="K6166" s="4"/>
    </row>
    <row r="6167" spans="1:11" ht="15">
      <c r="A6167">
        <v>6108</v>
      </c>
      <c r="B6167" s="721">
        <f>'Assets-Liab 5-6'!C30</f>
        <v>34515527</v>
      </c>
      <c r="D6167" s="2" t="s">
        <v>151</v>
      </c>
      <c r="F6167" s="4"/>
      <c r="G6167" s="1" t="b">
        <f t="shared" ca="1" si="97"/>
        <v>1</v>
      </c>
      <c r="H6167" s="1505" cm="1">
        <f t="array" aca="1" ref="H6167" ca="1">IF(I6167&lt;&gt;"",INDIRECT("'"&amp;I6167&amp;"'!"&amp;J6167),"")</f>
        <v>34515527</v>
      </c>
      <c r="I6167" s="1510" t="s">
        <v>4916</v>
      </c>
      <c r="J6167" s="1506" t="s">
        <v>6053</v>
      </c>
      <c r="K6167" s="4"/>
    </row>
    <row r="6168" spans="1:11" ht="15">
      <c r="A6168">
        <v>6109</v>
      </c>
      <c r="B6168" s="721">
        <f>'Assets-Liab 5-6'!D30</f>
        <v>522774</v>
      </c>
      <c r="D6168" s="2" t="s">
        <v>151</v>
      </c>
      <c r="F6168" s="4"/>
      <c r="G6168" s="1" t="b">
        <f t="shared" ca="1" si="97"/>
        <v>1</v>
      </c>
      <c r="H6168" s="1505" cm="1">
        <f t="array" aca="1" ref="H6168" ca="1">IF(I6168&lt;&gt;"",INDIRECT("'"&amp;I6168&amp;"'!"&amp;J6168),"")</f>
        <v>522774</v>
      </c>
      <c r="I6168" s="1510" t="s">
        <v>4916</v>
      </c>
      <c r="J6168" s="1506" t="s">
        <v>5881</v>
      </c>
      <c r="K6168" s="4"/>
    </row>
    <row r="6169" spans="1:11" ht="15">
      <c r="A6169">
        <v>6110</v>
      </c>
      <c r="B6169" s="721">
        <f>'Assets-Liab 5-6'!E30</f>
        <v>0</v>
      </c>
      <c r="D6169" s="2" t="s">
        <v>151</v>
      </c>
      <c r="F6169" s="4"/>
      <c r="G6169" s="1" t="b">
        <f t="shared" ca="1" si="97"/>
        <v>1</v>
      </c>
      <c r="H6169" s="1505" cm="1">
        <f t="array" aca="1" ref="H6169" ca="1">IF(I6169&lt;&gt;"",INDIRECT("'"&amp;I6169&amp;"'!"&amp;J6169),"")</f>
        <v>0</v>
      </c>
      <c r="I6169" s="1510" t="s">
        <v>4916</v>
      </c>
      <c r="J6169" s="1506" t="s">
        <v>6316</v>
      </c>
      <c r="K6169" s="4"/>
    </row>
    <row r="6170" spans="1:11" ht="15">
      <c r="A6170">
        <v>6111</v>
      </c>
      <c r="B6170" s="721">
        <f>'Assets-Liab 5-6'!F30</f>
        <v>379724</v>
      </c>
      <c r="D6170" s="2" t="s">
        <v>151</v>
      </c>
      <c r="F6170" s="4"/>
      <c r="G6170" s="1" t="b">
        <f t="shared" ca="1" si="97"/>
        <v>1</v>
      </c>
      <c r="H6170" s="1505" cm="1">
        <f t="array" aca="1" ref="H6170" ca="1">IF(I6170&lt;&gt;"",INDIRECT("'"&amp;I6170&amp;"'!"&amp;J6170),"")</f>
        <v>379724</v>
      </c>
      <c r="I6170" s="1510" t="s">
        <v>4916</v>
      </c>
      <c r="J6170" s="1506" t="s">
        <v>6317</v>
      </c>
      <c r="K6170" s="4"/>
    </row>
    <row r="6171" spans="1:11" ht="15">
      <c r="A6171">
        <v>6112</v>
      </c>
      <c r="B6171" s="721">
        <f>'Assets-Liab 5-6'!G30</f>
        <v>618634</v>
      </c>
      <c r="D6171" s="2" t="s">
        <v>151</v>
      </c>
      <c r="F6171" s="4"/>
      <c r="G6171" s="1" t="b">
        <f t="shared" ca="1" si="97"/>
        <v>1</v>
      </c>
      <c r="H6171" s="1505" cm="1">
        <f t="array" aca="1" ref="H6171" ca="1">IF(I6171&lt;&gt;"",INDIRECT("'"&amp;I6171&amp;"'!"&amp;J6171),"")</f>
        <v>618634</v>
      </c>
      <c r="I6171" s="1510" t="s">
        <v>4916</v>
      </c>
      <c r="J6171" s="1506" t="s">
        <v>6318</v>
      </c>
      <c r="K6171" s="4"/>
    </row>
    <row r="6172" spans="1:11" ht="15">
      <c r="A6172">
        <v>6113</v>
      </c>
      <c r="B6172" s="721">
        <f>'Assets-Liab 5-6'!H30</f>
        <v>0</v>
      </c>
      <c r="D6172" s="2" t="s">
        <v>151</v>
      </c>
      <c r="F6172" s="4"/>
      <c r="G6172" s="1" t="b">
        <f t="shared" ca="1" si="97"/>
        <v>1</v>
      </c>
      <c r="H6172" s="1505" cm="1">
        <f t="array" aca="1" ref="H6172" ca="1">IF(I6172&lt;&gt;"",INDIRECT("'"&amp;I6172&amp;"'!"&amp;J6172),"")</f>
        <v>0</v>
      </c>
      <c r="I6172" s="1510" t="s">
        <v>4916</v>
      </c>
      <c r="J6172" s="1506" t="s">
        <v>6319</v>
      </c>
      <c r="K6172" s="4"/>
    </row>
    <row r="6173" spans="1:11" ht="15">
      <c r="A6173">
        <v>6114</v>
      </c>
      <c r="B6173" s="721">
        <f>'Assets-Liab 5-6'!I30</f>
        <v>0</v>
      </c>
      <c r="D6173" s="2" t="s">
        <v>151</v>
      </c>
      <c r="F6173" s="4"/>
      <c r="G6173" s="1" t="b">
        <f t="shared" ca="1" si="97"/>
        <v>1</v>
      </c>
      <c r="H6173" s="1505" cm="1">
        <f t="array" aca="1" ref="H6173" ca="1">IF(I6173&lt;&gt;"",INDIRECT("'"&amp;I6173&amp;"'!"&amp;J6173),"")</f>
        <v>0</v>
      </c>
      <c r="I6173" s="1510" t="s">
        <v>4916</v>
      </c>
      <c r="J6173" s="1506" t="s">
        <v>6320</v>
      </c>
      <c r="K6173" s="4"/>
    </row>
    <row r="6174" spans="1:11" ht="15">
      <c r="A6174">
        <v>6115</v>
      </c>
      <c r="B6174" s="721">
        <f>'Assets-Liab 5-6'!J30</f>
        <v>5344</v>
      </c>
      <c r="D6174" s="2" t="s">
        <v>151</v>
      </c>
      <c r="F6174" s="4"/>
      <c r="G6174" s="1" t="b">
        <f t="shared" ca="1" si="97"/>
        <v>1</v>
      </c>
      <c r="H6174" s="1505" cm="1">
        <f t="array" aca="1" ref="H6174" ca="1">IF(I6174&lt;&gt;"",INDIRECT("'"&amp;I6174&amp;"'!"&amp;J6174),"")</f>
        <v>5344</v>
      </c>
      <c r="I6174" s="1510" t="s">
        <v>4916</v>
      </c>
      <c r="J6174" s="1506" t="s">
        <v>6321</v>
      </c>
      <c r="K6174" s="4"/>
    </row>
    <row r="6175" spans="1:11" ht="15">
      <c r="A6175">
        <v>6116</v>
      </c>
      <c r="B6175" s="721">
        <f>'Assets-Liab 5-6'!K30</f>
        <v>0</v>
      </c>
      <c r="D6175" s="2" t="s">
        <v>151</v>
      </c>
      <c r="F6175" s="4"/>
      <c r="G6175" s="1" t="b">
        <f t="shared" ca="1" si="97"/>
        <v>1</v>
      </c>
      <c r="H6175" s="1505" cm="1">
        <f t="array" aca="1" ref="H6175" ca="1">IF(I6175&lt;&gt;"",INDIRECT("'"&amp;I6175&amp;"'!"&amp;J6175),"")</f>
        <v>0</v>
      </c>
      <c r="I6175" s="1510" t="s">
        <v>4916</v>
      </c>
      <c r="J6175" s="1506" t="s">
        <v>6322</v>
      </c>
      <c r="K6175" s="4"/>
    </row>
    <row r="6176" spans="1:11" ht="15">
      <c r="A6176">
        <v>6117</v>
      </c>
      <c r="B6176" s="721">
        <f>'Assets-Liab 5-6'!E31</f>
        <v>0</v>
      </c>
      <c r="D6176" s="2" t="s">
        <v>151</v>
      </c>
      <c r="F6176" s="4"/>
      <c r="G6176" s="1" t="b">
        <f t="shared" ref="G6176:G6239" ca="1" si="98">H6176=B6176</f>
        <v>1</v>
      </c>
      <c r="H6176" s="1505" cm="1">
        <f t="array" aca="1" ref="H6176" ca="1">IF(I6176&lt;&gt;"",INDIRECT("'"&amp;I6176&amp;"'!"&amp;J6176),"")</f>
        <v>0</v>
      </c>
      <c r="I6176" s="1510" t="s">
        <v>4916</v>
      </c>
      <c r="J6176" s="1506" t="s">
        <v>5882</v>
      </c>
      <c r="K6176" s="4"/>
    </row>
    <row r="6177" spans="1:11" ht="15">
      <c r="A6177">
        <v>6118</v>
      </c>
      <c r="B6177" s="721">
        <f>'Assets-Liab 5-6'!I31</f>
        <v>0</v>
      </c>
      <c r="D6177" s="2" t="s">
        <v>151</v>
      </c>
      <c r="F6177" s="4"/>
      <c r="G6177" s="1" t="b">
        <f t="shared" ca="1" si="98"/>
        <v>1</v>
      </c>
      <c r="H6177" s="1505" cm="1">
        <f t="array" aca="1" ref="H6177" ca="1">IF(I6177&lt;&gt;"",INDIRECT("'"&amp;I6177&amp;"'!"&amp;J6177),"")</f>
        <v>0</v>
      </c>
      <c r="I6177" s="1510" t="s">
        <v>4916</v>
      </c>
      <c r="J6177" s="1506" t="s">
        <v>6323</v>
      </c>
      <c r="K6177" s="4"/>
    </row>
    <row r="6178" spans="1:11" ht="15">
      <c r="A6178">
        <v>6119</v>
      </c>
      <c r="B6178" s="721">
        <f>'Assets-Liab 5-6'!J31</f>
        <v>0</v>
      </c>
      <c r="D6178" s="2" t="s">
        <v>151</v>
      </c>
      <c r="F6178" s="4"/>
      <c r="G6178" s="1" t="b">
        <f t="shared" ca="1" si="98"/>
        <v>1</v>
      </c>
      <c r="H6178" s="1505" cm="1">
        <f t="array" aca="1" ref="H6178" ca="1">IF(I6178&lt;&gt;"",INDIRECT("'"&amp;I6178&amp;"'!"&amp;J6178),"")</f>
        <v>0</v>
      </c>
      <c r="I6178" s="1510" t="s">
        <v>4916</v>
      </c>
      <c r="J6178" s="1506" t="s">
        <v>6324</v>
      </c>
      <c r="K6178" s="4"/>
    </row>
    <row r="6179" spans="1:11" ht="15">
      <c r="A6179">
        <v>6120</v>
      </c>
      <c r="B6179" s="721">
        <f>'Assets-Liab 5-6'!J32</f>
        <v>3311549</v>
      </c>
      <c r="D6179" s="2" t="s">
        <v>151</v>
      </c>
      <c r="F6179" s="4"/>
      <c r="G6179" s="1" t="b">
        <f t="shared" ca="1" si="98"/>
        <v>1</v>
      </c>
      <c r="H6179" s="1505" cm="1">
        <f t="array" aca="1" ref="H6179" ca="1">IF(I6179&lt;&gt;"",INDIRECT("'"&amp;I6179&amp;"'!"&amp;J6179),"")</f>
        <v>3311549</v>
      </c>
      <c r="I6179" s="1510" t="s">
        <v>4916</v>
      </c>
      <c r="J6179" s="1506" t="s">
        <v>6325</v>
      </c>
      <c r="K6179" s="4"/>
    </row>
    <row r="6180" spans="1:11" ht="15">
      <c r="A6180">
        <v>6121</v>
      </c>
      <c r="B6180" s="721">
        <f>'Assets-Liab 5-6'!C33</f>
        <v>0</v>
      </c>
      <c r="D6180" s="2" t="s">
        <v>151</v>
      </c>
      <c r="F6180" s="4"/>
      <c r="G6180" s="1" t="b">
        <f t="shared" ca="1" si="98"/>
        <v>1</v>
      </c>
      <c r="H6180" s="1505" cm="1">
        <f t="array" aca="1" ref="H6180" ca="1">IF(I6180&lt;&gt;"",INDIRECT("'"&amp;I6180&amp;"'!"&amp;J6180),"")</f>
        <v>0</v>
      </c>
      <c r="I6180" s="1510" t="s">
        <v>4916</v>
      </c>
      <c r="J6180" s="1506" t="s">
        <v>4989</v>
      </c>
      <c r="K6180" s="4"/>
    </row>
    <row r="6181" spans="1:11" ht="15">
      <c r="A6181">
        <v>6122</v>
      </c>
      <c r="B6181" s="721">
        <f>'Assets-Liab 5-6'!D33</f>
        <v>0</v>
      </c>
      <c r="D6181" s="2" t="s">
        <v>151</v>
      </c>
      <c r="F6181" s="4"/>
      <c r="G6181" s="1" t="b">
        <f t="shared" ca="1" si="98"/>
        <v>1</v>
      </c>
      <c r="H6181" s="1505" cm="1">
        <f t="array" aca="1" ref="H6181" ca="1">IF(I6181&lt;&gt;"",INDIRECT("'"&amp;I6181&amp;"'!"&amp;J6181),"")</f>
        <v>0</v>
      </c>
      <c r="I6181" s="1510" t="s">
        <v>4916</v>
      </c>
      <c r="J6181" s="1506" t="s">
        <v>5769</v>
      </c>
      <c r="K6181" s="4"/>
    </row>
    <row r="6182" spans="1:11" ht="15">
      <c r="A6182">
        <v>6123</v>
      </c>
      <c r="B6182" s="721">
        <f>'Assets-Liab 5-6'!E33</f>
        <v>0</v>
      </c>
      <c r="D6182" s="2" t="s">
        <v>151</v>
      </c>
      <c r="F6182" s="4"/>
      <c r="G6182" s="1" t="b">
        <f t="shared" ca="1" si="98"/>
        <v>1</v>
      </c>
      <c r="H6182" s="1505" cm="1">
        <f t="array" aca="1" ref="H6182" ca="1">IF(I6182&lt;&gt;"",INDIRECT("'"&amp;I6182&amp;"'!"&amp;J6182),"")</f>
        <v>0</v>
      </c>
      <c r="I6182" s="1510" t="s">
        <v>4916</v>
      </c>
      <c r="J6182" s="1506" t="s">
        <v>5771</v>
      </c>
      <c r="K6182" s="4"/>
    </row>
    <row r="6183" spans="1:11" ht="15">
      <c r="A6183">
        <v>6124</v>
      </c>
      <c r="B6183" s="721">
        <f>'Assets-Liab 5-6'!F33</f>
        <v>0</v>
      </c>
      <c r="D6183" s="2" t="s">
        <v>151</v>
      </c>
      <c r="F6183" s="4"/>
      <c r="G6183" s="1" t="b">
        <f t="shared" ca="1" si="98"/>
        <v>1</v>
      </c>
      <c r="H6183" s="1505" cm="1">
        <f t="array" aca="1" ref="H6183" ca="1">IF(I6183&lt;&gt;"",INDIRECT("'"&amp;I6183&amp;"'!"&amp;J6183),"")</f>
        <v>0</v>
      </c>
      <c r="I6183" s="1510" t="s">
        <v>4916</v>
      </c>
      <c r="J6183" s="1506" t="s">
        <v>5772</v>
      </c>
      <c r="K6183" s="4"/>
    </row>
    <row r="6184" spans="1:11" ht="15">
      <c r="A6184">
        <v>6125</v>
      </c>
      <c r="B6184" s="721">
        <f>'Assets-Liab 5-6'!G33</f>
        <v>0</v>
      </c>
      <c r="D6184" s="2" t="s">
        <v>151</v>
      </c>
      <c r="F6184" s="4"/>
      <c r="G6184" s="1" t="b">
        <f t="shared" ca="1" si="98"/>
        <v>1</v>
      </c>
      <c r="H6184" s="1505" cm="1">
        <f t="array" aca="1" ref="H6184" ca="1">IF(I6184&lt;&gt;"",INDIRECT("'"&amp;I6184&amp;"'!"&amp;J6184),"")</f>
        <v>0</v>
      </c>
      <c r="I6184" s="1510" t="s">
        <v>4916</v>
      </c>
      <c r="J6184" s="1506" t="s">
        <v>6326</v>
      </c>
      <c r="K6184" s="4"/>
    </row>
    <row r="6185" spans="1:11" ht="15">
      <c r="A6185">
        <v>6126</v>
      </c>
      <c r="B6185" s="721">
        <f>'Assets-Liab 5-6'!H33</f>
        <v>0</v>
      </c>
      <c r="D6185" s="2" t="s">
        <v>151</v>
      </c>
      <c r="F6185" s="4"/>
      <c r="G6185" s="1" t="b">
        <f t="shared" ca="1" si="98"/>
        <v>1</v>
      </c>
      <c r="H6185" s="1505" cm="1">
        <f t="array" aca="1" ref="H6185" ca="1">IF(I6185&lt;&gt;"",INDIRECT("'"&amp;I6185&amp;"'!"&amp;J6185),"")</f>
        <v>0</v>
      </c>
      <c r="I6185" s="1510" t="s">
        <v>4916</v>
      </c>
      <c r="J6185" s="1506" t="s">
        <v>4993</v>
      </c>
      <c r="K6185" s="4"/>
    </row>
    <row r="6186" spans="1:11" ht="15">
      <c r="A6186">
        <v>6127</v>
      </c>
      <c r="B6186" s="721">
        <f>'Assets-Liab 5-6'!I33</f>
        <v>0</v>
      </c>
      <c r="D6186" s="2" t="s">
        <v>151</v>
      </c>
      <c r="F6186" s="4"/>
      <c r="G6186" s="1" t="b">
        <f t="shared" ca="1" si="98"/>
        <v>1</v>
      </c>
      <c r="H6186" s="1505" cm="1">
        <f t="array" aca="1" ref="H6186" ca="1">IF(I6186&lt;&gt;"",INDIRECT("'"&amp;I6186&amp;"'!"&amp;J6186),"")</f>
        <v>0</v>
      </c>
      <c r="I6186" s="1510" t="s">
        <v>4916</v>
      </c>
      <c r="J6186" s="1506" t="s">
        <v>4995</v>
      </c>
      <c r="K6186" s="4"/>
    </row>
    <row r="6187" spans="1:11" ht="15">
      <c r="A6187">
        <v>6128</v>
      </c>
      <c r="B6187" s="721">
        <f>'Assets-Liab 5-6'!J33</f>
        <v>0</v>
      </c>
      <c r="D6187" s="2" t="s">
        <v>151</v>
      </c>
      <c r="F6187" s="4"/>
      <c r="G6187" s="1" t="b">
        <f t="shared" ca="1" si="98"/>
        <v>1</v>
      </c>
      <c r="H6187" s="1505" cm="1">
        <f t="array" aca="1" ref="H6187" ca="1">IF(I6187&lt;&gt;"",INDIRECT("'"&amp;I6187&amp;"'!"&amp;J6187),"")</f>
        <v>0</v>
      </c>
      <c r="I6187" s="1510" t="s">
        <v>4916</v>
      </c>
      <c r="J6187" s="1506" t="s">
        <v>6327</v>
      </c>
      <c r="K6187" s="4"/>
    </row>
    <row r="6188" spans="1:11" ht="15">
      <c r="A6188">
        <v>6129</v>
      </c>
      <c r="B6188" s="721">
        <f>'Assets-Liab 5-6'!K33</f>
        <v>0</v>
      </c>
      <c r="D6188" s="2" t="s">
        <v>151</v>
      </c>
      <c r="F6188" s="4"/>
      <c r="G6188" s="1" t="b">
        <f t="shared" ca="1" si="98"/>
        <v>1</v>
      </c>
      <c r="H6188" s="1505" cm="1">
        <f t="array" aca="1" ref="H6188" ca="1">IF(I6188&lt;&gt;"",INDIRECT("'"&amp;I6188&amp;"'!"&amp;J6188),"")</f>
        <v>0</v>
      </c>
      <c r="I6188" s="1510" t="s">
        <v>4916</v>
      </c>
      <c r="J6188" s="1506" t="s">
        <v>5827</v>
      </c>
      <c r="K6188" s="4"/>
    </row>
    <row r="6189" spans="1:11" ht="15">
      <c r="A6189">
        <v>6130</v>
      </c>
      <c r="B6189" s="721">
        <f>'Assets-Liab 5-6'!J34</f>
        <v>3583220</v>
      </c>
      <c r="D6189" s="2" t="s">
        <v>151</v>
      </c>
      <c r="F6189" s="4"/>
      <c r="G6189" s="1" t="b">
        <f t="shared" ca="1" si="98"/>
        <v>1</v>
      </c>
      <c r="H6189" s="1505" cm="1">
        <f t="array" aca="1" ref="H6189" ca="1">IF(I6189&lt;&gt;"",INDIRECT("'"&amp;I6189&amp;"'!"&amp;J6189),"")</f>
        <v>3583220</v>
      </c>
      <c r="I6189" s="1510" t="s">
        <v>4916</v>
      </c>
      <c r="J6189" s="1506" t="s">
        <v>6328</v>
      </c>
      <c r="K6189" s="4"/>
    </row>
    <row r="6190" spans="1:11" ht="15">
      <c r="A6190" s="5">
        <v>6131</v>
      </c>
      <c r="B6190" s="721"/>
      <c r="D6190" s="2" t="s">
        <v>116</v>
      </c>
      <c r="F6190" s="4" t="s">
        <v>4914</v>
      </c>
      <c r="G6190" s="1" t="b">
        <f t="shared" ca="1" si="98"/>
        <v>1</v>
      </c>
      <c r="H6190" s="1505" t="str" cm="1">
        <f t="array" aca="1" ref="H6190" ca="1">IF(I6190&lt;&gt;"",INDIRECT("'"&amp;I6190&amp;"'!"&amp;J6190),"")</f>
        <v/>
      </c>
      <c r="I6190" s="1510"/>
      <c r="J6190" s="1506"/>
      <c r="K6190" s="4"/>
    </row>
    <row r="6191" spans="1:11" ht="15">
      <c r="A6191" s="5">
        <v>6132</v>
      </c>
      <c r="B6191" s="721"/>
      <c r="D6191" s="2" t="s">
        <v>116</v>
      </c>
      <c r="F6191" s="4" t="s">
        <v>4914</v>
      </c>
      <c r="G6191" s="1" t="b">
        <f t="shared" ca="1" si="98"/>
        <v>1</v>
      </c>
      <c r="H6191" s="1505" t="str" cm="1">
        <f t="array" aca="1" ref="H6191" ca="1">IF(I6191&lt;&gt;"",INDIRECT("'"&amp;I6191&amp;"'!"&amp;J6191),"")</f>
        <v/>
      </c>
      <c r="I6191" s="1510"/>
      <c r="J6191" s="1506"/>
      <c r="K6191" s="4"/>
    </row>
    <row r="6192" spans="1:11" ht="15">
      <c r="A6192" s="5">
        <v>6133</v>
      </c>
      <c r="B6192" s="721"/>
      <c r="D6192" s="2" t="s">
        <v>116</v>
      </c>
      <c r="F6192" s="4" t="s">
        <v>4914</v>
      </c>
      <c r="G6192" s="1" t="b">
        <f t="shared" ca="1" si="98"/>
        <v>1</v>
      </c>
      <c r="H6192" s="1505" t="str" cm="1">
        <f t="array" aca="1" ref="H6192" ca="1">IF(I6192&lt;&gt;"",INDIRECT("'"&amp;I6192&amp;"'!"&amp;J6192),"")</f>
        <v/>
      </c>
      <c r="I6192" s="1510"/>
      <c r="J6192" s="1506"/>
      <c r="K6192" s="4"/>
    </row>
    <row r="6193" spans="1:11" ht="15">
      <c r="A6193" s="5">
        <v>6134</v>
      </c>
      <c r="B6193" s="721"/>
      <c r="D6193" s="2" t="s">
        <v>116</v>
      </c>
      <c r="F6193" s="4" t="s">
        <v>4914</v>
      </c>
      <c r="G6193" s="1" t="b">
        <f t="shared" ca="1" si="98"/>
        <v>1</v>
      </c>
      <c r="H6193" s="1505" t="str" cm="1">
        <f t="array" aca="1" ref="H6193" ca="1">IF(I6193&lt;&gt;"",INDIRECT("'"&amp;I6193&amp;"'!"&amp;J6193),"")</f>
        <v/>
      </c>
      <c r="I6193" s="1510"/>
      <c r="J6193" s="1506"/>
      <c r="K6193" s="4"/>
    </row>
    <row r="6194" spans="1:11" ht="15">
      <c r="A6194" s="5">
        <v>6135</v>
      </c>
      <c r="B6194" s="721"/>
      <c r="D6194" s="2" t="s">
        <v>116</v>
      </c>
      <c r="F6194" s="4" t="s">
        <v>4914</v>
      </c>
      <c r="G6194" s="1" t="b">
        <f t="shared" ca="1" si="98"/>
        <v>1</v>
      </c>
      <c r="H6194" s="1505" t="str" cm="1">
        <f t="array" aca="1" ref="H6194" ca="1">IF(I6194&lt;&gt;"",INDIRECT("'"&amp;I6194&amp;"'!"&amp;J6194),"")</f>
        <v/>
      </c>
      <c r="I6194" s="1510"/>
      <c r="J6194" s="1506"/>
      <c r="K6194" s="4"/>
    </row>
    <row r="6195" spans="1:11" ht="15">
      <c r="A6195" s="5">
        <v>6136</v>
      </c>
      <c r="B6195" s="721"/>
      <c r="D6195" s="2" t="s">
        <v>116</v>
      </c>
      <c r="F6195" s="4" t="s">
        <v>4914</v>
      </c>
      <c r="G6195" s="1" t="b">
        <f t="shared" ca="1" si="98"/>
        <v>1</v>
      </c>
      <c r="H6195" s="1505" t="str" cm="1">
        <f t="array" aca="1" ref="H6195" ca="1">IF(I6195&lt;&gt;"",INDIRECT("'"&amp;I6195&amp;"'!"&amp;J6195),"")</f>
        <v/>
      </c>
      <c r="I6195" s="1510"/>
      <c r="J6195" s="1506"/>
      <c r="K6195" s="4"/>
    </row>
    <row r="6196" spans="1:11" ht="15">
      <c r="A6196" s="5">
        <v>6137</v>
      </c>
      <c r="B6196" s="721"/>
      <c r="D6196" s="2" t="s">
        <v>116</v>
      </c>
      <c r="F6196" s="4" t="s">
        <v>4914</v>
      </c>
      <c r="G6196" s="1" t="b">
        <f t="shared" ca="1" si="98"/>
        <v>1</v>
      </c>
      <c r="H6196" s="1505" t="str" cm="1">
        <f t="array" aca="1" ref="H6196" ca="1">IF(I6196&lt;&gt;"",INDIRECT("'"&amp;I6196&amp;"'!"&amp;J6196),"")</f>
        <v/>
      </c>
      <c r="I6196" s="1510"/>
      <c r="J6196" s="1506"/>
      <c r="K6196" s="4"/>
    </row>
    <row r="6197" spans="1:11" ht="15">
      <c r="A6197" s="5">
        <v>6138</v>
      </c>
      <c r="B6197" s="721"/>
      <c r="D6197" s="2" t="s">
        <v>116</v>
      </c>
      <c r="F6197" s="4" t="s">
        <v>4914</v>
      </c>
      <c r="G6197" s="1" t="b">
        <f t="shared" ca="1" si="98"/>
        <v>1</v>
      </c>
      <c r="H6197" s="1505" t="str" cm="1">
        <f t="array" aca="1" ref="H6197" ca="1">IF(I6197&lt;&gt;"",INDIRECT("'"&amp;I6197&amp;"'!"&amp;J6197),"")</f>
        <v/>
      </c>
      <c r="I6197" s="1510"/>
      <c r="J6197" s="1506"/>
      <c r="K6197" s="4"/>
    </row>
    <row r="6198" spans="1:11" ht="15">
      <c r="A6198" s="5">
        <v>6139</v>
      </c>
      <c r="B6198" s="721"/>
      <c r="D6198" s="2" t="s">
        <v>116</v>
      </c>
      <c r="F6198" s="4" t="s">
        <v>4914</v>
      </c>
      <c r="G6198" s="1" t="b">
        <f t="shared" ca="1" si="98"/>
        <v>1</v>
      </c>
      <c r="H6198" s="1505" t="str" cm="1">
        <f t="array" aca="1" ref="H6198" ca="1">IF(I6198&lt;&gt;"",INDIRECT("'"&amp;I6198&amp;"'!"&amp;J6198),"")</f>
        <v/>
      </c>
      <c r="I6198" s="1510"/>
      <c r="J6198" s="1506"/>
      <c r="K6198" s="4"/>
    </row>
    <row r="6199" spans="1:11" ht="15">
      <c r="A6199" s="5">
        <v>6140</v>
      </c>
      <c r="B6199" s="721"/>
      <c r="D6199" s="2" t="s">
        <v>116</v>
      </c>
      <c r="F6199" s="4" t="s">
        <v>4914</v>
      </c>
      <c r="G6199" s="1" t="b">
        <f t="shared" ca="1" si="98"/>
        <v>1</v>
      </c>
      <c r="H6199" s="1505" t="str" cm="1">
        <f t="array" aca="1" ref="H6199" ca="1">IF(I6199&lt;&gt;"",INDIRECT("'"&amp;I6199&amp;"'!"&amp;J6199),"")</f>
        <v/>
      </c>
      <c r="I6199" s="1510"/>
      <c r="J6199" s="1506"/>
      <c r="K6199" s="4"/>
    </row>
    <row r="6200" spans="1:11" ht="15">
      <c r="A6200" s="5">
        <v>6141</v>
      </c>
      <c r="B6200" s="721"/>
      <c r="D6200" s="2" t="s">
        <v>116</v>
      </c>
      <c r="F6200" s="4" t="s">
        <v>4914</v>
      </c>
      <c r="G6200" s="1" t="b">
        <f t="shared" ca="1" si="98"/>
        <v>1</v>
      </c>
      <c r="H6200" s="1505" t="str" cm="1">
        <f t="array" aca="1" ref="H6200" ca="1">IF(I6200&lt;&gt;"",INDIRECT("'"&amp;I6200&amp;"'!"&amp;J6200),"")</f>
        <v/>
      </c>
      <c r="I6200" s="1510"/>
      <c r="J6200" s="1506"/>
      <c r="K6200" s="4"/>
    </row>
    <row r="6201" spans="1:11" ht="15">
      <c r="A6201" s="5">
        <v>6142</v>
      </c>
      <c r="B6201" s="721"/>
      <c r="D6201" s="2" t="s">
        <v>116</v>
      </c>
      <c r="F6201" s="4" t="s">
        <v>4914</v>
      </c>
      <c r="G6201" s="1" t="b">
        <f t="shared" ca="1" si="98"/>
        <v>1</v>
      </c>
      <c r="H6201" s="1505" t="str" cm="1">
        <f t="array" aca="1" ref="H6201" ca="1">IF(I6201&lt;&gt;"",INDIRECT("'"&amp;I6201&amp;"'!"&amp;J6201),"")</f>
        <v/>
      </c>
      <c r="I6201" s="1510"/>
      <c r="J6201" s="1506"/>
      <c r="K6201" s="4"/>
    </row>
    <row r="6202" spans="1:11" ht="15">
      <c r="A6202" s="5">
        <v>6143</v>
      </c>
      <c r="B6202" s="721"/>
      <c r="D6202" s="2" t="s">
        <v>116</v>
      </c>
      <c r="F6202" s="4" t="s">
        <v>4914</v>
      </c>
      <c r="G6202" s="1" t="b">
        <f t="shared" ca="1" si="98"/>
        <v>1</v>
      </c>
      <c r="H6202" s="1505" t="str" cm="1">
        <f t="array" aca="1" ref="H6202" ca="1">IF(I6202&lt;&gt;"",INDIRECT("'"&amp;I6202&amp;"'!"&amp;J6202),"")</f>
        <v/>
      </c>
      <c r="I6202" s="1510"/>
      <c r="J6202" s="1506"/>
      <c r="K6202" s="4"/>
    </row>
    <row r="6203" spans="1:11" ht="15">
      <c r="A6203" s="5">
        <v>6144</v>
      </c>
      <c r="B6203" s="721"/>
      <c r="D6203" s="2" t="s">
        <v>116</v>
      </c>
      <c r="F6203" s="4" t="s">
        <v>4914</v>
      </c>
      <c r="G6203" s="1" t="b">
        <f t="shared" ca="1" si="98"/>
        <v>1</v>
      </c>
      <c r="H6203" s="1505" t="str" cm="1">
        <f t="array" aca="1" ref="H6203" ca="1">IF(I6203&lt;&gt;"",INDIRECT("'"&amp;I6203&amp;"'!"&amp;J6203),"")</f>
        <v/>
      </c>
      <c r="I6203" s="1510"/>
      <c r="J6203" s="1506"/>
      <c r="K6203" s="4"/>
    </row>
    <row r="6204" spans="1:11" ht="15">
      <c r="A6204" s="5">
        <v>6145</v>
      </c>
      <c r="B6204" s="721"/>
      <c r="D6204" s="2" t="s">
        <v>116</v>
      </c>
      <c r="F6204" s="4" t="s">
        <v>4914</v>
      </c>
      <c r="G6204" s="1" t="b">
        <f t="shared" ca="1" si="98"/>
        <v>1</v>
      </c>
      <c r="H6204" s="1505" t="str" cm="1">
        <f t="array" aca="1" ref="H6204" ca="1">IF(I6204&lt;&gt;"",INDIRECT("'"&amp;I6204&amp;"'!"&amp;J6204),"")</f>
        <v/>
      </c>
      <c r="I6204" s="1510"/>
      <c r="J6204" s="1506"/>
      <c r="K6204" s="4"/>
    </row>
    <row r="6205" spans="1:11" ht="15">
      <c r="A6205" s="5">
        <v>6146</v>
      </c>
      <c r="B6205" s="721"/>
      <c r="D6205" s="2" t="s">
        <v>116</v>
      </c>
      <c r="F6205" s="4" t="s">
        <v>4914</v>
      </c>
      <c r="G6205" s="1" t="b">
        <f t="shared" ca="1" si="98"/>
        <v>1</v>
      </c>
      <c r="H6205" s="1505" t="str" cm="1">
        <f t="array" aca="1" ref="H6205" ca="1">IF(I6205&lt;&gt;"",INDIRECT("'"&amp;I6205&amp;"'!"&amp;J6205),"")</f>
        <v/>
      </c>
      <c r="I6205" s="1510"/>
      <c r="J6205" s="1506"/>
      <c r="K6205" s="4"/>
    </row>
    <row r="6206" spans="1:11" ht="15">
      <c r="A6206" s="5">
        <v>6147</v>
      </c>
      <c r="B6206" s="721"/>
      <c r="D6206" s="2" t="s">
        <v>116</v>
      </c>
      <c r="F6206" s="4" t="s">
        <v>4914</v>
      </c>
      <c r="G6206" s="1" t="b">
        <f t="shared" ca="1" si="98"/>
        <v>1</v>
      </c>
      <c r="H6206" s="1505" t="str" cm="1">
        <f t="array" aca="1" ref="H6206" ca="1">IF(I6206&lt;&gt;"",INDIRECT("'"&amp;I6206&amp;"'!"&amp;J6206),"")</f>
        <v/>
      </c>
      <c r="I6206" s="1510"/>
      <c r="J6206" s="1506"/>
      <c r="K6206" s="4"/>
    </row>
    <row r="6207" spans="1:11" ht="15">
      <c r="A6207" s="5">
        <v>6148</v>
      </c>
      <c r="B6207" s="721"/>
      <c r="D6207" s="2" t="s">
        <v>116</v>
      </c>
      <c r="F6207" s="4" t="s">
        <v>4914</v>
      </c>
      <c r="G6207" s="1" t="b">
        <f t="shared" ca="1" si="98"/>
        <v>1</v>
      </c>
      <c r="H6207" s="1505" t="str" cm="1">
        <f t="array" aca="1" ref="H6207" ca="1">IF(I6207&lt;&gt;"",INDIRECT("'"&amp;I6207&amp;"'!"&amp;J6207),"")</f>
        <v/>
      </c>
      <c r="I6207" s="1510"/>
      <c r="J6207" s="1506"/>
      <c r="K6207" s="4"/>
    </row>
    <row r="6208" spans="1:11" ht="15">
      <c r="A6208" s="5">
        <v>6149</v>
      </c>
      <c r="B6208" s="721"/>
      <c r="D6208" s="2" t="s">
        <v>116</v>
      </c>
      <c r="F6208" s="4" t="s">
        <v>4914</v>
      </c>
      <c r="G6208" s="1" t="b">
        <f t="shared" ca="1" si="98"/>
        <v>1</v>
      </c>
      <c r="H6208" s="1505" t="str" cm="1">
        <f t="array" aca="1" ref="H6208" ca="1">IF(I6208&lt;&gt;"",INDIRECT("'"&amp;I6208&amp;"'!"&amp;J6208),"")</f>
        <v/>
      </c>
      <c r="I6208" s="1510"/>
      <c r="J6208" s="1506"/>
      <c r="K6208" s="4"/>
    </row>
    <row r="6209" spans="1:11" ht="15">
      <c r="A6209" s="5">
        <v>6150</v>
      </c>
      <c r="B6209" s="721"/>
      <c r="D6209" s="2" t="s">
        <v>116</v>
      </c>
      <c r="F6209" s="4" t="s">
        <v>4914</v>
      </c>
      <c r="G6209" s="1" t="b">
        <f t="shared" ca="1" si="98"/>
        <v>1</v>
      </c>
      <c r="H6209" s="1505" t="str" cm="1">
        <f t="array" aca="1" ref="H6209" ca="1">IF(I6209&lt;&gt;"",INDIRECT("'"&amp;I6209&amp;"'!"&amp;J6209),"")</f>
        <v/>
      </c>
      <c r="I6209" s="1510"/>
      <c r="J6209" s="1506"/>
      <c r="K6209" s="4"/>
    </row>
    <row r="6210" spans="1:11" ht="15">
      <c r="A6210" s="5">
        <v>6151</v>
      </c>
      <c r="B6210" s="721"/>
      <c r="D6210" s="2" t="s">
        <v>116</v>
      </c>
      <c r="F6210" s="4" t="s">
        <v>4914</v>
      </c>
      <c r="G6210" s="1" t="b">
        <f t="shared" ca="1" si="98"/>
        <v>1</v>
      </c>
      <c r="H6210" s="1505" t="str" cm="1">
        <f t="array" aca="1" ref="H6210" ca="1">IF(I6210&lt;&gt;"",INDIRECT("'"&amp;I6210&amp;"'!"&amp;J6210),"")</f>
        <v/>
      </c>
      <c r="I6210" s="1510"/>
      <c r="J6210" s="1506"/>
      <c r="K6210" s="4"/>
    </row>
    <row r="6211" spans="1:11" ht="15">
      <c r="A6211" s="5">
        <v>6152</v>
      </c>
      <c r="B6211" s="721"/>
      <c r="D6211" s="2" t="s">
        <v>116</v>
      </c>
      <c r="F6211" s="4" t="s">
        <v>4914</v>
      </c>
      <c r="G6211" s="1" t="b">
        <f t="shared" ca="1" si="98"/>
        <v>1</v>
      </c>
      <c r="H6211" s="1505" t="str" cm="1">
        <f t="array" aca="1" ref="H6211" ca="1">IF(I6211&lt;&gt;"",INDIRECT("'"&amp;I6211&amp;"'!"&amp;J6211),"")</f>
        <v/>
      </c>
      <c r="I6211" s="1510"/>
      <c r="J6211" s="1506"/>
      <c r="K6211" s="4"/>
    </row>
    <row r="6212" spans="1:11" ht="15">
      <c r="A6212">
        <v>6153</v>
      </c>
      <c r="B6212" s="721">
        <f>'Assets-Liab 5-6'!J38</f>
        <v>0</v>
      </c>
      <c r="D6212" s="2" t="s">
        <v>151</v>
      </c>
      <c r="F6212" s="4"/>
      <c r="G6212" s="1" t="b">
        <f t="shared" ca="1" si="98"/>
        <v>1</v>
      </c>
      <c r="H6212" s="1505" cm="1">
        <f t="array" aca="1" ref="H6212" ca="1">IF(I6212&lt;&gt;"",INDIRECT("'"&amp;I6212&amp;"'!"&amp;J6212),"")</f>
        <v>0</v>
      </c>
      <c r="I6212" s="1510" t="s">
        <v>4916</v>
      </c>
      <c r="J6212" s="1506" t="s">
        <v>6329</v>
      </c>
      <c r="K6212" s="4"/>
    </row>
    <row r="6213" spans="1:11" ht="15">
      <c r="A6213">
        <v>6154</v>
      </c>
      <c r="B6213" s="721">
        <f>'Assets-Liab 5-6'!J39</f>
        <v>-337195</v>
      </c>
      <c r="D6213" s="2" t="s">
        <v>151</v>
      </c>
      <c r="F6213" s="4"/>
      <c r="G6213" s="1" t="b">
        <f t="shared" ca="1" si="98"/>
        <v>1</v>
      </c>
      <c r="H6213" s="1505" cm="1">
        <f t="array" aca="1" ref="H6213" ca="1">IF(I6213&lt;&gt;"",INDIRECT("'"&amp;I6213&amp;"'!"&amp;J6213),"")</f>
        <v>-337195</v>
      </c>
      <c r="I6213" s="1510" t="s">
        <v>4916</v>
      </c>
      <c r="J6213" s="1506" t="s">
        <v>6330</v>
      </c>
      <c r="K6213" s="4"/>
    </row>
    <row r="6214" spans="1:11" ht="15">
      <c r="A6214">
        <v>6155</v>
      </c>
      <c r="B6214" s="721">
        <f>'Assets-Liab 5-6'!J41</f>
        <v>3246025</v>
      </c>
      <c r="D6214" s="2" t="s">
        <v>151</v>
      </c>
      <c r="F6214" s="4"/>
      <c r="G6214" s="1" t="b">
        <f t="shared" ca="1" si="98"/>
        <v>1</v>
      </c>
      <c r="H6214" s="1505" cm="1">
        <f t="array" aca="1" ref="H6214" ca="1">IF(I6214&lt;&gt;"",INDIRECT("'"&amp;I6214&amp;"'!"&amp;J6214),"")</f>
        <v>3246025</v>
      </c>
      <c r="I6214" s="1510" t="s">
        <v>4916</v>
      </c>
      <c r="J6214" s="1506" t="s">
        <v>6331</v>
      </c>
      <c r="K6214" s="4"/>
    </row>
    <row r="6215" spans="1:11" ht="15">
      <c r="A6215">
        <v>6156</v>
      </c>
      <c r="B6215" s="721">
        <f>'Assets-Liab 5-6'!J4</f>
        <v>0</v>
      </c>
      <c r="D6215" s="2" t="s">
        <v>151</v>
      </c>
      <c r="F6215" s="4"/>
      <c r="G6215" s="1" t="b">
        <f t="shared" ca="1" si="98"/>
        <v>1</v>
      </c>
      <c r="H6215" s="1505" cm="1">
        <f t="array" aca="1" ref="H6215" ca="1">IF(I6215&lt;&gt;"",INDIRECT("'"&amp;I6215&amp;"'!"&amp;J6215),"")</f>
        <v>0</v>
      </c>
      <c r="I6215" s="1510" t="s">
        <v>4916</v>
      </c>
      <c r="J6215" s="1506" t="s">
        <v>6332</v>
      </c>
      <c r="K6215" s="4"/>
    </row>
    <row r="6216" spans="1:11" ht="15">
      <c r="A6216">
        <v>6157</v>
      </c>
      <c r="B6216" s="721">
        <f>'Assets-Liab 5-6'!J5</f>
        <v>0</v>
      </c>
      <c r="D6216" s="2" t="s">
        <v>151</v>
      </c>
      <c r="F6216" s="4"/>
      <c r="G6216" s="1" t="b">
        <f t="shared" ca="1" si="98"/>
        <v>1</v>
      </c>
      <c r="H6216" s="1505" cm="1">
        <f t="array" aca="1" ref="H6216" ca="1">IF(I6216&lt;&gt;"",INDIRECT("'"&amp;I6216&amp;"'!"&amp;J6216),"")</f>
        <v>0</v>
      </c>
      <c r="I6216" s="1510" t="s">
        <v>4916</v>
      </c>
      <c r="J6216" s="1506" t="s">
        <v>6333</v>
      </c>
      <c r="K6216" s="4"/>
    </row>
    <row r="6217" spans="1:11" ht="15">
      <c r="A6217">
        <v>6158</v>
      </c>
      <c r="B6217" s="721">
        <f>'Assets-Liab 5-6'!J6</f>
        <v>3246025</v>
      </c>
      <c r="D6217" s="2" t="s">
        <v>151</v>
      </c>
      <c r="F6217" s="4"/>
      <c r="G6217" s="1" t="b">
        <f t="shared" ca="1" si="98"/>
        <v>1</v>
      </c>
      <c r="H6217" s="1505" cm="1">
        <f t="array" aca="1" ref="H6217" ca="1">IF(I6217&lt;&gt;"",INDIRECT("'"&amp;I6217&amp;"'!"&amp;J6217),"")</f>
        <v>3246025</v>
      </c>
      <c r="I6217" s="1510" t="s">
        <v>4916</v>
      </c>
      <c r="J6217" s="1506" t="s">
        <v>6334</v>
      </c>
      <c r="K6217" s="4"/>
    </row>
    <row r="6218" spans="1:11" ht="15">
      <c r="A6218">
        <v>6159</v>
      </c>
      <c r="B6218" s="721">
        <f>'Acct Summary 7-9'!J4</f>
        <v>5973995</v>
      </c>
      <c r="D6218" s="2" t="s">
        <v>151</v>
      </c>
      <c r="F6218" s="4"/>
      <c r="G6218" s="1" t="b">
        <f t="shared" ca="1" si="98"/>
        <v>1</v>
      </c>
      <c r="H6218" s="1505" cm="1">
        <f t="array" aca="1" ref="H6218" ca="1">IF(I6218&lt;&gt;"",INDIRECT("'"&amp;I6218&amp;"'!"&amp;J6218),"")</f>
        <v>5973995</v>
      </c>
      <c r="I6218" s="1510" t="s">
        <v>4986</v>
      </c>
      <c r="J6218" s="1506" t="s">
        <v>6332</v>
      </c>
      <c r="K6218" s="4"/>
    </row>
    <row r="6219" spans="1:11" ht="15">
      <c r="A6219">
        <v>6160</v>
      </c>
      <c r="B6219" s="721">
        <f>'Acct Summary 7-9'!J6</f>
        <v>0</v>
      </c>
      <c r="D6219" s="2" t="s">
        <v>151</v>
      </c>
      <c r="F6219" s="4"/>
      <c r="G6219" s="1" t="b">
        <f t="shared" ca="1" si="98"/>
        <v>1</v>
      </c>
      <c r="H6219" s="1505" cm="1">
        <f t="array" aca="1" ref="H6219" ca="1">IF(I6219&lt;&gt;"",INDIRECT("'"&amp;I6219&amp;"'!"&amp;J6219),"")</f>
        <v>0</v>
      </c>
      <c r="I6219" s="1510" t="s">
        <v>4986</v>
      </c>
      <c r="J6219" s="1506" t="s">
        <v>6334</v>
      </c>
      <c r="K6219" s="4"/>
    </row>
    <row r="6220" spans="1:11" ht="15">
      <c r="A6220">
        <v>6161</v>
      </c>
      <c r="B6220" s="721">
        <f>'Acct Summary 7-9'!J7</f>
        <v>0</v>
      </c>
      <c r="D6220" s="2" t="s">
        <v>151</v>
      </c>
      <c r="F6220" s="4"/>
      <c r="G6220" s="1" t="b">
        <f t="shared" ca="1" si="98"/>
        <v>1</v>
      </c>
      <c r="H6220" s="1505" cm="1">
        <f t="array" aca="1" ref="H6220" ca="1">IF(I6220&lt;&gt;"",INDIRECT("'"&amp;I6220&amp;"'!"&amp;J6220),"")</f>
        <v>0</v>
      </c>
      <c r="I6220" s="1510" t="s">
        <v>4986</v>
      </c>
      <c r="J6220" s="1506" t="s">
        <v>6291</v>
      </c>
      <c r="K6220" s="4"/>
    </row>
    <row r="6221" spans="1:11" ht="15">
      <c r="A6221">
        <v>6162</v>
      </c>
      <c r="B6221" s="721">
        <f>'Acct Summary 7-9'!J8</f>
        <v>5973995</v>
      </c>
      <c r="D6221" s="2" t="s">
        <v>151</v>
      </c>
      <c r="F6221" s="4"/>
      <c r="G6221" s="1" t="b">
        <f t="shared" ca="1" si="98"/>
        <v>1</v>
      </c>
      <c r="H6221" s="1505" cm="1">
        <f t="array" aca="1" ref="H6221" ca="1">IF(I6221&lt;&gt;"",INDIRECT("'"&amp;I6221&amp;"'!"&amp;J6221),"")</f>
        <v>5973995</v>
      </c>
      <c r="I6221" s="1510" t="s">
        <v>4986</v>
      </c>
      <c r="J6221" s="1506" t="s">
        <v>5610</v>
      </c>
      <c r="K6221" s="4"/>
    </row>
    <row r="6222" spans="1:11" ht="15">
      <c r="A6222">
        <v>6163</v>
      </c>
      <c r="B6222" s="721">
        <f>'Acct Summary 7-9'!J9</f>
        <v>0</v>
      </c>
      <c r="D6222" s="2" t="s">
        <v>151</v>
      </c>
      <c r="F6222" s="4"/>
      <c r="G6222" s="1" t="b">
        <f t="shared" ca="1" si="98"/>
        <v>1</v>
      </c>
      <c r="H6222" s="1505" cm="1">
        <f t="array" aca="1" ref="H6222" ca="1">IF(I6222&lt;&gt;"",INDIRECT("'"&amp;I6222&amp;"'!"&amp;J6222),"")</f>
        <v>0</v>
      </c>
      <c r="I6222" s="1510" t="s">
        <v>4986</v>
      </c>
      <c r="J6222" s="1506" t="s">
        <v>6293</v>
      </c>
      <c r="K6222" s="4"/>
    </row>
    <row r="6223" spans="1:11" ht="15">
      <c r="A6223">
        <v>6164</v>
      </c>
      <c r="B6223" s="721">
        <f>'Acct Summary 7-9'!J10</f>
        <v>5973995</v>
      </c>
      <c r="D6223" s="2" t="s">
        <v>151</v>
      </c>
      <c r="F6223" s="4"/>
      <c r="G6223" s="1" t="b">
        <f t="shared" ca="1" si="98"/>
        <v>1</v>
      </c>
      <c r="H6223" s="1505" cm="1">
        <f t="array" aca="1" ref="H6223" ca="1">IF(I6223&lt;&gt;"",INDIRECT("'"&amp;I6223&amp;"'!"&amp;J6223),"")</f>
        <v>5973995</v>
      </c>
      <c r="I6223" s="1510" t="s">
        <v>4986</v>
      </c>
      <c r="J6223" s="1506" t="s">
        <v>5611</v>
      </c>
      <c r="K6223" s="4"/>
    </row>
    <row r="6224" spans="1:11" ht="15">
      <c r="A6224">
        <v>6165</v>
      </c>
      <c r="B6224" s="721">
        <f>'Acct Summary 7-9'!J16</f>
        <v>0</v>
      </c>
      <c r="D6224" s="2" t="s">
        <v>151</v>
      </c>
      <c r="F6224" s="4"/>
      <c r="G6224" s="1" t="b">
        <f t="shared" ca="1" si="98"/>
        <v>1</v>
      </c>
      <c r="H6224" s="1505" cm="1">
        <f t="array" aca="1" ref="H6224" ca="1">IF(I6224&lt;&gt;"",INDIRECT("'"&amp;I6224&amp;"'!"&amp;J6224),"")</f>
        <v>0</v>
      </c>
      <c r="I6224" s="1510" t="s">
        <v>4986</v>
      </c>
      <c r="J6224" s="1506" t="s">
        <v>5614</v>
      </c>
      <c r="K6224" s="4"/>
    </row>
    <row r="6225" spans="1:11" ht="15">
      <c r="A6225">
        <v>6166</v>
      </c>
      <c r="B6225" s="721">
        <f>'Acct Summary 7-9'!J17</f>
        <v>5897488</v>
      </c>
      <c r="D6225" s="2" t="s">
        <v>151</v>
      </c>
      <c r="F6225" s="4"/>
      <c r="G6225" s="1" t="b">
        <f t="shared" ca="1" si="98"/>
        <v>1</v>
      </c>
      <c r="H6225" s="1505" cm="1">
        <f t="array" aca="1" ref="H6225" ca="1">IF(I6225&lt;&gt;"",INDIRECT("'"&amp;I6225&amp;"'!"&amp;J6225),"")</f>
        <v>5897488</v>
      </c>
      <c r="I6225" s="1510" t="s">
        <v>4986</v>
      </c>
      <c r="J6225" s="1506" t="s">
        <v>6335</v>
      </c>
      <c r="K6225" s="4"/>
    </row>
    <row r="6226" spans="1:11" ht="15">
      <c r="A6226">
        <v>6167</v>
      </c>
      <c r="B6226" s="721">
        <f>'Acct Summary 7-9'!J18</f>
        <v>0</v>
      </c>
      <c r="D6226" s="2" t="s">
        <v>151</v>
      </c>
      <c r="F6226" s="4"/>
      <c r="G6226" s="1" t="b">
        <f t="shared" ca="1" si="98"/>
        <v>1</v>
      </c>
      <c r="H6226" s="1505" cm="1">
        <f t="array" aca="1" ref="H6226" ca="1">IF(I6226&lt;&gt;"",INDIRECT("'"&amp;I6226&amp;"'!"&amp;J6226),"")</f>
        <v>0</v>
      </c>
      <c r="I6226" s="1510" t="s">
        <v>4986</v>
      </c>
      <c r="J6226" s="1506" t="s">
        <v>6336</v>
      </c>
      <c r="K6226" s="4"/>
    </row>
    <row r="6227" spans="1:11" ht="15">
      <c r="A6227">
        <v>6168</v>
      </c>
      <c r="B6227" s="721">
        <f>'Acct Summary 7-9'!J19</f>
        <v>5897488</v>
      </c>
      <c r="D6227" s="2" t="s">
        <v>151</v>
      </c>
      <c r="F6227" s="4"/>
      <c r="G6227" s="1" t="b">
        <f t="shared" ca="1" si="98"/>
        <v>1</v>
      </c>
      <c r="H6227" s="1505" cm="1">
        <f t="array" aca="1" ref="H6227" ca="1">IF(I6227&lt;&gt;"",INDIRECT("'"&amp;I6227&amp;"'!"&amp;J6227),"")</f>
        <v>5897488</v>
      </c>
      <c r="I6227" s="1510" t="s">
        <v>4986</v>
      </c>
      <c r="J6227" s="1506" t="s">
        <v>6337</v>
      </c>
      <c r="K6227" s="4"/>
    </row>
    <row r="6228" spans="1:11" ht="15">
      <c r="A6228">
        <v>6169</v>
      </c>
      <c r="B6228" s="721">
        <f>'Acct Summary 7-9'!J20</f>
        <v>76507</v>
      </c>
      <c r="D6228" s="2" t="s">
        <v>151</v>
      </c>
      <c r="F6228" s="4"/>
      <c r="G6228" s="1" t="b">
        <f t="shared" ca="1" si="98"/>
        <v>1</v>
      </c>
      <c r="H6228" s="1505" cm="1">
        <f t="array" aca="1" ref="H6228" ca="1">IF(I6228&lt;&gt;"",INDIRECT("'"&amp;I6228&amp;"'!"&amp;J6228),"")</f>
        <v>76507</v>
      </c>
      <c r="I6228" s="1510" t="s">
        <v>4986</v>
      </c>
      <c r="J6228" s="1506" t="s">
        <v>6338</v>
      </c>
      <c r="K6228" s="4"/>
    </row>
    <row r="6229" spans="1:11" ht="15">
      <c r="A6229">
        <v>6170</v>
      </c>
      <c r="B6229" s="721">
        <f>'Acct Summary 7-9'!J26</f>
        <v>0</v>
      </c>
      <c r="D6229" s="2" t="s">
        <v>151</v>
      </c>
      <c r="F6229" s="4"/>
      <c r="G6229" s="1" t="b">
        <f t="shared" ca="1" si="98"/>
        <v>1</v>
      </c>
      <c r="H6229" s="1505" cm="1">
        <f t="array" aca="1" ref="H6229" ca="1">IF(I6229&lt;&gt;"",INDIRECT("'"&amp;I6229&amp;"'!"&amp;J6229),"")</f>
        <v>0</v>
      </c>
      <c r="I6229" s="1510" t="s">
        <v>4986</v>
      </c>
      <c r="J6229" s="1506" t="s">
        <v>6302</v>
      </c>
      <c r="K6229" s="4"/>
    </row>
    <row r="6230" spans="1:11" ht="15">
      <c r="A6230">
        <v>6171</v>
      </c>
      <c r="B6230" s="721">
        <f>'Acct Summary 7-9'!J28</f>
        <v>0</v>
      </c>
      <c r="D6230" s="2" t="s">
        <v>151</v>
      </c>
      <c r="F6230" s="4"/>
      <c r="G6230" s="1" t="b">
        <f t="shared" ca="1" si="98"/>
        <v>1</v>
      </c>
      <c r="H6230" s="1505" cm="1">
        <f t="array" aca="1" ref="H6230" ca="1">IF(I6230&lt;&gt;"",INDIRECT("'"&amp;I6230&amp;"'!"&amp;J6230),"")</f>
        <v>0</v>
      </c>
      <c r="I6230" s="1510" t="s">
        <v>4986</v>
      </c>
      <c r="J6230" s="1506" t="s">
        <v>6308</v>
      </c>
      <c r="K6230" s="4"/>
    </row>
    <row r="6231" spans="1:11" ht="15">
      <c r="A6231">
        <v>6172</v>
      </c>
      <c r="B6231" s="721">
        <f>'Acct Summary 7-9'!J33</f>
        <v>0</v>
      </c>
      <c r="D6231" s="2" t="s">
        <v>151</v>
      </c>
      <c r="F6231" s="4"/>
      <c r="G6231" s="1" t="b">
        <f t="shared" ca="1" si="98"/>
        <v>1</v>
      </c>
      <c r="H6231" s="1505" cm="1">
        <f t="array" aca="1" ref="H6231" ca="1">IF(I6231&lt;&gt;"",INDIRECT("'"&amp;I6231&amp;"'!"&amp;J6231),"")</f>
        <v>0</v>
      </c>
      <c r="I6231" s="1510" t="s">
        <v>4986</v>
      </c>
      <c r="J6231" s="1506" t="s">
        <v>6327</v>
      </c>
      <c r="K6231" s="4"/>
    </row>
    <row r="6232" spans="1:11" ht="15">
      <c r="A6232">
        <v>6173</v>
      </c>
      <c r="B6232" s="721">
        <f>'Acct Summary 7-9'!J34</f>
        <v>0</v>
      </c>
      <c r="D6232" s="2" t="s">
        <v>151</v>
      </c>
      <c r="F6232" s="4"/>
      <c r="G6232" s="1" t="b">
        <f t="shared" ca="1" si="98"/>
        <v>1</v>
      </c>
      <c r="H6232" s="1505" cm="1">
        <f t="array" aca="1" ref="H6232" ca="1">IF(I6232&lt;&gt;"",INDIRECT("'"&amp;I6232&amp;"'!"&amp;J6232),"")</f>
        <v>0</v>
      </c>
      <c r="I6232" s="1510" t="s">
        <v>4986</v>
      </c>
      <c r="J6232" s="1506" t="s">
        <v>6328</v>
      </c>
      <c r="K6232" s="4"/>
    </row>
    <row r="6233" spans="1:11" ht="15">
      <c r="A6233">
        <v>6174</v>
      </c>
      <c r="B6233" s="721">
        <f>'Acct Summary 7-9'!J35</f>
        <v>0</v>
      </c>
      <c r="D6233" s="2" t="s">
        <v>151</v>
      </c>
      <c r="F6233" s="4"/>
      <c r="G6233" s="1" t="b">
        <f t="shared" ca="1" si="98"/>
        <v>1</v>
      </c>
      <c r="H6233" s="1505" cm="1">
        <f t="array" aca="1" ref="H6233" ca="1">IF(I6233&lt;&gt;"",INDIRECT("'"&amp;I6233&amp;"'!"&amp;J6233),"")</f>
        <v>0</v>
      </c>
      <c r="I6233" s="1510" t="s">
        <v>4986</v>
      </c>
      <c r="J6233" s="1506" t="s">
        <v>6339</v>
      </c>
      <c r="K6233" s="4"/>
    </row>
    <row r="6234" spans="1:11" ht="15">
      <c r="A6234">
        <v>6175</v>
      </c>
      <c r="B6234" s="721">
        <f>'Acct Summary 7-9'!J36</f>
        <v>0</v>
      </c>
      <c r="D6234" s="2" t="s">
        <v>151</v>
      </c>
      <c r="F6234" s="4"/>
      <c r="G6234" s="1" t="b">
        <f t="shared" ca="1" si="98"/>
        <v>1</v>
      </c>
      <c r="H6234" s="1505" cm="1">
        <f t="array" aca="1" ref="H6234" ca="1">IF(I6234&lt;&gt;"",INDIRECT("'"&amp;I6234&amp;"'!"&amp;J6234),"")</f>
        <v>0</v>
      </c>
      <c r="I6234" s="1510" t="s">
        <v>4986</v>
      </c>
      <c r="J6234" s="1506" t="s">
        <v>6340</v>
      </c>
      <c r="K6234" s="4"/>
    </row>
    <row r="6235" spans="1:11" ht="15">
      <c r="A6235">
        <v>6176</v>
      </c>
      <c r="B6235" s="721">
        <f>'Acct Summary 7-9'!J43</f>
        <v>0</v>
      </c>
      <c r="D6235" s="2" t="s">
        <v>151</v>
      </c>
      <c r="F6235" s="4"/>
      <c r="G6235" s="1" t="b">
        <f t="shared" ca="1" si="98"/>
        <v>1</v>
      </c>
      <c r="H6235" s="1505" cm="1">
        <f t="array" aca="1" ref="H6235" ca="1">IF(I6235&lt;&gt;"",INDIRECT("'"&amp;I6235&amp;"'!"&amp;J6235),"")</f>
        <v>0</v>
      </c>
      <c r="I6235" s="1510" t="s">
        <v>4986</v>
      </c>
      <c r="J6235" s="1506" t="s">
        <v>6341</v>
      </c>
      <c r="K6235" s="4"/>
    </row>
    <row r="6236" spans="1:11" ht="15">
      <c r="A6236">
        <v>6177</v>
      </c>
      <c r="B6236" s="721">
        <f>'Acct Summary 7-9'!J44</f>
        <v>0</v>
      </c>
      <c r="D6236" s="2" t="s">
        <v>151</v>
      </c>
      <c r="F6236" s="4"/>
      <c r="G6236" s="1" t="b">
        <f t="shared" ca="1" si="98"/>
        <v>1</v>
      </c>
      <c r="H6236" s="1505" cm="1">
        <f t="array" aca="1" ref="H6236" ca="1">IF(I6236&lt;&gt;"",INDIRECT("'"&amp;I6236&amp;"'!"&amp;J6236),"")</f>
        <v>0</v>
      </c>
      <c r="I6236" s="1510" t="s">
        <v>4986</v>
      </c>
      <c r="J6236" s="1506" t="s">
        <v>6342</v>
      </c>
      <c r="K6236" s="4"/>
    </row>
    <row r="6237" spans="1:11" ht="15">
      <c r="A6237">
        <v>6178</v>
      </c>
      <c r="B6237" s="721">
        <f>'Acct Summary 7-9'!J50</f>
        <v>0</v>
      </c>
      <c r="D6237" s="2" t="s">
        <v>151</v>
      </c>
      <c r="F6237" s="4"/>
      <c r="G6237" s="1" t="b">
        <f t="shared" ca="1" si="98"/>
        <v>1</v>
      </c>
      <c r="H6237" s="1505" cm="1">
        <f t="array" aca="1" ref="H6237" ca="1">IF(I6237&lt;&gt;"",INDIRECT("'"&amp;I6237&amp;"'!"&amp;J6237),"")</f>
        <v>0</v>
      </c>
      <c r="I6237" s="1510" t="s">
        <v>4986</v>
      </c>
      <c r="J6237" s="1506" t="s">
        <v>6343</v>
      </c>
      <c r="K6237" s="4"/>
    </row>
    <row r="6238" spans="1:11" ht="15">
      <c r="A6238">
        <v>6179</v>
      </c>
      <c r="B6238" s="721">
        <f>'Acct Summary 7-9'!C54</f>
        <v>0</v>
      </c>
      <c r="D6238" s="2" t="s">
        <v>151</v>
      </c>
      <c r="F6238" s="4"/>
      <c r="G6238" s="1" t="b">
        <f t="shared" ca="1" si="98"/>
        <v>1</v>
      </c>
      <c r="H6238" s="1505" cm="1">
        <f t="array" aca="1" ref="H6238" ca="1">IF(I6238&lt;&gt;"",INDIRECT("'"&amp;I6238&amp;"'!"&amp;J6238),"")</f>
        <v>0</v>
      </c>
      <c r="I6238" s="1510" t="s">
        <v>4986</v>
      </c>
      <c r="J6238" s="1506" t="s">
        <v>6344</v>
      </c>
      <c r="K6238" s="4"/>
    </row>
    <row r="6239" spans="1:11" ht="15">
      <c r="A6239">
        <v>6180</v>
      </c>
      <c r="B6239" s="721">
        <f>'Acct Summary 7-9'!D54</f>
        <v>0</v>
      </c>
      <c r="D6239" s="2" t="s">
        <v>151</v>
      </c>
      <c r="F6239" s="4"/>
      <c r="G6239" s="1" t="b">
        <f t="shared" ca="1" si="98"/>
        <v>1</v>
      </c>
      <c r="H6239" s="1505" cm="1">
        <f t="array" aca="1" ref="H6239" ca="1">IF(I6239&lt;&gt;"",INDIRECT("'"&amp;I6239&amp;"'!"&amp;J6239),"")</f>
        <v>0</v>
      </c>
      <c r="I6239" s="1510" t="s">
        <v>4986</v>
      </c>
      <c r="J6239" s="1506" t="s">
        <v>6345</v>
      </c>
      <c r="K6239" s="4"/>
    </row>
    <row r="6240" spans="1:11" ht="15">
      <c r="A6240">
        <v>6181</v>
      </c>
      <c r="B6240" s="721">
        <f>'Acct Summary 7-9'!H54</f>
        <v>0</v>
      </c>
      <c r="D6240" s="2" t="s">
        <v>151</v>
      </c>
      <c r="F6240" s="4"/>
      <c r="G6240" s="1" t="b">
        <f t="shared" ref="G6240:G6303" ca="1" si="99">H6240=B6240</f>
        <v>1</v>
      </c>
      <c r="H6240" s="1505" cm="1">
        <f t="array" aca="1" ref="H6240" ca="1">IF(I6240&lt;&gt;"",INDIRECT("'"&amp;I6240&amp;"'!"&amp;J6240),"")</f>
        <v>0</v>
      </c>
      <c r="I6240" s="1510" t="s">
        <v>4986</v>
      </c>
      <c r="J6240" s="1506" t="s">
        <v>6346</v>
      </c>
      <c r="K6240" s="4"/>
    </row>
    <row r="6241" spans="1:11" ht="15">
      <c r="A6241">
        <v>6182</v>
      </c>
      <c r="B6241" s="721">
        <f>'Acct Summary 7-9'!C58</f>
        <v>0</v>
      </c>
      <c r="D6241" s="2" t="s">
        <v>151</v>
      </c>
      <c r="F6241" s="4"/>
      <c r="G6241" s="1" t="b">
        <f t="shared" ca="1" si="99"/>
        <v>1</v>
      </c>
      <c r="H6241" s="1505" cm="1">
        <f t="array" aca="1" ref="H6241" ca="1">IF(I6241&lt;&gt;"",INDIRECT("'"&amp;I6241&amp;"'!"&amp;J6241),"")</f>
        <v>0</v>
      </c>
      <c r="I6241" s="1510" t="s">
        <v>4986</v>
      </c>
      <c r="J6241" s="1506" t="s">
        <v>5016</v>
      </c>
      <c r="K6241" s="4"/>
    </row>
    <row r="6242" spans="1:11" ht="15">
      <c r="A6242">
        <v>6183</v>
      </c>
      <c r="B6242" s="721">
        <f>'Acct Summary 7-9'!D58</f>
        <v>0</v>
      </c>
      <c r="D6242" s="2" t="s">
        <v>151</v>
      </c>
      <c r="F6242" s="4"/>
      <c r="G6242" s="1" t="b">
        <f t="shared" ca="1" si="99"/>
        <v>1</v>
      </c>
      <c r="H6242" s="1505" cm="1">
        <f t="array" aca="1" ref="H6242" ca="1">IF(I6242&lt;&gt;"",INDIRECT("'"&amp;I6242&amp;"'!"&amp;J6242),"")</f>
        <v>0</v>
      </c>
      <c r="I6242" s="1510" t="s">
        <v>4986</v>
      </c>
      <c r="J6242" s="1506" t="s">
        <v>5052</v>
      </c>
      <c r="K6242" s="4"/>
    </row>
    <row r="6243" spans="1:11" ht="15">
      <c r="A6243">
        <v>6184</v>
      </c>
      <c r="B6243" s="721">
        <f>'Acct Summary 7-9'!H58</f>
        <v>0</v>
      </c>
      <c r="D6243" s="2" t="s">
        <v>151</v>
      </c>
      <c r="F6243" s="4"/>
      <c r="G6243" s="1" t="b">
        <f t="shared" ca="1" si="99"/>
        <v>1</v>
      </c>
      <c r="H6243" s="1505" cm="1">
        <f t="array" aca="1" ref="H6243" ca="1">IF(I6243&lt;&gt;"",INDIRECT("'"&amp;I6243&amp;"'!"&amp;J6243),"")</f>
        <v>0</v>
      </c>
      <c r="I6243" s="1510" t="s">
        <v>4986</v>
      </c>
      <c r="J6243" s="1506" t="s">
        <v>5196</v>
      </c>
      <c r="K6243" s="4"/>
    </row>
    <row r="6244" spans="1:11" ht="15">
      <c r="A6244">
        <v>6185</v>
      </c>
      <c r="B6244" s="721">
        <f>'Acct Summary 7-9'!C62</f>
        <v>0</v>
      </c>
      <c r="D6244" s="2" t="s">
        <v>151</v>
      </c>
      <c r="F6244" s="4"/>
      <c r="G6244" s="1" t="b">
        <f t="shared" ca="1" si="99"/>
        <v>1</v>
      </c>
      <c r="H6244" s="1505" cm="1">
        <f t="array" aca="1" ref="H6244" ca="1">IF(I6244&lt;&gt;"",INDIRECT("'"&amp;I6244&amp;"'!"&amp;J6244),"")</f>
        <v>0</v>
      </c>
      <c r="I6244" s="1510" t="s">
        <v>4986</v>
      </c>
      <c r="J6244" s="1506" t="s">
        <v>5019</v>
      </c>
      <c r="K6244" s="4"/>
    </row>
    <row r="6245" spans="1:11" ht="15">
      <c r="A6245">
        <v>6186</v>
      </c>
      <c r="B6245" s="721">
        <f>'Acct Summary 7-9'!D62</f>
        <v>0</v>
      </c>
      <c r="D6245" s="2" t="s">
        <v>151</v>
      </c>
      <c r="F6245" s="4"/>
      <c r="G6245" s="1" t="b">
        <f t="shared" ca="1" si="99"/>
        <v>1</v>
      </c>
      <c r="H6245" s="1505" cm="1">
        <f t="array" aca="1" ref="H6245" ca="1">IF(I6245&lt;&gt;"",INDIRECT("'"&amp;I6245&amp;"'!"&amp;J6245),"")</f>
        <v>0</v>
      </c>
      <c r="I6245" s="1510" t="s">
        <v>4986</v>
      </c>
      <c r="J6245" s="1506" t="s">
        <v>5055</v>
      </c>
      <c r="K6245" s="4"/>
    </row>
    <row r="6246" spans="1:11" ht="15">
      <c r="A6246">
        <v>6187</v>
      </c>
      <c r="B6246" s="721">
        <f>'Acct Summary 7-9'!C66</f>
        <v>0</v>
      </c>
      <c r="D6246" s="2" t="s">
        <v>151</v>
      </c>
      <c r="F6246" s="4"/>
      <c r="G6246" s="1" t="b">
        <f t="shared" ca="1" si="99"/>
        <v>1</v>
      </c>
      <c r="H6246" s="1505" cm="1">
        <f t="array" aca="1" ref="H6246" ca="1">IF(I6246&lt;&gt;"",INDIRECT("'"&amp;I6246&amp;"'!"&amp;J6246),"")</f>
        <v>0</v>
      </c>
      <c r="I6246" s="1510" t="s">
        <v>4986</v>
      </c>
      <c r="J6246" s="1506" t="s">
        <v>5023</v>
      </c>
      <c r="K6246" s="4"/>
    </row>
    <row r="6247" spans="1:11" ht="15">
      <c r="A6247">
        <v>6188</v>
      </c>
      <c r="B6247" s="721">
        <f>'Acct Summary 7-9'!D66</f>
        <v>0</v>
      </c>
      <c r="D6247" s="2" t="s">
        <v>151</v>
      </c>
      <c r="F6247" s="4"/>
      <c r="G6247" s="1" t="b">
        <f t="shared" ca="1" si="99"/>
        <v>1</v>
      </c>
      <c r="H6247" s="1505" cm="1">
        <f t="array" aca="1" ref="H6247" ca="1">IF(I6247&lt;&gt;"",INDIRECT("'"&amp;I6247&amp;"'!"&amp;J6247),"")</f>
        <v>0</v>
      </c>
      <c r="I6247" s="1510" t="s">
        <v>4986</v>
      </c>
      <c r="J6247" s="1506" t="s">
        <v>5059</v>
      </c>
      <c r="K6247" s="4"/>
    </row>
    <row r="6248" spans="1:11" ht="15">
      <c r="A6248">
        <v>6189</v>
      </c>
      <c r="B6248" s="721">
        <f>'Acct Summary 7-9'!C70</f>
        <v>0</v>
      </c>
      <c r="D6248" s="2" t="s">
        <v>151</v>
      </c>
      <c r="F6248" s="4"/>
      <c r="G6248" s="1" t="b">
        <f t="shared" ca="1" si="99"/>
        <v>1</v>
      </c>
      <c r="H6248" s="1505" cm="1">
        <f t="array" aca="1" ref="H6248" ca="1">IF(I6248&lt;&gt;"",INDIRECT("'"&amp;I6248&amp;"'!"&amp;J6248),"")</f>
        <v>0</v>
      </c>
      <c r="I6248" s="1510" t="s">
        <v>4986</v>
      </c>
      <c r="J6248" s="1506" t="s">
        <v>5026</v>
      </c>
      <c r="K6248" s="4"/>
    </row>
    <row r="6249" spans="1:11" ht="15">
      <c r="A6249">
        <v>6190</v>
      </c>
      <c r="B6249" s="721">
        <f>'Acct Summary 7-9'!D70</f>
        <v>0</v>
      </c>
      <c r="D6249" s="2" t="s">
        <v>151</v>
      </c>
      <c r="F6249" s="4"/>
      <c r="G6249" s="1" t="b">
        <f t="shared" ca="1" si="99"/>
        <v>1</v>
      </c>
      <c r="H6249" s="1505" cm="1">
        <f t="array" aca="1" ref="H6249" ca="1">IF(I6249&lt;&gt;"",INDIRECT("'"&amp;I6249&amp;"'!"&amp;J6249),"")</f>
        <v>0</v>
      </c>
      <c r="I6249" s="1510" t="s">
        <v>4986</v>
      </c>
      <c r="J6249" s="1506" t="s">
        <v>5062</v>
      </c>
      <c r="K6249" s="4"/>
    </row>
    <row r="6250" spans="1:11" ht="15">
      <c r="A6250">
        <v>6191</v>
      </c>
      <c r="B6250" s="721">
        <f>'Acct Summary 7-9'!C74</f>
        <v>0</v>
      </c>
      <c r="D6250" s="2" t="s">
        <v>151</v>
      </c>
      <c r="F6250" s="4"/>
      <c r="G6250" s="1" t="b">
        <f t="shared" ca="1" si="99"/>
        <v>1</v>
      </c>
      <c r="H6250" s="1505" cm="1">
        <f t="array" aca="1" ref="H6250" ca="1">IF(I6250&lt;&gt;"",INDIRECT("'"&amp;I6250&amp;"'!"&amp;J6250),"")</f>
        <v>0</v>
      </c>
      <c r="I6250" s="1510" t="s">
        <v>4986</v>
      </c>
      <c r="J6250" s="1506" t="s">
        <v>5030</v>
      </c>
      <c r="K6250" s="4"/>
    </row>
    <row r="6251" spans="1:11" ht="15">
      <c r="A6251">
        <v>6192</v>
      </c>
      <c r="B6251" s="721">
        <f>'Acct Summary 7-9'!D74</f>
        <v>0</v>
      </c>
      <c r="D6251" s="2" t="s">
        <v>151</v>
      </c>
      <c r="F6251" s="4"/>
      <c r="G6251" s="1" t="b">
        <f t="shared" ca="1" si="99"/>
        <v>1</v>
      </c>
      <c r="H6251" s="1505" cm="1">
        <f t="array" aca="1" ref="H6251" ca="1">IF(I6251&lt;&gt;"",INDIRECT("'"&amp;I6251&amp;"'!"&amp;J6251),"")</f>
        <v>0</v>
      </c>
      <c r="I6251" s="1510" t="s">
        <v>4986</v>
      </c>
      <c r="J6251" s="1506" t="s">
        <v>5066</v>
      </c>
      <c r="K6251" s="4"/>
    </row>
    <row r="6252" spans="1:11" ht="15">
      <c r="A6252">
        <v>6193</v>
      </c>
      <c r="B6252" s="721">
        <f>'Acct Summary 7-9'!F74</f>
        <v>0</v>
      </c>
      <c r="D6252" s="2" t="s">
        <v>151</v>
      </c>
      <c r="F6252" s="4"/>
      <c r="G6252" s="1" t="b">
        <f t="shared" ca="1" si="99"/>
        <v>1</v>
      </c>
      <c r="H6252" s="1505" cm="1">
        <f t="array" aca="1" ref="H6252" ca="1">IF(I6252&lt;&gt;"",INDIRECT("'"&amp;I6252&amp;"'!"&amp;J6252),"")</f>
        <v>0</v>
      </c>
      <c r="I6252" s="1510" t="s">
        <v>4986</v>
      </c>
      <c r="J6252" s="1506" t="s">
        <v>5138</v>
      </c>
      <c r="K6252" s="4"/>
    </row>
    <row r="6253" spans="1:11" ht="15">
      <c r="A6253">
        <v>6194</v>
      </c>
      <c r="B6253" s="721">
        <f>'Acct Summary 7-9'!G74</f>
        <v>0</v>
      </c>
      <c r="D6253" s="2" t="s">
        <v>151</v>
      </c>
      <c r="F6253" s="4"/>
      <c r="G6253" s="1" t="b">
        <f t="shared" ca="1" si="99"/>
        <v>1</v>
      </c>
      <c r="H6253" s="1505" cm="1">
        <f t="array" aca="1" ref="H6253" ca="1">IF(I6253&lt;&gt;"",INDIRECT("'"&amp;I6253&amp;"'!"&amp;J6253),"")</f>
        <v>0</v>
      </c>
      <c r="I6253" s="1510" t="s">
        <v>4986</v>
      </c>
      <c r="J6253" s="1506" t="s">
        <v>5174</v>
      </c>
      <c r="K6253" s="4"/>
    </row>
    <row r="6254" spans="1:11" ht="15">
      <c r="A6254">
        <v>6195</v>
      </c>
      <c r="B6254" s="721">
        <f>'Acct Summary 7-9'!H74</f>
        <v>0</v>
      </c>
      <c r="D6254" s="2" t="s">
        <v>151</v>
      </c>
      <c r="F6254" s="4"/>
      <c r="G6254" s="1" t="b">
        <f t="shared" ca="1" si="99"/>
        <v>1</v>
      </c>
      <c r="H6254" s="1505" cm="1">
        <f t="array" aca="1" ref="H6254" ca="1">IF(I6254&lt;&gt;"",INDIRECT("'"&amp;I6254&amp;"'!"&amp;J6254),"")</f>
        <v>0</v>
      </c>
      <c r="I6254" s="1510" t="s">
        <v>4986</v>
      </c>
      <c r="J6254" s="1506" t="s">
        <v>5210</v>
      </c>
      <c r="K6254" s="4"/>
    </row>
    <row r="6255" spans="1:11" ht="15">
      <c r="A6255">
        <v>6196</v>
      </c>
      <c r="B6255" s="721">
        <f>'Acct Summary 7-9'!K74</f>
        <v>0</v>
      </c>
      <c r="D6255" s="2" t="s">
        <v>151</v>
      </c>
      <c r="F6255" s="4"/>
      <c r="G6255" s="1" t="b">
        <f t="shared" ca="1" si="99"/>
        <v>1</v>
      </c>
      <c r="H6255" s="1505" cm="1">
        <f t="array" aca="1" ref="H6255" ca="1">IF(I6255&lt;&gt;"",INDIRECT("'"&amp;I6255&amp;"'!"&amp;J6255),"")</f>
        <v>0</v>
      </c>
      <c r="I6255" s="1510" t="s">
        <v>4986</v>
      </c>
      <c r="J6255" s="1506" t="s">
        <v>5257</v>
      </c>
      <c r="K6255" s="4"/>
    </row>
    <row r="6256" spans="1:11" ht="15">
      <c r="A6256">
        <v>6197</v>
      </c>
      <c r="B6256" s="721">
        <f>'Acct Summary 7-9'!G75</f>
        <v>0</v>
      </c>
      <c r="D6256" s="2" t="s">
        <v>151</v>
      </c>
      <c r="F6256" s="4"/>
      <c r="G6256" s="1" t="b">
        <f t="shared" ca="1" si="99"/>
        <v>1</v>
      </c>
      <c r="H6256" s="1505" cm="1">
        <f t="array" aca="1" ref="H6256" ca="1">IF(I6256&lt;&gt;"",INDIRECT("'"&amp;I6256&amp;"'!"&amp;J6256),"")</f>
        <v>0</v>
      </c>
      <c r="I6256" s="1510" t="s">
        <v>4986</v>
      </c>
      <c r="J6256" s="1506" t="s">
        <v>5175</v>
      </c>
      <c r="K6256" s="4"/>
    </row>
    <row r="6257" spans="1:11" ht="15">
      <c r="A6257">
        <v>6198</v>
      </c>
      <c r="B6257" s="721">
        <f>'Acct Summary 7-9'!I75</f>
        <v>0</v>
      </c>
      <c r="D6257" s="2" t="s">
        <v>151</v>
      </c>
      <c r="F6257" s="4"/>
      <c r="G6257" s="1" t="b">
        <f t="shared" ca="1" si="99"/>
        <v>1</v>
      </c>
      <c r="H6257" s="1505" cm="1">
        <f t="array" aca="1" ref="H6257" ca="1">IF(I6257&lt;&gt;"",INDIRECT("'"&amp;I6257&amp;"'!"&amp;J6257),"")</f>
        <v>0</v>
      </c>
      <c r="I6257" s="1510" t="s">
        <v>4986</v>
      </c>
      <c r="J6257" s="1506" t="s">
        <v>6347</v>
      </c>
      <c r="K6257" s="4"/>
    </row>
    <row r="6258" spans="1:11" ht="15">
      <c r="A6258">
        <v>6199</v>
      </c>
      <c r="B6258" s="721">
        <f>'Acct Summary 7-9'!J75</f>
        <v>0</v>
      </c>
      <c r="D6258" s="2" t="s">
        <v>151</v>
      </c>
      <c r="F6258" s="4"/>
      <c r="G6258" s="1" t="b">
        <f t="shared" ca="1" si="99"/>
        <v>1</v>
      </c>
      <c r="H6258" s="1505" cm="1">
        <f t="array" aca="1" ref="H6258" ca="1">IF(I6258&lt;&gt;"",INDIRECT("'"&amp;I6258&amp;"'!"&amp;J6258),"")</f>
        <v>0</v>
      </c>
      <c r="I6258" s="1510" t="s">
        <v>4986</v>
      </c>
      <c r="J6258" s="1506" t="s">
        <v>6348</v>
      </c>
      <c r="K6258" s="4"/>
    </row>
    <row r="6259" spans="1:11" ht="15">
      <c r="A6259">
        <v>6200</v>
      </c>
      <c r="B6259" s="721">
        <f>'Acct Summary 7-9'!J76</f>
        <v>0</v>
      </c>
      <c r="D6259" s="2" t="s">
        <v>151</v>
      </c>
      <c r="F6259" s="4"/>
      <c r="G6259" s="1" t="b">
        <f t="shared" ca="1" si="99"/>
        <v>1</v>
      </c>
      <c r="H6259" s="1505" cm="1">
        <f t="array" aca="1" ref="H6259" ca="1">IF(I6259&lt;&gt;"",INDIRECT("'"&amp;I6259&amp;"'!"&amp;J6259),"")</f>
        <v>0</v>
      </c>
      <c r="I6259" s="1510" t="s">
        <v>4986</v>
      </c>
      <c r="J6259" s="1506" t="s">
        <v>6349</v>
      </c>
      <c r="K6259" s="4"/>
    </row>
    <row r="6260" spans="1:11" ht="15">
      <c r="A6260">
        <v>6201</v>
      </c>
      <c r="B6260" s="721">
        <f>'Acct Summary 7-9'!J77</f>
        <v>0</v>
      </c>
      <c r="D6260" s="2" t="s">
        <v>151</v>
      </c>
      <c r="F6260" s="4"/>
      <c r="G6260" s="1" t="b">
        <f t="shared" ca="1" si="99"/>
        <v>1</v>
      </c>
      <c r="H6260" s="1505" cm="1">
        <f t="array" aca="1" ref="H6260" ca="1">IF(I6260&lt;&gt;"",INDIRECT("'"&amp;I6260&amp;"'!"&amp;J6260),"")</f>
        <v>0</v>
      </c>
      <c r="I6260" s="1510" t="s">
        <v>4986</v>
      </c>
      <c r="J6260" s="1506" t="s">
        <v>6350</v>
      </c>
      <c r="K6260" s="4"/>
    </row>
    <row r="6261" spans="1:11" ht="15">
      <c r="A6261">
        <v>6202</v>
      </c>
      <c r="B6261" s="721">
        <f>'Acct Summary 7-9'!J78</f>
        <v>76507</v>
      </c>
      <c r="D6261" s="2" t="s">
        <v>151</v>
      </c>
      <c r="F6261" s="4"/>
      <c r="G6261" s="1" t="b">
        <f t="shared" ca="1" si="99"/>
        <v>1</v>
      </c>
      <c r="H6261" s="1505" cm="1">
        <f t="array" aca="1" ref="H6261" ca="1">IF(I6261&lt;&gt;"",INDIRECT("'"&amp;I6261&amp;"'!"&amp;J6261),"")</f>
        <v>76507</v>
      </c>
      <c r="I6261" s="1510" t="s">
        <v>4986</v>
      </c>
      <c r="J6261" s="1506" t="s">
        <v>6351</v>
      </c>
      <c r="K6261" s="4"/>
    </row>
    <row r="6262" spans="1:11" ht="15">
      <c r="A6262">
        <v>6203</v>
      </c>
      <c r="B6262" s="721">
        <f>'Acct Summary 7-9'!J79</f>
        <v>-413702</v>
      </c>
      <c r="D6262" s="2" t="s">
        <v>151</v>
      </c>
      <c r="F6262" s="4"/>
      <c r="G6262" s="1" t="b">
        <f t="shared" ca="1" si="99"/>
        <v>1</v>
      </c>
      <c r="H6262" s="1505" cm="1">
        <f t="array" aca="1" ref="H6262" ca="1">IF(I6262&lt;&gt;"",INDIRECT("'"&amp;I6262&amp;"'!"&amp;J6262),"")</f>
        <v>-413702</v>
      </c>
      <c r="I6262" s="1510" t="s">
        <v>4986</v>
      </c>
      <c r="J6262" s="1506" t="s">
        <v>6352</v>
      </c>
      <c r="K6262" s="4"/>
    </row>
    <row r="6263" spans="1:11" ht="15">
      <c r="A6263">
        <v>6204</v>
      </c>
      <c r="B6263" s="721">
        <f>'Acct Summary 7-9'!J80</f>
        <v>0</v>
      </c>
      <c r="D6263" s="2" t="s">
        <v>151</v>
      </c>
      <c r="F6263" s="4"/>
      <c r="G6263" s="1" t="b">
        <f t="shared" ca="1" si="99"/>
        <v>1</v>
      </c>
      <c r="H6263" s="1505" cm="1">
        <f t="array" aca="1" ref="H6263" ca="1">IF(I6263&lt;&gt;"",INDIRECT("'"&amp;I6263&amp;"'!"&amp;J6263),"")</f>
        <v>0</v>
      </c>
      <c r="I6263" s="1510" t="s">
        <v>4986</v>
      </c>
      <c r="J6263" s="1506" t="s">
        <v>6353</v>
      </c>
      <c r="K6263" s="4"/>
    </row>
    <row r="6264" spans="1:11" ht="15">
      <c r="A6264">
        <v>6205</v>
      </c>
      <c r="B6264" s="721">
        <f>'Acct Summary 7-9'!J81</f>
        <v>-337195</v>
      </c>
      <c r="D6264" s="2" t="s">
        <v>151</v>
      </c>
      <c r="F6264" s="4"/>
      <c r="G6264" s="1" t="b">
        <f t="shared" ca="1" si="99"/>
        <v>1</v>
      </c>
      <c r="H6264" s="1505" cm="1">
        <f t="array" aca="1" ref="H6264" ca="1">IF(I6264&lt;&gt;"",INDIRECT("'"&amp;I6264&amp;"'!"&amp;J6264),"")</f>
        <v>-337195</v>
      </c>
      <c r="I6264" s="1510" t="s">
        <v>4986</v>
      </c>
      <c r="J6264" s="1506" t="s">
        <v>6354</v>
      </c>
      <c r="K6264" s="4"/>
    </row>
    <row r="6265" spans="1:11" ht="15">
      <c r="A6265">
        <v>6206</v>
      </c>
      <c r="B6265" s="721">
        <f>'Acct Summary 7-9'!C82</f>
        <v>82058330</v>
      </c>
      <c r="D6265" s="2" t="s">
        <v>151</v>
      </c>
      <c r="F6265" s="4"/>
      <c r="G6265" s="1" t="b">
        <f t="shared" ca="1" si="99"/>
        <v>1</v>
      </c>
      <c r="H6265" s="1505" cm="1">
        <f t="array" aca="1" ref="H6265" ca="1">IF(I6265&lt;&gt;"",INDIRECT("'"&amp;I6265&amp;"'!"&amp;J6265),"")</f>
        <v>82058330</v>
      </c>
      <c r="I6265" s="1510" t="s">
        <v>4986</v>
      </c>
      <c r="J6265" s="1506" t="s">
        <v>7020</v>
      </c>
      <c r="K6265" s="4"/>
    </row>
    <row r="6266" spans="1:11" ht="15">
      <c r="A6266">
        <v>6207</v>
      </c>
      <c r="B6266" s="721">
        <f>'Acct Summary 7-9'!D82</f>
        <v>-5784416</v>
      </c>
      <c r="D6266" s="2" t="s">
        <v>151</v>
      </c>
      <c r="F6266" s="4"/>
      <c r="G6266" s="1" t="b">
        <f t="shared" ca="1" si="99"/>
        <v>1</v>
      </c>
      <c r="H6266" s="1505" cm="1">
        <f t="array" aca="1" ref="H6266" ca="1">IF(I6266&lt;&gt;"",INDIRECT("'"&amp;I6266&amp;"'!"&amp;J6266),"")</f>
        <v>-5784416</v>
      </c>
      <c r="I6266" s="1510" t="s">
        <v>4986</v>
      </c>
      <c r="J6266" s="1506" t="s">
        <v>8044</v>
      </c>
      <c r="K6266" s="4"/>
    </row>
    <row r="6267" spans="1:11" ht="15">
      <c r="A6267">
        <v>6208</v>
      </c>
      <c r="B6267" s="721">
        <f>'Acct Summary 7-9'!E82</f>
        <v>-8348942</v>
      </c>
      <c r="D6267" s="2" t="s">
        <v>151</v>
      </c>
      <c r="F6267" s="4"/>
      <c r="G6267" s="1" t="b">
        <f t="shared" ca="1" si="99"/>
        <v>1</v>
      </c>
      <c r="H6267" s="1505" cm="1">
        <f t="array" aca="1" ref="H6267" ca="1">IF(I6267&lt;&gt;"",INDIRECT("'"&amp;I6267&amp;"'!"&amp;J6267),"")</f>
        <v>-8348942</v>
      </c>
      <c r="I6267" s="1510" t="s">
        <v>4986</v>
      </c>
      <c r="J6267" s="1506" t="s">
        <v>5726</v>
      </c>
      <c r="K6267" s="4"/>
    </row>
    <row r="6268" spans="1:11" ht="15">
      <c r="A6268">
        <v>6209</v>
      </c>
      <c r="B6268" s="721">
        <f>'Acct Summary 7-9'!F82</f>
        <v>-2819754</v>
      </c>
      <c r="D6268" s="2" t="s">
        <v>151</v>
      </c>
      <c r="F6268" s="4"/>
      <c r="G6268" s="1" t="b">
        <f t="shared" ca="1" si="99"/>
        <v>1</v>
      </c>
      <c r="H6268" s="1505" cm="1">
        <f t="array" aca="1" ref="H6268" ca="1">IF(I6268&lt;&gt;"",INDIRECT("'"&amp;I6268&amp;"'!"&amp;J6268),"")</f>
        <v>-2819754</v>
      </c>
      <c r="I6268" s="1510" t="s">
        <v>4986</v>
      </c>
      <c r="J6268" s="1506" t="s">
        <v>7543</v>
      </c>
      <c r="K6268" s="4"/>
    </row>
    <row r="6269" spans="1:11" ht="15">
      <c r="A6269">
        <v>6210</v>
      </c>
      <c r="B6269" s="721">
        <f>'Acct Summary 7-9'!G82</f>
        <v>5030003</v>
      </c>
      <c r="D6269" s="2" t="s">
        <v>151</v>
      </c>
      <c r="F6269" s="4"/>
      <c r="G6269" s="1" t="b">
        <f t="shared" ca="1" si="99"/>
        <v>1</v>
      </c>
      <c r="H6269" s="1505" cm="1">
        <f t="array" aca="1" ref="H6269" ca="1">IF(I6269&lt;&gt;"",INDIRECT("'"&amp;I6269&amp;"'!"&amp;J6269),"")</f>
        <v>5030003</v>
      </c>
      <c r="I6269" s="1510" t="s">
        <v>4986</v>
      </c>
      <c r="J6269" s="1506" t="s">
        <v>7575</v>
      </c>
      <c r="K6269" s="4"/>
    </row>
    <row r="6270" spans="1:11" ht="15">
      <c r="A6270">
        <v>6211</v>
      </c>
      <c r="B6270" s="721">
        <f>'Acct Summary 7-9'!H82</f>
        <v>44315833</v>
      </c>
      <c r="D6270" s="2" t="s">
        <v>151</v>
      </c>
      <c r="F6270" s="4"/>
      <c r="G6270" s="1" t="b">
        <f t="shared" ca="1" si="99"/>
        <v>1</v>
      </c>
      <c r="H6270" s="1505" cm="1">
        <f t="array" aca="1" ref="H6270" ca="1">IF(I6270&lt;&gt;"",INDIRECT("'"&amp;I6270&amp;"'!"&amp;J6270),"")</f>
        <v>44315833</v>
      </c>
      <c r="I6270" s="1510" t="s">
        <v>4986</v>
      </c>
      <c r="J6270" s="1506" t="s">
        <v>5730</v>
      </c>
      <c r="K6270" s="4"/>
    </row>
    <row r="6271" spans="1:11" ht="15">
      <c r="A6271">
        <v>6212</v>
      </c>
      <c r="B6271" s="721">
        <f>'Acct Summary 7-9'!I82</f>
        <v>0</v>
      </c>
      <c r="D6271" s="2" t="s">
        <v>151</v>
      </c>
      <c r="F6271" s="4"/>
      <c r="G6271" s="1" t="b">
        <f t="shared" ca="1" si="99"/>
        <v>1</v>
      </c>
      <c r="H6271" s="1505" cm="1">
        <f t="array" aca="1" ref="H6271" ca="1">IF(I6271&lt;&gt;"",INDIRECT("'"&amp;I6271&amp;"'!"&amp;J6271),"")</f>
        <v>0</v>
      </c>
      <c r="I6271" s="1510" t="s">
        <v>4986</v>
      </c>
      <c r="J6271" s="1506" t="s">
        <v>8045</v>
      </c>
      <c r="K6271" s="4"/>
    </row>
    <row r="6272" spans="1:11" ht="15">
      <c r="A6272">
        <v>6213</v>
      </c>
      <c r="B6272" s="721">
        <f>'Acct Summary 7-9'!J82</f>
        <v>76507</v>
      </c>
      <c r="D6272" s="2" t="s">
        <v>151</v>
      </c>
      <c r="F6272" s="4"/>
      <c r="G6272" s="1" t="b">
        <f t="shared" ca="1" si="99"/>
        <v>1</v>
      </c>
      <c r="H6272" s="1505" cm="1">
        <f t="array" aca="1" ref="H6272" ca="1">IF(I6272&lt;&gt;"",INDIRECT("'"&amp;I6272&amp;"'!"&amp;J6272),"")</f>
        <v>76507</v>
      </c>
      <c r="I6272" s="1510" t="s">
        <v>4986</v>
      </c>
      <c r="J6272" s="1506" t="s">
        <v>7576</v>
      </c>
      <c r="K6272" s="4"/>
    </row>
    <row r="6273" spans="1:11" ht="15">
      <c r="A6273">
        <v>6214</v>
      </c>
      <c r="B6273" s="721">
        <f>'Acct Summary 7-9'!K82</f>
        <v>3697602</v>
      </c>
      <c r="D6273" s="2" t="s">
        <v>151</v>
      </c>
      <c r="F6273" s="4"/>
      <c r="G6273" s="1" t="b">
        <f t="shared" ca="1" si="99"/>
        <v>1</v>
      </c>
      <c r="H6273" s="1505" cm="1">
        <f t="array" aca="1" ref="H6273" ca="1">IF(I6273&lt;&gt;"",INDIRECT("'"&amp;I6273&amp;"'!"&amp;J6273),"")</f>
        <v>3697602</v>
      </c>
      <c r="I6273" s="1510" t="s">
        <v>4986</v>
      </c>
      <c r="J6273" s="1506" t="s">
        <v>5736</v>
      </c>
      <c r="K6273" s="4"/>
    </row>
    <row r="6274" spans="1:11" ht="15">
      <c r="A6274">
        <v>6215</v>
      </c>
      <c r="B6274" s="721">
        <f>'Acct Summary 7-9'!C83</f>
        <v>0.25611255274021427</v>
      </c>
      <c r="D6274" s="2" t="s">
        <v>151</v>
      </c>
      <c r="E6274" s="4" t="s">
        <v>8061</v>
      </c>
      <c r="F6274" s="4"/>
      <c r="G6274" s="1" t="b">
        <f t="shared" ca="1" si="99"/>
        <v>1</v>
      </c>
      <c r="H6274" s="1505" cm="1">
        <f t="array" aca="1" ref="H6274" ca="1">IF(I6274&lt;&gt;"",INDIRECT("'"&amp;I6274&amp;"'!"&amp;J6274),"")</f>
        <v>0.25611255274021427</v>
      </c>
      <c r="I6274" s="1510" t="s">
        <v>4986</v>
      </c>
      <c r="J6274" s="1506" t="s">
        <v>6055</v>
      </c>
      <c r="K6274" s="4"/>
    </row>
    <row r="6275" spans="1:11" ht="15">
      <c r="A6275">
        <v>6216</v>
      </c>
      <c r="B6275" s="721">
        <f>'Acct Summary 7-9'!D83</f>
        <v>57.881203970541144</v>
      </c>
      <c r="D6275" s="2" t="s">
        <v>151</v>
      </c>
      <c r="E6275" s="4" t="s">
        <v>8061</v>
      </c>
      <c r="F6275" s="4"/>
      <c r="G6275" s="1" t="b">
        <f t="shared" ca="1" si="99"/>
        <v>1</v>
      </c>
      <c r="H6275" s="1505" cm="1">
        <f t="array" aca="1" ref="H6275" ca="1">IF(I6275&lt;&gt;"",INDIRECT("'"&amp;I6275&amp;"'!"&amp;J6275),"")</f>
        <v>57.881203970541144</v>
      </c>
      <c r="I6275" s="1510" t="s">
        <v>4986</v>
      </c>
      <c r="J6275" s="1506" t="s">
        <v>6129</v>
      </c>
      <c r="K6275" s="4"/>
    </row>
    <row r="6276" spans="1:11" ht="15">
      <c r="A6276">
        <v>6217</v>
      </c>
      <c r="B6276" s="721">
        <f>'Acct Summary 7-9'!E83</f>
        <v>-0.33747592046701591</v>
      </c>
      <c r="D6276" s="2" t="s">
        <v>151</v>
      </c>
      <c r="E6276" s="4" t="s">
        <v>8061</v>
      </c>
      <c r="F6276" s="4"/>
      <c r="G6276" s="1" t="b">
        <f t="shared" ca="1" si="99"/>
        <v>1</v>
      </c>
      <c r="H6276" s="1505" cm="1">
        <f t="array" aca="1" ref="H6276" ca="1">IF(I6276&lt;&gt;"",INDIRECT("'"&amp;I6276&amp;"'!"&amp;J6276),"")</f>
        <v>-0.33747592046701591</v>
      </c>
      <c r="I6276" s="1510" t="s">
        <v>4986</v>
      </c>
      <c r="J6276" s="1506" t="s">
        <v>5727</v>
      </c>
      <c r="K6276" s="4"/>
    </row>
    <row r="6277" spans="1:11" ht="15">
      <c r="A6277">
        <v>6218</v>
      </c>
      <c r="B6277" s="721">
        <f>'Acct Summary 7-9'!F83</f>
        <v>-0.10545146363693887</v>
      </c>
      <c r="D6277" s="2" t="s">
        <v>151</v>
      </c>
      <c r="E6277" s="4" t="s">
        <v>8061</v>
      </c>
      <c r="F6277" s="4"/>
      <c r="G6277" s="1" t="b">
        <f t="shared" ca="1" si="99"/>
        <v>1</v>
      </c>
      <c r="H6277" s="1505" cm="1">
        <f t="array" aca="1" ref="H6277" ca="1">IF(I6277&lt;&gt;"",INDIRECT("'"&amp;I6277&amp;"'!"&amp;J6277),"")</f>
        <v>-0.10545146363693887</v>
      </c>
      <c r="I6277" s="1510" t="s">
        <v>4986</v>
      </c>
      <c r="J6277" s="1506" t="s">
        <v>7544</v>
      </c>
      <c r="K6277" s="4"/>
    </row>
    <row r="6278" spans="1:11" ht="15">
      <c r="A6278">
        <v>6219</v>
      </c>
      <c r="B6278" s="721">
        <f>'Acct Summary 7-9'!G83</f>
        <v>0.29604342030354025</v>
      </c>
      <c r="D6278" s="2" t="s">
        <v>151</v>
      </c>
      <c r="E6278" s="4" t="s">
        <v>8061</v>
      </c>
      <c r="F6278" s="4"/>
      <c r="G6278" s="1" t="b">
        <f t="shared" ca="1" si="99"/>
        <v>1</v>
      </c>
      <c r="H6278" s="1505" cm="1">
        <f t="array" aca="1" ref="H6278" ca="1">IF(I6278&lt;&gt;"",INDIRECT("'"&amp;I6278&amp;"'!"&amp;J6278),"")</f>
        <v>0.29604342030354025</v>
      </c>
      <c r="I6278" s="1510" t="s">
        <v>4986</v>
      </c>
      <c r="J6278" s="1506" t="s">
        <v>7578</v>
      </c>
      <c r="K6278" s="4"/>
    </row>
    <row r="6279" spans="1:11" ht="15">
      <c r="A6279">
        <v>6220</v>
      </c>
      <c r="B6279" s="721">
        <f>'Acct Summary 7-9'!H83</f>
        <v>0.90332378992355189</v>
      </c>
      <c r="D6279" s="2" t="s">
        <v>151</v>
      </c>
      <c r="E6279" s="4" t="s">
        <v>8061</v>
      </c>
      <c r="F6279" s="4"/>
      <c r="G6279" s="1" t="b">
        <f t="shared" ca="1" si="99"/>
        <v>1</v>
      </c>
      <c r="H6279" s="1505" cm="1">
        <f t="array" aca="1" ref="H6279" ca="1">IF(I6279&lt;&gt;"",INDIRECT("'"&amp;I6279&amp;"'!"&amp;J6279),"")</f>
        <v>0.90332378992355189</v>
      </c>
      <c r="I6279" s="1510" t="s">
        <v>4986</v>
      </c>
      <c r="J6279" s="1506" t="s">
        <v>5731</v>
      </c>
      <c r="K6279" s="4"/>
    </row>
    <row r="6280" spans="1:11" ht="15">
      <c r="A6280">
        <v>6221</v>
      </c>
      <c r="B6280" s="721">
        <f>'Acct Summary 7-9'!I83</f>
        <v>0</v>
      </c>
      <c r="D6280" s="2" t="s">
        <v>151</v>
      </c>
      <c r="E6280" s="4" t="s">
        <v>8061</v>
      </c>
      <c r="F6280" s="4"/>
      <c r="G6280" s="1" t="b">
        <f t="shared" ca="1" si="99"/>
        <v>1</v>
      </c>
      <c r="H6280" s="1505" cm="1">
        <f t="array" aca="1" ref="H6280" ca="1">IF(I6280&lt;&gt;"",INDIRECT("'"&amp;I6280&amp;"'!"&amp;J6280),"")</f>
        <v>0</v>
      </c>
      <c r="I6280" s="1510" t="s">
        <v>4986</v>
      </c>
      <c r="J6280" s="1506" t="s">
        <v>8046</v>
      </c>
      <c r="K6280" s="4"/>
    </row>
    <row r="6281" spans="1:11" ht="15">
      <c r="A6281">
        <v>6222</v>
      </c>
      <c r="B6281" s="721">
        <f>'Acct Summary 7-9'!J83</f>
        <v>-0.22689245095567848</v>
      </c>
      <c r="D6281" s="2" t="s">
        <v>151</v>
      </c>
      <c r="E6281" s="4" t="s">
        <v>8061</v>
      </c>
      <c r="F6281" s="4"/>
      <c r="G6281" s="1" t="b">
        <f t="shared" ca="1" si="99"/>
        <v>1</v>
      </c>
      <c r="H6281" s="1505" cm="1">
        <f t="array" aca="1" ref="H6281" ca="1">IF(I6281&lt;&gt;"",INDIRECT("'"&amp;I6281&amp;"'!"&amp;J6281),"")</f>
        <v>-0.22689245095567848</v>
      </c>
      <c r="I6281" s="1510" t="s">
        <v>4986</v>
      </c>
      <c r="J6281" s="1506" t="s">
        <v>7579</v>
      </c>
      <c r="K6281" s="4"/>
    </row>
    <row r="6282" spans="1:11" ht="15">
      <c r="A6282">
        <v>6223</v>
      </c>
      <c r="B6282" s="721">
        <f>'Acct Summary 7-9'!K83</f>
        <v>0.2764609370537307</v>
      </c>
      <c r="D6282" s="2" t="s">
        <v>151</v>
      </c>
      <c r="E6282" s="4" t="s">
        <v>8061</v>
      </c>
      <c r="F6282" s="4"/>
      <c r="G6282" s="1" t="b">
        <f t="shared" ca="1" si="99"/>
        <v>1</v>
      </c>
      <c r="H6282" s="1505" cm="1">
        <f t="array" aca="1" ref="H6282" ca="1">IF(I6282&lt;&gt;"",INDIRECT("'"&amp;I6282&amp;"'!"&amp;J6282),"")</f>
        <v>0.2764609370537307</v>
      </c>
      <c r="I6282" s="1510" t="s">
        <v>4986</v>
      </c>
      <c r="J6282" s="1506" t="s">
        <v>5737</v>
      </c>
      <c r="K6282" s="4"/>
    </row>
    <row r="6283" spans="1:11" ht="15">
      <c r="A6283">
        <v>6224</v>
      </c>
      <c r="B6283" s="721">
        <f>'Acct Summary 7-9'!E37</f>
        <v>0</v>
      </c>
      <c r="D6283" s="2" t="s">
        <v>151</v>
      </c>
      <c r="F6283" s="4"/>
      <c r="G6283" s="1" t="b">
        <f t="shared" ca="1" si="99"/>
        <v>1</v>
      </c>
      <c r="H6283" s="1505" cm="1">
        <f t="array" aca="1" ref="H6283" ca="1">IF(I6283&lt;&gt;"",INDIRECT("'"&amp;I6283&amp;"'!"&amp;J6283),"")</f>
        <v>0</v>
      </c>
      <c r="I6283" s="1510" t="s">
        <v>4986</v>
      </c>
      <c r="J6283" s="1506" t="s">
        <v>6355</v>
      </c>
      <c r="K6283" s="4"/>
    </row>
    <row r="6284" spans="1:11" ht="15">
      <c r="A6284">
        <v>6225</v>
      </c>
      <c r="B6284" s="721">
        <f>'Acct Summary 7-9'!E38</f>
        <v>0</v>
      </c>
      <c r="D6284" s="2" t="s">
        <v>151</v>
      </c>
      <c r="F6284" s="4"/>
      <c r="G6284" s="1" t="b">
        <f t="shared" ca="1" si="99"/>
        <v>1</v>
      </c>
      <c r="H6284" s="1505" cm="1">
        <f t="array" aca="1" ref="H6284" ca="1">IF(I6284&lt;&gt;"",INDIRECT("'"&amp;I6284&amp;"'!"&amp;J6284),"")</f>
        <v>0</v>
      </c>
      <c r="I6284" s="1510" t="s">
        <v>4986</v>
      </c>
      <c r="J6284" s="1506" t="s">
        <v>5075</v>
      </c>
      <c r="K6284" s="4"/>
    </row>
    <row r="6285" spans="1:11" ht="15">
      <c r="A6285">
        <v>6226</v>
      </c>
      <c r="B6285" s="721">
        <f>'Acct Summary 7-9'!E39</f>
        <v>0</v>
      </c>
      <c r="D6285" s="2" t="s">
        <v>151</v>
      </c>
      <c r="F6285" s="4"/>
      <c r="G6285" s="1" t="b">
        <f t="shared" ca="1" si="99"/>
        <v>1</v>
      </c>
      <c r="H6285" s="1505" cm="1">
        <f t="array" aca="1" ref="H6285" ca="1">IF(I6285&lt;&gt;"",INDIRECT("'"&amp;I6285&amp;"'!"&amp;J6285),"")</f>
        <v>0</v>
      </c>
      <c r="I6285" s="1510" t="s">
        <v>4986</v>
      </c>
      <c r="J6285" s="1506" t="s">
        <v>4943</v>
      </c>
      <c r="K6285" s="4"/>
    </row>
    <row r="6286" spans="1:11" ht="15">
      <c r="A6286">
        <v>6227</v>
      </c>
      <c r="B6286" s="721">
        <f>'Acct Summary 7-9'!E40</f>
        <v>0</v>
      </c>
      <c r="D6286" s="2" t="s">
        <v>151</v>
      </c>
      <c r="F6286" s="4"/>
      <c r="G6286" s="1" t="b">
        <f t="shared" ca="1" si="99"/>
        <v>1</v>
      </c>
      <c r="H6286" s="1505" cm="1">
        <f t="array" aca="1" ref="H6286" ca="1">IF(I6286&lt;&gt;"",INDIRECT("'"&amp;I6286&amp;"'!"&amp;J6286),"")</f>
        <v>0</v>
      </c>
      <c r="I6286" s="1510" t="s">
        <v>4986</v>
      </c>
      <c r="J6286" s="1506" t="s">
        <v>5076</v>
      </c>
      <c r="K6286" s="4"/>
    </row>
    <row r="6287" spans="1:11" ht="15">
      <c r="A6287">
        <v>6228</v>
      </c>
      <c r="B6287" s="721">
        <f>'Acct Summary 7-9'!H41</f>
        <v>45000000</v>
      </c>
      <c r="D6287" s="2" t="s">
        <v>151</v>
      </c>
      <c r="F6287" s="4"/>
      <c r="G6287" s="1" t="b">
        <f t="shared" ca="1" si="99"/>
        <v>1</v>
      </c>
      <c r="H6287" s="1505" cm="1">
        <f t="array" aca="1" ref="H6287" ca="1">IF(I6287&lt;&gt;"",INDIRECT("'"&amp;I6287&amp;"'!"&amp;J6287),"")</f>
        <v>45000000</v>
      </c>
      <c r="I6287" s="1510" t="s">
        <v>4986</v>
      </c>
      <c r="J6287" s="1506" t="s">
        <v>4972</v>
      </c>
      <c r="K6287" s="4"/>
    </row>
    <row r="6288" spans="1:11" ht="15">
      <c r="A6288">
        <v>6229</v>
      </c>
      <c r="B6288" s="721">
        <f>'Acct Summary 7-9'!C42</f>
        <v>0</v>
      </c>
      <c r="D6288" s="2" t="s">
        <v>151</v>
      </c>
      <c r="F6288" s="4"/>
      <c r="G6288" s="1" t="b">
        <f t="shared" ca="1" si="99"/>
        <v>1</v>
      </c>
      <c r="H6288" s="1505" cm="1">
        <f t="array" aca="1" ref="H6288" ca="1">IF(I6288&lt;&gt;"",INDIRECT("'"&amp;I6288&amp;"'!"&amp;J6288),"")</f>
        <v>0</v>
      </c>
      <c r="I6288" s="1510" t="s">
        <v>4986</v>
      </c>
      <c r="J6288" s="1506" t="s">
        <v>5005</v>
      </c>
      <c r="K6288" s="4"/>
    </row>
    <row r="6289" spans="1:11" ht="15">
      <c r="A6289">
        <v>6230</v>
      </c>
      <c r="B6289" s="721">
        <f>'Acct Summary 7-9'!D42</f>
        <v>0</v>
      </c>
      <c r="D6289" s="2" t="s">
        <v>151</v>
      </c>
      <c r="F6289" s="4"/>
      <c r="G6289" s="1" t="b">
        <f t="shared" ca="1" si="99"/>
        <v>1</v>
      </c>
      <c r="H6289" s="1505" cm="1">
        <f t="array" aca="1" ref="H6289" ca="1">IF(I6289&lt;&gt;"",INDIRECT("'"&amp;I6289&amp;"'!"&amp;J6289),"")</f>
        <v>0</v>
      </c>
      <c r="I6289" s="1510" t="s">
        <v>4986</v>
      </c>
      <c r="J6289" s="1506" t="s">
        <v>5041</v>
      </c>
      <c r="K6289" s="4"/>
    </row>
    <row r="6290" spans="1:11" ht="15">
      <c r="A6290">
        <v>6231</v>
      </c>
      <c r="B6290" s="721">
        <f>'Acct Summary 7-9'!E42</f>
        <v>0</v>
      </c>
      <c r="D6290" s="2" t="s">
        <v>151</v>
      </c>
      <c r="F6290" s="4"/>
      <c r="G6290" s="1" t="b">
        <f t="shared" ca="1" si="99"/>
        <v>1</v>
      </c>
      <c r="H6290" s="1505" cm="1">
        <f t="array" aca="1" ref="H6290" ca="1">IF(I6290&lt;&gt;"",INDIRECT("'"&amp;I6290&amp;"'!"&amp;J6290),"")</f>
        <v>0</v>
      </c>
      <c r="I6290" s="1510" t="s">
        <v>4986</v>
      </c>
      <c r="J6290" s="1506" t="s">
        <v>5077</v>
      </c>
      <c r="K6290" s="4"/>
    </row>
    <row r="6291" spans="1:11" ht="15">
      <c r="A6291">
        <v>6232</v>
      </c>
      <c r="B6291" s="721">
        <f>'Acct Summary 7-9'!F42</f>
        <v>0</v>
      </c>
      <c r="D6291" s="2" t="s">
        <v>151</v>
      </c>
      <c r="F6291" s="4"/>
      <c r="G6291" s="1" t="b">
        <f t="shared" ca="1" si="99"/>
        <v>1</v>
      </c>
      <c r="H6291" s="1505" cm="1">
        <f t="array" aca="1" ref="H6291" ca="1">IF(I6291&lt;&gt;"",INDIRECT("'"&amp;I6291&amp;"'!"&amp;J6291),"")</f>
        <v>0</v>
      </c>
      <c r="I6291" s="1510" t="s">
        <v>4986</v>
      </c>
      <c r="J6291" s="1506" t="s">
        <v>5113</v>
      </c>
      <c r="K6291" s="4"/>
    </row>
    <row r="6292" spans="1:11" ht="15">
      <c r="A6292">
        <v>6233</v>
      </c>
      <c r="B6292" s="721">
        <f>'Acct Summary 7-9'!G42</f>
        <v>0</v>
      </c>
      <c r="D6292" s="2" t="s">
        <v>151</v>
      </c>
      <c r="F6292" s="4"/>
      <c r="G6292" s="1" t="b">
        <f t="shared" ca="1" si="99"/>
        <v>1</v>
      </c>
      <c r="H6292" s="1505" cm="1">
        <f t="array" aca="1" ref="H6292" ca="1">IF(I6292&lt;&gt;"",INDIRECT("'"&amp;I6292&amp;"'!"&amp;J6292),"")</f>
        <v>0</v>
      </c>
      <c r="I6292" s="1510" t="s">
        <v>4986</v>
      </c>
      <c r="J6292" s="1506" t="s">
        <v>5149</v>
      </c>
      <c r="K6292" s="4"/>
    </row>
    <row r="6293" spans="1:11" ht="15">
      <c r="A6293">
        <v>6234</v>
      </c>
      <c r="B6293" s="721">
        <f>'Acct Summary 7-9'!H42</f>
        <v>0</v>
      </c>
      <c r="D6293" s="2" t="s">
        <v>151</v>
      </c>
      <c r="F6293" s="4"/>
      <c r="G6293" s="1" t="b">
        <f t="shared" ca="1" si="99"/>
        <v>1</v>
      </c>
      <c r="H6293" s="1505" cm="1">
        <f t="array" aca="1" ref="H6293" ca="1">IF(I6293&lt;&gt;"",INDIRECT("'"&amp;I6293&amp;"'!"&amp;J6293),"")</f>
        <v>0</v>
      </c>
      <c r="I6293" s="1510" t="s">
        <v>4986</v>
      </c>
      <c r="J6293" s="1506" t="s">
        <v>5185</v>
      </c>
      <c r="K6293" s="4"/>
    </row>
    <row r="6294" spans="1:11" ht="15">
      <c r="A6294">
        <v>6235</v>
      </c>
      <c r="B6294" s="721">
        <f>'Acct Summary 7-9'!K42</f>
        <v>0</v>
      </c>
      <c r="D6294" s="2" t="s">
        <v>151</v>
      </c>
      <c r="F6294" s="4"/>
      <c r="G6294" s="1" t="b">
        <f t="shared" ca="1" si="99"/>
        <v>1</v>
      </c>
      <c r="H6294" s="1505" cm="1">
        <f t="array" aca="1" ref="H6294" ca="1">IF(I6294&lt;&gt;"",INDIRECT("'"&amp;I6294&amp;"'!"&amp;J6294),"")</f>
        <v>0</v>
      </c>
      <c r="I6294" s="1510" t="s">
        <v>4986</v>
      </c>
      <c r="J6294" s="1506" t="s">
        <v>5232</v>
      </c>
      <c r="K6294" s="4"/>
    </row>
    <row r="6295" spans="1:11" ht="15">
      <c r="A6295">
        <v>6236</v>
      </c>
      <c r="B6295" s="721">
        <f>'Assets-Liab 5-6'!M15</f>
        <v>0</v>
      </c>
      <c r="D6295" s="2" t="s">
        <v>151</v>
      </c>
      <c r="F6295" s="4"/>
      <c r="G6295" s="1" t="b">
        <f t="shared" ca="1" si="99"/>
        <v>1</v>
      </c>
      <c r="H6295" s="1505" cm="1">
        <f t="array" aca="1" ref="H6295" ca="1">IF(I6295&lt;&gt;"",INDIRECT("'"&amp;I6295&amp;"'!"&amp;J6295),"")</f>
        <v>0</v>
      </c>
      <c r="I6295" s="1510" t="s">
        <v>4916</v>
      </c>
      <c r="J6295" s="1506" t="s">
        <v>6356</v>
      </c>
      <c r="K6295" s="4"/>
    </row>
    <row r="6296" spans="1:11" ht="15">
      <c r="A6296">
        <v>6237</v>
      </c>
      <c r="B6296" s="721">
        <f>'Revenues 10-15'!J5</f>
        <v>5973049</v>
      </c>
      <c r="D6296" s="2" t="s">
        <v>151</v>
      </c>
      <c r="F6296" s="4"/>
      <c r="G6296" s="1" t="b">
        <f t="shared" ca="1" si="99"/>
        <v>1</v>
      </c>
      <c r="H6296" s="1505" cm="1">
        <f t="array" aca="1" ref="H6296" ca="1">IF(I6296&lt;&gt;"",INDIRECT("'"&amp;I6296&amp;"'!"&amp;J6296),"")</f>
        <v>5973049</v>
      </c>
      <c r="I6296" s="1510" t="s">
        <v>5915</v>
      </c>
      <c r="J6296" s="1506" t="s">
        <v>6333</v>
      </c>
      <c r="K6296" s="4"/>
    </row>
    <row r="6297" spans="1:11" ht="15">
      <c r="A6297">
        <v>6238</v>
      </c>
      <c r="B6297" s="721">
        <f>'Revenues 10-15'!H7</f>
        <v>0</v>
      </c>
      <c r="D6297" s="2" t="s">
        <v>151</v>
      </c>
      <c r="F6297" s="4"/>
      <c r="G6297" s="1" t="b">
        <f t="shared" ca="1" si="99"/>
        <v>1</v>
      </c>
      <c r="H6297" s="1505" cm="1">
        <f t="array" aca="1" ref="H6297" ca="1">IF(I6297&lt;&gt;"",INDIRECT("'"&amp;I6297&amp;"'!"&amp;J6297),"")</f>
        <v>0</v>
      </c>
      <c r="I6297" s="1510" t="s">
        <v>5915</v>
      </c>
      <c r="J6297" s="1506" t="s">
        <v>5644</v>
      </c>
      <c r="K6297" s="4"/>
    </row>
    <row r="6298" spans="1:11" ht="15">
      <c r="A6298">
        <v>6239</v>
      </c>
      <c r="B6298" s="721">
        <f>'Revenues 10-15'!J11</f>
        <v>0</v>
      </c>
      <c r="D6298" s="2" t="s">
        <v>151</v>
      </c>
      <c r="F6298" s="4"/>
      <c r="G6298" s="1" t="b">
        <f t="shared" ca="1" si="99"/>
        <v>1</v>
      </c>
      <c r="H6298" s="1505" cm="1">
        <f t="array" aca="1" ref="H6298" ca="1">IF(I6298&lt;&gt;"",INDIRECT("'"&amp;I6298&amp;"'!"&amp;J6298),"")</f>
        <v>0</v>
      </c>
      <c r="I6298" s="1510" t="s">
        <v>5915</v>
      </c>
      <c r="J6298" s="1506" t="s">
        <v>6295</v>
      </c>
      <c r="K6298" s="4"/>
    </row>
    <row r="6299" spans="1:11" ht="15">
      <c r="A6299">
        <v>6240</v>
      </c>
      <c r="B6299" s="721">
        <f>'Revenues 10-15'!J12</f>
        <v>5973049</v>
      </c>
      <c r="D6299" s="2" t="s">
        <v>151</v>
      </c>
      <c r="F6299" s="4"/>
      <c r="G6299" s="1" t="b">
        <f t="shared" ca="1" si="99"/>
        <v>1</v>
      </c>
      <c r="H6299" s="1505" cm="1">
        <f t="array" aca="1" ref="H6299" ca="1">IF(I6299&lt;&gt;"",INDIRECT("'"&amp;I6299&amp;"'!"&amp;J6299),"")</f>
        <v>5973049</v>
      </c>
      <c r="I6299" s="1510" t="s">
        <v>5915</v>
      </c>
      <c r="J6299" s="1506" t="s">
        <v>5612</v>
      </c>
      <c r="K6299" s="4"/>
    </row>
    <row r="6300" spans="1:11" ht="15">
      <c r="A6300">
        <v>6241</v>
      </c>
      <c r="B6300" s="721">
        <f>'Revenues 10-15'!J14</f>
        <v>0</v>
      </c>
      <c r="D6300" s="2" t="s">
        <v>151</v>
      </c>
      <c r="F6300" s="4"/>
      <c r="G6300" s="1" t="b">
        <f t="shared" ca="1" si="99"/>
        <v>1</v>
      </c>
      <c r="H6300" s="1505" cm="1">
        <f t="array" aca="1" ref="H6300" ca="1">IF(I6300&lt;&gt;"",INDIRECT("'"&amp;I6300&amp;"'!"&amp;J6300),"")</f>
        <v>0</v>
      </c>
      <c r="I6300" s="1510" t="s">
        <v>5915</v>
      </c>
      <c r="J6300" s="1506" t="s">
        <v>6357</v>
      </c>
      <c r="K6300" s="4"/>
    </row>
    <row r="6301" spans="1:11" ht="15">
      <c r="A6301">
        <v>6242</v>
      </c>
      <c r="B6301" s="721">
        <f>'Revenues 10-15'!J15</f>
        <v>0</v>
      </c>
      <c r="D6301" s="2" t="s">
        <v>151</v>
      </c>
      <c r="F6301" s="4"/>
      <c r="G6301" s="1" t="b">
        <f t="shared" ca="1" si="99"/>
        <v>1</v>
      </c>
      <c r="H6301" s="1505" cm="1">
        <f t="array" aca="1" ref="H6301" ca="1">IF(I6301&lt;&gt;"",INDIRECT("'"&amp;I6301&amp;"'!"&amp;J6301),"")</f>
        <v>0</v>
      </c>
      <c r="I6301" s="1510" t="s">
        <v>5915</v>
      </c>
      <c r="J6301" s="1506" t="s">
        <v>6358</v>
      </c>
      <c r="K6301" s="4"/>
    </row>
    <row r="6302" spans="1:11" ht="15">
      <c r="A6302">
        <v>6243</v>
      </c>
      <c r="B6302" s="721">
        <f>'Revenues 10-15'!J16</f>
        <v>0</v>
      </c>
      <c r="D6302" s="2" t="s">
        <v>151</v>
      </c>
      <c r="F6302" s="4"/>
      <c r="G6302" s="1" t="b">
        <f t="shared" ca="1" si="99"/>
        <v>1</v>
      </c>
      <c r="H6302" s="1505" cm="1">
        <f t="array" aca="1" ref="H6302" ca="1">IF(I6302&lt;&gt;"",INDIRECT("'"&amp;I6302&amp;"'!"&amp;J6302),"")</f>
        <v>0</v>
      </c>
      <c r="I6302" s="1510" t="s">
        <v>5915</v>
      </c>
      <c r="J6302" s="1506" t="s">
        <v>5614</v>
      </c>
      <c r="K6302" s="4"/>
    </row>
    <row r="6303" spans="1:11" ht="15">
      <c r="A6303">
        <v>6244</v>
      </c>
      <c r="B6303" s="721">
        <f>'Revenues 10-15'!J17</f>
        <v>0</v>
      </c>
      <c r="D6303" s="2" t="s">
        <v>151</v>
      </c>
      <c r="F6303" s="4"/>
      <c r="G6303" s="1" t="b">
        <f t="shared" ca="1" si="99"/>
        <v>1</v>
      </c>
      <c r="H6303" s="1505" cm="1">
        <f t="array" aca="1" ref="H6303" ca="1">IF(I6303&lt;&gt;"",INDIRECT("'"&amp;I6303&amp;"'!"&amp;J6303),"")</f>
        <v>0</v>
      </c>
      <c r="I6303" s="1510" t="s">
        <v>5915</v>
      </c>
      <c r="J6303" s="1506" t="s">
        <v>6335</v>
      </c>
      <c r="K6303" s="4"/>
    </row>
    <row r="6304" spans="1:11" ht="15">
      <c r="A6304">
        <v>6245</v>
      </c>
      <c r="B6304" s="721">
        <f>'Revenues 10-15'!J18</f>
        <v>0</v>
      </c>
      <c r="D6304" s="2" t="s">
        <v>151</v>
      </c>
      <c r="F6304" s="4"/>
      <c r="G6304" s="1" t="b">
        <f t="shared" ref="G6304:G6367" ca="1" si="100">H6304=B6304</f>
        <v>1</v>
      </c>
      <c r="H6304" s="1505" cm="1">
        <f t="array" aca="1" ref="H6304" ca="1">IF(I6304&lt;&gt;"",INDIRECT("'"&amp;I6304&amp;"'!"&amp;J6304),"")</f>
        <v>0</v>
      </c>
      <c r="I6304" s="1510" t="s">
        <v>5915</v>
      </c>
      <c r="J6304" s="1506" t="s">
        <v>6336</v>
      </c>
      <c r="K6304" s="4"/>
    </row>
    <row r="6305" spans="1:11" ht="15">
      <c r="A6305">
        <v>6246</v>
      </c>
      <c r="B6305" s="721">
        <f>'Revenues 10-15'!C23</f>
        <v>0</v>
      </c>
      <c r="D6305" s="2" t="s">
        <v>151</v>
      </c>
      <c r="F6305" s="4"/>
      <c r="G6305" s="1" t="b">
        <f t="shared" ca="1" si="100"/>
        <v>1</v>
      </c>
      <c r="H6305" s="1505" cm="1">
        <f t="array" aca="1" ref="H6305" ca="1">IF(I6305&lt;&gt;"",INDIRECT("'"&amp;I6305&amp;"'!"&amp;J6305),"")</f>
        <v>0</v>
      </c>
      <c r="I6305" s="1510" t="s">
        <v>5915</v>
      </c>
      <c r="J6305" s="1506" t="s">
        <v>5569</v>
      </c>
      <c r="K6305" s="4"/>
    </row>
    <row r="6306" spans="1:11" ht="15">
      <c r="A6306">
        <v>6247</v>
      </c>
      <c r="B6306" s="721">
        <f>'Revenues 10-15'!C27</f>
        <v>0</v>
      </c>
      <c r="D6306" s="2" t="s">
        <v>151</v>
      </c>
      <c r="F6306" s="4"/>
      <c r="G6306" s="1" t="b">
        <f t="shared" ca="1" si="100"/>
        <v>1</v>
      </c>
      <c r="H6306" s="1505" cm="1">
        <f t="array" aca="1" ref="H6306" ca="1">IF(I6306&lt;&gt;"",INDIRECT("'"&amp;I6306&amp;"'!"&amp;J6306),"")</f>
        <v>0</v>
      </c>
      <c r="I6306" s="1510" t="s">
        <v>5915</v>
      </c>
      <c r="J6306" s="1506" t="s">
        <v>6042</v>
      </c>
      <c r="K6306" s="4"/>
    </row>
    <row r="6307" spans="1:11" ht="15">
      <c r="A6307">
        <v>6248</v>
      </c>
      <c r="B6307" s="721">
        <f>'Revenues 10-15'!C31</f>
        <v>0</v>
      </c>
      <c r="D6307" s="2" t="s">
        <v>151</v>
      </c>
      <c r="F6307" s="4"/>
      <c r="G6307" s="1" t="b">
        <f t="shared" ca="1" si="100"/>
        <v>1</v>
      </c>
      <c r="H6307" s="1505" cm="1">
        <f t="array" aca="1" ref="H6307" ca="1">IF(I6307&lt;&gt;"",INDIRECT("'"&amp;I6307&amp;"'!"&amp;J6307),"")</f>
        <v>0</v>
      </c>
      <c r="I6307" s="1510" t="s">
        <v>5915</v>
      </c>
      <c r="J6307" s="1506" t="s">
        <v>4922</v>
      </c>
      <c r="K6307" s="4"/>
    </row>
    <row r="6308" spans="1:11" ht="15">
      <c r="A6308">
        <v>6249</v>
      </c>
      <c r="B6308" s="721">
        <f>'Revenues 10-15'!C35</f>
        <v>0</v>
      </c>
      <c r="D6308" s="2" t="s">
        <v>151</v>
      </c>
      <c r="F6308" s="4"/>
      <c r="G6308" s="1" t="b">
        <f t="shared" ca="1" si="100"/>
        <v>1</v>
      </c>
      <c r="H6308" s="1505" cm="1">
        <f t="array" aca="1" ref="H6308" ca="1">IF(I6308&lt;&gt;"",INDIRECT("'"&amp;I6308&amp;"'!"&amp;J6308),"")</f>
        <v>0</v>
      </c>
      <c r="I6308" s="1510" t="s">
        <v>5915</v>
      </c>
      <c r="J6308" s="1506" t="s">
        <v>4990</v>
      </c>
      <c r="K6308" s="4"/>
    </row>
    <row r="6309" spans="1:11" ht="15">
      <c r="A6309">
        <v>6250</v>
      </c>
      <c r="B6309" s="721">
        <f>'Revenues 10-15'!C39</f>
        <v>0</v>
      </c>
      <c r="D6309" s="2" t="s">
        <v>151</v>
      </c>
      <c r="F6309" s="4"/>
      <c r="G6309" s="1" t="b">
        <f t="shared" ca="1" si="100"/>
        <v>1</v>
      </c>
      <c r="H6309" s="1505" cm="1">
        <f t="array" aca="1" ref="H6309" ca="1">IF(I6309&lt;&gt;"",INDIRECT("'"&amp;I6309&amp;"'!"&amp;J6309),"")</f>
        <v>0</v>
      </c>
      <c r="I6309" s="1510" t="s">
        <v>5915</v>
      </c>
      <c r="J6309" s="1506" t="s">
        <v>4925</v>
      </c>
      <c r="K6309" s="4"/>
    </row>
    <row r="6310" spans="1:11" ht="15">
      <c r="A6310">
        <v>6251</v>
      </c>
      <c r="B6310" s="721">
        <f>'Revenues 10-15'!F46</f>
        <v>0</v>
      </c>
      <c r="D6310" s="2" t="s">
        <v>151</v>
      </c>
      <c r="F6310" s="4"/>
      <c r="G6310" s="1" t="b">
        <f t="shared" ca="1" si="100"/>
        <v>1</v>
      </c>
      <c r="H6310" s="1505" cm="1">
        <f t="array" aca="1" ref="H6310" ca="1">IF(I6310&lt;&gt;"",INDIRECT("'"&amp;I6310&amp;"'!"&amp;J6310),"")</f>
        <v>0</v>
      </c>
      <c r="I6310" s="1510" t="s">
        <v>5915</v>
      </c>
      <c r="J6310" s="1506" t="s">
        <v>5116</v>
      </c>
      <c r="K6310" s="4"/>
    </row>
    <row r="6311" spans="1:11" ht="15">
      <c r="A6311">
        <v>6252</v>
      </c>
      <c r="B6311" s="721">
        <f>'Revenues 10-15'!F50</f>
        <v>0</v>
      </c>
      <c r="D6311" s="2" t="s">
        <v>151</v>
      </c>
      <c r="F6311" s="4"/>
      <c r="G6311" s="1" t="b">
        <f t="shared" ca="1" si="100"/>
        <v>1</v>
      </c>
      <c r="H6311" s="1505" cm="1">
        <f t="array" aca="1" ref="H6311" ca="1">IF(I6311&lt;&gt;"",INDIRECT("'"&amp;I6311&amp;"'!"&amp;J6311),"")</f>
        <v>0</v>
      </c>
      <c r="I6311" s="1510" t="s">
        <v>5915</v>
      </c>
      <c r="J6311" s="1506" t="s">
        <v>5709</v>
      </c>
      <c r="K6311" s="4"/>
    </row>
    <row r="6312" spans="1:11" ht="15">
      <c r="A6312">
        <v>6253</v>
      </c>
      <c r="B6312" s="721">
        <f>'Revenues 10-15'!F54</f>
        <v>0</v>
      </c>
      <c r="D6312" s="2" t="s">
        <v>151</v>
      </c>
      <c r="F6312" s="4"/>
      <c r="G6312" s="1" t="b">
        <f t="shared" ca="1" si="100"/>
        <v>1</v>
      </c>
      <c r="H6312" s="1505" cm="1">
        <f t="array" aca="1" ref="H6312" ca="1">IF(I6312&lt;&gt;"",INDIRECT("'"&amp;I6312&amp;"'!"&amp;J6312),"")</f>
        <v>0</v>
      </c>
      <c r="I6312" s="1510" t="s">
        <v>5915</v>
      </c>
      <c r="J6312" s="1506" t="s">
        <v>6359</v>
      </c>
      <c r="K6312" s="4"/>
    </row>
    <row r="6313" spans="1:11" ht="15">
      <c r="A6313">
        <v>6254</v>
      </c>
      <c r="B6313" s="721">
        <f>'Revenues 10-15'!F62</f>
        <v>0</v>
      </c>
      <c r="D6313" s="2" t="s">
        <v>151</v>
      </c>
      <c r="F6313" s="4"/>
      <c r="G6313" s="1" t="b">
        <f t="shared" ca="1" si="100"/>
        <v>1</v>
      </c>
      <c r="H6313" s="1505" cm="1">
        <f t="array" aca="1" ref="H6313" ca="1">IF(I6313&lt;&gt;"",INDIRECT("'"&amp;I6313&amp;"'!"&amp;J6313),"")</f>
        <v>0</v>
      </c>
      <c r="I6313" s="1510" t="s">
        <v>5915</v>
      </c>
      <c r="J6313" s="1506" t="s">
        <v>5127</v>
      </c>
      <c r="K6313" s="4"/>
    </row>
    <row r="6314" spans="1:11" ht="15">
      <c r="A6314">
        <v>6255</v>
      </c>
      <c r="B6314" s="721">
        <f>'Revenues 10-15'!J65</f>
        <v>946</v>
      </c>
      <c r="D6314" s="2" t="s">
        <v>151</v>
      </c>
      <c r="F6314" s="4"/>
      <c r="G6314" s="1" t="b">
        <f t="shared" ca="1" si="100"/>
        <v>1</v>
      </c>
      <c r="H6314" s="1505" cm="1">
        <f t="array" aca="1" ref="H6314" ca="1">IF(I6314&lt;&gt;"",INDIRECT("'"&amp;I6314&amp;"'!"&amp;J6314),"")</f>
        <v>946</v>
      </c>
      <c r="I6314" s="1510" t="s">
        <v>5915</v>
      </c>
      <c r="J6314" s="1506" t="s">
        <v>6360</v>
      </c>
      <c r="K6314" s="4"/>
    </row>
    <row r="6315" spans="1:11" ht="15">
      <c r="A6315">
        <v>6256</v>
      </c>
      <c r="B6315" s="721">
        <f>'Revenues 10-15'!J66</f>
        <v>0</v>
      </c>
      <c r="D6315" s="2" t="s">
        <v>151</v>
      </c>
      <c r="F6315" s="4"/>
      <c r="G6315" s="1" t="b">
        <f t="shared" ca="1" si="100"/>
        <v>1</v>
      </c>
      <c r="H6315" s="1505" cm="1">
        <f t="array" aca="1" ref="H6315" ca="1">IF(I6315&lt;&gt;"",INDIRECT("'"&amp;I6315&amp;"'!"&amp;J6315),"")</f>
        <v>0</v>
      </c>
      <c r="I6315" s="1510" t="s">
        <v>5915</v>
      </c>
      <c r="J6315" s="1506" t="s">
        <v>6361</v>
      </c>
      <c r="K6315" s="4"/>
    </row>
    <row r="6316" spans="1:11" ht="15">
      <c r="A6316">
        <v>6257</v>
      </c>
      <c r="B6316" s="721">
        <f>'Revenues 10-15'!J67</f>
        <v>946</v>
      </c>
      <c r="D6316" s="2" t="s">
        <v>151</v>
      </c>
      <c r="F6316" s="4"/>
      <c r="G6316" s="1" t="b">
        <f t="shared" ca="1" si="100"/>
        <v>1</v>
      </c>
      <c r="H6316" s="1505" cm="1">
        <f t="array" aca="1" ref="H6316" ca="1">IF(I6316&lt;&gt;"",INDIRECT("'"&amp;I6316&amp;"'!"&amp;J6316),"")</f>
        <v>946</v>
      </c>
      <c r="I6316" s="1510" t="s">
        <v>5915</v>
      </c>
      <c r="J6316" s="1506" t="s">
        <v>6362</v>
      </c>
      <c r="K6316" s="4"/>
    </row>
    <row r="6317" spans="1:11" ht="15">
      <c r="A6317">
        <v>6258</v>
      </c>
      <c r="B6317" s="721">
        <f>'Revenues 10-15'!J98</f>
        <v>0</v>
      </c>
      <c r="D6317" s="2" t="s">
        <v>151</v>
      </c>
      <c r="F6317" s="4"/>
      <c r="G6317" s="1" t="b">
        <f t="shared" ca="1" si="100"/>
        <v>1</v>
      </c>
      <c r="H6317" s="1505" cm="1">
        <f t="array" aca="1" ref="H6317" ca="1">IF(I6317&lt;&gt;"",INDIRECT("'"&amp;I6317&amp;"'!"&amp;J6317),"")</f>
        <v>0</v>
      </c>
      <c r="I6317" s="1510" t="s">
        <v>5915</v>
      </c>
      <c r="J6317" s="1506" t="s">
        <v>6363</v>
      </c>
      <c r="K6317" s="4"/>
    </row>
    <row r="6318" spans="1:11" ht="15">
      <c r="A6318">
        <v>6259</v>
      </c>
      <c r="B6318" s="721">
        <f>'Revenues 10-15'!C99</f>
        <v>0</v>
      </c>
      <c r="D6318" s="2" t="s">
        <v>151</v>
      </c>
      <c r="F6318" s="4"/>
      <c r="G6318" s="1" t="b">
        <f t="shared" ca="1" si="100"/>
        <v>1</v>
      </c>
      <c r="H6318" s="1505" cm="1">
        <f t="array" aca="1" ref="H6318" ca="1">IF(I6318&lt;&gt;"",INDIRECT("'"&amp;I6318&amp;"'!"&amp;J6318),"")</f>
        <v>0</v>
      </c>
      <c r="I6318" s="1510" t="s">
        <v>5915</v>
      </c>
      <c r="J6318" s="1506" t="s">
        <v>6364</v>
      </c>
      <c r="K6318" s="4"/>
    </row>
    <row r="6319" spans="1:11" ht="15">
      <c r="A6319">
        <v>6260</v>
      </c>
      <c r="B6319" s="721">
        <f>'Revenues 10-15'!D99</f>
        <v>0</v>
      </c>
      <c r="D6319" s="2" t="s">
        <v>151</v>
      </c>
      <c r="F6319" s="4"/>
      <c r="G6319" s="1" t="b">
        <f t="shared" ca="1" si="100"/>
        <v>1</v>
      </c>
      <c r="H6319" s="1505" cm="1">
        <f t="array" aca="1" ref="H6319" ca="1">IF(I6319&lt;&gt;"",INDIRECT("'"&amp;I6319&amp;"'!"&amp;J6319),"")</f>
        <v>0</v>
      </c>
      <c r="I6319" s="1510" t="s">
        <v>5915</v>
      </c>
      <c r="J6319" s="1506" t="s">
        <v>6365</v>
      </c>
      <c r="K6319" s="4"/>
    </row>
    <row r="6320" spans="1:11" ht="15">
      <c r="A6320">
        <v>6261</v>
      </c>
      <c r="B6320" s="721">
        <f>'Revenues 10-15'!E99</f>
        <v>0</v>
      </c>
      <c r="D6320" s="2" t="s">
        <v>151</v>
      </c>
      <c r="F6320" s="4"/>
      <c r="G6320" s="1" t="b">
        <f t="shared" ca="1" si="100"/>
        <v>1</v>
      </c>
      <c r="H6320" s="1505" cm="1">
        <f t="array" aca="1" ref="H6320" ca="1">IF(I6320&lt;&gt;"",INDIRECT("'"&amp;I6320&amp;"'!"&amp;J6320),"")</f>
        <v>0</v>
      </c>
      <c r="I6320" s="1510" t="s">
        <v>5915</v>
      </c>
      <c r="J6320" s="1506" t="s">
        <v>6366</v>
      </c>
      <c r="K6320" s="4"/>
    </row>
    <row r="6321" spans="1:11" ht="15">
      <c r="A6321">
        <v>6262</v>
      </c>
      <c r="B6321" s="721">
        <f>'Revenues 10-15'!F99</f>
        <v>0</v>
      </c>
      <c r="D6321" s="2" t="s">
        <v>151</v>
      </c>
      <c r="F6321" s="4"/>
      <c r="G6321" s="1" t="b">
        <f t="shared" ca="1" si="100"/>
        <v>1</v>
      </c>
      <c r="H6321" s="1505" cm="1">
        <f t="array" aca="1" ref="H6321" ca="1">IF(I6321&lt;&gt;"",INDIRECT("'"&amp;I6321&amp;"'!"&amp;J6321),"")</f>
        <v>0</v>
      </c>
      <c r="I6321" s="1510" t="s">
        <v>5915</v>
      </c>
      <c r="J6321" s="1506" t="s">
        <v>6367</v>
      </c>
      <c r="K6321" s="4"/>
    </row>
    <row r="6322" spans="1:11" ht="15">
      <c r="A6322">
        <v>6263</v>
      </c>
      <c r="B6322" s="721">
        <f>'Revenues 10-15'!G99</f>
        <v>0</v>
      </c>
      <c r="D6322" s="2" t="s">
        <v>151</v>
      </c>
      <c r="F6322" s="4"/>
      <c r="G6322" s="1" t="b">
        <f t="shared" ca="1" si="100"/>
        <v>1</v>
      </c>
      <c r="H6322" s="1505" cm="1">
        <f t="array" aca="1" ref="H6322" ca="1">IF(I6322&lt;&gt;"",INDIRECT("'"&amp;I6322&amp;"'!"&amp;J6322),"")</f>
        <v>0</v>
      </c>
      <c r="I6322" s="1510" t="s">
        <v>5915</v>
      </c>
      <c r="J6322" s="1506" t="s">
        <v>6368</v>
      </c>
      <c r="K6322" s="4"/>
    </row>
    <row r="6323" spans="1:11" ht="15">
      <c r="A6323">
        <v>6264</v>
      </c>
      <c r="B6323" s="721">
        <f>'Revenues 10-15'!H99</f>
        <v>987964</v>
      </c>
      <c r="D6323" s="2" t="s">
        <v>151</v>
      </c>
      <c r="F6323" s="4"/>
      <c r="G6323" s="1" t="b">
        <f t="shared" ca="1" si="100"/>
        <v>1</v>
      </c>
      <c r="H6323" s="1505" cm="1">
        <f t="array" aca="1" ref="H6323" ca="1">IF(I6323&lt;&gt;"",INDIRECT("'"&amp;I6323&amp;"'!"&amp;J6323),"")</f>
        <v>987964</v>
      </c>
      <c r="I6323" s="1510" t="s">
        <v>5915</v>
      </c>
      <c r="J6323" s="1506" t="s">
        <v>6369</v>
      </c>
      <c r="K6323" s="4"/>
    </row>
    <row r="6324" spans="1:11" ht="15">
      <c r="A6324">
        <v>6265</v>
      </c>
      <c r="B6324" s="721">
        <f>'Revenues 10-15'!I99</f>
        <v>0</v>
      </c>
      <c r="D6324" s="2" t="s">
        <v>151</v>
      </c>
      <c r="F6324" s="4"/>
      <c r="G6324" s="1" t="b">
        <f t="shared" ca="1" si="100"/>
        <v>1</v>
      </c>
      <c r="H6324" s="1505" cm="1">
        <f t="array" aca="1" ref="H6324" ca="1">IF(I6324&lt;&gt;"",INDIRECT("'"&amp;I6324&amp;"'!"&amp;J6324),"")</f>
        <v>0</v>
      </c>
      <c r="I6324" s="1510" t="s">
        <v>5915</v>
      </c>
      <c r="J6324" s="1506" t="s">
        <v>6370</v>
      </c>
      <c r="K6324" s="4"/>
    </row>
    <row r="6325" spans="1:11" ht="15">
      <c r="A6325">
        <v>6266</v>
      </c>
      <c r="B6325" s="721">
        <f>'Revenues 10-15'!J99</f>
        <v>0</v>
      </c>
      <c r="D6325" s="2" t="s">
        <v>151</v>
      </c>
      <c r="F6325" s="4"/>
      <c r="G6325" s="1" t="b">
        <f t="shared" ca="1" si="100"/>
        <v>1</v>
      </c>
      <c r="H6325" s="1505" cm="1">
        <f t="array" aca="1" ref="H6325" ca="1">IF(I6325&lt;&gt;"",INDIRECT("'"&amp;I6325&amp;"'!"&amp;J6325),"")</f>
        <v>0</v>
      </c>
      <c r="I6325" s="1510" t="s">
        <v>5915</v>
      </c>
      <c r="J6325" s="1506" t="s">
        <v>6371</v>
      </c>
      <c r="K6325" s="4"/>
    </row>
    <row r="6326" spans="1:11" ht="15">
      <c r="A6326">
        <v>6267</v>
      </c>
      <c r="B6326" s="721">
        <f>'Revenues 10-15'!K99</f>
        <v>0</v>
      </c>
      <c r="D6326" s="2" t="s">
        <v>151</v>
      </c>
      <c r="F6326" s="4"/>
      <c r="G6326" s="1" t="b">
        <f t="shared" ca="1" si="100"/>
        <v>1</v>
      </c>
      <c r="H6326" s="1505" cm="1">
        <f t="array" aca="1" ref="H6326" ca="1">IF(I6326&lt;&gt;"",INDIRECT("'"&amp;I6326&amp;"'!"&amp;J6326),"")</f>
        <v>0</v>
      </c>
      <c r="I6326" s="1510" t="s">
        <v>5915</v>
      </c>
      <c r="J6326" s="1506" t="s">
        <v>6372</v>
      </c>
      <c r="K6326" s="4"/>
    </row>
    <row r="6327" spans="1:11" ht="15">
      <c r="A6327">
        <v>6268</v>
      </c>
      <c r="B6327" s="721">
        <f>'Revenues 10-15'!J101</f>
        <v>0</v>
      </c>
      <c r="D6327" s="2" t="s">
        <v>151</v>
      </c>
      <c r="F6327" s="4"/>
      <c r="G6327" s="1" t="b">
        <f t="shared" ca="1" si="100"/>
        <v>1</v>
      </c>
      <c r="H6327" s="1505" cm="1">
        <f t="array" aca="1" ref="H6327" ca="1">IF(I6327&lt;&gt;"",INDIRECT("'"&amp;I6327&amp;"'!"&amp;J6327),"")</f>
        <v>0</v>
      </c>
      <c r="I6327" s="1510" t="s">
        <v>5915</v>
      </c>
      <c r="J6327" s="1506" t="s">
        <v>6373</v>
      </c>
      <c r="K6327" s="4"/>
    </row>
    <row r="6328" spans="1:11" ht="15">
      <c r="A6328">
        <v>6269</v>
      </c>
      <c r="B6328" s="721">
        <f>'Revenues 10-15'!C102</f>
        <v>0</v>
      </c>
      <c r="D6328" s="2" t="s">
        <v>151</v>
      </c>
      <c r="F6328" s="4"/>
      <c r="G6328" s="1" t="b">
        <f t="shared" ca="1" si="100"/>
        <v>1</v>
      </c>
      <c r="H6328" s="1505" cm="1">
        <f t="array" aca="1" ref="H6328" ca="1">IF(I6328&lt;&gt;"",INDIRECT("'"&amp;I6328&amp;"'!"&amp;J6328),"")</f>
        <v>0</v>
      </c>
      <c r="I6328" s="1510" t="s">
        <v>5915</v>
      </c>
      <c r="J6328" s="1506" t="s">
        <v>6374</v>
      </c>
      <c r="K6328" s="4"/>
    </row>
    <row r="6329" spans="1:11" ht="15">
      <c r="A6329">
        <v>6270</v>
      </c>
      <c r="B6329" s="721">
        <f>'Revenues 10-15'!D102</f>
        <v>0</v>
      </c>
      <c r="D6329" s="2" t="s">
        <v>151</v>
      </c>
      <c r="F6329" s="4"/>
      <c r="G6329" s="1" t="b">
        <f t="shared" ca="1" si="100"/>
        <v>1</v>
      </c>
      <c r="H6329" s="1505" cm="1">
        <f t="array" aca="1" ref="H6329" ca="1">IF(I6329&lt;&gt;"",INDIRECT("'"&amp;I6329&amp;"'!"&amp;J6329),"")</f>
        <v>0</v>
      </c>
      <c r="I6329" s="1510" t="s">
        <v>5915</v>
      </c>
      <c r="J6329" s="1506" t="s">
        <v>6375</v>
      </c>
      <c r="K6329" s="4"/>
    </row>
    <row r="6330" spans="1:11" ht="15">
      <c r="A6330">
        <v>6271</v>
      </c>
      <c r="B6330" s="721">
        <f>'Revenues 10-15'!E102</f>
        <v>0</v>
      </c>
      <c r="D6330" s="2" t="s">
        <v>151</v>
      </c>
      <c r="F6330" s="4"/>
      <c r="G6330" s="1" t="b">
        <f t="shared" ca="1" si="100"/>
        <v>1</v>
      </c>
      <c r="H6330" s="1505" cm="1">
        <f t="array" aca="1" ref="H6330" ca="1">IF(I6330&lt;&gt;"",INDIRECT("'"&amp;I6330&amp;"'!"&amp;J6330),"")</f>
        <v>0</v>
      </c>
      <c r="I6330" s="1510" t="s">
        <v>5915</v>
      </c>
      <c r="J6330" s="1506" t="s">
        <v>6376</v>
      </c>
      <c r="K6330" s="4"/>
    </row>
    <row r="6331" spans="1:11" ht="15">
      <c r="A6331">
        <v>6272</v>
      </c>
      <c r="B6331" s="721">
        <f>'Revenues 10-15'!F102</f>
        <v>0</v>
      </c>
      <c r="D6331" s="2" t="s">
        <v>151</v>
      </c>
      <c r="F6331" s="4"/>
      <c r="G6331" s="1" t="b">
        <f t="shared" ca="1" si="100"/>
        <v>1</v>
      </c>
      <c r="H6331" s="1505" cm="1">
        <f t="array" aca="1" ref="H6331" ca="1">IF(I6331&lt;&gt;"",INDIRECT("'"&amp;I6331&amp;"'!"&amp;J6331),"")</f>
        <v>0</v>
      </c>
      <c r="I6331" s="1510" t="s">
        <v>5915</v>
      </c>
      <c r="J6331" s="1506" t="s">
        <v>6377</v>
      </c>
      <c r="K6331" s="4"/>
    </row>
    <row r="6332" spans="1:11" ht="15">
      <c r="A6332">
        <v>6273</v>
      </c>
      <c r="B6332" s="721">
        <f>'Revenues 10-15'!G102</f>
        <v>0</v>
      </c>
      <c r="D6332" s="2" t="s">
        <v>151</v>
      </c>
      <c r="F6332" s="4"/>
      <c r="G6332" s="1" t="b">
        <f t="shared" ca="1" si="100"/>
        <v>1</v>
      </c>
      <c r="H6332" s="1505" cm="1">
        <f t="array" aca="1" ref="H6332" ca="1">IF(I6332&lt;&gt;"",INDIRECT("'"&amp;I6332&amp;"'!"&amp;J6332),"")</f>
        <v>0</v>
      </c>
      <c r="I6332" s="1510" t="s">
        <v>5915</v>
      </c>
      <c r="J6332" s="1506" t="s">
        <v>6378</v>
      </c>
      <c r="K6332" s="4"/>
    </row>
    <row r="6333" spans="1:11" ht="15">
      <c r="A6333">
        <v>6274</v>
      </c>
      <c r="B6333" s="721">
        <f>'Revenues 10-15'!H102</f>
        <v>0</v>
      </c>
      <c r="D6333" s="2" t="s">
        <v>151</v>
      </c>
      <c r="F6333" s="4"/>
      <c r="G6333" s="1" t="b">
        <f t="shared" ca="1" si="100"/>
        <v>1</v>
      </c>
      <c r="H6333" s="1505" cm="1">
        <f t="array" aca="1" ref="H6333" ca="1">IF(I6333&lt;&gt;"",INDIRECT("'"&amp;I6333&amp;"'!"&amp;J6333),"")</f>
        <v>0</v>
      </c>
      <c r="I6333" s="1510" t="s">
        <v>5915</v>
      </c>
      <c r="J6333" s="1506" t="s">
        <v>6379</v>
      </c>
      <c r="K6333" s="4"/>
    </row>
    <row r="6334" spans="1:11" ht="15">
      <c r="A6334">
        <v>6275</v>
      </c>
      <c r="B6334" s="721">
        <f>'Revenues 10-15'!I102</f>
        <v>0</v>
      </c>
      <c r="D6334" s="2" t="s">
        <v>151</v>
      </c>
      <c r="F6334" s="4"/>
      <c r="G6334" s="1" t="b">
        <f t="shared" ca="1" si="100"/>
        <v>1</v>
      </c>
      <c r="H6334" s="1505" cm="1">
        <f t="array" aca="1" ref="H6334" ca="1">IF(I6334&lt;&gt;"",INDIRECT("'"&amp;I6334&amp;"'!"&amp;J6334),"")</f>
        <v>0</v>
      </c>
      <c r="I6334" s="1510" t="s">
        <v>5915</v>
      </c>
      <c r="J6334" s="1506" t="s">
        <v>6380</v>
      </c>
      <c r="K6334" s="4"/>
    </row>
    <row r="6335" spans="1:11" ht="15">
      <c r="A6335">
        <v>6276</v>
      </c>
      <c r="B6335" s="721">
        <f>'Revenues 10-15'!J102</f>
        <v>0</v>
      </c>
      <c r="D6335" s="2" t="s">
        <v>151</v>
      </c>
      <c r="F6335" s="4"/>
      <c r="G6335" s="1" t="b">
        <f t="shared" ca="1" si="100"/>
        <v>1</v>
      </c>
      <c r="H6335" s="1505" cm="1">
        <f t="array" aca="1" ref="H6335" ca="1">IF(I6335&lt;&gt;"",INDIRECT("'"&amp;I6335&amp;"'!"&amp;J6335),"")</f>
        <v>0</v>
      </c>
      <c r="I6335" s="1510" t="s">
        <v>5915</v>
      </c>
      <c r="J6335" s="1506" t="s">
        <v>6381</v>
      </c>
      <c r="K6335" s="4"/>
    </row>
    <row r="6336" spans="1:11" ht="15">
      <c r="A6336">
        <v>6277</v>
      </c>
      <c r="B6336" s="721">
        <f>'Revenues 10-15'!K102</f>
        <v>0</v>
      </c>
      <c r="D6336" s="2" t="s">
        <v>151</v>
      </c>
      <c r="F6336" s="4"/>
      <c r="G6336" s="1" t="b">
        <f t="shared" ca="1" si="100"/>
        <v>1</v>
      </c>
      <c r="H6336" s="1505" cm="1">
        <f t="array" aca="1" ref="H6336" ca="1">IF(I6336&lt;&gt;"",INDIRECT("'"&amp;I6336&amp;"'!"&amp;J6336),"")</f>
        <v>0</v>
      </c>
      <c r="I6336" s="1510" t="s">
        <v>5915</v>
      </c>
      <c r="J6336" s="1506" t="s">
        <v>6382</v>
      </c>
      <c r="K6336" s="4"/>
    </row>
    <row r="6337" spans="1:11" ht="15">
      <c r="A6337">
        <v>6278</v>
      </c>
      <c r="B6337" s="721">
        <f>'Revenues 10-15'!C103</f>
        <v>77995</v>
      </c>
      <c r="D6337" s="2" t="s">
        <v>151</v>
      </c>
      <c r="F6337" s="4"/>
      <c r="G6337" s="1" t="b">
        <f t="shared" ca="1" si="100"/>
        <v>1</v>
      </c>
      <c r="H6337" s="1505" cm="1">
        <f t="array" aca="1" ref="H6337" ca="1">IF(I6337&lt;&gt;"",INDIRECT("'"&amp;I6337&amp;"'!"&amp;J6337),"")</f>
        <v>77995</v>
      </c>
      <c r="I6337" s="1510" t="s">
        <v>5915</v>
      </c>
      <c r="J6337" s="1506" t="s">
        <v>6383</v>
      </c>
      <c r="K6337" s="4"/>
    </row>
    <row r="6338" spans="1:11" ht="15">
      <c r="A6338">
        <v>6279</v>
      </c>
      <c r="B6338" s="721">
        <f>'Revenues 10-15'!C104</f>
        <v>0</v>
      </c>
      <c r="D6338" s="2" t="s">
        <v>151</v>
      </c>
      <c r="F6338" s="4"/>
      <c r="G6338" s="1" t="b">
        <f t="shared" ca="1" si="100"/>
        <v>1</v>
      </c>
      <c r="H6338" s="1505" cm="1">
        <f t="array" aca="1" ref="H6338" ca="1">IF(I6338&lt;&gt;"",INDIRECT("'"&amp;I6338&amp;"'!"&amp;J6338),"")</f>
        <v>0</v>
      </c>
      <c r="I6338" s="1510" t="s">
        <v>5915</v>
      </c>
      <c r="J6338" s="1506" t="s">
        <v>6384</v>
      </c>
      <c r="K6338" s="4"/>
    </row>
    <row r="6339" spans="1:11" ht="15">
      <c r="A6339">
        <v>6280</v>
      </c>
      <c r="B6339" s="721">
        <f>'Revenues 10-15'!D104</f>
        <v>0</v>
      </c>
      <c r="D6339" s="2" t="s">
        <v>151</v>
      </c>
      <c r="F6339" s="4"/>
      <c r="G6339" s="1" t="b">
        <f t="shared" ca="1" si="100"/>
        <v>1</v>
      </c>
      <c r="H6339" s="1505" cm="1">
        <f t="array" aca="1" ref="H6339" ca="1">IF(I6339&lt;&gt;"",INDIRECT("'"&amp;I6339&amp;"'!"&amp;J6339),"")</f>
        <v>0</v>
      </c>
      <c r="I6339" s="1510" t="s">
        <v>5915</v>
      </c>
      <c r="J6339" s="1506" t="s">
        <v>6385</v>
      </c>
      <c r="K6339" s="4"/>
    </row>
    <row r="6340" spans="1:11" ht="15">
      <c r="A6340">
        <v>6281</v>
      </c>
      <c r="B6340" s="721">
        <f>'Revenues 10-15'!E104</f>
        <v>0</v>
      </c>
      <c r="D6340" s="2" t="s">
        <v>151</v>
      </c>
      <c r="F6340" s="4"/>
      <c r="G6340" s="1" t="b">
        <f t="shared" ca="1" si="100"/>
        <v>1</v>
      </c>
      <c r="H6340" s="1505" cm="1">
        <f t="array" aca="1" ref="H6340" ca="1">IF(I6340&lt;&gt;"",INDIRECT("'"&amp;I6340&amp;"'!"&amp;J6340),"")</f>
        <v>0</v>
      </c>
      <c r="I6340" s="1510" t="s">
        <v>5915</v>
      </c>
      <c r="J6340" s="1506" t="s">
        <v>5670</v>
      </c>
      <c r="K6340" s="4"/>
    </row>
    <row r="6341" spans="1:11" ht="15">
      <c r="A6341">
        <v>6282</v>
      </c>
      <c r="B6341" s="721">
        <f>'Revenues 10-15'!F104</f>
        <v>0</v>
      </c>
      <c r="D6341" s="2" t="s">
        <v>151</v>
      </c>
      <c r="F6341" s="4"/>
      <c r="G6341" s="1" t="b">
        <f t="shared" ca="1" si="100"/>
        <v>1</v>
      </c>
      <c r="H6341" s="1505" cm="1">
        <f t="array" aca="1" ref="H6341" ca="1">IF(I6341&lt;&gt;"",INDIRECT("'"&amp;I6341&amp;"'!"&amp;J6341),"")</f>
        <v>0</v>
      </c>
      <c r="I6341" s="1510" t="s">
        <v>5915</v>
      </c>
      <c r="J6341" s="1506" t="s">
        <v>6386</v>
      </c>
      <c r="K6341" s="4"/>
    </row>
    <row r="6342" spans="1:11" ht="15">
      <c r="A6342">
        <v>6283</v>
      </c>
      <c r="B6342" s="721">
        <f>'Revenues 10-15'!G104</f>
        <v>0</v>
      </c>
      <c r="D6342" s="2" t="s">
        <v>151</v>
      </c>
      <c r="F6342" s="4"/>
      <c r="G6342" s="1" t="b">
        <f t="shared" ca="1" si="100"/>
        <v>1</v>
      </c>
      <c r="H6342" s="1505" cm="1">
        <f t="array" aca="1" ref="H6342" ca="1">IF(I6342&lt;&gt;"",INDIRECT("'"&amp;I6342&amp;"'!"&amp;J6342),"")</f>
        <v>0</v>
      </c>
      <c r="I6342" s="1510" t="s">
        <v>5915</v>
      </c>
      <c r="J6342" s="1506" t="s">
        <v>6387</v>
      </c>
      <c r="K6342" s="4"/>
    </row>
    <row r="6343" spans="1:11" ht="15">
      <c r="A6343">
        <v>6284</v>
      </c>
      <c r="B6343" s="721">
        <f>'Revenues 10-15'!H104</f>
        <v>0</v>
      </c>
      <c r="D6343" s="2" t="s">
        <v>151</v>
      </c>
      <c r="F6343" s="4"/>
      <c r="G6343" s="1" t="b">
        <f t="shared" ca="1" si="100"/>
        <v>1</v>
      </c>
      <c r="H6343" s="1505" cm="1">
        <f t="array" aca="1" ref="H6343" ca="1">IF(I6343&lt;&gt;"",INDIRECT("'"&amp;I6343&amp;"'!"&amp;J6343),"")</f>
        <v>0</v>
      </c>
      <c r="I6343" s="1510" t="s">
        <v>5915</v>
      </c>
      <c r="J6343" s="1506" t="s">
        <v>5214</v>
      </c>
      <c r="K6343" s="4"/>
    </row>
    <row r="6344" spans="1:11" ht="15">
      <c r="A6344">
        <v>6285</v>
      </c>
      <c r="B6344" s="721">
        <f>'Revenues 10-15'!I104</f>
        <v>0</v>
      </c>
      <c r="D6344" s="2" t="s">
        <v>151</v>
      </c>
      <c r="F6344" s="4"/>
      <c r="G6344" s="1" t="b">
        <f t="shared" ca="1" si="100"/>
        <v>1</v>
      </c>
      <c r="H6344" s="1505" cm="1">
        <f t="array" aca="1" ref="H6344" ca="1">IF(I6344&lt;&gt;"",INDIRECT("'"&amp;I6344&amp;"'!"&amp;J6344),"")</f>
        <v>0</v>
      </c>
      <c r="I6344" s="1510" t="s">
        <v>5915</v>
      </c>
      <c r="J6344" s="1506" t="s">
        <v>6388</v>
      </c>
      <c r="K6344" s="4"/>
    </row>
    <row r="6345" spans="1:11" ht="15">
      <c r="A6345">
        <v>6286</v>
      </c>
      <c r="B6345" s="721">
        <f>'Revenues 10-15'!J104</f>
        <v>0</v>
      </c>
      <c r="D6345" s="2" t="s">
        <v>151</v>
      </c>
      <c r="F6345" s="4"/>
      <c r="G6345" s="1" t="b">
        <f t="shared" ca="1" si="100"/>
        <v>1</v>
      </c>
      <c r="H6345" s="1505" cm="1">
        <f t="array" aca="1" ref="H6345" ca="1">IF(I6345&lt;&gt;"",INDIRECT("'"&amp;I6345&amp;"'!"&amp;J6345),"")</f>
        <v>0</v>
      </c>
      <c r="I6345" s="1510" t="s">
        <v>5915</v>
      </c>
      <c r="J6345" s="1506" t="s">
        <v>6389</v>
      </c>
      <c r="K6345" s="4"/>
    </row>
    <row r="6346" spans="1:11" ht="15">
      <c r="A6346">
        <v>6287</v>
      </c>
      <c r="B6346" s="721">
        <f>'Revenues 10-15'!K104</f>
        <v>0</v>
      </c>
      <c r="D6346" s="2" t="s">
        <v>151</v>
      </c>
      <c r="F6346" s="4"/>
      <c r="G6346" s="1" t="b">
        <f t="shared" ca="1" si="100"/>
        <v>1</v>
      </c>
      <c r="H6346" s="1505" cm="1">
        <f t="array" aca="1" ref="H6346" ca="1">IF(I6346&lt;&gt;"",INDIRECT("'"&amp;I6346&amp;"'!"&amp;J6346),"")</f>
        <v>0</v>
      </c>
      <c r="I6346" s="1510" t="s">
        <v>5915</v>
      </c>
      <c r="J6346" s="1506" t="s">
        <v>5261</v>
      </c>
      <c r="K6346" s="4"/>
    </row>
    <row r="6347" spans="1:11" ht="15">
      <c r="A6347">
        <v>6288</v>
      </c>
      <c r="B6347" s="721">
        <f>'Revenues 10-15'!G106</f>
        <v>0</v>
      </c>
      <c r="D6347" s="2" t="s">
        <v>151</v>
      </c>
      <c r="F6347" s="4"/>
      <c r="G6347" s="1" t="b">
        <f t="shared" ca="1" si="100"/>
        <v>1</v>
      </c>
      <c r="H6347" s="1505" cm="1">
        <f t="array" aca="1" ref="H6347" ca="1">IF(I6347&lt;&gt;"",INDIRECT("'"&amp;I6347&amp;"'!"&amp;J6347),"")</f>
        <v>0</v>
      </c>
      <c r="I6347" s="1510" t="s">
        <v>5915</v>
      </c>
      <c r="J6347" s="1506" t="s">
        <v>6390</v>
      </c>
      <c r="K6347" s="4"/>
    </row>
    <row r="6348" spans="1:11" ht="15">
      <c r="A6348">
        <v>6289</v>
      </c>
      <c r="B6348" s="721">
        <f>'Revenues 10-15'!J109</f>
        <v>0</v>
      </c>
      <c r="D6348" s="2" t="s">
        <v>151</v>
      </c>
      <c r="F6348" s="4"/>
      <c r="G6348" s="1" t="b">
        <f t="shared" ca="1" si="100"/>
        <v>1</v>
      </c>
      <c r="H6348" s="1505" cm="1">
        <f t="array" aca="1" ref="H6348" ca="1">IF(I6348&lt;&gt;"",INDIRECT("'"&amp;I6348&amp;"'!"&amp;J6348),"")</f>
        <v>0</v>
      </c>
      <c r="I6348" s="1510" t="s">
        <v>5915</v>
      </c>
      <c r="J6348" s="1506" t="s">
        <v>6391</v>
      </c>
      <c r="K6348" s="4"/>
    </row>
    <row r="6349" spans="1:11" ht="15">
      <c r="A6349">
        <v>6290</v>
      </c>
      <c r="B6349" s="721">
        <f>'Revenues 10-15'!J110</f>
        <v>0</v>
      </c>
      <c r="D6349" s="2" t="s">
        <v>151</v>
      </c>
      <c r="F6349" s="4"/>
      <c r="G6349" s="1" t="b">
        <f t="shared" ca="1" si="100"/>
        <v>1</v>
      </c>
      <c r="H6349" s="1505" cm="1">
        <f t="array" aca="1" ref="H6349" ca="1">IF(I6349&lt;&gt;"",INDIRECT("'"&amp;I6349&amp;"'!"&amp;J6349),"")</f>
        <v>0</v>
      </c>
      <c r="I6349" s="1510" t="s">
        <v>5915</v>
      </c>
      <c r="J6349" s="1506" t="s">
        <v>6392</v>
      </c>
      <c r="K6349" s="4"/>
    </row>
    <row r="6350" spans="1:11" ht="15">
      <c r="A6350">
        <v>6291</v>
      </c>
      <c r="B6350" s="721">
        <f>'Revenues 10-15'!J111</f>
        <v>5973995</v>
      </c>
      <c r="D6350" s="2" t="s">
        <v>151</v>
      </c>
      <c r="F6350" s="4"/>
      <c r="G6350" s="1" t="b">
        <f t="shared" ca="1" si="100"/>
        <v>1</v>
      </c>
      <c r="H6350" s="1505" cm="1">
        <f t="array" aca="1" ref="H6350" ca="1">IF(I6350&lt;&gt;"",INDIRECT("'"&amp;I6350&amp;"'!"&amp;J6350),"")</f>
        <v>5973995</v>
      </c>
      <c r="I6350" s="1510" t="s">
        <v>5915</v>
      </c>
      <c r="J6350" s="1506" t="s">
        <v>6393</v>
      </c>
      <c r="K6350" s="4"/>
    </row>
    <row r="6351" spans="1:11" ht="15">
      <c r="A6351">
        <v>6292</v>
      </c>
      <c r="B6351" s="721">
        <f>'Revenues 10-15'!J120</f>
        <v>0</v>
      </c>
      <c r="D6351" s="2" t="s">
        <v>151</v>
      </c>
      <c r="F6351" s="4"/>
      <c r="G6351" s="1" t="b">
        <f t="shared" ca="1" si="100"/>
        <v>1</v>
      </c>
      <c r="H6351" s="1505" cm="1">
        <f t="array" aca="1" ref="H6351" ca="1">IF(I6351&lt;&gt;"",INDIRECT("'"&amp;I6351&amp;"'!"&amp;J6351),"")</f>
        <v>0</v>
      </c>
      <c r="I6351" s="1510" t="s">
        <v>5915</v>
      </c>
      <c r="J6351" s="1506" t="s">
        <v>6394</v>
      </c>
      <c r="K6351" s="4"/>
    </row>
    <row r="6352" spans="1:11" ht="15">
      <c r="A6352" s="5">
        <v>6293</v>
      </c>
      <c r="B6352" s="721"/>
      <c r="D6352" s="2" t="s">
        <v>151</v>
      </c>
      <c r="F6352" s="4" t="s">
        <v>4914</v>
      </c>
      <c r="G6352" s="1" t="b">
        <f t="shared" ca="1" si="100"/>
        <v>1</v>
      </c>
      <c r="H6352" s="1505" t="str" cm="1">
        <f t="array" aca="1" ref="H6352" ca="1">IF(I6352&lt;&gt;"",INDIRECT("'"&amp;I6352&amp;"'!"&amp;J6352),"")</f>
        <v/>
      </c>
      <c r="I6352" s="1510"/>
      <c r="J6352" s="1506"/>
      <c r="K6352" s="4"/>
    </row>
    <row r="6353" spans="1:11" ht="15">
      <c r="A6353">
        <v>6294</v>
      </c>
      <c r="B6353" s="721">
        <f>'Revenues 10-15'!J121</f>
        <v>0</v>
      </c>
      <c r="D6353" s="2" t="s">
        <v>151</v>
      </c>
      <c r="F6353" s="4"/>
      <c r="G6353" s="1" t="b">
        <f t="shared" ca="1" si="100"/>
        <v>1</v>
      </c>
      <c r="H6353" s="1505" cm="1">
        <f t="array" aca="1" ref="H6353" ca="1">IF(I6353&lt;&gt;"",INDIRECT("'"&amp;I6353&amp;"'!"&amp;J6353),"")</f>
        <v>0</v>
      </c>
      <c r="I6353" s="1510" t="s">
        <v>5915</v>
      </c>
      <c r="J6353" s="1506" t="s">
        <v>6395</v>
      </c>
      <c r="K6353" s="4"/>
    </row>
    <row r="6354" spans="1:11" ht="15">
      <c r="A6354">
        <v>6295</v>
      </c>
      <c r="B6354" s="721">
        <f>'Revenues 10-15'!J123</f>
        <v>0</v>
      </c>
      <c r="D6354" s="2" t="s">
        <v>151</v>
      </c>
      <c r="F6354" s="4"/>
      <c r="G6354" s="1" t="b">
        <f t="shared" ca="1" si="100"/>
        <v>1</v>
      </c>
      <c r="H6354" s="1505" cm="1">
        <f t="array" aca="1" ref="H6354" ca="1">IF(I6354&lt;&gt;"",INDIRECT("'"&amp;I6354&amp;"'!"&amp;J6354),"")</f>
        <v>0</v>
      </c>
      <c r="I6354" s="1510" t="s">
        <v>5915</v>
      </c>
      <c r="J6354" s="1506" t="s">
        <v>6396</v>
      </c>
      <c r="K6354" s="4"/>
    </row>
    <row r="6355" spans="1:11" ht="15">
      <c r="A6355">
        <v>6296</v>
      </c>
      <c r="B6355" s="721">
        <f>'Revenues 10-15'!J124</f>
        <v>0</v>
      </c>
      <c r="D6355" s="2" t="s">
        <v>151</v>
      </c>
      <c r="F6355" s="4"/>
      <c r="G6355" s="1" t="b">
        <f t="shared" ca="1" si="100"/>
        <v>1</v>
      </c>
      <c r="H6355" s="1505" cm="1">
        <f t="array" aca="1" ref="H6355" ca="1">IF(I6355&lt;&gt;"",INDIRECT("'"&amp;I6355&amp;"'!"&amp;J6355),"")</f>
        <v>0</v>
      </c>
      <c r="I6355" s="1510" t="s">
        <v>5915</v>
      </c>
      <c r="J6355" s="1506" t="s">
        <v>6397</v>
      </c>
      <c r="K6355" s="4"/>
    </row>
    <row r="6356" spans="1:11" ht="15">
      <c r="A6356">
        <v>6297</v>
      </c>
      <c r="B6356" s="721">
        <f>'Revenues 10-15'!G137</f>
        <v>0</v>
      </c>
      <c r="D6356" s="2" t="s">
        <v>151</v>
      </c>
      <c r="F6356" s="4"/>
      <c r="G6356" s="1" t="b">
        <f t="shared" ca="1" si="100"/>
        <v>1</v>
      </c>
      <c r="H6356" s="1505" cm="1">
        <f t="array" aca="1" ref="H6356" ca="1">IF(I6356&lt;&gt;"",INDIRECT("'"&amp;I6356&amp;"'!"&amp;J6356),"")</f>
        <v>0</v>
      </c>
      <c r="I6356" s="1510" t="s">
        <v>5915</v>
      </c>
      <c r="J6356" s="1506" t="s">
        <v>6398</v>
      </c>
      <c r="K6356" s="4"/>
    </row>
    <row r="6357" spans="1:11" ht="15">
      <c r="A6357">
        <v>6298</v>
      </c>
      <c r="B6357" s="721">
        <f>'Revenues 10-15'!C139</f>
        <v>0</v>
      </c>
      <c r="D6357" s="2" t="s">
        <v>151</v>
      </c>
      <c r="F6357" s="4"/>
      <c r="G6357" s="1" t="b">
        <f t="shared" ca="1" si="100"/>
        <v>1</v>
      </c>
      <c r="H6357" s="1505" cm="1">
        <f t="array" aca="1" ref="H6357" ca="1">IF(I6357&lt;&gt;"",INDIRECT("'"&amp;I6357&amp;"'!"&amp;J6357),"")</f>
        <v>0</v>
      </c>
      <c r="I6357" s="1510" t="s">
        <v>5915</v>
      </c>
      <c r="J6357" s="1506" t="s">
        <v>6399</v>
      </c>
      <c r="K6357" s="4"/>
    </row>
    <row r="6358" spans="1:11" ht="15">
      <c r="A6358">
        <v>6299</v>
      </c>
      <c r="B6358" s="721">
        <f>'Revenues 10-15'!D139</f>
        <v>0</v>
      </c>
      <c r="D6358" s="2" t="s">
        <v>151</v>
      </c>
      <c r="F6358" s="4"/>
      <c r="G6358" s="1" t="b">
        <f t="shared" ca="1" si="100"/>
        <v>1</v>
      </c>
      <c r="H6358" s="1505" cm="1">
        <f t="array" aca="1" ref="H6358" ca="1">IF(I6358&lt;&gt;"",INDIRECT("'"&amp;I6358&amp;"'!"&amp;J6358),"")</f>
        <v>0</v>
      </c>
      <c r="I6358" s="1510" t="s">
        <v>5915</v>
      </c>
      <c r="J6358" s="1506" t="s">
        <v>6400</v>
      </c>
      <c r="K6358" s="4"/>
    </row>
    <row r="6359" spans="1:11" ht="15">
      <c r="A6359">
        <v>6300</v>
      </c>
      <c r="B6359" s="721">
        <f>'Revenues 10-15'!G139</f>
        <v>0</v>
      </c>
      <c r="D6359" s="2" t="s">
        <v>151</v>
      </c>
      <c r="F6359" s="4"/>
      <c r="G6359" s="1" t="b">
        <f t="shared" ca="1" si="100"/>
        <v>1</v>
      </c>
      <c r="H6359" s="1505" cm="1">
        <f t="array" aca="1" ref="H6359" ca="1">IF(I6359&lt;&gt;"",INDIRECT("'"&amp;I6359&amp;"'!"&amp;J6359),"")</f>
        <v>0</v>
      </c>
      <c r="I6359" s="1510" t="s">
        <v>5915</v>
      </c>
      <c r="J6359" s="1506" t="s">
        <v>6401</v>
      </c>
      <c r="K6359" s="4"/>
    </row>
    <row r="6360" spans="1:11" ht="15">
      <c r="A6360">
        <v>6301</v>
      </c>
      <c r="B6360" s="721">
        <f>'Revenues 10-15'!C140</f>
        <v>0</v>
      </c>
      <c r="D6360" s="2" t="s">
        <v>151</v>
      </c>
      <c r="F6360" s="4"/>
      <c r="G6360" s="1" t="b">
        <f t="shared" ca="1" si="100"/>
        <v>1</v>
      </c>
      <c r="H6360" s="1505" cm="1">
        <f t="array" aca="1" ref="H6360" ca="1">IF(I6360&lt;&gt;"",INDIRECT("'"&amp;I6360&amp;"'!"&amp;J6360),"")</f>
        <v>0</v>
      </c>
      <c r="I6360" s="1510" t="s">
        <v>5915</v>
      </c>
      <c r="J6360" s="1506" t="s">
        <v>6402</v>
      </c>
      <c r="K6360" s="4"/>
    </row>
    <row r="6361" spans="1:11" ht="15">
      <c r="A6361">
        <v>6302</v>
      </c>
      <c r="B6361" s="721">
        <f>'Revenues 10-15'!D140</f>
        <v>0</v>
      </c>
      <c r="D6361" s="2" t="s">
        <v>151</v>
      </c>
      <c r="F6361" s="4"/>
      <c r="G6361" s="1" t="b">
        <f t="shared" ca="1" si="100"/>
        <v>1</v>
      </c>
      <c r="H6361" s="1505" cm="1">
        <f t="array" aca="1" ref="H6361" ca="1">IF(I6361&lt;&gt;"",INDIRECT("'"&amp;I6361&amp;"'!"&amp;J6361),"")</f>
        <v>0</v>
      </c>
      <c r="I6361" s="1510" t="s">
        <v>5915</v>
      </c>
      <c r="J6361" s="1506" t="s">
        <v>6403</v>
      </c>
      <c r="K6361" s="4"/>
    </row>
    <row r="6362" spans="1:11" ht="15">
      <c r="A6362">
        <v>6303</v>
      </c>
      <c r="B6362" s="721">
        <f>'Revenues 10-15'!G140</f>
        <v>0</v>
      </c>
      <c r="D6362" s="2" t="s">
        <v>151</v>
      </c>
      <c r="F6362" s="4"/>
      <c r="G6362" s="1" t="b">
        <f t="shared" ca="1" si="100"/>
        <v>1</v>
      </c>
      <c r="H6362" s="1505" cm="1">
        <f t="array" aca="1" ref="H6362" ca="1">IF(I6362&lt;&gt;"",INDIRECT("'"&amp;I6362&amp;"'!"&amp;J6362),"")</f>
        <v>0</v>
      </c>
      <c r="I6362" s="1510" t="s">
        <v>5915</v>
      </c>
      <c r="J6362" s="1506" t="s">
        <v>6404</v>
      </c>
      <c r="K6362" s="4"/>
    </row>
    <row r="6363" spans="1:11" ht="15">
      <c r="A6363">
        <v>6304</v>
      </c>
      <c r="B6363" s="721">
        <f>'Revenues 10-15'!C141</f>
        <v>0</v>
      </c>
      <c r="D6363" s="2" t="s">
        <v>151</v>
      </c>
      <c r="F6363" s="4"/>
      <c r="G6363" s="1" t="b">
        <f t="shared" ca="1" si="100"/>
        <v>1</v>
      </c>
      <c r="H6363" s="1505" cm="1">
        <f t="array" aca="1" ref="H6363" ca="1">IF(I6363&lt;&gt;"",INDIRECT("'"&amp;I6363&amp;"'!"&amp;J6363),"")</f>
        <v>0</v>
      </c>
      <c r="I6363" s="1510" t="s">
        <v>5915</v>
      </c>
      <c r="J6363" s="1506" t="s">
        <v>6405</v>
      </c>
      <c r="K6363" s="4"/>
    </row>
    <row r="6364" spans="1:11" ht="15">
      <c r="A6364">
        <v>6305</v>
      </c>
      <c r="B6364" s="721">
        <f>'Revenues 10-15'!D141</f>
        <v>0</v>
      </c>
      <c r="D6364" s="2" t="s">
        <v>151</v>
      </c>
      <c r="F6364" s="4"/>
      <c r="G6364" s="1" t="b">
        <f t="shared" ca="1" si="100"/>
        <v>1</v>
      </c>
      <c r="H6364" s="1505" cm="1">
        <f t="array" aca="1" ref="H6364" ca="1">IF(I6364&lt;&gt;"",INDIRECT("'"&amp;I6364&amp;"'!"&amp;J6364),"")</f>
        <v>0</v>
      </c>
      <c r="I6364" s="1510" t="s">
        <v>5915</v>
      </c>
      <c r="J6364" s="1506" t="s">
        <v>6406</v>
      </c>
      <c r="K6364" s="4"/>
    </row>
    <row r="6365" spans="1:11" ht="15">
      <c r="A6365">
        <v>6306</v>
      </c>
      <c r="B6365" s="721">
        <f>'Revenues 10-15'!G141</f>
        <v>0</v>
      </c>
      <c r="D6365" s="2" t="s">
        <v>151</v>
      </c>
      <c r="F6365" s="4"/>
      <c r="G6365" s="1" t="b">
        <f t="shared" ca="1" si="100"/>
        <v>1</v>
      </c>
      <c r="H6365" s="1505" cm="1">
        <f t="array" aca="1" ref="H6365" ca="1">IF(I6365&lt;&gt;"",INDIRECT("'"&amp;I6365&amp;"'!"&amp;J6365),"")</f>
        <v>0</v>
      </c>
      <c r="I6365" s="1510" t="s">
        <v>5915</v>
      </c>
      <c r="J6365" s="1506" t="s">
        <v>6407</v>
      </c>
      <c r="K6365" s="4"/>
    </row>
    <row r="6366" spans="1:11" ht="15">
      <c r="A6366">
        <v>6307</v>
      </c>
      <c r="B6366" s="721">
        <f>'Revenues 10-15'!E151</f>
        <v>0</v>
      </c>
      <c r="D6366" s="2" t="s">
        <v>151</v>
      </c>
      <c r="F6366" s="4"/>
      <c r="G6366" s="1" t="b">
        <f t="shared" ca="1" si="100"/>
        <v>1</v>
      </c>
      <c r="H6366" s="1505" cm="1">
        <f t="array" aca="1" ref="H6366" ca="1">IF(I6366&lt;&gt;"",INDIRECT("'"&amp;I6366&amp;"'!"&amp;J6366),"")</f>
        <v>0</v>
      </c>
      <c r="I6366" s="1510" t="s">
        <v>5915</v>
      </c>
      <c r="J6366" s="1506" t="s">
        <v>6408</v>
      </c>
      <c r="K6366" s="4"/>
    </row>
    <row r="6367" spans="1:11" ht="15">
      <c r="A6367">
        <v>6308</v>
      </c>
      <c r="B6367" s="721">
        <f>'Revenues 10-15'!F151</f>
        <v>0</v>
      </c>
      <c r="D6367" s="2" t="s">
        <v>151</v>
      </c>
      <c r="F6367" s="4"/>
      <c r="G6367" s="1" t="b">
        <f t="shared" ca="1" si="100"/>
        <v>1</v>
      </c>
      <c r="H6367" s="1505" cm="1">
        <f t="array" aca="1" ref="H6367" ca="1">IF(I6367&lt;&gt;"",INDIRECT("'"&amp;I6367&amp;"'!"&amp;J6367),"")</f>
        <v>0</v>
      </c>
      <c r="I6367" s="1510" t="s">
        <v>5915</v>
      </c>
      <c r="J6367" s="1506" t="s">
        <v>6409</v>
      </c>
      <c r="K6367" s="4"/>
    </row>
    <row r="6368" spans="1:11" ht="15">
      <c r="A6368">
        <v>6309</v>
      </c>
      <c r="B6368" s="721">
        <f>'Revenues 10-15'!G151</f>
        <v>0</v>
      </c>
      <c r="D6368" s="2" t="s">
        <v>151</v>
      </c>
      <c r="F6368" s="4"/>
      <c r="G6368" s="1" t="b">
        <f t="shared" ref="G6368:G6431" ca="1" si="101">H6368=B6368</f>
        <v>1</v>
      </c>
      <c r="H6368" s="1505" cm="1">
        <f t="array" aca="1" ref="H6368" ca="1">IF(I6368&lt;&gt;"",INDIRECT("'"&amp;I6368&amp;"'!"&amp;J6368),"")</f>
        <v>0</v>
      </c>
      <c r="I6368" s="1510" t="s">
        <v>5915</v>
      </c>
      <c r="J6368" s="1506" t="s">
        <v>6410</v>
      </c>
      <c r="K6368" s="4"/>
    </row>
    <row r="6369" spans="1:11" ht="15">
      <c r="A6369">
        <v>6310</v>
      </c>
      <c r="B6369" s="721">
        <f>'Revenues 10-15'!H151</f>
        <v>0</v>
      </c>
      <c r="D6369" s="2" t="s">
        <v>151</v>
      </c>
      <c r="F6369" s="4"/>
      <c r="G6369" s="1" t="b">
        <f t="shared" ca="1" si="101"/>
        <v>1</v>
      </c>
      <c r="H6369" s="1505" cm="1">
        <f t="array" aca="1" ref="H6369" ca="1">IF(I6369&lt;&gt;"",INDIRECT("'"&amp;I6369&amp;"'!"&amp;J6369),"")</f>
        <v>0</v>
      </c>
      <c r="I6369" s="1510" t="s">
        <v>5915</v>
      </c>
      <c r="J6369" s="1506" t="s">
        <v>6411</v>
      </c>
      <c r="K6369" s="4"/>
    </row>
    <row r="6370" spans="1:11" ht="15">
      <c r="A6370">
        <v>6311</v>
      </c>
      <c r="B6370" s="721">
        <f>'Revenues 10-15'!I151</f>
        <v>0</v>
      </c>
      <c r="D6370" s="2" t="s">
        <v>151</v>
      </c>
      <c r="F6370" s="4"/>
      <c r="G6370" s="1" t="b">
        <f t="shared" ca="1" si="101"/>
        <v>1</v>
      </c>
      <c r="H6370" s="1505" cm="1">
        <f t="array" aca="1" ref="H6370" ca="1">IF(I6370&lt;&gt;"",INDIRECT("'"&amp;I6370&amp;"'!"&amp;J6370),"")</f>
        <v>0</v>
      </c>
      <c r="I6370" s="1510" t="s">
        <v>5915</v>
      </c>
      <c r="J6370" s="1506" t="s">
        <v>6412</v>
      </c>
      <c r="K6370" s="4"/>
    </row>
    <row r="6371" spans="1:11" ht="15">
      <c r="A6371">
        <v>6312</v>
      </c>
      <c r="B6371" s="721">
        <f>'Revenues 10-15'!J151</f>
        <v>0</v>
      </c>
      <c r="D6371" s="2" t="s">
        <v>151</v>
      </c>
      <c r="F6371" s="4"/>
      <c r="G6371" s="1" t="b">
        <f t="shared" ca="1" si="101"/>
        <v>1</v>
      </c>
      <c r="H6371" s="1505" cm="1">
        <f t="array" aca="1" ref="H6371" ca="1">IF(I6371&lt;&gt;"",INDIRECT("'"&amp;I6371&amp;"'!"&amp;J6371),"")</f>
        <v>0</v>
      </c>
      <c r="I6371" s="1510" t="s">
        <v>5915</v>
      </c>
      <c r="J6371" s="1506" t="s">
        <v>6413</v>
      </c>
      <c r="K6371" s="4"/>
    </row>
    <row r="6372" spans="1:11" ht="15">
      <c r="A6372">
        <v>6313</v>
      </c>
      <c r="B6372" s="721">
        <f>'Revenues 10-15'!K151</f>
        <v>0</v>
      </c>
      <c r="D6372" s="2" t="s">
        <v>151</v>
      </c>
      <c r="F6372" s="4"/>
      <c r="G6372" s="1" t="b">
        <f t="shared" ca="1" si="101"/>
        <v>1</v>
      </c>
      <c r="H6372" s="1505" cm="1">
        <f t="array" aca="1" ref="H6372" ca="1">IF(I6372&lt;&gt;"",INDIRECT("'"&amp;I6372&amp;"'!"&amp;J6372),"")</f>
        <v>0</v>
      </c>
      <c r="I6372" s="1510" t="s">
        <v>5915</v>
      </c>
      <c r="J6372" s="1506" t="s">
        <v>6414</v>
      </c>
      <c r="K6372" s="4"/>
    </row>
    <row r="6373" spans="1:11" ht="15">
      <c r="A6373">
        <v>6314</v>
      </c>
      <c r="B6373" s="721">
        <f>'Revenues 10-15'!E152</f>
        <v>0</v>
      </c>
      <c r="D6373" s="2" t="s">
        <v>151</v>
      </c>
      <c r="F6373" s="4"/>
      <c r="G6373" s="1" t="b">
        <f t="shared" ca="1" si="101"/>
        <v>1</v>
      </c>
      <c r="H6373" s="1505" cm="1">
        <f t="array" aca="1" ref="H6373" ca="1">IF(I6373&lt;&gt;"",INDIRECT("'"&amp;I6373&amp;"'!"&amp;J6373),"")</f>
        <v>0</v>
      </c>
      <c r="I6373" s="1510" t="s">
        <v>5915</v>
      </c>
      <c r="J6373" s="1506" t="s">
        <v>6415</v>
      </c>
      <c r="K6373" s="4"/>
    </row>
    <row r="6374" spans="1:11" ht="15">
      <c r="A6374">
        <v>6315</v>
      </c>
      <c r="B6374" s="721">
        <f>'Revenues 10-15'!H152</f>
        <v>0</v>
      </c>
      <c r="D6374" s="2" t="s">
        <v>151</v>
      </c>
      <c r="F6374" s="4"/>
      <c r="G6374" s="1" t="b">
        <f t="shared" ca="1" si="101"/>
        <v>1</v>
      </c>
      <c r="H6374" s="1505" cm="1">
        <f t="array" aca="1" ref="H6374" ca="1">IF(I6374&lt;&gt;"",INDIRECT("'"&amp;I6374&amp;"'!"&amp;J6374),"")</f>
        <v>0</v>
      </c>
      <c r="I6374" s="1510" t="s">
        <v>5915</v>
      </c>
      <c r="J6374" s="1506" t="s">
        <v>6416</v>
      </c>
      <c r="K6374" s="4"/>
    </row>
    <row r="6375" spans="1:11" ht="15">
      <c r="A6375">
        <v>6316</v>
      </c>
      <c r="B6375" s="721">
        <f>'Revenues 10-15'!I152</f>
        <v>0</v>
      </c>
      <c r="D6375" s="2" t="s">
        <v>151</v>
      </c>
      <c r="F6375" s="4"/>
      <c r="G6375" s="1" t="b">
        <f t="shared" ca="1" si="101"/>
        <v>1</v>
      </c>
      <c r="H6375" s="1505" cm="1">
        <f t="array" aca="1" ref="H6375" ca="1">IF(I6375&lt;&gt;"",INDIRECT("'"&amp;I6375&amp;"'!"&amp;J6375),"")</f>
        <v>0</v>
      </c>
      <c r="I6375" s="1510" t="s">
        <v>5915</v>
      </c>
      <c r="J6375" s="1506" t="s">
        <v>6417</v>
      </c>
      <c r="K6375" s="4"/>
    </row>
    <row r="6376" spans="1:11" ht="15">
      <c r="A6376">
        <v>6317</v>
      </c>
      <c r="B6376" s="721">
        <f>'Revenues 10-15'!J152</f>
        <v>0</v>
      </c>
      <c r="D6376" s="2" t="s">
        <v>151</v>
      </c>
      <c r="F6376" s="4"/>
      <c r="G6376" s="1" t="b">
        <f t="shared" ca="1" si="101"/>
        <v>1</v>
      </c>
      <c r="H6376" s="1505" cm="1">
        <f t="array" aca="1" ref="H6376" ca="1">IF(I6376&lt;&gt;"",INDIRECT("'"&amp;I6376&amp;"'!"&amp;J6376),"")</f>
        <v>0</v>
      </c>
      <c r="I6376" s="1510" t="s">
        <v>5915</v>
      </c>
      <c r="J6376" s="1506" t="s">
        <v>6418</v>
      </c>
      <c r="K6376" s="4"/>
    </row>
    <row r="6377" spans="1:11" ht="15">
      <c r="A6377">
        <v>6318</v>
      </c>
      <c r="B6377" s="721">
        <f>'Revenues 10-15'!K152</f>
        <v>0</v>
      </c>
      <c r="D6377" s="2" t="s">
        <v>151</v>
      </c>
      <c r="F6377" s="4"/>
      <c r="G6377" s="1" t="b">
        <f t="shared" ca="1" si="101"/>
        <v>1</v>
      </c>
      <c r="H6377" s="1505" cm="1">
        <f t="array" aca="1" ref="H6377" ca="1">IF(I6377&lt;&gt;"",INDIRECT("'"&amp;I6377&amp;"'!"&amp;J6377),"")</f>
        <v>0</v>
      </c>
      <c r="I6377" s="1510" t="s">
        <v>5915</v>
      </c>
      <c r="J6377" s="1506" t="s">
        <v>6419</v>
      </c>
      <c r="K6377" s="4"/>
    </row>
    <row r="6378" spans="1:11" ht="15">
      <c r="A6378">
        <v>6319</v>
      </c>
      <c r="B6378" s="721">
        <f>'Revenues 10-15'!G154</f>
        <v>0</v>
      </c>
      <c r="D6378" s="2" t="s">
        <v>151</v>
      </c>
      <c r="F6378" s="4"/>
      <c r="G6378" s="1" t="b">
        <f t="shared" ca="1" si="101"/>
        <v>1</v>
      </c>
      <c r="H6378" s="1505" cm="1">
        <f t="array" aca="1" ref="H6378" ca="1">IF(I6378&lt;&gt;"",INDIRECT("'"&amp;I6378&amp;"'!"&amp;J6378),"")</f>
        <v>0</v>
      </c>
      <c r="I6378" s="1510" t="s">
        <v>5915</v>
      </c>
      <c r="J6378" s="1506" t="s">
        <v>6420</v>
      </c>
      <c r="K6378" s="4"/>
    </row>
    <row r="6379" spans="1:11" ht="15">
      <c r="A6379">
        <v>6320</v>
      </c>
      <c r="B6379" s="721">
        <f>'Revenues 10-15'!G155</f>
        <v>0</v>
      </c>
      <c r="D6379" s="2" t="s">
        <v>151</v>
      </c>
      <c r="F6379" s="4"/>
      <c r="G6379" s="1" t="b">
        <f t="shared" ca="1" si="101"/>
        <v>1</v>
      </c>
      <c r="H6379" s="1505" cm="1">
        <f t="array" aca="1" ref="H6379" ca="1">IF(I6379&lt;&gt;"",INDIRECT("'"&amp;I6379&amp;"'!"&amp;J6379),"")</f>
        <v>0</v>
      </c>
      <c r="I6379" s="1510" t="s">
        <v>5915</v>
      </c>
      <c r="J6379" s="1506" t="s">
        <v>5303</v>
      </c>
      <c r="K6379" s="4"/>
    </row>
    <row r="6380" spans="1:11" ht="15">
      <c r="A6380" s="5">
        <v>6321</v>
      </c>
      <c r="B6380" s="721"/>
      <c r="D6380" s="2" t="s">
        <v>151</v>
      </c>
      <c r="F6380" s="4" t="s">
        <v>4914</v>
      </c>
      <c r="G6380" s="1" t="b">
        <f t="shared" ca="1" si="101"/>
        <v>1</v>
      </c>
      <c r="H6380" s="1505" t="str" cm="1">
        <f t="array" aca="1" ref="H6380" ca="1">IF(I6380&lt;&gt;"",INDIRECT("'"&amp;I6380&amp;"'!"&amp;J6380),"")</f>
        <v/>
      </c>
      <c r="I6380" s="1510"/>
      <c r="J6380" s="1506"/>
      <c r="K6380" s="4"/>
    </row>
    <row r="6381" spans="1:11" ht="15">
      <c r="A6381" s="5">
        <v>6322</v>
      </c>
      <c r="B6381" s="721"/>
      <c r="D6381" s="2" t="s">
        <v>151</v>
      </c>
      <c r="F6381" s="4" t="s">
        <v>4914</v>
      </c>
      <c r="G6381" s="1" t="b">
        <f t="shared" ca="1" si="101"/>
        <v>1</v>
      </c>
      <c r="H6381" s="1505" t="str" cm="1">
        <f t="array" aca="1" ref="H6381" ca="1">IF(I6381&lt;&gt;"",INDIRECT("'"&amp;I6381&amp;"'!"&amp;J6381),"")</f>
        <v/>
      </c>
      <c r="I6381" s="1510"/>
      <c r="J6381" s="1506"/>
      <c r="K6381" s="4"/>
    </row>
    <row r="6382" spans="1:11" ht="15">
      <c r="A6382" s="5">
        <v>6323</v>
      </c>
      <c r="B6382" s="721"/>
      <c r="D6382" s="2" t="s">
        <v>151</v>
      </c>
      <c r="E6382" s="1" t="s">
        <v>1384</v>
      </c>
      <c r="F6382" s="4" t="s">
        <v>4914</v>
      </c>
      <c r="G6382" s="1" t="b">
        <f t="shared" ca="1" si="101"/>
        <v>1</v>
      </c>
      <c r="H6382" s="1505" t="str" cm="1">
        <f t="array" aca="1" ref="H6382" ca="1">IF(I6382&lt;&gt;"",INDIRECT("'"&amp;I6382&amp;"'!"&amp;J6382),"")</f>
        <v/>
      </c>
      <c r="I6382" s="1510"/>
      <c r="J6382" s="1506"/>
      <c r="K6382" s="4"/>
    </row>
    <row r="6383" spans="1:11" ht="15">
      <c r="A6383" s="5">
        <v>6324</v>
      </c>
      <c r="B6383" s="721"/>
      <c r="D6383" s="2" t="s">
        <v>151</v>
      </c>
      <c r="E6383" s="1" t="s">
        <v>1384</v>
      </c>
      <c r="F6383" s="4" t="s">
        <v>4914</v>
      </c>
      <c r="G6383" s="1" t="b">
        <f t="shared" ca="1" si="101"/>
        <v>1</v>
      </c>
      <c r="H6383" s="1505" t="str" cm="1">
        <f t="array" aca="1" ref="H6383" ca="1">IF(I6383&lt;&gt;"",INDIRECT("'"&amp;I6383&amp;"'!"&amp;J6383),"")</f>
        <v/>
      </c>
      <c r="I6383" s="1510"/>
      <c r="J6383" s="1506"/>
      <c r="K6383" s="4"/>
    </row>
    <row r="6384" spans="1:11" ht="15">
      <c r="A6384" s="5">
        <v>6325</v>
      </c>
      <c r="B6384" s="721"/>
      <c r="D6384" s="2" t="s">
        <v>151</v>
      </c>
      <c r="E6384" s="1" t="s">
        <v>1384</v>
      </c>
      <c r="F6384" s="4" t="s">
        <v>4914</v>
      </c>
      <c r="G6384" s="1" t="b">
        <f t="shared" ca="1" si="101"/>
        <v>1</v>
      </c>
      <c r="H6384" s="1505" t="str" cm="1">
        <f t="array" aca="1" ref="H6384" ca="1">IF(I6384&lt;&gt;"",INDIRECT("'"&amp;I6384&amp;"'!"&amp;J6384),"")</f>
        <v/>
      </c>
      <c r="I6384" s="1510"/>
      <c r="J6384" s="1506"/>
      <c r="K6384" s="4"/>
    </row>
    <row r="6385" spans="1:11" ht="15">
      <c r="A6385" s="5">
        <v>6326</v>
      </c>
      <c r="B6385" s="721"/>
      <c r="D6385" s="2" t="s">
        <v>151</v>
      </c>
      <c r="E6385" s="1" t="s">
        <v>1384</v>
      </c>
      <c r="F6385" s="4" t="s">
        <v>4914</v>
      </c>
      <c r="G6385" s="1" t="b">
        <f t="shared" ca="1" si="101"/>
        <v>1</v>
      </c>
      <c r="H6385" s="1505" t="str" cm="1">
        <f t="array" aca="1" ref="H6385" ca="1">IF(I6385&lt;&gt;"",INDIRECT("'"&amp;I6385&amp;"'!"&amp;J6385),"")</f>
        <v/>
      </c>
      <c r="I6385" s="1510"/>
      <c r="J6385" s="1506"/>
      <c r="K6385" s="4"/>
    </row>
    <row r="6386" spans="1:11" ht="15">
      <c r="A6386">
        <v>6327</v>
      </c>
      <c r="B6386" s="721">
        <f>'Revenues 10-15'!C165</f>
        <v>0</v>
      </c>
      <c r="D6386" s="2" t="s">
        <v>151</v>
      </c>
      <c r="E6386" s="1" t="s">
        <v>1384</v>
      </c>
      <c r="F6386" s="4"/>
      <c r="G6386" s="1" t="b">
        <f t="shared" ca="1" si="101"/>
        <v>1</v>
      </c>
      <c r="H6386" s="1505" cm="1">
        <f t="array" aca="1" ref="H6386" ca="1">IF(I6386&lt;&gt;"",INDIRECT("'"&amp;I6386&amp;"'!"&amp;J6386),"")</f>
        <v>0</v>
      </c>
      <c r="I6386" s="1510" t="s">
        <v>5915</v>
      </c>
      <c r="J6386" s="1506" t="s">
        <v>6421</v>
      </c>
      <c r="K6386" s="4"/>
    </row>
    <row r="6387" spans="1:11" ht="15">
      <c r="A6387">
        <v>6328</v>
      </c>
      <c r="B6387" s="721">
        <f>'Revenues 10-15'!D165</f>
        <v>0</v>
      </c>
      <c r="D6387" s="2" t="s">
        <v>151</v>
      </c>
      <c r="E6387" s="1" t="s">
        <v>1384</v>
      </c>
      <c r="F6387" s="4"/>
      <c r="G6387" s="1" t="b">
        <f t="shared" ca="1" si="101"/>
        <v>1</v>
      </c>
      <c r="H6387" s="1505" cm="1">
        <f t="array" aca="1" ref="H6387" ca="1">IF(I6387&lt;&gt;"",INDIRECT("'"&amp;I6387&amp;"'!"&amp;J6387),"")</f>
        <v>0</v>
      </c>
      <c r="I6387" s="1510" t="s">
        <v>5915</v>
      </c>
      <c r="J6387" s="1506" t="s">
        <v>6422</v>
      </c>
      <c r="K6387" s="4"/>
    </row>
    <row r="6388" spans="1:11" ht="15">
      <c r="A6388">
        <v>6329</v>
      </c>
      <c r="B6388" s="721">
        <f>'Revenues 10-15'!E165</f>
        <v>0</v>
      </c>
      <c r="D6388" s="2" t="s">
        <v>151</v>
      </c>
      <c r="F6388" s="4"/>
      <c r="G6388" s="1" t="b">
        <f t="shared" ca="1" si="101"/>
        <v>1</v>
      </c>
      <c r="H6388" s="1505" cm="1">
        <f t="array" aca="1" ref="H6388" ca="1">IF(I6388&lt;&gt;"",INDIRECT("'"&amp;I6388&amp;"'!"&amp;J6388),"")</f>
        <v>0</v>
      </c>
      <c r="I6388" s="1510" t="s">
        <v>5915</v>
      </c>
      <c r="J6388" s="1506" t="s">
        <v>6423</v>
      </c>
      <c r="K6388" s="4"/>
    </row>
    <row r="6389" spans="1:11" ht="15">
      <c r="A6389">
        <v>6330</v>
      </c>
      <c r="B6389" s="721">
        <f>'Revenues 10-15'!F165</f>
        <v>0</v>
      </c>
      <c r="D6389" s="2" t="s">
        <v>151</v>
      </c>
      <c r="F6389" s="4"/>
      <c r="G6389" s="1" t="b">
        <f t="shared" ca="1" si="101"/>
        <v>1</v>
      </c>
      <c r="H6389" s="1505" cm="1">
        <f t="array" aca="1" ref="H6389" ca="1">IF(I6389&lt;&gt;"",INDIRECT("'"&amp;I6389&amp;"'!"&amp;J6389),"")</f>
        <v>0</v>
      </c>
      <c r="I6389" s="1510" t="s">
        <v>5915</v>
      </c>
      <c r="J6389" s="1506" t="s">
        <v>6424</v>
      </c>
      <c r="K6389" s="4"/>
    </row>
    <row r="6390" spans="1:11" ht="15">
      <c r="A6390">
        <v>6331</v>
      </c>
      <c r="B6390" s="721">
        <f>'Revenues 10-15'!G165</f>
        <v>0</v>
      </c>
      <c r="D6390" s="2" t="s">
        <v>151</v>
      </c>
      <c r="F6390" s="4"/>
      <c r="G6390" s="1" t="b">
        <f t="shared" ca="1" si="101"/>
        <v>1</v>
      </c>
      <c r="H6390" s="1505" cm="1">
        <f t="array" aca="1" ref="H6390" ca="1">IF(I6390&lt;&gt;"",INDIRECT("'"&amp;I6390&amp;"'!"&amp;J6390),"")</f>
        <v>0</v>
      </c>
      <c r="I6390" s="1510" t="s">
        <v>5915</v>
      </c>
      <c r="J6390" s="1506" t="s">
        <v>6425</v>
      </c>
      <c r="K6390" s="4"/>
    </row>
    <row r="6391" spans="1:11" ht="15">
      <c r="A6391">
        <v>6332</v>
      </c>
      <c r="B6391" s="721">
        <f>'Revenues 10-15'!H165</f>
        <v>0</v>
      </c>
      <c r="D6391" s="2" t="s">
        <v>151</v>
      </c>
      <c r="F6391" s="4"/>
      <c r="G6391" s="1" t="b">
        <f t="shared" ca="1" si="101"/>
        <v>1</v>
      </c>
      <c r="H6391" s="1505" cm="1">
        <f t="array" aca="1" ref="H6391" ca="1">IF(I6391&lt;&gt;"",INDIRECT("'"&amp;I6391&amp;"'!"&amp;J6391),"")</f>
        <v>0</v>
      </c>
      <c r="I6391" s="1510" t="s">
        <v>5915</v>
      </c>
      <c r="J6391" s="1506" t="s">
        <v>6426</v>
      </c>
      <c r="K6391" s="4"/>
    </row>
    <row r="6392" spans="1:11" ht="15">
      <c r="A6392">
        <v>6333</v>
      </c>
      <c r="B6392" s="721">
        <f>'Revenues 10-15'!K165</f>
        <v>0</v>
      </c>
      <c r="D6392" s="2" t="s">
        <v>151</v>
      </c>
      <c r="F6392" s="4"/>
      <c r="G6392" s="1" t="b">
        <f t="shared" ca="1" si="101"/>
        <v>1</v>
      </c>
      <c r="H6392" s="1505" cm="1">
        <f t="array" aca="1" ref="H6392" ca="1">IF(I6392&lt;&gt;"",INDIRECT("'"&amp;I6392&amp;"'!"&amp;J6392),"")</f>
        <v>0</v>
      </c>
      <c r="I6392" s="1510" t="s">
        <v>5915</v>
      </c>
      <c r="J6392" s="1506" t="s">
        <v>6427</v>
      </c>
      <c r="K6392" s="4"/>
    </row>
    <row r="6393" spans="1:11" ht="15">
      <c r="A6393">
        <v>6334</v>
      </c>
      <c r="B6393" s="721">
        <f>'Revenues 10-15'!J170</f>
        <v>0</v>
      </c>
      <c r="D6393" s="2" t="s">
        <v>151</v>
      </c>
      <c r="F6393" s="4"/>
      <c r="G6393" s="1" t="b">
        <f t="shared" ca="1" si="101"/>
        <v>1</v>
      </c>
      <c r="H6393" s="1505" cm="1">
        <f t="array" aca="1" ref="H6393" ca="1">IF(I6393&lt;&gt;"",INDIRECT("'"&amp;I6393&amp;"'!"&amp;J6393),"")</f>
        <v>0</v>
      </c>
      <c r="I6393" s="1510" t="s">
        <v>5915</v>
      </c>
      <c r="J6393" s="1506" t="s">
        <v>6428</v>
      </c>
      <c r="K6393" s="4"/>
    </row>
    <row r="6394" spans="1:11" ht="15">
      <c r="A6394">
        <v>6335</v>
      </c>
      <c r="B6394" s="721">
        <f>'Revenues 10-15'!J171</f>
        <v>0</v>
      </c>
      <c r="D6394" s="2" t="s">
        <v>151</v>
      </c>
      <c r="F6394" s="4"/>
      <c r="G6394" s="1" t="b">
        <f t="shared" ca="1" si="101"/>
        <v>1</v>
      </c>
      <c r="H6394" s="1505" cm="1">
        <f t="array" aca="1" ref="H6394" ca="1">IF(I6394&lt;&gt;"",INDIRECT("'"&amp;I6394&amp;"'!"&amp;J6394),"")</f>
        <v>0</v>
      </c>
      <c r="I6394" s="1510" t="s">
        <v>5915</v>
      </c>
      <c r="J6394" s="1506" t="s">
        <v>6429</v>
      </c>
      <c r="K6394" s="4"/>
    </row>
    <row r="6395" spans="1:11" ht="15">
      <c r="A6395">
        <v>6336</v>
      </c>
      <c r="B6395" s="721">
        <f>'Revenues 10-15'!J172</f>
        <v>0</v>
      </c>
      <c r="D6395" s="2" t="s">
        <v>151</v>
      </c>
      <c r="F6395" s="4"/>
      <c r="G6395" s="1" t="b">
        <f t="shared" ca="1" si="101"/>
        <v>1</v>
      </c>
      <c r="H6395" s="1505" cm="1">
        <f t="array" aca="1" ref="H6395" ca="1">IF(I6395&lt;&gt;"",INDIRECT("'"&amp;I6395&amp;"'!"&amp;J6395),"")</f>
        <v>0</v>
      </c>
      <c r="I6395" s="1510" t="s">
        <v>5915</v>
      </c>
      <c r="J6395" s="1506" t="s">
        <v>6430</v>
      </c>
      <c r="K6395" s="4"/>
    </row>
    <row r="6396" spans="1:11" ht="15">
      <c r="A6396">
        <v>6337</v>
      </c>
      <c r="B6396" s="721">
        <f>'Revenues 10-15'!J175</f>
        <v>0</v>
      </c>
      <c r="D6396" s="2" t="s">
        <v>151</v>
      </c>
      <c r="F6396" s="4"/>
      <c r="G6396" s="1" t="b">
        <f t="shared" ca="1" si="101"/>
        <v>1</v>
      </c>
      <c r="H6396" s="1505" cm="1">
        <f t="array" aca="1" ref="H6396" ca="1">IF(I6396&lt;&gt;"",INDIRECT("'"&amp;I6396&amp;"'!"&amp;J6396),"")</f>
        <v>0</v>
      </c>
      <c r="I6396" s="1510" t="s">
        <v>5915</v>
      </c>
      <c r="J6396" s="1506" t="s">
        <v>6431</v>
      </c>
      <c r="K6396" s="4"/>
    </row>
    <row r="6397" spans="1:11" ht="15">
      <c r="A6397">
        <v>6338</v>
      </c>
      <c r="B6397" s="721">
        <f>'Revenues 10-15'!J176</f>
        <v>0</v>
      </c>
      <c r="D6397" s="2" t="s">
        <v>151</v>
      </c>
      <c r="F6397" s="4"/>
      <c r="G6397" s="1" t="b">
        <f t="shared" ca="1" si="101"/>
        <v>1</v>
      </c>
      <c r="H6397" s="1505" cm="1">
        <f t="array" aca="1" ref="H6397" ca="1">IF(I6397&lt;&gt;"",INDIRECT("'"&amp;I6397&amp;"'!"&amp;J6397),"")</f>
        <v>0</v>
      </c>
      <c r="I6397" s="1510" t="s">
        <v>5915</v>
      </c>
      <c r="J6397" s="1506" t="s">
        <v>6432</v>
      </c>
      <c r="K6397" s="4"/>
    </row>
    <row r="6398" spans="1:11" ht="15">
      <c r="A6398">
        <v>6339</v>
      </c>
      <c r="B6398" s="721">
        <f>'Revenues 10-15'!J177</f>
        <v>0</v>
      </c>
      <c r="D6398" s="2" t="s">
        <v>151</v>
      </c>
      <c r="F6398" s="4"/>
      <c r="G6398" s="1" t="b">
        <f t="shared" ca="1" si="101"/>
        <v>1</v>
      </c>
      <c r="H6398" s="1505" cm="1">
        <f t="array" aca="1" ref="H6398" ca="1">IF(I6398&lt;&gt;"",INDIRECT("'"&amp;I6398&amp;"'!"&amp;J6398),"")</f>
        <v>0</v>
      </c>
      <c r="I6398" s="1510" t="s">
        <v>5915</v>
      </c>
      <c r="J6398" s="1506" t="s">
        <v>6433</v>
      </c>
      <c r="K6398" s="4"/>
    </row>
    <row r="6399" spans="1:11" ht="15">
      <c r="A6399">
        <v>6340</v>
      </c>
      <c r="B6399" s="721">
        <f>'Revenues 10-15'!C192</f>
        <v>0</v>
      </c>
      <c r="D6399" s="2" t="s">
        <v>151</v>
      </c>
      <c r="F6399" s="4"/>
      <c r="G6399" s="1" t="b">
        <f t="shared" ca="1" si="101"/>
        <v>1</v>
      </c>
      <c r="H6399" s="1505" cm="1">
        <f t="array" aca="1" ref="H6399" ca="1">IF(I6399&lt;&gt;"",INDIRECT("'"&amp;I6399&amp;"'!"&amp;J6399),"")</f>
        <v>0</v>
      </c>
      <c r="I6399" s="1510" t="s">
        <v>5915</v>
      </c>
      <c r="J6399" s="1506" t="s">
        <v>6434</v>
      </c>
      <c r="K6399" s="4"/>
    </row>
    <row r="6400" spans="1:11" ht="15">
      <c r="A6400">
        <v>6341</v>
      </c>
      <c r="B6400" s="721">
        <f>'Revenues 10-15'!G192</f>
        <v>0</v>
      </c>
      <c r="D6400" s="2" t="s">
        <v>151</v>
      </c>
      <c r="F6400" s="4"/>
      <c r="G6400" s="1" t="b">
        <f t="shared" ca="1" si="101"/>
        <v>1</v>
      </c>
      <c r="H6400" s="1505" cm="1">
        <f t="array" aca="1" ref="H6400" ca="1">IF(I6400&lt;&gt;"",INDIRECT("'"&amp;I6400&amp;"'!"&amp;J6400),"")</f>
        <v>0</v>
      </c>
      <c r="I6400" s="1510" t="s">
        <v>5915</v>
      </c>
      <c r="J6400" s="1506" t="s">
        <v>6435</v>
      </c>
      <c r="K6400" s="4"/>
    </row>
    <row r="6401" spans="1:11" ht="15">
      <c r="A6401">
        <v>6342</v>
      </c>
      <c r="B6401" s="721">
        <f>'Revenues 10-15'!G193</f>
        <v>0</v>
      </c>
      <c r="D6401" s="2" t="s">
        <v>151</v>
      </c>
      <c r="F6401" s="4"/>
      <c r="G6401" s="1" t="b">
        <f t="shared" ca="1" si="101"/>
        <v>1</v>
      </c>
      <c r="H6401" s="1505" cm="1">
        <f t="array" aca="1" ref="H6401" ca="1">IF(I6401&lt;&gt;"",INDIRECT("'"&amp;I6401&amp;"'!"&amp;J6401),"")</f>
        <v>0</v>
      </c>
      <c r="I6401" s="1510" t="s">
        <v>5915</v>
      </c>
      <c r="J6401" s="1506" t="s">
        <v>6436</v>
      </c>
      <c r="K6401" s="4"/>
    </row>
    <row r="6402" spans="1:11" ht="15">
      <c r="A6402">
        <v>6343</v>
      </c>
      <c r="B6402" s="721">
        <f>'Revenues 10-15'!G194</f>
        <v>0</v>
      </c>
      <c r="D6402" s="2" t="s">
        <v>151</v>
      </c>
      <c r="F6402" s="4"/>
      <c r="G6402" s="1" t="b">
        <f t="shared" ca="1" si="101"/>
        <v>1</v>
      </c>
      <c r="H6402" s="1505" cm="1">
        <f t="array" aca="1" ref="H6402" ca="1">IF(I6402&lt;&gt;"",INDIRECT("'"&amp;I6402&amp;"'!"&amp;J6402),"")</f>
        <v>0</v>
      </c>
      <c r="I6402" s="1510" t="s">
        <v>5915</v>
      </c>
      <c r="J6402" s="1506" t="s">
        <v>6437</v>
      </c>
      <c r="K6402" s="4"/>
    </row>
    <row r="6403" spans="1:11" ht="15">
      <c r="A6403">
        <v>6344</v>
      </c>
      <c r="B6403" s="721">
        <f>'Revenues 10-15'!G195</f>
        <v>0</v>
      </c>
      <c r="D6403" s="2" t="s">
        <v>151</v>
      </c>
      <c r="F6403" s="4"/>
      <c r="G6403" s="1" t="b">
        <f t="shared" ca="1" si="101"/>
        <v>1</v>
      </c>
      <c r="H6403" s="1505" cm="1">
        <f t="array" aca="1" ref="H6403" ca="1">IF(I6403&lt;&gt;"",INDIRECT("'"&amp;I6403&amp;"'!"&amp;J6403),"")</f>
        <v>0</v>
      </c>
      <c r="I6403" s="1510" t="s">
        <v>5915</v>
      </c>
      <c r="J6403" s="1506" t="s">
        <v>6438</v>
      </c>
      <c r="K6403" s="4"/>
    </row>
    <row r="6404" spans="1:11" ht="15">
      <c r="A6404">
        <v>6345</v>
      </c>
      <c r="B6404" s="721">
        <f>'Revenues 10-15'!G196</f>
        <v>0</v>
      </c>
      <c r="D6404" s="2" t="s">
        <v>151</v>
      </c>
      <c r="F6404" s="4"/>
      <c r="G6404" s="1" t="b">
        <f t="shared" ca="1" si="101"/>
        <v>1</v>
      </c>
      <c r="H6404" s="1505" cm="1">
        <f t="array" aca="1" ref="H6404" ca="1">IF(I6404&lt;&gt;"",INDIRECT("'"&amp;I6404&amp;"'!"&amp;J6404),"")</f>
        <v>0</v>
      </c>
      <c r="I6404" s="1510" t="s">
        <v>5915</v>
      </c>
      <c r="J6404" s="1506" t="s">
        <v>6439</v>
      </c>
      <c r="K6404" s="4"/>
    </row>
    <row r="6405" spans="1:11" ht="15">
      <c r="A6405">
        <v>6346</v>
      </c>
      <c r="B6405" s="721">
        <f>'Revenues 10-15'!G197</f>
        <v>0</v>
      </c>
      <c r="D6405" s="2" t="s">
        <v>151</v>
      </c>
      <c r="F6405" s="4"/>
      <c r="G6405" s="1" t="b">
        <f t="shared" ca="1" si="101"/>
        <v>1</v>
      </c>
      <c r="H6405" s="1505" cm="1">
        <f t="array" aca="1" ref="H6405" ca="1">IF(I6405&lt;&gt;"",INDIRECT("'"&amp;I6405&amp;"'!"&amp;J6405),"")</f>
        <v>0</v>
      </c>
      <c r="I6405" s="1510" t="s">
        <v>5915</v>
      </c>
      <c r="J6405" s="1506" t="s">
        <v>6440</v>
      </c>
      <c r="K6405" s="4"/>
    </row>
    <row r="6406" spans="1:11" ht="15">
      <c r="A6406">
        <v>6347</v>
      </c>
      <c r="B6406" s="721">
        <f>'Revenues 10-15'!G199</f>
        <v>0</v>
      </c>
      <c r="D6406" s="2" t="s">
        <v>151</v>
      </c>
      <c r="F6406" s="4"/>
      <c r="G6406" s="1" t="b">
        <f t="shared" ca="1" si="101"/>
        <v>1</v>
      </c>
      <c r="H6406" s="1505" cm="1">
        <f t="array" aca="1" ref="H6406" ca="1">IF(I6406&lt;&gt;"",INDIRECT("'"&amp;I6406&amp;"'!"&amp;J6406),"")</f>
        <v>0</v>
      </c>
      <c r="I6406" s="1510" t="s">
        <v>5915</v>
      </c>
      <c r="J6406" s="1506" t="s">
        <v>6441</v>
      </c>
      <c r="K6406" s="4"/>
    </row>
    <row r="6407" spans="1:11" ht="15">
      <c r="A6407">
        <v>6348</v>
      </c>
      <c r="B6407" s="721">
        <f>'Revenues 10-15'!G200</f>
        <v>0</v>
      </c>
      <c r="D6407" s="2" t="s">
        <v>151</v>
      </c>
      <c r="F6407" s="4"/>
      <c r="G6407" s="1" t="b">
        <f t="shared" ca="1" si="101"/>
        <v>1</v>
      </c>
      <c r="H6407" s="1505" cm="1">
        <f t="array" aca="1" ref="H6407" ca="1">IF(I6407&lt;&gt;"",INDIRECT("'"&amp;I6407&amp;"'!"&amp;J6407),"")</f>
        <v>0</v>
      </c>
      <c r="I6407" s="1510" t="s">
        <v>5915</v>
      </c>
      <c r="J6407" s="1506" t="s">
        <v>6442</v>
      </c>
      <c r="K6407" s="4"/>
    </row>
    <row r="6408" spans="1:11" ht="15">
      <c r="A6408" s="5">
        <v>6349</v>
      </c>
      <c r="B6408" s="721"/>
      <c r="D6408" s="2" t="s">
        <v>151</v>
      </c>
      <c r="F6408" s="4" t="s">
        <v>4914</v>
      </c>
      <c r="G6408" s="1" t="b">
        <f t="shared" ca="1" si="101"/>
        <v>1</v>
      </c>
      <c r="H6408" s="1505" t="str" cm="1">
        <f t="array" aca="1" ref="H6408" ca="1">IF(I6408&lt;&gt;"",INDIRECT("'"&amp;I6408&amp;"'!"&amp;J6408),"")</f>
        <v/>
      </c>
      <c r="I6408" s="1510"/>
      <c r="J6408" s="1506"/>
      <c r="K6408" s="4"/>
    </row>
    <row r="6409" spans="1:11" ht="15">
      <c r="A6409" s="5">
        <v>6350</v>
      </c>
      <c r="B6409" s="721"/>
      <c r="D6409" s="2" t="s">
        <v>151</v>
      </c>
      <c r="F6409" s="4" t="s">
        <v>4914</v>
      </c>
      <c r="G6409" s="1" t="b">
        <f t="shared" ca="1" si="101"/>
        <v>1</v>
      </c>
      <c r="H6409" s="1505" t="str" cm="1">
        <f t="array" aca="1" ref="H6409" ca="1">IF(I6409&lt;&gt;"",INDIRECT("'"&amp;I6409&amp;"'!"&amp;J6409),"")</f>
        <v/>
      </c>
      <c r="I6409" s="1510"/>
      <c r="J6409" s="1506"/>
      <c r="K6409" s="4"/>
    </row>
    <row r="6410" spans="1:11" ht="15">
      <c r="A6410" s="5">
        <v>6351</v>
      </c>
      <c r="B6410" s="721"/>
      <c r="D6410" s="2" t="s">
        <v>151</v>
      </c>
      <c r="E6410" s="1" t="s">
        <v>1384</v>
      </c>
      <c r="F6410" s="4" t="s">
        <v>4914</v>
      </c>
      <c r="G6410" s="1" t="b">
        <f t="shared" ca="1" si="101"/>
        <v>1</v>
      </c>
      <c r="H6410" s="1505" t="str" cm="1">
        <f t="array" aca="1" ref="H6410" ca="1">IF(I6410&lt;&gt;"",INDIRECT("'"&amp;I6410&amp;"'!"&amp;J6410),"")</f>
        <v/>
      </c>
      <c r="I6410" s="1510"/>
      <c r="J6410" s="1506"/>
      <c r="K6410" s="4"/>
    </row>
    <row r="6411" spans="1:11" ht="15">
      <c r="A6411" s="5">
        <v>6352</v>
      </c>
      <c r="B6411" s="721"/>
      <c r="D6411" s="2" t="s">
        <v>151</v>
      </c>
      <c r="E6411" s="1" t="s">
        <v>1384</v>
      </c>
      <c r="F6411" s="4" t="s">
        <v>4914</v>
      </c>
      <c r="G6411" s="1" t="b">
        <f t="shared" ca="1" si="101"/>
        <v>1</v>
      </c>
      <c r="H6411" s="1505" t="str" cm="1">
        <f t="array" aca="1" ref="H6411" ca="1">IF(I6411&lt;&gt;"",INDIRECT("'"&amp;I6411&amp;"'!"&amp;J6411),"")</f>
        <v/>
      </c>
      <c r="I6411" s="1510"/>
      <c r="J6411" s="1506"/>
      <c r="K6411" s="4"/>
    </row>
    <row r="6412" spans="1:11" ht="15">
      <c r="A6412">
        <v>6353</v>
      </c>
      <c r="B6412" s="721">
        <f>'Cap Outlay Deprec 36'!C3</f>
        <v>0</v>
      </c>
      <c r="D6412" s="2" t="s">
        <v>151</v>
      </c>
      <c r="E6412" s="1" t="s">
        <v>1384</v>
      </c>
      <c r="F6412" s="4"/>
      <c r="G6412" s="1" t="b">
        <f t="shared" ca="1" si="101"/>
        <v>1</v>
      </c>
      <c r="H6412" s="1505" cm="1">
        <f t="array" aca="1" ref="H6412" ca="1">IF(I6412&lt;&gt;"",INDIRECT("'"&amp;I6412&amp;"'!"&amp;J6412),"")</f>
        <v>0</v>
      </c>
      <c r="I6412" s="1510" t="s">
        <v>5605</v>
      </c>
      <c r="J6412" s="1506" t="s">
        <v>6443</v>
      </c>
      <c r="K6412" s="4"/>
    </row>
    <row r="6413" spans="1:11" ht="15">
      <c r="A6413">
        <v>6354</v>
      </c>
      <c r="B6413" s="721">
        <f>'Cap Outlay Deprec 36'!D3</f>
        <v>0</v>
      </c>
      <c r="D6413" s="2" t="s">
        <v>151</v>
      </c>
      <c r="E6413" s="1" t="s">
        <v>1384</v>
      </c>
      <c r="F6413" s="4"/>
      <c r="G6413" s="1" t="b">
        <f t="shared" ca="1" si="101"/>
        <v>1</v>
      </c>
      <c r="H6413" s="1505" cm="1">
        <f t="array" aca="1" ref="H6413" ca="1">IF(I6413&lt;&gt;"",INDIRECT("'"&amp;I6413&amp;"'!"&amp;J6413),"")</f>
        <v>0</v>
      </c>
      <c r="I6413" s="1510" t="s">
        <v>5605</v>
      </c>
      <c r="J6413" s="1506" t="s">
        <v>6444</v>
      </c>
      <c r="K6413" s="4"/>
    </row>
    <row r="6414" spans="1:11" ht="15">
      <c r="A6414" s="5">
        <v>6355</v>
      </c>
      <c r="B6414" s="721"/>
      <c r="D6414" s="4" t="s">
        <v>1419</v>
      </c>
      <c r="F6414" s="4" t="s">
        <v>4914</v>
      </c>
      <c r="G6414" s="1" t="b">
        <f t="shared" ca="1" si="101"/>
        <v>1</v>
      </c>
      <c r="H6414" s="1505" t="str" cm="1">
        <f t="array" aca="1" ref="H6414" ca="1">IF(I6414&lt;&gt;"",INDIRECT("'"&amp;I6414&amp;"'!"&amp;J6414),"")</f>
        <v/>
      </c>
      <c r="I6414" s="1510"/>
      <c r="J6414" s="1506"/>
      <c r="K6414" s="4"/>
    </row>
    <row r="6415" spans="1:11" ht="15">
      <c r="A6415" s="5">
        <v>6356</v>
      </c>
      <c r="B6415" s="721"/>
      <c r="D6415" s="4" t="s">
        <v>1419</v>
      </c>
      <c r="F6415" s="4" t="s">
        <v>4914</v>
      </c>
      <c r="G6415" s="1" t="b">
        <f t="shared" ca="1" si="101"/>
        <v>1</v>
      </c>
      <c r="H6415" s="1505" t="str" cm="1">
        <f t="array" aca="1" ref="H6415" ca="1">IF(I6415&lt;&gt;"",INDIRECT("'"&amp;I6415&amp;"'!"&amp;J6415),"")</f>
        <v/>
      </c>
      <c r="I6415" s="1510"/>
      <c r="J6415" s="1506"/>
      <c r="K6415" s="4"/>
    </row>
    <row r="6416" spans="1:11" ht="15">
      <c r="A6416" s="5">
        <v>6357</v>
      </c>
      <c r="B6416" s="721"/>
      <c r="C6416" s="4"/>
      <c r="D6416" s="4" t="s">
        <v>1419</v>
      </c>
      <c r="F6416" s="4" t="s">
        <v>4914</v>
      </c>
      <c r="G6416" s="1" t="b">
        <f t="shared" ca="1" si="101"/>
        <v>1</v>
      </c>
      <c r="H6416" s="1505" t="str" cm="1">
        <f t="array" aca="1" ref="H6416" ca="1">IF(I6416&lt;&gt;"",INDIRECT("'"&amp;I6416&amp;"'!"&amp;J6416),"")</f>
        <v/>
      </c>
      <c r="I6416" s="1510"/>
      <c r="J6416" s="1506"/>
      <c r="K6416" s="4"/>
    </row>
    <row r="6417" spans="1:11" ht="15">
      <c r="A6417" s="5">
        <v>6358</v>
      </c>
      <c r="B6417" s="721"/>
      <c r="D6417" s="4" t="s">
        <v>1419</v>
      </c>
      <c r="F6417" s="4" t="s">
        <v>4914</v>
      </c>
      <c r="G6417" s="1" t="b">
        <f t="shared" ca="1" si="101"/>
        <v>1</v>
      </c>
      <c r="H6417" s="1505" t="str" cm="1">
        <f t="array" aca="1" ref="H6417" ca="1">IF(I6417&lt;&gt;"",INDIRECT("'"&amp;I6417&amp;"'!"&amp;J6417),"")</f>
        <v/>
      </c>
      <c r="I6417" s="1510"/>
      <c r="J6417" s="1506"/>
      <c r="K6417" s="4"/>
    </row>
    <row r="6418" spans="1:11" ht="15">
      <c r="A6418" s="5">
        <v>6359</v>
      </c>
      <c r="B6418" s="721"/>
      <c r="D6418" s="4" t="s">
        <v>1419</v>
      </c>
      <c r="F6418" s="4" t="s">
        <v>4914</v>
      </c>
      <c r="G6418" s="1" t="b">
        <f t="shared" ca="1" si="101"/>
        <v>1</v>
      </c>
      <c r="H6418" s="1505" t="str" cm="1">
        <f t="array" aca="1" ref="H6418" ca="1">IF(I6418&lt;&gt;"",INDIRECT("'"&amp;I6418&amp;"'!"&amp;J6418),"")</f>
        <v/>
      </c>
      <c r="I6418" s="1510"/>
      <c r="J6418" s="1506"/>
      <c r="K6418" s="4"/>
    </row>
    <row r="6419" spans="1:11" ht="15">
      <c r="A6419" s="5">
        <v>6360</v>
      </c>
      <c r="B6419" s="721"/>
      <c r="D6419" s="4" t="s">
        <v>1419</v>
      </c>
      <c r="F6419" s="4" t="s">
        <v>4914</v>
      </c>
      <c r="G6419" s="1" t="b">
        <f t="shared" ca="1" si="101"/>
        <v>1</v>
      </c>
      <c r="H6419" s="1505" t="str" cm="1">
        <f t="array" aca="1" ref="H6419" ca="1">IF(I6419&lt;&gt;"",INDIRECT("'"&amp;I6419&amp;"'!"&amp;J6419),"")</f>
        <v/>
      </c>
      <c r="I6419" s="1510"/>
      <c r="J6419" s="1506"/>
      <c r="K6419" s="4"/>
    </row>
    <row r="6420" spans="1:11" ht="15">
      <c r="A6420" s="5">
        <v>6361</v>
      </c>
      <c r="B6420" s="721"/>
      <c r="D6420" s="4" t="s">
        <v>1419</v>
      </c>
      <c r="F6420" s="4" t="s">
        <v>4914</v>
      </c>
      <c r="G6420" s="1" t="b">
        <f t="shared" ca="1" si="101"/>
        <v>1</v>
      </c>
      <c r="H6420" s="1505" t="str" cm="1">
        <f t="array" aca="1" ref="H6420" ca="1">IF(I6420&lt;&gt;"",INDIRECT("'"&amp;I6420&amp;"'!"&amp;J6420),"")</f>
        <v/>
      </c>
      <c r="I6420" s="1510"/>
      <c r="J6420" s="1506"/>
      <c r="K6420" s="4"/>
    </row>
    <row r="6421" spans="1:11" ht="15">
      <c r="A6421" s="5">
        <v>6362</v>
      </c>
      <c r="B6421" s="721"/>
      <c r="D6421" s="4" t="s">
        <v>1419</v>
      </c>
      <c r="F6421" s="4" t="s">
        <v>4914</v>
      </c>
      <c r="G6421" s="1" t="b">
        <f t="shared" ca="1" si="101"/>
        <v>1</v>
      </c>
      <c r="H6421" s="1505" t="str" cm="1">
        <f t="array" aca="1" ref="H6421" ca="1">IF(I6421&lt;&gt;"",INDIRECT("'"&amp;I6421&amp;"'!"&amp;J6421),"")</f>
        <v/>
      </c>
      <c r="I6421" s="1510"/>
      <c r="J6421" s="1506"/>
      <c r="K6421" s="4"/>
    </row>
    <row r="6422" spans="1:11" ht="15">
      <c r="A6422" s="5">
        <v>6363</v>
      </c>
      <c r="B6422" s="721"/>
      <c r="D6422" s="4" t="s">
        <v>1419</v>
      </c>
      <c r="F6422" s="4" t="s">
        <v>4914</v>
      </c>
      <c r="G6422" s="1" t="b">
        <f t="shared" ca="1" si="101"/>
        <v>1</v>
      </c>
      <c r="H6422" s="1505" t="str" cm="1">
        <f t="array" aca="1" ref="H6422" ca="1">IF(I6422&lt;&gt;"",INDIRECT("'"&amp;I6422&amp;"'!"&amp;J6422),"")</f>
        <v/>
      </c>
      <c r="I6422" s="1510"/>
      <c r="J6422" s="1506"/>
      <c r="K6422" s="4"/>
    </row>
    <row r="6423" spans="1:11" ht="15">
      <c r="A6423" s="5">
        <v>6364</v>
      </c>
      <c r="B6423" s="721"/>
      <c r="D6423" s="4" t="s">
        <v>1419</v>
      </c>
      <c r="F6423" s="4" t="s">
        <v>4914</v>
      </c>
      <c r="G6423" s="1" t="b">
        <f t="shared" ca="1" si="101"/>
        <v>1</v>
      </c>
      <c r="H6423" s="1505" t="str" cm="1">
        <f t="array" aca="1" ref="H6423" ca="1">IF(I6423&lt;&gt;"",INDIRECT("'"&amp;I6423&amp;"'!"&amp;J6423),"")</f>
        <v/>
      </c>
      <c r="I6423" s="1510"/>
      <c r="J6423" s="1506"/>
      <c r="K6423" s="4"/>
    </row>
    <row r="6424" spans="1:11" ht="15">
      <c r="A6424" s="5">
        <v>6365</v>
      </c>
      <c r="B6424" s="721"/>
      <c r="D6424" s="4" t="s">
        <v>1419</v>
      </c>
      <c r="F6424" s="4" t="s">
        <v>4914</v>
      </c>
      <c r="G6424" s="1" t="b">
        <f t="shared" ca="1" si="101"/>
        <v>1</v>
      </c>
      <c r="H6424" s="1505" t="str" cm="1">
        <f t="array" aca="1" ref="H6424" ca="1">IF(I6424&lt;&gt;"",INDIRECT("'"&amp;I6424&amp;"'!"&amp;J6424),"")</f>
        <v/>
      </c>
      <c r="I6424" s="1510"/>
      <c r="J6424" s="1506"/>
      <c r="K6424" s="4"/>
    </row>
    <row r="6425" spans="1:11" ht="15">
      <c r="A6425" s="5">
        <v>6366</v>
      </c>
      <c r="B6425" s="721"/>
      <c r="D6425" s="4" t="s">
        <v>1419</v>
      </c>
      <c r="F6425" s="4" t="s">
        <v>4914</v>
      </c>
      <c r="G6425" s="1" t="b">
        <f t="shared" ca="1" si="101"/>
        <v>1</v>
      </c>
      <c r="H6425" s="1505" t="str" cm="1">
        <f t="array" aca="1" ref="H6425" ca="1">IF(I6425&lt;&gt;"",INDIRECT("'"&amp;I6425&amp;"'!"&amp;J6425),"")</f>
        <v/>
      </c>
      <c r="I6425" s="1510"/>
      <c r="J6425" s="1506"/>
      <c r="K6425" s="4"/>
    </row>
    <row r="6426" spans="1:11" ht="15">
      <c r="A6426" s="5">
        <v>6367</v>
      </c>
      <c r="B6426" s="721"/>
      <c r="D6426" s="4" t="s">
        <v>1419</v>
      </c>
      <c r="F6426" s="4" t="s">
        <v>4914</v>
      </c>
      <c r="G6426" s="1" t="b">
        <f t="shared" ca="1" si="101"/>
        <v>1</v>
      </c>
      <c r="H6426" s="1505" t="str" cm="1">
        <f t="array" aca="1" ref="H6426" ca="1">IF(I6426&lt;&gt;"",INDIRECT("'"&amp;I6426&amp;"'!"&amp;J6426),"")</f>
        <v/>
      </c>
      <c r="I6426" s="1510"/>
      <c r="J6426" s="1506"/>
      <c r="K6426" s="4"/>
    </row>
    <row r="6427" spans="1:11" ht="15">
      <c r="A6427" s="5">
        <v>6368</v>
      </c>
      <c r="B6427" s="721"/>
      <c r="D6427" s="4" t="s">
        <v>1419</v>
      </c>
      <c r="F6427" s="4" t="s">
        <v>4914</v>
      </c>
      <c r="G6427" s="1" t="b">
        <f t="shared" ca="1" si="101"/>
        <v>1</v>
      </c>
      <c r="H6427" s="1505" t="str" cm="1">
        <f t="array" aca="1" ref="H6427" ca="1">IF(I6427&lt;&gt;"",INDIRECT("'"&amp;I6427&amp;"'!"&amp;J6427),"")</f>
        <v/>
      </c>
      <c r="I6427" s="1510"/>
      <c r="J6427" s="1506"/>
      <c r="K6427" s="4"/>
    </row>
    <row r="6428" spans="1:11" ht="15">
      <c r="A6428" s="5">
        <v>6369</v>
      </c>
      <c r="B6428" s="721"/>
      <c r="D6428" s="4" t="s">
        <v>1419</v>
      </c>
      <c r="F6428" s="4" t="s">
        <v>4914</v>
      </c>
      <c r="G6428" s="1" t="b">
        <f t="shared" ca="1" si="101"/>
        <v>1</v>
      </c>
      <c r="H6428" s="1505" t="str" cm="1">
        <f t="array" aca="1" ref="H6428" ca="1">IF(I6428&lt;&gt;"",INDIRECT("'"&amp;I6428&amp;"'!"&amp;J6428),"")</f>
        <v/>
      </c>
      <c r="I6428" s="1510"/>
      <c r="J6428" s="1506"/>
      <c r="K6428" s="4"/>
    </row>
    <row r="6429" spans="1:11" ht="15">
      <c r="A6429" s="5">
        <v>6370</v>
      </c>
      <c r="B6429" s="721"/>
      <c r="D6429" s="4" t="s">
        <v>1419</v>
      </c>
      <c r="F6429" s="4" t="s">
        <v>4914</v>
      </c>
      <c r="G6429" s="1" t="b">
        <f t="shared" ca="1" si="101"/>
        <v>1</v>
      </c>
      <c r="H6429" s="1505" t="str" cm="1">
        <f t="array" aca="1" ref="H6429" ca="1">IF(I6429&lt;&gt;"",INDIRECT("'"&amp;I6429&amp;"'!"&amp;J6429),"")</f>
        <v/>
      </c>
      <c r="I6429" s="1510"/>
      <c r="J6429" s="1506"/>
      <c r="K6429" s="4"/>
    </row>
    <row r="6430" spans="1:11" ht="15">
      <c r="A6430" s="5">
        <v>6371</v>
      </c>
      <c r="B6430" s="721"/>
      <c r="D6430" s="4" t="s">
        <v>1419</v>
      </c>
      <c r="F6430" s="4" t="s">
        <v>4914</v>
      </c>
      <c r="G6430" s="1" t="b">
        <f t="shared" ca="1" si="101"/>
        <v>1</v>
      </c>
      <c r="H6430" s="1505" t="str" cm="1">
        <f t="array" aca="1" ref="H6430" ca="1">IF(I6430&lt;&gt;"",INDIRECT("'"&amp;I6430&amp;"'!"&amp;J6430),"")</f>
        <v/>
      </c>
      <c r="I6430" s="1510"/>
      <c r="J6430" s="1506"/>
      <c r="K6430" s="4"/>
    </row>
    <row r="6431" spans="1:11" ht="15">
      <c r="A6431" s="5">
        <v>6372</v>
      </c>
      <c r="B6431" s="721"/>
      <c r="D6431" s="4" t="s">
        <v>1419</v>
      </c>
      <c r="F6431" s="4" t="s">
        <v>4914</v>
      </c>
      <c r="G6431" s="1" t="b">
        <f t="shared" ca="1" si="101"/>
        <v>1</v>
      </c>
      <c r="H6431" s="1505" t="str" cm="1">
        <f t="array" aca="1" ref="H6431" ca="1">IF(I6431&lt;&gt;"",INDIRECT("'"&amp;I6431&amp;"'!"&amp;J6431),"")</f>
        <v/>
      </c>
      <c r="I6431" s="1510"/>
      <c r="J6431" s="1506"/>
      <c r="K6431" s="4"/>
    </row>
    <row r="6432" spans="1:11" ht="15">
      <c r="A6432" s="5">
        <v>6373</v>
      </c>
      <c r="B6432" s="721"/>
      <c r="D6432" s="4" t="s">
        <v>1419</v>
      </c>
      <c r="F6432" s="4" t="s">
        <v>4914</v>
      </c>
      <c r="G6432" s="1" t="b">
        <f t="shared" ref="G6432:G6495" ca="1" si="102">H6432=B6432</f>
        <v>1</v>
      </c>
      <c r="H6432" s="1505" t="str" cm="1">
        <f t="array" aca="1" ref="H6432" ca="1">IF(I6432&lt;&gt;"",INDIRECT("'"&amp;I6432&amp;"'!"&amp;J6432),"")</f>
        <v/>
      </c>
      <c r="I6432" s="1510"/>
      <c r="J6432" s="1506"/>
      <c r="K6432" s="4"/>
    </row>
    <row r="6433" spans="1:11" ht="15">
      <c r="A6433" s="5">
        <v>6374</v>
      </c>
      <c r="B6433" s="721"/>
      <c r="D6433" s="4" t="s">
        <v>1419</v>
      </c>
      <c r="F6433" s="4" t="s">
        <v>4914</v>
      </c>
      <c r="G6433" s="1" t="b">
        <f t="shared" ca="1" si="102"/>
        <v>1</v>
      </c>
      <c r="H6433" s="1505" t="str" cm="1">
        <f t="array" aca="1" ref="H6433" ca="1">IF(I6433&lt;&gt;"",INDIRECT("'"&amp;I6433&amp;"'!"&amp;J6433),"")</f>
        <v/>
      </c>
      <c r="I6433" s="1510"/>
      <c r="J6433" s="1506"/>
      <c r="K6433" s="4"/>
    </row>
    <row r="6434" spans="1:11" ht="15">
      <c r="A6434" s="5">
        <v>6375</v>
      </c>
      <c r="B6434" s="721"/>
      <c r="D6434" s="4" t="s">
        <v>1419</v>
      </c>
      <c r="F6434" s="4" t="s">
        <v>4914</v>
      </c>
      <c r="G6434" s="1" t="b">
        <f t="shared" ca="1" si="102"/>
        <v>1</v>
      </c>
      <c r="H6434" s="1505" t="str" cm="1">
        <f t="array" aca="1" ref="H6434" ca="1">IF(I6434&lt;&gt;"",INDIRECT("'"&amp;I6434&amp;"'!"&amp;J6434),"")</f>
        <v/>
      </c>
      <c r="I6434" s="1510"/>
      <c r="J6434" s="1506"/>
      <c r="K6434" s="4"/>
    </row>
    <row r="6435" spans="1:11" ht="15">
      <c r="A6435" s="5">
        <v>6376</v>
      </c>
      <c r="B6435" s="721"/>
      <c r="D6435" s="4" t="s">
        <v>1419</v>
      </c>
      <c r="F6435" s="4" t="s">
        <v>4914</v>
      </c>
      <c r="G6435" s="1" t="b">
        <f t="shared" ca="1" si="102"/>
        <v>1</v>
      </c>
      <c r="H6435" s="1505" t="str" cm="1">
        <f t="array" aca="1" ref="H6435" ca="1">IF(I6435&lt;&gt;"",INDIRECT("'"&amp;I6435&amp;"'!"&amp;J6435),"")</f>
        <v/>
      </c>
      <c r="I6435" s="1510"/>
      <c r="J6435" s="1506"/>
      <c r="K6435" s="4"/>
    </row>
    <row r="6436" spans="1:11" ht="15">
      <c r="A6436" s="5">
        <v>6377</v>
      </c>
      <c r="B6436" s="721"/>
      <c r="D6436" s="4" t="s">
        <v>1419</v>
      </c>
      <c r="F6436" s="4" t="s">
        <v>4914</v>
      </c>
      <c r="G6436" s="1" t="b">
        <f t="shared" ca="1" si="102"/>
        <v>1</v>
      </c>
      <c r="H6436" s="1505" t="str" cm="1">
        <f t="array" aca="1" ref="H6436" ca="1">IF(I6436&lt;&gt;"",INDIRECT("'"&amp;I6436&amp;"'!"&amp;J6436),"")</f>
        <v/>
      </c>
      <c r="I6436" s="1510"/>
      <c r="J6436" s="1506"/>
      <c r="K6436" s="4"/>
    </row>
    <row r="6437" spans="1:11" ht="15">
      <c r="A6437" s="5">
        <v>6378</v>
      </c>
      <c r="B6437" s="721"/>
      <c r="D6437" s="4" t="s">
        <v>1419</v>
      </c>
      <c r="F6437" s="4" t="s">
        <v>4914</v>
      </c>
      <c r="G6437" s="1" t="b">
        <f t="shared" ca="1" si="102"/>
        <v>1</v>
      </c>
      <c r="H6437" s="1505" t="str" cm="1">
        <f t="array" aca="1" ref="H6437" ca="1">IF(I6437&lt;&gt;"",INDIRECT("'"&amp;I6437&amp;"'!"&amp;J6437),"")</f>
        <v/>
      </c>
      <c r="I6437" s="1510"/>
      <c r="J6437" s="1506"/>
      <c r="K6437" s="4"/>
    </row>
    <row r="6438" spans="1:11" ht="15">
      <c r="A6438" s="5">
        <v>6379</v>
      </c>
      <c r="B6438" s="721"/>
      <c r="D6438" s="4" t="s">
        <v>1419</v>
      </c>
      <c r="F6438" s="4" t="s">
        <v>4914</v>
      </c>
      <c r="G6438" s="1" t="b">
        <f t="shared" ca="1" si="102"/>
        <v>1</v>
      </c>
      <c r="H6438" s="1505" t="str" cm="1">
        <f t="array" aca="1" ref="H6438" ca="1">IF(I6438&lt;&gt;"",INDIRECT("'"&amp;I6438&amp;"'!"&amp;J6438),"")</f>
        <v/>
      </c>
      <c r="I6438" s="1510"/>
      <c r="J6438" s="1506"/>
      <c r="K6438" s="4"/>
    </row>
    <row r="6439" spans="1:11" ht="15">
      <c r="A6439" s="5">
        <v>6380</v>
      </c>
      <c r="B6439" s="721"/>
      <c r="D6439" s="4" t="s">
        <v>1419</v>
      </c>
      <c r="F6439" s="4" t="s">
        <v>4914</v>
      </c>
      <c r="G6439" s="1" t="b">
        <f t="shared" ca="1" si="102"/>
        <v>1</v>
      </c>
      <c r="H6439" s="1505" t="str" cm="1">
        <f t="array" aca="1" ref="H6439" ca="1">IF(I6439&lt;&gt;"",INDIRECT("'"&amp;I6439&amp;"'!"&amp;J6439),"")</f>
        <v/>
      </c>
      <c r="I6439" s="1510"/>
      <c r="J6439" s="1506"/>
      <c r="K6439" s="4"/>
    </row>
    <row r="6440" spans="1:11" ht="15">
      <c r="A6440" s="5">
        <v>6381</v>
      </c>
      <c r="B6440" s="721"/>
      <c r="D6440" s="4" t="s">
        <v>1419</v>
      </c>
      <c r="F6440" s="4" t="s">
        <v>4914</v>
      </c>
      <c r="G6440" s="1" t="b">
        <f t="shared" ca="1" si="102"/>
        <v>1</v>
      </c>
      <c r="H6440" s="1505" t="str" cm="1">
        <f t="array" aca="1" ref="H6440" ca="1">IF(I6440&lt;&gt;"",INDIRECT("'"&amp;I6440&amp;"'!"&amp;J6440),"")</f>
        <v/>
      </c>
      <c r="I6440" s="1510"/>
      <c r="J6440" s="1506"/>
      <c r="K6440" s="4"/>
    </row>
    <row r="6441" spans="1:11" ht="15">
      <c r="A6441" s="5">
        <v>6382</v>
      </c>
      <c r="B6441" s="721"/>
      <c r="D6441" s="4" t="s">
        <v>1419</v>
      </c>
      <c r="F6441" s="4" t="s">
        <v>4914</v>
      </c>
      <c r="G6441" s="1" t="b">
        <f t="shared" ca="1" si="102"/>
        <v>1</v>
      </c>
      <c r="H6441" s="1505" t="str" cm="1">
        <f t="array" aca="1" ref="H6441" ca="1">IF(I6441&lt;&gt;"",INDIRECT("'"&amp;I6441&amp;"'!"&amp;J6441),"")</f>
        <v/>
      </c>
      <c r="I6441" s="1510"/>
      <c r="J6441" s="1506"/>
      <c r="K6441" s="4"/>
    </row>
    <row r="6442" spans="1:11" ht="15">
      <c r="A6442" s="5">
        <v>6383</v>
      </c>
      <c r="B6442" s="721"/>
      <c r="D6442" s="4" t="s">
        <v>1419</v>
      </c>
      <c r="F6442" s="4" t="s">
        <v>4914</v>
      </c>
      <c r="G6442" s="1" t="b">
        <f t="shared" ca="1" si="102"/>
        <v>1</v>
      </c>
      <c r="H6442" s="1505" t="str" cm="1">
        <f t="array" aca="1" ref="H6442" ca="1">IF(I6442&lt;&gt;"",INDIRECT("'"&amp;I6442&amp;"'!"&amp;J6442),"")</f>
        <v/>
      </c>
      <c r="I6442" s="1510"/>
      <c r="J6442" s="1506"/>
      <c r="K6442" s="4"/>
    </row>
    <row r="6443" spans="1:11" ht="15">
      <c r="A6443" s="5">
        <v>6384</v>
      </c>
      <c r="B6443" s="721"/>
      <c r="D6443" s="4" t="s">
        <v>1419</v>
      </c>
      <c r="F6443" s="4" t="s">
        <v>4914</v>
      </c>
      <c r="G6443" s="1" t="b">
        <f t="shared" ca="1" si="102"/>
        <v>1</v>
      </c>
      <c r="H6443" s="1505" t="str" cm="1">
        <f t="array" aca="1" ref="H6443" ca="1">IF(I6443&lt;&gt;"",INDIRECT("'"&amp;I6443&amp;"'!"&amp;J6443),"")</f>
        <v/>
      </c>
      <c r="I6443" s="1510"/>
      <c r="J6443" s="1506"/>
      <c r="K6443" s="4"/>
    </row>
    <row r="6444" spans="1:11" ht="15">
      <c r="A6444" s="5">
        <v>6385</v>
      </c>
      <c r="B6444" s="721"/>
      <c r="D6444" s="4" t="s">
        <v>1419</v>
      </c>
      <c r="F6444" s="4" t="s">
        <v>4914</v>
      </c>
      <c r="G6444" s="1" t="b">
        <f t="shared" ca="1" si="102"/>
        <v>1</v>
      </c>
      <c r="H6444" s="1505" t="str" cm="1">
        <f t="array" aca="1" ref="H6444" ca="1">IF(I6444&lt;&gt;"",INDIRECT("'"&amp;I6444&amp;"'!"&amp;J6444),"")</f>
        <v/>
      </c>
      <c r="I6444" s="1510"/>
      <c r="J6444" s="1506"/>
      <c r="K6444" s="4"/>
    </row>
    <row r="6445" spans="1:11" ht="15">
      <c r="A6445" s="5">
        <v>6386</v>
      </c>
      <c r="B6445" s="721"/>
      <c r="D6445" s="4" t="s">
        <v>1419</v>
      </c>
      <c r="F6445" s="4" t="s">
        <v>4914</v>
      </c>
      <c r="G6445" s="1" t="b">
        <f t="shared" ca="1" si="102"/>
        <v>1</v>
      </c>
      <c r="H6445" s="1505" t="str" cm="1">
        <f t="array" aca="1" ref="H6445" ca="1">IF(I6445&lt;&gt;"",INDIRECT("'"&amp;I6445&amp;"'!"&amp;J6445),"")</f>
        <v/>
      </c>
      <c r="I6445" s="1510"/>
      <c r="J6445" s="1506"/>
      <c r="K6445" s="4"/>
    </row>
    <row r="6446" spans="1:11" ht="15">
      <c r="A6446" s="5">
        <v>6387</v>
      </c>
      <c r="B6446" s="721"/>
      <c r="D6446" s="4" t="s">
        <v>1419</v>
      </c>
      <c r="F6446" s="4" t="s">
        <v>4914</v>
      </c>
      <c r="G6446" s="1" t="b">
        <f t="shared" ca="1" si="102"/>
        <v>1</v>
      </c>
      <c r="H6446" s="1505" t="str" cm="1">
        <f t="array" aca="1" ref="H6446" ca="1">IF(I6446&lt;&gt;"",INDIRECT("'"&amp;I6446&amp;"'!"&amp;J6446),"")</f>
        <v/>
      </c>
      <c r="I6446" s="1510"/>
      <c r="J6446" s="1506"/>
      <c r="K6446" s="4"/>
    </row>
    <row r="6447" spans="1:11" ht="15">
      <c r="A6447" s="5">
        <v>6388</v>
      </c>
      <c r="B6447" s="721"/>
      <c r="D6447" s="4" t="s">
        <v>1419</v>
      </c>
      <c r="F6447" s="4" t="s">
        <v>4914</v>
      </c>
      <c r="G6447" s="1" t="b">
        <f t="shared" ca="1" si="102"/>
        <v>1</v>
      </c>
      <c r="H6447" s="1505" t="str" cm="1">
        <f t="array" aca="1" ref="H6447" ca="1">IF(I6447&lt;&gt;"",INDIRECT("'"&amp;I6447&amp;"'!"&amp;J6447),"")</f>
        <v/>
      </c>
      <c r="I6447" s="1510"/>
      <c r="J6447" s="1506"/>
      <c r="K6447" s="4"/>
    </row>
    <row r="6448" spans="1:11" ht="15">
      <c r="A6448" s="5">
        <v>6389</v>
      </c>
      <c r="B6448" s="721"/>
      <c r="D6448" s="4" t="s">
        <v>1419</v>
      </c>
      <c r="F6448" s="4" t="s">
        <v>4914</v>
      </c>
      <c r="G6448" s="1" t="b">
        <f t="shared" ca="1" si="102"/>
        <v>1</v>
      </c>
      <c r="H6448" s="1505" t="str" cm="1">
        <f t="array" aca="1" ref="H6448" ca="1">IF(I6448&lt;&gt;"",INDIRECT("'"&amp;I6448&amp;"'!"&amp;J6448),"")</f>
        <v/>
      </c>
      <c r="I6448" s="1510"/>
      <c r="J6448" s="1506"/>
      <c r="K6448" s="4"/>
    </row>
    <row r="6449" spans="1:11" ht="15">
      <c r="A6449" s="5">
        <v>6390</v>
      </c>
      <c r="B6449" s="721"/>
      <c r="D6449" s="4" t="s">
        <v>1419</v>
      </c>
      <c r="F6449" s="4" t="s">
        <v>4914</v>
      </c>
      <c r="G6449" s="1" t="b">
        <f t="shared" ca="1" si="102"/>
        <v>1</v>
      </c>
      <c r="H6449" s="1505" t="str" cm="1">
        <f t="array" aca="1" ref="H6449" ca="1">IF(I6449&lt;&gt;"",INDIRECT("'"&amp;I6449&amp;"'!"&amp;J6449),"")</f>
        <v/>
      </c>
      <c r="I6449" s="1510"/>
      <c r="J6449" s="1506"/>
      <c r="K6449" s="4"/>
    </row>
    <row r="6450" spans="1:11" ht="15">
      <c r="A6450" s="5">
        <v>6391</v>
      </c>
      <c r="B6450" s="721"/>
      <c r="D6450" s="4" t="s">
        <v>1419</v>
      </c>
      <c r="F6450" s="4" t="s">
        <v>4914</v>
      </c>
      <c r="G6450" s="1" t="b">
        <f t="shared" ca="1" si="102"/>
        <v>1</v>
      </c>
      <c r="H6450" s="1505" t="str" cm="1">
        <f t="array" aca="1" ref="H6450" ca="1">IF(I6450&lt;&gt;"",INDIRECT("'"&amp;I6450&amp;"'!"&amp;J6450),"")</f>
        <v/>
      </c>
      <c r="I6450" s="1510"/>
      <c r="J6450" s="1506"/>
      <c r="K6450" s="4"/>
    </row>
    <row r="6451" spans="1:11" ht="15">
      <c r="A6451" s="5">
        <v>6392</v>
      </c>
      <c r="B6451" s="721"/>
      <c r="D6451" s="4" t="s">
        <v>1419</v>
      </c>
      <c r="F6451" s="4" t="s">
        <v>4914</v>
      </c>
      <c r="G6451" s="1" t="b">
        <f t="shared" ca="1" si="102"/>
        <v>1</v>
      </c>
      <c r="H6451" s="1505" t="str" cm="1">
        <f t="array" aca="1" ref="H6451" ca="1">IF(I6451&lt;&gt;"",INDIRECT("'"&amp;I6451&amp;"'!"&amp;J6451),"")</f>
        <v/>
      </c>
      <c r="I6451" s="1510"/>
      <c r="J6451" s="1506"/>
      <c r="K6451" s="4"/>
    </row>
    <row r="6452" spans="1:11" ht="15">
      <c r="A6452" s="5">
        <v>6393</v>
      </c>
      <c r="B6452" s="721"/>
      <c r="D6452" s="4" t="s">
        <v>1419</v>
      </c>
      <c r="F6452" s="4" t="s">
        <v>4914</v>
      </c>
      <c r="G6452" s="1" t="b">
        <f t="shared" ca="1" si="102"/>
        <v>1</v>
      </c>
      <c r="H6452" s="1505" t="str" cm="1">
        <f t="array" aca="1" ref="H6452" ca="1">IF(I6452&lt;&gt;"",INDIRECT("'"&amp;I6452&amp;"'!"&amp;J6452),"")</f>
        <v/>
      </c>
      <c r="I6452" s="1510"/>
      <c r="J6452" s="1506"/>
      <c r="K6452" s="4"/>
    </row>
    <row r="6453" spans="1:11" ht="15">
      <c r="A6453" s="5">
        <v>6394</v>
      </c>
      <c r="B6453" s="721"/>
      <c r="D6453" s="4" t="s">
        <v>1419</v>
      </c>
      <c r="F6453" s="4" t="s">
        <v>4914</v>
      </c>
      <c r="G6453" s="1" t="b">
        <f t="shared" ca="1" si="102"/>
        <v>1</v>
      </c>
      <c r="H6453" s="1505" t="str" cm="1">
        <f t="array" aca="1" ref="H6453" ca="1">IF(I6453&lt;&gt;"",INDIRECT("'"&amp;I6453&amp;"'!"&amp;J6453),"")</f>
        <v/>
      </c>
      <c r="I6453" s="1510"/>
      <c r="J6453" s="1506"/>
      <c r="K6453" s="4"/>
    </row>
    <row r="6454" spans="1:11" ht="15">
      <c r="A6454" s="5">
        <v>6395</v>
      </c>
      <c r="B6454" s="721"/>
      <c r="D6454" s="4" t="s">
        <v>1419</v>
      </c>
      <c r="F6454" s="4" t="s">
        <v>4914</v>
      </c>
      <c r="G6454" s="1" t="b">
        <f t="shared" ca="1" si="102"/>
        <v>1</v>
      </c>
      <c r="H6454" s="1505" t="str" cm="1">
        <f t="array" aca="1" ref="H6454" ca="1">IF(I6454&lt;&gt;"",INDIRECT("'"&amp;I6454&amp;"'!"&amp;J6454),"")</f>
        <v/>
      </c>
      <c r="I6454" s="1510"/>
      <c r="J6454" s="1506"/>
      <c r="K6454" s="4"/>
    </row>
    <row r="6455" spans="1:11" ht="15">
      <c r="A6455" s="5">
        <v>6396</v>
      </c>
      <c r="B6455" s="721"/>
      <c r="D6455" s="4" t="s">
        <v>1419</v>
      </c>
      <c r="F6455" s="4" t="s">
        <v>4914</v>
      </c>
      <c r="G6455" s="1" t="b">
        <f t="shared" ca="1" si="102"/>
        <v>1</v>
      </c>
      <c r="H6455" s="1505" t="str" cm="1">
        <f t="array" aca="1" ref="H6455" ca="1">IF(I6455&lt;&gt;"",INDIRECT("'"&amp;I6455&amp;"'!"&amp;J6455),"")</f>
        <v/>
      </c>
      <c r="I6455" s="1510"/>
      <c r="J6455" s="1506"/>
      <c r="K6455" s="4"/>
    </row>
    <row r="6456" spans="1:11" ht="15">
      <c r="A6456" s="5">
        <v>6397</v>
      </c>
      <c r="B6456" s="721"/>
      <c r="D6456" s="4" t="s">
        <v>1419</v>
      </c>
      <c r="F6456" s="4" t="s">
        <v>4914</v>
      </c>
      <c r="G6456" s="1" t="b">
        <f t="shared" ca="1" si="102"/>
        <v>1</v>
      </c>
      <c r="H6456" s="1505" t="str" cm="1">
        <f t="array" aca="1" ref="H6456" ca="1">IF(I6456&lt;&gt;"",INDIRECT("'"&amp;I6456&amp;"'!"&amp;J6456),"")</f>
        <v/>
      </c>
      <c r="I6456" s="1510"/>
      <c r="J6456" s="1506"/>
      <c r="K6456" s="4"/>
    </row>
    <row r="6457" spans="1:11" ht="15">
      <c r="A6457" s="5">
        <v>6398</v>
      </c>
      <c r="B6457" s="721"/>
      <c r="D6457" s="4" t="s">
        <v>1419</v>
      </c>
      <c r="F6457" s="4" t="s">
        <v>4914</v>
      </c>
      <c r="G6457" s="1" t="b">
        <f t="shared" ca="1" si="102"/>
        <v>1</v>
      </c>
      <c r="H6457" s="1505" t="str" cm="1">
        <f t="array" aca="1" ref="H6457" ca="1">IF(I6457&lt;&gt;"",INDIRECT("'"&amp;I6457&amp;"'!"&amp;J6457),"")</f>
        <v/>
      </c>
      <c r="I6457" s="1510"/>
      <c r="J6457" s="1506"/>
      <c r="K6457" s="4"/>
    </row>
    <row r="6458" spans="1:11" ht="15">
      <c r="A6458" s="5">
        <v>6399</v>
      </c>
      <c r="B6458" s="721"/>
      <c r="D6458" s="4" t="s">
        <v>1419</v>
      </c>
      <c r="F6458" s="4" t="s">
        <v>4914</v>
      </c>
      <c r="G6458" s="1" t="b">
        <f t="shared" ca="1" si="102"/>
        <v>1</v>
      </c>
      <c r="H6458" s="1505" t="str" cm="1">
        <f t="array" aca="1" ref="H6458" ca="1">IF(I6458&lt;&gt;"",INDIRECT("'"&amp;I6458&amp;"'!"&amp;J6458),"")</f>
        <v/>
      </c>
      <c r="I6458" s="1510"/>
      <c r="J6458" s="1506"/>
      <c r="K6458" s="4"/>
    </row>
    <row r="6459" spans="1:11" ht="15">
      <c r="A6459" s="5">
        <v>6400</v>
      </c>
      <c r="B6459" s="721"/>
      <c r="D6459" s="4" t="s">
        <v>1419</v>
      </c>
      <c r="F6459" s="4" t="s">
        <v>4914</v>
      </c>
      <c r="G6459" s="1" t="b">
        <f t="shared" ca="1" si="102"/>
        <v>1</v>
      </c>
      <c r="H6459" s="1505" t="str" cm="1">
        <f t="array" aca="1" ref="H6459" ca="1">IF(I6459&lt;&gt;"",INDIRECT("'"&amp;I6459&amp;"'!"&amp;J6459),"")</f>
        <v/>
      </c>
      <c r="I6459" s="1510"/>
      <c r="J6459" s="1506"/>
      <c r="K6459" s="4"/>
    </row>
    <row r="6460" spans="1:11" ht="15">
      <c r="A6460" s="5">
        <v>6401</v>
      </c>
      <c r="B6460" s="721"/>
      <c r="D6460" s="4" t="s">
        <v>1419</v>
      </c>
      <c r="F6460" s="4" t="s">
        <v>4914</v>
      </c>
      <c r="G6460" s="1" t="b">
        <f t="shared" ca="1" si="102"/>
        <v>1</v>
      </c>
      <c r="H6460" s="1505" t="str" cm="1">
        <f t="array" aca="1" ref="H6460" ca="1">IF(I6460&lt;&gt;"",INDIRECT("'"&amp;I6460&amp;"'!"&amp;J6460),"")</f>
        <v/>
      </c>
      <c r="I6460" s="1510"/>
      <c r="J6460" s="1506"/>
      <c r="K6460" s="4"/>
    </row>
    <row r="6461" spans="1:11" ht="15">
      <c r="A6461" s="5">
        <v>6402</v>
      </c>
      <c r="B6461" s="721"/>
      <c r="D6461" s="4" t="s">
        <v>1419</v>
      </c>
      <c r="F6461" s="4" t="s">
        <v>4914</v>
      </c>
      <c r="G6461" s="1" t="b">
        <f t="shared" ca="1" si="102"/>
        <v>1</v>
      </c>
      <c r="H6461" s="1505" t="str" cm="1">
        <f t="array" aca="1" ref="H6461" ca="1">IF(I6461&lt;&gt;"",INDIRECT("'"&amp;I6461&amp;"'!"&amp;J6461),"")</f>
        <v/>
      </c>
      <c r="I6461" s="1510"/>
      <c r="J6461" s="1506"/>
      <c r="K6461" s="4"/>
    </row>
    <row r="6462" spans="1:11" ht="15">
      <c r="A6462" s="5">
        <v>6403</v>
      </c>
      <c r="B6462" s="721"/>
      <c r="D6462" s="4" t="s">
        <v>1419</v>
      </c>
      <c r="F6462" s="4" t="s">
        <v>4914</v>
      </c>
      <c r="G6462" s="1" t="b">
        <f t="shared" ca="1" si="102"/>
        <v>1</v>
      </c>
      <c r="H6462" s="1505" t="str" cm="1">
        <f t="array" aca="1" ref="H6462" ca="1">IF(I6462&lt;&gt;"",INDIRECT("'"&amp;I6462&amp;"'!"&amp;J6462),"")</f>
        <v/>
      </c>
      <c r="I6462" s="1510"/>
      <c r="J6462" s="1506"/>
      <c r="K6462" s="4"/>
    </row>
    <row r="6463" spans="1:11" ht="15">
      <c r="A6463" s="5">
        <v>6404</v>
      </c>
      <c r="B6463" s="721"/>
      <c r="D6463" s="4" t="s">
        <v>1419</v>
      </c>
      <c r="F6463" s="4" t="s">
        <v>4914</v>
      </c>
      <c r="G6463" s="1" t="b">
        <f t="shared" ca="1" si="102"/>
        <v>1</v>
      </c>
      <c r="H6463" s="1505" t="str" cm="1">
        <f t="array" aca="1" ref="H6463" ca="1">IF(I6463&lt;&gt;"",INDIRECT("'"&amp;I6463&amp;"'!"&amp;J6463),"")</f>
        <v/>
      </c>
      <c r="I6463" s="1510"/>
      <c r="J6463" s="1506"/>
      <c r="K6463" s="4"/>
    </row>
    <row r="6464" spans="1:11" ht="15">
      <c r="A6464" s="5">
        <v>6405</v>
      </c>
      <c r="B6464" s="721"/>
      <c r="D6464" s="4" t="s">
        <v>1419</v>
      </c>
      <c r="F6464" s="4" t="s">
        <v>4914</v>
      </c>
      <c r="G6464" s="1" t="b">
        <f t="shared" ca="1" si="102"/>
        <v>1</v>
      </c>
      <c r="H6464" s="1505" t="str" cm="1">
        <f t="array" aca="1" ref="H6464" ca="1">IF(I6464&lt;&gt;"",INDIRECT("'"&amp;I6464&amp;"'!"&amp;J6464),"")</f>
        <v/>
      </c>
      <c r="I6464" s="1510"/>
      <c r="J6464" s="1506"/>
      <c r="K6464" s="4"/>
    </row>
    <row r="6465" spans="1:11" ht="15">
      <c r="A6465" s="5">
        <v>6406</v>
      </c>
      <c r="B6465" s="721"/>
      <c r="D6465" s="4" t="s">
        <v>1419</v>
      </c>
      <c r="F6465" s="4" t="s">
        <v>4914</v>
      </c>
      <c r="G6465" s="1" t="b">
        <f t="shared" ca="1" si="102"/>
        <v>1</v>
      </c>
      <c r="H6465" s="1505" t="str" cm="1">
        <f t="array" aca="1" ref="H6465" ca="1">IF(I6465&lt;&gt;"",INDIRECT("'"&amp;I6465&amp;"'!"&amp;J6465),"")</f>
        <v/>
      </c>
      <c r="I6465" s="1510"/>
      <c r="J6465" s="1506"/>
      <c r="K6465" s="4"/>
    </row>
    <row r="6466" spans="1:11" ht="15">
      <c r="A6466" s="5">
        <v>6407</v>
      </c>
      <c r="B6466" s="721"/>
      <c r="D6466" s="4" t="s">
        <v>1419</v>
      </c>
      <c r="F6466" s="4" t="s">
        <v>4914</v>
      </c>
      <c r="G6466" s="1" t="b">
        <f t="shared" ca="1" si="102"/>
        <v>1</v>
      </c>
      <c r="H6466" s="1505" t="str" cm="1">
        <f t="array" aca="1" ref="H6466" ca="1">IF(I6466&lt;&gt;"",INDIRECT("'"&amp;I6466&amp;"'!"&amp;J6466),"")</f>
        <v/>
      </c>
      <c r="I6466" s="1510"/>
      <c r="J6466" s="1506"/>
      <c r="K6466" s="4"/>
    </row>
    <row r="6467" spans="1:11" ht="15">
      <c r="A6467" s="5">
        <v>6408</v>
      </c>
      <c r="B6467" s="721"/>
      <c r="D6467" s="4" t="s">
        <v>1419</v>
      </c>
      <c r="F6467" s="4" t="s">
        <v>4914</v>
      </c>
      <c r="G6467" s="1" t="b">
        <f t="shared" ca="1" si="102"/>
        <v>1</v>
      </c>
      <c r="H6467" s="1505" t="str" cm="1">
        <f t="array" aca="1" ref="H6467" ca="1">IF(I6467&lt;&gt;"",INDIRECT("'"&amp;I6467&amp;"'!"&amp;J6467),"")</f>
        <v/>
      </c>
      <c r="I6467" s="1510"/>
      <c r="J6467" s="1506"/>
      <c r="K6467" s="4"/>
    </row>
    <row r="6468" spans="1:11" ht="15">
      <c r="A6468" s="5">
        <v>6409</v>
      </c>
      <c r="B6468" s="721"/>
      <c r="D6468" s="4" t="s">
        <v>1419</v>
      </c>
      <c r="F6468" s="4" t="s">
        <v>4914</v>
      </c>
      <c r="G6468" s="1" t="b">
        <f t="shared" ca="1" si="102"/>
        <v>1</v>
      </c>
      <c r="H6468" s="1505" t="str" cm="1">
        <f t="array" aca="1" ref="H6468" ca="1">IF(I6468&lt;&gt;"",INDIRECT("'"&amp;I6468&amp;"'!"&amp;J6468),"")</f>
        <v/>
      </c>
      <c r="I6468" s="1510"/>
      <c r="J6468" s="1506"/>
      <c r="K6468" s="4"/>
    </row>
    <row r="6469" spans="1:11" ht="15">
      <c r="A6469" s="5">
        <v>6410</v>
      </c>
      <c r="B6469" s="721"/>
      <c r="D6469" s="4" t="s">
        <v>1419</v>
      </c>
      <c r="F6469" s="4" t="s">
        <v>4914</v>
      </c>
      <c r="G6469" s="1" t="b">
        <f t="shared" ca="1" si="102"/>
        <v>1</v>
      </c>
      <c r="H6469" s="1505" t="str" cm="1">
        <f t="array" aca="1" ref="H6469" ca="1">IF(I6469&lt;&gt;"",INDIRECT("'"&amp;I6469&amp;"'!"&amp;J6469),"")</f>
        <v/>
      </c>
      <c r="I6469" s="1510"/>
      <c r="J6469" s="1506"/>
      <c r="K6469" s="4"/>
    </row>
    <row r="6470" spans="1:11" ht="15">
      <c r="A6470" s="5">
        <v>6411</v>
      </c>
      <c r="B6470" s="721"/>
      <c r="D6470" s="4" t="s">
        <v>1419</v>
      </c>
      <c r="F6470" s="4" t="s">
        <v>4914</v>
      </c>
      <c r="G6470" s="1" t="b">
        <f t="shared" ca="1" si="102"/>
        <v>1</v>
      </c>
      <c r="H6470" s="1505" t="str" cm="1">
        <f t="array" aca="1" ref="H6470" ca="1">IF(I6470&lt;&gt;"",INDIRECT("'"&amp;I6470&amp;"'!"&amp;J6470),"")</f>
        <v/>
      </c>
      <c r="I6470" s="1510"/>
      <c r="J6470" s="1506"/>
      <c r="K6470" s="4"/>
    </row>
    <row r="6471" spans="1:11" ht="15">
      <c r="A6471" s="5">
        <v>6412</v>
      </c>
      <c r="B6471" s="721"/>
      <c r="D6471" s="4" t="s">
        <v>1419</v>
      </c>
      <c r="F6471" s="4" t="s">
        <v>4914</v>
      </c>
      <c r="G6471" s="1" t="b">
        <f t="shared" ca="1" si="102"/>
        <v>1</v>
      </c>
      <c r="H6471" s="1505" t="str" cm="1">
        <f t="array" aca="1" ref="H6471" ca="1">IF(I6471&lt;&gt;"",INDIRECT("'"&amp;I6471&amp;"'!"&amp;J6471),"")</f>
        <v/>
      </c>
      <c r="I6471" s="1510"/>
      <c r="J6471" s="1506"/>
      <c r="K6471" s="4"/>
    </row>
    <row r="6472" spans="1:11" ht="15">
      <c r="A6472" s="5">
        <v>6413</v>
      </c>
      <c r="B6472" s="721"/>
      <c r="D6472" s="4" t="s">
        <v>1419</v>
      </c>
      <c r="F6472" s="4" t="s">
        <v>4914</v>
      </c>
      <c r="G6472" s="1" t="b">
        <f t="shared" ca="1" si="102"/>
        <v>1</v>
      </c>
      <c r="H6472" s="1505" t="str" cm="1">
        <f t="array" aca="1" ref="H6472" ca="1">IF(I6472&lt;&gt;"",INDIRECT("'"&amp;I6472&amp;"'!"&amp;J6472),"")</f>
        <v/>
      </c>
      <c r="I6472" s="1510"/>
      <c r="J6472" s="1506"/>
      <c r="K6472" s="4"/>
    </row>
    <row r="6473" spans="1:11" ht="15">
      <c r="A6473" s="5">
        <v>6414</v>
      </c>
      <c r="B6473" s="721"/>
      <c r="D6473" s="4" t="s">
        <v>1419</v>
      </c>
      <c r="F6473" s="4" t="s">
        <v>4914</v>
      </c>
      <c r="G6473" s="1" t="b">
        <f t="shared" ca="1" si="102"/>
        <v>1</v>
      </c>
      <c r="H6473" s="1505" t="str" cm="1">
        <f t="array" aca="1" ref="H6473" ca="1">IF(I6473&lt;&gt;"",INDIRECT("'"&amp;I6473&amp;"'!"&amp;J6473),"")</f>
        <v/>
      </c>
      <c r="I6473" s="1510"/>
      <c r="J6473" s="1506"/>
      <c r="K6473" s="4"/>
    </row>
    <row r="6474" spans="1:11" ht="15">
      <c r="A6474" s="5">
        <v>6415</v>
      </c>
      <c r="B6474" s="721"/>
      <c r="D6474" s="4" t="s">
        <v>1419</v>
      </c>
      <c r="F6474" s="4" t="s">
        <v>4914</v>
      </c>
      <c r="G6474" s="1" t="b">
        <f t="shared" ca="1" si="102"/>
        <v>1</v>
      </c>
      <c r="H6474" s="1505" t="str" cm="1">
        <f t="array" aca="1" ref="H6474" ca="1">IF(I6474&lt;&gt;"",INDIRECT("'"&amp;I6474&amp;"'!"&amp;J6474),"")</f>
        <v/>
      </c>
      <c r="I6474" s="1510"/>
      <c r="J6474" s="1506"/>
      <c r="K6474" s="4"/>
    </row>
    <row r="6475" spans="1:11" ht="15">
      <c r="A6475" s="5">
        <v>6416</v>
      </c>
      <c r="B6475" s="721"/>
      <c r="D6475" s="4" t="s">
        <v>1419</v>
      </c>
      <c r="F6475" s="4" t="s">
        <v>4914</v>
      </c>
      <c r="G6475" s="1" t="b">
        <f t="shared" ca="1" si="102"/>
        <v>1</v>
      </c>
      <c r="H6475" s="1505" t="str" cm="1">
        <f t="array" aca="1" ref="H6475" ca="1">IF(I6475&lt;&gt;"",INDIRECT("'"&amp;I6475&amp;"'!"&amp;J6475),"")</f>
        <v/>
      </c>
      <c r="I6475" s="1510"/>
      <c r="J6475" s="1506"/>
      <c r="K6475" s="4"/>
    </row>
    <row r="6476" spans="1:11" ht="15">
      <c r="A6476" s="5">
        <v>6417</v>
      </c>
      <c r="B6476" s="721"/>
      <c r="D6476" s="4" t="s">
        <v>1419</v>
      </c>
      <c r="F6476" s="4" t="s">
        <v>4914</v>
      </c>
      <c r="G6476" s="1" t="b">
        <f t="shared" ca="1" si="102"/>
        <v>1</v>
      </c>
      <c r="H6476" s="1505" t="str" cm="1">
        <f t="array" aca="1" ref="H6476" ca="1">IF(I6476&lt;&gt;"",INDIRECT("'"&amp;I6476&amp;"'!"&amp;J6476),"")</f>
        <v/>
      </c>
      <c r="I6476" s="1510"/>
      <c r="J6476" s="1506"/>
      <c r="K6476" s="4"/>
    </row>
    <row r="6477" spans="1:11" ht="15">
      <c r="A6477" s="5">
        <v>6418</v>
      </c>
      <c r="B6477" s="721"/>
      <c r="D6477" s="4" t="s">
        <v>1419</v>
      </c>
      <c r="F6477" s="4" t="s">
        <v>4914</v>
      </c>
      <c r="G6477" s="1" t="b">
        <f t="shared" ca="1" si="102"/>
        <v>1</v>
      </c>
      <c r="H6477" s="1505" t="str" cm="1">
        <f t="array" aca="1" ref="H6477" ca="1">IF(I6477&lt;&gt;"",INDIRECT("'"&amp;I6477&amp;"'!"&amp;J6477),"")</f>
        <v/>
      </c>
      <c r="I6477" s="1510"/>
      <c r="J6477" s="1506"/>
      <c r="K6477" s="4"/>
    </row>
    <row r="6478" spans="1:11" ht="15">
      <c r="A6478" s="5">
        <v>6419</v>
      </c>
      <c r="B6478" s="721"/>
      <c r="D6478" s="4" t="s">
        <v>1419</v>
      </c>
      <c r="F6478" s="4" t="s">
        <v>4914</v>
      </c>
      <c r="G6478" s="1" t="b">
        <f t="shared" ca="1" si="102"/>
        <v>1</v>
      </c>
      <c r="H6478" s="1505" t="str" cm="1">
        <f t="array" aca="1" ref="H6478" ca="1">IF(I6478&lt;&gt;"",INDIRECT("'"&amp;I6478&amp;"'!"&amp;J6478),"")</f>
        <v/>
      </c>
      <c r="I6478" s="1510"/>
      <c r="J6478" s="1506"/>
      <c r="K6478" s="4"/>
    </row>
    <row r="6479" spans="1:11" ht="15">
      <c r="A6479" s="5">
        <v>6420</v>
      </c>
      <c r="B6479" s="721"/>
      <c r="D6479" s="4" t="s">
        <v>1419</v>
      </c>
      <c r="F6479" s="4" t="s">
        <v>4914</v>
      </c>
      <c r="G6479" s="1" t="b">
        <f t="shared" ca="1" si="102"/>
        <v>1</v>
      </c>
      <c r="H6479" s="1505" t="str" cm="1">
        <f t="array" aca="1" ref="H6479" ca="1">IF(I6479&lt;&gt;"",INDIRECT("'"&amp;I6479&amp;"'!"&amp;J6479),"")</f>
        <v/>
      </c>
      <c r="I6479" s="1510"/>
      <c r="J6479" s="1506"/>
      <c r="K6479" s="4"/>
    </row>
    <row r="6480" spans="1:11" ht="15">
      <c r="A6480" s="5">
        <v>6421</v>
      </c>
      <c r="B6480" s="721"/>
      <c r="D6480" s="4" t="s">
        <v>1419</v>
      </c>
      <c r="F6480" s="4" t="s">
        <v>4914</v>
      </c>
      <c r="G6480" s="1" t="b">
        <f t="shared" ca="1" si="102"/>
        <v>1</v>
      </c>
      <c r="H6480" s="1505" t="str" cm="1">
        <f t="array" aca="1" ref="H6480" ca="1">IF(I6480&lt;&gt;"",INDIRECT("'"&amp;I6480&amp;"'!"&amp;J6480),"")</f>
        <v/>
      </c>
      <c r="I6480" s="1510"/>
      <c r="J6480" s="1506"/>
      <c r="K6480" s="4"/>
    </row>
    <row r="6481" spans="1:11" ht="15">
      <c r="A6481" s="5">
        <v>6422</v>
      </c>
      <c r="B6481" s="721"/>
      <c r="D6481" s="4" t="s">
        <v>1419</v>
      </c>
      <c r="F6481" s="4" t="s">
        <v>4914</v>
      </c>
      <c r="G6481" s="1" t="b">
        <f t="shared" ca="1" si="102"/>
        <v>1</v>
      </c>
      <c r="H6481" s="1505" t="str" cm="1">
        <f t="array" aca="1" ref="H6481" ca="1">IF(I6481&lt;&gt;"",INDIRECT("'"&amp;I6481&amp;"'!"&amp;J6481),"")</f>
        <v/>
      </c>
      <c r="I6481" s="1510"/>
      <c r="J6481" s="1506"/>
      <c r="K6481" s="4"/>
    </row>
    <row r="6482" spans="1:11" ht="15">
      <c r="A6482" s="5">
        <v>6423</v>
      </c>
      <c r="B6482" s="721"/>
      <c r="D6482" s="4" t="s">
        <v>1419</v>
      </c>
      <c r="F6482" s="4" t="s">
        <v>4914</v>
      </c>
      <c r="G6482" s="1" t="b">
        <f t="shared" ca="1" si="102"/>
        <v>1</v>
      </c>
      <c r="H6482" s="1505" t="str" cm="1">
        <f t="array" aca="1" ref="H6482" ca="1">IF(I6482&lt;&gt;"",INDIRECT("'"&amp;I6482&amp;"'!"&amp;J6482),"")</f>
        <v/>
      </c>
      <c r="I6482" s="1510"/>
      <c r="J6482" s="1506"/>
      <c r="K6482" s="4"/>
    </row>
    <row r="6483" spans="1:11" ht="15">
      <c r="A6483" s="5">
        <v>6424</v>
      </c>
      <c r="B6483" s="721"/>
      <c r="D6483" s="4" t="s">
        <v>1419</v>
      </c>
      <c r="F6483" s="4" t="s">
        <v>4914</v>
      </c>
      <c r="G6483" s="1" t="b">
        <f t="shared" ca="1" si="102"/>
        <v>1</v>
      </c>
      <c r="H6483" s="1505" t="str" cm="1">
        <f t="array" aca="1" ref="H6483" ca="1">IF(I6483&lt;&gt;"",INDIRECT("'"&amp;I6483&amp;"'!"&amp;J6483),"")</f>
        <v/>
      </c>
      <c r="I6483" s="1510"/>
      <c r="J6483" s="1506"/>
      <c r="K6483" s="4"/>
    </row>
    <row r="6484" spans="1:11" ht="15">
      <c r="A6484" s="5">
        <v>6425</v>
      </c>
      <c r="B6484" s="721"/>
      <c r="D6484" s="4" t="s">
        <v>1419</v>
      </c>
      <c r="F6484" s="4" t="s">
        <v>4914</v>
      </c>
      <c r="G6484" s="1" t="b">
        <f t="shared" ca="1" si="102"/>
        <v>1</v>
      </c>
      <c r="H6484" s="1505" t="str" cm="1">
        <f t="array" aca="1" ref="H6484" ca="1">IF(I6484&lt;&gt;"",INDIRECT("'"&amp;I6484&amp;"'!"&amp;J6484),"")</f>
        <v/>
      </c>
      <c r="I6484" s="1510"/>
      <c r="J6484" s="1506"/>
      <c r="K6484" s="4"/>
    </row>
    <row r="6485" spans="1:11" ht="15">
      <c r="A6485" s="5">
        <v>6426</v>
      </c>
      <c r="B6485" s="721"/>
      <c r="D6485" s="4" t="s">
        <v>1419</v>
      </c>
      <c r="F6485" s="4" t="s">
        <v>4914</v>
      </c>
      <c r="G6485" s="1" t="b">
        <f t="shared" ca="1" si="102"/>
        <v>1</v>
      </c>
      <c r="H6485" s="1505" t="str" cm="1">
        <f t="array" aca="1" ref="H6485" ca="1">IF(I6485&lt;&gt;"",INDIRECT("'"&amp;I6485&amp;"'!"&amp;J6485),"")</f>
        <v/>
      </c>
      <c r="I6485" s="1510"/>
      <c r="J6485" s="1506"/>
      <c r="K6485" s="4"/>
    </row>
    <row r="6486" spans="1:11" ht="15">
      <c r="A6486" s="5">
        <v>6427</v>
      </c>
      <c r="B6486" s="721"/>
      <c r="D6486" s="4" t="s">
        <v>1419</v>
      </c>
      <c r="F6486" s="4" t="s">
        <v>4914</v>
      </c>
      <c r="G6486" s="1" t="b">
        <f t="shared" ca="1" si="102"/>
        <v>1</v>
      </c>
      <c r="H6486" s="1505" t="str" cm="1">
        <f t="array" aca="1" ref="H6486" ca="1">IF(I6486&lt;&gt;"",INDIRECT("'"&amp;I6486&amp;"'!"&amp;J6486),"")</f>
        <v/>
      </c>
      <c r="I6486" s="1510"/>
      <c r="J6486" s="1506"/>
      <c r="K6486" s="4"/>
    </row>
    <row r="6487" spans="1:11" ht="15">
      <c r="A6487" s="5">
        <v>6428</v>
      </c>
      <c r="B6487" s="721"/>
      <c r="D6487" s="4" t="s">
        <v>1419</v>
      </c>
      <c r="F6487" s="4" t="s">
        <v>4914</v>
      </c>
      <c r="G6487" s="1" t="b">
        <f t="shared" ca="1" si="102"/>
        <v>1</v>
      </c>
      <c r="H6487" s="1505" t="str" cm="1">
        <f t="array" aca="1" ref="H6487" ca="1">IF(I6487&lt;&gt;"",INDIRECT("'"&amp;I6487&amp;"'!"&amp;J6487),"")</f>
        <v/>
      </c>
      <c r="I6487" s="1510"/>
      <c r="J6487" s="1506"/>
      <c r="K6487" s="4"/>
    </row>
    <row r="6488" spans="1:11" ht="15">
      <c r="A6488" s="5">
        <v>6429</v>
      </c>
      <c r="B6488" s="721"/>
      <c r="D6488" s="4" t="s">
        <v>1419</v>
      </c>
      <c r="F6488" s="4" t="s">
        <v>4914</v>
      </c>
      <c r="G6488" s="1" t="b">
        <f t="shared" ca="1" si="102"/>
        <v>1</v>
      </c>
      <c r="H6488" s="1505" t="str" cm="1">
        <f t="array" aca="1" ref="H6488" ca="1">IF(I6488&lt;&gt;"",INDIRECT("'"&amp;I6488&amp;"'!"&amp;J6488),"")</f>
        <v/>
      </c>
      <c r="I6488" s="1510"/>
      <c r="J6488" s="1506"/>
      <c r="K6488" s="4"/>
    </row>
    <row r="6489" spans="1:11" ht="15">
      <c r="A6489" s="5">
        <v>6430</v>
      </c>
      <c r="B6489" s="721"/>
      <c r="D6489" s="4" t="s">
        <v>1419</v>
      </c>
      <c r="F6489" s="4" t="s">
        <v>4914</v>
      </c>
      <c r="G6489" s="1" t="b">
        <f t="shared" ca="1" si="102"/>
        <v>1</v>
      </c>
      <c r="H6489" s="1505" t="str" cm="1">
        <f t="array" aca="1" ref="H6489" ca="1">IF(I6489&lt;&gt;"",INDIRECT("'"&amp;I6489&amp;"'!"&amp;J6489),"")</f>
        <v/>
      </c>
      <c r="I6489" s="1510"/>
      <c r="J6489" s="1506"/>
      <c r="K6489" s="4"/>
    </row>
    <row r="6490" spans="1:11" ht="15">
      <c r="A6490" s="5">
        <v>6431</v>
      </c>
      <c r="B6490" s="721"/>
      <c r="D6490" s="4" t="s">
        <v>1419</v>
      </c>
      <c r="F6490" s="4" t="s">
        <v>4914</v>
      </c>
      <c r="G6490" s="1" t="b">
        <f t="shared" ca="1" si="102"/>
        <v>1</v>
      </c>
      <c r="H6490" s="1505" t="str" cm="1">
        <f t="array" aca="1" ref="H6490" ca="1">IF(I6490&lt;&gt;"",INDIRECT("'"&amp;I6490&amp;"'!"&amp;J6490),"")</f>
        <v/>
      </c>
      <c r="I6490" s="1510"/>
      <c r="J6490" s="1506"/>
      <c r="K6490" s="4"/>
    </row>
    <row r="6491" spans="1:11" ht="15">
      <c r="A6491" s="5">
        <v>6432</v>
      </c>
      <c r="B6491" s="721"/>
      <c r="D6491" s="4" t="s">
        <v>1419</v>
      </c>
      <c r="F6491" s="4" t="s">
        <v>4914</v>
      </c>
      <c r="G6491" s="1" t="b">
        <f t="shared" ca="1" si="102"/>
        <v>1</v>
      </c>
      <c r="H6491" s="1505" t="str" cm="1">
        <f t="array" aca="1" ref="H6491" ca="1">IF(I6491&lt;&gt;"",INDIRECT("'"&amp;I6491&amp;"'!"&amp;J6491),"")</f>
        <v/>
      </c>
      <c r="I6491" s="1510"/>
      <c r="J6491" s="1506"/>
      <c r="K6491" s="4"/>
    </row>
    <row r="6492" spans="1:11" ht="15">
      <c r="A6492" s="5">
        <v>6433</v>
      </c>
      <c r="B6492" s="721"/>
      <c r="D6492" s="4" t="s">
        <v>1419</v>
      </c>
      <c r="F6492" s="4" t="s">
        <v>4914</v>
      </c>
      <c r="G6492" s="1" t="b">
        <f t="shared" ca="1" si="102"/>
        <v>1</v>
      </c>
      <c r="H6492" s="1505" t="str" cm="1">
        <f t="array" aca="1" ref="H6492" ca="1">IF(I6492&lt;&gt;"",INDIRECT("'"&amp;I6492&amp;"'!"&amp;J6492),"")</f>
        <v/>
      </c>
      <c r="I6492" s="1510"/>
      <c r="J6492" s="1506"/>
      <c r="K6492" s="4"/>
    </row>
    <row r="6493" spans="1:11" ht="15">
      <c r="A6493" s="5">
        <v>6434</v>
      </c>
      <c r="B6493" s="721"/>
      <c r="D6493" s="4" t="s">
        <v>1419</v>
      </c>
      <c r="F6493" s="4" t="s">
        <v>4914</v>
      </c>
      <c r="G6493" s="1" t="b">
        <f t="shared" ca="1" si="102"/>
        <v>1</v>
      </c>
      <c r="H6493" s="1505" t="str" cm="1">
        <f t="array" aca="1" ref="H6493" ca="1">IF(I6493&lt;&gt;"",INDIRECT("'"&amp;I6493&amp;"'!"&amp;J6493),"")</f>
        <v/>
      </c>
      <c r="I6493" s="1510"/>
      <c r="J6493" s="1506"/>
      <c r="K6493" s="4"/>
    </row>
    <row r="6494" spans="1:11" ht="15">
      <c r="A6494" s="5">
        <v>6435</v>
      </c>
      <c r="B6494" s="721"/>
      <c r="D6494" s="4" t="s">
        <v>1419</v>
      </c>
      <c r="F6494" s="4" t="s">
        <v>4914</v>
      </c>
      <c r="G6494" s="1" t="b">
        <f t="shared" ca="1" si="102"/>
        <v>1</v>
      </c>
      <c r="H6494" s="1505" t="str" cm="1">
        <f t="array" aca="1" ref="H6494" ca="1">IF(I6494&lt;&gt;"",INDIRECT("'"&amp;I6494&amp;"'!"&amp;J6494),"")</f>
        <v/>
      </c>
      <c r="I6494" s="1510"/>
      <c r="J6494" s="1506"/>
      <c r="K6494" s="4"/>
    </row>
    <row r="6495" spans="1:11" ht="15">
      <c r="A6495" s="5">
        <v>6436</v>
      </c>
      <c r="B6495" s="721"/>
      <c r="D6495" s="4" t="s">
        <v>1419</v>
      </c>
      <c r="F6495" s="4" t="s">
        <v>4914</v>
      </c>
      <c r="G6495" s="1" t="b">
        <f t="shared" ca="1" si="102"/>
        <v>1</v>
      </c>
      <c r="H6495" s="1505" t="str" cm="1">
        <f t="array" aca="1" ref="H6495" ca="1">IF(I6495&lt;&gt;"",INDIRECT("'"&amp;I6495&amp;"'!"&amp;J6495),"")</f>
        <v/>
      </c>
      <c r="I6495" s="1510"/>
      <c r="J6495" s="1506"/>
      <c r="K6495" s="4"/>
    </row>
    <row r="6496" spans="1:11" ht="15">
      <c r="A6496" s="5">
        <v>6437</v>
      </c>
      <c r="B6496" s="721"/>
      <c r="D6496" s="4" t="s">
        <v>1419</v>
      </c>
      <c r="F6496" s="4" t="s">
        <v>4914</v>
      </c>
      <c r="G6496" s="1" t="b">
        <f t="shared" ref="G6496:G6559" ca="1" si="103">H6496=B6496</f>
        <v>1</v>
      </c>
      <c r="H6496" s="1505" t="str" cm="1">
        <f t="array" aca="1" ref="H6496" ca="1">IF(I6496&lt;&gt;"",INDIRECT("'"&amp;I6496&amp;"'!"&amp;J6496),"")</f>
        <v/>
      </c>
      <c r="I6496" s="1510"/>
      <c r="J6496" s="1506"/>
      <c r="K6496" s="4"/>
    </row>
    <row r="6497" spans="1:11" ht="15">
      <c r="A6497" s="5">
        <v>6438</v>
      </c>
      <c r="B6497" s="721"/>
      <c r="D6497" s="4" t="s">
        <v>1419</v>
      </c>
      <c r="F6497" s="4" t="s">
        <v>4914</v>
      </c>
      <c r="G6497" s="1" t="b">
        <f t="shared" ca="1" si="103"/>
        <v>1</v>
      </c>
      <c r="H6497" s="1505" t="str" cm="1">
        <f t="array" aca="1" ref="H6497" ca="1">IF(I6497&lt;&gt;"",INDIRECT("'"&amp;I6497&amp;"'!"&amp;J6497),"")</f>
        <v/>
      </c>
      <c r="I6497" s="1510"/>
      <c r="J6497" s="1506"/>
      <c r="K6497" s="4"/>
    </row>
    <row r="6498" spans="1:11" ht="15">
      <c r="A6498" s="5">
        <v>6439</v>
      </c>
      <c r="B6498" s="721"/>
      <c r="D6498" s="4" t="s">
        <v>1419</v>
      </c>
      <c r="F6498" s="4" t="s">
        <v>4914</v>
      </c>
      <c r="G6498" s="1" t="b">
        <f t="shared" ca="1" si="103"/>
        <v>1</v>
      </c>
      <c r="H6498" s="1505" t="str" cm="1">
        <f t="array" aca="1" ref="H6498" ca="1">IF(I6498&lt;&gt;"",INDIRECT("'"&amp;I6498&amp;"'!"&amp;J6498),"")</f>
        <v/>
      </c>
      <c r="I6498" s="1510"/>
      <c r="J6498" s="1506"/>
      <c r="K6498" s="4"/>
    </row>
    <row r="6499" spans="1:11" ht="15">
      <c r="A6499" s="5">
        <v>6440</v>
      </c>
      <c r="B6499" s="721"/>
      <c r="D6499" s="4" t="s">
        <v>1419</v>
      </c>
      <c r="F6499" s="4" t="s">
        <v>4914</v>
      </c>
      <c r="G6499" s="1" t="b">
        <f t="shared" ca="1" si="103"/>
        <v>1</v>
      </c>
      <c r="H6499" s="1505" t="str" cm="1">
        <f t="array" aca="1" ref="H6499" ca="1">IF(I6499&lt;&gt;"",INDIRECT("'"&amp;I6499&amp;"'!"&amp;J6499),"")</f>
        <v/>
      </c>
      <c r="I6499" s="1510"/>
      <c r="J6499" s="1506"/>
      <c r="K6499" s="4"/>
    </row>
    <row r="6500" spans="1:11" ht="15">
      <c r="A6500" s="5">
        <v>6441</v>
      </c>
      <c r="B6500" s="721"/>
      <c r="D6500" s="4" t="s">
        <v>1419</v>
      </c>
      <c r="F6500" s="4" t="s">
        <v>4914</v>
      </c>
      <c r="G6500" s="1" t="b">
        <f t="shared" ca="1" si="103"/>
        <v>1</v>
      </c>
      <c r="H6500" s="1505" t="str" cm="1">
        <f t="array" aca="1" ref="H6500" ca="1">IF(I6500&lt;&gt;"",INDIRECT("'"&amp;I6500&amp;"'!"&amp;J6500),"")</f>
        <v/>
      </c>
      <c r="I6500" s="1510"/>
      <c r="J6500" s="1506"/>
      <c r="K6500" s="4"/>
    </row>
    <row r="6501" spans="1:11" ht="15">
      <c r="A6501" s="5">
        <v>6442</v>
      </c>
      <c r="B6501" s="721"/>
      <c r="D6501" s="4" t="s">
        <v>1419</v>
      </c>
      <c r="F6501" s="4" t="s">
        <v>4914</v>
      </c>
      <c r="G6501" s="1" t="b">
        <f t="shared" ca="1" si="103"/>
        <v>1</v>
      </c>
      <c r="H6501" s="1505" t="str" cm="1">
        <f t="array" aca="1" ref="H6501" ca="1">IF(I6501&lt;&gt;"",INDIRECT("'"&amp;I6501&amp;"'!"&amp;J6501),"")</f>
        <v/>
      </c>
      <c r="I6501" s="1510"/>
      <c r="J6501" s="1506"/>
      <c r="K6501" s="4"/>
    </row>
    <row r="6502" spans="1:11" ht="15">
      <c r="A6502" s="5">
        <v>6443</v>
      </c>
      <c r="B6502" s="721"/>
      <c r="D6502" s="4" t="s">
        <v>1419</v>
      </c>
      <c r="F6502" s="4" t="s">
        <v>4914</v>
      </c>
      <c r="G6502" s="1" t="b">
        <f t="shared" ca="1" si="103"/>
        <v>1</v>
      </c>
      <c r="H6502" s="1505" t="str" cm="1">
        <f t="array" aca="1" ref="H6502" ca="1">IF(I6502&lt;&gt;"",INDIRECT("'"&amp;I6502&amp;"'!"&amp;J6502),"")</f>
        <v/>
      </c>
      <c r="I6502" s="1510"/>
      <c r="J6502" s="1506"/>
      <c r="K6502" s="4"/>
    </row>
    <row r="6503" spans="1:11" ht="15">
      <c r="A6503" s="5">
        <v>6444</v>
      </c>
      <c r="B6503" s="721"/>
      <c r="D6503" s="4" t="s">
        <v>1419</v>
      </c>
      <c r="F6503" s="4" t="s">
        <v>4914</v>
      </c>
      <c r="G6503" s="1" t="b">
        <f t="shared" ca="1" si="103"/>
        <v>1</v>
      </c>
      <c r="H6503" s="1505" t="str" cm="1">
        <f t="array" aca="1" ref="H6503" ca="1">IF(I6503&lt;&gt;"",INDIRECT("'"&amp;I6503&amp;"'!"&amp;J6503),"")</f>
        <v/>
      </c>
      <c r="I6503" s="1510"/>
      <c r="J6503" s="1506"/>
      <c r="K6503" s="4"/>
    </row>
    <row r="6504" spans="1:11" ht="15">
      <c r="A6504" s="5">
        <v>6445</v>
      </c>
      <c r="B6504" s="721"/>
      <c r="D6504" s="4" t="s">
        <v>1419</v>
      </c>
      <c r="F6504" s="4" t="s">
        <v>4914</v>
      </c>
      <c r="G6504" s="1" t="b">
        <f t="shared" ca="1" si="103"/>
        <v>1</v>
      </c>
      <c r="H6504" s="1505" t="str" cm="1">
        <f t="array" aca="1" ref="H6504" ca="1">IF(I6504&lt;&gt;"",INDIRECT("'"&amp;I6504&amp;"'!"&amp;J6504),"")</f>
        <v/>
      </c>
      <c r="I6504" s="1510"/>
      <c r="J6504" s="1506"/>
      <c r="K6504" s="4"/>
    </row>
    <row r="6505" spans="1:11" ht="15">
      <c r="A6505" s="5">
        <v>6446</v>
      </c>
      <c r="B6505" s="721"/>
      <c r="D6505" s="4" t="s">
        <v>1419</v>
      </c>
      <c r="F6505" s="4" t="s">
        <v>4914</v>
      </c>
      <c r="G6505" s="1" t="b">
        <f t="shared" ca="1" si="103"/>
        <v>1</v>
      </c>
      <c r="H6505" s="1505" t="str" cm="1">
        <f t="array" aca="1" ref="H6505" ca="1">IF(I6505&lt;&gt;"",INDIRECT("'"&amp;I6505&amp;"'!"&amp;J6505),"")</f>
        <v/>
      </c>
      <c r="I6505" s="1510"/>
      <c r="J6505" s="1506"/>
      <c r="K6505" s="4"/>
    </row>
    <row r="6506" spans="1:11" ht="15">
      <c r="A6506" s="5">
        <v>6447</v>
      </c>
      <c r="B6506" s="721"/>
      <c r="D6506" s="4" t="s">
        <v>1419</v>
      </c>
      <c r="F6506" s="4" t="s">
        <v>4914</v>
      </c>
      <c r="G6506" s="1" t="b">
        <f t="shared" ca="1" si="103"/>
        <v>1</v>
      </c>
      <c r="H6506" s="1505" t="str" cm="1">
        <f t="array" aca="1" ref="H6506" ca="1">IF(I6506&lt;&gt;"",INDIRECT("'"&amp;I6506&amp;"'!"&amp;J6506),"")</f>
        <v/>
      </c>
      <c r="I6506" s="1510"/>
      <c r="J6506" s="1506"/>
      <c r="K6506" s="4"/>
    </row>
    <row r="6507" spans="1:11" ht="15">
      <c r="A6507" s="5">
        <v>6448</v>
      </c>
      <c r="B6507" s="721"/>
      <c r="D6507" s="4" t="s">
        <v>1419</v>
      </c>
      <c r="F6507" s="4" t="s">
        <v>4914</v>
      </c>
      <c r="G6507" s="1" t="b">
        <f t="shared" ca="1" si="103"/>
        <v>1</v>
      </c>
      <c r="H6507" s="1505" t="str" cm="1">
        <f t="array" aca="1" ref="H6507" ca="1">IF(I6507&lt;&gt;"",INDIRECT("'"&amp;I6507&amp;"'!"&amp;J6507),"")</f>
        <v/>
      </c>
      <c r="I6507" s="1510"/>
      <c r="J6507" s="1506"/>
      <c r="K6507" s="4"/>
    </row>
    <row r="6508" spans="1:11" ht="15">
      <c r="A6508" s="5">
        <v>6449</v>
      </c>
      <c r="B6508" s="721"/>
      <c r="D6508" s="4" t="s">
        <v>1419</v>
      </c>
      <c r="F6508" s="4" t="s">
        <v>4914</v>
      </c>
      <c r="G6508" s="1" t="b">
        <f t="shared" ca="1" si="103"/>
        <v>1</v>
      </c>
      <c r="H6508" s="1505" t="str" cm="1">
        <f t="array" aca="1" ref="H6508" ca="1">IF(I6508&lt;&gt;"",INDIRECT("'"&amp;I6508&amp;"'!"&amp;J6508),"")</f>
        <v/>
      </c>
      <c r="I6508" s="1510"/>
      <c r="J6508" s="1506"/>
      <c r="K6508" s="4"/>
    </row>
    <row r="6509" spans="1:11" ht="15">
      <c r="A6509" s="5">
        <v>6450</v>
      </c>
      <c r="B6509" s="721"/>
      <c r="D6509" s="4" t="s">
        <v>1419</v>
      </c>
      <c r="F6509" s="4" t="s">
        <v>4914</v>
      </c>
      <c r="G6509" s="1" t="b">
        <f t="shared" ca="1" si="103"/>
        <v>1</v>
      </c>
      <c r="H6509" s="1505" t="str" cm="1">
        <f t="array" aca="1" ref="H6509" ca="1">IF(I6509&lt;&gt;"",INDIRECT("'"&amp;I6509&amp;"'!"&amp;J6509),"")</f>
        <v/>
      </c>
      <c r="I6509" s="1510"/>
      <c r="J6509" s="1506"/>
      <c r="K6509" s="4"/>
    </row>
    <row r="6510" spans="1:11" ht="15">
      <c r="A6510" s="5">
        <v>6451</v>
      </c>
      <c r="B6510" s="721"/>
      <c r="D6510" s="4" t="s">
        <v>1419</v>
      </c>
      <c r="F6510" s="4" t="s">
        <v>4914</v>
      </c>
      <c r="G6510" s="1" t="b">
        <f t="shared" ca="1" si="103"/>
        <v>1</v>
      </c>
      <c r="H6510" s="1505" t="str" cm="1">
        <f t="array" aca="1" ref="H6510" ca="1">IF(I6510&lt;&gt;"",INDIRECT("'"&amp;I6510&amp;"'!"&amp;J6510),"")</f>
        <v/>
      </c>
      <c r="I6510" s="1510"/>
      <c r="J6510" s="1506"/>
      <c r="K6510" s="4"/>
    </row>
    <row r="6511" spans="1:11" ht="15">
      <c r="A6511" s="5">
        <v>6452</v>
      </c>
      <c r="B6511" s="721"/>
      <c r="D6511" s="4" t="s">
        <v>1419</v>
      </c>
      <c r="F6511" s="4" t="s">
        <v>4914</v>
      </c>
      <c r="G6511" s="1" t="b">
        <f t="shared" ca="1" si="103"/>
        <v>1</v>
      </c>
      <c r="H6511" s="1505" t="str" cm="1">
        <f t="array" aca="1" ref="H6511" ca="1">IF(I6511&lt;&gt;"",INDIRECT("'"&amp;I6511&amp;"'!"&amp;J6511),"")</f>
        <v/>
      </c>
      <c r="I6511" s="1510"/>
      <c r="J6511" s="1506"/>
      <c r="K6511" s="4"/>
    </row>
    <row r="6512" spans="1:11" ht="15">
      <c r="A6512" s="5">
        <v>6453</v>
      </c>
      <c r="B6512" s="721"/>
      <c r="D6512" s="4" t="s">
        <v>1419</v>
      </c>
      <c r="F6512" s="4" t="s">
        <v>4914</v>
      </c>
      <c r="G6512" s="1" t="b">
        <f t="shared" ca="1" si="103"/>
        <v>1</v>
      </c>
      <c r="H6512" s="1505" t="str" cm="1">
        <f t="array" aca="1" ref="H6512" ca="1">IF(I6512&lt;&gt;"",INDIRECT("'"&amp;I6512&amp;"'!"&amp;J6512),"")</f>
        <v/>
      </c>
      <c r="I6512" s="1510"/>
      <c r="J6512" s="1506"/>
      <c r="K6512" s="4"/>
    </row>
    <row r="6513" spans="1:11" ht="15">
      <c r="A6513" s="5">
        <v>6454</v>
      </c>
      <c r="B6513" s="721"/>
      <c r="D6513" s="4" t="s">
        <v>1419</v>
      </c>
      <c r="F6513" s="4" t="s">
        <v>4914</v>
      </c>
      <c r="G6513" s="1" t="b">
        <f t="shared" ca="1" si="103"/>
        <v>1</v>
      </c>
      <c r="H6513" s="1505" t="str" cm="1">
        <f t="array" aca="1" ref="H6513" ca="1">IF(I6513&lt;&gt;"",INDIRECT("'"&amp;I6513&amp;"'!"&amp;J6513),"")</f>
        <v/>
      </c>
      <c r="I6513" s="1510"/>
      <c r="J6513" s="1506"/>
      <c r="K6513" s="4"/>
    </row>
    <row r="6514" spans="1:11" ht="15">
      <c r="A6514" s="5">
        <v>6455</v>
      </c>
      <c r="B6514" s="721"/>
      <c r="D6514" s="4" t="s">
        <v>1419</v>
      </c>
      <c r="F6514" s="4" t="s">
        <v>4914</v>
      </c>
      <c r="G6514" s="1" t="b">
        <f t="shared" ca="1" si="103"/>
        <v>1</v>
      </c>
      <c r="H6514" s="1505" t="str" cm="1">
        <f t="array" aca="1" ref="H6514" ca="1">IF(I6514&lt;&gt;"",INDIRECT("'"&amp;I6514&amp;"'!"&amp;J6514),"")</f>
        <v/>
      </c>
      <c r="I6514" s="1510"/>
      <c r="J6514" s="1506"/>
      <c r="K6514" s="4"/>
    </row>
    <row r="6515" spans="1:11" ht="15">
      <c r="A6515" s="5">
        <v>6456</v>
      </c>
      <c r="B6515" s="721"/>
      <c r="D6515" s="4" t="s">
        <v>1419</v>
      </c>
      <c r="F6515" s="4" t="s">
        <v>4914</v>
      </c>
      <c r="G6515" s="1" t="b">
        <f t="shared" ca="1" si="103"/>
        <v>1</v>
      </c>
      <c r="H6515" s="1505" t="str" cm="1">
        <f t="array" aca="1" ref="H6515" ca="1">IF(I6515&lt;&gt;"",INDIRECT("'"&amp;I6515&amp;"'!"&amp;J6515),"")</f>
        <v/>
      </c>
      <c r="I6515" s="1510"/>
      <c r="J6515" s="1506"/>
      <c r="K6515" s="4"/>
    </row>
    <row r="6516" spans="1:11" ht="15">
      <c r="A6516" s="5">
        <v>6457</v>
      </c>
      <c r="B6516" s="721"/>
      <c r="D6516" s="4" t="s">
        <v>1419</v>
      </c>
      <c r="F6516" s="4" t="s">
        <v>4914</v>
      </c>
      <c r="G6516" s="1" t="b">
        <f t="shared" ca="1" si="103"/>
        <v>1</v>
      </c>
      <c r="H6516" s="1505" t="str" cm="1">
        <f t="array" aca="1" ref="H6516" ca="1">IF(I6516&lt;&gt;"",INDIRECT("'"&amp;I6516&amp;"'!"&amp;J6516),"")</f>
        <v/>
      </c>
      <c r="I6516" s="1510"/>
      <c r="J6516" s="1506"/>
      <c r="K6516" s="4"/>
    </row>
    <row r="6517" spans="1:11" ht="15">
      <c r="A6517" s="5">
        <v>6458</v>
      </c>
      <c r="B6517" s="721"/>
      <c r="D6517" s="4" t="s">
        <v>1419</v>
      </c>
      <c r="F6517" s="4" t="s">
        <v>4914</v>
      </c>
      <c r="G6517" s="1" t="b">
        <f t="shared" ca="1" si="103"/>
        <v>1</v>
      </c>
      <c r="H6517" s="1505" t="str" cm="1">
        <f t="array" aca="1" ref="H6517" ca="1">IF(I6517&lt;&gt;"",INDIRECT("'"&amp;I6517&amp;"'!"&amp;J6517),"")</f>
        <v/>
      </c>
      <c r="I6517" s="1510"/>
      <c r="J6517" s="1506"/>
      <c r="K6517" s="4"/>
    </row>
    <row r="6518" spans="1:11" ht="15">
      <c r="A6518" s="5">
        <v>6459</v>
      </c>
      <c r="B6518" s="721"/>
      <c r="D6518" s="4" t="s">
        <v>1419</v>
      </c>
      <c r="F6518" s="4" t="s">
        <v>4914</v>
      </c>
      <c r="G6518" s="1" t="b">
        <f t="shared" ca="1" si="103"/>
        <v>1</v>
      </c>
      <c r="H6518" s="1505" t="str" cm="1">
        <f t="array" aca="1" ref="H6518" ca="1">IF(I6518&lt;&gt;"",INDIRECT("'"&amp;I6518&amp;"'!"&amp;J6518),"")</f>
        <v/>
      </c>
      <c r="I6518" s="1510"/>
      <c r="J6518" s="1506"/>
      <c r="K6518" s="4"/>
    </row>
    <row r="6519" spans="1:11" ht="15">
      <c r="A6519" s="5">
        <v>6460</v>
      </c>
      <c r="B6519" s="721"/>
      <c r="D6519" s="4" t="s">
        <v>1419</v>
      </c>
      <c r="F6519" s="4" t="s">
        <v>4914</v>
      </c>
      <c r="G6519" s="1" t="b">
        <f t="shared" ca="1" si="103"/>
        <v>1</v>
      </c>
      <c r="H6519" s="1505" t="str" cm="1">
        <f t="array" aca="1" ref="H6519" ca="1">IF(I6519&lt;&gt;"",INDIRECT("'"&amp;I6519&amp;"'!"&amp;J6519),"")</f>
        <v/>
      </c>
      <c r="I6519" s="1510"/>
      <c r="J6519" s="1506"/>
      <c r="K6519" s="4"/>
    </row>
    <row r="6520" spans="1:11" ht="15">
      <c r="A6520" s="5">
        <v>6461</v>
      </c>
      <c r="B6520" s="721"/>
      <c r="D6520" s="4" t="s">
        <v>1419</v>
      </c>
      <c r="F6520" s="4" t="s">
        <v>4914</v>
      </c>
      <c r="G6520" s="1" t="b">
        <f t="shared" ca="1" si="103"/>
        <v>1</v>
      </c>
      <c r="H6520" s="1505" t="str" cm="1">
        <f t="array" aca="1" ref="H6520" ca="1">IF(I6520&lt;&gt;"",INDIRECT("'"&amp;I6520&amp;"'!"&amp;J6520),"")</f>
        <v/>
      </c>
      <c r="I6520" s="1510"/>
      <c r="J6520" s="1506"/>
      <c r="K6520" s="4"/>
    </row>
    <row r="6521" spans="1:11" ht="15">
      <c r="A6521" s="5">
        <v>6462</v>
      </c>
      <c r="B6521" s="721"/>
      <c r="D6521" s="4" t="s">
        <v>1419</v>
      </c>
      <c r="F6521" s="4" t="s">
        <v>4914</v>
      </c>
      <c r="G6521" s="1" t="b">
        <f t="shared" ca="1" si="103"/>
        <v>1</v>
      </c>
      <c r="H6521" s="1505" t="str" cm="1">
        <f t="array" aca="1" ref="H6521" ca="1">IF(I6521&lt;&gt;"",INDIRECT("'"&amp;I6521&amp;"'!"&amp;J6521),"")</f>
        <v/>
      </c>
      <c r="I6521" s="1510"/>
      <c r="J6521" s="1506"/>
      <c r="K6521" s="4"/>
    </row>
    <row r="6522" spans="1:11" ht="15">
      <c r="A6522" s="5">
        <v>6463</v>
      </c>
      <c r="B6522" s="721"/>
      <c r="D6522" s="4" t="s">
        <v>1419</v>
      </c>
      <c r="F6522" s="4" t="s">
        <v>4914</v>
      </c>
      <c r="G6522" s="1" t="b">
        <f t="shared" ca="1" si="103"/>
        <v>1</v>
      </c>
      <c r="H6522" s="1505" t="str" cm="1">
        <f t="array" aca="1" ref="H6522" ca="1">IF(I6522&lt;&gt;"",INDIRECT("'"&amp;I6522&amp;"'!"&amp;J6522),"")</f>
        <v/>
      </c>
      <c r="I6522" s="1510"/>
      <c r="J6522" s="1506"/>
      <c r="K6522" s="4"/>
    </row>
    <row r="6523" spans="1:11" ht="15">
      <c r="A6523" s="5">
        <v>6464</v>
      </c>
      <c r="B6523" s="721"/>
      <c r="D6523" s="4" t="s">
        <v>1419</v>
      </c>
      <c r="F6523" s="4" t="s">
        <v>4914</v>
      </c>
      <c r="G6523" s="1" t="b">
        <f t="shared" ca="1" si="103"/>
        <v>1</v>
      </c>
      <c r="H6523" s="1505" t="str" cm="1">
        <f t="array" aca="1" ref="H6523" ca="1">IF(I6523&lt;&gt;"",INDIRECT("'"&amp;I6523&amp;"'!"&amp;J6523),"")</f>
        <v/>
      </c>
      <c r="I6523" s="1510"/>
      <c r="J6523" s="1506"/>
      <c r="K6523" s="4"/>
    </row>
    <row r="6524" spans="1:11" ht="15">
      <c r="A6524" s="5">
        <v>6465</v>
      </c>
      <c r="B6524" s="721"/>
      <c r="D6524" s="4" t="s">
        <v>1419</v>
      </c>
      <c r="F6524" s="4" t="s">
        <v>4914</v>
      </c>
      <c r="G6524" s="1" t="b">
        <f t="shared" ca="1" si="103"/>
        <v>1</v>
      </c>
      <c r="H6524" s="1505" t="str" cm="1">
        <f t="array" aca="1" ref="H6524" ca="1">IF(I6524&lt;&gt;"",INDIRECT("'"&amp;I6524&amp;"'!"&amp;J6524),"")</f>
        <v/>
      </c>
      <c r="I6524" s="1510"/>
      <c r="J6524" s="1506"/>
      <c r="K6524" s="4"/>
    </row>
    <row r="6525" spans="1:11" ht="15">
      <c r="A6525" s="5">
        <v>6466</v>
      </c>
      <c r="B6525" s="721"/>
      <c r="D6525" s="4" t="s">
        <v>1419</v>
      </c>
      <c r="F6525" s="4" t="s">
        <v>4914</v>
      </c>
      <c r="G6525" s="1" t="b">
        <f t="shared" ca="1" si="103"/>
        <v>1</v>
      </c>
      <c r="H6525" s="1505" t="str" cm="1">
        <f t="array" aca="1" ref="H6525" ca="1">IF(I6525&lt;&gt;"",INDIRECT("'"&amp;I6525&amp;"'!"&amp;J6525),"")</f>
        <v/>
      </c>
      <c r="I6525" s="1510"/>
      <c r="J6525" s="1506"/>
      <c r="K6525" s="4"/>
    </row>
    <row r="6526" spans="1:11" ht="15">
      <c r="A6526" s="5">
        <v>6467</v>
      </c>
      <c r="B6526" s="721"/>
      <c r="D6526" s="4" t="s">
        <v>1419</v>
      </c>
      <c r="F6526" s="4" t="s">
        <v>4914</v>
      </c>
      <c r="G6526" s="1" t="b">
        <f t="shared" ca="1" si="103"/>
        <v>1</v>
      </c>
      <c r="H6526" s="1505" t="str" cm="1">
        <f t="array" aca="1" ref="H6526" ca="1">IF(I6526&lt;&gt;"",INDIRECT("'"&amp;I6526&amp;"'!"&amp;J6526),"")</f>
        <v/>
      </c>
      <c r="I6526" s="1510"/>
      <c r="J6526" s="1506"/>
      <c r="K6526" s="4"/>
    </row>
    <row r="6527" spans="1:11" ht="15">
      <c r="A6527" s="5">
        <v>6468</v>
      </c>
      <c r="B6527" s="721"/>
      <c r="D6527" s="4" t="s">
        <v>1419</v>
      </c>
      <c r="F6527" s="4" t="s">
        <v>4914</v>
      </c>
      <c r="G6527" s="1" t="b">
        <f t="shared" ca="1" si="103"/>
        <v>1</v>
      </c>
      <c r="H6527" s="1505" t="str" cm="1">
        <f t="array" aca="1" ref="H6527" ca="1">IF(I6527&lt;&gt;"",INDIRECT("'"&amp;I6527&amp;"'!"&amp;J6527),"")</f>
        <v/>
      </c>
      <c r="I6527" s="1510"/>
      <c r="J6527" s="1506"/>
      <c r="K6527" s="4"/>
    </row>
    <row r="6528" spans="1:11" ht="15">
      <c r="A6528" s="5">
        <v>6469</v>
      </c>
      <c r="B6528" s="721"/>
      <c r="D6528" s="4" t="s">
        <v>1419</v>
      </c>
      <c r="F6528" s="4" t="s">
        <v>4914</v>
      </c>
      <c r="G6528" s="1" t="b">
        <f t="shared" ca="1" si="103"/>
        <v>1</v>
      </c>
      <c r="H6528" s="1505" t="str" cm="1">
        <f t="array" aca="1" ref="H6528" ca="1">IF(I6528&lt;&gt;"",INDIRECT("'"&amp;I6528&amp;"'!"&amp;J6528),"")</f>
        <v/>
      </c>
      <c r="I6528" s="1510"/>
      <c r="J6528" s="1506"/>
      <c r="K6528" s="4"/>
    </row>
    <row r="6529" spans="1:11" ht="15">
      <c r="A6529" s="5">
        <v>6470</v>
      </c>
      <c r="B6529" s="721"/>
      <c r="D6529" s="4" t="s">
        <v>1419</v>
      </c>
      <c r="F6529" s="4" t="s">
        <v>4914</v>
      </c>
      <c r="G6529" s="1" t="b">
        <f t="shared" ca="1" si="103"/>
        <v>1</v>
      </c>
      <c r="H6529" s="1505" t="str" cm="1">
        <f t="array" aca="1" ref="H6529" ca="1">IF(I6529&lt;&gt;"",INDIRECT("'"&amp;I6529&amp;"'!"&amp;J6529),"")</f>
        <v/>
      </c>
      <c r="I6529" s="1510"/>
      <c r="J6529" s="1506"/>
      <c r="K6529" s="4"/>
    </row>
    <row r="6530" spans="1:11" ht="15">
      <c r="A6530" s="5">
        <v>6471</v>
      </c>
      <c r="B6530" s="721"/>
      <c r="D6530" s="4" t="s">
        <v>1419</v>
      </c>
      <c r="F6530" s="4" t="s">
        <v>4914</v>
      </c>
      <c r="G6530" s="1" t="b">
        <f t="shared" ca="1" si="103"/>
        <v>1</v>
      </c>
      <c r="H6530" s="1505" t="str" cm="1">
        <f t="array" aca="1" ref="H6530" ca="1">IF(I6530&lt;&gt;"",INDIRECT("'"&amp;I6530&amp;"'!"&amp;J6530),"")</f>
        <v/>
      </c>
      <c r="I6530" s="1510"/>
      <c r="J6530" s="1506"/>
      <c r="K6530" s="4"/>
    </row>
    <row r="6531" spans="1:11" ht="15">
      <c r="A6531" s="5">
        <v>6472</v>
      </c>
      <c r="B6531" s="721"/>
      <c r="D6531" s="4" t="s">
        <v>1419</v>
      </c>
      <c r="F6531" s="4" t="s">
        <v>4914</v>
      </c>
      <c r="G6531" s="1" t="b">
        <f t="shared" ca="1" si="103"/>
        <v>1</v>
      </c>
      <c r="H6531" s="1505" t="str" cm="1">
        <f t="array" aca="1" ref="H6531" ca="1">IF(I6531&lt;&gt;"",INDIRECT("'"&amp;I6531&amp;"'!"&amp;J6531),"")</f>
        <v/>
      </c>
      <c r="I6531" s="1510"/>
      <c r="J6531" s="1506"/>
      <c r="K6531" s="4"/>
    </row>
    <row r="6532" spans="1:11" ht="15">
      <c r="A6532" s="5">
        <v>6473</v>
      </c>
      <c r="B6532" s="721"/>
      <c r="D6532" s="4" t="s">
        <v>1419</v>
      </c>
      <c r="F6532" s="4" t="s">
        <v>4914</v>
      </c>
      <c r="G6532" s="1" t="b">
        <f t="shared" ca="1" si="103"/>
        <v>1</v>
      </c>
      <c r="H6532" s="1505" t="str" cm="1">
        <f t="array" aca="1" ref="H6532" ca="1">IF(I6532&lt;&gt;"",INDIRECT("'"&amp;I6532&amp;"'!"&amp;J6532),"")</f>
        <v/>
      </c>
      <c r="I6532" s="1510"/>
      <c r="J6532" s="1506"/>
      <c r="K6532" s="4"/>
    </row>
    <row r="6533" spans="1:11" ht="15">
      <c r="A6533" s="5">
        <v>6474</v>
      </c>
      <c r="B6533" s="721"/>
      <c r="D6533" s="4" t="s">
        <v>1419</v>
      </c>
      <c r="F6533" s="4" t="s">
        <v>4914</v>
      </c>
      <c r="G6533" s="1" t="b">
        <f t="shared" ca="1" si="103"/>
        <v>1</v>
      </c>
      <c r="H6533" s="1505" t="str" cm="1">
        <f t="array" aca="1" ref="H6533" ca="1">IF(I6533&lt;&gt;"",INDIRECT("'"&amp;I6533&amp;"'!"&amp;J6533),"")</f>
        <v/>
      </c>
      <c r="I6533" s="1510"/>
      <c r="J6533" s="1506"/>
      <c r="K6533" s="4"/>
    </row>
    <row r="6534" spans="1:11" ht="15">
      <c r="A6534" s="5">
        <v>6475</v>
      </c>
      <c r="B6534" s="721"/>
      <c r="D6534" s="4" t="s">
        <v>1419</v>
      </c>
      <c r="F6534" s="4" t="s">
        <v>4914</v>
      </c>
      <c r="G6534" s="1" t="b">
        <f t="shared" ca="1" si="103"/>
        <v>1</v>
      </c>
      <c r="H6534" s="1505" t="str" cm="1">
        <f t="array" aca="1" ref="H6534" ca="1">IF(I6534&lt;&gt;"",INDIRECT("'"&amp;I6534&amp;"'!"&amp;J6534),"")</f>
        <v/>
      </c>
      <c r="I6534" s="1510"/>
      <c r="J6534" s="1506"/>
      <c r="K6534" s="4"/>
    </row>
    <row r="6535" spans="1:11" ht="15">
      <c r="A6535" s="5">
        <v>6476</v>
      </c>
      <c r="B6535" s="721"/>
      <c r="D6535" s="4" t="s">
        <v>1419</v>
      </c>
      <c r="F6535" s="4" t="s">
        <v>4914</v>
      </c>
      <c r="G6535" s="1" t="b">
        <f t="shared" ca="1" si="103"/>
        <v>1</v>
      </c>
      <c r="H6535" s="1505" t="str" cm="1">
        <f t="array" aca="1" ref="H6535" ca="1">IF(I6535&lt;&gt;"",INDIRECT("'"&amp;I6535&amp;"'!"&amp;J6535),"")</f>
        <v/>
      </c>
      <c r="I6535" s="1510"/>
      <c r="J6535" s="1506"/>
      <c r="K6535" s="4"/>
    </row>
    <row r="6536" spans="1:11" ht="15">
      <c r="A6536" s="5">
        <v>6477</v>
      </c>
      <c r="B6536" s="721"/>
      <c r="D6536" s="4" t="s">
        <v>1419</v>
      </c>
      <c r="F6536" s="4" t="s">
        <v>4914</v>
      </c>
      <c r="G6536" s="1" t="b">
        <f t="shared" ca="1" si="103"/>
        <v>1</v>
      </c>
      <c r="H6536" s="1505" t="str" cm="1">
        <f t="array" aca="1" ref="H6536" ca="1">IF(I6536&lt;&gt;"",INDIRECT("'"&amp;I6536&amp;"'!"&amp;J6536),"")</f>
        <v/>
      </c>
      <c r="I6536" s="1510"/>
      <c r="J6536" s="1506"/>
      <c r="K6536" s="4"/>
    </row>
    <row r="6537" spans="1:11" ht="15">
      <c r="A6537" s="5">
        <v>6478</v>
      </c>
      <c r="B6537" s="721"/>
      <c r="D6537" s="4" t="s">
        <v>1419</v>
      </c>
      <c r="F6537" s="4" t="s">
        <v>4914</v>
      </c>
      <c r="G6537" s="1" t="b">
        <f t="shared" ca="1" si="103"/>
        <v>1</v>
      </c>
      <c r="H6537" s="1505" t="str" cm="1">
        <f t="array" aca="1" ref="H6537" ca="1">IF(I6537&lt;&gt;"",INDIRECT("'"&amp;I6537&amp;"'!"&amp;J6537),"")</f>
        <v/>
      </c>
      <c r="I6537" s="1510"/>
      <c r="J6537" s="1506"/>
      <c r="K6537" s="4"/>
    </row>
    <row r="6538" spans="1:11" ht="15">
      <c r="A6538" s="5">
        <v>6479</v>
      </c>
      <c r="B6538" s="721"/>
      <c r="D6538" s="4" t="s">
        <v>1419</v>
      </c>
      <c r="F6538" s="4" t="s">
        <v>4914</v>
      </c>
      <c r="G6538" s="1" t="b">
        <f t="shared" ca="1" si="103"/>
        <v>1</v>
      </c>
      <c r="H6538" s="1505" t="str" cm="1">
        <f t="array" aca="1" ref="H6538" ca="1">IF(I6538&lt;&gt;"",INDIRECT("'"&amp;I6538&amp;"'!"&amp;J6538),"")</f>
        <v/>
      </c>
      <c r="I6538" s="1510"/>
      <c r="J6538" s="1506"/>
      <c r="K6538" s="4"/>
    </row>
    <row r="6539" spans="1:11" ht="15">
      <c r="A6539" s="5">
        <v>6480</v>
      </c>
      <c r="B6539" s="721"/>
      <c r="D6539" s="4" t="s">
        <v>1419</v>
      </c>
      <c r="F6539" s="4" t="s">
        <v>4914</v>
      </c>
      <c r="G6539" s="1" t="b">
        <f t="shared" ca="1" si="103"/>
        <v>1</v>
      </c>
      <c r="H6539" s="1505" t="str" cm="1">
        <f t="array" aca="1" ref="H6539" ca="1">IF(I6539&lt;&gt;"",INDIRECT("'"&amp;I6539&amp;"'!"&amp;J6539),"")</f>
        <v/>
      </c>
      <c r="I6539" s="1510"/>
      <c r="J6539" s="1506"/>
      <c r="K6539" s="4"/>
    </row>
    <row r="6540" spans="1:11" ht="15">
      <c r="A6540" s="5">
        <v>6481</v>
      </c>
      <c r="B6540" s="721"/>
      <c r="D6540" s="4" t="s">
        <v>1419</v>
      </c>
      <c r="F6540" s="4" t="s">
        <v>4914</v>
      </c>
      <c r="G6540" s="1" t="b">
        <f t="shared" ca="1" si="103"/>
        <v>1</v>
      </c>
      <c r="H6540" s="1505" t="str" cm="1">
        <f t="array" aca="1" ref="H6540" ca="1">IF(I6540&lt;&gt;"",INDIRECT("'"&amp;I6540&amp;"'!"&amp;J6540),"")</f>
        <v/>
      </c>
      <c r="I6540" s="1510"/>
      <c r="J6540" s="1506"/>
      <c r="K6540" s="4"/>
    </row>
    <row r="6541" spans="1:11" ht="15">
      <c r="A6541" s="5">
        <v>6482</v>
      </c>
      <c r="B6541" s="721"/>
      <c r="D6541" s="4" t="s">
        <v>1419</v>
      </c>
      <c r="F6541" s="4" t="s">
        <v>4914</v>
      </c>
      <c r="G6541" s="1" t="b">
        <f t="shared" ca="1" si="103"/>
        <v>1</v>
      </c>
      <c r="H6541" s="1505" t="str" cm="1">
        <f t="array" aca="1" ref="H6541" ca="1">IF(I6541&lt;&gt;"",INDIRECT("'"&amp;I6541&amp;"'!"&amp;J6541),"")</f>
        <v/>
      </c>
      <c r="I6541" s="1510"/>
      <c r="J6541" s="1506"/>
      <c r="K6541" s="4"/>
    </row>
    <row r="6542" spans="1:11" ht="15">
      <c r="A6542" s="5">
        <v>6483</v>
      </c>
      <c r="B6542" s="721"/>
      <c r="D6542" s="4" t="s">
        <v>1419</v>
      </c>
      <c r="F6542" s="4" t="s">
        <v>4914</v>
      </c>
      <c r="G6542" s="1" t="b">
        <f t="shared" ca="1" si="103"/>
        <v>1</v>
      </c>
      <c r="H6542" s="1505" t="str" cm="1">
        <f t="array" aca="1" ref="H6542" ca="1">IF(I6542&lt;&gt;"",INDIRECT("'"&amp;I6542&amp;"'!"&amp;J6542),"")</f>
        <v/>
      </c>
      <c r="I6542" s="1510"/>
      <c r="J6542" s="1506"/>
      <c r="K6542" s="4"/>
    </row>
    <row r="6543" spans="1:11" ht="15">
      <c r="A6543" s="5">
        <v>6484</v>
      </c>
      <c r="B6543" s="721"/>
      <c r="D6543" s="4" t="s">
        <v>1419</v>
      </c>
      <c r="F6543" s="4" t="s">
        <v>4914</v>
      </c>
      <c r="G6543" s="1" t="b">
        <f t="shared" ca="1" si="103"/>
        <v>1</v>
      </c>
      <c r="H6543" s="1505" t="str" cm="1">
        <f t="array" aca="1" ref="H6543" ca="1">IF(I6543&lt;&gt;"",INDIRECT("'"&amp;I6543&amp;"'!"&amp;J6543),"")</f>
        <v/>
      </c>
      <c r="I6543" s="1510"/>
      <c r="J6543" s="1506"/>
      <c r="K6543" s="4"/>
    </row>
    <row r="6544" spans="1:11" ht="15">
      <c r="A6544" s="5">
        <v>6485</v>
      </c>
      <c r="B6544" s="721"/>
      <c r="D6544" s="4" t="s">
        <v>1419</v>
      </c>
      <c r="F6544" s="4" t="s">
        <v>4914</v>
      </c>
      <c r="G6544" s="1" t="b">
        <f t="shared" ca="1" si="103"/>
        <v>1</v>
      </c>
      <c r="H6544" s="1505" t="str" cm="1">
        <f t="array" aca="1" ref="H6544" ca="1">IF(I6544&lt;&gt;"",INDIRECT("'"&amp;I6544&amp;"'!"&amp;J6544),"")</f>
        <v/>
      </c>
      <c r="I6544" s="1510"/>
      <c r="J6544" s="1506"/>
      <c r="K6544" s="4"/>
    </row>
    <row r="6545" spans="1:11" ht="15">
      <c r="A6545" s="5">
        <v>6486</v>
      </c>
      <c r="B6545" s="721"/>
      <c r="D6545" s="4" t="s">
        <v>1419</v>
      </c>
      <c r="F6545" s="4" t="s">
        <v>4914</v>
      </c>
      <c r="G6545" s="1" t="b">
        <f t="shared" ca="1" si="103"/>
        <v>1</v>
      </c>
      <c r="H6545" s="1505" t="str" cm="1">
        <f t="array" aca="1" ref="H6545" ca="1">IF(I6545&lt;&gt;"",INDIRECT("'"&amp;I6545&amp;"'!"&amp;J6545),"")</f>
        <v/>
      </c>
      <c r="I6545" s="1510"/>
      <c r="J6545" s="1506"/>
      <c r="K6545" s="4"/>
    </row>
    <row r="6546" spans="1:11" ht="15">
      <c r="A6546" s="5">
        <v>6487</v>
      </c>
      <c r="B6546" s="721"/>
      <c r="D6546" s="4" t="s">
        <v>1419</v>
      </c>
      <c r="F6546" s="4" t="s">
        <v>4914</v>
      </c>
      <c r="G6546" s="1" t="b">
        <f t="shared" ca="1" si="103"/>
        <v>1</v>
      </c>
      <c r="H6546" s="1505" t="str" cm="1">
        <f t="array" aca="1" ref="H6546" ca="1">IF(I6546&lt;&gt;"",INDIRECT("'"&amp;I6546&amp;"'!"&amp;J6546),"")</f>
        <v/>
      </c>
      <c r="I6546" s="1510"/>
      <c r="J6546" s="1506"/>
      <c r="K6546" s="4"/>
    </row>
    <row r="6547" spans="1:11" ht="15">
      <c r="A6547" s="5">
        <v>6488</v>
      </c>
      <c r="B6547" s="721"/>
      <c r="D6547" s="4" t="s">
        <v>1419</v>
      </c>
      <c r="F6547" s="4" t="s">
        <v>4914</v>
      </c>
      <c r="G6547" s="1" t="b">
        <f t="shared" ca="1" si="103"/>
        <v>1</v>
      </c>
      <c r="H6547" s="1505" t="str" cm="1">
        <f t="array" aca="1" ref="H6547" ca="1">IF(I6547&lt;&gt;"",INDIRECT("'"&amp;I6547&amp;"'!"&amp;J6547),"")</f>
        <v/>
      </c>
      <c r="I6547" s="1510"/>
      <c r="J6547" s="1506"/>
      <c r="K6547" s="4"/>
    </row>
    <row r="6548" spans="1:11" ht="15">
      <c r="A6548" s="5">
        <v>6489</v>
      </c>
      <c r="B6548" s="721"/>
      <c r="D6548" s="4" t="s">
        <v>1419</v>
      </c>
      <c r="F6548" s="4" t="s">
        <v>4914</v>
      </c>
      <c r="G6548" s="1" t="b">
        <f t="shared" ca="1" si="103"/>
        <v>1</v>
      </c>
      <c r="H6548" s="1505" t="str" cm="1">
        <f t="array" aca="1" ref="H6548" ca="1">IF(I6548&lt;&gt;"",INDIRECT("'"&amp;I6548&amp;"'!"&amp;J6548),"")</f>
        <v/>
      </c>
      <c r="I6548" s="1510"/>
      <c r="J6548" s="1506"/>
      <c r="K6548" s="4"/>
    </row>
    <row r="6549" spans="1:11" ht="15">
      <c r="A6549" s="5">
        <v>6490</v>
      </c>
      <c r="B6549" s="721"/>
      <c r="D6549" s="4" t="s">
        <v>1419</v>
      </c>
      <c r="F6549" s="4" t="s">
        <v>4914</v>
      </c>
      <c r="G6549" s="1" t="b">
        <f t="shared" ca="1" si="103"/>
        <v>1</v>
      </c>
      <c r="H6549" s="1505" t="str" cm="1">
        <f t="array" aca="1" ref="H6549" ca="1">IF(I6549&lt;&gt;"",INDIRECT("'"&amp;I6549&amp;"'!"&amp;J6549),"")</f>
        <v/>
      </c>
      <c r="I6549" s="1510"/>
      <c r="J6549" s="1506"/>
      <c r="K6549" s="4"/>
    </row>
    <row r="6550" spans="1:11" ht="15">
      <c r="A6550" s="5">
        <v>6491</v>
      </c>
      <c r="B6550" s="721"/>
      <c r="D6550" s="4" t="s">
        <v>1419</v>
      </c>
      <c r="F6550" s="4" t="s">
        <v>4914</v>
      </c>
      <c r="G6550" s="1" t="b">
        <f t="shared" ca="1" si="103"/>
        <v>1</v>
      </c>
      <c r="H6550" s="1505" t="str" cm="1">
        <f t="array" aca="1" ref="H6550" ca="1">IF(I6550&lt;&gt;"",INDIRECT("'"&amp;I6550&amp;"'!"&amp;J6550),"")</f>
        <v/>
      </c>
      <c r="I6550" s="1510"/>
      <c r="J6550" s="1506"/>
      <c r="K6550" s="4"/>
    </row>
    <row r="6551" spans="1:11" ht="15">
      <c r="A6551" s="5">
        <v>6492</v>
      </c>
      <c r="B6551" s="721"/>
      <c r="D6551" s="4" t="s">
        <v>1419</v>
      </c>
      <c r="F6551" s="4" t="s">
        <v>4914</v>
      </c>
      <c r="G6551" s="1" t="b">
        <f t="shared" ca="1" si="103"/>
        <v>1</v>
      </c>
      <c r="H6551" s="1505" t="str" cm="1">
        <f t="array" aca="1" ref="H6551" ca="1">IF(I6551&lt;&gt;"",INDIRECT("'"&amp;I6551&amp;"'!"&amp;J6551),"")</f>
        <v/>
      </c>
      <c r="I6551" s="1510"/>
      <c r="J6551" s="1506"/>
      <c r="K6551" s="4"/>
    </row>
    <row r="6552" spans="1:11" ht="15">
      <c r="A6552" s="5">
        <v>6493</v>
      </c>
      <c r="B6552" s="721"/>
      <c r="D6552" s="4" t="s">
        <v>1419</v>
      </c>
      <c r="F6552" s="4" t="s">
        <v>4914</v>
      </c>
      <c r="G6552" s="1" t="b">
        <f t="shared" ca="1" si="103"/>
        <v>1</v>
      </c>
      <c r="H6552" s="1505" t="str" cm="1">
        <f t="array" aca="1" ref="H6552" ca="1">IF(I6552&lt;&gt;"",INDIRECT("'"&amp;I6552&amp;"'!"&amp;J6552),"")</f>
        <v/>
      </c>
      <c r="I6552" s="1510"/>
      <c r="J6552" s="1506"/>
      <c r="K6552" s="4"/>
    </row>
    <row r="6553" spans="1:11" ht="15">
      <c r="A6553" s="5">
        <v>6494</v>
      </c>
      <c r="B6553" s="721"/>
      <c r="D6553" s="4" t="s">
        <v>1419</v>
      </c>
      <c r="F6553" s="4" t="s">
        <v>4914</v>
      </c>
      <c r="G6553" s="1" t="b">
        <f t="shared" ca="1" si="103"/>
        <v>1</v>
      </c>
      <c r="H6553" s="1505" t="str" cm="1">
        <f t="array" aca="1" ref="H6553" ca="1">IF(I6553&lt;&gt;"",INDIRECT("'"&amp;I6553&amp;"'!"&amp;J6553),"")</f>
        <v/>
      </c>
      <c r="I6553" s="1510"/>
      <c r="J6553" s="1506"/>
      <c r="K6553" s="4"/>
    </row>
    <row r="6554" spans="1:11" ht="15">
      <c r="A6554" s="5">
        <v>6495</v>
      </c>
      <c r="B6554" s="721"/>
      <c r="D6554" s="4" t="s">
        <v>1419</v>
      </c>
      <c r="F6554" s="4" t="s">
        <v>4914</v>
      </c>
      <c r="G6554" s="1" t="b">
        <f t="shared" ca="1" si="103"/>
        <v>1</v>
      </c>
      <c r="H6554" s="1505" t="str" cm="1">
        <f t="array" aca="1" ref="H6554" ca="1">IF(I6554&lt;&gt;"",INDIRECT("'"&amp;I6554&amp;"'!"&amp;J6554),"")</f>
        <v/>
      </c>
      <c r="I6554" s="1510"/>
      <c r="J6554" s="1506"/>
      <c r="K6554" s="4"/>
    </row>
    <row r="6555" spans="1:11" ht="15">
      <c r="A6555" s="5">
        <v>6496</v>
      </c>
      <c r="B6555" s="721"/>
      <c r="D6555" s="4" t="s">
        <v>1419</v>
      </c>
      <c r="F6555" s="4" t="s">
        <v>4914</v>
      </c>
      <c r="G6555" s="1" t="b">
        <f t="shared" ca="1" si="103"/>
        <v>1</v>
      </c>
      <c r="H6555" s="1505" t="str" cm="1">
        <f t="array" aca="1" ref="H6555" ca="1">IF(I6555&lt;&gt;"",INDIRECT("'"&amp;I6555&amp;"'!"&amp;J6555),"")</f>
        <v/>
      </c>
      <c r="I6555" s="1510"/>
      <c r="J6555" s="1506"/>
      <c r="K6555" s="4"/>
    </row>
    <row r="6556" spans="1:11" ht="15">
      <c r="A6556" s="5">
        <v>6497</v>
      </c>
      <c r="B6556" s="721"/>
      <c r="D6556" s="4" t="s">
        <v>1419</v>
      </c>
      <c r="F6556" s="4" t="s">
        <v>4914</v>
      </c>
      <c r="G6556" s="1" t="b">
        <f t="shared" ca="1" si="103"/>
        <v>1</v>
      </c>
      <c r="H6556" s="1505" t="str" cm="1">
        <f t="array" aca="1" ref="H6556" ca="1">IF(I6556&lt;&gt;"",INDIRECT("'"&amp;I6556&amp;"'!"&amp;J6556),"")</f>
        <v/>
      </c>
      <c r="I6556" s="1510"/>
      <c r="J6556" s="1506"/>
      <c r="K6556" s="4"/>
    </row>
    <row r="6557" spans="1:11" ht="15">
      <c r="A6557" s="5">
        <v>6498</v>
      </c>
      <c r="B6557" s="721"/>
      <c r="D6557" s="4" t="s">
        <v>1419</v>
      </c>
      <c r="F6557" s="4" t="s">
        <v>4914</v>
      </c>
      <c r="G6557" s="1" t="b">
        <f t="shared" ca="1" si="103"/>
        <v>1</v>
      </c>
      <c r="H6557" s="1505" t="str" cm="1">
        <f t="array" aca="1" ref="H6557" ca="1">IF(I6557&lt;&gt;"",INDIRECT("'"&amp;I6557&amp;"'!"&amp;J6557),"")</f>
        <v/>
      </c>
      <c r="I6557" s="1510"/>
      <c r="J6557" s="1506"/>
      <c r="K6557" s="4"/>
    </row>
    <row r="6558" spans="1:11" ht="15">
      <c r="A6558" s="5">
        <v>6499</v>
      </c>
      <c r="B6558" s="721"/>
      <c r="D6558" s="4" t="s">
        <v>1419</v>
      </c>
      <c r="F6558" s="4" t="s">
        <v>4914</v>
      </c>
      <c r="G6558" s="1" t="b">
        <f t="shared" ca="1" si="103"/>
        <v>1</v>
      </c>
      <c r="H6558" s="1505" t="str" cm="1">
        <f t="array" aca="1" ref="H6558" ca="1">IF(I6558&lt;&gt;"",INDIRECT("'"&amp;I6558&amp;"'!"&amp;J6558),"")</f>
        <v/>
      </c>
      <c r="I6558" s="1510"/>
      <c r="J6558" s="1506"/>
      <c r="K6558" s="4"/>
    </row>
    <row r="6559" spans="1:11" ht="15">
      <c r="A6559" s="5">
        <v>6500</v>
      </c>
      <c r="B6559" s="721"/>
      <c r="D6559" s="4" t="s">
        <v>1419</v>
      </c>
      <c r="F6559" s="4" t="s">
        <v>4914</v>
      </c>
      <c r="G6559" s="1" t="b">
        <f t="shared" ca="1" si="103"/>
        <v>1</v>
      </c>
      <c r="H6559" s="1505" t="str" cm="1">
        <f t="array" aca="1" ref="H6559" ca="1">IF(I6559&lt;&gt;"",INDIRECT("'"&amp;I6559&amp;"'!"&amp;J6559),"")</f>
        <v/>
      </c>
      <c r="I6559" s="1510"/>
      <c r="J6559" s="1506"/>
      <c r="K6559" s="4"/>
    </row>
    <row r="6560" spans="1:11" ht="15">
      <c r="A6560" s="5">
        <v>6501</v>
      </c>
      <c r="B6560" s="721"/>
      <c r="D6560" s="4" t="s">
        <v>1419</v>
      </c>
      <c r="F6560" s="4" t="s">
        <v>4914</v>
      </c>
      <c r="G6560" s="1" t="b">
        <f t="shared" ref="G6560:G6623" ca="1" si="104">H6560=B6560</f>
        <v>1</v>
      </c>
      <c r="H6560" s="1505" t="str" cm="1">
        <f t="array" aca="1" ref="H6560" ca="1">IF(I6560&lt;&gt;"",INDIRECT("'"&amp;I6560&amp;"'!"&amp;J6560),"")</f>
        <v/>
      </c>
      <c r="I6560" s="1510"/>
      <c r="J6560" s="1506"/>
      <c r="K6560" s="4"/>
    </row>
    <row r="6561" spans="1:11" ht="15">
      <c r="A6561" s="5">
        <v>6502</v>
      </c>
      <c r="B6561" s="721"/>
      <c r="D6561" s="4" t="s">
        <v>1419</v>
      </c>
      <c r="F6561" s="4" t="s">
        <v>4914</v>
      </c>
      <c r="G6561" s="1" t="b">
        <f t="shared" ca="1" si="104"/>
        <v>1</v>
      </c>
      <c r="H6561" s="1505" t="str" cm="1">
        <f t="array" aca="1" ref="H6561" ca="1">IF(I6561&lt;&gt;"",INDIRECT("'"&amp;I6561&amp;"'!"&amp;J6561),"")</f>
        <v/>
      </c>
      <c r="I6561" s="1510"/>
      <c r="J6561" s="1506"/>
      <c r="K6561" s="4"/>
    </row>
    <row r="6562" spans="1:11" ht="15">
      <c r="A6562" s="5">
        <v>6503</v>
      </c>
      <c r="B6562" s="721"/>
      <c r="D6562" s="4" t="s">
        <v>1419</v>
      </c>
      <c r="F6562" s="4" t="s">
        <v>4914</v>
      </c>
      <c r="G6562" s="1" t="b">
        <f t="shared" ca="1" si="104"/>
        <v>1</v>
      </c>
      <c r="H6562" s="1505" t="str" cm="1">
        <f t="array" aca="1" ref="H6562" ca="1">IF(I6562&lt;&gt;"",INDIRECT("'"&amp;I6562&amp;"'!"&amp;J6562),"")</f>
        <v/>
      </c>
      <c r="I6562" s="1510"/>
      <c r="J6562" s="1506"/>
      <c r="K6562" s="4"/>
    </row>
    <row r="6563" spans="1:11" ht="15">
      <c r="A6563" s="5">
        <v>6504</v>
      </c>
      <c r="B6563" s="721"/>
      <c r="D6563" s="4" t="s">
        <v>1419</v>
      </c>
      <c r="F6563" s="4" t="s">
        <v>4914</v>
      </c>
      <c r="G6563" s="1" t="b">
        <f t="shared" ca="1" si="104"/>
        <v>1</v>
      </c>
      <c r="H6563" s="1505" t="str" cm="1">
        <f t="array" aca="1" ref="H6563" ca="1">IF(I6563&lt;&gt;"",INDIRECT("'"&amp;I6563&amp;"'!"&amp;J6563),"")</f>
        <v/>
      </c>
      <c r="I6563" s="1510"/>
      <c r="J6563" s="1506"/>
      <c r="K6563" s="4"/>
    </row>
    <row r="6564" spans="1:11" ht="15">
      <c r="A6564" s="5">
        <v>6505</v>
      </c>
      <c r="B6564" s="721"/>
      <c r="D6564" s="4" t="s">
        <v>1419</v>
      </c>
      <c r="F6564" s="4" t="s">
        <v>4914</v>
      </c>
      <c r="G6564" s="1" t="b">
        <f t="shared" ca="1" si="104"/>
        <v>1</v>
      </c>
      <c r="H6564" s="1505" t="str" cm="1">
        <f t="array" aca="1" ref="H6564" ca="1">IF(I6564&lt;&gt;"",INDIRECT("'"&amp;I6564&amp;"'!"&amp;J6564),"")</f>
        <v/>
      </c>
      <c r="I6564" s="1510"/>
      <c r="J6564" s="1506"/>
      <c r="K6564" s="4"/>
    </row>
    <row r="6565" spans="1:11" ht="15">
      <c r="A6565" s="5">
        <v>6506</v>
      </c>
      <c r="B6565" s="721"/>
      <c r="D6565" s="4" t="s">
        <v>1419</v>
      </c>
      <c r="F6565" s="4" t="s">
        <v>4914</v>
      </c>
      <c r="G6565" s="1" t="b">
        <f t="shared" ca="1" si="104"/>
        <v>1</v>
      </c>
      <c r="H6565" s="1505" t="str" cm="1">
        <f t="array" aca="1" ref="H6565" ca="1">IF(I6565&lt;&gt;"",INDIRECT("'"&amp;I6565&amp;"'!"&amp;J6565),"")</f>
        <v/>
      </c>
      <c r="I6565" s="1510"/>
      <c r="J6565" s="1506"/>
      <c r="K6565" s="4"/>
    </row>
    <row r="6566" spans="1:11" ht="15">
      <c r="A6566" s="5">
        <v>6507</v>
      </c>
      <c r="B6566" s="721"/>
      <c r="D6566" s="4" t="s">
        <v>1419</v>
      </c>
      <c r="F6566" s="4" t="s">
        <v>4914</v>
      </c>
      <c r="G6566" s="1" t="b">
        <f t="shared" ca="1" si="104"/>
        <v>1</v>
      </c>
      <c r="H6566" s="1505" t="str" cm="1">
        <f t="array" aca="1" ref="H6566" ca="1">IF(I6566&lt;&gt;"",INDIRECT("'"&amp;I6566&amp;"'!"&amp;J6566),"")</f>
        <v/>
      </c>
      <c r="I6566" s="1510"/>
      <c r="J6566" s="1506"/>
      <c r="K6566" s="4"/>
    </row>
    <row r="6567" spans="1:11" ht="15">
      <c r="A6567" s="5">
        <v>6508</v>
      </c>
      <c r="B6567" s="721"/>
      <c r="D6567" s="4" t="s">
        <v>1419</v>
      </c>
      <c r="F6567" s="4" t="s">
        <v>4914</v>
      </c>
      <c r="G6567" s="1" t="b">
        <f t="shared" ca="1" si="104"/>
        <v>1</v>
      </c>
      <c r="H6567" s="1505" t="str" cm="1">
        <f t="array" aca="1" ref="H6567" ca="1">IF(I6567&lt;&gt;"",INDIRECT("'"&amp;I6567&amp;"'!"&amp;J6567),"")</f>
        <v/>
      </c>
      <c r="I6567" s="1510"/>
      <c r="J6567" s="1506"/>
      <c r="K6567" s="4"/>
    </row>
    <row r="6568" spans="1:11" ht="15">
      <c r="A6568" s="5">
        <v>6509</v>
      </c>
      <c r="B6568" s="721"/>
      <c r="D6568" s="4" t="s">
        <v>1419</v>
      </c>
      <c r="F6568" s="4" t="s">
        <v>4914</v>
      </c>
      <c r="G6568" s="1" t="b">
        <f t="shared" ca="1" si="104"/>
        <v>1</v>
      </c>
      <c r="H6568" s="1505" t="str" cm="1">
        <f t="array" aca="1" ref="H6568" ca="1">IF(I6568&lt;&gt;"",INDIRECT("'"&amp;I6568&amp;"'!"&amp;J6568),"")</f>
        <v/>
      </c>
      <c r="I6568" s="1510"/>
      <c r="J6568" s="1506"/>
      <c r="K6568" s="4"/>
    </row>
    <row r="6569" spans="1:11" ht="15">
      <c r="A6569" s="5">
        <v>6510</v>
      </c>
      <c r="B6569" s="721"/>
      <c r="D6569" s="4" t="s">
        <v>1419</v>
      </c>
      <c r="F6569" s="4" t="s">
        <v>4914</v>
      </c>
      <c r="G6569" s="1" t="b">
        <f t="shared" ca="1" si="104"/>
        <v>1</v>
      </c>
      <c r="H6569" s="1505" t="str" cm="1">
        <f t="array" aca="1" ref="H6569" ca="1">IF(I6569&lt;&gt;"",INDIRECT("'"&amp;I6569&amp;"'!"&amp;J6569),"")</f>
        <v/>
      </c>
      <c r="I6569" s="1510"/>
      <c r="J6569" s="1506"/>
      <c r="K6569" s="4"/>
    </row>
    <row r="6570" spans="1:11" ht="15">
      <c r="A6570" s="5">
        <v>6511</v>
      </c>
      <c r="B6570" s="721"/>
      <c r="D6570" s="4" t="s">
        <v>1419</v>
      </c>
      <c r="F6570" s="4" t="s">
        <v>4914</v>
      </c>
      <c r="G6570" s="1" t="b">
        <f t="shared" ca="1" si="104"/>
        <v>1</v>
      </c>
      <c r="H6570" s="1505" t="str" cm="1">
        <f t="array" aca="1" ref="H6570" ca="1">IF(I6570&lt;&gt;"",INDIRECT("'"&amp;I6570&amp;"'!"&amp;J6570),"")</f>
        <v/>
      </c>
      <c r="I6570" s="1510"/>
      <c r="J6570" s="1506"/>
      <c r="K6570" s="4"/>
    </row>
    <row r="6571" spans="1:11" ht="15">
      <c r="A6571" s="5">
        <v>6512</v>
      </c>
      <c r="B6571" s="721"/>
      <c r="D6571" s="4" t="s">
        <v>1419</v>
      </c>
      <c r="F6571" s="4" t="s">
        <v>4914</v>
      </c>
      <c r="G6571" s="1" t="b">
        <f t="shared" ca="1" si="104"/>
        <v>1</v>
      </c>
      <c r="H6571" s="1505" t="str" cm="1">
        <f t="array" aca="1" ref="H6571" ca="1">IF(I6571&lt;&gt;"",INDIRECT("'"&amp;I6571&amp;"'!"&amp;J6571),"")</f>
        <v/>
      </c>
      <c r="I6571" s="1510"/>
      <c r="J6571" s="1506"/>
      <c r="K6571" s="4"/>
    </row>
    <row r="6572" spans="1:11" ht="15">
      <c r="A6572" s="5">
        <v>6513</v>
      </c>
      <c r="B6572" s="721"/>
      <c r="D6572" s="4" t="s">
        <v>1419</v>
      </c>
      <c r="F6572" s="4" t="s">
        <v>4914</v>
      </c>
      <c r="G6572" s="1" t="b">
        <f t="shared" ca="1" si="104"/>
        <v>1</v>
      </c>
      <c r="H6572" s="1505" t="str" cm="1">
        <f t="array" aca="1" ref="H6572" ca="1">IF(I6572&lt;&gt;"",INDIRECT("'"&amp;I6572&amp;"'!"&amp;J6572),"")</f>
        <v/>
      </c>
      <c r="I6572" s="1510"/>
      <c r="J6572" s="1506"/>
      <c r="K6572" s="4"/>
    </row>
    <row r="6573" spans="1:11" ht="15">
      <c r="A6573" s="5">
        <v>6514</v>
      </c>
      <c r="B6573" s="721"/>
      <c r="D6573" s="4" t="s">
        <v>1419</v>
      </c>
      <c r="F6573" s="4" t="s">
        <v>4914</v>
      </c>
      <c r="G6573" s="1" t="b">
        <f t="shared" ca="1" si="104"/>
        <v>1</v>
      </c>
      <c r="H6573" s="1505" t="str" cm="1">
        <f t="array" aca="1" ref="H6573" ca="1">IF(I6573&lt;&gt;"",INDIRECT("'"&amp;I6573&amp;"'!"&amp;J6573),"")</f>
        <v/>
      </c>
      <c r="I6573" s="1510"/>
      <c r="J6573" s="1506"/>
      <c r="K6573" s="4"/>
    </row>
    <row r="6574" spans="1:11" ht="15">
      <c r="A6574" s="5">
        <v>6515</v>
      </c>
      <c r="B6574" s="721"/>
      <c r="D6574" s="4" t="s">
        <v>1419</v>
      </c>
      <c r="F6574" s="4" t="s">
        <v>4914</v>
      </c>
      <c r="G6574" s="1" t="b">
        <f t="shared" ca="1" si="104"/>
        <v>1</v>
      </c>
      <c r="H6574" s="1505" t="str" cm="1">
        <f t="array" aca="1" ref="H6574" ca="1">IF(I6574&lt;&gt;"",INDIRECT("'"&amp;I6574&amp;"'!"&amp;J6574),"")</f>
        <v/>
      </c>
      <c r="I6574" s="1510"/>
      <c r="J6574" s="1506"/>
      <c r="K6574" s="4"/>
    </row>
    <row r="6575" spans="1:11" ht="15">
      <c r="A6575" s="5">
        <v>6516</v>
      </c>
      <c r="B6575" s="721"/>
      <c r="D6575" s="4" t="s">
        <v>1419</v>
      </c>
      <c r="F6575" s="4" t="s">
        <v>4914</v>
      </c>
      <c r="G6575" s="1" t="b">
        <f t="shared" ca="1" si="104"/>
        <v>1</v>
      </c>
      <c r="H6575" s="1505" t="str" cm="1">
        <f t="array" aca="1" ref="H6575" ca="1">IF(I6575&lt;&gt;"",INDIRECT("'"&amp;I6575&amp;"'!"&amp;J6575),"")</f>
        <v/>
      </c>
      <c r="I6575" s="1510"/>
      <c r="J6575" s="1506"/>
      <c r="K6575" s="4"/>
    </row>
    <row r="6576" spans="1:11" ht="15">
      <c r="A6576" s="5">
        <v>6517</v>
      </c>
      <c r="B6576" s="721"/>
      <c r="D6576" s="4" t="s">
        <v>1419</v>
      </c>
      <c r="F6576" s="4" t="s">
        <v>4914</v>
      </c>
      <c r="G6576" s="1" t="b">
        <f t="shared" ca="1" si="104"/>
        <v>1</v>
      </c>
      <c r="H6576" s="1505" t="str" cm="1">
        <f t="array" aca="1" ref="H6576" ca="1">IF(I6576&lt;&gt;"",INDIRECT("'"&amp;I6576&amp;"'!"&amp;J6576),"")</f>
        <v/>
      </c>
      <c r="I6576" s="1510"/>
      <c r="J6576" s="1506"/>
      <c r="K6576" s="4"/>
    </row>
    <row r="6577" spans="1:11" ht="15">
      <c r="A6577" s="5">
        <v>6518</v>
      </c>
      <c r="B6577" s="721"/>
      <c r="D6577" s="4" t="s">
        <v>1419</v>
      </c>
      <c r="F6577" s="4" t="s">
        <v>4914</v>
      </c>
      <c r="G6577" s="1" t="b">
        <f t="shared" ca="1" si="104"/>
        <v>1</v>
      </c>
      <c r="H6577" s="1505" t="str" cm="1">
        <f t="array" aca="1" ref="H6577" ca="1">IF(I6577&lt;&gt;"",INDIRECT("'"&amp;I6577&amp;"'!"&amp;J6577),"")</f>
        <v/>
      </c>
      <c r="I6577" s="1510"/>
      <c r="J6577" s="1506"/>
      <c r="K6577" s="4"/>
    </row>
    <row r="6578" spans="1:11" ht="15">
      <c r="A6578" s="5">
        <v>6519</v>
      </c>
      <c r="B6578" s="721"/>
      <c r="D6578" s="4" t="s">
        <v>1419</v>
      </c>
      <c r="F6578" s="4" t="s">
        <v>4914</v>
      </c>
      <c r="G6578" s="1" t="b">
        <f t="shared" ca="1" si="104"/>
        <v>1</v>
      </c>
      <c r="H6578" s="1505" t="str" cm="1">
        <f t="array" aca="1" ref="H6578" ca="1">IF(I6578&lt;&gt;"",INDIRECT("'"&amp;I6578&amp;"'!"&amp;J6578),"")</f>
        <v/>
      </c>
      <c r="I6578" s="1510"/>
      <c r="J6578" s="1506"/>
      <c r="K6578" s="4"/>
    </row>
    <row r="6579" spans="1:11" ht="15">
      <c r="A6579" s="5">
        <v>6520</v>
      </c>
      <c r="B6579" s="721"/>
      <c r="D6579" s="4" t="s">
        <v>1419</v>
      </c>
      <c r="F6579" s="4" t="s">
        <v>4914</v>
      </c>
      <c r="G6579" s="1" t="b">
        <f t="shared" ca="1" si="104"/>
        <v>1</v>
      </c>
      <c r="H6579" s="1505" t="str" cm="1">
        <f t="array" aca="1" ref="H6579" ca="1">IF(I6579&lt;&gt;"",INDIRECT("'"&amp;I6579&amp;"'!"&amp;J6579),"")</f>
        <v/>
      </c>
      <c r="I6579" s="1510"/>
      <c r="J6579" s="1506"/>
      <c r="K6579" s="4"/>
    </row>
    <row r="6580" spans="1:11" ht="15">
      <c r="A6580" s="5">
        <v>6521</v>
      </c>
      <c r="B6580" s="721"/>
      <c r="D6580" s="4" t="s">
        <v>1419</v>
      </c>
      <c r="F6580" s="4" t="s">
        <v>4914</v>
      </c>
      <c r="G6580" s="1" t="b">
        <f t="shared" ca="1" si="104"/>
        <v>1</v>
      </c>
      <c r="H6580" s="1505" t="str" cm="1">
        <f t="array" aca="1" ref="H6580" ca="1">IF(I6580&lt;&gt;"",INDIRECT("'"&amp;I6580&amp;"'!"&amp;J6580),"")</f>
        <v/>
      </c>
      <c r="I6580" s="1510"/>
      <c r="J6580" s="1506"/>
      <c r="K6580" s="4"/>
    </row>
    <row r="6581" spans="1:11" ht="15">
      <c r="A6581" s="5">
        <v>6522</v>
      </c>
      <c r="B6581" s="721"/>
      <c r="D6581" s="4" t="s">
        <v>1419</v>
      </c>
      <c r="F6581" s="4" t="s">
        <v>4914</v>
      </c>
      <c r="G6581" s="1" t="b">
        <f t="shared" ca="1" si="104"/>
        <v>1</v>
      </c>
      <c r="H6581" s="1505" t="str" cm="1">
        <f t="array" aca="1" ref="H6581" ca="1">IF(I6581&lt;&gt;"",INDIRECT("'"&amp;I6581&amp;"'!"&amp;J6581),"")</f>
        <v/>
      </c>
      <c r="I6581" s="1510"/>
      <c r="J6581" s="1506"/>
      <c r="K6581" s="4"/>
    </row>
    <row r="6582" spans="1:11" ht="15">
      <c r="A6582" s="5">
        <v>6523</v>
      </c>
      <c r="B6582" s="721"/>
      <c r="D6582" s="4" t="s">
        <v>1419</v>
      </c>
      <c r="F6582" s="4" t="s">
        <v>4914</v>
      </c>
      <c r="G6582" s="1" t="b">
        <f t="shared" ca="1" si="104"/>
        <v>1</v>
      </c>
      <c r="H6582" s="1505" t="str" cm="1">
        <f t="array" aca="1" ref="H6582" ca="1">IF(I6582&lt;&gt;"",INDIRECT("'"&amp;I6582&amp;"'!"&amp;J6582),"")</f>
        <v/>
      </c>
      <c r="I6582" s="1510"/>
      <c r="J6582" s="1506"/>
      <c r="K6582" s="4"/>
    </row>
    <row r="6583" spans="1:11" ht="15">
      <c r="A6583" s="5">
        <v>6524</v>
      </c>
      <c r="B6583" s="721"/>
      <c r="D6583" s="4" t="s">
        <v>1419</v>
      </c>
      <c r="F6583" s="4" t="s">
        <v>4914</v>
      </c>
      <c r="G6583" s="1" t="b">
        <f t="shared" ca="1" si="104"/>
        <v>1</v>
      </c>
      <c r="H6583" s="1505" t="str" cm="1">
        <f t="array" aca="1" ref="H6583" ca="1">IF(I6583&lt;&gt;"",INDIRECT("'"&amp;I6583&amp;"'!"&amp;J6583),"")</f>
        <v/>
      </c>
      <c r="I6583" s="1510"/>
      <c r="J6583" s="1506"/>
      <c r="K6583" s="4"/>
    </row>
    <row r="6584" spans="1:11" ht="15">
      <c r="A6584" s="5">
        <v>6525</v>
      </c>
      <c r="B6584" s="721"/>
      <c r="D6584" s="4" t="s">
        <v>1419</v>
      </c>
      <c r="F6584" s="4" t="s">
        <v>4914</v>
      </c>
      <c r="G6584" s="1" t="b">
        <f t="shared" ca="1" si="104"/>
        <v>1</v>
      </c>
      <c r="H6584" s="1505" t="str" cm="1">
        <f t="array" aca="1" ref="H6584" ca="1">IF(I6584&lt;&gt;"",INDIRECT("'"&amp;I6584&amp;"'!"&amp;J6584),"")</f>
        <v/>
      </c>
      <c r="I6584" s="1510"/>
      <c r="J6584" s="1506"/>
      <c r="K6584" s="4"/>
    </row>
    <row r="6585" spans="1:11" ht="15">
      <c r="A6585" s="5">
        <v>6526</v>
      </c>
      <c r="B6585" s="721"/>
      <c r="D6585" s="4" t="s">
        <v>1419</v>
      </c>
      <c r="F6585" s="4" t="s">
        <v>4914</v>
      </c>
      <c r="G6585" s="1" t="b">
        <f t="shared" ca="1" si="104"/>
        <v>1</v>
      </c>
      <c r="H6585" s="1505" t="str" cm="1">
        <f t="array" aca="1" ref="H6585" ca="1">IF(I6585&lt;&gt;"",INDIRECT("'"&amp;I6585&amp;"'!"&amp;J6585),"")</f>
        <v/>
      </c>
      <c r="I6585" s="1510"/>
      <c r="J6585" s="1506"/>
      <c r="K6585" s="4"/>
    </row>
    <row r="6586" spans="1:11" ht="15">
      <c r="A6586" s="5">
        <v>6527</v>
      </c>
      <c r="B6586" s="721"/>
      <c r="D6586" s="4" t="s">
        <v>1419</v>
      </c>
      <c r="F6586" s="4" t="s">
        <v>4914</v>
      </c>
      <c r="G6586" s="1" t="b">
        <f t="shared" ca="1" si="104"/>
        <v>1</v>
      </c>
      <c r="H6586" s="1505" t="str" cm="1">
        <f t="array" aca="1" ref="H6586" ca="1">IF(I6586&lt;&gt;"",INDIRECT("'"&amp;I6586&amp;"'!"&amp;J6586),"")</f>
        <v/>
      </c>
      <c r="I6586" s="1510"/>
      <c r="J6586" s="1506"/>
      <c r="K6586" s="4"/>
    </row>
    <row r="6587" spans="1:11" ht="15">
      <c r="A6587" s="5">
        <v>6528</v>
      </c>
      <c r="B6587" s="721"/>
      <c r="D6587" s="4" t="s">
        <v>1419</v>
      </c>
      <c r="F6587" s="4" t="s">
        <v>4914</v>
      </c>
      <c r="G6587" s="1" t="b">
        <f t="shared" ca="1" si="104"/>
        <v>1</v>
      </c>
      <c r="H6587" s="1505" t="str" cm="1">
        <f t="array" aca="1" ref="H6587" ca="1">IF(I6587&lt;&gt;"",INDIRECT("'"&amp;I6587&amp;"'!"&amp;J6587),"")</f>
        <v/>
      </c>
      <c r="I6587" s="1510"/>
      <c r="J6587" s="1506"/>
      <c r="K6587" s="4"/>
    </row>
    <row r="6588" spans="1:11" ht="15">
      <c r="A6588" s="5">
        <v>6529</v>
      </c>
      <c r="B6588" s="721"/>
      <c r="D6588" s="4" t="s">
        <v>1419</v>
      </c>
      <c r="F6588" s="4" t="s">
        <v>4914</v>
      </c>
      <c r="G6588" s="1" t="b">
        <f t="shared" ca="1" si="104"/>
        <v>1</v>
      </c>
      <c r="H6588" s="1505" t="str" cm="1">
        <f t="array" aca="1" ref="H6588" ca="1">IF(I6588&lt;&gt;"",INDIRECT("'"&amp;I6588&amp;"'!"&amp;J6588),"")</f>
        <v/>
      </c>
      <c r="I6588" s="1510"/>
      <c r="J6588" s="1506"/>
      <c r="K6588" s="4"/>
    </row>
    <row r="6589" spans="1:11" ht="15">
      <c r="A6589" s="5">
        <v>6530</v>
      </c>
      <c r="B6589" s="721"/>
      <c r="D6589" s="4" t="s">
        <v>1419</v>
      </c>
      <c r="F6589" s="4" t="s">
        <v>4914</v>
      </c>
      <c r="G6589" s="1" t="b">
        <f t="shared" ca="1" si="104"/>
        <v>1</v>
      </c>
      <c r="H6589" s="1505" t="str" cm="1">
        <f t="array" aca="1" ref="H6589" ca="1">IF(I6589&lt;&gt;"",INDIRECT("'"&amp;I6589&amp;"'!"&amp;J6589),"")</f>
        <v/>
      </c>
      <c r="I6589" s="1510"/>
      <c r="J6589" s="1506"/>
      <c r="K6589" s="4"/>
    </row>
    <row r="6590" spans="1:11" ht="15">
      <c r="A6590" s="5">
        <v>6531</v>
      </c>
      <c r="B6590" s="721"/>
      <c r="D6590" s="4" t="s">
        <v>1419</v>
      </c>
      <c r="F6590" s="4" t="s">
        <v>4914</v>
      </c>
      <c r="G6590" s="1" t="b">
        <f t="shared" ca="1" si="104"/>
        <v>1</v>
      </c>
      <c r="H6590" s="1505" t="str" cm="1">
        <f t="array" aca="1" ref="H6590" ca="1">IF(I6590&lt;&gt;"",INDIRECT("'"&amp;I6590&amp;"'!"&amp;J6590),"")</f>
        <v/>
      </c>
      <c r="I6590" s="1510"/>
      <c r="J6590" s="1506"/>
      <c r="K6590" s="4"/>
    </row>
    <row r="6591" spans="1:11" ht="15">
      <c r="A6591" s="5">
        <v>6532</v>
      </c>
      <c r="B6591" s="721"/>
      <c r="D6591" s="4" t="s">
        <v>1419</v>
      </c>
      <c r="F6591" s="4" t="s">
        <v>4914</v>
      </c>
      <c r="G6591" s="1" t="b">
        <f t="shared" ca="1" si="104"/>
        <v>1</v>
      </c>
      <c r="H6591" s="1505" t="str" cm="1">
        <f t="array" aca="1" ref="H6591" ca="1">IF(I6591&lt;&gt;"",INDIRECT("'"&amp;I6591&amp;"'!"&amp;J6591),"")</f>
        <v/>
      </c>
      <c r="I6591" s="1510"/>
      <c r="J6591" s="1506"/>
      <c r="K6591" s="4"/>
    </row>
    <row r="6592" spans="1:11" ht="15">
      <c r="A6592" s="5">
        <v>6533</v>
      </c>
      <c r="B6592" s="721"/>
      <c r="D6592" s="4" t="s">
        <v>1419</v>
      </c>
      <c r="F6592" s="4" t="s">
        <v>4914</v>
      </c>
      <c r="G6592" s="1" t="b">
        <f t="shared" ca="1" si="104"/>
        <v>1</v>
      </c>
      <c r="H6592" s="1505" t="str" cm="1">
        <f t="array" aca="1" ref="H6592" ca="1">IF(I6592&lt;&gt;"",INDIRECT("'"&amp;I6592&amp;"'!"&amp;J6592),"")</f>
        <v/>
      </c>
      <c r="I6592" s="1510"/>
      <c r="J6592" s="1506"/>
      <c r="K6592" s="4"/>
    </row>
    <row r="6593" spans="1:11" ht="15">
      <c r="A6593" s="5">
        <v>6534</v>
      </c>
      <c r="B6593" s="721"/>
      <c r="D6593" s="4" t="s">
        <v>1419</v>
      </c>
      <c r="F6593" s="4" t="s">
        <v>4914</v>
      </c>
      <c r="G6593" s="1" t="b">
        <f t="shared" ca="1" si="104"/>
        <v>1</v>
      </c>
      <c r="H6593" s="1505" t="str" cm="1">
        <f t="array" aca="1" ref="H6593" ca="1">IF(I6593&lt;&gt;"",INDIRECT("'"&amp;I6593&amp;"'!"&amp;J6593),"")</f>
        <v/>
      </c>
      <c r="I6593" s="1510"/>
      <c r="J6593" s="1506"/>
      <c r="K6593" s="4"/>
    </row>
    <row r="6594" spans="1:11" ht="15">
      <c r="A6594" s="5">
        <v>6535</v>
      </c>
      <c r="B6594" s="721"/>
      <c r="D6594" s="4" t="s">
        <v>1419</v>
      </c>
      <c r="F6594" s="4" t="s">
        <v>4914</v>
      </c>
      <c r="G6594" s="1" t="b">
        <f t="shared" ca="1" si="104"/>
        <v>1</v>
      </c>
      <c r="H6594" s="1505" t="str" cm="1">
        <f t="array" aca="1" ref="H6594" ca="1">IF(I6594&lt;&gt;"",INDIRECT("'"&amp;I6594&amp;"'!"&amp;J6594),"")</f>
        <v/>
      </c>
      <c r="I6594" s="1510"/>
      <c r="J6594" s="1506"/>
      <c r="K6594" s="4"/>
    </row>
    <row r="6595" spans="1:11" ht="15">
      <c r="A6595" s="5">
        <v>6536</v>
      </c>
      <c r="B6595" s="721"/>
      <c r="D6595" s="4" t="s">
        <v>1419</v>
      </c>
      <c r="F6595" s="4" t="s">
        <v>4914</v>
      </c>
      <c r="G6595" s="1" t="b">
        <f t="shared" ca="1" si="104"/>
        <v>1</v>
      </c>
      <c r="H6595" s="1505" t="str" cm="1">
        <f t="array" aca="1" ref="H6595" ca="1">IF(I6595&lt;&gt;"",INDIRECT("'"&amp;I6595&amp;"'!"&amp;J6595),"")</f>
        <v/>
      </c>
      <c r="I6595" s="1510"/>
      <c r="J6595" s="1506"/>
      <c r="K6595" s="4"/>
    </row>
    <row r="6596" spans="1:11" ht="15">
      <c r="A6596" s="5">
        <v>6537</v>
      </c>
      <c r="B6596" s="721"/>
      <c r="D6596" s="4" t="s">
        <v>1419</v>
      </c>
      <c r="F6596" s="4" t="s">
        <v>4914</v>
      </c>
      <c r="G6596" s="1" t="b">
        <f t="shared" ca="1" si="104"/>
        <v>1</v>
      </c>
      <c r="H6596" s="1505" t="str" cm="1">
        <f t="array" aca="1" ref="H6596" ca="1">IF(I6596&lt;&gt;"",INDIRECT("'"&amp;I6596&amp;"'!"&amp;J6596),"")</f>
        <v/>
      </c>
      <c r="I6596" s="1510"/>
      <c r="J6596" s="1506"/>
      <c r="K6596" s="4"/>
    </row>
    <row r="6597" spans="1:11" ht="15">
      <c r="A6597" s="5">
        <v>6538</v>
      </c>
      <c r="B6597" s="721"/>
      <c r="D6597" s="4" t="s">
        <v>1419</v>
      </c>
      <c r="F6597" s="4" t="s">
        <v>4914</v>
      </c>
      <c r="G6597" s="1" t="b">
        <f t="shared" ca="1" si="104"/>
        <v>1</v>
      </c>
      <c r="H6597" s="1505" t="str" cm="1">
        <f t="array" aca="1" ref="H6597" ca="1">IF(I6597&lt;&gt;"",INDIRECT("'"&amp;I6597&amp;"'!"&amp;J6597),"")</f>
        <v/>
      </c>
      <c r="I6597" s="1510"/>
      <c r="J6597" s="1506"/>
      <c r="K6597" s="4"/>
    </row>
    <row r="6598" spans="1:11" ht="15">
      <c r="A6598" s="5">
        <v>6539</v>
      </c>
      <c r="B6598" s="721"/>
      <c r="D6598" s="4" t="s">
        <v>1419</v>
      </c>
      <c r="F6598" s="4" t="s">
        <v>4914</v>
      </c>
      <c r="G6598" s="1" t="b">
        <f t="shared" ca="1" si="104"/>
        <v>1</v>
      </c>
      <c r="H6598" s="1505" t="str" cm="1">
        <f t="array" aca="1" ref="H6598" ca="1">IF(I6598&lt;&gt;"",INDIRECT("'"&amp;I6598&amp;"'!"&amp;J6598),"")</f>
        <v/>
      </c>
      <c r="I6598" s="1510"/>
      <c r="J6598" s="1506"/>
      <c r="K6598" s="4"/>
    </row>
    <row r="6599" spans="1:11" ht="15">
      <c r="A6599" s="5">
        <v>6540</v>
      </c>
      <c r="B6599" s="721"/>
      <c r="D6599" s="4" t="s">
        <v>1419</v>
      </c>
      <c r="F6599" s="4" t="s">
        <v>4914</v>
      </c>
      <c r="G6599" s="1" t="b">
        <f t="shared" ca="1" si="104"/>
        <v>1</v>
      </c>
      <c r="H6599" s="1505" t="str" cm="1">
        <f t="array" aca="1" ref="H6599" ca="1">IF(I6599&lt;&gt;"",INDIRECT("'"&amp;I6599&amp;"'!"&amp;J6599),"")</f>
        <v/>
      </c>
      <c r="I6599" s="1510"/>
      <c r="J6599" s="1506"/>
      <c r="K6599" s="4"/>
    </row>
    <row r="6600" spans="1:11" ht="15">
      <c r="A6600" s="5">
        <v>6541</v>
      </c>
      <c r="B6600" s="721"/>
      <c r="D6600" s="4" t="s">
        <v>1419</v>
      </c>
      <c r="F6600" s="4" t="s">
        <v>4914</v>
      </c>
      <c r="G6600" s="1" t="b">
        <f t="shared" ca="1" si="104"/>
        <v>1</v>
      </c>
      <c r="H6600" s="1505" t="str" cm="1">
        <f t="array" aca="1" ref="H6600" ca="1">IF(I6600&lt;&gt;"",INDIRECT("'"&amp;I6600&amp;"'!"&amp;J6600),"")</f>
        <v/>
      </c>
      <c r="I6600" s="1510"/>
      <c r="J6600" s="1506"/>
      <c r="K6600" s="4"/>
    </row>
    <row r="6601" spans="1:11" ht="15">
      <c r="A6601" s="5">
        <v>6542</v>
      </c>
      <c r="B6601" s="721"/>
      <c r="D6601" s="4" t="s">
        <v>1419</v>
      </c>
      <c r="F6601" s="4" t="s">
        <v>4914</v>
      </c>
      <c r="G6601" s="1" t="b">
        <f t="shared" ca="1" si="104"/>
        <v>1</v>
      </c>
      <c r="H6601" s="1505" t="str" cm="1">
        <f t="array" aca="1" ref="H6601" ca="1">IF(I6601&lt;&gt;"",INDIRECT("'"&amp;I6601&amp;"'!"&amp;J6601),"")</f>
        <v/>
      </c>
      <c r="I6601" s="1510"/>
      <c r="J6601" s="1506"/>
      <c r="K6601" s="4"/>
    </row>
    <row r="6602" spans="1:11" ht="15">
      <c r="A6602" s="5">
        <v>6543</v>
      </c>
      <c r="B6602" s="721"/>
      <c r="D6602" s="4" t="s">
        <v>1419</v>
      </c>
      <c r="F6602" s="4" t="s">
        <v>4914</v>
      </c>
      <c r="G6602" s="1" t="b">
        <f t="shared" ca="1" si="104"/>
        <v>1</v>
      </c>
      <c r="H6602" s="1505" t="str" cm="1">
        <f t="array" aca="1" ref="H6602" ca="1">IF(I6602&lt;&gt;"",INDIRECT("'"&amp;I6602&amp;"'!"&amp;J6602),"")</f>
        <v/>
      </c>
      <c r="I6602" s="1510"/>
      <c r="J6602" s="1506"/>
      <c r="K6602" s="4"/>
    </row>
    <row r="6603" spans="1:11" ht="15">
      <c r="A6603" s="5">
        <v>6544</v>
      </c>
      <c r="B6603" s="721"/>
      <c r="D6603" s="4" t="s">
        <v>1419</v>
      </c>
      <c r="F6603" s="4" t="s">
        <v>4914</v>
      </c>
      <c r="G6603" s="1" t="b">
        <f t="shared" ca="1" si="104"/>
        <v>1</v>
      </c>
      <c r="H6603" s="1505" t="str" cm="1">
        <f t="array" aca="1" ref="H6603" ca="1">IF(I6603&lt;&gt;"",INDIRECT("'"&amp;I6603&amp;"'!"&amp;J6603),"")</f>
        <v/>
      </c>
      <c r="I6603" s="1510"/>
      <c r="J6603" s="1506"/>
      <c r="K6603" s="4"/>
    </row>
    <row r="6604" spans="1:11" ht="15">
      <c r="A6604" s="5">
        <v>6545</v>
      </c>
      <c r="B6604" s="721"/>
      <c r="D6604" s="4" t="s">
        <v>1419</v>
      </c>
      <c r="F6604" s="4" t="s">
        <v>4914</v>
      </c>
      <c r="G6604" s="1" t="b">
        <f t="shared" ca="1" si="104"/>
        <v>1</v>
      </c>
      <c r="H6604" s="1505" t="str" cm="1">
        <f t="array" aca="1" ref="H6604" ca="1">IF(I6604&lt;&gt;"",INDIRECT("'"&amp;I6604&amp;"'!"&amp;J6604),"")</f>
        <v/>
      </c>
      <c r="I6604" s="1510"/>
      <c r="J6604" s="1506"/>
      <c r="K6604" s="4"/>
    </row>
    <row r="6605" spans="1:11" ht="15">
      <c r="A6605" s="5">
        <v>6546</v>
      </c>
      <c r="B6605" s="721"/>
      <c r="D6605" s="4" t="s">
        <v>1419</v>
      </c>
      <c r="F6605" s="4" t="s">
        <v>4914</v>
      </c>
      <c r="G6605" s="1" t="b">
        <f t="shared" ca="1" si="104"/>
        <v>1</v>
      </c>
      <c r="H6605" s="1505" t="str" cm="1">
        <f t="array" aca="1" ref="H6605" ca="1">IF(I6605&lt;&gt;"",INDIRECT("'"&amp;I6605&amp;"'!"&amp;J6605),"")</f>
        <v/>
      </c>
      <c r="I6605" s="1510"/>
      <c r="J6605" s="1506"/>
      <c r="K6605" s="4"/>
    </row>
    <row r="6606" spans="1:11" ht="15">
      <c r="A6606" s="5">
        <v>6547</v>
      </c>
      <c r="B6606" s="721"/>
      <c r="D6606" s="4" t="s">
        <v>1419</v>
      </c>
      <c r="F6606" s="4" t="s">
        <v>4914</v>
      </c>
      <c r="G6606" s="1" t="b">
        <f t="shared" ca="1" si="104"/>
        <v>1</v>
      </c>
      <c r="H6606" s="1505" t="str" cm="1">
        <f t="array" aca="1" ref="H6606" ca="1">IF(I6606&lt;&gt;"",INDIRECT("'"&amp;I6606&amp;"'!"&amp;J6606),"")</f>
        <v/>
      </c>
      <c r="I6606" s="1510"/>
      <c r="J6606" s="1506"/>
      <c r="K6606" s="4"/>
    </row>
    <row r="6607" spans="1:11" ht="15">
      <c r="A6607" s="5">
        <v>6548</v>
      </c>
      <c r="B6607" s="721"/>
      <c r="D6607" s="4" t="s">
        <v>1419</v>
      </c>
      <c r="F6607" s="4" t="s">
        <v>4914</v>
      </c>
      <c r="G6607" s="1" t="b">
        <f t="shared" ca="1" si="104"/>
        <v>1</v>
      </c>
      <c r="H6607" s="1505" t="str" cm="1">
        <f t="array" aca="1" ref="H6607" ca="1">IF(I6607&lt;&gt;"",INDIRECT("'"&amp;I6607&amp;"'!"&amp;J6607),"")</f>
        <v/>
      </c>
      <c r="I6607" s="1510"/>
      <c r="J6607" s="1506"/>
      <c r="K6607" s="4"/>
    </row>
    <row r="6608" spans="1:11" ht="15">
      <c r="A6608" s="5">
        <v>6549</v>
      </c>
      <c r="B6608" s="721"/>
      <c r="D6608" s="4" t="s">
        <v>1419</v>
      </c>
      <c r="F6608" s="4" t="s">
        <v>4914</v>
      </c>
      <c r="G6608" s="1" t="b">
        <f t="shared" ca="1" si="104"/>
        <v>1</v>
      </c>
      <c r="H6608" s="1505" t="str" cm="1">
        <f t="array" aca="1" ref="H6608" ca="1">IF(I6608&lt;&gt;"",INDIRECT("'"&amp;I6608&amp;"'!"&amp;J6608),"")</f>
        <v/>
      </c>
      <c r="I6608" s="1510"/>
      <c r="J6608" s="1506"/>
      <c r="K6608" s="4"/>
    </row>
    <row r="6609" spans="1:11" ht="15">
      <c r="A6609" s="5">
        <v>6550</v>
      </c>
      <c r="B6609" s="721"/>
      <c r="D6609" s="4" t="s">
        <v>1419</v>
      </c>
      <c r="F6609" s="4" t="s">
        <v>4914</v>
      </c>
      <c r="G6609" s="1" t="b">
        <f t="shared" ca="1" si="104"/>
        <v>1</v>
      </c>
      <c r="H6609" s="1505" t="str" cm="1">
        <f t="array" aca="1" ref="H6609" ca="1">IF(I6609&lt;&gt;"",INDIRECT("'"&amp;I6609&amp;"'!"&amp;J6609),"")</f>
        <v/>
      </c>
      <c r="I6609" s="1510"/>
      <c r="J6609" s="1506"/>
      <c r="K6609" s="4"/>
    </row>
    <row r="6610" spans="1:11" ht="15">
      <c r="A6610" s="5">
        <v>6551</v>
      </c>
      <c r="B6610" s="721"/>
      <c r="D6610" s="4" t="s">
        <v>1419</v>
      </c>
      <c r="F6610" s="4" t="s">
        <v>4914</v>
      </c>
      <c r="G6610" s="1" t="b">
        <f t="shared" ca="1" si="104"/>
        <v>1</v>
      </c>
      <c r="H6610" s="1505" t="str" cm="1">
        <f t="array" aca="1" ref="H6610" ca="1">IF(I6610&lt;&gt;"",INDIRECT("'"&amp;I6610&amp;"'!"&amp;J6610),"")</f>
        <v/>
      </c>
      <c r="I6610" s="1510"/>
      <c r="J6610" s="1506"/>
      <c r="K6610" s="4"/>
    </row>
    <row r="6611" spans="1:11" ht="15">
      <c r="A6611" s="5">
        <v>6552</v>
      </c>
      <c r="B6611" s="721"/>
      <c r="D6611" s="4" t="s">
        <v>1419</v>
      </c>
      <c r="F6611" s="4" t="s">
        <v>4914</v>
      </c>
      <c r="G6611" s="1" t="b">
        <f t="shared" ca="1" si="104"/>
        <v>1</v>
      </c>
      <c r="H6611" s="1505" t="str" cm="1">
        <f t="array" aca="1" ref="H6611" ca="1">IF(I6611&lt;&gt;"",INDIRECT("'"&amp;I6611&amp;"'!"&amp;J6611),"")</f>
        <v/>
      </c>
      <c r="I6611" s="1510"/>
      <c r="J6611" s="1506"/>
      <c r="K6611" s="4"/>
    </row>
    <row r="6612" spans="1:11" ht="15">
      <c r="A6612">
        <v>6553</v>
      </c>
      <c r="B6612" s="721">
        <f>'Revenues 10-15'!C226</f>
        <v>0</v>
      </c>
      <c r="D6612" s="2" t="s">
        <v>151</v>
      </c>
      <c r="F6612" s="4"/>
      <c r="G6612" s="1" t="b">
        <f t="shared" ca="1" si="104"/>
        <v>1</v>
      </c>
      <c r="H6612" s="1505" cm="1">
        <f t="array" aca="1" ref="H6612" ca="1">IF(I6612&lt;&gt;"",INDIRECT("'"&amp;I6612&amp;"'!"&amp;J6612),"")</f>
        <v>0</v>
      </c>
      <c r="I6612" s="1510" t="s">
        <v>5915</v>
      </c>
      <c r="J6612" s="1506" t="s">
        <v>6445</v>
      </c>
      <c r="K6612" s="4"/>
    </row>
    <row r="6613" spans="1:11" ht="15">
      <c r="A6613">
        <v>6554</v>
      </c>
      <c r="B6613" s="721">
        <f>'Revenues 10-15'!D226</f>
        <v>0</v>
      </c>
      <c r="D6613" s="2" t="s">
        <v>151</v>
      </c>
      <c r="F6613" s="4"/>
      <c r="G6613" s="1" t="b">
        <f t="shared" ca="1" si="104"/>
        <v>1</v>
      </c>
      <c r="H6613" s="1505" cm="1">
        <f t="array" aca="1" ref="H6613" ca="1">IF(I6613&lt;&gt;"",INDIRECT("'"&amp;I6613&amp;"'!"&amp;J6613),"")</f>
        <v>0</v>
      </c>
      <c r="I6613" s="1510" t="s">
        <v>5915</v>
      </c>
      <c r="J6613" s="1506" t="s">
        <v>5395</v>
      </c>
      <c r="K6613" s="4"/>
    </row>
    <row r="6614" spans="1:11" ht="15">
      <c r="A6614">
        <v>6555</v>
      </c>
      <c r="B6614" s="721">
        <f>'Revenues 10-15'!E226</f>
        <v>0</v>
      </c>
      <c r="D6614" s="2" t="s">
        <v>151</v>
      </c>
      <c r="F6614" s="4"/>
      <c r="G6614" s="1" t="b">
        <f t="shared" ca="1" si="104"/>
        <v>1</v>
      </c>
      <c r="H6614" s="1505" cm="1">
        <f t="array" aca="1" ref="H6614" ca="1">IF(I6614&lt;&gt;"",INDIRECT("'"&amp;I6614&amp;"'!"&amp;J6614),"")</f>
        <v>0</v>
      </c>
      <c r="I6614" s="1510" t="s">
        <v>5915</v>
      </c>
      <c r="J6614" s="1506" t="s">
        <v>6446</v>
      </c>
      <c r="K6614" s="4"/>
    </row>
    <row r="6615" spans="1:11" ht="15">
      <c r="A6615">
        <v>6556</v>
      </c>
      <c r="B6615" s="721">
        <f>'Revenues 10-15'!F226</f>
        <v>0</v>
      </c>
      <c r="D6615" s="2" t="s">
        <v>151</v>
      </c>
      <c r="F6615" s="4"/>
      <c r="G6615" s="1" t="b">
        <f t="shared" ca="1" si="104"/>
        <v>1</v>
      </c>
      <c r="H6615" s="1505" cm="1">
        <f t="array" aca="1" ref="H6615" ca="1">IF(I6615&lt;&gt;"",INDIRECT("'"&amp;I6615&amp;"'!"&amp;J6615),"")</f>
        <v>0</v>
      </c>
      <c r="I6615" s="1510" t="s">
        <v>5915</v>
      </c>
      <c r="J6615" s="1506" t="s">
        <v>6447</v>
      </c>
      <c r="K6615" s="4"/>
    </row>
    <row r="6616" spans="1:11" ht="15">
      <c r="A6616">
        <v>6557</v>
      </c>
      <c r="B6616" s="721">
        <f>'Revenues 10-15'!G226</f>
        <v>0</v>
      </c>
      <c r="D6616" s="2" t="s">
        <v>151</v>
      </c>
      <c r="F6616" s="4"/>
      <c r="G6616" s="1" t="b">
        <f t="shared" ca="1" si="104"/>
        <v>1</v>
      </c>
      <c r="H6616" s="1505" cm="1">
        <f t="array" aca="1" ref="H6616" ca="1">IF(I6616&lt;&gt;"",INDIRECT("'"&amp;I6616&amp;"'!"&amp;J6616),"")</f>
        <v>0</v>
      </c>
      <c r="I6616" s="1510" t="s">
        <v>5915</v>
      </c>
      <c r="J6616" s="1506" t="s">
        <v>6448</v>
      </c>
      <c r="K6616" s="4"/>
    </row>
    <row r="6617" spans="1:11" ht="15">
      <c r="A6617">
        <v>6558</v>
      </c>
      <c r="B6617" s="721">
        <f>'Revenues 10-15'!H226</f>
        <v>0</v>
      </c>
      <c r="D6617" s="2" t="s">
        <v>151</v>
      </c>
      <c r="F6617" s="4"/>
      <c r="G6617" s="1" t="b">
        <f t="shared" ca="1" si="104"/>
        <v>1</v>
      </c>
      <c r="H6617" s="1505" cm="1">
        <f t="array" aca="1" ref="H6617" ca="1">IF(I6617&lt;&gt;"",INDIRECT("'"&amp;I6617&amp;"'!"&amp;J6617),"")</f>
        <v>0</v>
      </c>
      <c r="I6617" s="1510" t="s">
        <v>5915</v>
      </c>
      <c r="J6617" s="1506" t="s">
        <v>6449</v>
      </c>
      <c r="K6617" s="4"/>
    </row>
    <row r="6618" spans="1:11" ht="15">
      <c r="A6618">
        <v>6559</v>
      </c>
      <c r="B6618" s="721">
        <f>'Revenues 10-15'!J226</f>
        <v>0</v>
      </c>
      <c r="D6618" s="2" t="s">
        <v>151</v>
      </c>
      <c r="F6618" s="4"/>
      <c r="G6618" s="1" t="b">
        <f t="shared" ca="1" si="104"/>
        <v>1</v>
      </c>
      <c r="H6618" s="1505" cm="1">
        <f t="array" aca="1" ref="H6618" ca="1">IF(I6618&lt;&gt;"",INDIRECT("'"&amp;I6618&amp;"'!"&amp;J6618),"")</f>
        <v>0</v>
      </c>
      <c r="I6618" s="1510" t="s">
        <v>5915</v>
      </c>
      <c r="J6618" s="1506" t="s">
        <v>6450</v>
      </c>
      <c r="K6618" s="4"/>
    </row>
    <row r="6619" spans="1:11" ht="15">
      <c r="A6619">
        <v>6560</v>
      </c>
      <c r="B6619" s="721">
        <f>'Revenues 10-15'!K226</f>
        <v>0</v>
      </c>
      <c r="D6619" s="2" t="s">
        <v>151</v>
      </c>
      <c r="F6619" s="4"/>
      <c r="G6619" s="1" t="b">
        <f t="shared" ca="1" si="104"/>
        <v>1</v>
      </c>
      <c r="H6619" s="1505" cm="1">
        <f t="array" aca="1" ref="H6619" ca="1">IF(I6619&lt;&gt;"",INDIRECT("'"&amp;I6619&amp;"'!"&amp;J6619),"")</f>
        <v>0</v>
      </c>
      <c r="I6619" s="1510" t="s">
        <v>5915</v>
      </c>
      <c r="J6619" s="1506" t="s">
        <v>5442</v>
      </c>
      <c r="K6619" s="4"/>
    </row>
    <row r="6620" spans="1:11" ht="15">
      <c r="A6620">
        <v>6561</v>
      </c>
      <c r="B6620" s="721">
        <f>'Revenues 10-15'!C227</f>
        <v>0</v>
      </c>
      <c r="D6620" s="2" t="s">
        <v>151</v>
      </c>
      <c r="F6620" s="4"/>
      <c r="G6620" s="1" t="b">
        <f t="shared" ca="1" si="104"/>
        <v>1</v>
      </c>
      <c r="H6620" s="1505" cm="1">
        <f t="array" aca="1" ref="H6620" ca="1">IF(I6620&lt;&gt;"",INDIRECT("'"&amp;I6620&amp;"'!"&amp;J6620),"")</f>
        <v>0</v>
      </c>
      <c r="I6620" s="1510" t="s">
        <v>5915</v>
      </c>
      <c r="J6620" s="1506" t="s">
        <v>6451</v>
      </c>
      <c r="K6620" s="4"/>
    </row>
    <row r="6621" spans="1:11" ht="15">
      <c r="A6621">
        <v>6562</v>
      </c>
      <c r="B6621" s="721">
        <f>'Revenues 10-15'!D227</f>
        <v>0</v>
      </c>
      <c r="D6621" s="2" t="s">
        <v>151</v>
      </c>
      <c r="F6621" s="4"/>
      <c r="G6621" s="1" t="b">
        <f t="shared" ca="1" si="104"/>
        <v>1</v>
      </c>
      <c r="H6621" s="1505" cm="1">
        <f t="array" aca="1" ref="H6621" ca="1">IF(I6621&lt;&gt;"",INDIRECT("'"&amp;I6621&amp;"'!"&amp;J6621),"")</f>
        <v>0</v>
      </c>
      <c r="I6621" s="1510" t="s">
        <v>5915</v>
      </c>
      <c r="J6621" s="1506" t="s">
        <v>5396</v>
      </c>
      <c r="K6621" s="4"/>
    </row>
    <row r="6622" spans="1:11" ht="15">
      <c r="A6622">
        <v>6563</v>
      </c>
      <c r="B6622" s="721">
        <f>'Revenues 10-15'!F227</f>
        <v>0</v>
      </c>
      <c r="D6622" s="2" t="s">
        <v>151</v>
      </c>
      <c r="F6622" s="4"/>
      <c r="G6622" s="1" t="b">
        <f t="shared" ca="1" si="104"/>
        <v>1</v>
      </c>
      <c r="H6622" s="1505" cm="1">
        <f t="array" aca="1" ref="H6622" ca="1">IF(I6622&lt;&gt;"",INDIRECT("'"&amp;I6622&amp;"'!"&amp;J6622),"")</f>
        <v>0</v>
      </c>
      <c r="I6622" s="1510" t="s">
        <v>5915</v>
      </c>
      <c r="J6622" s="1506" t="s">
        <v>6452</v>
      </c>
      <c r="K6622" s="4"/>
    </row>
    <row r="6623" spans="1:11" ht="15">
      <c r="A6623">
        <v>6564</v>
      </c>
      <c r="B6623" s="721">
        <f>'Revenues 10-15'!G227</f>
        <v>0</v>
      </c>
      <c r="D6623" s="2" t="s">
        <v>151</v>
      </c>
      <c r="F6623" s="4"/>
      <c r="G6623" s="1" t="b">
        <f t="shared" ca="1" si="104"/>
        <v>1</v>
      </c>
      <c r="H6623" s="1505" cm="1">
        <f t="array" aca="1" ref="H6623" ca="1">IF(I6623&lt;&gt;"",INDIRECT("'"&amp;I6623&amp;"'!"&amp;J6623),"")</f>
        <v>0</v>
      </c>
      <c r="I6623" s="1510" t="s">
        <v>5915</v>
      </c>
      <c r="J6623" s="1506" t="s">
        <v>6453</v>
      </c>
      <c r="K6623" s="4"/>
    </row>
    <row r="6624" spans="1:11" ht="15">
      <c r="A6624">
        <v>6565</v>
      </c>
      <c r="B6624" s="721">
        <f>'Revenues 10-15'!C228</f>
        <v>0</v>
      </c>
      <c r="D6624" s="2" t="s">
        <v>151</v>
      </c>
      <c r="F6624" s="4"/>
      <c r="G6624" s="1" t="b">
        <f t="shared" ref="G6624:G6687" ca="1" si="105">H6624=B6624</f>
        <v>1</v>
      </c>
      <c r="H6624" s="1505" cm="1">
        <f t="array" aca="1" ref="H6624" ca="1">IF(I6624&lt;&gt;"",INDIRECT("'"&amp;I6624&amp;"'!"&amp;J6624),"")</f>
        <v>0</v>
      </c>
      <c r="I6624" s="1510" t="s">
        <v>5915</v>
      </c>
      <c r="J6624" s="1506" t="s">
        <v>6454</v>
      </c>
      <c r="K6624" s="4"/>
    </row>
    <row r="6625" spans="1:11" ht="15">
      <c r="A6625">
        <v>6566</v>
      </c>
      <c r="B6625" s="721">
        <f>'Revenues 10-15'!D228</f>
        <v>0</v>
      </c>
      <c r="D6625" s="2" t="s">
        <v>151</v>
      </c>
      <c r="F6625" s="4"/>
      <c r="G6625" s="1" t="b">
        <f t="shared" ca="1" si="105"/>
        <v>1</v>
      </c>
      <c r="H6625" s="1505" cm="1">
        <f t="array" aca="1" ref="H6625" ca="1">IF(I6625&lt;&gt;"",INDIRECT("'"&amp;I6625&amp;"'!"&amp;J6625),"")</f>
        <v>0</v>
      </c>
      <c r="I6625" s="1510" t="s">
        <v>5915</v>
      </c>
      <c r="J6625" s="1506" t="s">
        <v>5397</v>
      </c>
      <c r="K6625" s="4"/>
    </row>
    <row r="6626" spans="1:11" ht="15">
      <c r="A6626">
        <v>6567</v>
      </c>
      <c r="B6626" s="721">
        <f>'Revenues 10-15'!E228</f>
        <v>0</v>
      </c>
      <c r="D6626" s="2" t="s">
        <v>151</v>
      </c>
      <c r="F6626" s="4"/>
      <c r="G6626" s="1" t="b">
        <f t="shared" ca="1" si="105"/>
        <v>1</v>
      </c>
      <c r="H6626" s="1505" cm="1">
        <f t="array" aca="1" ref="H6626" ca="1">IF(I6626&lt;&gt;"",INDIRECT("'"&amp;I6626&amp;"'!"&amp;J6626),"")</f>
        <v>0</v>
      </c>
      <c r="I6626" s="1510" t="s">
        <v>5915</v>
      </c>
      <c r="J6626" s="1506" t="s">
        <v>6455</v>
      </c>
      <c r="K6626" s="4"/>
    </row>
    <row r="6627" spans="1:11" ht="15">
      <c r="A6627">
        <v>6568</v>
      </c>
      <c r="B6627" s="721">
        <f>'Revenues 10-15'!F228</f>
        <v>0</v>
      </c>
      <c r="D6627" s="2" t="s">
        <v>151</v>
      </c>
      <c r="F6627" s="4"/>
      <c r="G6627" s="1" t="b">
        <f t="shared" ca="1" si="105"/>
        <v>1</v>
      </c>
      <c r="H6627" s="1505" cm="1">
        <f t="array" aca="1" ref="H6627" ca="1">IF(I6627&lt;&gt;"",INDIRECT("'"&amp;I6627&amp;"'!"&amp;J6627),"")</f>
        <v>0</v>
      </c>
      <c r="I6627" s="1510" t="s">
        <v>5915</v>
      </c>
      <c r="J6627" s="1506" t="s">
        <v>6456</v>
      </c>
      <c r="K6627" s="4"/>
    </row>
    <row r="6628" spans="1:11" ht="15">
      <c r="A6628">
        <v>6569</v>
      </c>
      <c r="B6628" s="721">
        <f>'Revenues 10-15'!G228</f>
        <v>0</v>
      </c>
      <c r="D6628" s="2" t="s">
        <v>151</v>
      </c>
      <c r="F6628" s="4"/>
      <c r="G6628" s="1" t="b">
        <f t="shared" ca="1" si="105"/>
        <v>1</v>
      </c>
      <c r="H6628" s="1505" cm="1">
        <f t="array" aca="1" ref="H6628" ca="1">IF(I6628&lt;&gt;"",INDIRECT("'"&amp;I6628&amp;"'!"&amp;J6628),"")</f>
        <v>0</v>
      </c>
      <c r="I6628" s="1510" t="s">
        <v>5915</v>
      </c>
      <c r="J6628" s="1506" t="s">
        <v>6457</v>
      </c>
      <c r="K6628" s="4"/>
    </row>
    <row r="6629" spans="1:11" ht="15">
      <c r="A6629">
        <v>6570</v>
      </c>
      <c r="B6629" s="721">
        <f>'Revenues 10-15'!H228</f>
        <v>0</v>
      </c>
      <c r="D6629" s="2" t="s">
        <v>151</v>
      </c>
      <c r="F6629" s="4"/>
      <c r="G6629" s="1" t="b">
        <f t="shared" ca="1" si="105"/>
        <v>1</v>
      </c>
      <c r="H6629" s="1505" cm="1">
        <f t="array" aca="1" ref="H6629" ca="1">IF(I6629&lt;&gt;"",INDIRECT("'"&amp;I6629&amp;"'!"&amp;J6629),"")</f>
        <v>0</v>
      </c>
      <c r="I6629" s="1510" t="s">
        <v>5915</v>
      </c>
      <c r="J6629" s="1506" t="s">
        <v>6458</v>
      </c>
      <c r="K6629" s="4"/>
    </row>
    <row r="6630" spans="1:11" ht="15">
      <c r="A6630">
        <v>6571</v>
      </c>
      <c r="B6630" s="721">
        <f>'Revenues 10-15'!J228</f>
        <v>0</v>
      </c>
      <c r="D6630" s="2" t="s">
        <v>151</v>
      </c>
      <c r="F6630" s="4"/>
      <c r="G6630" s="1" t="b">
        <f t="shared" ca="1" si="105"/>
        <v>1</v>
      </c>
      <c r="H6630" s="1505" cm="1">
        <f t="array" aca="1" ref="H6630" ca="1">IF(I6630&lt;&gt;"",INDIRECT("'"&amp;I6630&amp;"'!"&amp;J6630),"")</f>
        <v>0</v>
      </c>
      <c r="I6630" s="1510" t="s">
        <v>5915</v>
      </c>
      <c r="J6630" s="1506" t="s">
        <v>6459</v>
      </c>
      <c r="K6630" s="4"/>
    </row>
    <row r="6631" spans="1:11" ht="15">
      <c r="A6631">
        <v>6572</v>
      </c>
      <c r="B6631" s="721">
        <f>'Revenues 10-15'!K228</f>
        <v>0</v>
      </c>
      <c r="D6631" s="2" t="s">
        <v>151</v>
      </c>
      <c r="F6631" s="4"/>
      <c r="G6631" s="1" t="b">
        <f t="shared" ca="1" si="105"/>
        <v>1</v>
      </c>
      <c r="H6631" s="1505" cm="1">
        <f t="array" aca="1" ref="H6631" ca="1">IF(I6631&lt;&gt;"",INDIRECT("'"&amp;I6631&amp;"'!"&amp;J6631),"")</f>
        <v>0</v>
      </c>
      <c r="I6631" s="1510" t="s">
        <v>5915</v>
      </c>
      <c r="J6631" s="1506" t="s">
        <v>5444</v>
      </c>
      <c r="K6631" s="4"/>
    </row>
    <row r="6632" spans="1:11" ht="15">
      <c r="A6632">
        <v>6573</v>
      </c>
      <c r="B6632" s="721">
        <f>'Revenues 10-15'!C229</f>
        <v>0</v>
      </c>
      <c r="D6632" s="2" t="s">
        <v>151</v>
      </c>
      <c r="F6632" s="4"/>
      <c r="G6632" s="1" t="b">
        <f t="shared" ca="1" si="105"/>
        <v>1</v>
      </c>
      <c r="H6632" s="1505" cm="1">
        <f t="array" aca="1" ref="H6632" ca="1">IF(I6632&lt;&gt;"",INDIRECT("'"&amp;I6632&amp;"'!"&amp;J6632),"")</f>
        <v>0</v>
      </c>
      <c r="I6632" s="1510" t="s">
        <v>5915</v>
      </c>
      <c r="J6632" s="1506" t="s">
        <v>6460</v>
      </c>
      <c r="K6632" s="4"/>
    </row>
    <row r="6633" spans="1:11" ht="15">
      <c r="A6633">
        <v>6574</v>
      </c>
      <c r="B6633" s="721">
        <f>'Revenues 10-15'!D229</f>
        <v>0</v>
      </c>
      <c r="D6633" s="2" t="s">
        <v>151</v>
      </c>
      <c r="F6633" s="4"/>
      <c r="G6633" s="1" t="b">
        <f t="shared" ca="1" si="105"/>
        <v>1</v>
      </c>
      <c r="H6633" s="1505" cm="1">
        <f t="array" aca="1" ref="H6633" ca="1">IF(I6633&lt;&gt;"",INDIRECT("'"&amp;I6633&amp;"'!"&amp;J6633),"")</f>
        <v>0</v>
      </c>
      <c r="I6633" s="1510" t="s">
        <v>5915</v>
      </c>
      <c r="J6633" s="1506" t="s">
        <v>5392</v>
      </c>
      <c r="K6633" s="4"/>
    </row>
    <row r="6634" spans="1:11" ht="15">
      <c r="A6634">
        <v>6575</v>
      </c>
      <c r="B6634" s="721">
        <f>'Revenues 10-15'!E229</f>
        <v>0</v>
      </c>
      <c r="D6634" s="2" t="s">
        <v>151</v>
      </c>
      <c r="F6634" s="4"/>
      <c r="G6634" s="1" t="b">
        <f t="shared" ca="1" si="105"/>
        <v>1</v>
      </c>
      <c r="H6634" s="1505" cm="1">
        <f t="array" aca="1" ref="H6634" ca="1">IF(I6634&lt;&gt;"",INDIRECT("'"&amp;I6634&amp;"'!"&amp;J6634),"")</f>
        <v>0</v>
      </c>
      <c r="I6634" s="1510" t="s">
        <v>5915</v>
      </c>
      <c r="J6634" s="1506" t="s">
        <v>6461</v>
      </c>
      <c r="K6634" s="4"/>
    </row>
    <row r="6635" spans="1:11" ht="15">
      <c r="A6635">
        <v>6576</v>
      </c>
      <c r="B6635" s="721">
        <f>'Revenues 10-15'!F229</f>
        <v>0</v>
      </c>
      <c r="D6635" s="2" t="s">
        <v>151</v>
      </c>
      <c r="F6635" s="4"/>
      <c r="G6635" s="1" t="b">
        <f t="shared" ca="1" si="105"/>
        <v>1</v>
      </c>
      <c r="H6635" s="1505" cm="1">
        <f t="array" aca="1" ref="H6635" ca="1">IF(I6635&lt;&gt;"",INDIRECT("'"&amp;I6635&amp;"'!"&amp;J6635),"")</f>
        <v>0</v>
      </c>
      <c r="I6635" s="1510" t="s">
        <v>5915</v>
      </c>
      <c r="J6635" s="1506" t="s">
        <v>6462</v>
      </c>
      <c r="K6635" s="4"/>
    </row>
    <row r="6636" spans="1:11" ht="15">
      <c r="A6636">
        <v>6577</v>
      </c>
      <c r="B6636" s="721">
        <f>'Revenues 10-15'!G229</f>
        <v>0</v>
      </c>
      <c r="D6636" s="2" t="s">
        <v>151</v>
      </c>
      <c r="F6636" s="4"/>
      <c r="G6636" s="1" t="b">
        <f t="shared" ca="1" si="105"/>
        <v>1</v>
      </c>
      <c r="H6636" s="1505" cm="1">
        <f t="array" aca="1" ref="H6636" ca="1">IF(I6636&lt;&gt;"",INDIRECT("'"&amp;I6636&amp;"'!"&amp;J6636),"")</f>
        <v>0</v>
      </c>
      <c r="I6636" s="1510" t="s">
        <v>5915</v>
      </c>
      <c r="J6636" s="1506" t="s">
        <v>6463</v>
      </c>
      <c r="K6636" s="4"/>
    </row>
    <row r="6637" spans="1:11" ht="15">
      <c r="A6637">
        <v>6578</v>
      </c>
      <c r="B6637" s="721">
        <f>'Revenues 10-15'!H229</f>
        <v>0</v>
      </c>
      <c r="D6637" s="2" t="s">
        <v>151</v>
      </c>
      <c r="F6637" s="4"/>
      <c r="G6637" s="1" t="b">
        <f t="shared" ca="1" si="105"/>
        <v>1</v>
      </c>
      <c r="H6637" s="1505" cm="1">
        <f t="array" aca="1" ref="H6637" ca="1">IF(I6637&lt;&gt;"",INDIRECT("'"&amp;I6637&amp;"'!"&amp;J6637),"")</f>
        <v>0</v>
      </c>
      <c r="I6637" s="1510" t="s">
        <v>5915</v>
      </c>
      <c r="J6637" s="1506" t="s">
        <v>6464</v>
      </c>
      <c r="K6637" s="4"/>
    </row>
    <row r="6638" spans="1:11" ht="15">
      <c r="A6638">
        <v>6579</v>
      </c>
      <c r="B6638" s="721">
        <f>'Revenues 10-15'!J229</f>
        <v>0</v>
      </c>
      <c r="D6638" s="2" t="s">
        <v>151</v>
      </c>
      <c r="F6638" s="4"/>
      <c r="G6638" s="1" t="b">
        <f t="shared" ca="1" si="105"/>
        <v>1</v>
      </c>
      <c r="H6638" s="1505" cm="1">
        <f t="array" aca="1" ref="H6638" ca="1">IF(I6638&lt;&gt;"",INDIRECT("'"&amp;I6638&amp;"'!"&amp;J6638),"")</f>
        <v>0</v>
      </c>
      <c r="I6638" s="1510" t="s">
        <v>5915</v>
      </c>
      <c r="J6638" s="1506" t="s">
        <v>6465</v>
      </c>
      <c r="K6638" s="4"/>
    </row>
    <row r="6639" spans="1:11" ht="15">
      <c r="A6639">
        <v>6580</v>
      </c>
      <c r="B6639" s="721">
        <f>'Revenues 10-15'!K229</f>
        <v>0</v>
      </c>
      <c r="D6639" s="2" t="s">
        <v>151</v>
      </c>
      <c r="F6639" s="4"/>
      <c r="G6639" s="1" t="b">
        <f t="shared" ca="1" si="105"/>
        <v>1</v>
      </c>
      <c r="H6639" s="1505" cm="1">
        <f t="array" aca="1" ref="H6639" ca="1">IF(I6639&lt;&gt;"",INDIRECT("'"&amp;I6639&amp;"'!"&amp;J6639),"")</f>
        <v>0</v>
      </c>
      <c r="I6639" s="1510" t="s">
        <v>5915</v>
      </c>
      <c r="J6639" s="1506" t="s">
        <v>5439</v>
      </c>
      <c r="K6639" s="4"/>
    </row>
    <row r="6640" spans="1:11" ht="15">
      <c r="A6640">
        <v>6581</v>
      </c>
      <c r="B6640" s="721">
        <f>'Revenues 10-15'!C230</f>
        <v>0</v>
      </c>
      <c r="D6640" s="2" t="s">
        <v>151</v>
      </c>
      <c r="F6640" s="4"/>
      <c r="G6640" s="1" t="b">
        <f t="shared" ca="1" si="105"/>
        <v>1</v>
      </c>
      <c r="H6640" s="1505" cm="1">
        <f t="array" aca="1" ref="H6640" ca="1">IF(I6640&lt;&gt;"",INDIRECT("'"&amp;I6640&amp;"'!"&amp;J6640),"")</f>
        <v>0</v>
      </c>
      <c r="I6640" s="1510" t="s">
        <v>5915</v>
      </c>
      <c r="J6640" s="1506" t="s">
        <v>6466</v>
      </c>
      <c r="K6640" s="4"/>
    </row>
    <row r="6641" spans="1:11" ht="15">
      <c r="A6641">
        <v>6582</v>
      </c>
      <c r="B6641" s="721">
        <f>'Revenues 10-15'!D230</f>
        <v>0</v>
      </c>
      <c r="D6641" s="2" t="s">
        <v>151</v>
      </c>
      <c r="F6641" s="4"/>
      <c r="G6641" s="1" t="b">
        <f t="shared" ca="1" si="105"/>
        <v>1</v>
      </c>
      <c r="H6641" s="1505" cm="1">
        <f t="array" aca="1" ref="H6641" ca="1">IF(I6641&lt;&gt;"",INDIRECT("'"&amp;I6641&amp;"'!"&amp;J6641),"")</f>
        <v>0</v>
      </c>
      <c r="I6641" s="1510" t="s">
        <v>5915</v>
      </c>
      <c r="J6641" s="1506" t="s">
        <v>6467</v>
      </c>
      <c r="K6641" s="4"/>
    </row>
    <row r="6642" spans="1:11" ht="15">
      <c r="A6642">
        <v>6583</v>
      </c>
      <c r="B6642" s="721">
        <f>'Revenues 10-15'!E230</f>
        <v>0</v>
      </c>
      <c r="D6642" s="2" t="s">
        <v>151</v>
      </c>
      <c r="F6642" s="4"/>
      <c r="G6642" s="1" t="b">
        <f t="shared" ca="1" si="105"/>
        <v>1</v>
      </c>
      <c r="H6642" s="1505" cm="1">
        <f t="array" aca="1" ref="H6642" ca="1">IF(I6642&lt;&gt;"",INDIRECT("'"&amp;I6642&amp;"'!"&amp;J6642),"")</f>
        <v>0</v>
      </c>
      <c r="I6642" s="1510" t="s">
        <v>5915</v>
      </c>
      <c r="J6642" s="1506" t="s">
        <v>6468</v>
      </c>
      <c r="K6642" s="4"/>
    </row>
    <row r="6643" spans="1:11" ht="15">
      <c r="A6643">
        <v>6584</v>
      </c>
      <c r="B6643" s="721">
        <f>'Revenues 10-15'!F230</f>
        <v>0</v>
      </c>
      <c r="D6643" s="2" t="s">
        <v>151</v>
      </c>
      <c r="F6643" s="4"/>
      <c r="G6643" s="1" t="b">
        <f t="shared" ca="1" si="105"/>
        <v>1</v>
      </c>
      <c r="H6643" s="1505" cm="1">
        <f t="array" aca="1" ref="H6643" ca="1">IF(I6643&lt;&gt;"",INDIRECT("'"&amp;I6643&amp;"'!"&amp;J6643),"")</f>
        <v>0</v>
      </c>
      <c r="I6643" s="1510" t="s">
        <v>5915</v>
      </c>
      <c r="J6643" s="1506" t="s">
        <v>6469</v>
      </c>
      <c r="K6643" s="4"/>
    </row>
    <row r="6644" spans="1:11" ht="15">
      <c r="A6644">
        <v>6585</v>
      </c>
      <c r="B6644" s="721">
        <f>'Revenues 10-15'!G230</f>
        <v>0</v>
      </c>
      <c r="D6644" s="2" t="s">
        <v>151</v>
      </c>
      <c r="F6644" s="4"/>
      <c r="G6644" s="1" t="b">
        <f t="shared" ca="1" si="105"/>
        <v>1</v>
      </c>
      <c r="H6644" s="1505" cm="1">
        <f t="array" aca="1" ref="H6644" ca="1">IF(I6644&lt;&gt;"",INDIRECT("'"&amp;I6644&amp;"'!"&amp;J6644),"")</f>
        <v>0</v>
      </c>
      <c r="I6644" s="1510" t="s">
        <v>5915</v>
      </c>
      <c r="J6644" s="1506" t="s">
        <v>6470</v>
      </c>
      <c r="K6644" s="4"/>
    </row>
    <row r="6645" spans="1:11" ht="15">
      <c r="A6645">
        <v>6586</v>
      </c>
      <c r="B6645" s="721">
        <f>'Revenues 10-15'!H230</f>
        <v>0</v>
      </c>
      <c r="D6645" s="2" t="s">
        <v>151</v>
      </c>
      <c r="F6645" s="4"/>
      <c r="G6645" s="1" t="b">
        <f t="shared" ca="1" si="105"/>
        <v>1</v>
      </c>
      <c r="H6645" s="1505" cm="1">
        <f t="array" aca="1" ref="H6645" ca="1">IF(I6645&lt;&gt;"",INDIRECT("'"&amp;I6645&amp;"'!"&amp;J6645),"")</f>
        <v>0</v>
      </c>
      <c r="I6645" s="1510" t="s">
        <v>5915</v>
      </c>
      <c r="J6645" s="1506" t="s">
        <v>6471</v>
      </c>
      <c r="K6645" s="4"/>
    </row>
    <row r="6646" spans="1:11" ht="15">
      <c r="A6646">
        <v>6587</v>
      </c>
      <c r="B6646" s="721">
        <f>'Revenues 10-15'!J230</f>
        <v>0</v>
      </c>
      <c r="D6646" s="2" t="s">
        <v>151</v>
      </c>
      <c r="F6646" s="4"/>
      <c r="G6646" s="1" t="b">
        <f t="shared" ca="1" si="105"/>
        <v>1</v>
      </c>
      <c r="H6646" s="1505" cm="1">
        <f t="array" aca="1" ref="H6646" ca="1">IF(I6646&lt;&gt;"",INDIRECT("'"&amp;I6646&amp;"'!"&amp;J6646),"")</f>
        <v>0</v>
      </c>
      <c r="I6646" s="1510" t="s">
        <v>5915</v>
      </c>
      <c r="J6646" s="1506" t="s">
        <v>6472</v>
      </c>
      <c r="K6646" s="4"/>
    </row>
    <row r="6647" spans="1:11" ht="15">
      <c r="A6647">
        <v>6588</v>
      </c>
      <c r="B6647" s="721">
        <f>'Revenues 10-15'!K230</f>
        <v>0</v>
      </c>
      <c r="D6647" s="2" t="s">
        <v>151</v>
      </c>
      <c r="F6647" s="4"/>
      <c r="G6647" s="1" t="b">
        <f t="shared" ca="1" si="105"/>
        <v>1</v>
      </c>
      <c r="H6647" s="1505" cm="1">
        <f t="array" aca="1" ref="H6647" ca="1">IF(I6647&lt;&gt;"",INDIRECT("'"&amp;I6647&amp;"'!"&amp;J6647),"")</f>
        <v>0</v>
      </c>
      <c r="I6647" s="1510" t="s">
        <v>5915</v>
      </c>
      <c r="J6647" s="1506" t="s">
        <v>6473</v>
      </c>
      <c r="K6647" s="4"/>
    </row>
    <row r="6648" spans="1:11" ht="15">
      <c r="A6648">
        <v>6589</v>
      </c>
      <c r="B6648" s="721">
        <f>'Revenues 10-15'!C231</f>
        <v>0</v>
      </c>
      <c r="D6648" s="2" t="s">
        <v>151</v>
      </c>
      <c r="F6648" s="4"/>
      <c r="G6648" s="1" t="b">
        <f t="shared" ca="1" si="105"/>
        <v>1</v>
      </c>
      <c r="H6648" s="1505" cm="1">
        <f t="array" aca="1" ref="H6648" ca="1">IF(I6648&lt;&gt;"",INDIRECT("'"&amp;I6648&amp;"'!"&amp;J6648),"")</f>
        <v>0</v>
      </c>
      <c r="I6648" s="1510" t="s">
        <v>5915</v>
      </c>
      <c r="J6648" s="1506" t="s">
        <v>6474</v>
      </c>
      <c r="K6648" s="4"/>
    </row>
    <row r="6649" spans="1:11" ht="15">
      <c r="A6649">
        <v>6590</v>
      </c>
      <c r="B6649" s="721">
        <f>'Revenues 10-15'!D231</f>
        <v>0</v>
      </c>
      <c r="D6649" s="2" t="s">
        <v>151</v>
      </c>
      <c r="F6649" s="4"/>
      <c r="G6649" s="1" t="b">
        <f t="shared" ca="1" si="105"/>
        <v>1</v>
      </c>
      <c r="H6649" s="1505" cm="1">
        <f t="array" aca="1" ref="H6649" ca="1">IF(I6649&lt;&gt;"",INDIRECT("'"&amp;I6649&amp;"'!"&amp;J6649),"")</f>
        <v>0</v>
      </c>
      <c r="I6649" s="1510" t="s">
        <v>5915</v>
      </c>
      <c r="J6649" s="1506" t="s">
        <v>5393</v>
      </c>
      <c r="K6649" s="4"/>
    </row>
    <row r="6650" spans="1:11" ht="15">
      <c r="A6650">
        <v>6591</v>
      </c>
      <c r="B6650" s="721">
        <f>'Revenues 10-15'!E231</f>
        <v>0</v>
      </c>
      <c r="D6650" s="2" t="s">
        <v>151</v>
      </c>
      <c r="F6650" s="4"/>
      <c r="G6650" s="1" t="b">
        <f t="shared" ca="1" si="105"/>
        <v>1</v>
      </c>
      <c r="H6650" s="1505" cm="1">
        <f t="array" aca="1" ref="H6650" ca="1">IF(I6650&lt;&gt;"",INDIRECT("'"&amp;I6650&amp;"'!"&amp;J6650),"")</f>
        <v>0</v>
      </c>
      <c r="I6650" s="1510" t="s">
        <v>5915</v>
      </c>
      <c r="J6650" s="1506" t="s">
        <v>6475</v>
      </c>
      <c r="K6650" s="4"/>
    </row>
    <row r="6651" spans="1:11" ht="15">
      <c r="A6651">
        <v>6592</v>
      </c>
      <c r="B6651" s="721">
        <f>'Revenues 10-15'!F231</f>
        <v>0</v>
      </c>
      <c r="D6651" s="2" t="s">
        <v>151</v>
      </c>
      <c r="F6651" s="4"/>
      <c r="G6651" s="1" t="b">
        <f t="shared" ca="1" si="105"/>
        <v>1</v>
      </c>
      <c r="H6651" s="1505" cm="1">
        <f t="array" aca="1" ref="H6651" ca="1">IF(I6651&lt;&gt;"",INDIRECT("'"&amp;I6651&amp;"'!"&amp;J6651),"")</f>
        <v>0</v>
      </c>
      <c r="I6651" s="1510" t="s">
        <v>5915</v>
      </c>
      <c r="J6651" s="1506" t="s">
        <v>6476</v>
      </c>
      <c r="K6651" s="4"/>
    </row>
    <row r="6652" spans="1:11" ht="15">
      <c r="A6652">
        <v>6593</v>
      </c>
      <c r="B6652" s="721">
        <f>'Revenues 10-15'!G231</f>
        <v>0</v>
      </c>
      <c r="D6652" s="2" t="s">
        <v>151</v>
      </c>
      <c r="F6652" s="4"/>
      <c r="G6652" s="1" t="b">
        <f t="shared" ca="1" si="105"/>
        <v>1</v>
      </c>
      <c r="H6652" s="1505" cm="1">
        <f t="array" aca="1" ref="H6652" ca="1">IF(I6652&lt;&gt;"",INDIRECT("'"&amp;I6652&amp;"'!"&amp;J6652),"")</f>
        <v>0</v>
      </c>
      <c r="I6652" s="1510" t="s">
        <v>5915</v>
      </c>
      <c r="J6652" s="1506" t="s">
        <v>6477</v>
      </c>
      <c r="K6652" s="4"/>
    </row>
    <row r="6653" spans="1:11" ht="15">
      <c r="A6653">
        <v>6594</v>
      </c>
      <c r="B6653" s="721">
        <f>'Revenues 10-15'!H231</f>
        <v>0</v>
      </c>
      <c r="D6653" s="2" t="s">
        <v>151</v>
      </c>
      <c r="F6653" s="4"/>
      <c r="G6653" s="1" t="b">
        <f t="shared" ca="1" si="105"/>
        <v>1</v>
      </c>
      <c r="H6653" s="1505" cm="1">
        <f t="array" aca="1" ref="H6653" ca="1">IF(I6653&lt;&gt;"",INDIRECT("'"&amp;I6653&amp;"'!"&amp;J6653),"")</f>
        <v>0</v>
      </c>
      <c r="I6653" s="1510" t="s">
        <v>5915</v>
      </c>
      <c r="J6653" s="1506" t="s">
        <v>6478</v>
      </c>
      <c r="K6653" s="4"/>
    </row>
    <row r="6654" spans="1:11" ht="15">
      <c r="A6654">
        <v>6595</v>
      </c>
      <c r="B6654" s="721">
        <f>'Revenues 10-15'!J231</f>
        <v>0</v>
      </c>
      <c r="D6654" s="2" t="s">
        <v>151</v>
      </c>
      <c r="F6654" s="4"/>
      <c r="G6654" s="1" t="b">
        <f t="shared" ca="1" si="105"/>
        <v>1</v>
      </c>
      <c r="H6654" s="1505" cm="1">
        <f t="array" aca="1" ref="H6654" ca="1">IF(I6654&lt;&gt;"",INDIRECT("'"&amp;I6654&amp;"'!"&amp;J6654),"")</f>
        <v>0</v>
      </c>
      <c r="I6654" s="1510" t="s">
        <v>5915</v>
      </c>
      <c r="J6654" s="1506" t="s">
        <v>6479</v>
      </c>
      <c r="K6654" s="4"/>
    </row>
    <row r="6655" spans="1:11" ht="15">
      <c r="A6655">
        <v>6596</v>
      </c>
      <c r="B6655" s="721">
        <f>'Revenues 10-15'!K231</f>
        <v>0</v>
      </c>
      <c r="D6655" s="2" t="s">
        <v>151</v>
      </c>
      <c r="F6655" s="4"/>
      <c r="G6655" s="1" t="b">
        <f t="shared" ca="1" si="105"/>
        <v>1</v>
      </c>
      <c r="H6655" s="1505" cm="1">
        <f t="array" aca="1" ref="H6655" ca="1">IF(I6655&lt;&gt;"",INDIRECT("'"&amp;I6655&amp;"'!"&amp;J6655),"")</f>
        <v>0</v>
      </c>
      <c r="I6655" s="1510" t="s">
        <v>5915</v>
      </c>
      <c r="J6655" s="1506" t="s">
        <v>5440</v>
      </c>
      <c r="K6655" s="4"/>
    </row>
    <row r="6656" spans="1:11" ht="15">
      <c r="A6656">
        <v>6597</v>
      </c>
      <c r="B6656" s="721">
        <f>'Revenues 10-15'!C232</f>
        <v>0</v>
      </c>
      <c r="D6656" s="2" t="s">
        <v>151</v>
      </c>
      <c r="F6656" s="4"/>
      <c r="G6656" s="1" t="b">
        <f t="shared" ca="1" si="105"/>
        <v>1</v>
      </c>
      <c r="H6656" s="1505" cm="1">
        <f t="array" aca="1" ref="H6656" ca="1">IF(I6656&lt;&gt;"",INDIRECT("'"&amp;I6656&amp;"'!"&amp;J6656),"")</f>
        <v>0</v>
      </c>
      <c r="I6656" s="1510" t="s">
        <v>5915</v>
      </c>
      <c r="J6656" s="1506" t="s">
        <v>6480</v>
      </c>
      <c r="K6656" s="4"/>
    </row>
    <row r="6657" spans="1:11" ht="15">
      <c r="A6657">
        <v>6598</v>
      </c>
      <c r="B6657" s="721">
        <f>'Revenues 10-15'!D232</f>
        <v>0</v>
      </c>
      <c r="D6657" s="2" t="s">
        <v>151</v>
      </c>
      <c r="F6657" s="4"/>
      <c r="G6657" s="1" t="b">
        <f t="shared" ca="1" si="105"/>
        <v>1</v>
      </c>
      <c r="H6657" s="1505" cm="1">
        <f t="array" aca="1" ref="H6657" ca="1">IF(I6657&lt;&gt;"",INDIRECT("'"&amp;I6657&amp;"'!"&amp;J6657),"")</f>
        <v>0</v>
      </c>
      <c r="I6657" s="1510" t="s">
        <v>5915</v>
      </c>
      <c r="J6657" s="1506" t="s">
        <v>5797</v>
      </c>
      <c r="K6657" s="4"/>
    </row>
    <row r="6658" spans="1:11" ht="15">
      <c r="A6658">
        <v>6599</v>
      </c>
      <c r="B6658" s="721">
        <f>'Revenues 10-15'!E232</f>
        <v>0</v>
      </c>
      <c r="D6658" s="2" t="s">
        <v>151</v>
      </c>
      <c r="F6658" s="4"/>
      <c r="G6658" s="1" t="b">
        <f t="shared" ca="1" si="105"/>
        <v>1</v>
      </c>
      <c r="H6658" s="1505" cm="1">
        <f t="array" aca="1" ref="H6658" ca="1">IF(I6658&lt;&gt;"",INDIRECT("'"&amp;I6658&amp;"'!"&amp;J6658),"")</f>
        <v>0</v>
      </c>
      <c r="I6658" s="1510" t="s">
        <v>5915</v>
      </c>
      <c r="J6658" s="1506" t="s">
        <v>6481</v>
      </c>
      <c r="K6658" s="4"/>
    </row>
    <row r="6659" spans="1:11" ht="15">
      <c r="A6659">
        <v>6600</v>
      </c>
      <c r="B6659" s="721">
        <f>'Revenues 10-15'!F232</f>
        <v>0</v>
      </c>
      <c r="D6659" s="2" t="s">
        <v>151</v>
      </c>
      <c r="F6659" s="4"/>
      <c r="G6659" s="1" t="b">
        <f t="shared" ca="1" si="105"/>
        <v>1</v>
      </c>
      <c r="H6659" s="1505" cm="1">
        <f t="array" aca="1" ref="H6659" ca="1">IF(I6659&lt;&gt;"",INDIRECT("'"&amp;I6659&amp;"'!"&amp;J6659),"")</f>
        <v>0</v>
      </c>
      <c r="I6659" s="1510" t="s">
        <v>5915</v>
      </c>
      <c r="J6659" s="1506" t="s">
        <v>6482</v>
      </c>
      <c r="K6659" s="4"/>
    </row>
    <row r="6660" spans="1:11" ht="15">
      <c r="A6660">
        <v>6601</v>
      </c>
      <c r="B6660" s="721">
        <f>'Revenues 10-15'!G232</f>
        <v>0</v>
      </c>
      <c r="D6660" s="2" t="s">
        <v>151</v>
      </c>
      <c r="F6660" s="4"/>
      <c r="G6660" s="1" t="b">
        <f t="shared" ca="1" si="105"/>
        <v>1</v>
      </c>
      <c r="H6660" s="1505" cm="1">
        <f t="array" aca="1" ref="H6660" ca="1">IF(I6660&lt;&gt;"",INDIRECT("'"&amp;I6660&amp;"'!"&amp;J6660),"")</f>
        <v>0</v>
      </c>
      <c r="I6660" s="1510" t="s">
        <v>5915</v>
      </c>
      <c r="J6660" s="1506" t="s">
        <v>6483</v>
      </c>
      <c r="K6660" s="4"/>
    </row>
    <row r="6661" spans="1:11" ht="15">
      <c r="A6661">
        <v>6602</v>
      </c>
      <c r="B6661" s="721">
        <f>'Revenues 10-15'!H232</f>
        <v>0</v>
      </c>
      <c r="D6661" s="2" t="s">
        <v>151</v>
      </c>
      <c r="F6661" s="4"/>
      <c r="G6661" s="1" t="b">
        <f t="shared" ca="1" si="105"/>
        <v>1</v>
      </c>
      <c r="H6661" s="1505" cm="1">
        <f t="array" aca="1" ref="H6661" ca="1">IF(I6661&lt;&gt;"",INDIRECT("'"&amp;I6661&amp;"'!"&amp;J6661),"")</f>
        <v>0</v>
      </c>
      <c r="I6661" s="1510" t="s">
        <v>5915</v>
      </c>
      <c r="J6661" s="1506" t="s">
        <v>6484</v>
      </c>
      <c r="K6661" s="4"/>
    </row>
    <row r="6662" spans="1:11" ht="15">
      <c r="A6662">
        <v>6603</v>
      </c>
      <c r="B6662" s="721">
        <f>'Revenues 10-15'!J232</f>
        <v>0</v>
      </c>
      <c r="D6662" s="2" t="s">
        <v>151</v>
      </c>
      <c r="F6662" s="4"/>
      <c r="G6662" s="1" t="b">
        <f t="shared" ca="1" si="105"/>
        <v>1</v>
      </c>
      <c r="H6662" s="1505" cm="1">
        <f t="array" aca="1" ref="H6662" ca="1">IF(I6662&lt;&gt;"",INDIRECT("'"&amp;I6662&amp;"'!"&amp;J6662),"")</f>
        <v>0</v>
      </c>
      <c r="I6662" s="1510" t="s">
        <v>5915</v>
      </c>
      <c r="J6662" s="1506" t="s">
        <v>6485</v>
      </c>
      <c r="K6662" s="4"/>
    </row>
    <row r="6663" spans="1:11" ht="15">
      <c r="A6663">
        <v>6604</v>
      </c>
      <c r="B6663" s="721">
        <f>'Revenues 10-15'!K232</f>
        <v>0</v>
      </c>
      <c r="D6663" s="2" t="s">
        <v>151</v>
      </c>
      <c r="F6663" s="4"/>
      <c r="G6663" s="1" t="b">
        <f t="shared" ca="1" si="105"/>
        <v>1</v>
      </c>
      <c r="H6663" s="1505" cm="1">
        <f t="array" aca="1" ref="H6663" ca="1">IF(I6663&lt;&gt;"",INDIRECT("'"&amp;I6663&amp;"'!"&amp;J6663),"")</f>
        <v>0</v>
      </c>
      <c r="I6663" s="1510" t="s">
        <v>5915</v>
      </c>
      <c r="J6663" s="1506" t="s">
        <v>5800</v>
      </c>
      <c r="K6663" s="4"/>
    </row>
    <row r="6664" spans="1:11" ht="15">
      <c r="A6664">
        <v>6605</v>
      </c>
      <c r="B6664" s="721">
        <f>'Revenues 10-15'!C233</f>
        <v>0</v>
      </c>
      <c r="D6664" s="2" t="s">
        <v>151</v>
      </c>
      <c r="F6664" s="4"/>
      <c r="G6664" s="1" t="b">
        <f t="shared" ca="1" si="105"/>
        <v>1</v>
      </c>
      <c r="H6664" s="1505" cm="1">
        <f t="array" aca="1" ref="H6664" ca="1">IF(I6664&lt;&gt;"",INDIRECT("'"&amp;I6664&amp;"'!"&amp;J6664),"")</f>
        <v>0</v>
      </c>
      <c r="I6664" s="1510" t="s">
        <v>5915</v>
      </c>
      <c r="J6664" s="1506" t="s">
        <v>6486</v>
      </c>
      <c r="K6664" s="4"/>
    </row>
    <row r="6665" spans="1:11" ht="15">
      <c r="A6665">
        <v>6606</v>
      </c>
      <c r="B6665" s="721">
        <f>'Revenues 10-15'!D233</f>
        <v>0</v>
      </c>
      <c r="D6665" s="2" t="s">
        <v>151</v>
      </c>
      <c r="F6665" s="4"/>
      <c r="G6665" s="1" t="b">
        <f t="shared" ca="1" si="105"/>
        <v>1</v>
      </c>
      <c r="H6665" s="1505" cm="1">
        <f t="array" aca="1" ref="H6665" ca="1">IF(I6665&lt;&gt;"",INDIRECT("'"&amp;I6665&amp;"'!"&amp;J6665),"")</f>
        <v>0</v>
      </c>
      <c r="I6665" s="1510" t="s">
        <v>5915</v>
      </c>
      <c r="J6665" s="1506" t="s">
        <v>5398</v>
      </c>
      <c r="K6665" s="4"/>
    </row>
    <row r="6666" spans="1:11" ht="15">
      <c r="A6666">
        <v>6607</v>
      </c>
      <c r="B6666" s="721">
        <f>'Revenues 10-15'!E233</f>
        <v>0</v>
      </c>
      <c r="D6666" s="2" t="s">
        <v>151</v>
      </c>
      <c r="F6666" s="4"/>
      <c r="G6666" s="1" t="b">
        <f t="shared" ca="1" si="105"/>
        <v>1</v>
      </c>
      <c r="H6666" s="1505" cm="1">
        <f t="array" aca="1" ref="H6666" ca="1">IF(I6666&lt;&gt;"",INDIRECT("'"&amp;I6666&amp;"'!"&amp;J6666),"")</f>
        <v>0</v>
      </c>
      <c r="I6666" s="1510" t="s">
        <v>5915</v>
      </c>
      <c r="J6666" s="1506" t="s">
        <v>6487</v>
      </c>
      <c r="K6666" s="4"/>
    </row>
    <row r="6667" spans="1:11" ht="15">
      <c r="A6667">
        <v>6608</v>
      </c>
      <c r="B6667" s="721">
        <f>'Revenues 10-15'!F233</f>
        <v>0</v>
      </c>
      <c r="D6667" s="2" t="s">
        <v>151</v>
      </c>
      <c r="F6667" s="4"/>
      <c r="G6667" s="1" t="b">
        <f t="shared" ca="1" si="105"/>
        <v>1</v>
      </c>
      <c r="H6667" s="1505" cm="1">
        <f t="array" aca="1" ref="H6667" ca="1">IF(I6667&lt;&gt;"",INDIRECT("'"&amp;I6667&amp;"'!"&amp;J6667),"")</f>
        <v>0</v>
      </c>
      <c r="I6667" s="1510" t="s">
        <v>5915</v>
      </c>
      <c r="J6667" s="1506" t="s">
        <v>6488</v>
      </c>
      <c r="K6667" s="4"/>
    </row>
    <row r="6668" spans="1:11" ht="15">
      <c r="A6668">
        <v>6609</v>
      </c>
      <c r="B6668" s="721">
        <f>'Revenues 10-15'!G233</f>
        <v>0</v>
      </c>
      <c r="D6668" s="2" t="s">
        <v>151</v>
      </c>
      <c r="F6668" s="4"/>
      <c r="G6668" s="1" t="b">
        <f t="shared" ca="1" si="105"/>
        <v>1</v>
      </c>
      <c r="H6668" s="1505" cm="1">
        <f t="array" aca="1" ref="H6668" ca="1">IF(I6668&lt;&gt;"",INDIRECT("'"&amp;I6668&amp;"'!"&amp;J6668),"")</f>
        <v>0</v>
      </c>
      <c r="I6668" s="1510" t="s">
        <v>5915</v>
      </c>
      <c r="J6668" s="1506" t="s">
        <v>6489</v>
      </c>
      <c r="K6668" s="4"/>
    </row>
    <row r="6669" spans="1:11" ht="15">
      <c r="A6669">
        <v>6610</v>
      </c>
      <c r="B6669" s="721">
        <f>'Revenues 10-15'!H233</f>
        <v>0</v>
      </c>
      <c r="D6669" s="2" t="s">
        <v>151</v>
      </c>
      <c r="F6669" s="4"/>
      <c r="G6669" s="1" t="b">
        <f t="shared" ca="1" si="105"/>
        <v>1</v>
      </c>
      <c r="H6669" s="1505" cm="1">
        <f t="array" aca="1" ref="H6669" ca="1">IF(I6669&lt;&gt;"",INDIRECT("'"&amp;I6669&amp;"'!"&amp;J6669),"")</f>
        <v>0</v>
      </c>
      <c r="I6669" s="1510" t="s">
        <v>5915</v>
      </c>
      <c r="J6669" s="1506" t="s">
        <v>6490</v>
      </c>
      <c r="K6669" s="4"/>
    </row>
    <row r="6670" spans="1:11" ht="15">
      <c r="A6670">
        <v>6611</v>
      </c>
      <c r="B6670" s="721">
        <f>'Revenues 10-15'!J233</f>
        <v>0</v>
      </c>
      <c r="D6670" s="2" t="s">
        <v>151</v>
      </c>
      <c r="F6670" s="4"/>
      <c r="G6670" s="1" t="b">
        <f t="shared" ca="1" si="105"/>
        <v>1</v>
      </c>
      <c r="H6670" s="1505" cm="1">
        <f t="array" aca="1" ref="H6670" ca="1">IF(I6670&lt;&gt;"",INDIRECT("'"&amp;I6670&amp;"'!"&amp;J6670),"")</f>
        <v>0</v>
      </c>
      <c r="I6670" s="1510" t="s">
        <v>5915</v>
      </c>
      <c r="J6670" s="1506" t="s">
        <v>6491</v>
      </c>
      <c r="K6670" s="4"/>
    </row>
    <row r="6671" spans="1:11" ht="15">
      <c r="A6671">
        <v>6612</v>
      </c>
      <c r="B6671" s="721">
        <f>'Revenues 10-15'!K233</f>
        <v>0</v>
      </c>
      <c r="D6671" s="2" t="s">
        <v>151</v>
      </c>
      <c r="F6671" s="4"/>
      <c r="G6671" s="1" t="b">
        <f t="shared" ca="1" si="105"/>
        <v>1</v>
      </c>
      <c r="H6671" s="1505" cm="1">
        <f t="array" aca="1" ref="H6671" ca="1">IF(I6671&lt;&gt;"",INDIRECT("'"&amp;I6671&amp;"'!"&amp;J6671),"")</f>
        <v>0</v>
      </c>
      <c r="I6671" s="1510" t="s">
        <v>5915</v>
      </c>
      <c r="J6671" s="1506" t="s">
        <v>5445</v>
      </c>
      <c r="K6671" s="4"/>
    </row>
    <row r="6672" spans="1:11" ht="15">
      <c r="A6672">
        <v>6613</v>
      </c>
      <c r="B6672" s="721">
        <f>'Revenues 10-15'!C234</f>
        <v>0</v>
      </c>
      <c r="D6672" s="2" t="s">
        <v>151</v>
      </c>
      <c r="F6672" s="4"/>
      <c r="G6672" s="1" t="b">
        <f t="shared" ca="1" si="105"/>
        <v>1</v>
      </c>
      <c r="H6672" s="1505" cm="1">
        <f t="array" aca="1" ref="H6672" ca="1">IF(I6672&lt;&gt;"",INDIRECT("'"&amp;I6672&amp;"'!"&amp;J6672),"")</f>
        <v>0</v>
      </c>
      <c r="I6672" s="1510" t="s">
        <v>5915</v>
      </c>
      <c r="J6672" s="1506" t="s">
        <v>6492</v>
      </c>
      <c r="K6672" s="4"/>
    </row>
    <row r="6673" spans="1:11" ht="15">
      <c r="A6673">
        <v>6614</v>
      </c>
      <c r="B6673" s="721">
        <f>'Revenues 10-15'!D234</f>
        <v>0</v>
      </c>
      <c r="D6673" s="2" t="s">
        <v>151</v>
      </c>
      <c r="F6673" s="4"/>
      <c r="G6673" s="1" t="b">
        <f t="shared" ca="1" si="105"/>
        <v>1</v>
      </c>
      <c r="H6673" s="1505" cm="1">
        <f t="array" aca="1" ref="H6673" ca="1">IF(I6673&lt;&gt;"",INDIRECT("'"&amp;I6673&amp;"'!"&amp;J6673),"")</f>
        <v>0</v>
      </c>
      <c r="I6673" s="1510" t="s">
        <v>5915</v>
      </c>
      <c r="J6673" s="1506" t="s">
        <v>6493</v>
      </c>
      <c r="K6673" s="4"/>
    </row>
    <row r="6674" spans="1:11" ht="15">
      <c r="A6674">
        <v>6615</v>
      </c>
      <c r="B6674" s="721">
        <f>'Revenues 10-15'!E234</f>
        <v>0</v>
      </c>
      <c r="D6674" s="2" t="s">
        <v>151</v>
      </c>
      <c r="F6674" s="4"/>
      <c r="G6674" s="1" t="b">
        <f t="shared" ca="1" si="105"/>
        <v>1</v>
      </c>
      <c r="H6674" s="1505" cm="1">
        <f t="array" aca="1" ref="H6674" ca="1">IF(I6674&lt;&gt;"",INDIRECT("'"&amp;I6674&amp;"'!"&amp;J6674),"")</f>
        <v>0</v>
      </c>
      <c r="I6674" s="1510" t="s">
        <v>5915</v>
      </c>
      <c r="J6674" s="1506" t="s">
        <v>6494</v>
      </c>
      <c r="K6674" s="4"/>
    </row>
    <row r="6675" spans="1:11" ht="15">
      <c r="A6675">
        <v>6616</v>
      </c>
      <c r="B6675" s="721">
        <f>'Revenues 10-15'!F234</f>
        <v>0</v>
      </c>
      <c r="D6675" s="2" t="s">
        <v>151</v>
      </c>
      <c r="F6675" s="4"/>
      <c r="G6675" s="1" t="b">
        <f t="shared" ca="1" si="105"/>
        <v>1</v>
      </c>
      <c r="H6675" s="1505" cm="1">
        <f t="array" aca="1" ref="H6675" ca="1">IF(I6675&lt;&gt;"",INDIRECT("'"&amp;I6675&amp;"'!"&amp;J6675),"")</f>
        <v>0</v>
      </c>
      <c r="I6675" s="1510" t="s">
        <v>5915</v>
      </c>
      <c r="J6675" s="1506" t="s">
        <v>6495</v>
      </c>
      <c r="K6675" s="4"/>
    </row>
    <row r="6676" spans="1:11" ht="15">
      <c r="A6676">
        <v>6617</v>
      </c>
      <c r="B6676" s="721">
        <f>'Revenues 10-15'!G234</f>
        <v>0</v>
      </c>
      <c r="D6676" s="2" t="s">
        <v>151</v>
      </c>
      <c r="F6676" s="4"/>
      <c r="G6676" s="1" t="b">
        <f t="shared" ca="1" si="105"/>
        <v>1</v>
      </c>
      <c r="H6676" s="1505" cm="1">
        <f t="array" aca="1" ref="H6676" ca="1">IF(I6676&lt;&gt;"",INDIRECT("'"&amp;I6676&amp;"'!"&amp;J6676),"")</f>
        <v>0</v>
      </c>
      <c r="I6676" s="1510" t="s">
        <v>5915</v>
      </c>
      <c r="J6676" s="1506" t="s">
        <v>6496</v>
      </c>
      <c r="K6676" s="4"/>
    </row>
    <row r="6677" spans="1:11" ht="15">
      <c r="A6677">
        <v>6618</v>
      </c>
      <c r="B6677" s="721">
        <f>'Revenues 10-15'!H234</f>
        <v>0</v>
      </c>
      <c r="D6677" s="2" t="s">
        <v>151</v>
      </c>
      <c r="F6677" s="4"/>
      <c r="G6677" s="1" t="b">
        <f t="shared" ca="1" si="105"/>
        <v>1</v>
      </c>
      <c r="H6677" s="1505" cm="1">
        <f t="array" aca="1" ref="H6677" ca="1">IF(I6677&lt;&gt;"",INDIRECT("'"&amp;I6677&amp;"'!"&amp;J6677),"")</f>
        <v>0</v>
      </c>
      <c r="I6677" s="1510" t="s">
        <v>5915</v>
      </c>
      <c r="J6677" s="1506" t="s">
        <v>6497</v>
      </c>
      <c r="K6677" s="4"/>
    </row>
    <row r="6678" spans="1:11" ht="15">
      <c r="A6678">
        <v>6619</v>
      </c>
      <c r="B6678" s="721">
        <f>'Revenues 10-15'!J234</f>
        <v>0</v>
      </c>
      <c r="D6678" s="2" t="s">
        <v>151</v>
      </c>
      <c r="F6678" s="4"/>
      <c r="G6678" s="1" t="b">
        <f t="shared" ca="1" si="105"/>
        <v>1</v>
      </c>
      <c r="H6678" s="1505" cm="1">
        <f t="array" aca="1" ref="H6678" ca="1">IF(I6678&lt;&gt;"",INDIRECT("'"&amp;I6678&amp;"'!"&amp;J6678),"")</f>
        <v>0</v>
      </c>
      <c r="I6678" s="1510" t="s">
        <v>5915</v>
      </c>
      <c r="J6678" s="1506" t="s">
        <v>6498</v>
      </c>
      <c r="K6678" s="4"/>
    </row>
    <row r="6679" spans="1:11" ht="15">
      <c r="A6679">
        <v>6620</v>
      </c>
      <c r="B6679" s="721">
        <f>'Revenues 10-15'!K234</f>
        <v>0</v>
      </c>
      <c r="D6679" s="2" t="s">
        <v>151</v>
      </c>
      <c r="F6679" s="4"/>
      <c r="G6679" s="1" t="b">
        <f t="shared" ca="1" si="105"/>
        <v>1</v>
      </c>
      <c r="H6679" s="1505" cm="1">
        <f t="array" aca="1" ref="H6679" ca="1">IF(I6679&lt;&gt;"",INDIRECT("'"&amp;I6679&amp;"'!"&amp;J6679),"")</f>
        <v>0</v>
      </c>
      <c r="I6679" s="1510" t="s">
        <v>5915</v>
      </c>
      <c r="J6679" s="1506" t="s">
        <v>6499</v>
      </c>
      <c r="K6679" s="4"/>
    </row>
    <row r="6680" spans="1:11" ht="15">
      <c r="A6680">
        <v>6621</v>
      </c>
      <c r="B6680" s="721">
        <f>'Revenues 10-15'!C235</f>
        <v>0</v>
      </c>
      <c r="D6680" s="2" t="s">
        <v>151</v>
      </c>
      <c r="F6680" s="4"/>
      <c r="G6680" s="1" t="b">
        <f t="shared" ca="1" si="105"/>
        <v>1</v>
      </c>
      <c r="H6680" s="1505" cm="1">
        <f t="array" aca="1" ref="H6680" ca="1">IF(I6680&lt;&gt;"",INDIRECT("'"&amp;I6680&amp;"'!"&amp;J6680),"")</f>
        <v>0</v>
      </c>
      <c r="I6680" s="1510" t="s">
        <v>5915</v>
      </c>
      <c r="J6680" s="1506" t="s">
        <v>6500</v>
      </c>
      <c r="K6680" s="4"/>
    </row>
    <row r="6681" spans="1:11" ht="15">
      <c r="A6681">
        <v>6622</v>
      </c>
      <c r="B6681" s="721">
        <f>'Revenues 10-15'!D235</f>
        <v>0</v>
      </c>
      <c r="D6681" s="2" t="s">
        <v>151</v>
      </c>
      <c r="F6681" s="4"/>
      <c r="G6681" s="1" t="b">
        <f t="shared" ca="1" si="105"/>
        <v>1</v>
      </c>
      <c r="H6681" s="1505" cm="1">
        <f t="array" aca="1" ref="H6681" ca="1">IF(I6681&lt;&gt;"",INDIRECT("'"&amp;I6681&amp;"'!"&amp;J6681),"")</f>
        <v>0</v>
      </c>
      <c r="I6681" s="1510" t="s">
        <v>5915</v>
      </c>
      <c r="J6681" s="1506" t="s">
        <v>6501</v>
      </c>
      <c r="K6681" s="4"/>
    </row>
    <row r="6682" spans="1:11" ht="15">
      <c r="A6682">
        <v>6623</v>
      </c>
      <c r="B6682" s="721">
        <f>'Revenues 10-15'!E235</f>
        <v>0</v>
      </c>
      <c r="D6682" s="2" t="s">
        <v>151</v>
      </c>
      <c r="F6682" s="4"/>
      <c r="G6682" s="1" t="b">
        <f t="shared" ca="1" si="105"/>
        <v>1</v>
      </c>
      <c r="H6682" s="1505" cm="1">
        <f t="array" aca="1" ref="H6682" ca="1">IF(I6682&lt;&gt;"",INDIRECT("'"&amp;I6682&amp;"'!"&amp;J6682),"")</f>
        <v>0</v>
      </c>
      <c r="I6682" s="1510" t="s">
        <v>5915</v>
      </c>
      <c r="J6682" s="1506" t="s">
        <v>6502</v>
      </c>
      <c r="K6682" s="4"/>
    </row>
    <row r="6683" spans="1:11" ht="15">
      <c r="A6683">
        <v>6624</v>
      </c>
      <c r="B6683" s="721">
        <f>'Revenues 10-15'!F235</f>
        <v>0</v>
      </c>
      <c r="D6683" s="2" t="s">
        <v>151</v>
      </c>
      <c r="F6683" s="4"/>
      <c r="G6683" s="1" t="b">
        <f t="shared" ca="1" si="105"/>
        <v>1</v>
      </c>
      <c r="H6683" s="1505" cm="1">
        <f t="array" aca="1" ref="H6683" ca="1">IF(I6683&lt;&gt;"",INDIRECT("'"&amp;I6683&amp;"'!"&amp;J6683),"")</f>
        <v>0</v>
      </c>
      <c r="I6683" s="1510" t="s">
        <v>5915</v>
      </c>
      <c r="J6683" s="1506" t="s">
        <v>6503</v>
      </c>
      <c r="K6683" s="4"/>
    </row>
    <row r="6684" spans="1:11" ht="15">
      <c r="A6684">
        <v>6625</v>
      </c>
      <c r="B6684" s="721">
        <f>'Revenues 10-15'!G235</f>
        <v>0</v>
      </c>
      <c r="D6684" s="2" t="s">
        <v>151</v>
      </c>
      <c r="F6684" s="4"/>
      <c r="G6684" s="1" t="b">
        <f t="shared" ca="1" si="105"/>
        <v>1</v>
      </c>
      <c r="H6684" s="1505" cm="1">
        <f t="array" aca="1" ref="H6684" ca="1">IF(I6684&lt;&gt;"",INDIRECT("'"&amp;I6684&amp;"'!"&amp;J6684),"")</f>
        <v>0</v>
      </c>
      <c r="I6684" s="1510" t="s">
        <v>5915</v>
      </c>
      <c r="J6684" s="1506" t="s">
        <v>6504</v>
      </c>
      <c r="K6684" s="4"/>
    </row>
    <row r="6685" spans="1:11" ht="15">
      <c r="A6685">
        <v>6626</v>
      </c>
      <c r="B6685" s="721">
        <f>'Revenues 10-15'!H235</f>
        <v>0</v>
      </c>
      <c r="D6685" s="2" t="s">
        <v>151</v>
      </c>
      <c r="F6685" s="4"/>
      <c r="G6685" s="1" t="b">
        <f t="shared" ca="1" si="105"/>
        <v>1</v>
      </c>
      <c r="H6685" s="1505" cm="1">
        <f t="array" aca="1" ref="H6685" ca="1">IF(I6685&lt;&gt;"",INDIRECT("'"&amp;I6685&amp;"'!"&amp;J6685),"")</f>
        <v>0</v>
      </c>
      <c r="I6685" s="1510" t="s">
        <v>5915</v>
      </c>
      <c r="J6685" s="1506" t="s">
        <v>6505</v>
      </c>
      <c r="K6685" s="4"/>
    </row>
    <row r="6686" spans="1:11" ht="15">
      <c r="A6686">
        <v>6627</v>
      </c>
      <c r="B6686" s="721">
        <f>'Revenues 10-15'!J235</f>
        <v>0</v>
      </c>
      <c r="D6686" s="2" t="s">
        <v>151</v>
      </c>
      <c r="F6686" s="4"/>
      <c r="G6686" s="1" t="b">
        <f t="shared" ca="1" si="105"/>
        <v>1</v>
      </c>
      <c r="H6686" s="1505" cm="1">
        <f t="array" aca="1" ref="H6686" ca="1">IF(I6686&lt;&gt;"",INDIRECT("'"&amp;I6686&amp;"'!"&amp;J6686),"")</f>
        <v>0</v>
      </c>
      <c r="I6686" s="1510" t="s">
        <v>5915</v>
      </c>
      <c r="J6686" s="1506" t="s">
        <v>6506</v>
      </c>
      <c r="K6686" s="4"/>
    </row>
    <row r="6687" spans="1:11" ht="15">
      <c r="A6687">
        <v>6628</v>
      </c>
      <c r="B6687" s="721">
        <f>'Revenues 10-15'!K235</f>
        <v>0</v>
      </c>
      <c r="D6687" s="2" t="s">
        <v>151</v>
      </c>
      <c r="F6687" s="4"/>
      <c r="G6687" s="1" t="b">
        <f t="shared" ca="1" si="105"/>
        <v>1</v>
      </c>
      <c r="H6687" s="1505" cm="1">
        <f t="array" aca="1" ref="H6687" ca="1">IF(I6687&lt;&gt;"",INDIRECT("'"&amp;I6687&amp;"'!"&amp;J6687),"")</f>
        <v>0</v>
      </c>
      <c r="I6687" s="1510" t="s">
        <v>5915</v>
      </c>
      <c r="J6687" s="1506" t="s">
        <v>6507</v>
      </c>
      <c r="K6687" s="4"/>
    </row>
    <row r="6688" spans="1:11" ht="15">
      <c r="A6688">
        <v>6629</v>
      </c>
      <c r="B6688" s="721">
        <f>'Revenues 10-15'!C236</f>
        <v>0</v>
      </c>
      <c r="D6688" s="2" t="s">
        <v>151</v>
      </c>
      <c r="F6688" s="4"/>
      <c r="G6688" s="1" t="b">
        <f t="shared" ref="G6688:G6751" ca="1" si="106">H6688=B6688</f>
        <v>1</v>
      </c>
      <c r="H6688" s="1505" cm="1">
        <f t="array" aca="1" ref="H6688" ca="1">IF(I6688&lt;&gt;"",INDIRECT("'"&amp;I6688&amp;"'!"&amp;J6688),"")</f>
        <v>0</v>
      </c>
      <c r="I6688" s="1510" t="s">
        <v>5915</v>
      </c>
      <c r="J6688" s="1506" t="s">
        <v>6508</v>
      </c>
      <c r="K6688" s="4"/>
    </row>
    <row r="6689" spans="1:11" ht="15">
      <c r="A6689">
        <v>6630</v>
      </c>
      <c r="B6689" s="721">
        <f>'Revenues 10-15'!D236</f>
        <v>0</v>
      </c>
      <c r="D6689" s="2" t="s">
        <v>151</v>
      </c>
      <c r="F6689" s="4"/>
      <c r="G6689" s="1" t="b">
        <f t="shared" ca="1" si="106"/>
        <v>1</v>
      </c>
      <c r="H6689" s="1505" cm="1">
        <f t="array" aca="1" ref="H6689" ca="1">IF(I6689&lt;&gt;"",INDIRECT("'"&amp;I6689&amp;"'!"&amp;J6689),"")</f>
        <v>0</v>
      </c>
      <c r="I6689" s="1510" t="s">
        <v>5915</v>
      </c>
      <c r="J6689" s="1506" t="s">
        <v>5399</v>
      </c>
      <c r="K6689" s="4"/>
    </row>
    <row r="6690" spans="1:11" ht="15">
      <c r="A6690">
        <v>6631</v>
      </c>
      <c r="B6690" s="721">
        <f>'Revenues 10-15'!F236</f>
        <v>0</v>
      </c>
      <c r="D6690" s="2" t="s">
        <v>151</v>
      </c>
      <c r="F6690" s="4"/>
      <c r="G6690" s="1" t="b">
        <f t="shared" ca="1" si="106"/>
        <v>1</v>
      </c>
      <c r="H6690" s="1505" cm="1">
        <f t="array" aca="1" ref="H6690" ca="1">IF(I6690&lt;&gt;"",INDIRECT("'"&amp;I6690&amp;"'!"&amp;J6690),"")</f>
        <v>0</v>
      </c>
      <c r="I6690" s="1510" t="s">
        <v>5915</v>
      </c>
      <c r="J6690" s="1506" t="s">
        <v>6509</v>
      </c>
      <c r="K6690" s="4"/>
    </row>
    <row r="6691" spans="1:11" ht="15">
      <c r="A6691">
        <v>6632</v>
      </c>
      <c r="B6691" s="721">
        <f>'Revenues 10-15'!G236</f>
        <v>0</v>
      </c>
      <c r="D6691" s="2" t="s">
        <v>151</v>
      </c>
      <c r="F6691" s="4"/>
      <c r="G6691" s="1" t="b">
        <f t="shared" ca="1" si="106"/>
        <v>1</v>
      </c>
      <c r="H6691" s="1505" cm="1">
        <f t="array" aca="1" ref="H6691" ca="1">IF(I6691&lt;&gt;"",INDIRECT("'"&amp;I6691&amp;"'!"&amp;J6691),"")</f>
        <v>0</v>
      </c>
      <c r="I6691" s="1510" t="s">
        <v>5915</v>
      </c>
      <c r="J6691" s="1506" t="s">
        <v>6510</v>
      </c>
      <c r="K6691" s="4"/>
    </row>
    <row r="6692" spans="1:11" ht="15">
      <c r="A6692">
        <v>6633</v>
      </c>
      <c r="B6692" s="721">
        <f>'Revenues 10-15'!C237</f>
        <v>0</v>
      </c>
      <c r="D6692" s="2" t="s">
        <v>151</v>
      </c>
      <c r="F6692" s="4"/>
      <c r="G6692" s="1" t="b">
        <f t="shared" ca="1" si="106"/>
        <v>1</v>
      </c>
      <c r="H6692" s="1505" cm="1">
        <f t="array" aca="1" ref="H6692" ca="1">IF(I6692&lt;&gt;"",INDIRECT("'"&amp;I6692&amp;"'!"&amp;J6692),"")</f>
        <v>0</v>
      </c>
      <c r="I6692" s="1510" t="s">
        <v>5915</v>
      </c>
      <c r="J6692" s="1506" t="s">
        <v>6511</v>
      </c>
      <c r="K6692" s="4"/>
    </row>
    <row r="6693" spans="1:11" ht="15">
      <c r="A6693">
        <v>6634</v>
      </c>
      <c r="B6693" s="721">
        <f>'Revenues 10-15'!D237</f>
        <v>0</v>
      </c>
      <c r="D6693" s="2" t="s">
        <v>151</v>
      </c>
      <c r="F6693" s="4"/>
      <c r="G6693" s="1" t="b">
        <f t="shared" ca="1" si="106"/>
        <v>1</v>
      </c>
      <c r="H6693" s="1505" cm="1">
        <f t="array" aca="1" ref="H6693" ca="1">IF(I6693&lt;&gt;"",INDIRECT("'"&amp;I6693&amp;"'!"&amp;J6693),"")</f>
        <v>0</v>
      </c>
      <c r="I6693" s="1510" t="s">
        <v>5915</v>
      </c>
      <c r="J6693" s="1506" t="s">
        <v>5400</v>
      </c>
      <c r="K6693" s="4"/>
    </row>
    <row r="6694" spans="1:11" ht="15">
      <c r="A6694">
        <v>6635</v>
      </c>
      <c r="B6694" s="721">
        <f>'Revenues 10-15'!C238</f>
        <v>0</v>
      </c>
      <c r="D6694" s="2" t="s">
        <v>151</v>
      </c>
      <c r="F6694" s="4"/>
      <c r="G6694" s="1" t="b">
        <f t="shared" ca="1" si="106"/>
        <v>1</v>
      </c>
      <c r="H6694" s="1505" cm="1">
        <f t="array" aca="1" ref="H6694" ca="1">IF(I6694&lt;&gt;"",INDIRECT("'"&amp;I6694&amp;"'!"&amp;J6694),"")</f>
        <v>0</v>
      </c>
      <c r="I6694" s="1510" t="s">
        <v>5915</v>
      </c>
      <c r="J6694" s="1506" t="s">
        <v>6512</v>
      </c>
      <c r="K6694" s="4"/>
    </row>
    <row r="6695" spans="1:11" ht="15">
      <c r="A6695">
        <v>6636</v>
      </c>
      <c r="B6695" s="721">
        <f>'Revenues 10-15'!D238</f>
        <v>0</v>
      </c>
      <c r="D6695" s="2" t="s">
        <v>151</v>
      </c>
      <c r="F6695" s="4"/>
      <c r="G6695" s="1" t="b">
        <f t="shared" ca="1" si="106"/>
        <v>1</v>
      </c>
      <c r="H6695" s="1505" cm="1">
        <f t="array" aca="1" ref="H6695" ca="1">IF(I6695&lt;&gt;"",INDIRECT("'"&amp;I6695&amp;"'!"&amp;J6695),"")</f>
        <v>0</v>
      </c>
      <c r="I6695" s="1510" t="s">
        <v>5915</v>
      </c>
      <c r="J6695" s="1506" t="s">
        <v>5401</v>
      </c>
      <c r="K6695" s="4"/>
    </row>
    <row r="6696" spans="1:11" ht="15">
      <c r="A6696">
        <v>6637</v>
      </c>
      <c r="B6696" s="721">
        <f>'Revenues 10-15'!E238</f>
        <v>0</v>
      </c>
      <c r="D6696" s="2" t="s">
        <v>151</v>
      </c>
      <c r="F6696" s="4"/>
      <c r="G6696" s="1" t="b">
        <f t="shared" ca="1" si="106"/>
        <v>1</v>
      </c>
      <c r="H6696" s="1505" cm="1">
        <f t="array" aca="1" ref="H6696" ca="1">IF(I6696&lt;&gt;"",INDIRECT("'"&amp;I6696&amp;"'!"&amp;J6696),"")</f>
        <v>0</v>
      </c>
      <c r="I6696" s="1510" t="s">
        <v>5915</v>
      </c>
      <c r="J6696" s="1506" t="s">
        <v>6513</v>
      </c>
      <c r="K6696" s="4"/>
    </row>
    <row r="6697" spans="1:11" ht="15">
      <c r="A6697">
        <v>6638</v>
      </c>
      <c r="B6697" s="721">
        <f>'Revenues 10-15'!F238</f>
        <v>0</v>
      </c>
      <c r="D6697" s="2" t="s">
        <v>151</v>
      </c>
      <c r="F6697" s="4"/>
      <c r="G6697" s="1" t="b">
        <f t="shared" ca="1" si="106"/>
        <v>1</v>
      </c>
      <c r="H6697" s="1505" cm="1">
        <f t="array" aca="1" ref="H6697" ca="1">IF(I6697&lt;&gt;"",INDIRECT("'"&amp;I6697&amp;"'!"&amp;J6697),"")</f>
        <v>0</v>
      </c>
      <c r="I6697" s="1510" t="s">
        <v>5915</v>
      </c>
      <c r="J6697" s="1506" t="s">
        <v>6514</v>
      </c>
      <c r="K6697" s="4"/>
    </row>
    <row r="6698" spans="1:11" ht="15">
      <c r="A6698">
        <v>6639</v>
      </c>
      <c r="B6698" s="721">
        <f>'Revenues 10-15'!G238</f>
        <v>0</v>
      </c>
      <c r="D6698" s="2" t="s">
        <v>151</v>
      </c>
      <c r="F6698" s="4"/>
      <c r="G6698" s="1" t="b">
        <f t="shared" ca="1" si="106"/>
        <v>1</v>
      </c>
      <c r="H6698" s="1505" cm="1">
        <f t="array" aca="1" ref="H6698" ca="1">IF(I6698&lt;&gt;"",INDIRECT("'"&amp;I6698&amp;"'!"&amp;J6698),"")</f>
        <v>0</v>
      </c>
      <c r="I6698" s="1510" t="s">
        <v>5915</v>
      </c>
      <c r="J6698" s="1506" t="s">
        <v>6515</v>
      </c>
      <c r="K6698" s="4"/>
    </row>
    <row r="6699" spans="1:11" ht="15">
      <c r="A6699">
        <v>6640</v>
      </c>
      <c r="B6699" s="721">
        <f>'Revenues 10-15'!H238</f>
        <v>0</v>
      </c>
      <c r="D6699" s="2" t="s">
        <v>151</v>
      </c>
      <c r="F6699" s="4"/>
      <c r="G6699" s="1" t="b">
        <f t="shared" ca="1" si="106"/>
        <v>1</v>
      </c>
      <c r="H6699" s="1505" cm="1">
        <f t="array" aca="1" ref="H6699" ca="1">IF(I6699&lt;&gt;"",INDIRECT("'"&amp;I6699&amp;"'!"&amp;J6699),"")</f>
        <v>0</v>
      </c>
      <c r="I6699" s="1510" t="s">
        <v>5915</v>
      </c>
      <c r="J6699" s="1506" t="s">
        <v>6516</v>
      </c>
      <c r="K6699" s="4"/>
    </row>
    <row r="6700" spans="1:11" ht="15">
      <c r="A6700">
        <v>6641</v>
      </c>
      <c r="B6700" s="721">
        <f>'Revenues 10-15'!J238</f>
        <v>0</v>
      </c>
      <c r="D6700" s="2" t="s">
        <v>151</v>
      </c>
      <c r="F6700" s="4"/>
      <c r="G6700" s="1" t="b">
        <f t="shared" ca="1" si="106"/>
        <v>1</v>
      </c>
      <c r="H6700" s="1505" cm="1">
        <f t="array" aca="1" ref="H6700" ca="1">IF(I6700&lt;&gt;"",INDIRECT("'"&amp;I6700&amp;"'!"&amp;J6700),"")</f>
        <v>0</v>
      </c>
      <c r="I6700" s="1510" t="s">
        <v>5915</v>
      </c>
      <c r="J6700" s="1506" t="s">
        <v>6517</v>
      </c>
      <c r="K6700" s="4"/>
    </row>
    <row r="6701" spans="1:11" ht="15">
      <c r="A6701">
        <v>6642</v>
      </c>
      <c r="B6701" s="721">
        <f>'Revenues 10-15'!K238</f>
        <v>0</v>
      </c>
      <c r="D6701" s="2" t="s">
        <v>151</v>
      </c>
      <c r="F6701" s="4"/>
      <c r="G6701" s="1" t="b">
        <f t="shared" ca="1" si="106"/>
        <v>1</v>
      </c>
      <c r="H6701" s="1505" cm="1">
        <f t="array" aca="1" ref="H6701" ca="1">IF(I6701&lt;&gt;"",INDIRECT("'"&amp;I6701&amp;"'!"&amp;J6701),"")</f>
        <v>0</v>
      </c>
      <c r="I6701" s="1510" t="s">
        <v>5915</v>
      </c>
      <c r="J6701" s="1506" t="s">
        <v>5448</v>
      </c>
      <c r="K6701" s="4"/>
    </row>
    <row r="6702" spans="1:11" ht="15">
      <c r="A6702">
        <v>6643</v>
      </c>
      <c r="B6702" s="721">
        <f>'Revenues 10-15'!C239</f>
        <v>0</v>
      </c>
      <c r="D6702" s="2" t="s">
        <v>151</v>
      </c>
      <c r="F6702" s="4"/>
      <c r="G6702" s="1" t="b">
        <f t="shared" ca="1" si="106"/>
        <v>1</v>
      </c>
      <c r="H6702" s="1505" cm="1">
        <f t="array" aca="1" ref="H6702" ca="1">IF(I6702&lt;&gt;"",INDIRECT("'"&amp;I6702&amp;"'!"&amp;J6702),"")</f>
        <v>0</v>
      </c>
      <c r="I6702" s="1510" t="s">
        <v>5915</v>
      </c>
      <c r="J6702" s="1506" t="s">
        <v>6518</v>
      </c>
      <c r="K6702" s="4"/>
    </row>
    <row r="6703" spans="1:11" ht="15">
      <c r="A6703">
        <v>6644</v>
      </c>
      <c r="B6703" s="721">
        <f>'Revenues 10-15'!D239</f>
        <v>0</v>
      </c>
      <c r="D6703" s="2" t="s">
        <v>151</v>
      </c>
      <c r="F6703" s="4"/>
      <c r="G6703" s="1" t="b">
        <f t="shared" ca="1" si="106"/>
        <v>1</v>
      </c>
      <c r="H6703" s="1505" cm="1">
        <f t="array" aca="1" ref="H6703" ca="1">IF(I6703&lt;&gt;"",INDIRECT("'"&amp;I6703&amp;"'!"&amp;J6703),"")</f>
        <v>0</v>
      </c>
      <c r="I6703" s="1510" t="s">
        <v>5915</v>
      </c>
      <c r="J6703" s="1506" t="s">
        <v>5402</v>
      </c>
      <c r="K6703" s="4"/>
    </row>
    <row r="6704" spans="1:11" ht="15">
      <c r="A6704">
        <v>6645</v>
      </c>
      <c r="B6704" s="721">
        <f>'Revenues 10-15'!E239</f>
        <v>0</v>
      </c>
      <c r="D6704" s="2" t="s">
        <v>151</v>
      </c>
      <c r="F6704" s="4"/>
      <c r="G6704" s="1" t="b">
        <f t="shared" ca="1" si="106"/>
        <v>1</v>
      </c>
      <c r="H6704" s="1505" cm="1">
        <f t="array" aca="1" ref="H6704" ca="1">IF(I6704&lt;&gt;"",INDIRECT("'"&amp;I6704&amp;"'!"&amp;J6704),"")</f>
        <v>0</v>
      </c>
      <c r="I6704" s="1510" t="s">
        <v>5915</v>
      </c>
      <c r="J6704" s="1506" t="s">
        <v>6519</v>
      </c>
      <c r="K6704" s="4"/>
    </row>
    <row r="6705" spans="1:11" ht="15">
      <c r="A6705">
        <v>6646</v>
      </c>
      <c r="B6705" s="721">
        <f>'Revenues 10-15'!F239</f>
        <v>0</v>
      </c>
      <c r="D6705" s="2" t="s">
        <v>151</v>
      </c>
      <c r="F6705" s="4"/>
      <c r="G6705" s="1" t="b">
        <f t="shared" ca="1" si="106"/>
        <v>1</v>
      </c>
      <c r="H6705" s="1505" cm="1">
        <f t="array" aca="1" ref="H6705" ca="1">IF(I6705&lt;&gt;"",INDIRECT("'"&amp;I6705&amp;"'!"&amp;J6705),"")</f>
        <v>0</v>
      </c>
      <c r="I6705" s="1510" t="s">
        <v>5915</v>
      </c>
      <c r="J6705" s="1506" t="s">
        <v>6520</v>
      </c>
      <c r="K6705" s="4"/>
    </row>
    <row r="6706" spans="1:11" ht="15">
      <c r="A6706">
        <v>6647</v>
      </c>
      <c r="B6706" s="721">
        <f>'Revenues 10-15'!G239</f>
        <v>0</v>
      </c>
      <c r="D6706" s="2" t="s">
        <v>151</v>
      </c>
      <c r="F6706" s="4"/>
      <c r="G6706" s="1" t="b">
        <f t="shared" ca="1" si="106"/>
        <v>1</v>
      </c>
      <c r="H6706" s="1505" cm="1">
        <f t="array" aca="1" ref="H6706" ca="1">IF(I6706&lt;&gt;"",INDIRECT("'"&amp;I6706&amp;"'!"&amp;J6706),"")</f>
        <v>0</v>
      </c>
      <c r="I6706" s="1510" t="s">
        <v>5915</v>
      </c>
      <c r="J6706" s="1506" t="s">
        <v>6521</v>
      </c>
      <c r="K6706" s="4"/>
    </row>
    <row r="6707" spans="1:11" ht="15">
      <c r="A6707">
        <v>6648</v>
      </c>
      <c r="B6707" s="721">
        <f>'Revenues 10-15'!H239</f>
        <v>0</v>
      </c>
      <c r="D6707" s="2" t="s">
        <v>151</v>
      </c>
      <c r="F6707" s="4"/>
      <c r="G6707" s="1" t="b">
        <f t="shared" ca="1" si="106"/>
        <v>1</v>
      </c>
      <c r="H6707" s="1505" cm="1">
        <f t="array" aca="1" ref="H6707" ca="1">IF(I6707&lt;&gt;"",INDIRECT("'"&amp;I6707&amp;"'!"&amp;J6707),"")</f>
        <v>0</v>
      </c>
      <c r="I6707" s="1510" t="s">
        <v>5915</v>
      </c>
      <c r="J6707" s="1506" t="s">
        <v>6522</v>
      </c>
      <c r="K6707" s="4"/>
    </row>
    <row r="6708" spans="1:11" ht="15">
      <c r="A6708">
        <v>6649</v>
      </c>
      <c r="B6708" s="721">
        <f>'Revenues 10-15'!J239</f>
        <v>0</v>
      </c>
      <c r="D6708" s="2" t="s">
        <v>151</v>
      </c>
      <c r="F6708" s="4"/>
      <c r="G6708" s="1" t="b">
        <f t="shared" ca="1" si="106"/>
        <v>1</v>
      </c>
      <c r="H6708" s="1505" cm="1">
        <f t="array" aca="1" ref="H6708" ca="1">IF(I6708&lt;&gt;"",INDIRECT("'"&amp;I6708&amp;"'!"&amp;J6708),"")</f>
        <v>0</v>
      </c>
      <c r="I6708" s="1510" t="s">
        <v>5915</v>
      </c>
      <c r="J6708" s="1506" t="s">
        <v>6523</v>
      </c>
      <c r="K6708" s="4"/>
    </row>
    <row r="6709" spans="1:11" ht="15">
      <c r="A6709">
        <v>6650</v>
      </c>
      <c r="B6709" s="721">
        <f>'Revenues 10-15'!K239</f>
        <v>0</v>
      </c>
      <c r="D6709" s="2" t="s">
        <v>151</v>
      </c>
      <c r="F6709" s="4"/>
      <c r="G6709" s="1" t="b">
        <f t="shared" ca="1" si="106"/>
        <v>1</v>
      </c>
      <c r="H6709" s="1505" cm="1">
        <f t="array" aca="1" ref="H6709" ca="1">IF(I6709&lt;&gt;"",INDIRECT("'"&amp;I6709&amp;"'!"&amp;J6709),"")</f>
        <v>0</v>
      </c>
      <c r="I6709" s="1510" t="s">
        <v>5915</v>
      </c>
      <c r="J6709" s="1506" t="s">
        <v>5449</v>
      </c>
      <c r="K6709" s="4"/>
    </row>
    <row r="6710" spans="1:11" ht="15">
      <c r="A6710">
        <v>6651</v>
      </c>
      <c r="B6710" s="721">
        <f>'Revenues 10-15'!C240</f>
        <v>0</v>
      </c>
      <c r="D6710" s="2" t="s">
        <v>151</v>
      </c>
      <c r="F6710" s="4"/>
      <c r="G6710" s="1" t="b">
        <f t="shared" ca="1" si="106"/>
        <v>1</v>
      </c>
      <c r="H6710" s="1505" cm="1">
        <f t="array" aca="1" ref="H6710" ca="1">IF(I6710&lt;&gt;"",INDIRECT("'"&amp;I6710&amp;"'!"&amp;J6710),"")</f>
        <v>0</v>
      </c>
      <c r="I6710" s="1510" t="s">
        <v>5915</v>
      </c>
      <c r="J6710" s="1506" t="s">
        <v>6524</v>
      </c>
      <c r="K6710" s="4"/>
    </row>
    <row r="6711" spans="1:11" ht="15">
      <c r="A6711">
        <v>6652</v>
      </c>
      <c r="B6711" s="721">
        <f>'Revenues 10-15'!D240</f>
        <v>0</v>
      </c>
      <c r="D6711" s="2" t="s">
        <v>151</v>
      </c>
      <c r="F6711" s="4"/>
      <c r="G6711" s="1" t="b">
        <f t="shared" ca="1" si="106"/>
        <v>1</v>
      </c>
      <c r="H6711" s="1505" cm="1">
        <f t="array" aca="1" ref="H6711" ca="1">IF(I6711&lt;&gt;"",INDIRECT("'"&amp;I6711&amp;"'!"&amp;J6711),"")</f>
        <v>0</v>
      </c>
      <c r="I6711" s="1510" t="s">
        <v>5915</v>
      </c>
      <c r="J6711" s="1506" t="s">
        <v>5403</v>
      </c>
      <c r="K6711" s="4"/>
    </row>
    <row r="6712" spans="1:11" ht="15">
      <c r="A6712">
        <v>6653</v>
      </c>
      <c r="B6712" s="721">
        <f>'Revenues 10-15'!E240</f>
        <v>0</v>
      </c>
      <c r="D6712" s="2" t="s">
        <v>151</v>
      </c>
      <c r="F6712" s="4"/>
      <c r="G6712" s="1" t="b">
        <f t="shared" ca="1" si="106"/>
        <v>1</v>
      </c>
      <c r="H6712" s="1505" cm="1">
        <f t="array" aca="1" ref="H6712" ca="1">IF(I6712&lt;&gt;"",INDIRECT("'"&amp;I6712&amp;"'!"&amp;J6712),"")</f>
        <v>0</v>
      </c>
      <c r="I6712" s="1510" t="s">
        <v>5915</v>
      </c>
      <c r="J6712" s="1506" t="s">
        <v>6525</v>
      </c>
      <c r="K6712" s="4"/>
    </row>
    <row r="6713" spans="1:11" ht="15">
      <c r="A6713">
        <v>6654</v>
      </c>
      <c r="B6713" s="721">
        <f>'Revenues 10-15'!F240</f>
        <v>0</v>
      </c>
      <c r="D6713" s="2" t="s">
        <v>151</v>
      </c>
      <c r="F6713" s="4"/>
      <c r="G6713" s="1" t="b">
        <f t="shared" ca="1" si="106"/>
        <v>1</v>
      </c>
      <c r="H6713" s="1505" cm="1">
        <f t="array" aca="1" ref="H6713" ca="1">IF(I6713&lt;&gt;"",INDIRECT("'"&amp;I6713&amp;"'!"&amp;J6713),"")</f>
        <v>0</v>
      </c>
      <c r="I6713" s="1510" t="s">
        <v>5915</v>
      </c>
      <c r="J6713" s="1506" t="s">
        <v>6526</v>
      </c>
      <c r="K6713" s="4"/>
    </row>
    <row r="6714" spans="1:11" ht="15">
      <c r="A6714">
        <v>6655</v>
      </c>
      <c r="B6714" s="721">
        <f>'Revenues 10-15'!G240</f>
        <v>0</v>
      </c>
      <c r="D6714" s="2" t="s">
        <v>151</v>
      </c>
      <c r="F6714" s="4"/>
      <c r="G6714" s="1" t="b">
        <f t="shared" ca="1" si="106"/>
        <v>1</v>
      </c>
      <c r="H6714" s="1505" cm="1">
        <f t="array" aca="1" ref="H6714" ca="1">IF(I6714&lt;&gt;"",INDIRECT("'"&amp;I6714&amp;"'!"&amp;J6714),"")</f>
        <v>0</v>
      </c>
      <c r="I6714" s="1510" t="s">
        <v>5915</v>
      </c>
      <c r="J6714" s="1506" t="s">
        <v>6527</v>
      </c>
      <c r="K6714" s="4"/>
    </row>
    <row r="6715" spans="1:11" ht="15">
      <c r="A6715">
        <v>6656</v>
      </c>
      <c r="B6715" s="721">
        <f>'Revenues 10-15'!H240</f>
        <v>0</v>
      </c>
      <c r="D6715" s="2" t="s">
        <v>151</v>
      </c>
      <c r="F6715" s="4"/>
      <c r="G6715" s="1" t="b">
        <f t="shared" ca="1" si="106"/>
        <v>1</v>
      </c>
      <c r="H6715" s="1505" cm="1">
        <f t="array" aca="1" ref="H6715" ca="1">IF(I6715&lt;&gt;"",INDIRECT("'"&amp;I6715&amp;"'!"&amp;J6715),"")</f>
        <v>0</v>
      </c>
      <c r="I6715" s="1510" t="s">
        <v>5915</v>
      </c>
      <c r="J6715" s="1506" t="s">
        <v>6528</v>
      </c>
      <c r="K6715" s="4"/>
    </row>
    <row r="6716" spans="1:11" ht="15">
      <c r="A6716">
        <v>6657</v>
      </c>
      <c r="B6716" s="721">
        <f>'Revenues 10-15'!J240</f>
        <v>0</v>
      </c>
      <c r="D6716" s="2" t="s">
        <v>151</v>
      </c>
      <c r="F6716" s="4"/>
      <c r="G6716" s="1" t="b">
        <f t="shared" ca="1" si="106"/>
        <v>1</v>
      </c>
      <c r="H6716" s="1505" cm="1">
        <f t="array" aca="1" ref="H6716" ca="1">IF(I6716&lt;&gt;"",INDIRECT("'"&amp;I6716&amp;"'!"&amp;J6716),"")</f>
        <v>0</v>
      </c>
      <c r="I6716" s="1510" t="s">
        <v>5915</v>
      </c>
      <c r="J6716" s="1506" t="s">
        <v>6529</v>
      </c>
      <c r="K6716" s="4"/>
    </row>
    <row r="6717" spans="1:11" ht="15">
      <c r="A6717">
        <v>6658</v>
      </c>
      <c r="B6717" s="721">
        <f>'Revenues 10-15'!K240</f>
        <v>0</v>
      </c>
      <c r="D6717" s="2" t="s">
        <v>151</v>
      </c>
      <c r="F6717" s="4"/>
      <c r="G6717" s="1" t="b">
        <f t="shared" ca="1" si="106"/>
        <v>1</v>
      </c>
      <c r="H6717" s="1505" cm="1">
        <f t="array" aca="1" ref="H6717" ca="1">IF(I6717&lt;&gt;"",INDIRECT("'"&amp;I6717&amp;"'!"&amp;J6717),"")</f>
        <v>0</v>
      </c>
      <c r="I6717" s="1510" t="s">
        <v>5915</v>
      </c>
      <c r="J6717" s="1506" t="s">
        <v>5450</v>
      </c>
      <c r="K6717" s="4"/>
    </row>
    <row r="6718" spans="1:11" ht="15">
      <c r="A6718">
        <v>6659</v>
      </c>
      <c r="B6718" s="721">
        <f>'Revenues 10-15'!C241</f>
        <v>0</v>
      </c>
      <c r="D6718" s="2" t="s">
        <v>151</v>
      </c>
      <c r="F6718" s="4"/>
      <c r="G6718" s="1" t="b">
        <f t="shared" ca="1" si="106"/>
        <v>1</v>
      </c>
      <c r="H6718" s="1505" cm="1">
        <f t="array" aca="1" ref="H6718" ca="1">IF(I6718&lt;&gt;"",INDIRECT("'"&amp;I6718&amp;"'!"&amp;J6718),"")</f>
        <v>0</v>
      </c>
      <c r="I6718" s="1510" t="s">
        <v>5915</v>
      </c>
      <c r="J6718" s="1506" t="s">
        <v>6530</v>
      </c>
      <c r="K6718" s="4"/>
    </row>
    <row r="6719" spans="1:11" ht="15">
      <c r="A6719">
        <v>6660</v>
      </c>
      <c r="B6719" s="721">
        <f>'Revenues 10-15'!D241</f>
        <v>0</v>
      </c>
      <c r="D6719" s="2" t="s">
        <v>151</v>
      </c>
      <c r="F6719" s="4"/>
      <c r="G6719" s="1" t="b">
        <f t="shared" ca="1" si="106"/>
        <v>1</v>
      </c>
      <c r="H6719" s="1505" cm="1">
        <f t="array" aca="1" ref="H6719" ca="1">IF(I6719&lt;&gt;"",INDIRECT("'"&amp;I6719&amp;"'!"&amp;J6719),"")</f>
        <v>0</v>
      </c>
      <c r="I6719" s="1510" t="s">
        <v>5915</v>
      </c>
      <c r="J6719" s="1506" t="s">
        <v>5404</v>
      </c>
      <c r="K6719" s="4"/>
    </row>
    <row r="6720" spans="1:11" ht="15">
      <c r="A6720">
        <v>6661</v>
      </c>
      <c r="B6720" s="721">
        <f>'Revenues 10-15'!E241</f>
        <v>0</v>
      </c>
      <c r="D6720" s="2" t="s">
        <v>151</v>
      </c>
      <c r="F6720" s="4"/>
      <c r="G6720" s="1" t="b">
        <f t="shared" ca="1" si="106"/>
        <v>1</v>
      </c>
      <c r="H6720" s="1505" cm="1">
        <f t="array" aca="1" ref="H6720" ca="1">IF(I6720&lt;&gt;"",INDIRECT("'"&amp;I6720&amp;"'!"&amp;J6720),"")</f>
        <v>0</v>
      </c>
      <c r="I6720" s="1510" t="s">
        <v>5915</v>
      </c>
      <c r="J6720" s="1506" t="s">
        <v>6531</v>
      </c>
      <c r="K6720" s="4"/>
    </row>
    <row r="6721" spans="1:11" ht="15">
      <c r="A6721">
        <v>6662</v>
      </c>
      <c r="B6721" s="721">
        <f>'Revenues 10-15'!F241</f>
        <v>0</v>
      </c>
      <c r="D6721" s="2" t="s">
        <v>151</v>
      </c>
      <c r="F6721" s="4"/>
      <c r="G6721" s="1" t="b">
        <f t="shared" ca="1" si="106"/>
        <v>1</v>
      </c>
      <c r="H6721" s="1505" cm="1">
        <f t="array" aca="1" ref="H6721" ca="1">IF(I6721&lt;&gt;"",INDIRECT("'"&amp;I6721&amp;"'!"&amp;J6721),"")</f>
        <v>0</v>
      </c>
      <c r="I6721" s="1510" t="s">
        <v>5915</v>
      </c>
      <c r="J6721" s="1506" t="s">
        <v>6532</v>
      </c>
      <c r="K6721" s="4"/>
    </row>
    <row r="6722" spans="1:11" ht="15">
      <c r="A6722">
        <v>6663</v>
      </c>
      <c r="B6722" s="721">
        <f>'Revenues 10-15'!G241</f>
        <v>0</v>
      </c>
      <c r="D6722" s="2" t="s">
        <v>151</v>
      </c>
      <c r="F6722" s="4"/>
      <c r="G6722" s="1" t="b">
        <f t="shared" ca="1" si="106"/>
        <v>1</v>
      </c>
      <c r="H6722" s="1505" cm="1">
        <f t="array" aca="1" ref="H6722" ca="1">IF(I6722&lt;&gt;"",INDIRECT("'"&amp;I6722&amp;"'!"&amp;J6722),"")</f>
        <v>0</v>
      </c>
      <c r="I6722" s="1510" t="s">
        <v>5915</v>
      </c>
      <c r="J6722" s="1506" t="s">
        <v>6533</v>
      </c>
      <c r="K6722" s="4"/>
    </row>
    <row r="6723" spans="1:11" ht="15">
      <c r="A6723">
        <v>6664</v>
      </c>
      <c r="B6723" s="721">
        <f>'Revenues 10-15'!H241</f>
        <v>0</v>
      </c>
      <c r="D6723" s="2" t="s">
        <v>151</v>
      </c>
      <c r="F6723" s="4"/>
      <c r="G6723" s="1" t="b">
        <f t="shared" ca="1" si="106"/>
        <v>1</v>
      </c>
      <c r="H6723" s="1505" cm="1">
        <f t="array" aca="1" ref="H6723" ca="1">IF(I6723&lt;&gt;"",INDIRECT("'"&amp;I6723&amp;"'!"&amp;J6723),"")</f>
        <v>0</v>
      </c>
      <c r="I6723" s="1510" t="s">
        <v>5915</v>
      </c>
      <c r="J6723" s="1506" t="s">
        <v>6534</v>
      </c>
      <c r="K6723" s="4"/>
    </row>
    <row r="6724" spans="1:11" ht="15">
      <c r="A6724">
        <v>6665</v>
      </c>
      <c r="B6724" s="721">
        <f>'Revenues 10-15'!J241</f>
        <v>0</v>
      </c>
      <c r="D6724" s="2" t="s">
        <v>151</v>
      </c>
      <c r="F6724" s="4"/>
      <c r="G6724" s="1" t="b">
        <f t="shared" ca="1" si="106"/>
        <v>1</v>
      </c>
      <c r="H6724" s="1505" cm="1">
        <f t="array" aca="1" ref="H6724" ca="1">IF(I6724&lt;&gt;"",INDIRECT("'"&amp;I6724&amp;"'!"&amp;J6724),"")</f>
        <v>0</v>
      </c>
      <c r="I6724" s="1510" t="s">
        <v>5915</v>
      </c>
      <c r="J6724" s="1506" t="s">
        <v>6535</v>
      </c>
      <c r="K6724" s="4"/>
    </row>
    <row r="6725" spans="1:11" ht="15">
      <c r="A6725">
        <v>6666</v>
      </c>
      <c r="B6725" s="721">
        <f>'Expenditures 16-24'!C7</f>
        <v>4549313</v>
      </c>
      <c r="D6725" s="2" t="s">
        <v>152</v>
      </c>
      <c r="F6725" s="4"/>
      <c r="G6725" s="1" t="b">
        <f t="shared" ca="1" si="106"/>
        <v>1</v>
      </c>
      <c r="H6725" s="1505" cm="1">
        <f t="array" aca="1" ref="H6725" ca="1">IF(I6725&lt;&gt;"",INDIRECT("'"&amp;I6725&amp;"'!"&amp;J6725),"")</f>
        <v>4549313</v>
      </c>
      <c r="I6725" s="1510" t="s">
        <v>4998</v>
      </c>
      <c r="J6725" s="1506" t="s">
        <v>5547</v>
      </c>
      <c r="K6725" s="4"/>
    </row>
    <row r="6726" spans="1:11" ht="15">
      <c r="A6726">
        <v>6667</v>
      </c>
      <c r="B6726" s="721">
        <f>'Revenues 10-15'!K241</f>
        <v>0</v>
      </c>
      <c r="D6726" s="2" t="s">
        <v>151</v>
      </c>
      <c r="F6726" s="4"/>
      <c r="G6726" s="1" t="b">
        <f t="shared" ca="1" si="106"/>
        <v>1</v>
      </c>
      <c r="H6726" s="1505" cm="1">
        <f t="array" aca="1" ref="H6726" ca="1">IF(I6726&lt;&gt;"",INDIRECT("'"&amp;I6726&amp;"'!"&amp;J6726),"")</f>
        <v>0</v>
      </c>
      <c r="I6726" s="1510" t="s">
        <v>5915</v>
      </c>
      <c r="J6726" s="1506" t="s">
        <v>5451</v>
      </c>
      <c r="K6726" s="4"/>
    </row>
    <row r="6727" spans="1:11" ht="15">
      <c r="A6727">
        <v>6668</v>
      </c>
      <c r="B6727" s="721">
        <f>'Revenues 10-15'!C242</f>
        <v>0</v>
      </c>
      <c r="D6727" s="2" t="s">
        <v>151</v>
      </c>
      <c r="F6727" s="4"/>
      <c r="G6727" s="1" t="b">
        <f t="shared" ca="1" si="106"/>
        <v>1</v>
      </c>
      <c r="H6727" s="1505" cm="1">
        <f t="array" aca="1" ref="H6727" ca="1">IF(I6727&lt;&gt;"",INDIRECT("'"&amp;I6727&amp;"'!"&amp;J6727),"")</f>
        <v>0</v>
      </c>
      <c r="I6727" s="1510" t="s">
        <v>5915</v>
      </c>
      <c r="J6727" s="1506" t="s">
        <v>6536</v>
      </c>
      <c r="K6727" s="4"/>
    </row>
    <row r="6728" spans="1:11" ht="15">
      <c r="A6728">
        <v>6669</v>
      </c>
      <c r="B6728" s="721">
        <f>'Revenues 10-15'!D242</f>
        <v>0</v>
      </c>
      <c r="D6728" s="2" t="s">
        <v>151</v>
      </c>
      <c r="F6728" s="4"/>
      <c r="G6728" s="1" t="b">
        <f t="shared" ca="1" si="106"/>
        <v>1</v>
      </c>
      <c r="H6728" s="1505" cm="1">
        <f t="array" aca="1" ref="H6728" ca="1">IF(I6728&lt;&gt;"",INDIRECT("'"&amp;I6728&amp;"'!"&amp;J6728),"")</f>
        <v>0</v>
      </c>
      <c r="I6728" s="1510" t="s">
        <v>5915</v>
      </c>
      <c r="J6728" s="1506" t="s">
        <v>5405</v>
      </c>
      <c r="K6728" s="4"/>
    </row>
    <row r="6729" spans="1:11" ht="15">
      <c r="A6729">
        <v>6670</v>
      </c>
      <c r="B6729" s="721">
        <f>'Revenues 10-15'!E242</f>
        <v>0</v>
      </c>
      <c r="D6729" s="2" t="s">
        <v>151</v>
      </c>
      <c r="F6729" s="4"/>
      <c r="G6729" s="1" t="b">
        <f t="shared" ca="1" si="106"/>
        <v>1</v>
      </c>
      <c r="H6729" s="1505" cm="1">
        <f t="array" aca="1" ref="H6729" ca="1">IF(I6729&lt;&gt;"",INDIRECT("'"&amp;I6729&amp;"'!"&amp;J6729),"")</f>
        <v>0</v>
      </c>
      <c r="I6729" s="1510" t="s">
        <v>5915</v>
      </c>
      <c r="J6729" s="1506" t="s">
        <v>6537</v>
      </c>
      <c r="K6729" s="4"/>
    </row>
    <row r="6730" spans="1:11" ht="15">
      <c r="A6730">
        <v>6671</v>
      </c>
      <c r="B6730" s="721">
        <f>'Revenues 10-15'!F242</f>
        <v>0</v>
      </c>
      <c r="D6730" s="2" t="s">
        <v>151</v>
      </c>
      <c r="F6730" s="4"/>
      <c r="G6730" s="1" t="b">
        <f t="shared" ca="1" si="106"/>
        <v>1</v>
      </c>
      <c r="H6730" s="1505" cm="1">
        <f t="array" aca="1" ref="H6730" ca="1">IF(I6730&lt;&gt;"",INDIRECT("'"&amp;I6730&amp;"'!"&amp;J6730),"")</f>
        <v>0</v>
      </c>
      <c r="I6730" s="1510" t="s">
        <v>5915</v>
      </c>
      <c r="J6730" s="1506" t="s">
        <v>6538</v>
      </c>
      <c r="K6730" s="4"/>
    </row>
    <row r="6731" spans="1:11" ht="15">
      <c r="A6731">
        <v>6672</v>
      </c>
      <c r="B6731" s="721">
        <f>'Revenues 10-15'!G242</f>
        <v>0</v>
      </c>
      <c r="D6731" s="2" t="s">
        <v>151</v>
      </c>
      <c r="F6731" s="4"/>
      <c r="G6731" s="1" t="b">
        <f t="shared" ca="1" si="106"/>
        <v>1</v>
      </c>
      <c r="H6731" s="1505" cm="1">
        <f t="array" aca="1" ref="H6731" ca="1">IF(I6731&lt;&gt;"",INDIRECT("'"&amp;I6731&amp;"'!"&amp;J6731),"")</f>
        <v>0</v>
      </c>
      <c r="I6731" s="1510" t="s">
        <v>5915</v>
      </c>
      <c r="J6731" s="1506" t="s">
        <v>6539</v>
      </c>
      <c r="K6731" s="4"/>
    </row>
    <row r="6732" spans="1:11" ht="15">
      <c r="A6732">
        <v>6673</v>
      </c>
      <c r="B6732" s="721">
        <f>'Revenues 10-15'!H242</f>
        <v>0</v>
      </c>
      <c r="D6732" s="2" t="s">
        <v>151</v>
      </c>
      <c r="F6732" s="4"/>
      <c r="G6732" s="1" t="b">
        <f t="shared" ca="1" si="106"/>
        <v>1</v>
      </c>
      <c r="H6732" s="1505" cm="1">
        <f t="array" aca="1" ref="H6732" ca="1">IF(I6732&lt;&gt;"",INDIRECT("'"&amp;I6732&amp;"'!"&amp;J6732),"")</f>
        <v>0</v>
      </c>
      <c r="I6732" s="1510" t="s">
        <v>5915</v>
      </c>
      <c r="J6732" s="1506" t="s">
        <v>6540</v>
      </c>
      <c r="K6732" s="4"/>
    </row>
    <row r="6733" spans="1:11" ht="15">
      <c r="A6733">
        <v>6674</v>
      </c>
      <c r="B6733" s="721">
        <f>'Revenues 10-15'!J242</f>
        <v>0</v>
      </c>
      <c r="D6733" s="2" t="s">
        <v>151</v>
      </c>
      <c r="F6733" s="4"/>
      <c r="G6733" s="1" t="b">
        <f t="shared" ca="1" si="106"/>
        <v>1</v>
      </c>
      <c r="H6733" s="1505" cm="1">
        <f t="array" aca="1" ref="H6733" ca="1">IF(I6733&lt;&gt;"",INDIRECT("'"&amp;I6733&amp;"'!"&amp;J6733),"")</f>
        <v>0</v>
      </c>
      <c r="I6733" s="1510" t="s">
        <v>5915</v>
      </c>
      <c r="J6733" s="1506" t="s">
        <v>6541</v>
      </c>
      <c r="K6733" s="4"/>
    </row>
    <row r="6734" spans="1:11" ht="15">
      <c r="A6734">
        <v>6675</v>
      </c>
      <c r="B6734" s="721">
        <f>'Revenues 10-15'!K242</f>
        <v>0</v>
      </c>
      <c r="D6734" s="2" t="s">
        <v>151</v>
      </c>
      <c r="F6734" s="4"/>
      <c r="G6734" s="1" t="b">
        <f t="shared" ca="1" si="106"/>
        <v>1</v>
      </c>
      <c r="H6734" s="1505" cm="1">
        <f t="array" aca="1" ref="H6734" ca="1">IF(I6734&lt;&gt;"",INDIRECT("'"&amp;I6734&amp;"'!"&amp;J6734),"")</f>
        <v>0</v>
      </c>
      <c r="I6734" s="1510" t="s">
        <v>5915</v>
      </c>
      <c r="J6734" s="1506" t="s">
        <v>5452</v>
      </c>
      <c r="K6734" s="4"/>
    </row>
    <row r="6735" spans="1:11" ht="15">
      <c r="A6735">
        <v>6676</v>
      </c>
      <c r="B6735" s="721">
        <f>'Revenues 10-15'!C243</f>
        <v>0</v>
      </c>
      <c r="D6735" s="2" t="s">
        <v>151</v>
      </c>
      <c r="F6735" s="4"/>
      <c r="G6735" s="1" t="b">
        <f t="shared" ca="1" si="106"/>
        <v>1</v>
      </c>
      <c r="H6735" s="1505" cm="1">
        <f t="array" aca="1" ref="H6735" ca="1">IF(I6735&lt;&gt;"",INDIRECT("'"&amp;I6735&amp;"'!"&amp;J6735),"")</f>
        <v>0</v>
      </c>
      <c r="I6735" s="1510" t="s">
        <v>5915</v>
      </c>
      <c r="J6735" s="1506" t="s">
        <v>6542</v>
      </c>
      <c r="K6735" s="4"/>
    </row>
    <row r="6736" spans="1:11" ht="15">
      <c r="A6736">
        <v>6677</v>
      </c>
      <c r="B6736" s="721">
        <f>'Revenues 10-15'!D243</f>
        <v>0</v>
      </c>
      <c r="D6736" s="2" t="s">
        <v>151</v>
      </c>
      <c r="F6736" s="4"/>
      <c r="G6736" s="1" t="b">
        <f t="shared" ca="1" si="106"/>
        <v>1</v>
      </c>
      <c r="H6736" s="1505" cm="1">
        <f t="array" aca="1" ref="H6736" ca="1">IF(I6736&lt;&gt;"",INDIRECT("'"&amp;I6736&amp;"'!"&amp;J6736),"")</f>
        <v>0</v>
      </c>
      <c r="I6736" s="1510" t="s">
        <v>5915</v>
      </c>
      <c r="J6736" s="1506" t="s">
        <v>6543</v>
      </c>
      <c r="K6736" s="4"/>
    </row>
    <row r="6737" spans="1:11" ht="15">
      <c r="A6737">
        <v>6678</v>
      </c>
      <c r="B6737" s="721">
        <f>'Revenues 10-15'!E243</f>
        <v>0</v>
      </c>
      <c r="D6737" s="2" t="s">
        <v>151</v>
      </c>
      <c r="F6737" s="4"/>
      <c r="G6737" s="1" t="b">
        <f t="shared" ca="1" si="106"/>
        <v>1</v>
      </c>
      <c r="H6737" s="1505" cm="1">
        <f t="array" aca="1" ref="H6737" ca="1">IF(I6737&lt;&gt;"",INDIRECT("'"&amp;I6737&amp;"'!"&amp;J6737),"")</f>
        <v>0</v>
      </c>
      <c r="I6737" s="1510" t="s">
        <v>5915</v>
      </c>
      <c r="J6737" s="1506" t="s">
        <v>6544</v>
      </c>
      <c r="K6737" s="4"/>
    </row>
    <row r="6738" spans="1:11" ht="15">
      <c r="A6738">
        <v>6679</v>
      </c>
      <c r="B6738" s="721">
        <f>'Revenues 10-15'!F243</f>
        <v>0</v>
      </c>
      <c r="D6738" s="2" t="s">
        <v>151</v>
      </c>
      <c r="F6738" s="4"/>
      <c r="G6738" s="1" t="b">
        <f t="shared" ca="1" si="106"/>
        <v>1</v>
      </c>
      <c r="H6738" s="1505" cm="1">
        <f t="array" aca="1" ref="H6738" ca="1">IF(I6738&lt;&gt;"",INDIRECT("'"&amp;I6738&amp;"'!"&amp;J6738),"")</f>
        <v>0</v>
      </c>
      <c r="I6738" s="1510" t="s">
        <v>5915</v>
      </c>
      <c r="J6738" s="1506" t="s">
        <v>6545</v>
      </c>
      <c r="K6738" s="4"/>
    </row>
    <row r="6739" spans="1:11" ht="15">
      <c r="A6739">
        <v>6680</v>
      </c>
      <c r="B6739" s="721">
        <f>'Revenues 10-15'!G243</f>
        <v>0</v>
      </c>
      <c r="D6739" s="2" t="s">
        <v>151</v>
      </c>
      <c r="F6739" s="4"/>
      <c r="G6739" s="1" t="b">
        <f t="shared" ca="1" si="106"/>
        <v>1</v>
      </c>
      <c r="H6739" s="1505" cm="1">
        <f t="array" aca="1" ref="H6739" ca="1">IF(I6739&lt;&gt;"",INDIRECT("'"&amp;I6739&amp;"'!"&amp;J6739),"")</f>
        <v>0</v>
      </c>
      <c r="I6739" s="1510" t="s">
        <v>5915</v>
      </c>
      <c r="J6739" s="1506" t="s">
        <v>6546</v>
      </c>
      <c r="K6739" s="4"/>
    </row>
    <row r="6740" spans="1:11" ht="15">
      <c r="A6740">
        <v>6681</v>
      </c>
      <c r="B6740" s="721">
        <f>'Revenues 10-15'!H243</f>
        <v>0</v>
      </c>
      <c r="D6740" s="2" t="s">
        <v>151</v>
      </c>
      <c r="F6740" s="4"/>
      <c r="G6740" s="1" t="b">
        <f t="shared" ca="1" si="106"/>
        <v>1</v>
      </c>
      <c r="H6740" s="1505" cm="1">
        <f t="array" aca="1" ref="H6740" ca="1">IF(I6740&lt;&gt;"",INDIRECT("'"&amp;I6740&amp;"'!"&amp;J6740),"")</f>
        <v>0</v>
      </c>
      <c r="I6740" s="1510" t="s">
        <v>5915</v>
      </c>
      <c r="J6740" s="1506" t="s">
        <v>6547</v>
      </c>
      <c r="K6740" s="4"/>
    </row>
    <row r="6741" spans="1:11" ht="15">
      <c r="A6741">
        <v>6682</v>
      </c>
      <c r="B6741" s="721">
        <f>'Revenues 10-15'!J243</f>
        <v>0</v>
      </c>
      <c r="D6741" s="2" t="s">
        <v>151</v>
      </c>
      <c r="F6741" s="4"/>
      <c r="G6741" s="1" t="b">
        <f t="shared" ca="1" si="106"/>
        <v>1</v>
      </c>
      <c r="H6741" s="1505" cm="1">
        <f t="array" aca="1" ref="H6741" ca="1">IF(I6741&lt;&gt;"",INDIRECT("'"&amp;I6741&amp;"'!"&amp;J6741),"")</f>
        <v>0</v>
      </c>
      <c r="I6741" s="1510" t="s">
        <v>5915</v>
      </c>
      <c r="J6741" s="1506" t="s">
        <v>6548</v>
      </c>
      <c r="K6741" s="4"/>
    </row>
    <row r="6742" spans="1:11" ht="15">
      <c r="A6742">
        <v>6683</v>
      </c>
      <c r="B6742" s="721">
        <f>'Revenues 10-15'!K243</f>
        <v>0</v>
      </c>
      <c r="D6742" s="2" t="s">
        <v>151</v>
      </c>
      <c r="F6742" s="4"/>
      <c r="G6742" s="1" t="b">
        <f t="shared" ca="1" si="106"/>
        <v>1</v>
      </c>
      <c r="H6742" s="1505" cm="1">
        <f t="array" aca="1" ref="H6742" ca="1">IF(I6742&lt;&gt;"",INDIRECT("'"&amp;I6742&amp;"'!"&amp;J6742),"")</f>
        <v>0</v>
      </c>
      <c r="I6742" s="1510" t="s">
        <v>5915</v>
      </c>
      <c r="J6742" s="1506" t="s">
        <v>6549</v>
      </c>
      <c r="K6742" s="4"/>
    </row>
    <row r="6743" spans="1:11" ht="15">
      <c r="A6743">
        <v>6684</v>
      </c>
      <c r="B6743" s="721">
        <f>'Revenues 10-15'!C244</f>
        <v>0</v>
      </c>
      <c r="D6743" s="2" t="s">
        <v>151</v>
      </c>
      <c r="F6743" s="4"/>
      <c r="G6743" s="1" t="b">
        <f t="shared" ca="1" si="106"/>
        <v>1</v>
      </c>
      <c r="H6743" s="1505" cm="1">
        <f t="array" aca="1" ref="H6743" ca="1">IF(I6743&lt;&gt;"",INDIRECT("'"&amp;I6743&amp;"'!"&amp;J6743),"")</f>
        <v>0</v>
      </c>
      <c r="I6743" s="1510" t="s">
        <v>5915</v>
      </c>
      <c r="J6743" s="1506" t="s">
        <v>6550</v>
      </c>
      <c r="K6743" s="4"/>
    </row>
    <row r="6744" spans="1:11" ht="15">
      <c r="A6744">
        <v>6685</v>
      </c>
      <c r="B6744" s="721">
        <f>'Revenues 10-15'!D244</f>
        <v>0</v>
      </c>
      <c r="D6744" s="2" t="s">
        <v>151</v>
      </c>
      <c r="F6744" s="4"/>
      <c r="G6744" s="1" t="b">
        <f t="shared" ca="1" si="106"/>
        <v>1</v>
      </c>
      <c r="H6744" s="1505" cm="1">
        <f t="array" aca="1" ref="H6744" ca="1">IF(I6744&lt;&gt;"",INDIRECT("'"&amp;I6744&amp;"'!"&amp;J6744),"")</f>
        <v>0</v>
      </c>
      <c r="I6744" s="1510" t="s">
        <v>5915</v>
      </c>
      <c r="J6744" s="1506" t="s">
        <v>5406</v>
      </c>
      <c r="K6744" s="4"/>
    </row>
    <row r="6745" spans="1:11" ht="15">
      <c r="A6745">
        <v>6686</v>
      </c>
      <c r="B6745" s="721">
        <f>'Revenues 10-15'!E244</f>
        <v>0</v>
      </c>
      <c r="D6745" s="2" t="s">
        <v>151</v>
      </c>
      <c r="F6745" s="4"/>
      <c r="G6745" s="1" t="b">
        <f t="shared" ca="1" si="106"/>
        <v>1</v>
      </c>
      <c r="H6745" s="1505" cm="1">
        <f t="array" aca="1" ref="H6745" ca="1">IF(I6745&lt;&gt;"",INDIRECT("'"&amp;I6745&amp;"'!"&amp;J6745),"")</f>
        <v>0</v>
      </c>
      <c r="I6745" s="1510" t="s">
        <v>5915</v>
      </c>
      <c r="J6745" s="1506" t="s">
        <v>6551</v>
      </c>
      <c r="K6745" s="4"/>
    </row>
    <row r="6746" spans="1:11" ht="15">
      <c r="A6746">
        <v>6687</v>
      </c>
      <c r="B6746" s="721">
        <f>'Revenues 10-15'!F244</f>
        <v>0</v>
      </c>
      <c r="D6746" s="2" t="s">
        <v>151</v>
      </c>
      <c r="F6746" s="4"/>
      <c r="G6746" s="1" t="b">
        <f t="shared" ca="1" si="106"/>
        <v>1</v>
      </c>
      <c r="H6746" s="1505" cm="1">
        <f t="array" aca="1" ref="H6746" ca="1">IF(I6746&lt;&gt;"",INDIRECT("'"&amp;I6746&amp;"'!"&amp;J6746),"")</f>
        <v>0</v>
      </c>
      <c r="I6746" s="1510" t="s">
        <v>5915</v>
      </c>
      <c r="J6746" s="1506" t="s">
        <v>6552</v>
      </c>
      <c r="K6746" s="4"/>
    </row>
    <row r="6747" spans="1:11" ht="15">
      <c r="A6747">
        <v>6688</v>
      </c>
      <c r="B6747" s="721">
        <f>'Revenues 10-15'!G244</f>
        <v>0</v>
      </c>
      <c r="D6747" s="2" t="s">
        <v>151</v>
      </c>
      <c r="F6747" s="4"/>
      <c r="G6747" s="1" t="b">
        <f t="shared" ca="1" si="106"/>
        <v>1</v>
      </c>
      <c r="H6747" s="1505" cm="1">
        <f t="array" aca="1" ref="H6747" ca="1">IF(I6747&lt;&gt;"",INDIRECT("'"&amp;I6747&amp;"'!"&amp;J6747),"")</f>
        <v>0</v>
      </c>
      <c r="I6747" s="1510" t="s">
        <v>5915</v>
      </c>
      <c r="J6747" s="1506" t="s">
        <v>6553</v>
      </c>
      <c r="K6747" s="4"/>
    </row>
    <row r="6748" spans="1:11" ht="15">
      <c r="A6748">
        <v>6689</v>
      </c>
      <c r="B6748" s="721">
        <f>'Revenues 10-15'!H244</f>
        <v>0</v>
      </c>
      <c r="D6748" s="2" t="s">
        <v>151</v>
      </c>
      <c r="F6748" s="4"/>
      <c r="G6748" s="1" t="b">
        <f t="shared" ca="1" si="106"/>
        <v>1</v>
      </c>
      <c r="H6748" s="1505" cm="1">
        <f t="array" aca="1" ref="H6748" ca="1">IF(I6748&lt;&gt;"",INDIRECT("'"&amp;I6748&amp;"'!"&amp;J6748),"")</f>
        <v>0</v>
      </c>
      <c r="I6748" s="1510" t="s">
        <v>5915</v>
      </c>
      <c r="J6748" s="1506" t="s">
        <v>6554</v>
      </c>
      <c r="K6748" s="4"/>
    </row>
    <row r="6749" spans="1:11" ht="15">
      <c r="A6749">
        <v>6690</v>
      </c>
      <c r="B6749" s="721">
        <f>'Revenues 10-15'!J244</f>
        <v>0</v>
      </c>
      <c r="D6749" s="2" t="s">
        <v>151</v>
      </c>
      <c r="F6749" s="4"/>
      <c r="G6749" s="1" t="b">
        <f t="shared" ca="1" si="106"/>
        <v>1</v>
      </c>
      <c r="H6749" s="1505" cm="1">
        <f t="array" aca="1" ref="H6749" ca="1">IF(I6749&lt;&gt;"",INDIRECT("'"&amp;I6749&amp;"'!"&amp;J6749),"")</f>
        <v>0</v>
      </c>
      <c r="I6749" s="1510" t="s">
        <v>5915</v>
      </c>
      <c r="J6749" s="1506" t="s">
        <v>6555</v>
      </c>
      <c r="K6749" s="4"/>
    </row>
    <row r="6750" spans="1:11" ht="15">
      <c r="A6750">
        <v>6691</v>
      </c>
      <c r="B6750" s="721">
        <f>'Revenues 10-15'!K244</f>
        <v>0</v>
      </c>
      <c r="D6750" s="2" t="s">
        <v>151</v>
      </c>
      <c r="F6750" s="4"/>
      <c r="G6750" s="1" t="b">
        <f t="shared" ca="1" si="106"/>
        <v>1</v>
      </c>
      <c r="H6750" s="1505" cm="1">
        <f t="array" aca="1" ref="H6750" ca="1">IF(I6750&lt;&gt;"",INDIRECT("'"&amp;I6750&amp;"'!"&amp;J6750),"")</f>
        <v>0</v>
      </c>
      <c r="I6750" s="1510" t="s">
        <v>5915</v>
      </c>
      <c r="J6750" s="1506" t="s">
        <v>5453</v>
      </c>
      <c r="K6750" s="4"/>
    </row>
    <row r="6751" spans="1:11" ht="15">
      <c r="A6751">
        <v>6692</v>
      </c>
      <c r="B6751" s="721">
        <f>'Revenues 10-15'!C245</f>
        <v>0</v>
      </c>
      <c r="D6751" s="2" t="s">
        <v>151</v>
      </c>
      <c r="F6751" s="4"/>
      <c r="G6751" s="1" t="b">
        <f t="shared" ca="1" si="106"/>
        <v>1</v>
      </c>
      <c r="H6751" s="1505" cm="1">
        <f t="array" aca="1" ref="H6751" ca="1">IF(I6751&lt;&gt;"",INDIRECT("'"&amp;I6751&amp;"'!"&amp;J6751),"")</f>
        <v>0</v>
      </c>
      <c r="I6751" s="1510" t="s">
        <v>5915</v>
      </c>
      <c r="J6751" s="1506" t="s">
        <v>6556</v>
      </c>
      <c r="K6751" s="4"/>
    </row>
    <row r="6752" spans="1:11" ht="15">
      <c r="A6752">
        <v>6693</v>
      </c>
      <c r="B6752" s="721">
        <f>'Revenues 10-15'!D245</f>
        <v>0</v>
      </c>
      <c r="D6752" s="2" t="s">
        <v>151</v>
      </c>
      <c r="F6752" s="4"/>
      <c r="G6752" s="1" t="b">
        <f t="shared" ref="G6752:G6815" ca="1" si="107">H6752=B6752</f>
        <v>1</v>
      </c>
      <c r="H6752" s="1505" cm="1">
        <f t="array" aca="1" ref="H6752" ca="1">IF(I6752&lt;&gt;"",INDIRECT("'"&amp;I6752&amp;"'!"&amp;J6752),"")</f>
        <v>0</v>
      </c>
      <c r="I6752" s="1510" t="s">
        <v>5915</v>
      </c>
      <c r="J6752" s="1506" t="s">
        <v>5407</v>
      </c>
      <c r="K6752" s="4"/>
    </row>
    <row r="6753" spans="1:11" ht="15">
      <c r="A6753">
        <v>6694</v>
      </c>
      <c r="B6753" s="721">
        <f>'Revenues 10-15'!E245</f>
        <v>0</v>
      </c>
      <c r="D6753" s="2" t="s">
        <v>151</v>
      </c>
      <c r="F6753" s="4"/>
      <c r="G6753" s="1" t="b">
        <f t="shared" ca="1" si="107"/>
        <v>1</v>
      </c>
      <c r="H6753" s="1505" cm="1">
        <f t="array" aca="1" ref="H6753" ca="1">IF(I6753&lt;&gt;"",INDIRECT("'"&amp;I6753&amp;"'!"&amp;J6753),"")</f>
        <v>0</v>
      </c>
      <c r="I6753" s="1510" t="s">
        <v>5915</v>
      </c>
      <c r="J6753" s="1506" t="s">
        <v>6557</v>
      </c>
      <c r="K6753" s="4"/>
    </row>
    <row r="6754" spans="1:11" ht="15">
      <c r="A6754">
        <v>6695</v>
      </c>
      <c r="B6754" s="721">
        <f>'Revenues 10-15'!F245</f>
        <v>0</v>
      </c>
      <c r="D6754" s="2" t="s">
        <v>151</v>
      </c>
      <c r="F6754" s="4"/>
      <c r="G6754" s="1" t="b">
        <f t="shared" ca="1" si="107"/>
        <v>1</v>
      </c>
      <c r="H6754" s="1505" cm="1">
        <f t="array" aca="1" ref="H6754" ca="1">IF(I6754&lt;&gt;"",INDIRECT("'"&amp;I6754&amp;"'!"&amp;J6754),"")</f>
        <v>0</v>
      </c>
      <c r="I6754" s="1510" t="s">
        <v>5915</v>
      </c>
      <c r="J6754" s="1506" t="s">
        <v>6558</v>
      </c>
      <c r="K6754" s="4"/>
    </row>
    <row r="6755" spans="1:11" ht="15">
      <c r="A6755">
        <v>6696</v>
      </c>
      <c r="B6755" s="721">
        <f>'Revenues 10-15'!G245</f>
        <v>0</v>
      </c>
      <c r="D6755" s="2" t="s">
        <v>151</v>
      </c>
      <c r="F6755" s="4"/>
      <c r="G6755" s="1" t="b">
        <f t="shared" ca="1" si="107"/>
        <v>1</v>
      </c>
      <c r="H6755" s="1505" cm="1">
        <f t="array" aca="1" ref="H6755" ca="1">IF(I6755&lt;&gt;"",INDIRECT("'"&amp;I6755&amp;"'!"&amp;J6755),"")</f>
        <v>0</v>
      </c>
      <c r="I6755" s="1510" t="s">
        <v>5915</v>
      </c>
      <c r="J6755" s="1506" t="s">
        <v>6559</v>
      </c>
      <c r="K6755" s="4"/>
    </row>
    <row r="6756" spans="1:11" ht="15">
      <c r="A6756">
        <v>6697</v>
      </c>
      <c r="B6756" s="721">
        <f>'Revenues 10-15'!H245</f>
        <v>0</v>
      </c>
      <c r="D6756" s="2" t="s">
        <v>151</v>
      </c>
      <c r="F6756" s="4"/>
      <c r="G6756" s="1" t="b">
        <f t="shared" ca="1" si="107"/>
        <v>1</v>
      </c>
      <c r="H6756" s="1505" cm="1">
        <f t="array" aca="1" ref="H6756" ca="1">IF(I6756&lt;&gt;"",INDIRECT("'"&amp;I6756&amp;"'!"&amp;J6756),"")</f>
        <v>0</v>
      </c>
      <c r="I6756" s="1510" t="s">
        <v>5915</v>
      </c>
      <c r="J6756" s="1506" t="s">
        <v>6560</v>
      </c>
      <c r="K6756" s="4"/>
    </row>
    <row r="6757" spans="1:11" ht="15">
      <c r="A6757">
        <v>6698</v>
      </c>
      <c r="B6757" s="721">
        <f>'Revenues 10-15'!J245</f>
        <v>0</v>
      </c>
      <c r="D6757" s="2" t="s">
        <v>151</v>
      </c>
      <c r="F6757" s="4"/>
      <c r="G6757" s="1" t="b">
        <f t="shared" ca="1" si="107"/>
        <v>1</v>
      </c>
      <c r="H6757" s="1505" cm="1">
        <f t="array" aca="1" ref="H6757" ca="1">IF(I6757&lt;&gt;"",INDIRECT("'"&amp;I6757&amp;"'!"&amp;J6757),"")</f>
        <v>0</v>
      </c>
      <c r="I6757" s="1510" t="s">
        <v>5915</v>
      </c>
      <c r="J6757" s="1506" t="s">
        <v>6561</v>
      </c>
      <c r="K6757" s="4"/>
    </row>
    <row r="6758" spans="1:11" ht="15">
      <c r="A6758">
        <v>6699</v>
      </c>
      <c r="B6758" s="721">
        <f>'Revenues 10-15'!K245</f>
        <v>0</v>
      </c>
      <c r="D6758" s="2" t="s">
        <v>151</v>
      </c>
      <c r="F6758" s="4"/>
      <c r="G6758" s="1" t="b">
        <f t="shared" ca="1" si="107"/>
        <v>1</v>
      </c>
      <c r="H6758" s="1505" cm="1">
        <f t="array" aca="1" ref="H6758" ca="1">IF(I6758&lt;&gt;"",INDIRECT("'"&amp;I6758&amp;"'!"&amp;J6758),"")</f>
        <v>0</v>
      </c>
      <c r="I6758" s="1510" t="s">
        <v>5915</v>
      </c>
      <c r="J6758" s="1506" t="s">
        <v>5454</v>
      </c>
      <c r="K6758" s="4"/>
    </row>
    <row r="6759" spans="1:11" ht="15">
      <c r="A6759">
        <v>6700</v>
      </c>
      <c r="B6759" s="721">
        <f>'Revenues 10-15'!C246</f>
        <v>0</v>
      </c>
      <c r="D6759" s="2" t="s">
        <v>151</v>
      </c>
      <c r="F6759" s="4"/>
      <c r="G6759" s="1" t="b">
        <f t="shared" ca="1" si="107"/>
        <v>1</v>
      </c>
      <c r="H6759" s="1505" cm="1">
        <f t="array" aca="1" ref="H6759" ca="1">IF(I6759&lt;&gt;"",INDIRECT("'"&amp;I6759&amp;"'!"&amp;J6759),"")</f>
        <v>0</v>
      </c>
      <c r="I6759" s="1510" t="s">
        <v>5915</v>
      </c>
      <c r="J6759" s="1506" t="s">
        <v>6562</v>
      </c>
      <c r="K6759" s="4"/>
    </row>
    <row r="6760" spans="1:11" ht="15">
      <c r="A6760">
        <v>6701</v>
      </c>
      <c r="B6760" s="721">
        <f>'Revenues 10-15'!D246</f>
        <v>0</v>
      </c>
      <c r="D6760" s="2" t="s">
        <v>151</v>
      </c>
      <c r="F6760" s="4"/>
      <c r="G6760" s="1" t="b">
        <f t="shared" ca="1" si="107"/>
        <v>1</v>
      </c>
      <c r="H6760" s="1505" cm="1">
        <f t="array" aca="1" ref="H6760" ca="1">IF(I6760&lt;&gt;"",INDIRECT("'"&amp;I6760&amp;"'!"&amp;J6760),"")</f>
        <v>0</v>
      </c>
      <c r="I6760" s="1510" t="s">
        <v>5915</v>
      </c>
      <c r="J6760" s="1506" t="s">
        <v>5408</v>
      </c>
      <c r="K6760" s="4"/>
    </row>
    <row r="6761" spans="1:11" ht="15">
      <c r="A6761">
        <v>6702</v>
      </c>
      <c r="B6761" s="721">
        <f>'Revenues 10-15'!E246</f>
        <v>0</v>
      </c>
      <c r="D6761" s="2" t="s">
        <v>151</v>
      </c>
      <c r="F6761" s="4"/>
      <c r="G6761" s="1" t="b">
        <f t="shared" ca="1" si="107"/>
        <v>1</v>
      </c>
      <c r="H6761" s="1505" cm="1">
        <f t="array" aca="1" ref="H6761" ca="1">IF(I6761&lt;&gt;"",INDIRECT("'"&amp;I6761&amp;"'!"&amp;J6761),"")</f>
        <v>0</v>
      </c>
      <c r="I6761" s="1510" t="s">
        <v>5915</v>
      </c>
      <c r="J6761" s="1506" t="s">
        <v>6563</v>
      </c>
      <c r="K6761" s="4"/>
    </row>
    <row r="6762" spans="1:11" ht="15">
      <c r="A6762">
        <v>6703</v>
      </c>
      <c r="B6762" s="721">
        <f>'Revenues 10-15'!F246</f>
        <v>0</v>
      </c>
      <c r="D6762" s="2" t="s">
        <v>151</v>
      </c>
      <c r="F6762" s="4"/>
      <c r="G6762" s="1" t="b">
        <f t="shared" ca="1" si="107"/>
        <v>1</v>
      </c>
      <c r="H6762" s="1505" cm="1">
        <f t="array" aca="1" ref="H6762" ca="1">IF(I6762&lt;&gt;"",INDIRECT("'"&amp;I6762&amp;"'!"&amp;J6762),"")</f>
        <v>0</v>
      </c>
      <c r="I6762" s="1510" t="s">
        <v>5915</v>
      </c>
      <c r="J6762" s="1506" t="s">
        <v>6564</v>
      </c>
      <c r="K6762" s="4"/>
    </row>
    <row r="6763" spans="1:11" ht="15">
      <c r="A6763">
        <v>6704</v>
      </c>
      <c r="B6763" s="721">
        <f>'Revenues 10-15'!G246</f>
        <v>0</v>
      </c>
      <c r="D6763" s="2" t="s">
        <v>151</v>
      </c>
      <c r="F6763" s="4"/>
      <c r="G6763" s="1" t="b">
        <f t="shared" ca="1" si="107"/>
        <v>1</v>
      </c>
      <c r="H6763" s="1505" cm="1">
        <f t="array" aca="1" ref="H6763" ca="1">IF(I6763&lt;&gt;"",INDIRECT("'"&amp;I6763&amp;"'!"&amp;J6763),"")</f>
        <v>0</v>
      </c>
      <c r="I6763" s="1510" t="s">
        <v>5915</v>
      </c>
      <c r="J6763" s="1506" t="s">
        <v>6565</v>
      </c>
      <c r="K6763" s="4"/>
    </row>
    <row r="6764" spans="1:11" ht="15">
      <c r="A6764">
        <v>6705</v>
      </c>
      <c r="B6764" s="721">
        <f>'Revenues 10-15'!H246</f>
        <v>0</v>
      </c>
      <c r="D6764" s="2" t="s">
        <v>151</v>
      </c>
      <c r="F6764" s="4"/>
      <c r="G6764" s="1" t="b">
        <f t="shared" ca="1" si="107"/>
        <v>1</v>
      </c>
      <c r="H6764" s="1505" cm="1">
        <f t="array" aca="1" ref="H6764" ca="1">IF(I6764&lt;&gt;"",INDIRECT("'"&amp;I6764&amp;"'!"&amp;J6764),"")</f>
        <v>0</v>
      </c>
      <c r="I6764" s="1510" t="s">
        <v>5915</v>
      </c>
      <c r="J6764" s="1506" t="s">
        <v>6566</v>
      </c>
      <c r="K6764" s="4"/>
    </row>
    <row r="6765" spans="1:11" ht="15">
      <c r="A6765">
        <v>6706</v>
      </c>
      <c r="B6765" s="721">
        <f>'Revenues 10-15'!J246</f>
        <v>0</v>
      </c>
      <c r="D6765" s="2" t="s">
        <v>151</v>
      </c>
      <c r="F6765" s="4"/>
      <c r="G6765" s="1" t="b">
        <f t="shared" ca="1" si="107"/>
        <v>1</v>
      </c>
      <c r="H6765" s="1505" cm="1">
        <f t="array" aca="1" ref="H6765" ca="1">IF(I6765&lt;&gt;"",INDIRECT("'"&amp;I6765&amp;"'!"&amp;J6765),"")</f>
        <v>0</v>
      </c>
      <c r="I6765" s="1510" t="s">
        <v>5915</v>
      </c>
      <c r="J6765" s="1506" t="s">
        <v>6567</v>
      </c>
      <c r="K6765" s="4"/>
    </row>
    <row r="6766" spans="1:11" ht="15">
      <c r="A6766">
        <v>6707</v>
      </c>
      <c r="B6766" s="721">
        <f>'Revenues 10-15'!K246</f>
        <v>0</v>
      </c>
      <c r="D6766" s="2" t="s">
        <v>151</v>
      </c>
      <c r="F6766" s="4"/>
      <c r="G6766" s="1" t="b">
        <f t="shared" ca="1" si="107"/>
        <v>1</v>
      </c>
      <c r="H6766" s="1505" cm="1">
        <f t="array" aca="1" ref="H6766" ca="1">IF(I6766&lt;&gt;"",INDIRECT("'"&amp;I6766&amp;"'!"&amp;J6766),"")</f>
        <v>0</v>
      </c>
      <c r="I6766" s="1510" t="s">
        <v>5915</v>
      </c>
      <c r="J6766" s="1506" t="s">
        <v>5455</v>
      </c>
      <c r="K6766" s="4"/>
    </row>
    <row r="6767" spans="1:11" ht="15">
      <c r="A6767">
        <v>6708</v>
      </c>
      <c r="B6767" s="721">
        <f>'Revenues 10-15'!C247</f>
        <v>0</v>
      </c>
      <c r="D6767" s="2" t="s">
        <v>151</v>
      </c>
      <c r="F6767" s="4"/>
      <c r="G6767" s="1" t="b">
        <f t="shared" ca="1" si="107"/>
        <v>1</v>
      </c>
      <c r="H6767" s="1505" cm="1">
        <f t="array" aca="1" ref="H6767" ca="1">IF(I6767&lt;&gt;"",INDIRECT("'"&amp;I6767&amp;"'!"&amp;J6767),"")</f>
        <v>0</v>
      </c>
      <c r="I6767" s="1510" t="s">
        <v>5915</v>
      </c>
      <c r="J6767" s="1506" t="s">
        <v>6568</v>
      </c>
      <c r="K6767" s="4"/>
    </row>
    <row r="6768" spans="1:11" ht="15">
      <c r="A6768">
        <v>6709</v>
      </c>
      <c r="B6768" s="721">
        <f>'Revenues 10-15'!D247</f>
        <v>0</v>
      </c>
      <c r="D6768" s="2" t="s">
        <v>151</v>
      </c>
      <c r="F6768" s="4"/>
      <c r="G6768" s="1" t="b">
        <f t="shared" ca="1" si="107"/>
        <v>1</v>
      </c>
      <c r="H6768" s="1505" cm="1">
        <f t="array" aca="1" ref="H6768" ca="1">IF(I6768&lt;&gt;"",INDIRECT("'"&amp;I6768&amp;"'!"&amp;J6768),"")</f>
        <v>0</v>
      </c>
      <c r="I6768" s="1510" t="s">
        <v>5915</v>
      </c>
      <c r="J6768" s="1506" t="s">
        <v>5409</v>
      </c>
      <c r="K6768" s="4"/>
    </row>
    <row r="6769" spans="1:11" ht="15">
      <c r="A6769">
        <v>6710</v>
      </c>
      <c r="B6769" s="721">
        <f>'Revenues 10-15'!E247</f>
        <v>0</v>
      </c>
      <c r="D6769" s="2" t="s">
        <v>151</v>
      </c>
      <c r="F6769" s="4"/>
      <c r="G6769" s="1" t="b">
        <f t="shared" ca="1" si="107"/>
        <v>1</v>
      </c>
      <c r="H6769" s="1505" cm="1">
        <f t="array" aca="1" ref="H6769" ca="1">IF(I6769&lt;&gt;"",INDIRECT("'"&amp;I6769&amp;"'!"&amp;J6769),"")</f>
        <v>0</v>
      </c>
      <c r="I6769" s="1510" t="s">
        <v>5915</v>
      </c>
      <c r="J6769" s="1506" t="s">
        <v>6569</v>
      </c>
      <c r="K6769" s="4"/>
    </row>
    <row r="6770" spans="1:11" ht="15">
      <c r="A6770">
        <v>6711</v>
      </c>
      <c r="B6770" s="721">
        <f>'Revenues 10-15'!F247</f>
        <v>0</v>
      </c>
      <c r="D6770" s="2" t="s">
        <v>151</v>
      </c>
      <c r="F6770" s="4"/>
      <c r="G6770" s="1" t="b">
        <f t="shared" ca="1" si="107"/>
        <v>1</v>
      </c>
      <c r="H6770" s="1505" cm="1">
        <f t="array" aca="1" ref="H6770" ca="1">IF(I6770&lt;&gt;"",INDIRECT("'"&amp;I6770&amp;"'!"&amp;J6770),"")</f>
        <v>0</v>
      </c>
      <c r="I6770" s="1510" t="s">
        <v>5915</v>
      </c>
      <c r="J6770" s="1506" t="s">
        <v>6570</v>
      </c>
      <c r="K6770" s="4"/>
    </row>
    <row r="6771" spans="1:11" ht="15">
      <c r="A6771">
        <v>6712</v>
      </c>
      <c r="B6771" s="721">
        <f>'Revenues 10-15'!G247</f>
        <v>0</v>
      </c>
      <c r="D6771" s="2" t="s">
        <v>151</v>
      </c>
      <c r="F6771" s="4"/>
      <c r="G6771" s="1" t="b">
        <f t="shared" ca="1" si="107"/>
        <v>1</v>
      </c>
      <c r="H6771" s="1505" cm="1">
        <f t="array" aca="1" ref="H6771" ca="1">IF(I6771&lt;&gt;"",INDIRECT("'"&amp;I6771&amp;"'!"&amp;J6771),"")</f>
        <v>0</v>
      </c>
      <c r="I6771" s="1510" t="s">
        <v>5915</v>
      </c>
      <c r="J6771" s="1506" t="s">
        <v>6571</v>
      </c>
      <c r="K6771" s="4"/>
    </row>
    <row r="6772" spans="1:11" ht="15">
      <c r="A6772">
        <v>6713</v>
      </c>
      <c r="B6772" s="721">
        <f>'Revenues 10-15'!H247</f>
        <v>0</v>
      </c>
      <c r="D6772" s="2" t="s">
        <v>151</v>
      </c>
      <c r="F6772" s="4"/>
      <c r="G6772" s="1" t="b">
        <f t="shared" ca="1" si="107"/>
        <v>1</v>
      </c>
      <c r="H6772" s="1505" cm="1">
        <f t="array" aca="1" ref="H6772" ca="1">IF(I6772&lt;&gt;"",INDIRECT("'"&amp;I6772&amp;"'!"&amp;J6772),"")</f>
        <v>0</v>
      </c>
      <c r="I6772" s="1510" t="s">
        <v>5915</v>
      </c>
      <c r="J6772" s="1506" t="s">
        <v>6572</v>
      </c>
      <c r="K6772" s="4"/>
    </row>
    <row r="6773" spans="1:11" ht="15">
      <c r="A6773">
        <v>6714</v>
      </c>
      <c r="B6773" s="721">
        <f>'Revenues 10-15'!J247</f>
        <v>0</v>
      </c>
      <c r="D6773" s="2" t="s">
        <v>151</v>
      </c>
      <c r="F6773" s="4"/>
      <c r="G6773" s="1" t="b">
        <f t="shared" ca="1" si="107"/>
        <v>1</v>
      </c>
      <c r="H6773" s="1505" cm="1">
        <f t="array" aca="1" ref="H6773" ca="1">IF(I6773&lt;&gt;"",INDIRECT("'"&amp;I6773&amp;"'!"&amp;J6773),"")</f>
        <v>0</v>
      </c>
      <c r="I6773" s="1510" t="s">
        <v>5915</v>
      </c>
      <c r="J6773" s="1506" t="s">
        <v>6573</v>
      </c>
      <c r="K6773" s="4"/>
    </row>
    <row r="6774" spans="1:11" ht="15">
      <c r="A6774">
        <v>6715</v>
      </c>
      <c r="B6774" s="721">
        <f>'Revenues 10-15'!K247</f>
        <v>0</v>
      </c>
      <c r="D6774" s="2" t="s">
        <v>151</v>
      </c>
      <c r="F6774" s="4"/>
      <c r="G6774" s="1" t="b">
        <f t="shared" ca="1" si="107"/>
        <v>1</v>
      </c>
      <c r="H6774" s="1505" cm="1">
        <f t="array" aca="1" ref="H6774" ca="1">IF(I6774&lt;&gt;"",INDIRECT("'"&amp;I6774&amp;"'!"&amp;J6774),"")</f>
        <v>0</v>
      </c>
      <c r="I6774" s="1510" t="s">
        <v>5915</v>
      </c>
      <c r="J6774" s="1506" t="s">
        <v>5456</v>
      </c>
      <c r="K6774" s="4"/>
    </row>
    <row r="6775" spans="1:11" ht="15">
      <c r="A6775">
        <v>6716</v>
      </c>
      <c r="B6775" s="721">
        <f>'Revenues 10-15'!C248</f>
        <v>0</v>
      </c>
      <c r="D6775" s="2" t="s">
        <v>151</v>
      </c>
      <c r="F6775" s="4"/>
      <c r="G6775" s="1" t="b">
        <f t="shared" ca="1" si="107"/>
        <v>1</v>
      </c>
      <c r="H6775" s="1505" cm="1">
        <f t="array" aca="1" ref="H6775" ca="1">IF(I6775&lt;&gt;"",INDIRECT("'"&amp;I6775&amp;"'!"&amp;J6775),"")</f>
        <v>0</v>
      </c>
      <c r="I6775" s="1510" t="s">
        <v>5915</v>
      </c>
      <c r="J6775" s="1506" t="s">
        <v>6574</v>
      </c>
      <c r="K6775" s="4"/>
    </row>
    <row r="6776" spans="1:11" ht="15">
      <c r="A6776">
        <v>6717</v>
      </c>
      <c r="B6776" s="721">
        <f>'Revenues 10-15'!D248</f>
        <v>0</v>
      </c>
      <c r="D6776" s="2" t="s">
        <v>151</v>
      </c>
      <c r="F6776" s="4"/>
      <c r="G6776" s="1" t="b">
        <f t="shared" ca="1" si="107"/>
        <v>1</v>
      </c>
      <c r="H6776" s="1505" cm="1">
        <f t="array" aca="1" ref="H6776" ca="1">IF(I6776&lt;&gt;"",INDIRECT("'"&amp;I6776&amp;"'!"&amp;J6776),"")</f>
        <v>0</v>
      </c>
      <c r="I6776" s="1510" t="s">
        <v>5915</v>
      </c>
      <c r="J6776" s="1506" t="s">
        <v>6575</v>
      </c>
      <c r="K6776" s="4"/>
    </row>
    <row r="6777" spans="1:11" ht="15">
      <c r="A6777">
        <v>6718</v>
      </c>
      <c r="B6777" s="721">
        <f>'Revenues 10-15'!E248</f>
        <v>0</v>
      </c>
      <c r="D6777" s="2" t="s">
        <v>151</v>
      </c>
      <c r="F6777" s="4"/>
      <c r="G6777" s="1" t="b">
        <f t="shared" ca="1" si="107"/>
        <v>1</v>
      </c>
      <c r="H6777" s="1505" cm="1">
        <f t="array" aca="1" ref="H6777" ca="1">IF(I6777&lt;&gt;"",INDIRECT("'"&amp;I6777&amp;"'!"&amp;J6777),"")</f>
        <v>0</v>
      </c>
      <c r="I6777" s="1510" t="s">
        <v>5915</v>
      </c>
      <c r="J6777" s="1506" t="s">
        <v>6576</v>
      </c>
      <c r="K6777" s="4"/>
    </row>
    <row r="6778" spans="1:11" ht="15">
      <c r="A6778">
        <v>6719</v>
      </c>
      <c r="B6778" s="721">
        <f>'Revenues 10-15'!F248</f>
        <v>0</v>
      </c>
      <c r="D6778" s="2" t="s">
        <v>151</v>
      </c>
      <c r="F6778" s="4"/>
      <c r="G6778" s="1" t="b">
        <f t="shared" ca="1" si="107"/>
        <v>1</v>
      </c>
      <c r="H6778" s="1505" cm="1">
        <f t="array" aca="1" ref="H6778" ca="1">IF(I6778&lt;&gt;"",INDIRECT("'"&amp;I6778&amp;"'!"&amp;J6778),"")</f>
        <v>0</v>
      </c>
      <c r="I6778" s="1510" t="s">
        <v>5915</v>
      </c>
      <c r="J6778" s="1506" t="s">
        <v>6577</v>
      </c>
      <c r="K6778" s="4"/>
    </row>
    <row r="6779" spans="1:11" ht="15">
      <c r="A6779">
        <v>6720</v>
      </c>
      <c r="B6779" s="721">
        <f>'Revenues 10-15'!G248</f>
        <v>0</v>
      </c>
      <c r="D6779" s="2" t="s">
        <v>151</v>
      </c>
      <c r="F6779" s="4"/>
      <c r="G6779" s="1" t="b">
        <f t="shared" ca="1" si="107"/>
        <v>1</v>
      </c>
      <c r="H6779" s="1505" cm="1">
        <f t="array" aca="1" ref="H6779" ca="1">IF(I6779&lt;&gt;"",INDIRECT("'"&amp;I6779&amp;"'!"&amp;J6779),"")</f>
        <v>0</v>
      </c>
      <c r="I6779" s="1510" t="s">
        <v>5915</v>
      </c>
      <c r="J6779" s="1506" t="s">
        <v>6578</v>
      </c>
      <c r="K6779" s="4"/>
    </row>
    <row r="6780" spans="1:11" ht="15">
      <c r="A6780">
        <v>6721</v>
      </c>
      <c r="B6780" s="721">
        <f>'Revenues 10-15'!H248</f>
        <v>0</v>
      </c>
      <c r="D6780" s="2" t="s">
        <v>151</v>
      </c>
      <c r="F6780" s="4"/>
      <c r="G6780" s="1" t="b">
        <f t="shared" ca="1" si="107"/>
        <v>1</v>
      </c>
      <c r="H6780" s="1505" cm="1">
        <f t="array" aca="1" ref="H6780" ca="1">IF(I6780&lt;&gt;"",INDIRECT("'"&amp;I6780&amp;"'!"&amp;J6780),"")</f>
        <v>0</v>
      </c>
      <c r="I6780" s="1510" t="s">
        <v>5915</v>
      </c>
      <c r="J6780" s="1506" t="s">
        <v>6579</v>
      </c>
      <c r="K6780" s="4"/>
    </row>
    <row r="6781" spans="1:11" ht="15">
      <c r="A6781">
        <v>6722</v>
      </c>
      <c r="B6781" s="721">
        <f>'Revenues 10-15'!J248</f>
        <v>0</v>
      </c>
      <c r="D6781" s="2" t="s">
        <v>151</v>
      </c>
      <c r="F6781" s="4"/>
      <c r="G6781" s="1" t="b">
        <f t="shared" ca="1" si="107"/>
        <v>1</v>
      </c>
      <c r="H6781" s="1505" cm="1">
        <f t="array" aca="1" ref="H6781" ca="1">IF(I6781&lt;&gt;"",INDIRECT("'"&amp;I6781&amp;"'!"&amp;J6781),"")</f>
        <v>0</v>
      </c>
      <c r="I6781" s="1510" t="s">
        <v>5915</v>
      </c>
      <c r="J6781" s="1506" t="s">
        <v>6580</v>
      </c>
      <c r="K6781" s="4"/>
    </row>
    <row r="6782" spans="1:11" ht="15">
      <c r="A6782">
        <v>6723</v>
      </c>
      <c r="B6782" s="721">
        <f>'Revenues 10-15'!K248</f>
        <v>0</v>
      </c>
      <c r="D6782" s="2" t="s">
        <v>151</v>
      </c>
      <c r="F6782" s="4"/>
      <c r="G6782" s="1" t="b">
        <f t="shared" ca="1" si="107"/>
        <v>1</v>
      </c>
      <c r="H6782" s="1505" cm="1">
        <f t="array" aca="1" ref="H6782" ca="1">IF(I6782&lt;&gt;"",INDIRECT("'"&amp;I6782&amp;"'!"&amp;J6782),"")</f>
        <v>0</v>
      </c>
      <c r="I6782" s="1510" t="s">
        <v>5915</v>
      </c>
      <c r="J6782" s="1506" t="s">
        <v>6581</v>
      </c>
      <c r="K6782" s="4"/>
    </row>
    <row r="6783" spans="1:11" ht="15">
      <c r="A6783">
        <v>6724</v>
      </c>
      <c r="B6783" s="721">
        <f>'Revenues 10-15'!C249</f>
        <v>0</v>
      </c>
      <c r="D6783" s="2" t="s">
        <v>151</v>
      </c>
      <c r="F6783" s="4"/>
      <c r="G6783" s="1" t="b">
        <f t="shared" ca="1" si="107"/>
        <v>1</v>
      </c>
      <c r="H6783" s="1505" cm="1">
        <f t="array" aca="1" ref="H6783" ca="1">IF(I6783&lt;&gt;"",INDIRECT("'"&amp;I6783&amp;"'!"&amp;J6783),"")</f>
        <v>0</v>
      </c>
      <c r="I6783" s="1510" t="s">
        <v>5915</v>
      </c>
      <c r="J6783" s="1506" t="s">
        <v>6582</v>
      </c>
      <c r="K6783" s="4"/>
    </row>
    <row r="6784" spans="1:11" ht="15">
      <c r="A6784">
        <v>6725</v>
      </c>
      <c r="B6784" s="721">
        <f>'Revenues 10-15'!D249</f>
        <v>0</v>
      </c>
      <c r="D6784" s="2" t="s">
        <v>151</v>
      </c>
      <c r="F6784" s="4"/>
      <c r="G6784" s="1" t="b">
        <f t="shared" ca="1" si="107"/>
        <v>1</v>
      </c>
      <c r="H6784" s="1505" cm="1">
        <f t="array" aca="1" ref="H6784" ca="1">IF(I6784&lt;&gt;"",INDIRECT("'"&amp;I6784&amp;"'!"&amp;J6784),"")</f>
        <v>0</v>
      </c>
      <c r="I6784" s="1510" t="s">
        <v>5915</v>
      </c>
      <c r="J6784" s="1506" t="s">
        <v>5410</v>
      </c>
      <c r="K6784" s="4"/>
    </row>
    <row r="6785" spans="1:11" ht="15">
      <c r="A6785">
        <v>6726</v>
      </c>
      <c r="B6785" s="721">
        <f>'Revenues 10-15'!E249</f>
        <v>0</v>
      </c>
      <c r="D6785" s="2" t="s">
        <v>151</v>
      </c>
      <c r="F6785" s="4"/>
      <c r="G6785" s="1" t="b">
        <f t="shared" ca="1" si="107"/>
        <v>1</v>
      </c>
      <c r="H6785" s="1505" cm="1">
        <f t="array" aca="1" ref="H6785" ca="1">IF(I6785&lt;&gt;"",INDIRECT("'"&amp;I6785&amp;"'!"&amp;J6785),"")</f>
        <v>0</v>
      </c>
      <c r="I6785" s="1510" t="s">
        <v>5915</v>
      </c>
      <c r="J6785" s="1506" t="s">
        <v>6583</v>
      </c>
      <c r="K6785" s="4"/>
    </row>
    <row r="6786" spans="1:11" ht="15">
      <c r="A6786">
        <v>6727</v>
      </c>
      <c r="B6786" s="721">
        <f>'Revenues 10-15'!F249</f>
        <v>0</v>
      </c>
      <c r="D6786" s="2" t="s">
        <v>151</v>
      </c>
      <c r="F6786" s="4"/>
      <c r="G6786" s="1" t="b">
        <f t="shared" ca="1" si="107"/>
        <v>1</v>
      </c>
      <c r="H6786" s="1505" cm="1">
        <f t="array" aca="1" ref="H6786" ca="1">IF(I6786&lt;&gt;"",INDIRECT("'"&amp;I6786&amp;"'!"&amp;J6786),"")</f>
        <v>0</v>
      </c>
      <c r="I6786" s="1510" t="s">
        <v>5915</v>
      </c>
      <c r="J6786" s="1506" t="s">
        <v>6584</v>
      </c>
      <c r="K6786" s="4"/>
    </row>
    <row r="6787" spans="1:11" ht="15">
      <c r="A6787">
        <v>6728</v>
      </c>
      <c r="B6787" s="721">
        <f>'Revenues 10-15'!G249</f>
        <v>0</v>
      </c>
      <c r="D6787" s="2" t="s">
        <v>151</v>
      </c>
      <c r="F6787" s="4"/>
      <c r="G6787" s="1" t="b">
        <f t="shared" ca="1" si="107"/>
        <v>1</v>
      </c>
      <c r="H6787" s="1505" cm="1">
        <f t="array" aca="1" ref="H6787" ca="1">IF(I6787&lt;&gt;"",INDIRECT("'"&amp;I6787&amp;"'!"&amp;J6787),"")</f>
        <v>0</v>
      </c>
      <c r="I6787" s="1510" t="s">
        <v>5915</v>
      </c>
      <c r="J6787" s="1506" t="s">
        <v>6585</v>
      </c>
      <c r="K6787" s="4"/>
    </row>
    <row r="6788" spans="1:11" ht="15">
      <c r="A6788">
        <v>6729</v>
      </c>
      <c r="B6788" s="721">
        <f>'Revenues 10-15'!H249</f>
        <v>0</v>
      </c>
      <c r="D6788" s="2" t="s">
        <v>151</v>
      </c>
      <c r="F6788" s="4"/>
      <c r="G6788" s="1" t="b">
        <f t="shared" ca="1" si="107"/>
        <v>1</v>
      </c>
      <c r="H6788" s="1505" cm="1">
        <f t="array" aca="1" ref="H6788" ca="1">IF(I6788&lt;&gt;"",INDIRECT("'"&amp;I6788&amp;"'!"&amp;J6788),"")</f>
        <v>0</v>
      </c>
      <c r="I6788" s="1510" t="s">
        <v>5915</v>
      </c>
      <c r="J6788" s="1506" t="s">
        <v>6586</v>
      </c>
      <c r="K6788" s="4"/>
    </row>
    <row r="6789" spans="1:11" ht="15">
      <c r="A6789">
        <v>6730</v>
      </c>
      <c r="B6789" s="721">
        <f>'Revenues 10-15'!J249</f>
        <v>0</v>
      </c>
      <c r="D6789" s="2" t="s">
        <v>151</v>
      </c>
      <c r="F6789" s="4"/>
      <c r="G6789" s="1" t="b">
        <f t="shared" ca="1" si="107"/>
        <v>1</v>
      </c>
      <c r="H6789" s="1505" cm="1">
        <f t="array" aca="1" ref="H6789" ca="1">IF(I6789&lt;&gt;"",INDIRECT("'"&amp;I6789&amp;"'!"&amp;J6789),"")</f>
        <v>0</v>
      </c>
      <c r="I6789" s="1510" t="s">
        <v>5915</v>
      </c>
      <c r="J6789" s="1506" t="s">
        <v>6587</v>
      </c>
      <c r="K6789" s="4"/>
    </row>
    <row r="6790" spans="1:11" ht="15">
      <c r="A6790">
        <v>6731</v>
      </c>
      <c r="B6790" s="721">
        <f>'Revenues 10-15'!K249</f>
        <v>0</v>
      </c>
      <c r="D6790" s="2" t="s">
        <v>151</v>
      </c>
      <c r="F6790" s="4"/>
      <c r="G6790" s="1" t="b">
        <f t="shared" ca="1" si="107"/>
        <v>1</v>
      </c>
      <c r="H6790" s="1505" cm="1">
        <f t="array" aca="1" ref="H6790" ca="1">IF(I6790&lt;&gt;"",INDIRECT("'"&amp;I6790&amp;"'!"&amp;J6790),"")</f>
        <v>0</v>
      </c>
      <c r="I6790" s="1510" t="s">
        <v>5915</v>
      </c>
      <c r="J6790" s="1506" t="s">
        <v>5457</v>
      </c>
      <c r="K6790" s="4"/>
    </row>
    <row r="6791" spans="1:11" ht="15">
      <c r="A6791">
        <v>6732</v>
      </c>
      <c r="B6791" s="721">
        <f>'Revenues 10-15'!C250</f>
        <v>0</v>
      </c>
      <c r="D6791" s="2" t="s">
        <v>151</v>
      </c>
      <c r="F6791" s="4"/>
      <c r="G6791" s="1" t="b">
        <f t="shared" ca="1" si="107"/>
        <v>1</v>
      </c>
      <c r="H6791" s="1505" cm="1">
        <f t="array" aca="1" ref="H6791" ca="1">IF(I6791&lt;&gt;"",INDIRECT("'"&amp;I6791&amp;"'!"&amp;J6791),"")</f>
        <v>0</v>
      </c>
      <c r="I6791" s="1510" t="s">
        <v>5915</v>
      </c>
      <c r="J6791" s="1506" t="s">
        <v>6588</v>
      </c>
      <c r="K6791" s="4"/>
    </row>
    <row r="6792" spans="1:11" ht="15">
      <c r="A6792">
        <v>6733</v>
      </c>
      <c r="B6792" s="721">
        <f>'Revenues 10-15'!D250</f>
        <v>0</v>
      </c>
      <c r="D6792" s="2" t="s">
        <v>151</v>
      </c>
      <c r="F6792" s="4"/>
      <c r="G6792" s="1" t="b">
        <f t="shared" ca="1" si="107"/>
        <v>1</v>
      </c>
      <c r="H6792" s="1505" cm="1">
        <f t="array" aca="1" ref="H6792" ca="1">IF(I6792&lt;&gt;"",INDIRECT("'"&amp;I6792&amp;"'!"&amp;J6792),"")</f>
        <v>0</v>
      </c>
      <c r="I6792" s="1510" t="s">
        <v>5915</v>
      </c>
      <c r="J6792" s="1506" t="s">
        <v>5411</v>
      </c>
      <c r="K6792" s="4"/>
    </row>
    <row r="6793" spans="1:11" ht="15">
      <c r="A6793">
        <v>6734</v>
      </c>
      <c r="B6793" s="721">
        <f>'Revenues 10-15'!E250</f>
        <v>0</v>
      </c>
      <c r="D6793" s="2" t="s">
        <v>151</v>
      </c>
      <c r="F6793" s="4"/>
      <c r="G6793" s="1" t="b">
        <f t="shared" ca="1" si="107"/>
        <v>1</v>
      </c>
      <c r="H6793" s="1505" cm="1">
        <f t="array" aca="1" ref="H6793" ca="1">IF(I6793&lt;&gt;"",INDIRECT("'"&amp;I6793&amp;"'!"&amp;J6793),"")</f>
        <v>0</v>
      </c>
      <c r="I6793" s="1510" t="s">
        <v>5915</v>
      </c>
      <c r="J6793" s="1506" t="s">
        <v>6589</v>
      </c>
      <c r="K6793" s="4"/>
    </row>
    <row r="6794" spans="1:11" ht="15">
      <c r="A6794">
        <v>6735</v>
      </c>
      <c r="B6794" s="721">
        <f>'Revenues 10-15'!F250</f>
        <v>0</v>
      </c>
      <c r="D6794" s="2" t="s">
        <v>151</v>
      </c>
      <c r="F6794" s="4"/>
      <c r="G6794" s="1" t="b">
        <f t="shared" ca="1" si="107"/>
        <v>1</v>
      </c>
      <c r="H6794" s="1505" cm="1">
        <f t="array" aca="1" ref="H6794" ca="1">IF(I6794&lt;&gt;"",INDIRECT("'"&amp;I6794&amp;"'!"&amp;J6794),"")</f>
        <v>0</v>
      </c>
      <c r="I6794" s="1510" t="s">
        <v>5915</v>
      </c>
      <c r="J6794" s="1506" t="s">
        <v>6590</v>
      </c>
      <c r="K6794" s="4"/>
    </row>
    <row r="6795" spans="1:11" ht="15">
      <c r="A6795">
        <v>6736</v>
      </c>
      <c r="B6795" s="721">
        <f>'Revenues 10-15'!G250</f>
        <v>0</v>
      </c>
      <c r="D6795" s="2" t="s">
        <v>151</v>
      </c>
      <c r="F6795" s="4"/>
      <c r="G6795" s="1" t="b">
        <f t="shared" ca="1" si="107"/>
        <v>1</v>
      </c>
      <c r="H6795" s="1505" cm="1">
        <f t="array" aca="1" ref="H6795" ca="1">IF(I6795&lt;&gt;"",INDIRECT("'"&amp;I6795&amp;"'!"&amp;J6795),"")</f>
        <v>0</v>
      </c>
      <c r="I6795" s="1510" t="s">
        <v>5915</v>
      </c>
      <c r="J6795" s="1506" t="s">
        <v>6591</v>
      </c>
      <c r="K6795" s="4"/>
    </row>
    <row r="6796" spans="1:11" ht="15">
      <c r="A6796">
        <v>6737</v>
      </c>
      <c r="B6796" s="721">
        <f>'Revenues 10-15'!H250</f>
        <v>0</v>
      </c>
      <c r="D6796" s="2" t="s">
        <v>151</v>
      </c>
      <c r="F6796" s="4"/>
      <c r="G6796" s="1" t="b">
        <f t="shared" ca="1" si="107"/>
        <v>1</v>
      </c>
      <c r="H6796" s="1505" cm="1">
        <f t="array" aca="1" ref="H6796" ca="1">IF(I6796&lt;&gt;"",INDIRECT("'"&amp;I6796&amp;"'!"&amp;J6796),"")</f>
        <v>0</v>
      </c>
      <c r="I6796" s="1510" t="s">
        <v>5915</v>
      </c>
      <c r="J6796" s="1506" t="s">
        <v>6592</v>
      </c>
      <c r="K6796" s="4"/>
    </row>
    <row r="6797" spans="1:11" ht="15">
      <c r="A6797">
        <v>6738</v>
      </c>
      <c r="B6797" s="721">
        <f>'Revenues 10-15'!J250</f>
        <v>0</v>
      </c>
      <c r="D6797" s="2" t="s">
        <v>151</v>
      </c>
      <c r="F6797" s="4"/>
      <c r="G6797" s="1" t="b">
        <f t="shared" ca="1" si="107"/>
        <v>1</v>
      </c>
      <c r="H6797" s="1505" cm="1">
        <f t="array" aca="1" ref="H6797" ca="1">IF(I6797&lt;&gt;"",INDIRECT("'"&amp;I6797&amp;"'!"&amp;J6797),"")</f>
        <v>0</v>
      </c>
      <c r="I6797" s="1510" t="s">
        <v>5915</v>
      </c>
      <c r="J6797" s="1506" t="s">
        <v>6593</v>
      </c>
      <c r="K6797" s="4"/>
    </row>
    <row r="6798" spans="1:11" ht="15">
      <c r="A6798">
        <v>6739</v>
      </c>
      <c r="B6798" s="721">
        <f>'Revenues 10-15'!K250</f>
        <v>0</v>
      </c>
      <c r="D6798" s="2" t="s">
        <v>151</v>
      </c>
      <c r="F6798" s="4"/>
      <c r="G6798" s="1" t="b">
        <f t="shared" ca="1" si="107"/>
        <v>1</v>
      </c>
      <c r="H6798" s="1505" cm="1">
        <f t="array" aca="1" ref="H6798" ca="1">IF(I6798&lt;&gt;"",INDIRECT("'"&amp;I6798&amp;"'!"&amp;J6798),"")</f>
        <v>0</v>
      </c>
      <c r="I6798" s="1510" t="s">
        <v>5915</v>
      </c>
      <c r="J6798" s="1506" t="s">
        <v>5458</v>
      </c>
      <c r="K6798" s="4"/>
    </row>
    <row r="6799" spans="1:11" ht="15">
      <c r="A6799">
        <v>6740</v>
      </c>
      <c r="B6799" s="721">
        <f>'Revenues 10-15'!C251</f>
        <v>0</v>
      </c>
      <c r="D6799" s="2" t="s">
        <v>151</v>
      </c>
      <c r="F6799" s="4"/>
      <c r="G6799" s="1" t="b">
        <f t="shared" ca="1" si="107"/>
        <v>1</v>
      </c>
      <c r="H6799" s="1505" cm="1">
        <f t="array" aca="1" ref="H6799" ca="1">IF(I6799&lt;&gt;"",INDIRECT("'"&amp;I6799&amp;"'!"&amp;J6799),"")</f>
        <v>0</v>
      </c>
      <c r="I6799" s="1510" t="s">
        <v>5915</v>
      </c>
      <c r="J6799" s="1506" t="s">
        <v>6594</v>
      </c>
      <c r="K6799" s="4"/>
    </row>
    <row r="6800" spans="1:11" ht="15">
      <c r="A6800">
        <v>6741</v>
      </c>
      <c r="B6800" s="721">
        <f>'Revenues 10-15'!D251</f>
        <v>0</v>
      </c>
      <c r="D6800" s="2" t="s">
        <v>151</v>
      </c>
      <c r="F6800" s="4"/>
      <c r="G6800" s="1" t="b">
        <f t="shared" ca="1" si="107"/>
        <v>1</v>
      </c>
      <c r="H6800" s="1505" cm="1">
        <f t="array" aca="1" ref="H6800" ca="1">IF(I6800&lt;&gt;"",INDIRECT("'"&amp;I6800&amp;"'!"&amp;J6800),"")</f>
        <v>0</v>
      </c>
      <c r="I6800" s="1510" t="s">
        <v>5915</v>
      </c>
      <c r="J6800" s="1506" t="s">
        <v>5655</v>
      </c>
      <c r="K6800" s="4"/>
    </row>
    <row r="6801" spans="1:11" ht="15">
      <c r="A6801">
        <v>6742</v>
      </c>
      <c r="B6801" s="721">
        <f>'Revenues 10-15'!E251</f>
        <v>0</v>
      </c>
      <c r="D6801" s="2" t="s">
        <v>151</v>
      </c>
      <c r="F6801" s="4"/>
      <c r="G6801" s="1" t="b">
        <f t="shared" ca="1" si="107"/>
        <v>1</v>
      </c>
      <c r="H6801" s="1505" cm="1">
        <f t="array" aca="1" ref="H6801" ca="1">IF(I6801&lt;&gt;"",INDIRECT("'"&amp;I6801&amp;"'!"&amp;J6801),"")</f>
        <v>0</v>
      </c>
      <c r="I6801" s="1510" t="s">
        <v>5915</v>
      </c>
      <c r="J6801" s="1506" t="s">
        <v>6595</v>
      </c>
      <c r="K6801" s="4"/>
    </row>
    <row r="6802" spans="1:11" ht="15">
      <c r="A6802">
        <v>6743</v>
      </c>
      <c r="B6802" s="721">
        <f>'Revenues 10-15'!F251</f>
        <v>0</v>
      </c>
      <c r="D6802" s="2" t="s">
        <v>151</v>
      </c>
      <c r="F6802" s="4"/>
      <c r="G6802" s="1" t="b">
        <f t="shared" ca="1" si="107"/>
        <v>1</v>
      </c>
      <c r="H6802" s="1505" cm="1">
        <f t="array" aca="1" ref="H6802" ca="1">IF(I6802&lt;&gt;"",INDIRECT("'"&amp;I6802&amp;"'!"&amp;J6802),"")</f>
        <v>0</v>
      </c>
      <c r="I6802" s="1510" t="s">
        <v>5915</v>
      </c>
      <c r="J6802" s="1506" t="s">
        <v>6596</v>
      </c>
      <c r="K6802" s="4"/>
    </row>
    <row r="6803" spans="1:11" ht="15">
      <c r="A6803">
        <v>6744</v>
      </c>
      <c r="B6803" s="721">
        <f>'Revenues 10-15'!G251</f>
        <v>0</v>
      </c>
      <c r="D6803" s="2" t="s">
        <v>151</v>
      </c>
      <c r="F6803" s="4"/>
      <c r="G6803" s="1" t="b">
        <f t="shared" ca="1" si="107"/>
        <v>1</v>
      </c>
      <c r="H6803" s="1505" cm="1">
        <f t="array" aca="1" ref="H6803" ca="1">IF(I6803&lt;&gt;"",INDIRECT("'"&amp;I6803&amp;"'!"&amp;J6803),"")</f>
        <v>0</v>
      </c>
      <c r="I6803" s="1510" t="s">
        <v>5915</v>
      </c>
      <c r="J6803" s="1506" t="s">
        <v>6597</v>
      </c>
      <c r="K6803" s="4"/>
    </row>
    <row r="6804" spans="1:11" ht="15">
      <c r="A6804">
        <v>6745</v>
      </c>
      <c r="B6804" s="721">
        <f>'Revenues 10-15'!H251</f>
        <v>0</v>
      </c>
      <c r="D6804" s="2" t="s">
        <v>151</v>
      </c>
      <c r="F6804" s="4"/>
      <c r="G6804" s="1" t="b">
        <f t="shared" ca="1" si="107"/>
        <v>1</v>
      </c>
      <c r="H6804" s="1505" cm="1">
        <f t="array" aca="1" ref="H6804" ca="1">IF(I6804&lt;&gt;"",INDIRECT("'"&amp;I6804&amp;"'!"&amp;J6804),"")</f>
        <v>0</v>
      </c>
      <c r="I6804" s="1510" t="s">
        <v>5915</v>
      </c>
      <c r="J6804" s="1506" t="s">
        <v>6598</v>
      </c>
      <c r="K6804" s="4"/>
    </row>
    <row r="6805" spans="1:11" ht="15">
      <c r="A6805">
        <v>6746</v>
      </c>
      <c r="B6805" s="721">
        <f>'Revenues 10-15'!J251</f>
        <v>0</v>
      </c>
      <c r="D6805" s="2" t="s">
        <v>151</v>
      </c>
      <c r="F6805" s="4"/>
      <c r="G6805" s="1" t="b">
        <f t="shared" ca="1" si="107"/>
        <v>1</v>
      </c>
      <c r="H6805" s="1505" cm="1">
        <f t="array" aca="1" ref="H6805" ca="1">IF(I6805&lt;&gt;"",INDIRECT("'"&amp;I6805&amp;"'!"&amp;J6805),"")</f>
        <v>0</v>
      </c>
      <c r="I6805" s="1510" t="s">
        <v>5915</v>
      </c>
      <c r="J6805" s="1506" t="s">
        <v>6599</v>
      </c>
      <c r="K6805" s="4"/>
    </row>
    <row r="6806" spans="1:11" ht="15">
      <c r="A6806">
        <v>6747</v>
      </c>
      <c r="B6806" s="721">
        <f>'Revenues 10-15'!K251</f>
        <v>0</v>
      </c>
      <c r="D6806" s="2" t="s">
        <v>151</v>
      </c>
      <c r="F6806" s="4"/>
      <c r="G6806" s="1" t="b">
        <f t="shared" ca="1" si="107"/>
        <v>1</v>
      </c>
      <c r="H6806" s="1505" cm="1">
        <f t="array" aca="1" ref="H6806" ca="1">IF(I6806&lt;&gt;"",INDIRECT("'"&amp;I6806&amp;"'!"&amp;J6806),"")</f>
        <v>0</v>
      </c>
      <c r="I6806" s="1510" t="s">
        <v>5915</v>
      </c>
      <c r="J6806" s="1506" t="s">
        <v>5656</v>
      </c>
      <c r="K6806" s="4"/>
    </row>
    <row r="6807" spans="1:11" ht="15">
      <c r="A6807">
        <v>6748</v>
      </c>
      <c r="B6807" s="721">
        <f>'Revenues 10-15'!C252</f>
        <v>0</v>
      </c>
      <c r="D6807" s="2" t="s">
        <v>151</v>
      </c>
      <c r="F6807" s="4"/>
      <c r="G6807" s="1" t="b">
        <f t="shared" ca="1" si="107"/>
        <v>1</v>
      </c>
      <c r="H6807" s="1505" cm="1">
        <f t="array" aca="1" ref="H6807" ca="1">IF(I6807&lt;&gt;"",INDIRECT("'"&amp;I6807&amp;"'!"&amp;J6807),"")</f>
        <v>0</v>
      </c>
      <c r="I6807" s="1510" t="s">
        <v>5915</v>
      </c>
      <c r="J6807" s="1506" t="s">
        <v>6600</v>
      </c>
      <c r="K6807" s="4"/>
    </row>
    <row r="6808" spans="1:11" ht="15">
      <c r="A6808">
        <v>6749</v>
      </c>
      <c r="B6808" s="721">
        <f>'Revenues 10-15'!D252</f>
        <v>0</v>
      </c>
      <c r="D6808" s="2" t="s">
        <v>151</v>
      </c>
      <c r="F6808" s="4"/>
      <c r="G6808" s="1" t="b">
        <f t="shared" ca="1" si="107"/>
        <v>1</v>
      </c>
      <c r="H6808" s="1505" cm="1">
        <f t="array" aca="1" ref="H6808" ca="1">IF(I6808&lt;&gt;"",INDIRECT("'"&amp;I6808&amp;"'!"&amp;J6808),"")</f>
        <v>0</v>
      </c>
      <c r="I6808" s="1510" t="s">
        <v>5915</v>
      </c>
      <c r="J6808" s="1506" t="s">
        <v>6601</v>
      </c>
      <c r="K6808" s="4"/>
    </row>
    <row r="6809" spans="1:11" ht="15">
      <c r="A6809">
        <v>6750</v>
      </c>
      <c r="B6809" s="721">
        <f>'Revenues 10-15'!E252</f>
        <v>0</v>
      </c>
      <c r="D6809" s="2" t="s">
        <v>151</v>
      </c>
      <c r="F6809" s="4"/>
      <c r="G6809" s="1" t="b">
        <f t="shared" ca="1" si="107"/>
        <v>1</v>
      </c>
      <c r="H6809" s="1505" cm="1">
        <f t="array" aca="1" ref="H6809" ca="1">IF(I6809&lt;&gt;"",INDIRECT("'"&amp;I6809&amp;"'!"&amp;J6809),"")</f>
        <v>0</v>
      </c>
      <c r="I6809" s="1510" t="s">
        <v>5915</v>
      </c>
      <c r="J6809" s="1506" t="s">
        <v>6602</v>
      </c>
      <c r="K6809" s="4"/>
    </row>
    <row r="6810" spans="1:11" ht="15">
      <c r="A6810">
        <v>6751</v>
      </c>
      <c r="B6810" s="721">
        <f>'Revenues 10-15'!F252</f>
        <v>0</v>
      </c>
      <c r="D6810" s="2" t="s">
        <v>151</v>
      </c>
      <c r="F6810" s="4"/>
      <c r="G6810" s="1" t="b">
        <f t="shared" ca="1" si="107"/>
        <v>1</v>
      </c>
      <c r="H6810" s="1505" cm="1">
        <f t="array" aca="1" ref="H6810" ca="1">IF(I6810&lt;&gt;"",INDIRECT("'"&amp;I6810&amp;"'!"&amp;J6810),"")</f>
        <v>0</v>
      </c>
      <c r="I6810" s="1510" t="s">
        <v>5915</v>
      </c>
      <c r="J6810" s="1506" t="s">
        <v>6603</v>
      </c>
      <c r="K6810" s="4"/>
    </row>
    <row r="6811" spans="1:11" ht="15">
      <c r="A6811">
        <v>6752</v>
      </c>
      <c r="B6811" s="721">
        <f>'Revenues 10-15'!G252</f>
        <v>0</v>
      </c>
      <c r="D6811" s="2" t="s">
        <v>151</v>
      </c>
      <c r="F6811" s="4"/>
      <c r="G6811" s="1" t="b">
        <f t="shared" ca="1" si="107"/>
        <v>1</v>
      </c>
      <c r="H6811" s="1505" cm="1">
        <f t="array" aca="1" ref="H6811" ca="1">IF(I6811&lt;&gt;"",INDIRECT("'"&amp;I6811&amp;"'!"&amp;J6811),"")</f>
        <v>0</v>
      </c>
      <c r="I6811" s="1510" t="s">
        <v>5915</v>
      </c>
      <c r="J6811" s="1506" t="s">
        <v>6604</v>
      </c>
      <c r="K6811" s="4"/>
    </row>
    <row r="6812" spans="1:11" ht="15">
      <c r="A6812">
        <v>6753</v>
      </c>
      <c r="B6812" s="721">
        <f>'Revenues 10-15'!H252</f>
        <v>0</v>
      </c>
      <c r="D6812" s="2" t="s">
        <v>151</v>
      </c>
      <c r="F6812" s="4"/>
      <c r="G6812" s="1" t="b">
        <f t="shared" ca="1" si="107"/>
        <v>1</v>
      </c>
      <c r="H6812" s="1505" cm="1">
        <f t="array" aca="1" ref="H6812" ca="1">IF(I6812&lt;&gt;"",INDIRECT("'"&amp;I6812&amp;"'!"&amp;J6812),"")</f>
        <v>0</v>
      </c>
      <c r="I6812" s="1510" t="s">
        <v>5915</v>
      </c>
      <c r="J6812" s="1506" t="s">
        <v>6605</v>
      </c>
      <c r="K6812" s="4"/>
    </row>
    <row r="6813" spans="1:11" ht="15">
      <c r="A6813">
        <v>6754</v>
      </c>
      <c r="B6813" s="721">
        <f>'Revenues 10-15'!J252</f>
        <v>0</v>
      </c>
      <c r="D6813" s="2" t="s">
        <v>151</v>
      </c>
      <c r="F6813" s="4"/>
      <c r="G6813" s="1" t="b">
        <f t="shared" ca="1" si="107"/>
        <v>1</v>
      </c>
      <c r="H6813" s="1505" cm="1">
        <f t="array" aca="1" ref="H6813" ca="1">IF(I6813&lt;&gt;"",INDIRECT("'"&amp;I6813&amp;"'!"&amp;J6813),"")</f>
        <v>0</v>
      </c>
      <c r="I6813" s="1510" t="s">
        <v>5915</v>
      </c>
      <c r="J6813" s="1506" t="s">
        <v>6606</v>
      </c>
      <c r="K6813" s="4"/>
    </row>
    <row r="6814" spans="1:11" ht="15">
      <c r="A6814">
        <v>6755</v>
      </c>
      <c r="B6814" s="721">
        <f>'Revenues 10-15'!K252</f>
        <v>0</v>
      </c>
      <c r="D6814" s="2" t="s">
        <v>151</v>
      </c>
      <c r="F6814" s="4"/>
      <c r="G6814" s="1" t="b">
        <f t="shared" ca="1" si="107"/>
        <v>1</v>
      </c>
      <c r="H6814" s="1505" cm="1">
        <f t="array" aca="1" ref="H6814" ca="1">IF(I6814&lt;&gt;"",INDIRECT("'"&amp;I6814&amp;"'!"&amp;J6814),"")</f>
        <v>0</v>
      </c>
      <c r="I6814" s="1510" t="s">
        <v>5915</v>
      </c>
      <c r="J6814" s="1506" t="s">
        <v>6607</v>
      </c>
      <c r="K6814" s="4"/>
    </row>
    <row r="6815" spans="1:11" ht="15">
      <c r="A6815">
        <v>6756</v>
      </c>
      <c r="B6815" s="721">
        <f>'Revenues 10-15'!C253</f>
        <v>0</v>
      </c>
      <c r="D6815" s="2" t="s">
        <v>151</v>
      </c>
      <c r="F6815" s="4"/>
      <c r="G6815" s="1" t="b">
        <f t="shared" ca="1" si="107"/>
        <v>1</v>
      </c>
      <c r="H6815" s="1505" cm="1">
        <f t="array" aca="1" ref="H6815" ca="1">IF(I6815&lt;&gt;"",INDIRECT("'"&amp;I6815&amp;"'!"&amp;J6815),"")</f>
        <v>0</v>
      </c>
      <c r="I6815" s="1510" t="s">
        <v>5915</v>
      </c>
      <c r="J6815" s="1506" t="s">
        <v>6608</v>
      </c>
      <c r="K6815" s="4"/>
    </row>
    <row r="6816" spans="1:11" ht="15">
      <c r="A6816">
        <v>6757</v>
      </c>
      <c r="B6816" s="721">
        <f>'Revenues 10-15'!D253</f>
        <v>0</v>
      </c>
      <c r="D6816" s="2" t="s">
        <v>151</v>
      </c>
      <c r="F6816" s="4"/>
      <c r="G6816" s="1" t="b">
        <f t="shared" ref="G6816:G6879" ca="1" si="108">H6816=B6816</f>
        <v>1</v>
      </c>
      <c r="H6816" s="1505" cm="1">
        <f t="array" aca="1" ref="H6816" ca="1">IF(I6816&lt;&gt;"",INDIRECT("'"&amp;I6816&amp;"'!"&amp;J6816),"")</f>
        <v>0</v>
      </c>
      <c r="I6816" s="1510" t="s">
        <v>5915</v>
      </c>
      <c r="J6816" s="1506" t="s">
        <v>6609</v>
      </c>
      <c r="K6816" s="4"/>
    </row>
    <row r="6817" spans="1:11" ht="15">
      <c r="A6817">
        <v>6758</v>
      </c>
      <c r="B6817" s="721">
        <f>'Revenues 10-15'!E253</f>
        <v>0</v>
      </c>
      <c r="D6817" s="2" t="s">
        <v>151</v>
      </c>
      <c r="F6817" s="4"/>
      <c r="G6817" s="1" t="b">
        <f t="shared" ca="1" si="108"/>
        <v>1</v>
      </c>
      <c r="H6817" s="1505" cm="1">
        <f t="array" aca="1" ref="H6817" ca="1">IF(I6817&lt;&gt;"",INDIRECT("'"&amp;I6817&amp;"'!"&amp;J6817),"")</f>
        <v>0</v>
      </c>
      <c r="I6817" s="1510" t="s">
        <v>5915</v>
      </c>
      <c r="J6817" s="1506" t="s">
        <v>6610</v>
      </c>
      <c r="K6817" s="4"/>
    </row>
    <row r="6818" spans="1:11" ht="15">
      <c r="A6818">
        <v>6759</v>
      </c>
      <c r="B6818" s="721">
        <f>'Revenues 10-15'!F253</f>
        <v>0</v>
      </c>
      <c r="D6818" s="2" t="s">
        <v>151</v>
      </c>
      <c r="F6818" s="4"/>
      <c r="G6818" s="1" t="b">
        <f t="shared" ca="1" si="108"/>
        <v>1</v>
      </c>
      <c r="H6818" s="1505" cm="1">
        <f t="array" aca="1" ref="H6818" ca="1">IF(I6818&lt;&gt;"",INDIRECT("'"&amp;I6818&amp;"'!"&amp;J6818),"")</f>
        <v>0</v>
      </c>
      <c r="I6818" s="1510" t="s">
        <v>5915</v>
      </c>
      <c r="J6818" s="1506" t="s">
        <v>6611</v>
      </c>
      <c r="K6818" s="4"/>
    </row>
    <row r="6819" spans="1:11" ht="15">
      <c r="A6819">
        <v>6760</v>
      </c>
      <c r="B6819" s="721">
        <f>'Revenues 10-15'!G253</f>
        <v>0</v>
      </c>
      <c r="D6819" s="2" t="s">
        <v>151</v>
      </c>
      <c r="F6819" s="4"/>
      <c r="G6819" s="1" t="b">
        <f t="shared" ca="1" si="108"/>
        <v>1</v>
      </c>
      <c r="H6819" s="1505" cm="1">
        <f t="array" aca="1" ref="H6819" ca="1">IF(I6819&lt;&gt;"",INDIRECT("'"&amp;I6819&amp;"'!"&amp;J6819),"")</f>
        <v>0</v>
      </c>
      <c r="I6819" s="1510" t="s">
        <v>5915</v>
      </c>
      <c r="J6819" s="1506" t="s">
        <v>6612</v>
      </c>
      <c r="K6819" s="4"/>
    </row>
    <row r="6820" spans="1:11" ht="15">
      <c r="A6820">
        <v>6761</v>
      </c>
      <c r="B6820" s="721">
        <f>'Revenues 10-15'!H253</f>
        <v>0</v>
      </c>
      <c r="D6820" s="2" t="s">
        <v>151</v>
      </c>
      <c r="F6820" s="4"/>
      <c r="G6820" s="1" t="b">
        <f t="shared" ca="1" si="108"/>
        <v>1</v>
      </c>
      <c r="H6820" s="1505" cm="1">
        <f t="array" aca="1" ref="H6820" ca="1">IF(I6820&lt;&gt;"",INDIRECT("'"&amp;I6820&amp;"'!"&amp;J6820),"")</f>
        <v>0</v>
      </c>
      <c r="I6820" s="1510" t="s">
        <v>5915</v>
      </c>
      <c r="J6820" s="1506" t="s">
        <v>6613</v>
      </c>
      <c r="K6820" s="4"/>
    </row>
    <row r="6821" spans="1:11" ht="15">
      <c r="A6821">
        <v>6762</v>
      </c>
      <c r="B6821" s="721">
        <f>'Revenues 10-15'!J253</f>
        <v>0</v>
      </c>
      <c r="D6821" s="2" t="s">
        <v>151</v>
      </c>
      <c r="F6821" s="4"/>
      <c r="G6821" s="1" t="b">
        <f t="shared" ca="1" si="108"/>
        <v>1</v>
      </c>
      <c r="H6821" s="1505" cm="1">
        <f t="array" aca="1" ref="H6821" ca="1">IF(I6821&lt;&gt;"",INDIRECT("'"&amp;I6821&amp;"'!"&amp;J6821),"")</f>
        <v>0</v>
      </c>
      <c r="I6821" s="1510" t="s">
        <v>5915</v>
      </c>
      <c r="J6821" s="1506" t="s">
        <v>6614</v>
      </c>
      <c r="K6821" s="4"/>
    </row>
    <row r="6822" spans="1:11" ht="15">
      <c r="A6822">
        <v>6763</v>
      </c>
      <c r="B6822" s="721">
        <f>'Revenues 10-15'!K253</f>
        <v>0</v>
      </c>
      <c r="D6822" s="2" t="s">
        <v>151</v>
      </c>
      <c r="F6822" s="4"/>
      <c r="G6822" s="1" t="b">
        <f t="shared" ca="1" si="108"/>
        <v>1</v>
      </c>
      <c r="H6822" s="1505" cm="1">
        <f t="array" aca="1" ref="H6822" ca="1">IF(I6822&lt;&gt;"",INDIRECT("'"&amp;I6822&amp;"'!"&amp;J6822),"")</f>
        <v>0</v>
      </c>
      <c r="I6822" s="1510" t="s">
        <v>5915</v>
      </c>
      <c r="J6822" s="1506" t="s">
        <v>6615</v>
      </c>
      <c r="K6822" s="4"/>
    </row>
    <row r="6823" spans="1:11" ht="15">
      <c r="A6823">
        <v>6764</v>
      </c>
      <c r="B6823" s="721">
        <f>'Revenues 10-15'!C254</f>
        <v>0</v>
      </c>
      <c r="D6823" s="2" t="s">
        <v>151</v>
      </c>
      <c r="F6823" s="4"/>
      <c r="G6823" s="1" t="b">
        <f t="shared" ca="1" si="108"/>
        <v>1</v>
      </c>
      <c r="H6823" s="1505" cm="1">
        <f t="array" aca="1" ref="H6823" ca="1">IF(I6823&lt;&gt;"",INDIRECT("'"&amp;I6823&amp;"'!"&amp;J6823),"")</f>
        <v>0</v>
      </c>
      <c r="I6823" s="1510" t="s">
        <v>5915</v>
      </c>
      <c r="J6823" s="1506" t="s">
        <v>6616</v>
      </c>
      <c r="K6823" s="4"/>
    </row>
    <row r="6824" spans="1:11" ht="15">
      <c r="A6824">
        <v>6765</v>
      </c>
      <c r="B6824" s="721">
        <f>'Revenues 10-15'!D254</f>
        <v>0</v>
      </c>
      <c r="D6824" s="2" t="s">
        <v>151</v>
      </c>
      <c r="F6824" s="4"/>
      <c r="G6824" s="1" t="b">
        <f t="shared" ca="1" si="108"/>
        <v>1</v>
      </c>
      <c r="H6824" s="1505" cm="1">
        <f t="array" aca="1" ref="H6824" ca="1">IF(I6824&lt;&gt;"",INDIRECT("'"&amp;I6824&amp;"'!"&amp;J6824),"")</f>
        <v>0</v>
      </c>
      <c r="I6824" s="1510" t="s">
        <v>5915</v>
      </c>
      <c r="J6824" s="1506" t="s">
        <v>5412</v>
      </c>
      <c r="K6824" s="4"/>
    </row>
    <row r="6825" spans="1:11" ht="15">
      <c r="A6825">
        <v>6766</v>
      </c>
      <c r="B6825" s="721">
        <f>'Revenues 10-15'!E254</f>
        <v>0</v>
      </c>
      <c r="D6825" s="2" t="s">
        <v>151</v>
      </c>
      <c r="F6825" s="4"/>
      <c r="G6825" s="1" t="b">
        <f t="shared" ca="1" si="108"/>
        <v>1</v>
      </c>
      <c r="H6825" s="1505" cm="1">
        <f t="array" aca="1" ref="H6825" ca="1">IF(I6825&lt;&gt;"",INDIRECT("'"&amp;I6825&amp;"'!"&amp;J6825),"")</f>
        <v>0</v>
      </c>
      <c r="I6825" s="1510" t="s">
        <v>5915</v>
      </c>
      <c r="J6825" s="1506" t="s">
        <v>6617</v>
      </c>
      <c r="K6825" s="4"/>
    </row>
    <row r="6826" spans="1:11" ht="15">
      <c r="A6826">
        <v>6767</v>
      </c>
      <c r="B6826" s="721">
        <f>'Revenues 10-15'!F254</f>
        <v>0</v>
      </c>
      <c r="D6826" s="2" t="s">
        <v>151</v>
      </c>
      <c r="F6826" s="4"/>
      <c r="G6826" s="1" t="b">
        <f t="shared" ca="1" si="108"/>
        <v>1</v>
      </c>
      <c r="H6826" s="1505" cm="1">
        <f t="array" aca="1" ref="H6826" ca="1">IF(I6826&lt;&gt;"",INDIRECT("'"&amp;I6826&amp;"'!"&amp;J6826),"")</f>
        <v>0</v>
      </c>
      <c r="I6826" s="1510" t="s">
        <v>5915</v>
      </c>
      <c r="J6826" s="1506" t="s">
        <v>6618</v>
      </c>
      <c r="K6826" s="4"/>
    </row>
    <row r="6827" spans="1:11" ht="15">
      <c r="A6827">
        <v>6768</v>
      </c>
      <c r="B6827" s="721">
        <f>'Revenues 10-15'!G254</f>
        <v>0</v>
      </c>
      <c r="D6827" s="2" t="s">
        <v>151</v>
      </c>
      <c r="F6827" s="4"/>
      <c r="G6827" s="1" t="b">
        <f t="shared" ca="1" si="108"/>
        <v>1</v>
      </c>
      <c r="H6827" s="1505" cm="1">
        <f t="array" aca="1" ref="H6827" ca="1">IF(I6827&lt;&gt;"",INDIRECT("'"&amp;I6827&amp;"'!"&amp;J6827),"")</f>
        <v>0</v>
      </c>
      <c r="I6827" s="1510" t="s">
        <v>5915</v>
      </c>
      <c r="J6827" s="1506" t="s">
        <v>6619</v>
      </c>
      <c r="K6827" s="4"/>
    </row>
    <row r="6828" spans="1:11" ht="15">
      <c r="A6828">
        <v>6769</v>
      </c>
      <c r="B6828" s="721">
        <f>'Revenues 10-15'!H254</f>
        <v>0</v>
      </c>
      <c r="D6828" s="2" t="s">
        <v>151</v>
      </c>
      <c r="F6828" s="4"/>
      <c r="G6828" s="1" t="b">
        <f t="shared" ca="1" si="108"/>
        <v>1</v>
      </c>
      <c r="H6828" s="1505" cm="1">
        <f t="array" aca="1" ref="H6828" ca="1">IF(I6828&lt;&gt;"",INDIRECT("'"&amp;I6828&amp;"'!"&amp;J6828),"")</f>
        <v>0</v>
      </c>
      <c r="I6828" s="1510" t="s">
        <v>5915</v>
      </c>
      <c r="J6828" s="1506" t="s">
        <v>6620</v>
      </c>
      <c r="K6828" s="4"/>
    </row>
    <row r="6829" spans="1:11" ht="15">
      <c r="A6829">
        <v>6770</v>
      </c>
      <c r="B6829" s="721">
        <f>'Revenues 10-15'!J254</f>
        <v>0</v>
      </c>
      <c r="D6829" s="2" t="s">
        <v>151</v>
      </c>
      <c r="F6829" s="4"/>
      <c r="G6829" s="1" t="b">
        <f t="shared" ca="1" si="108"/>
        <v>1</v>
      </c>
      <c r="H6829" s="1505" cm="1">
        <f t="array" aca="1" ref="H6829" ca="1">IF(I6829&lt;&gt;"",INDIRECT("'"&amp;I6829&amp;"'!"&amp;J6829),"")</f>
        <v>0</v>
      </c>
      <c r="I6829" s="1510" t="s">
        <v>5915</v>
      </c>
      <c r="J6829" s="1506" t="s">
        <v>6621</v>
      </c>
      <c r="K6829" s="4"/>
    </row>
    <row r="6830" spans="1:11" ht="15">
      <c r="A6830">
        <v>6771</v>
      </c>
      <c r="B6830" s="721">
        <f>'Revenues 10-15'!K254</f>
        <v>0</v>
      </c>
      <c r="F6830" s="4"/>
      <c r="G6830" s="1" t="b">
        <f t="shared" ca="1" si="108"/>
        <v>1</v>
      </c>
      <c r="H6830" s="1505" cm="1">
        <f t="array" aca="1" ref="H6830" ca="1">IF(I6830&lt;&gt;"",INDIRECT("'"&amp;I6830&amp;"'!"&amp;J6830),"")</f>
        <v>0</v>
      </c>
      <c r="I6830" s="1510" t="s">
        <v>5915</v>
      </c>
      <c r="J6830" s="1506" t="s">
        <v>5459</v>
      </c>
      <c r="K6830" s="4"/>
    </row>
    <row r="6831" spans="1:11" ht="15">
      <c r="A6831">
        <v>6772</v>
      </c>
      <c r="B6831" s="721">
        <f>'Revenues 10-15'!C255</f>
        <v>0</v>
      </c>
      <c r="F6831" s="4"/>
      <c r="G6831" s="1" t="b">
        <f t="shared" ca="1" si="108"/>
        <v>1</v>
      </c>
      <c r="H6831" s="1505" cm="1">
        <f t="array" aca="1" ref="H6831" ca="1">IF(I6831&lt;&gt;"",INDIRECT("'"&amp;I6831&amp;"'!"&amp;J6831),"")</f>
        <v>0</v>
      </c>
      <c r="I6831" s="1510" t="s">
        <v>5915</v>
      </c>
      <c r="J6831" s="1506" t="s">
        <v>6622</v>
      </c>
      <c r="K6831" s="4"/>
    </row>
    <row r="6832" spans="1:11" ht="15">
      <c r="A6832">
        <v>6773</v>
      </c>
      <c r="B6832" s="721">
        <f>'Revenues 10-15'!D255</f>
        <v>0</v>
      </c>
      <c r="F6832" s="4"/>
      <c r="G6832" s="1" t="b">
        <f t="shared" ca="1" si="108"/>
        <v>1</v>
      </c>
      <c r="H6832" s="1505" cm="1">
        <f t="array" aca="1" ref="H6832" ca="1">IF(I6832&lt;&gt;"",INDIRECT("'"&amp;I6832&amp;"'!"&amp;J6832),"")</f>
        <v>0</v>
      </c>
      <c r="I6832" s="1510" t="s">
        <v>5915</v>
      </c>
      <c r="J6832" s="1506" t="s">
        <v>6623</v>
      </c>
      <c r="K6832" s="4"/>
    </row>
    <row r="6833" spans="1:11" ht="15">
      <c r="A6833">
        <v>6774</v>
      </c>
      <c r="B6833" s="721">
        <f>'Revenues 10-15'!E255</f>
        <v>0</v>
      </c>
      <c r="F6833" s="4"/>
      <c r="G6833" s="1" t="b">
        <f t="shared" ca="1" si="108"/>
        <v>1</v>
      </c>
      <c r="H6833" s="1505" cm="1">
        <f t="array" aca="1" ref="H6833" ca="1">IF(I6833&lt;&gt;"",INDIRECT("'"&amp;I6833&amp;"'!"&amp;J6833),"")</f>
        <v>0</v>
      </c>
      <c r="I6833" s="1510" t="s">
        <v>5915</v>
      </c>
      <c r="J6833" s="1506" t="s">
        <v>6624</v>
      </c>
      <c r="K6833" s="4"/>
    </row>
    <row r="6834" spans="1:11" ht="15">
      <c r="A6834">
        <v>6775</v>
      </c>
      <c r="B6834" s="721">
        <f>'Revenues 10-15'!F255</f>
        <v>0</v>
      </c>
      <c r="F6834" s="4"/>
      <c r="G6834" s="1" t="b">
        <f t="shared" ca="1" si="108"/>
        <v>1</v>
      </c>
      <c r="H6834" s="1505" cm="1">
        <f t="array" aca="1" ref="H6834" ca="1">IF(I6834&lt;&gt;"",INDIRECT("'"&amp;I6834&amp;"'!"&amp;J6834),"")</f>
        <v>0</v>
      </c>
      <c r="I6834" s="1510" t="s">
        <v>5915</v>
      </c>
      <c r="J6834" s="1506" t="s">
        <v>6625</v>
      </c>
      <c r="K6834" s="4"/>
    </row>
    <row r="6835" spans="1:11" ht="15">
      <c r="A6835">
        <v>6776</v>
      </c>
      <c r="B6835" s="721">
        <f>'Revenues 10-15'!G255</f>
        <v>0</v>
      </c>
      <c r="F6835" s="4"/>
      <c r="G6835" s="1" t="b">
        <f t="shared" ca="1" si="108"/>
        <v>1</v>
      </c>
      <c r="H6835" s="1505" cm="1">
        <f t="array" aca="1" ref="H6835" ca="1">IF(I6835&lt;&gt;"",INDIRECT("'"&amp;I6835&amp;"'!"&amp;J6835),"")</f>
        <v>0</v>
      </c>
      <c r="I6835" s="1510" t="s">
        <v>5915</v>
      </c>
      <c r="J6835" s="1506" t="s">
        <v>6626</v>
      </c>
      <c r="K6835" s="4"/>
    </row>
    <row r="6836" spans="1:11" ht="15">
      <c r="A6836">
        <v>6777</v>
      </c>
      <c r="B6836" s="721">
        <f>'Revenues 10-15'!H255</f>
        <v>0</v>
      </c>
      <c r="F6836" s="4"/>
      <c r="G6836" s="1" t="b">
        <f t="shared" ca="1" si="108"/>
        <v>1</v>
      </c>
      <c r="H6836" s="1505" cm="1">
        <f t="array" aca="1" ref="H6836" ca="1">IF(I6836&lt;&gt;"",INDIRECT("'"&amp;I6836&amp;"'!"&amp;J6836),"")</f>
        <v>0</v>
      </c>
      <c r="I6836" s="1510" t="s">
        <v>5915</v>
      </c>
      <c r="J6836" s="1506" t="s">
        <v>6627</v>
      </c>
      <c r="K6836" s="4"/>
    </row>
    <row r="6837" spans="1:11" ht="15">
      <c r="A6837">
        <v>6778</v>
      </c>
      <c r="B6837" s="721">
        <f>'Revenues 10-15'!J255</f>
        <v>0</v>
      </c>
      <c r="F6837" s="4"/>
      <c r="G6837" s="1" t="b">
        <f t="shared" ca="1" si="108"/>
        <v>1</v>
      </c>
      <c r="H6837" s="1505" cm="1">
        <f t="array" aca="1" ref="H6837" ca="1">IF(I6837&lt;&gt;"",INDIRECT("'"&amp;I6837&amp;"'!"&amp;J6837),"")</f>
        <v>0</v>
      </c>
      <c r="I6837" s="1510" t="s">
        <v>5915</v>
      </c>
      <c r="J6837" s="1506" t="s">
        <v>6628</v>
      </c>
      <c r="K6837" s="4"/>
    </row>
    <row r="6838" spans="1:11" ht="15">
      <c r="A6838">
        <v>6779</v>
      </c>
      <c r="B6838" s="721">
        <f>'Revenues 10-15'!K255</f>
        <v>0</v>
      </c>
      <c r="F6838" s="4"/>
      <c r="G6838" s="1" t="b">
        <f t="shared" ca="1" si="108"/>
        <v>1</v>
      </c>
      <c r="H6838" s="1505" cm="1">
        <f t="array" aca="1" ref="H6838" ca="1">IF(I6838&lt;&gt;"",INDIRECT("'"&amp;I6838&amp;"'!"&amp;J6838),"")</f>
        <v>0</v>
      </c>
      <c r="I6838" s="1510" t="s">
        <v>5915</v>
      </c>
      <c r="J6838" s="1506" t="s">
        <v>6629</v>
      </c>
      <c r="K6838" s="4"/>
    </row>
    <row r="6839" spans="1:11" ht="15">
      <c r="A6839" s="5">
        <v>6780</v>
      </c>
      <c r="B6839" s="721"/>
      <c r="D6839" s="1" t="s">
        <v>1384</v>
      </c>
      <c r="F6839" s="4" t="s">
        <v>4914</v>
      </c>
      <c r="G6839" s="1" t="b">
        <f t="shared" ca="1" si="108"/>
        <v>1</v>
      </c>
      <c r="H6839" s="1505" t="str" cm="1">
        <f t="array" aca="1" ref="H6839" ca="1">IF(I6839&lt;&gt;"",INDIRECT("'"&amp;I6839&amp;"'!"&amp;J6839),"")</f>
        <v/>
      </c>
      <c r="I6839" s="1510"/>
      <c r="J6839" s="1506"/>
      <c r="K6839" s="4"/>
    </row>
    <row r="6840" spans="1:11" ht="15">
      <c r="A6840" s="5">
        <v>6781</v>
      </c>
      <c r="B6840" s="721"/>
      <c r="D6840" s="1" t="s">
        <v>1384</v>
      </c>
      <c r="F6840" s="4" t="s">
        <v>4914</v>
      </c>
      <c r="G6840" s="1" t="b">
        <f t="shared" ca="1" si="108"/>
        <v>1</v>
      </c>
      <c r="H6840" s="1505" t="str" cm="1">
        <f t="array" aca="1" ref="H6840" ca="1">IF(I6840&lt;&gt;"",INDIRECT("'"&amp;I6840&amp;"'!"&amp;J6840),"")</f>
        <v/>
      </c>
      <c r="I6840" s="1510"/>
      <c r="J6840" s="1506"/>
      <c r="K6840" s="4"/>
    </row>
    <row r="6841" spans="1:11" ht="15">
      <c r="A6841" s="5">
        <v>6782</v>
      </c>
      <c r="B6841" s="721"/>
      <c r="D6841" s="1" t="s">
        <v>1384</v>
      </c>
      <c r="F6841" s="4" t="s">
        <v>4914</v>
      </c>
      <c r="G6841" s="1" t="b">
        <f t="shared" ca="1" si="108"/>
        <v>1</v>
      </c>
      <c r="H6841" s="1505" t="str" cm="1">
        <f t="array" aca="1" ref="H6841" ca="1">IF(I6841&lt;&gt;"",INDIRECT("'"&amp;I6841&amp;"'!"&amp;J6841),"")</f>
        <v/>
      </c>
      <c r="I6841" s="1510"/>
      <c r="J6841" s="1506"/>
      <c r="K6841" s="4"/>
    </row>
    <row r="6842" spans="1:11" ht="15">
      <c r="A6842">
        <v>6783</v>
      </c>
      <c r="B6842" s="721">
        <f>'Expenditures 16-24'!I5</f>
        <v>1308340</v>
      </c>
      <c r="F6842" s="4"/>
      <c r="G6842" s="1" t="b">
        <f t="shared" ca="1" si="108"/>
        <v>1</v>
      </c>
      <c r="H6842" s="1505" cm="1">
        <f t="array" aca="1" ref="H6842" ca="1">IF(I6842&lt;&gt;"",INDIRECT("'"&amp;I6842&amp;"'!"&amp;J6842),"")</f>
        <v>1308340</v>
      </c>
      <c r="I6842" s="1510" t="s">
        <v>4998</v>
      </c>
      <c r="J6842" s="1506" t="s">
        <v>5596</v>
      </c>
      <c r="K6842" s="4"/>
    </row>
    <row r="6843" spans="1:11" ht="15">
      <c r="A6843">
        <v>6784</v>
      </c>
      <c r="B6843" s="721">
        <f>'Expenditures 16-24'!J5</f>
        <v>250000</v>
      </c>
      <c r="F6843" s="4"/>
      <c r="G6843" s="1" t="b">
        <f t="shared" ca="1" si="108"/>
        <v>1</v>
      </c>
      <c r="H6843" s="1505" cm="1">
        <f t="array" aca="1" ref="H6843" ca="1">IF(I6843&lt;&gt;"",INDIRECT("'"&amp;I6843&amp;"'!"&amp;J6843),"")</f>
        <v>250000</v>
      </c>
      <c r="I6843" s="1510" t="s">
        <v>4998</v>
      </c>
      <c r="J6843" s="1506" t="s">
        <v>6333</v>
      </c>
      <c r="K6843" s="4"/>
    </row>
    <row r="6844" spans="1:11" ht="15">
      <c r="A6844">
        <v>6785</v>
      </c>
      <c r="B6844" s="721">
        <f>'Expenditures 16-24'!I7</f>
        <v>8065</v>
      </c>
      <c r="F6844" s="4"/>
      <c r="G6844" s="1" t="b">
        <f t="shared" ca="1" si="108"/>
        <v>1</v>
      </c>
      <c r="H6844" s="1505" cm="1">
        <f t="array" aca="1" ref="H6844" ca="1">IF(I6844&lt;&gt;"",INDIRECT("'"&amp;I6844&amp;"'!"&amp;J6844),"")</f>
        <v>8065</v>
      </c>
      <c r="I6844" s="1510" t="s">
        <v>4998</v>
      </c>
      <c r="J6844" s="1506" t="s">
        <v>5998</v>
      </c>
      <c r="K6844" s="4"/>
    </row>
    <row r="6845" spans="1:11" ht="15">
      <c r="A6845">
        <v>6786</v>
      </c>
      <c r="B6845" s="721">
        <f>'Expenditures 16-24'!J7</f>
        <v>0</v>
      </c>
      <c r="F6845" s="4"/>
      <c r="G6845" s="1" t="b">
        <f t="shared" ca="1" si="108"/>
        <v>1</v>
      </c>
      <c r="H6845" s="1505" cm="1">
        <f t="array" aca="1" ref="H6845" ca="1">IF(I6845&lt;&gt;"",INDIRECT("'"&amp;I6845&amp;"'!"&amp;J6845),"")</f>
        <v>0</v>
      </c>
      <c r="I6845" s="1510" t="s">
        <v>4998</v>
      </c>
      <c r="J6845" s="1506" t="s">
        <v>6291</v>
      </c>
      <c r="K6845" s="4"/>
    </row>
    <row r="6846" spans="1:11" ht="15">
      <c r="A6846">
        <v>6787</v>
      </c>
      <c r="B6846" s="721">
        <f>'Expenditures 16-24'!K7</f>
        <v>6496533</v>
      </c>
      <c r="F6846" s="4"/>
      <c r="G6846" s="1" t="b">
        <f t="shared" ca="1" si="108"/>
        <v>1</v>
      </c>
      <c r="H6846" s="1505" cm="1">
        <f t="array" aca="1" ref="H6846" ca="1">IF(I6846&lt;&gt;"",INDIRECT("'"&amp;I6846&amp;"'!"&amp;J6846),"")</f>
        <v>6496533</v>
      </c>
      <c r="I6846" s="1510" t="s">
        <v>4998</v>
      </c>
      <c r="J6846" s="1506" t="s">
        <v>5884</v>
      </c>
      <c r="K6846" s="4"/>
    </row>
    <row r="6847" spans="1:11" ht="15">
      <c r="A6847">
        <v>6788</v>
      </c>
      <c r="B6847" s="721">
        <f>'Expenditures 16-24'!I8</f>
        <v>1086</v>
      </c>
      <c r="F6847" s="4"/>
      <c r="G6847" s="1" t="b">
        <f t="shared" ca="1" si="108"/>
        <v>1</v>
      </c>
      <c r="H6847" s="1505" cm="1">
        <f t="array" aca="1" ref="H6847" ca="1">IF(I6847&lt;&gt;"",INDIRECT("'"&amp;I6847&amp;"'!"&amp;J6847),"")</f>
        <v>1086</v>
      </c>
      <c r="I6847" s="1510" t="s">
        <v>4998</v>
      </c>
      <c r="J6847" s="1506" t="s">
        <v>5607</v>
      </c>
      <c r="K6847" s="4"/>
    </row>
    <row r="6848" spans="1:11" ht="15">
      <c r="A6848">
        <v>6789</v>
      </c>
      <c r="B6848" s="721">
        <f>'Expenditures 16-24'!J8</f>
        <v>0</v>
      </c>
      <c r="F6848" s="4"/>
      <c r="G6848" s="1" t="b">
        <f t="shared" ca="1" si="108"/>
        <v>1</v>
      </c>
      <c r="H6848" s="1505" cm="1">
        <f t="array" aca="1" ref="H6848" ca="1">IF(I6848&lt;&gt;"",INDIRECT("'"&amp;I6848&amp;"'!"&amp;J6848),"")</f>
        <v>0</v>
      </c>
      <c r="I6848" s="1510" t="s">
        <v>4998</v>
      </c>
      <c r="J6848" s="1506" t="s">
        <v>5610</v>
      </c>
      <c r="K6848" s="4"/>
    </row>
    <row r="6849" spans="1:11" ht="15">
      <c r="A6849">
        <v>6790</v>
      </c>
      <c r="B6849" s="721">
        <f>'Expenditures 16-24'!I9</f>
        <v>0</v>
      </c>
      <c r="F6849" s="4"/>
      <c r="G6849" s="1" t="b">
        <f t="shared" ca="1" si="108"/>
        <v>1</v>
      </c>
      <c r="H6849" s="1505" cm="1">
        <f t="array" aca="1" ref="H6849" ca="1">IF(I6849&lt;&gt;"",INDIRECT("'"&amp;I6849&amp;"'!"&amp;J6849),"")</f>
        <v>0</v>
      </c>
      <c r="I6849" s="1510" t="s">
        <v>4998</v>
      </c>
      <c r="J6849" s="1506" t="s">
        <v>6292</v>
      </c>
      <c r="K6849" s="4"/>
    </row>
    <row r="6850" spans="1:11" ht="15">
      <c r="A6850">
        <v>6791</v>
      </c>
      <c r="B6850" s="721">
        <f>'Expenditures 16-24'!J9</f>
        <v>0</v>
      </c>
      <c r="F6850" s="4"/>
      <c r="G6850" s="1" t="b">
        <f t="shared" ca="1" si="108"/>
        <v>1</v>
      </c>
      <c r="H6850" s="1505" cm="1">
        <f t="array" aca="1" ref="H6850" ca="1">IF(I6850&lt;&gt;"",INDIRECT("'"&amp;I6850&amp;"'!"&amp;J6850),"")</f>
        <v>0</v>
      </c>
      <c r="I6850" s="1510" t="s">
        <v>4998</v>
      </c>
      <c r="J6850" s="1506" t="s">
        <v>6293</v>
      </c>
      <c r="K6850" s="4"/>
    </row>
    <row r="6851" spans="1:11" ht="15">
      <c r="A6851">
        <v>6792</v>
      </c>
      <c r="B6851" s="721">
        <f>'Expenditures 16-24'!K9</f>
        <v>7828554</v>
      </c>
      <c r="F6851" s="4"/>
      <c r="G6851" s="1" t="b">
        <f t="shared" ca="1" si="108"/>
        <v>1</v>
      </c>
      <c r="H6851" s="1505" cm="1">
        <f t="array" aca="1" ref="H6851" ca="1">IF(I6851&lt;&gt;"",INDIRECT("'"&amp;I6851&amp;"'!"&amp;J6851),"")</f>
        <v>7828554</v>
      </c>
      <c r="I6851" s="1510" t="s">
        <v>4998</v>
      </c>
      <c r="J6851" s="1506" t="s">
        <v>5908</v>
      </c>
      <c r="K6851" s="4"/>
    </row>
    <row r="6852" spans="1:11" ht="15">
      <c r="A6852">
        <v>6793</v>
      </c>
      <c r="B6852" s="721">
        <f>'Expenditures 16-24'!I10</f>
        <v>5000</v>
      </c>
      <c r="F6852" s="4"/>
      <c r="G6852" s="1" t="b">
        <f t="shared" ca="1" si="108"/>
        <v>1</v>
      </c>
      <c r="H6852" s="1505" cm="1">
        <f t="array" aca="1" ref="H6852" ca="1">IF(I6852&lt;&gt;"",INDIRECT("'"&amp;I6852&amp;"'!"&amp;J6852),"")</f>
        <v>5000</v>
      </c>
      <c r="I6852" s="1510" t="s">
        <v>4998</v>
      </c>
      <c r="J6852" s="1506" t="s">
        <v>5599</v>
      </c>
      <c r="K6852" s="4"/>
    </row>
    <row r="6853" spans="1:11" ht="15">
      <c r="A6853">
        <v>6794</v>
      </c>
      <c r="B6853" s="721">
        <f>'Expenditures 16-24'!J10</f>
        <v>0</v>
      </c>
      <c r="F6853" s="4"/>
      <c r="G6853" s="1" t="b">
        <f t="shared" ca="1" si="108"/>
        <v>1</v>
      </c>
      <c r="H6853" s="1505" cm="1">
        <f t="array" aca="1" ref="H6853" ca="1">IF(I6853&lt;&gt;"",INDIRECT("'"&amp;I6853&amp;"'!"&amp;J6853),"")</f>
        <v>0</v>
      </c>
      <c r="I6853" s="1510" t="s">
        <v>4998</v>
      </c>
      <c r="J6853" s="1506" t="s">
        <v>5611</v>
      </c>
      <c r="K6853" s="4"/>
    </row>
    <row r="6854" spans="1:11" ht="15">
      <c r="A6854">
        <v>6795</v>
      </c>
      <c r="B6854" s="721">
        <f>'Expenditures 16-24'!I11</f>
        <v>0</v>
      </c>
      <c r="F6854" s="4"/>
      <c r="G6854" s="1" t="b">
        <f t="shared" ca="1" si="108"/>
        <v>1</v>
      </c>
      <c r="H6854" s="1505" cm="1">
        <f t="array" aca="1" ref="H6854" ca="1">IF(I6854&lt;&gt;"",INDIRECT("'"&amp;I6854&amp;"'!"&amp;J6854),"")</f>
        <v>0</v>
      </c>
      <c r="I6854" s="1510" t="s">
        <v>4998</v>
      </c>
      <c r="J6854" s="1506" t="s">
        <v>5598</v>
      </c>
      <c r="K6854" s="4"/>
    </row>
    <row r="6855" spans="1:11" ht="15">
      <c r="A6855">
        <v>6796</v>
      </c>
      <c r="B6855" s="721">
        <f>'Expenditures 16-24'!J11</f>
        <v>0</v>
      </c>
      <c r="F6855" s="4"/>
      <c r="G6855" s="1" t="b">
        <f t="shared" ca="1" si="108"/>
        <v>1</v>
      </c>
      <c r="H6855" s="1505" cm="1">
        <f t="array" aca="1" ref="H6855" ca="1">IF(I6855&lt;&gt;"",INDIRECT("'"&amp;I6855&amp;"'!"&amp;J6855),"")</f>
        <v>0</v>
      </c>
      <c r="I6855" s="1510" t="s">
        <v>4998</v>
      </c>
      <c r="J6855" s="1506" t="s">
        <v>6295</v>
      </c>
      <c r="K6855" s="4"/>
    </row>
    <row r="6856" spans="1:11" ht="15">
      <c r="A6856">
        <v>6797</v>
      </c>
      <c r="B6856" s="721">
        <f>'Expenditures 16-24'!K11</f>
        <v>0</v>
      </c>
      <c r="F6856" s="4"/>
      <c r="G6856" s="1" t="b">
        <f t="shared" ca="1" si="108"/>
        <v>1</v>
      </c>
      <c r="H6856" s="1505" cm="1">
        <f t="array" aca="1" ref="H6856" ca="1">IF(I6856&lt;&gt;"",INDIRECT("'"&amp;I6856&amp;"'!"&amp;J6856),"")</f>
        <v>0</v>
      </c>
      <c r="I6856" s="1510" t="s">
        <v>4998</v>
      </c>
      <c r="J6856" s="1506" t="s">
        <v>6281</v>
      </c>
      <c r="K6856" s="4"/>
    </row>
    <row r="6857" spans="1:11" ht="15">
      <c r="A6857">
        <v>6798</v>
      </c>
      <c r="B6857" s="721">
        <f>'Expenditures 16-24'!I12</f>
        <v>0</v>
      </c>
      <c r="F6857" s="4"/>
      <c r="G6857" s="1" t="b">
        <f t="shared" ca="1" si="108"/>
        <v>1</v>
      </c>
      <c r="H6857" s="1505" cm="1">
        <f t="array" aca="1" ref="H6857" ca="1">IF(I6857&lt;&gt;"",INDIRECT("'"&amp;I6857&amp;"'!"&amp;J6857),"")</f>
        <v>0</v>
      </c>
      <c r="I6857" s="1510" t="s">
        <v>4998</v>
      </c>
      <c r="J6857" s="1506" t="s">
        <v>5600</v>
      </c>
      <c r="K6857" s="4"/>
    </row>
    <row r="6858" spans="1:11" ht="15">
      <c r="A6858">
        <v>6799</v>
      </c>
      <c r="B6858" s="721">
        <f>'Expenditures 16-24'!J12</f>
        <v>0</v>
      </c>
      <c r="F6858" s="4"/>
      <c r="G6858" s="1" t="b">
        <f t="shared" ca="1" si="108"/>
        <v>1</v>
      </c>
      <c r="H6858" s="1505" cm="1">
        <f t="array" aca="1" ref="H6858" ca="1">IF(I6858&lt;&gt;"",INDIRECT("'"&amp;I6858&amp;"'!"&amp;J6858),"")</f>
        <v>0</v>
      </c>
      <c r="I6858" s="1510" t="s">
        <v>4998</v>
      </c>
      <c r="J6858" s="1506" t="s">
        <v>5612</v>
      </c>
      <c r="K6858" s="4"/>
    </row>
    <row r="6859" spans="1:11" ht="15">
      <c r="A6859">
        <v>6800</v>
      </c>
      <c r="B6859" s="721">
        <f>'Expenditures 16-24'!I13</f>
        <v>423481</v>
      </c>
      <c r="F6859" s="4"/>
      <c r="G6859" s="1" t="b">
        <f t="shared" ca="1" si="108"/>
        <v>1</v>
      </c>
      <c r="H6859" s="1505" cm="1">
        <f t="array" aca="1" ref="H6859" ca="1">IF(I6859&lt;&gt;"",INDIRECT("'"&amp;I6859&amp;"'!"&amp;J6859),"")</f>
        <v>423481</v>
      </c>
      <c r="I6859" s="1510" t="s">
        <v>4998</v>
      </c>
      <c r="J6859" s="1506" t="s">
        <v>5608</v>
      </c>
      <c r="K6859" s="4"/>
    </row>
    <row r="6860" spans="1:11" ht="15">
      <c r="A6860">
        <v>6801</v>
      </c>
      <c r="B6860" s="721">
        <f>'Expenditures 16-24'!J13</f>
        <v>0</v>
      </c>
      <c r="F6860" s="4"/>
      <c r="G6860" s="1" t="b">
        <f t="shared" ca="1" si="108"/>
        <v>1</v>
      </c>
      <c r="H6860" s="1505" cm="1">
        <f t="array" aca="1" ref="H6860" ca="1">IF(I6860&lt;&gt;"",INDIRECT("'"&amp;I6860&amp;"'!"&amp;J6860),"")</f>
        <v>0</v>
      </c>
      <c r="I6860" s="1510" t="s">
        <v>4998</v>
      </c>
      <c r="J6860" s="1506" t="s">
        <v>5613</v>
      </c>
      <c r="K6860" s="4"/>
    </row>
    <row r="6861" spans="1:11" ht="15">
      <c r="A6861">
        <v>6802</v>
      </c>
      <c r="B6861" s="721">
        <f>'Expenditures 16-24'!I14</f>
        <v>0</v>
      </c>
      <c r="F6861" s="4"/>
      <c r="G6861" s="1" t="b">
        <f t="shared" ca="1" si="108"/>
        <v>1</v>
      </c>
      <c r="H6861" s="1505" cm="1">
        <f t="array" aca="1" ref="H6861" ca="1">IF(I6861&lt;&gt;"",INDIRECT("'"&amp;I6861&amp;"'!"&amp;J6861),"")</f>
        <v>0</v>
      </c>
      <c r="I6861" s="1510" t="s">
        <v>4998</v>
      </c>
      <c r="J6861" s="1506" t="s">
        <v>6271</v>
      </c>
      <c r="K6861" s="4"/>
    </row>
    <row r="6862" spans="1:11" ht="15">
      <c r="A6862">
        <v>6803</v>
      </c>
      <c r="B6862" s="721">
        <f>'Expenditures 16-24'!J14</f>
        <v>0</v>
      </c>
      <c r="F6862" s="4"/>
      <c r="G6862" s="1" t="b">
        <f t="shared" ca="1" si="108"/>
        <v>1</v>
      </c>
      <c r="H6862" s="1505" cm="1">
        <f t="array" aca="1" ref="H6862" ca="1">IF(I6862&lt;&gt;"",INDIRECT("'"&amp;I6862&amp;"'!"&amp;J6862),"")</f>
        <v>0</v>
      </c>
      <c r="I6862" s="1510" t="s">
        <v>4998</v>
      </c>
      <c r="J6862" s="1506" t="s">
        <v>6357</v>
      </c>
      <c r="K6862" s="4"/>
    </row>
    <row r="6863" spans="1:11" ht="15">
      <c r="A6863">
        <v>6804</v>
      </c>
      <c r="B6863" s="721">
        <f>'Expenditures 16-24'!I15</f>
        <v>0</v>
      </c>
      <c r="F6863" s="4"/>
      <c r="G6863" s="1" t="b">
        <f t="shared" ca="1" si="108"/>
        <v>1</v>
      </c>
      <c r="H6863" s="1505" cm="1">
        <f t="array" aca="1" ref="H6863" ca="1">IF(I6863&lt;&gt;"",INDIRECT("'"&amp;I6863&amp;"'!"&amp;J6863),"")</f>
        <v>0</v>
      </c>
      <c r="I6863" s="1510" t="s">
        <v>4998</v>
      </c>
      <c r="J6863" s="1506" t="s">
        <v>5601</v>
      </c>
      <c r="K6863" s="4"/>
    </row>
    <row r="6864" spans="1:11" ht="15">
      <c r="A6864">
        <v>6805</v>
      </c>
      <c r="B6864" s="721">
        <f>'Expenditures 16-24'!J15</f>
        <v>0</v>
      </c>
      <c r="F6864" s="4"/>
      <c r="G6864" s="1" t="b">
        <f t="shared" ca="1" si="108"/>
        <v>1</v>
      </c>
      <c r="H6864" s="1505" cm="1">
        <f t="array" aca="1" ref="H6864" ca="1">IF(I6864&lt;&gt;"",INDIRECT("'"&amp;I6864&amp;"'!"&amp;J6864),"")</f>
        <v>0</v>
      </c>
      <c r="I6864" s="1510" t="s">
        <v>4998</v>
      </c>
      <c r="J6864" s="1506" t="s">
        <v>6358</v>
      </c>
      <c r="K6864" s="4"/>
    </row>
    <row r="6865" spans="1:11" ht="15">
      <c r="A6865">
        <v>6806</v>
      </c>
      <c r="B6865" s="721">
        <f>'Expenditures 16-24'!I16</f>
        <v>0</v>
      </c>
      <c r="F6865" s="4"/>
      <c r="G6865" s="1" t="b">
        <f t="shared" ca="1" si="108"/>
        <v>1</v>
      </c>
      <c r="H6865" s="1505" cm="1">
        <f t="array" aca="1" ref="H6865" ca="1">IF(I6865&lt;&gt;"",INDIRECT("'"&amp;I6865&amp;"'!"&amp;J6865),"")</f>
        <v>0</v>
      </c>
      <c r="I6865" s="1510" t="s">
        <v>4998</v>
      </c>
      <c r="J6865" s="1506" t="s">
        <v>5609</v>
      </c>
      <c r="K6865" s="4"/>
    </row>
    <row r="6866" spans="1:11" ht="15">
      <c r="A6866">
        <v>6807</v>
      </c>
      <c r="B6866" s="721">
        <f>'Expenditures 16-24'!J16</f>
        <v>0</v>
      </c>
      <c r="F6866" s="4"/>
      <c r="G6866" s="1" t="b">
        <f t="shared" ca="1" si="108"/>
        <v>1</v>
      </c>
      <c r="H6866" s="1505" cm="1">
        <f t="array" aca="1" ref="H6866" ca="1">IF(I6866&lt;&gt;"",INDIRECT("'"&amp;I6866&amp;"'!"&amp;J6866),"")</f>
        <v>0</v>
      </c>
      <c r="I6866" s="1510" t="s">
        <v>4998</v>
      </c>
      <c r="J6866" s="1506" t="s">
        <v>5614</v>
      </c>
      <c r="K6866" s="4"/>
    </row>
    <row r="6867" spans="1:11" ht="15">
      <c r="A6867">
        <v>6808</v>
      </c>
      <c r="B6867" s="721">
        <f>'Expenditures 16-24'!I17</f>
        <v>0</v>
      </c>
      <c r="F6867" s="4"/>
      <c r="G6867" s="1" t="b">
        <f t="shared" ca="1" si="108"/>
        <v>1</v>
      </c>
      <c r="H6867" s="1505" cm="1">
        <f t="array" aca="1" ref="H6867" ca="1">IF(I6867&lt;&gt;"",INDIRECT("'"&amp;I6867&amp;"'!"&amp;J6867),"")</f>
        <v>0</v>
      </c>
      <c r="I6867" s="1510" t="s">
        <v>4998</v>
      </c>
      <c r="J6867" s="1506" t="s">
        <v>6272</v>
      </c>
      <c r="K6867" s="4"/>
    </row>
    <row r="6868" spans="1:11" ht="15">
      <c r="A6868">
        <v>6809</v>
      </c>
      <c r="B6868" s="721">
        <f>'Expenditures 16-24'!J17</f>
        <v>0</v>
      </c>
      <c r="F6868" s="4"/>
      <c r="G6868" s="1" t="b">
        <f t="shared" ca="1" si="108"/>
        <v>1</v>
      </c>
      <c r="H6868" s="1505" cm="1">
        <f t="array" aca="1" ref="H6868" ca="1">IF(I6868&lt;&gt;"",INDIRECT("'"&amp;I6868&amp;"'!"&amp;J6868),"")</f>
        <v>0</v>
      </c>
      <c r="I6868" s="1510" t="s">
        <v>4998</v>
      </c>
      <c r="J6868" s="1506" t="s">
        <v>6335</v>
      </c>
      <c r="K6868" s="4"/>
    </row>
    <row r="6869" spans="1:11" ht="15">
      <c r="A6869">
        <v>6810</v>
      </c>
      <c r="B6869" s="721">
        <f>'Expenditures 16-24'!K17</f>
        <v>1039436</v>
      </c>
      <c r="F6869" s="4"/>
      <c r="G6869" s="1" t="b">
        <f t="shared" ca="1" si="108"/>
        <v>1</v>
      </c>
      <c r="H6869" s="1505" cm="1">
        <f t="array" aca="1" ref="H6869" ca="1">IF(I6869&lt;&gt;"",INDIRECT("'"&amp;I6869&amp;"'!"&amp;J6869),"")</f>
        <v>1039436</v>
      </c>
      <c r="I6869" s="1510" t="s">
        <v>4998</v>
      </c>
      <c r="J6869" s="1506" t="s">
        <v>5823</v>
      </c>
      <c r="K6869" s="4"/>
    </row>
    <row r="6870" spans="1:11" ht="15">
      <c r="A6870">
        <v>6811</v>
      </c>
      <c r="B6870" s="721">
        <f>'Expenditures 16-24'!I18</f>
        <v>0</v>
      </c>
      <c r="F6870" s="4"/>
      <c r="G6870" s="1" t="b">
        <f t="shared" ca="1" si="108"/>
        <v>1</v>
      </c>
      <c r="H6870" s="1505" cm="1">
        <f t="array" aca="1" ref="H6870" ca="1">IF(I6870&lt;&gt;"",INDIRECT("'"&amp;I6870&amp;"'!"&amp;J6870),"")</f>
        <v>0</v>
      </c>
      <c r="I6870" s="1510" t="s">
        <v>4998</v>
      </c>
      <c r="J6870" s="1506" t="s">
        <v>6273</v>
      </c>
      <c r="K6870" s="4"/>
    </row>
    <row r="6871" spans="1:11" ht="15">
      <c r="A6871">
        <v>6812</v>
      </c>
      <c r="B6871" s="721">
        <f>'Expenditures 16-24'!J18</f>
        <v>0</v>
      </c>
      <c r="F6871" s="4"/>
      <c r="G6871" s="1" t="b">
        <f t="shared" ca="1" si="108"/>
        <v>1</v>
      </c>
      <c r="H6871" s="1505" cm="1">
        <f t="array" aca="1" ref="H6871" ca="1">IF(I6871&lt;&gt;"",INDIRECT("'"&amp;I6871&amp;"'!"&amp;J6871),"")</f>
        <v>0</v>
      </c>
      <c r="I6871" s="1510" t="s">
        <v>4998</v>
      </c>
      <c r="J6871" s="1506" t="s">
        <v>6336</v>
      </c>
      <c r="K6871" s="4"/>
    </row>
    <row r="6872" spans="1:11" ht="15">
      <c r="A6872">
        <v>6813</v>
      </c>
      <c r="B6872" s="721">
        <f>'Expenditures 16-24'!I19</f>
        <v>3143</v>
      </c>
      <c r="F6872" s="4"/>
      <c r="G6872" s="1" t="b">
        <f t="shared" ca="1" si="108"/>
        <v>1</v>
      </c>
      <c r="H6872" s="1505" cm="1">
        <f t="array" aca="1" ref="H6872" ca="1">IF(I6872&lt;&gt;"",INDIRECT("'"&amp;I6872&amp;"'!"&amp;J6872),"")</f>
        <v>3143</v>
      </c>
      <c r="I6872" s="1510" t="s">
        <v>4998</v>
      </c>
      <c r="J6872" s="1506" t="s">
        <v>6630</v>
      </c>
      <c r="K6872" s="4"/>
    </row>
    <row r="6873" spans="1:11" ht="15">
      <c r="A6873">
        <v>6814</v>
      </c>
      <c r="B6873" s="721">
        <f>'Expenditures 16-24'!J19</f>
        <v>0</v>
      </c>
      <c r="F6873" s="4"/>
      <c r="G6873" s="1" t="b">
        <f t="shared" ca="1" si="108"/>
        <v>1</v>
      </c>
      <c r="H6873" s="1505" cm="1">
        <f t="array" aca="1" ref="H6873" ca="1">IF(I6873&lt;&gt;"",INDIRECT("'"&amp;I6873&amp;"'!"&amp;J6873),"")</f>
        <v>0</v>
      </c>
      <c r="I6873" s="1510" t="s">
        <v>4998</v>
      </c>
      <c r="J6873" s="1506" t="s">
        <v>6337</v>
      </c>
      <c r="K6873" s="4"/>
    </row>
    <row r="6874" spans="1:11" ht="15">
      <c r="A6874">
        <v>6815</v>
      </c>
      <c r="B6874" s="721">
        <f>'Expenditures 16-24'!H20</f>
        <v>0</v>
      </c>
      <c r="F6874" s="4"/>
      <c r="G6874" s="1" t="b">
        <f t="shared" ca="1" si="108"/>
        <v>1</v>
      </c>
      <c r="H6874" s="1505" cm="1">
        <f t="array" aca="1" ref="H6874" ca="1">IF(I6874&lt;&gt;"",INDIRECT("'"&amp;I6874&amp;"'!"&amp;J6874),"")</f>
        <v>0</v>
      </c>
      <c r="I6874" s="1510" t="s">
        <v>4998</v>
      </c>
      <c r="J6874" s="1506" t="s">
        <v>5646</v>
      </c>
      <c r="K6874" s="4"/>
    </row>
    <row r="6875" spans="1:11" ht="15">
      <c r="A6875">
        <v>6816</v>
      </c>
      <c r="B6875" s="721">
        <f>'Expenditures 16-24'!K20</f>
        <v>0</v>
      </c>
      <c r="F6875" s="4"/>
      <c r="G6875" s="1" t="b">
        <f t="shared" ca="1" si="108"/>
        <v>1</v>
      </c>
      <c r="H6875" s="1505" cm="1">
        <f t="array" aca="1" ref="H6875" ca="1">IF(I6875&lt;&gt;"",INDIRECT("'"&amp;I6875&amp;"'!"&amp;J6875),"")</f>
        <v>0</v>
      </c>
      <c r="I6875" s="1510" t="s">
        <v>4998</v>
      </c>
      <c r="J6875" s="1506" t="s">
        <v>5824</v>
      </c>
      <c r="K6875" s="4"/>
    </row>
    <row r="6876" spans="1:11" ht="15">
      <c r="A6876">
        <v>6817</v>
      </c>
      <c r="B6876" s="721">
        <f>'Expenditures 16-24'!H21</f>
        <v>0</v>
      </c>
      <c r="F6876" s="4"/>
      <c r="G6876" s="1" t="b">
        <f t="shared" ca="1" si="108"/>
        <v>1</v>
      </c>
      <c r="H6876" s="1505" cm="1">
        <f t="array" aca="1" ref="H6876" ca="1">IF(I6876&lt;&gt;"",INDIRECT("'"&amp;I6876&amp;"'!"&amp;J6876),"")</f>
        <v>0</v>
      </c>
      <c r="I6876" s="1510" t="s">
        <v>4998</v>
      </c>
      <c r="J6876" s="1506" t="s">
        <v>6631</v>
      </c>
      <c r="K6876" s="4"/>
    </row>
    <row r="6877" spans="1:11" ht="15">
      <c r="A6877">
        <v>6818</v>
      </c>
      <c r="B6877" s="721">
        <f>'Expenditures 16-24'!K21</f>
        <v>0</v>
      </c>
      <c r="F6877" s="4"/>
      <c r="G6877" s="1" t="b">
        <f t="shared" ca="1" si="108"/>
        <v>1</v>
      </c>
      <c r="H6877" s="1505" cm="1">
        <f t="array" aca="1" ref="H6877" ca="1">IF(I6877&lt;&gt;"",INDIRECT("'"&amp;I6877&amp;"'!"&amp;J6877),"")</f>
        <v>0</v>
      </c>
      <c r="I6877" s="1510" t="s">
        <v>4998</v>
      </c>
      <c r="J6877" s="1506" t="s">
        <v>6632</v>
      </c>
      <c r="K6877" s="4"/>
    </row>
    <row r="6878" spans="1:11" ht="15">
      <c r="A6878">
        <v>6819</v>
      </c>
      <c r="B6878" s="721">
        <f>'Expenditures 16-24'!H22</f>
        <v>0</v>
      </c>
      <c r="F6878" s="4"/>
      <c r="G6878" s="1" t="b">
        <f t="shared" ca="1" si="108"/>
        <v>1</v>
      </c>
      <c r="H6878" s="1505" cm="1">
        <f t="array" aca="1" ref="H6878" ca="1">IF(I6878&lt;&gt;"",INDIRECT("'"&amp;I6878&amp;"'!"&amp;J6878),"")</f>
        <v>0</v>
      </c>
      <c r="I6878" s="1510" t="s">
        <v>4998</v>
      </c>
      <c r="J6878" s="1506" t="s">
        <v>5592</v>
      </c>
      <c r="K6878" s="4"/>
    </row>
    <row r="6879" spans="1:11" ht="15">
      <c r="A6879">
        <v>6820</v>
      </c>
      <c r="B6879" s="721">
        <f>'Expenditures 16-24'!K22</f>
        <v>0</v>
      </c>
      <c r="F6879" s="4"/>
      <c r="G6879" s="1" t="b">
        <f t="shared" ca="1" si="108"/>
        <v>1</v>
      </c>
      <c r="H6879" s="1505" cm="1">
        <f t="array" aca="1" ref="H6879" ca="1">IF(I6879&lt;&gt;"",INDIRECT("'"&amp;I6879&amp;"'!"&amp;J6879),"")</f>
        <v>0</v>
      </c>
      <c r="I6879" s="1510" t="s">
        <v>4998</v>
      </c>
      <c r="J6879" s="1506" t="s">
        <v>6633</v>
      </c>
      <c r="K6879" s="4"/>
    </row>
    <row r="6880" spans="1:11" ht="15">
      <c r="A6880">
        <v>6821</v>
      </c>
      <c r="B6880" s="721">
        <f>'Expenditures 16-24'!H23</f>
        <v>0</v>
      </c>
      <c r="F6880" s="4"/>
      <c r="G6880" s="1" t="b">
        <f t="shared" ref="G6880:G6943" ca="1" si="109">H6880=B6880</f>
        <v>1</v>
      </c>
      <c r="H6880" s="1505" cm="1">
        <f t="array" aca="1" ref="H6880" ca="1">IF(I6880&lt;&gt;"",INDIRECT("'"&amp;I6880&amp;"'!"&amp;J6880),"")</f>
        <v>0</v>
      </c>
      <c r="I6880" s="1510" t="s">
        <v>4998</v>
      </c>
      <c r="J6880" s="1506" t="s">
        <v>5593</v>
      </c>
      <c r="K6880" s="4"/>
    </row>
    <row r="6881" spans="1:11" ht="15">
      <c r="A6881">
        <v>6822</v>
      </c>
      <c r="B6881" s="721">
        <f>'Expenditures 16-24'!K23</f>
        <v>0</v>
      </c>
      <c r="F6881" s="4"/>
      <c r="G6881" s="1" t="b">
        <f t="shared" ca="1" si="109"/>
        <v>1</v>
      </c>
      <c r="H6881" s="1505" cm="1">
        <f t="array" aca="1" ref="H6881" ca="1">IF(I6881&lt;&gt;"",INDIRECT("'"&amp;I6881&amp;"'!"&amp;J6881),"")</f>
        <v>0</v>
      </c>
      <c r="I6881" s="1510" t="s">
        <v>4998</v>
      </c>
      <c r="J6881" s="1506" t="s">
        <v>6634</v>
      </c>
      <c r="K6881" s="4"/>
    </row>
    <row r="6882" spans="1:11" ht="15">
      <c r="A6882">
        <v>6823</v>
      </c>
      <c r="B6882" s="721">
        <f>'Expenditures 16-24'!H24</f>
        <v>0</v>
      </c>
      <c r="F6882" s="4"/>
      <c r="G6882" s="1" t="b">
        <f t="shared" ca="1" si="109"/>
        <v>1</v>
      </c>
      <c r="H6882" s="1505" cm="1">
        <f t="array" aca="1" ref="H6882" ca="1">IF(I6882&lt;&gt;"",INDIRECT("'"&amp;I6882&amp;"'!"&amp;J6882),"")</f>
        <v>0</v>
      </c>
      <c r="I6882" s="1510" t="s">
        <v>4998</v>
      </c>
      <c r="J6882" s="1506" t="s">
        <v>5594</v>
      </c>
      <c r="K6882" s="4"/>
    </row>
    <row r="6883" spans="1:11" ht="15">
      <c r="A6883">
        <v>6824</v>
      </c>
      <c r="B6883" s="721">
        <f>'Expenditures 16-24'!K24</f>
        <v>0</v>
      </c>
      <c r="F6883" s="4"/>
      <c r="G6883" s="1" t="b">
        <f t="shared" ca="1" si="109"/>
        <v>1</v>
      </c>
      <c r="H6883" s="1505" cm="1">
        <f t="array" aca="1" ref="H6883" ca="1">IF(I6883&lt;&gt;"",INDIRECT("'"&amp;I6883&amp;"'!"&amp;J6883),"")</f>
        <v>0</v>
      </c>
      <c r="I6883" s="1510" t="s">
        <v>4998</v>
      </c>
      <c r="J6883" s="1506" t="s">
        <v>6635</v>
      </c>
      <c r="K6883" s="4"/>
    </row>
    <row r="6884" spans="1:11" ht="15">
      <c r="A6884">
        <v>6825</v>
      </c>
      <c r="B6884" s="721">
        <f>'Expenditures 16-24'!H25</f>
        <v>0</v>
      </c>
      <c r="F6884" s="4"/>
      <c r="G6884" s="1" t="b">
        <f t="shared" ca="1" si="109"/>
        <v>1</v>
      </c>
      <c r="H6884" s="1505" cm="1">
        <f t="array" aca="1" ref="H6884" ca="1">IF(I6884&lt;&gt;"",INDIRECT("'"&amp;I6884&amp;"'!"&amp;J6884),"")</f>
        <v>0</v>
      </c>
      <c r="I6884" s="1510" t="s">
        <v>4998</v>
      </c>
      <c r="J6884" s="1506" t="s">
        <v>6298</v>
      </c>
      <c r="K6884" s="4"/>
    </row>
    <row r="6885" spans="1:11" ht="15">
      <c r="A6885">
        <v>6826</v>
      </c>
      <c r="B6885" s="721">
        <f>'Expenditures 16-24'!K25</f>
        <v>0</v>
      </c>
      <c r="F6885" s="4"/>
      <c r="G6885" s="1" t="b">
        <f t="shared" ca="1" si="109"/>
        <v>1</v>
      </c>
      <c r="H6885" s="1505" cm="1">
        <f t="array" aca="1" ref="H6885" ca="1">IF(I6885&lt;&gt;"",INDIRECT("'"&amp;I6885&amp;"'!"&amp;J6885),"")</f>
        <v>0</v>
      </c>
      <c r="I6885" s="1510" t="s">
        <v>4998</v>
      </c>
      <c r="J6885" s="1506" t="s">
        <v>6300</v>
      </c>
      <c r="K6885" s="4"/>
    </row>
    <row r="6886" spans="1:11" ht="15">
      <c r="A6886">
        <v>6827</v>
      </c>
      <c r="B6886" s="721">
        <f>'Expenditures 16-24'!H26</f>
        <v>0</v>
      </c>
      <c r="F6886" s="4"/>
      <c r="G6886" s="1" t="b">
        <f t="shared" ca="1" si="109"/>
        <v>1</v>
      </c>
      <c r="H6886" s="1505" cm="1">
        <f t="array" aca="1" ref="H6886" ca="1">IF(I6886&lt;&gt;"",INDIRECT("'"&amp;I6886&amp;"'!"&amp;J6886),"")</f>
        <v>0</v>
      </c>
      <c r="I6886" s="1510" t="s">
        <v>4998</v>
      </c>
      <c r="J6886" s="1506" t="s">
        <v>5813</v>
      </c>
      <c r="K6886" s="4"/>
    </row>
    <row r="6887" spans="1:11" ht="15">
      <c r="A6887">
        <v>6828</v>
      </c>
      <c r="B6887" s="721">
        <f>'Expenditures 16-24'!K26</f>
        <v>0</v>
      </c>
      <c r="F6887" s="4"/>
      <c r="G6887" s="1" t="b">
        <f t="shared" ca="1" si="109"/>
        <v>1</v>
      </c>
      <c r="H6887" s="1505" cm="1">
        <f t="array" aca="1" ref="H6887" ca="1">IF(I6887&lt;&gt;"",INDIRECT("'"&amp;I6887&amp;"'!"&amp;J6887),"")</f>
        <v>0</v>
      </c>
      <c r="I6887" s="1510" t="s">
        <v>4998</v>
      </c>
      <c r="J6887" s="1506" t="s">
        <v>5825</v>
      </c>
      <c r="K6887" s="4"/>
    </row>
    <row r="6888" spans="1:11" ht="15">
      <c r="A6888">
        <v>6829</v>
      </c>
      <c r="B6888" s="721">
        <f>'Expenditures 16-24'!H27</f>
        <v>0</v>
      </c>
      <c r="F6888" s="4"/>
      <c r="G6888" s="1" t="b">
        <f t="shared" ca="1" si="109"/>
        <v>1</v>
      </c>
      <c r="H6888" s="1505" cm="1">
        <f t="array" aca="1" ref="H6888" ca="1">IF(I6888&lt;&gt;"",INDIRECT("'"&amp;I6888&amp;"'!"&amp;J6888),"")</f>
        <v>0</v>
      </c>
      <c r="I6888" s="1510" t="s">
        <v>4998</v>
      </c>
      <c r="J6888" s="1506" t="s">
        <v>6304</v>
      </c>
      <c r="K6888" s="4"/>
    </row>
    <row r="6889" spans="1:11" ht="15">
      <c r="A6889">
        <v>6830</v>
      </c>
      <c r="B6889" s="721">
        <f>'Expenditures 16-24'!K27</f>
        <v>0</v>
      </c>
      <c r="F6889" s="4"/>
      <c r="G6889" s="1" t="b">
        <f t="shared" ca="1" si="109"/>
        <v>1</v>
      </c>
      <c r="H6889" s="1505" cm="1">
        <f t="array" aca="1" ref="H6889" ca="1">IF(I6889&lt;&gt;"",INDIRECT("'"&amp;I6889&amp;"'!"&amp;J6889),"")</f>
        <v>0</v>
      </c>
      <c r="I6889" s="1510" t="s">
        <v>4998</v>
      </c>
      <c r="J6889" s="1506" t="s">
        <v>6307</v>
      </c>
      <c r="K6889" s="4"/>
    </row>
    <row r="6890" spans="1:11" ht="15">
      <c r="A6890">
        <v>6831</v>
      </c>
      <c r="B6890" s="721">
        <f>'Expenditures 16-24'!H28</f>
        <v>0</v>
      </c>
      <c r="F6890" s="4"/>
      <c r="G6890" s="1" t="b">
        <f t="shared" ca="1" si="109"/>
        <v>1</v>
      </c>
      <c r="H6890" s="1505" cm="1">
        <f t="array" aca="1" ref="H6890" ca="1">IF(I6890&lt;&gt;"",INDIRECT("'"&amp;I6890&amp;"'!"&amp;J6890),"")</f>
        <v>0</v>
      </c>
      <c r="I6890" s="1510" t="s">
        <v>4998</v>
      </c>
      <c r="J6890" s="1506" t="s">
        <v>5667</v>
      </c>
      <c r="K6890" s="4"/>
    </row>
    <row r="6891" spans="1:11" ht="15">
      <c r="A6891">
        <v>6832</v>
      </c>
      <c r="B6891" s="721">
        <f>'Expenditures 16-24'!K28</f>
        <v>0</v>
      </c>
      <c r="F6891" s="4"/>
      <c r="G6891" s="1" t="b">
        <f t="shared" ca="1" si="109"/>
        <v>1</v>
      </c>
      <c r="H6891" s="1505" cm="1">
        <f t="array" aca="1" ref="H6891" ca="1">IF(I6891&lt;&gt;"",INDIRECT("'"&amp;I6891&amp;"'!"&amp;J6891),"")</f>
        <v>0</v>
      </c>
      <c r="I6891" s="1510" t="s">
        <v>4998</v>
      </c>
      <c r="J6891" s="1506" t="s">
        <v>5826</v>
      </c>
      <c r="K6891" s="4"/>
    </row>
    <row r="6892" spans="1:11" ht="15">
      <c r="A6892">
        <v>6833</v>
      </c>
      <c r="B6892" s="721">
        <f>'Expenditures 16-24'!H29</f>
        <v>0</v>
      </c>
      <c r="F6892" s="4"/>
      <c r="G6892" s="1" t="b">
        <f t="shared" ca="1" si="109"/>
        <v>1</v>
      </c>
      <c r="H6892" s="1505" cm="1">
        <f t="array" aca="1" ref="H6892" ca="1">IF(I6892&lt;&gt;"",INDIRECT("'"&amp;I6892&amp;"'!"&amp;J6892),"")</f>
        <v>0</v>
      </c>
      <c r="I6892" s="1510" t="s">
        <v>4998</v>
      </c>
      <c r="J6892" s="1506" t="s">
        <v>6312</v>
      </c>
      <c r="K6892" s="4"/>
    </row>
    <row r="6893" spans="1:11" ht="15">
      <c r="A6893">
        <v>6834</v>
      </c>
      <c r="B6893" s="721">
        <f>'Expenditures 16-24'!K29</f>
        <v>0</v>
      </c>
      <c r="F6893" s="4"/>
      <c r="G6893" s="1" t="b">
        <f t="shared" ca="1" si="109"/>
        <v>1</v>
      </c>
      <c r="H6893" s="1505" cm="1">
        <f t="array" aca="1" ref="H6893" ca="1">IF(I6893&lt;&gt;"",INDIRECT("'"&amp;I6893&amp;"'!"&amp;J6893),"")</f>
        <v>0</v>
      </c>
      <c r="I6893" s="1510" t="s">
        <v>4998</v>
      </c>
      <c r="J6893" s="1506" t="s">
        <v>6315</v>
      </c>
      <c r="K6893" s="4"/>
    </row>
    <row r="6894" spans="1:11" ht="15">
      <c r="A6894">
        <v>6835</v>
      </c>
      <c r="B6894" s="721">
        <f>'Expenditures 16-24'!H30</f>
        <v>0</v>
      </c>
      <c r="F6894" s="4"/>
      <c r="G6894" s="1" t="b">
        <f t="shared" ca="1" si="109"/>
        <v>1</v>
      </c>
      <c r="H6894" s="1505" cm="1">
        <f t="array" aca="1" ref="H6894" ca="1">IF(I6894&lt;&gt;"",INDIRECT("'"&amp;I6894&amp;"'!"&amp;J6894),"")</f>
        <v>0</v>
      </c>
      <c r="I6894" s="1510" t="s">
        <v>4998</v>
      </c>
      <c r="J6894" s="1506" t="s">
        <v>6319</v>
      </c>
      <c r="K6894" s="4"/>
    </row>
    <row r="6895" spans="1:11" ht="15">
      <c r="A6895">
        <v>6836</v>
      </c>
      <c r="B6895" s="721">
        <f>'Expenditures 16-24'!K30</f>
        <v>0</v>
      </c>
      <c r="F6895" s="4"/>
      <c r="G6895" s="1" t="b">
        <f t="shared" ca="1" si="109"/>
        <v>1</v>
      </c>
      <c r="H6895" s="1505" cm="1">
        <f t="array" aca="1" ref="H6895" ca="1">IF(I6895&lt;&gt;"",INDIRECT("'"&amp;I6895&amp;"'!"&amp;J6895),"")</f>
        <v>0</v>
      </c>
      <c r="I6895" s="1510" t="s">
        <v>4998</v>
      </c>
      <c r="J6895" s="1506" t="s">
        <v>6322</v>
      </c>
      <c r="K6895" s="4"/>
    </row>
    <row r="6896" spans="1:11" ht="15">
      <c r="A6896">
        <v>6837</v>
      </c>
      <c r="B6896" s="721">
        <f>'Expenditures 16-24'!H31</f>
        <v>0</v>
      </c>
      <c r="F6896" s="4"/>
      <c r="G6896" s="1" t="b">
        <f t="shared" ca="1" si="109"/>
        <v>1</v>
      </c>
      <c r="H6896" s="1505" cm="1">
        <f t="array" aca="1" ref="H6896" ca="1">IF(I6896&lt;&gt;"",INDIRECT("'"&amp;I6896&amp;"'!"&amp;J6896),"")</f>
        <v>0</v>
      </c>
      <c r="I6896" s="1510" t="s">
        <v>4998</v>
      </c>
      <c r="J6896" s="1506" t="s">
        <v>4968</v>
      </c>
      <c r="K6896" s="4"/>
    </row>
    <row r="6897" spans="1:11" ht="15">
      <c r="A6897">
        <v>6838</v>
      </c>
      <c r="B6897" s="721">
        <f>'Expenditures 16-24'!K31</f>
        <v>0</v>
      </c>
      <c r="F6897" s="4"/>
      <c r="G6897" s="1" t="b">
        <f t="shared" ca="1" si="109"/>
        <v>1</v>
      </c>
      <c r="H6897" s="1505" cm="1">
        <f t="array" aca="1" ref="H6897" ca="1">IF(I6897&lt;&gt;"",INDIRECT("'"&amp;I6897&amp;"'!"&amp;J6897),"")</f>
        <v>0</v>
      </c>
      <c r="I6897" s="1510" t="s">
        <v>4998</v>
      </c>
      <c r="J6897" s="1506" t="s">
        <v>5821</v>
      </c>
      <c r="K6897" s="4"/>
    </row>
    <row r="6898" spans="1:11" ht="15">
      <c r="A6898">
        <v>6839</v>
      </c>
      <c r="B6898" s="721">
        <f>'Expenditures 16-24'!H32</f>
        <v>0</v>
      </c>
      <c r="F6898" s="4"/>
      <c r="G6898" s="1" t="b">
        <f t="shared" ca="1" si="109"/>
        <v>1</v>
      </c>
      <c r="H6898" s="1505" cm="1">
        <f t="array" aca="1" ref="H6898" ca="1">IF(I6898&lt;&gt;"",INDIRECT("'"&amp;I6898&amp;"'!"&amp;J6898),"")</f>
        <v>0</v>
      </c>
      <c r="I6898" s="1510" t="s">
        <v>4998</v>
      </c>
      <c r="J6898" s="1506" t="s">
        <v>4969</v>
      </c>
      <c r="K6898" s="4"/>
    </row>
    <row r="6899" spans="1:11" ht="15">
      <c r="A6899">
        <v>6840</v>
      </c>
      <c r="B6899" s="721">
        <f>'Expenditures 16-24'!K32</f>
        <v>0</v>
      </c>
      <c r="F6899" s="4"/>
      <c r="G6899" s="1" t="b">
        <f t="shared" ca="1" si="109"/>
        <v>1</v>
      </c>
      <c r="H6899" s="1505" cm="1">
        <f t="array" aca="1" ref="H6899" ca="1">IF(I6899&lt;&gt;"",INDIRECT("'"&amp;I6899&amp;"'!"&amp;J6899),"")</f>
        <v>0</v>
      </c>
      <c r="I6899" s="1510" t="s">
        <v>4998</v>
      </c>
      <c r="J6899" s="1506" t="s">
        <v>5822</v>
      </c>
      <c r="K6899" s="4"/>
    </row>
    <row r="6900" spans="1:11" ht="15">
      <c r="A6900">
        <v>6841</v>
      </c>
      <c r="B6900" s="721">
        <f>'Expenditures 16-24'!I34</f>
        <v>1749115</v>
      </c>
      <c r="F6900" s="4"/>
      <c r="G6900" s="1" t="b">
        <f t="shared" ca="1" si="109"/>
        <v>1</v>
      </c>
      <c r="H6900" s="1505" cm="1">
        <f t="array" aca="1" ref="H6900" ca="1">IF(I6900&lt;&gt;"",INDIRECT("'"&amp;I6900&amp;"'!"&amp;J6900),"")</f>
        <v>1749115</v>
      </c>
      <c r="I6900" s="1510" t="s">
        <v>4998</v>
      </c>
      <c r="J6900" s="1506" t="s">
        <v>4996</v>
      </c>
      <c r="K6900" s="4"/>
    </row>
    <row r="6901" spans="1:11" ht="15">
      <c r="A6901">
        <v>6842</v>
      </c>
      <c r="B6901" s="721">
        <f>'Expenditures 16-24'!J34</f>
        <v>250000</v>
      </c>
      <c r="F6901" s="4"/>
      <c r="G6901" s="1" t="b">
        <f t="shared" ca="1" si="109"/>
        <v>1</v>
      </c>
      <c r="H6901" s="1505" cm="1">
        <f t="array" aca="1" ref="H6901" ca="1">IF(I6901&lt;&gt;"",INDIRECT("'"&amp;I6901&amp;"'!"&amp;J6901),"")</f>
        <v>250000</v>
      </c>
      <c r="I6901" s="1510" t="s">
        <v>4998</v>
      </c>
      <c r="J6901" s="1506" t="s">
        <v>6328</v>
      </c>
      <c r="K6901" s="4"/>
    </row>
    <row r="6902" spans="1:11" ht="15">
      <c r="A6902">
        <v>6843</v>
      </c>
      <c r="B6902" s="721">
        <f>'Expenditures 16-24'!I38</f>
        <v>0</v>
      </c>
      <c r="F6902" s="4"/>
      <c r="G6902" s="1" t="b">
        <f t="shared" ca="1" si="109"/>
        <v>1</v>
      </c>
      <c r="H6902" s="1505" cm="1">
        <f t="array" aca="1" ref="H6902" ca="1">IF(I6902&lt;&gt;"",INDIRECT("'"&amp;I6902&amp;"'!"&amp;J6902),"")</f>
        <v>0</v>
      </c>
      <c r="I6902" s="1510" t="s">
        <v>4998</v>
      </c>
      <c r="J6902" s="1506" t="s">
        <v>5719</v>
      </c>
      <c r="K6902" s="4"/>
    </row>
    <row r="6903" spans="1:11" ht="15">
      <c r="A6903">
        <v>6844</v>
      </c>
      <c r="B6903" s="721">
        <f>'Expenditures 16-24'!J38</f>
        <v>0</v>
      </c>
      <c r="F6903" s="4"/>
      <c r="G6903" s="1" t="b">
        <f t="shared" ca="1" si="109"/>
        <v>1</v>
      </c>
      <c r="H6903" s="1505" cm="1">
        <f t="array" aca="1" ref="H6903" ca="1">IF(I6903&lt;&gt;"",INDIRECT("'"&amp;I6903&amp;"'!"&amp;J6903),"")</f>
        <v>0</v>
      </c>
      <c r="I6903" s="1510" t="s">
        <v>4998</v>
      </c>
      <c r="J6903" s="1506" t="s">
        <v>6329</v>
      </c>
      <c r="K6903" s="4"/>
    </row>
    <row r="6904" spans="1:11" ht="15">
      <c r="A6904">
        <v>6845</v>
      </c>
      <c r="B6904" s="721">
        <f>'Expenditures 16-24'!I39</f>
        <v>0</v>
      </c>
      <c r="F6904" s="4"/>
      <c r="G6904" s="1" t="b">
        <f t="shared" ca="1" si="109"/>
        <v>1</v>
      </c>
      <c r="H6904" s="1505" cm="1">
        <f t="array" aca="1" ref="H6904" ca="1">IF(I6904&lt;&gt;"",INDIRECT("'"&amp;I6904&amp;"'!"&amp;J6904),"")</f>
        <v>0</v>
      </c>
      <c r="I6904" s="1510" t="s">
        <v>4998</v>
      </c>
      <c r="J6904" s="1506" t="s">
        <v>5720</v>
      </c>
      <c r="K6904" s="4"/>
    </row>
    <row r="6905" spans="1:11" ht="15">
      <c r="A6905">
        <v>6846</v>
      </c>
      <c r="B6905" s="721">
        <f>'Expenditures 16-24'!J39</f>
        <v>0</v>
      </c>
      <c r="F6905" s="4"/>
      <c r="G6905" s="1" t="b">
        <f t="shared" ca="1" si="109"/>
        <v>1</v>
      </c>
      <c r="H6905" s="1505" cm="1">
        <f t="array" aca="1" ref="H6905" ca="1">IF(I6905&lt;&gt;"",INDIRECT("'"&amp;I6905&amp;"'!"&amp;J6905),"")</f>
        <v>0</v>
      </c>
      <c r="I6905" s="1510" t="s">
        <v>4998</v>
      </c>
      <c r="J6905" s="1506" t="s">
        <v>6330</v>
      </c>
      <c r="K6905" s="4"/>
    </row>
    <row r="6906" spans="1:11" ht="15">
      <c r="A6906">
        <v>6847</v>
      </c>
      <c r="B6906" s="721">
        <f>'Expenditures 16-24'!I40</f>
        <v>131932</v>
      </c>
      <c r="F6906" s="4"/>
      <c r="G6906" s="1" t="b">
        <f t="shared" ca="1" si="109"/>
        <v>1</v>
      </c>
      <c r="H6906" s="1505" cm="1">
        <f t="array" aca="1" ref="H6906" ca="1">IF(I6906&lt;&gt;"",INDIRECT("'"&amp;I6906&amp;"'!"&amp;J6906),"")</f>
        <v>131932</v>
      </c>
      <c r="I6906" s="1510" t="s">
        <v>4998</v>
      </c>
      <c r="J6906" s="1506" t="s">
        <v>6636</v>
      </c>
      <c r="K6906" s="4"/>
    </row>
    <row r="6907" spans="1:11" ht="15">
      <c r="A6907">
        <v>6848</v>
      </c>
      <c r="B6907" s="721">
        <f>'Expenditures 16-24'!J40</f>
        <v>0</v>
      </c>
      <c r="F6907" s="4"/>
      <c r="G6907" s="1" t="b">
        <f t="shared" ca="1" si="109"/>
        <v>1</v>
      </c>
      <c r="H6907" s="1505" cm="1">
        <f t="array" aca="1" ref="H6907" ca="1">IF(I6907&lt;&gt;"",INDIRECT("'"&amp;I6907&amp;"'!"&amp;J6907),"")</f>
        <v>0</v>
      </c>
      <c r="I6907" s="1510" t="s">
        <v>4998</v>
      </c>
      <c r="J6907" s="1506" t="s">
        <v>6637</v>
      </c>
      <c r="K6907" s="4"/>
    </row>
    <row r="6908" spans="1:11" ht="15">
      <c r="A6908">
        <v>6849</v>
      </c>
      <c r="B6908" s="721">
        <f>'Expenditures 16-24'!I41</f>
        <v>0</v>
      </c>
      <c r="F6908" s="4"/>
      <c r="G6908" s="1" t="b">
        <f t="shared" ca="1" si="109"/>
        <v>1</v>
      </c>
      <c r="H6908" s="1505" cm="1">
        <f t="array" aca="1" ref="H6908" ca="1">IF(I6908&lt;&gt;"",INDIRECT("'"&amp;I6908&amp;"'!"&amp;J6908),"")</f>
        <v>0</v>
      </c>
      <c r="I6908" s="1510" t="s">
        <v>4998</v>
      </c>
      <c r="J6908" s="1506" t="s">
        <v>5721</v>
      </c>
      <c r="K6908" s="4"/>
    </row>
    <row r="6909" spans="1:11" ht="15">
      <c r="A6909">
        <v>6850</v>
      </c>
      <c r="B6909" s="721">
        <f>'Expenditures 16-24'!J41</f>
        <v>0</v>
      </c>
      <c r="F6909" s="4"/>
      <c r="G6909" s="1" t="b">
        <f t="shared" ca="1" si="109"/>
        <v>1</v>
      </c>
      <c r="H6909" s="1505" cm="1">
        <f t="array" aca="1" ref="H6909" ca="1">IF(I6909&lt;&gt;"",INDIRECT("'"&amp;I6909&amp;"'!"&amp;J6909),"")</f>
        <v>0</v>
      </c>
      <c r="I6909" s="1510" t="s">
        <v>4998</v>
      </c>
      <c r="J6909" s="1506" t="s">
        <v>6331</v>
      </c>
      <c r="K6909" s="4"/>
    </row>
    <row r="6910" spans="1:11" ht="15">
      <c r="A6910">
        <v>6851</v>
      </c>
      <c r="B6910" s="721">
        <f>'Expenditures 16-24'!I42</f>
        <v>15690</v>
      </c>
      <c r="F6910" s="4"/>
      <c r="G6910" s="1" t="b">
        <f t="shared" ca="1" si="109"/>
        <v>1</v>
      </c>
      <c r="H6910" s="1505" cm="1">
        <f t="array" aca="1" ref="H6910" ca="1">IF(I6910&lt;&gt;"",INDIRECT("'"&amp;I6910&amp;"'!"&amp;J6910),"")</f>
        <v>15690</v>
      </c>
      <c r="I6910" s="1510" t="s">
        <v>4998</v>
      </c>
      <c r="J6910" s="1506" t="s">
        <v>6638</v>
      </c>
      <c r="K6910" s="4"/>
    </row>
    <row r="6911" spans="1:11" ht="15">
      <c r="A6911">
        <v>6852</v>
      </c>
      <c r="B6911" s="721">
        <f>'Expenditures 16-24'!J42</f>
        <v>0</v>
      </c>
      <c r="F6911" s="4"/>
      <c r="G6911" s="1" t="b">
        <f t="shared" ca="1" si="109"/>
        <v>1</v>
      </c>
      <c r="H6911" s="1505" cm="1">
        <f t="array" aca="1" ref="H6911" ca="1">IF(I6911&lt;&gt;"",INDIRECT("'"&amp;I6911&amp;"'!"&amp;J6911),"")</f>
        <v>0</v>
      </c>
      <c r="I6911" s="1510" t="s">
        <v>4998</v>
      </c>
      <c r="J6911" s="1506" t="s">
        <v>6639</v>
      </c>
      <c r="K6911" s="4"/>
    </row>
    <row r="6912" spans="1:11" ht="15">
      <c r="A6912">
        <v>6853</v>
      </c>
      <c r="B6912" s="721">
        <f>'Expenditures 16-24'!I43</f>
        <v>0</v>
      </c>
      <c r="F6912" s="4"/>
      <c r="G6912" s="1" t="b">
        <f t="shared" ca="1" si="109"/>
        <v>1</v>
      </c>
      <c r="H6912" s="1505" cm="1">
        <f t="array" aca="1" ref="H6912" ca="1">IF(I6912&lt;&gt;"",INDIRECT("'"&amp;I6912&amp;"'!"&amp;J6912),"")</f>
        <v>0</v>
      </c>
      <c r="I6912" s="1510" t="s">
        <v>4998</v>
      </c>
      <c r="J6912" s="1506" t="s">
        <v>5784</v>
      </c>
      <c r="K6912" s="4"/>
    </row>
    <row r="6913" spans="1:11" ht="15">
      <c r="A6913">
        <v>6854</v>
      </c>
      <c r="B6913" s="721">
        <f>'Expenditures 16-24'!J43</f>
        <v>0</v>
      </c>
      <c r="F6913" s="4"/>
      <c r="G6913" s="1" t="b">
        <f t="shared" ca="1" si="109"/>
        <v>1</v>
      </c>
      <c r="H6913" s="1505" cm="1">
        <f t="array" aca="1" ref="H6913" ca="1">IF(I6913&lt;&gt;"",INDIRECT("'"&amp;I6913&amp;"'!"&amp;J6913),"")</f>
        <v>0</v>
      </c>
      <c r="I6913" s="1510" t="s">
        <v>4998</v>
      </c>
      <c r="J6913" s="1506" t="s">
        <v>6341</v>
      </c>
      <c r="K6913" s="4"/>
    </row>
    <row r="6914" spans="1:11" ht="15">
      <c r="A6914">
        <v>6855</v>
      </c>
      <c r="B6914" s="721">
        <f>'Expenditures 16-24'!I44</f>
        <v>147622</v>
      </c>
      <c r="F6914" s="4"/>
      <c r="G6914" s="1" t="b">
        <f t="shared" ca="1" si="109"/>
        <v>1</v>
      </c>
      <c r="H6914" s="1505" cm="1">
        <f t="array" aca="1" ref="H6914" ca="1">IF(I6914&lt;&gt;"",INDIRECT("'"&amp;I6914&amp;"'!"&amp;J6914),"")</f>
        <v>147622</v>
      </c>
      <c r="I6914" s="1510" t="s">
        <v>4998</v>
      </c>
      <c r="J6914" s="1506" t="s">
        <v>5785</v>
      </c>
      <c r="K6914" s="4"/>
    </row>
    <row r="6915" spans="1:11" ht="15">
      <c r="A6915">
        <v>6856</v>
      </c>
      <c r="B6915" s="721">
        <f>'Expenditures 16-24'!J44</f>
        <v>0</v>
      </c>
      <c r="F6915" s="4"/>
      <c r="G6915" s="1" t="b">
        <f t="shared" ca="1" si="109"/>
        <v>1</v>
      </c>
      <c r="H6915" s="1505" cm="1">
        <f t="array" aca="1" ref="H6915" ca="1">IF(I6915&lt;&gt;"",INDIRECT("'"&amp;I6915&amp;"'!"&amp;J6915),"")</f>
        <v>0</v>
      </c>
      <c r="I6915" s="1510" t="s">
        <v>4998</v>
      </c>
      <c r="J6915" s="1506" t="s">
        <v>6342</v>
      </c>
      <c r="K6915" s="4"/>
    </row>
    <row r="6916" spans="1:11" ht="15">
      <c r="A6916">
        <v>6857</v>
      </c>
      <c r="B6916" s="721">
        <f>'Expenditures 16-24'!I46</f>
        <v>0</v>
      </c>
      <c r="F6916" s="4"/>
      <c r="G6916" s="1" t="b">
        <f t="shared" ca="1" si="109"/>
        <v>1</v>
      </c>
      <c r="H6916" s="1505" cm="1">
        <f t="array" aca="1" ref="H6916" ca="1">IF(I6916&lt;&gt;"",INDIRECT("'"&amp;I6916&amp;"'!"&amp;J6916),"")</f>
        <v>0</v>
      </c>
      <c r="I6916" s="1510" t="s">
        <v>4998</v>
      </c>
      <c r="J6916" s="1506" t="s">
        <v>6640</v>
      </c>
      <c r="K6916" s="4"/>
    </row>
    <row r="6917" spans="1:11" ht="15">
      <c r="A6917">
        <v>6858</v>
      </c>
      <c r="B6917" s="721">
        <f>'Expenditures 16-24'!J46</f>
        <v>0</v>
      </c>
      <c r="F6917" s="4"/>
      <c r="G6917" s="1" t="b">
        <f t="shared" ca="1" si="109"/>
        <v>1</v>
      </c>
      <c r="H6917" s="1505" cm="1">
        <f t="array" aca="1" ref="H6917" ca="1">IF(I6917&lt;&gt;"",INDIRECT("'"&amp;I6917&amp;"'!"&amp;J6917),"")</f>
        <v>0</v>
      </c>
      <c r="I6917" s="1510" t="s">
        <v>4998</v>
      </c>
      <c r="J6917" s="1506" t="s">
        <v>6641</v>
      </c>
      <c r="K6917" s="4"/>
    </row>
    <row r="6918" spans="1:11" ht="15">
      <c r="A6918">
        <v>6859</v>
      </c>
      <c r="B6918" s="721">
        <f>'Expenditures 16-24'!I47</f>
        <v>0</v>
      </c>
      <c r="F6918" s="4"/>
      <c r="G6918" s="1" t="b">
        <f t="shared" ca="1" si="109"/>
        <v>1</v>
      </c>
      <c r="H6918" s="1505" cm="1">
        <f t="array" aca="1" ref="H6918" ca="1">IF(I6918&lt;&gt;"",INDIRECT("'"&amp;I6918&amp;"'!"&amp;J6918),"")</f>
        <v>0</v>
      </c>
      <c r="I6918" s="1510" t="s">
        <v>4998</v>
      </c>
      <c r="J6918" s="1506" t="s">
        <v>5631</v>
      </c>
      <c r="K6918" s="4"/>
    </row>
    <row r="6919" spans="1:11" ht="15">
      <c r="A6919">
        <v>6860</v>
      </c>
      <c r="B6919" s="721">
        <f>'Expenditures 16-24'!J47</f>
        <v>0</v>
      </c>
      <c r="F6919" s="4"/>
      <c r="G6919" s="1" t="b">
        <f t="shared" ca="1" si="109"/>
        <v>1</v>
      </c>
      <c r="H6919" s="1505" cm="1">
        <f t="array" aca="1" ref="H6919" ca="1">IF(I6919&lt;&gt;"",INDIRECT("'"&amp;I6919&amp;"'!"&amp;J6919),"")</f>
        <v>0</v>
      </c>
      <c r="I6919" s="1510" t="s">
        <v>4998</v>
      </c>
      <c r="J6919" s="1506" t="s">
        <v>6642</v>
      </c>
      <c r="K6919" s="4"/>
    </row>
    <row r="6920" spans="1:11" ht="15">
      <c r="A6920">
        <v>6861</v>
      </c>
      <c r="B6920" s="721">
        <f>'Expenditures 16-24'!I48</f>
        <v>0</v>
      </c>
      <c r="F6920" s="4"/>
      <c r="G6920" s="1" t="b">
        <f t="shared" ca="1" si="109"/>
        <v>1</v>
      </c>
      <c r="H6920" s="1505" cm="1">
        <f t="array" aca="1" ref="H6920" ca="1">IF(I6920&lt;&gt;"",INDIRECT("'"&amp;I6920&amp;"'!"&amp;J6920),"")</f>
        <v>0</v>
      </c>
      <c r="I6920" s="1510" t="s">
        <v>4998</v>
      </c>
      <c r="J6920" s="1506" t="s">
        <v>5632</v>
      </c>
      <c r="K6920" s="4"/>
    </row>
    <row r="6921" spans="1:11" ht="15">
      <c r="A6921">
        <v>6862</v>
      </c>
      <c r="B6921" s="721">
        <f>'Expenditures 16-24'!J48</f>
        <v>0</v>
      </c>
      <c r="F6921" s="4"/>
      <c r="G6921" s="1" t="b">
        <f t="shared" ca="1" si="109"/>
        <v>1</v>
      </c>
      <c r="H6921" s="1505" cm="1">
        <f t="array" aca="1" ref="H6921" ca="1">IF(I6921&lt;&gt;"",INDIRECT("'"&amp;I6921&amp;"'!"&amp;J6921),"")</f>
        <v>0</v>
      </c>
      <c r="I6921" s="1510" t="s">
        <v>4998</v>
      </c>
      <c r="J6921" s="1506" t="s">
        <v>6643</v>
      </c>
      <c r="K6921" s="4"/>
    </row>
    <row r="6922" spans="1:11" ht="15">
      <c r="A6922">
        <v>6863</v>
      </c>
      <c r="B6922" s="721">
        <f>'Expenditures 16-24'!I49</f>
        <v>0</v>
      </c>
      <c r="F6922" s="4"/>
      <c r="G6922" s="1" t="b">
        <f t="shared" ca="1" si="109"/>
        <v>1</v>
      </c>
      <c r="H6922" s="1505" cm="1">
        <f t="array" aca="1" ref="H6922" ca="1">IF(I6922&lt;&gt;"",INDIRECT("'"&amp;I6922&amp;"'!"&amp;J6922),"")</f>
        <v>0</v>
      </c>
      <c r="I6922" s="1510" t="s">
        <v>4998</v>
      </c>
      <c r="J6922" s="1506" t="s">
        <v>6644</v>
      </c>
      <c r="K6922" s="4"/>
    </row>
    <row r="6923" spans="1:11" ht="15">
      <c r="A6923">
        <v>6864</v>
      </c>
      <c r="B6923" s="721">
        <f>'Expenditures 16-24'!J49</f>
        <v>0</v>
      </c>
      <c r="F6923" s="4"/>
      <c r="G6923" s="1" t="b">
        <f t="shared" ca="1" si="109"/>
        <v>1</v>
      </c>
      <c r="H6923" s="1505" cm="1">
        <f t="array" aca="1" ref="H6923" ca="1">IF(I6923&lt;&gt;"",INDIRECT("'"&amp;I6923&amp;"'!"&amp;J6923),"")</f>
        <v>0</v>
      </c>
      <c r="I6923" s="1510" t="s">
        <v>4998</v>
      </c>
      <c r="J6923" s="1506" t="s">
        <v>6645</v>
      </c>
      <c r="K6923" s="4"/>
    </row>
    <row r="6924" spans="1:11" ht="15">
      <c r="A6924">
        <v>6865</v>
      </c>
      <c r="B6924" s="721">
        <f>'Expenditures 16-24'!I51</f>
        <v>0</v>
      </c>
      <c r="F6924" s="4"/>
      <c r="G6924" s="1" t="b">
        <f t="shared" ca="1" si="109"/>
        <v>1</v>
      </c>
      <c r="H6924" s="1505" cm="1">
        <f t="array" aca="1" ref="H6924" ca="1">IF(I6924&lt;&gt;"",INDIRECT("'"&amp;I6924&amp;"'!"&amp;J6924),"")</f>
        <v>0</v>
      </c>
      <c r="I6924" s="1510" t="s">
        <v>4998</v>
      </c>
      <c r="J6924" s="1506" t="s">
        <v>6646</v>
      </c>
      <c r="K6924" s="4"/>
    </row>
    <row r="6925" spans="1:11" ht="15">
      <c r="A6925">
        <v>6866</v>
      </c>
      <c r="B6925" s="721">
        <f>'Expenditures 16-24'!J51</f>
        <v>0</v>
      </c>
      <c r="F6925" s="4"/>
      <c r="G6925" s="1" t="b">
        <f t="shared" ca="1" si="109"/>
        <v>1</v>
      </c>
      <c r="H6925" s="1505" cm="1">
        <f t="array" aca="1" ref="H6925" ca="1">IF(I6925&lt;&gt;"",INDIRECT("'"&amp;I6925&amp;"'!"&amp;J6925),"")</f>
        <v>0</v>
      </c>
      <c r="I6925" s="1510" t="s">
        <v>4998</v>
      </c>
      <c r="J6925" s="1506" t="s">
        <v>6647</v>
      </c>
      <c r="K6925" s="4"/>
    </row>
    <row r="6926" spans="1:11" ht="15">
      <c r="A6926">
        <v>6867</v>
      </c>
      <c r="B6926" s="721">
        <f>'Expenditures 16-24'!I52</f>
        <v>0</v>
      </c>
      <c r="F6926" s="4"/>
      <c r="G6926" s="1" t="b">
        <f t="shared" ca="1" si="109"/>
        <v>1</v>
      </c>
      <c r="H6926" s="1505" cm="1">
        <f t="array" aca="1" ref="H6926" ca="1">IF(I6926&lt;&gt;"",INDIRECT("'"&amp;I6926&amp;"'!"&amp;J6926),"")</f>
        <v>0</v>
      </c>
      <c r="I6926" s="1510" t="s">
        <v>4998</v>
      </c>
      <c r="J6926" s="1506" t="s">
        <v>6648</v>
      </c>
      <c r="K6926" s="4"/>
    </row>
    <row r="6927" spans="1:11" ht="15">
      <c r="A6927">
        <v>6868</v>
      </c>
      <c r="B6927" s="721">
        <f>'Expenditures 16-24'!J52</f>
        <v>0</v>
      </c>
      <c r="F6927" s="4"/>
      <c r="G6927" s="1" t="b">
        <f t="shared" ca="1" si="109"/>
        <v>1</v>
      </c>
      <c r="H6927" s="1505" cm="1">
        <f t="array" aca="1" ref="H6927" ca="1">IF(I6927&lt;&gt;"",INDIRECT("'"&amp;I6927&amp;"'!"&amp;J6927),"")</f>
        <v>0</v>
      </c>
      <c r="I6927" s="1510" t="s">
        <v>4998</v>
      </c>
      <c r="J6927" s="1506" t="s">
        <v>6649</v>
      </c>
      <c r="K6927" s="4"/>
    </row>
    <row r="6928" spans="1:11" ht="15">
      <c r="A6928">
        <v>6869</v>
      </c>
      <c r="B6928" s="721">
        <f>'Expenditures 16-24'!I53</f>
        <v>11994</v>
      </c>
      <c r="F6928" s="4"/>
      <c r="G6928" s="1" t="b">
        <f t="shared" ca="1" si="109"/>
        <v>1</v>
      </c>
      <c r="H6928" s="1505" cm="1">
        <f t="array" aca="1" ref="H6928" ca="1">IF(I6928&lt;&gt;"",INDIRECT("'"&amp;I6928&amp;"'!"&amp;J6928),"")</f>
        <v>11994</v>
      </c>
      <c r="I6928" s="1510" t="s">
        <v>4998</v>
      </c>
      <c r="J6928" s="1506" t="s">
        <v>6650</v>
      </c>
      <c r="K6928" s="4"/>
    </row>
    <row r="6929" spans="1:11" ht="15">
      <c r="A6929">
        <v>6870</v>
      </c>
      <c r="B6929" s="721">
        <f>'Expenditures 16-24'!J53</f>
        <v>0</v>
      </c>
      <c r="F6929" s="4"/>
      <c r="G6929" s="1" t="b">
        <f t="shared" ca="1" si="109"/>
        <v>1</v>
      </c>
      <c r="H6929" s="1505" cm="1">
        <f t="array" aca="1" ref="H6929" ca="1">IF(I6929&lt;&gt;"",INDIRECT("'"&amp;I6929&amp;"'!"&amp;J6929),"")</f>
        <v>0</v>
      </c>
      <c r="I6929" s="1510" t="s">
        <v>4998</v>
      </c>
      <c r="J6929" s="1506" t="s">
        <v>6651</v>
      </c>
      <c r="K6929" s="4"/>
    </row>
    <row r="6930" spans="1:11" ht="15">
      <c r="A6930">
        <v>6871</v>
      </c>
      <c r="B6930" s="721">
        <f>'Expenditures 16-24'!C54</f>
        <v>0</v>
      </c>
      <c r="F6930" s="4"/>
      <c r="G6930" s="1" t="b">
        <f t="shared" ca="1" si="109"/>
        <v>1</v>
      </c>
      <c r="H6930" s="1505" cm="1">
        <f t="array" aca="1" ref="H6930" ca="1">IF(I6930&lt;&gt;"",INDIRECT("'"&amp;I6930&amp;"'!"&amp;J6930),"")</f>
        <v>0</v>
      </c>
      <c r="I6930" s="1510" t="s">
        <v>4998</v>
      </c>
      <c r="J6930" s="1506" t="s">
        <v>6344</v>
      </c>
      <c r="K6930" s="4"/>
    </row>
    <row r="6931" spans="1:11" ht="15">
      <c r="A6931">
        <v>6872</v>
      </c>
      <c r="B6931" s="721">
        <f>'Expenditures 16-24'!D54</f>
        <v>0</v>
      </c>
      <c r="F6931" s="4"/>
      <c r="G6931" s="1" t="b">
        <f t="shared" ca="1" si="109"/>
        <v>1</v>
      </c>
      <c r="H6931" s="1505" cm="1">
        <f t="array" aca="1" ref="H6931" ca="1">IF(I6931&lt;&gt;"",INDIRECT("'"&amp;I6931&amp;"'!"&amp;J6931),"")</f>
        <v>0</v>
      </c>
      <c r="I6931" s="1510" t="s">
        <v>4998</v>
      </c>
      <c r="J6931" s="1506" t="s">
        <v>6345</v>
      </c>
      <c r="K6931" s="4"/>
    </row>
    <row r="6932" spans="1:11" ht="15">
      <c r="A6932">
        <v>6873</v>
      </c>
      <c r="B6932" s="721">
        <f>'Expenditures 16-24'!E54</f>
        <v>560551</v>
      </c>
      <c r="F6932" s="4"/>
      <c r="G6932" s="1" t="b">
        <f t="shared" ca="1" si="109"/>
        <v>1</v>
      </c>
      <c r="H6932" s="1505" cm="1">
        <f t="array" aca="1" ref="H6932" ca="1">IF(I6932&lt;&gt;"",INDIRECT("'"&amp;I6932&amp;"'!"&amp;J6932),"")</f>
        <v>560551</v>
      </c>
      <c r="I6932" s="1510" t="s">
        <v>4998</v>
      </c>
      <c r="J6932" s="1506" t="s">
        <v>6652</v>
      </c>
      <c r="K6932" s="4"/>
    </row>
    <row r="6933" spans="1:11" ht="15">
      <c r="A6933">
        <v>6874</v>
      </c>
      <c r="B6933" s="721">
        <f>'Expenditures 16-24'!F54</f>
        <v>0</v>
      </c>
      <c r="F6933" s="4"/>
      <c r="G6933" s="1" t="b">
        <f t="shared" ca="1" si="109"/>
        <v>1</v>
      </c>
      <c r="H6933" s="1505" cm="1">
        <f t="array" aca="1" ref="H6933" ca="1">IF(I6933&lt;&gt;"",INDIRECT("'"&amp;I6933&amp;"'!"&amp;J6933),"")</f>
        <v>0</v>
      </c>
      <c r="I6933" s="1510" t="s">
        <v>4998</v>
      </c>
      <c r="J6933" s="1506" t="s">
        <v>6359</v>
      </c>
      <c r="K6933" s="4"/>
    </row>
    <row r="6934" spans="1:11" ht="15">
      <c r="A6934">
        <v>6875</v>
      </c>
      <c r="B6934" s="721">
        <f>'Expenditures 16-24'!G54</f>
        <v>0</v>
      </c>
      <c r="F6934" s="4"/>
      <c r="G6934" s="1" t="b">
        <f t="shared" ca="1" si="109"/>
        <v>1</v>
      </c>
      <c r="H6934" s="1505" cm="1">
        <f t="array" aca="1" ref="H6934" ca="1">IF(I6934&lt;&gt;"",INDIRECT("'"&amp;I6934&amp;"'!"&amp;J6934),"")</f>
        <v>0</v>
      </c>
      <c r="I6934" s="1510" t="s">
        <v>4998</v>
      </c>
      <c r="J6934" s="1506" t="s">
        <v>6653</v>
      </c>
      <c r="K6934" s="4"/>
    </row>
    <row r="6935" spans="1:11" ht="15">
      <c r="A6935">
        <v>6876</v>
      </c>
      <c r="B6935" s="721">
        <f>'Expenditures 16-24'!H54</f>
        <v>0</v>
      </c>
      <c r="F6935" s="4"/>
      <c r="G6935" s="1" t="b">
        <f t="shared" ca="1" si="109"/>
        <v>1</v>
      </c>
      <c r="H6935" s="1505" cm="1">
        <f t="array" aca="1" ref="H6935" ca="1">IF(I6935&lt;&gt;"",INDIRECT("'"&amp;I6935&amp;"'!"&amp;J6935),"")</f>
        <v>0</v>
      </c>
      <c r="I6935" s="1510" t="s">
        <v>4998</v>
      </c>
      <c r="J6935" s="1506" t="s">
        <v>6346</v>
      </c>
      <c r="K6935" s="4"/>
    </row>
    <row r="6936" spans="1:11" ht="15">
      <c r="A6936">
        <v>6877</v>
      </c>
      <c r="B6936" s="721">
        <f>'Expenditures 16-24'!I54</f>
        <v>0</v>
      </c>
      <c r="F6936" s="4"/>
      <c r="G6936" s="1" t="b">
        <f t="shared" ca="1" si="109"/>
        <v>1</v>
      </c>
      <c r="H6936" s="1505" cm="1">
        <f t="array" aca="1" ref="H6936" ca="1">IF(I6936&lt;&gt;"",INDIRECT("'"&amp;I6936&amp;"'!"&amp;J6936),"")</f>
        <v>0</v>
      </c>
      <c r="I6936" s="1510" t="s">
        <v>4998</v>
      </c>
      <c r="J6936" s="1506" t="s">
        <v>6654</v>
      </c>
      <c r="K6936" s="4"/>
    </row>
    <row r="6937" spans="1:11" ht="15">
      <c r="A6937">
        <v>6878</v>
      </c>
      <c r="B6937" s="721">
        <f>'Expenditures 16-24'!J54</f>
        <v>0</v>
      </c>
      <c r="F6937" s="4"/>
      <c r="G6937" s="1" t="b">
        <f t="shared" ca="1" si="109"/>
        <v>1</v>
      </c>
      <c r="H6937" s="1505" cm="1">
        <f t="array" aca="1" ref="H6937" ca="1">IF(I6937&lt;&gt;"",INDIRECT("'"&amp;I6937&amp;"'!"&amp;J6937),"")</f>
        <v>0</v>
      </c>
      <c r="I6937" s="1510" t="s">
        <v>4998</v>
      </c>
      <c r="J6937" s="1506" t="s">
        <v>6655</v>
      </c>
      <c r="K6937" s="4"/>
    </row>
    <row r="6938" spans="1:11" ht="15">
      <c r="A6938">
        <v>6879</v>
      </c>
      <c r="B6938" s="721">
        <f>'Expenditures 16-24'!K54</f>
        <v>560551</v>
      </c>
      <c r="F6938" s="4"/>
      <c r="G6938" s="1" t="b">
        <f t="shared" ca="1" si="109"/>
        <v>1</v>
      </c>
      <c r="H6938" s="1505" cm="1">
        <f t="array" aca="1" ref="H6938" ca="1">IF(I6938&lt;&gt;"",INDIRECT("'"&amp;I6938&amp;"'!"&amp;J6938),"")</f>
        <v>560551</v>
      </c>
      <c r="I6938" s="1510" t="s">
        <v>4998</v>
      </c>
      <c r="J6938" s="1506" t="s">
        <v>6656</v>
      </c>
      <c r="K6938" s="4"/>
    </row>
    <row r="6939" spans="1:11" ht="15">
      <c r="A6939" s="5">
        <v>6880</v>
      </c>
      <c r="B6939" s="721"/>
      <c r="F6939" s="4" t="s">
        <v>4914</v>
      </c>
      <c r="G6939" s="1" t="b">
        <f t="shared" ca="1" si="109"/>
        <v>1</v>
      </c>
      <c r="H6939" s="1505" t="str" cm="1">
        <f t="array" aca="1" ref="H6939" ca="1">IF(I6939&lt;&gt;"",INDIRECT("'"&amp;I6939&amp;"'!"&amp;J6939),"")</f>
        <v/>
      </c>
      <c r="I6939" s="1510"/>
      <c r="J6939" s="1506"/>
      <c r="K6939" s="4"/>
    </row>
    <row r="6940" spans="1:11" ht="15">
      <c r="A6940">
        <v>6881</v>
      </c>
      <c r="B6940" s="721">
        <f>'Expenditures 16-24'!I55</f>
        <v>11994</v>
      </c>
      <c r="F6940" s="4"/>
      <c r="G6940" s="1" t="b">
        <f t="shared" ca="1" si="109"/>
        <v>1</v>
      </c>
      <c r="H6940" s="1505" cm="1">
        <f t="array" aca="1" ref="H6940" ca="1">IF(I6940&lt;&gt;"",INDIRECT("'"&amp;I6940&amp;"'!"&amp;J6940),"")</f>
        <v>11994</v>
      </c>
      <c r="I6940" s="1510" t="s">
        <v>4998</v>
      </c>
      <c r="J6940" s="1506" t="s">
        <v>6657</v>
      </c>
      <c r="K6940" s="4"/>
    </row>
    <row r="6941" spans="1:11" ht="15">
      <c r="A6941">
        <v>6882</v>
      </c>
      <c r="B6941" s="721">
        <f>'Expenditures 16-24'!J55</f>
        <v>0</v>
      </c>
      <c r="F6941" s="4"/>
      <c r="G6941" s="1" t="b">
        <f t="shared" ca="1" si="109"/>
        <v>1</v>
      </c>
      <c r="H6941" s="1505" cm="1">
        <f t="array" aca="1" ref="H6941" ca="1">IF(I6941&lt;&gt;"",INDIRECT("'"&amp;I6941&amp;"'!"&amp;J6941),"")</f>
        <v>0</v>
      </c>
      <c r="I6941" s="1510" t="s">
        <v>4998</v>
      </c>
      <c r="J6941" s="1506" t="s">
        <v>6658</v>
      </c>
      <c r="K6941" s="4"/>
    </row>
    <row r="6942" spans="1:11" ht="15">
      <c r="A6942">
        <v>6883</v>
      </c>
      <c r="B6942" s="721">
        <f>'Expenditures 16-24'!I57</f>
        <v>0</v>
      </c>
      <c r="F6942" s="4"/>
      <c r="G6942" s="1" t="b">
        <f t="shared" ca="1" si="109"/>
        <v>1</v>
      </c>
      <c r="H6942" s="1505" cm="1">
        <f t="array" aca="1" ref="H6942" ca="1">IF(I6942&lt;&gt;"",INDIRECT("'"&amp;I6942&amp;"'!"&amp;J6942),"")</f>
        <v>0</v>
      </c>
      <c r="I6942" s="1510" t="s">
        <v>4998</v>
      </c>
      <c r="J6942" s="1506" t="s">
        <v>6659</v>
      </c>
      <c r="K6942" s="4"/>
    </row>
    <row r="6943" spans="1:11" ht="15">
      <c r="A6943">
        <v>6884</v>
      </c>
      <c r="B6943" s="721">
        <f>'Expenditures 16-24'!J57</f>
        <v>0</v>
      </c>
      <c r="F6943" s="4"/>
      <c r="G6943" s="1" t="b">
        <f t="shared" ca="1" si="109"/>
        <v>1</v>
      </c>
      <c r="H6943" s="1505" cm="1">
        <f t="array" aca="1" ref="H6943" ca="1">IF(I6943&lt;&gt;"",INDIRECT("'"&amp;I6943&amp;"'!"&amp;J6943),"")</f>
        <v>0</v>
      </c>
      <c r="I6943" s="1510" t="s">
        <v>4998</v>
      </c>
      <c r="J6943" s="1506" t="s">
        <v>6660</v>
      </c>
      <c r="K6943" s="4"/>
    </row>
    <row r="6944" spans="1:11" ht="15">
      <c r="A6944">
        <v>6885</v>
      </c>
      <c r="B6944" s="721">
        <f>'Expenditures 16-24'!I58</f>
        <v>0</v>
      </c>
      <c r="F6944" s="4"/>
      <c r="G6944" s="1" t="b">
        <f t="shared" ref="G6944:G7007" ca="1" si="110">H6944=B6944</f>
        <v>1</v>
      </c>
      <c r="H6944" s="1505" cm="1">
        <f t="array" aca="1" ref="H6944" ca="1">IF(I6944&lt;&gt;"",INDIRECT("'"&amp;I6944&amp;"'!"&amp;J6944),"")</f>
        <v>0</v>
      </c>
      <c r="I6944" s="1510" t="s">
        <v>4998</v>
      </c>
      <c r="J6944" s="1506" t="s">
        <v>6661</v>
      </c>
      <c r="K6944" s="4"/>
    </row>
    <row r="6945" spans="1:11" ht="15">
      <c r="A6945">
        <v>6886</v>
      </c>
      <c r="B6945" s="721">
        <f>'Expenditures 16-24'!J58</f>
        <v>0</v>
      </c>
      <c r="F6945" s="4"/>
      <c r="G6945" s="1" t="b">
        <f t="shared" ca="1" si="110"/>
        <v>1</v>
      </c>
      <c r="H6945" s="1505" cm="1">
        <f t="array" aca="1" ref="H6945" ca="1">IF(I6945&lt;&gt;"",INDIRECT("'"&amp;I6945&amp;"'!"&amp;J6945),"")</f>
        <v>0</v>
      </c>
      <c r="I6945" s="1510" t="s">
        <v>4998</v>
      </c>
      <c r="J6945" s="1506" t="s">
        <v>6662</v>
      </c>
      <c r="K6945" s="4"/>
    </row>
    <row r="6946" spans="1:11" ht="15">
      <c r="A6946">
        <v>6887</v>
      </c>
      <c r="B6946" s="721">
        <f>'Expenditures 16-24'!I59</f>
        <v>0</v>
      </c>
      <c r="F6946" s="4"/>
      <c r="G6946" s="1" t="b">
        <f t="shared" ca="1" si="110"/>
        <v>1</v>
      </c>
      <c r="H6946" s="1505" cm="1">
        <f t="array" aca="1" ref="H6946" ca="1">IF(I6946&lt;&gt;"",INDIRECT("'"&amp;I6946&amp;"'!"&amp;J6946),"")</f>
        <v>0</v>
      </c>
      <c r="I6946" s="1510" t="s">
        <v>4998</v>
      </c>
      <c r="J6946" s="1506" t="s">
        <v>6663</v>
      </c>
      <c r="K6946" s="4"/>
    </row>
    <row r="6947" spans="1:11" ht="15">
      <c r="A6947">
        <v>6888</v>
      </c>
      <c r="B6947" s="721">
        <f>'Expenditures 16-24'!J59</f>
        <v>0</v>
      </c>
      <c r="F6947" s="4"/>
      <c r="G6947" s="1" t="b">
        <f t="shared" ca="1" si="110"/>
        <v>1</v>
      </c>
      <c r="H6947" s="1505" cm="1">
        <f t="array" aca="1" ref="H6947" ca="1">IF(I6947&lt;&gt;"",INDIRECT("'"&amp;I6947&amp;"'!"&amp;J6947),"")</f>
        <v>0</v>
      </c>
      <c r="I6947" s="1510" t="s">
        <v>4998</v>
      </c>
      <c r="J6947" s="1506" t="s">
        <v>6664</v>
      </c>
      <c r="K6947" s="4"/>
    </row>
    <row r="6948" spans="1:11" ht="15">
      <c r="A6948">
        <v>6889</v>
      </c>
      <c r="B6948" s="721">
        <f>'Expenditures 16-24'!I61</f>
        <v>0</v>
      </c>
      <c r="F6948" s="4"/>
      <c r="G6948" s="1" t="b">
        <f t="shared" ca="1" si="110"/>
        <v>1</v>
      </c>
      <c r="H6948" s="1505" cm="1">
        <f t="array" aca="1" ref="H6948" ca="1">IF(I6948&lt;&gt;"",INDIRECT("'"&amp;I6948&amp;"'!"&amp;J6948),"")</f>
        <v>0</v>
      </c>
      <c r="I6948" s="1510" t="s">
        <v>4998</v>
      </c>
      <c r="J6948" s="1506" t="s">
        <v>6665</v>
      </c>
      <c r="K6948" s="4"/>
    </row>
    <row r="6949" spans="1:11" ht="15">
      <c r="A6949">
        <v>6890</v>
      </c>
      <c r="B6949" s="721">
        <f>'Expenditures 16-24'!J61</f>
        <v>0</v>
      </c>
      <c r="F6949" s="4"/>
      <c r="G6949" s="1" t="b">
        <f t="shared" ca="1" si="110"/>
        <v>1</v>
      </c>
      <c r="H6949" s="1505" cm="1">
        <f t="array" aca="1" ref="H6949" ca="1">IF(I6949&lt;&gt;"",INDIRECT("'"&amp;I6949&amp;"'!"&amp;J6949),"")</f>
        <v>0</v>
      </c>
      <c r="I6949" s="1510" t="s">
        <v>4998</v>
      </c>
      <c r="J6949" s="1506" t="s">
        <v>6666</v>
      </c>
      <c r="K6949" s="4"/>
    </row>
    <row r="6950" spans="1:11" ht="15">
      <c r="A6950">
        <v>6891</v>
      </c>
      <c r="B6950" s="721">
        <f>'Expenditures 16-24'!I62</f>
        <v>0</v>
      </c>
      <c r="F6950" s="4"/>
      <c r="G6950" s="1" t="b">
        <f t="shared" ca="1" si="110"/>
        <v>1</v>
      </c>
      <c r="H6950" s="1505" cm="1">
        <f t="array" aca="1" ref="H6950" ca="1">IF(I6950&lt;&gt;"",INDIRECT("'"&amp;I6950&amp;"'!"&amp;J6950),"")</f>
        <v>0</v>
      </c>
      <c r="I6950" s="1510" t="s">
        <v>4998</v>
      </c>
      <c r="J6950" s="1506" t="s">
        <v>6667</v>
      </c>
      <c r="K6950" s="4"/>
    </row>
    <row r="6951" spans="1:11" ht="15">
      <c r="A6951">
        <v>6892</v>
      </c>
      <c r="B6951" s="721">
        <f>'Expenditures 16-24'!J62</f>
        <v>0</v>
      </c>
      <c r="F6951" s="4"/>
      <c r="G6951" s="1" t="b">
        <f t="shared" ca="1" si="110"/>
        <v>1</v>
      </c>
      <c r="H6951" s="1505" cm="1">
        <f t="array" aca="1" ref="H6951" ca="1">IF(I6951&lt;&gt;"",INDIRECT("'"&amp;I6951&amp;"'!"&amp;J6951),"")</f>
        <v>0</v>
      </c>
      <c r="I6951" s="1510" t="s">
        <v>4998</v>
      </c>
      <c r="J6951" s="1506" t="s">
        <v>6668</v>
      </c>
      <c r="K6951" s="4"/>
    </row>
    <row r="6952" spans="1:11" ht="15">
      <c r="A6952">
        <v>6893</v>
      </c>
      <c r="B6952" s="721">
        <f>'Expenditures 16-24'!I63</f>
        <v>87015</v>
      </c>
      <c r="F6952" s="4"/>
      <c r="G6952" s="1" t="b">
        <f t="shared" ca="1" si="110"/>
        <v>1</v>
      </c>
      <c r="H6952" s="1505" cm="1">
        <f t="array" aca="1" ref="H6952" ca="1">IF(I6952&lt;&gt;"",INDIRECT("'"&amp;I6952&amp;"'!"&amp;J6952),"")</f>
        <v>87015</v>
      </c>
      <c r="I6952" s="1510" t="s">
        <v>4998</v>
      </c>
      <c r="J6952" s="1506" t="s">
        <v>6669</v>
      </c>
      <c r="K6952" s="4"/>
    </row>
    <row r="6953" spans="1:11" ht="15">
      <c r="A6953">
        <v>6894</v>
      </c>
      <c r="B6953" s="721">
        <f>'Expenditures 16-24'!J63</f>
        <v>0</v>
      </c>
      <c r="F6953" s="4"/>
      <c r="G6953" s="1" t="b">
        <f t="shared" ca="1" si="110"/>
        <v>1</v>
      </c>
      <c r="H6953" s="1505" cm="1">
        <f t="array" aca="1" ref="H6953" ca="1">IF(I6953&lt;&gt;"",INDIRECT("'"&amp;I6953&amp;"'!"&amp;J6953),"")</f>
        <v>0</v>
      </c>
      <c r="I6953" s="1510" t="s">
        <v>4998</v>
      </c>
      <c r="J6953" s="1506" t="s">
        <v>6670</v>
      </c>
      <c r="K6953" s="4"/>
    </row>
    <row r="6954" spans="1:11" ht="15">
      <c r="A6954">
        <v>6895</v>
      </c>
      <c r="B6954" s="721">
        <f>'Expenditures 16-24'!I64</f>
        <v>0</v>
      </c>
      <c r="F6954" s="4"/>
      <c r="G6954" s="1" t="b">
        <f t="shared" ca="1" si="110"/>
        <v>1</v>
      </c>
      <c r="H6954" s="1505" cm="1">
        <f t="array" aca="1" ref="H6954" ca="1">IF(I6954&lt;&gt;"",INDIRECT("'"&amp;I6954&amp;"'!"&amp;J6954),"")</f>
        <v>0</v>
      </c>
      <c r="I6954" s="1510" t="s">
        <v>4998</v>
      </c>
      <c r="J6954" s="1506" t="s">
        <v>5913</v>
      </c>
      <c r="K6954" s="4"/>
    </row>
    <row r="6955" spans="1:11" ht="15">
      <c r="A6955">
        <v>6896</v>
      </c>
      <c r="B6955" s="721">
        <f>'Expenditures 16-24'!J64</f>
        <v>0</v>
      </c>
      <c r="F6955" s="4"/>
      <c r="G6955" s="1" t="b">
        <f t="shared" ca="1" si="110"/>
        <v>1</v>
      </c>
      <c r="H6955" s="1505" cm="1">
        <f t="array" aca="1" ref="H6955" ca="1">IF(I6955&lt;&gt;"",INDIRECT("'"&amp;I6955&amp;"'!"&amp;J6955),"")</f>
        <v>0</v>
      </c>
      <c r="I6955" s="1510" t="s">
        <v>4998</v>
      </c>
      <c r="J6955" s="1506" t="s">
        <v>5914</v>
      </c>
      <c r="K6955" s="4"/>
    </row>
    <row r="6956" spans="1:11" ht="15">
      <c r="A6956">
        <v>6897</v>
      </c>
      <c r="B6956" s="721">
        <f>'Expenditures 16-24'!I65</f>
        <v>0</v>
      </c>
      <c r="F6956" s="4"/>
      <c r="G6956" s="1" t="b">
        <f t="shared" ca="1" si="110"/>
        <v>1</v>
      </c>
      <c r="H6956" s="1505" cm="1">
        <f t="array" aca="1" ref="H6956" ca="1">IF(I6956&lt;&gt;"",INDIRECT("'"&amp;I6956&amp;"'!"&amp;J6956),"")</f>
        <v>0</v>
      </c>
      <c r="I6956" s="1510" t="s">
        <v>4998</v>
      </c>
      <c r="J6956" s="1506" t="s">
        <v>6274</v>
      </c>
      <c r="K6956" s="4"/>
    </row>
    <row r="6957" spans="1:11" ht="15">
      <c r="A6957">
        <v>6898</v>
      </c>
      <c r="B6957" s="721">
        <f>'Expenditures 16-24'!J65</f>
        <v>0</v>
      </c>
      <c r="F6957" s="4"/>
      <c r="G6957" s="1" t="b">
        <f t="shared" ca="1" si="110"/>
        <v>1</v>
      </c>
      <c r="H6957" s="1505" cm="1">
        <f t="array" aca="1" ref="H6957" ca="1">IF(I6957&lt;&gt;"",INDIRECT("'"&amp;I6957&amp;"'!"&amp;J6957),"")</f>
        <v>0</v>
      </c>
      <c r="I6957" s="1510" t="s">
        <v>4998</v>
      </c>
      <c r="J6957" s="1506" t="s">
        <v>6360</v>
      </c>
      <c r="K6957" s="4"/>
    </row>
    <row r="6958" spans="1:11" ht="15">
      <c r="A6958">
        <v>6899</v>
      </c>
      <c r="B6958" s="721">
        <f>'Expenditures 16-24'!J66</f>
        <v>0</v>
      </c>
      <c r="F6958" s="4"/>
      <c r="G6958" s="1" t="b">
        <f t="shared" ca="1" si="110"/>
        <v>1</v>
      </c>
      <c r="H6958" s="1505" cm="1">
        <f t="array" aca="1" ref="H6958" ca="1">IF(I6958&lt;&gt;"",INDIRECT("'"&amp;I6958&amp;"'!"&amp;J6958),"")</f>
        <v>0</v>
      </c>
      <c r="I6958" s="1510" t="s">
        <v>4998</v>
      </c>
      <c r="J6958" s="1506" t="s">
        <v>6361</v>
      </c>
      <c r="K6958" s="4"/>
    </row>
    <row r="6959" spans="1:11" ht="15">
      <c r="A6959">
        <v>6900</v>
      </c>
      <c r="B6959" s="721">
        <f>'Expenditures 16-24'!I67</f>
        <v>248122</v>
      </c>
      <c r="F6959" s="4"/>
      <c r="G6959" s="1" t="b">
        <f t="shared" ca="1" si="110"/>
        <v>1</v>
      </c>
      <c r="H6959" s="1505" cm="1">
        <f t="array" aca="1" ref="H6959" ca="1">IF(I6959&lt;&gt;"",INDIRECT("'"&amp;I6959&amp;"'!"&amp;J6959),"")</f>
        <v>248122</v>
      </c>
      <c r="I6959" s="1510" t="s">
        <v>4998</v>
      </c>
      <c r="J6959" s="1506" t="s">
        <v>6276</v>
      </c>
      <c r="K6959" s="4"/>
    </row>
    <row r="6960" spans="1:11" ht="15">
      <c r="A6960">
        <v>6901</v>
      </c>
      <c r="B6960" s="721">
        <f>'Expenditures 16-24'!J67</f>
        <v>0</v>
      </c>
      <c r="F6960" s="4"/>
      <c r="G6960" s="1" t="b">
        <f t="shared" ca="1" si="110"/>
        <v>1</v>
      </c>
      <c r="H6960" s="1505" cm="1">
        <f t="array" aca="1" ref="H6960" ca="1">IF(I6960&lt;&gt;"",INDIRECT("'"&amp;I6960&amp;"'!"&amp;J6960),"")</f>
        <v>0</v>
      </c>
      <c r="I6960" s="1510" t="s">
        <v>4998</v>
      </c>
      <c r="J6960" s="1506" t="s">
        <v>6362</v>
      </c>
      <c r="K6960" s="4"/>
    </row>
    <row r="6961" spans="1:11" ht="15">
      <c r="A6961">
        <v>6902</v>
      </c>
      <c r="B6961" s="721">
        <f>'Expenditures 16-24'!I69</f>
        <v>0</v>
      </c>
      <c r="F6961" s="4"/>
      <c r="G6961" s="1" t="b">
        <f t="shared" ca="1" si="110"/>
        <v>1</v>
      </c>
      <c r="H6961" s="1505" cm="1">
        <f t="array" aca="1" ref="H6961" ca="1">IF(I6961&lt;&gt;"",INDIRECT("'"&amp;I6961&amp;"'!"&amp;J6961),"")</f>
        <v>0</v>
      </c>
      <c r="I6961" s="1510" t="s">
        <v>4998</v>
      </c>
      <c r="J6961" s="1506" t="s">
        <v>6671</v>
      </c>
      <c r="K6961" s="4"/>
    </row>
    <row r="6962" spans="1:11" ht="15">
      <c r="A6962">
        <v>6903</v>
      </c>
      <c r="B6962" s="721">
        <f>'Expenditures 16-24'!J69</f>
        <v>0</v>
      </c>
      <c r="F6962" s="4"/>
      <c r="G6962" s="1" t="b">
        <f t="shared" ca="1" si="110"/>
        <v>1</v>
      </c>
      <c r="H6962" s="1505" cm="1">
        <f t="array" aca="1" ref="H6962" ca="1">IF(I6962&lt;&gt;"",INDIRECT("'"&amp;I6962&amp;"'!"&amp;J6962),"")</f>
        <v>0</v>
      </c>
      <c r="I6962" s="1510" t="s">
        <v>4998</v>
      </c>
      <c r="J6962" s="1506" t="s">
        <v>6672</v>
      </c>
      <c r="K6962" s="4"/>
    </row>
    <row r="6963" spans="1:11" ht="15">
      <c r="A6963">
        <v>6904</v>
      </c>
      <c r="B6963" s="721">
        <f>'Expenditures 16-24'!I70</f>
        <v>0</v>
      </c>
      <c r="F6963" s="4"/>
      <c r="G6963" s="1" t="b">
        <f t="shared" ca="1" si="110"/>
        <v>1</v>
      </c>
      <c r="H6963" s="1505" cm="1">
        <f t="array" aca="1" ref="H6963" ca="1">IF(I6963&lt;&gt;"",INDIRECT("'"&amp;I6963&amp;"'!"&amp;J6963),"")</f>
        <v>0</v>
      </c>
      <c r="I6963" s="1510" t="s">
        <v>4998</v>
      </c>
      <c r="J6963" s="1506" t="s">
        <v>6673</v>
      </c>
      <c r="K6963" s="4"/>
    </row>
    <row r="6964" spans="1:11" ht="15">
      <c r="A6964">
        <v>6905</v>
      </c>
      <c r="B6964" s="721">
        <f>'Expenditures 16-24'!J70</f>
        <v>0</v>
      </c>
      <c r="F6964" s="4"/>
      <c r="G6964" s="1" t="b">
        <f t="shared" ca="1" si="110"/>
        <v>1</v>
      </c>
      <c r="H6964" s="1505" cm="1">
        <f t="array" aca="1" ref="H6964" ca="1">IF(I6964&lt;&gt;"",INDIRECT("'"&amp;I6964&amp;"'!"&amp;J6964),"")</f>
        <v>0</v>
      </c>
      <c r="I6964" s="1510" t="s">
        <v>4998</v>
      </c>
      <c r="J6964" s="1506" t="s">
        <v>6674</v>
      </c>
      <c r="K6964" s="4"/>
    </row>
    <row r="6965" spans="1:11" ht="15">
      <c r="A6965">
        <v>6906</v>
      </c>
      <c r="B6965" s="721">
        <f>'Expenditures 16-24'!I71</f>
        <v>0</v>
      </c>
      <c r="F6965" s="4"/>
      <c r="G6965" s="1" t="b">
        <f t="shared" ca="1" si="110"/>
        <v>1</v>
      </c>
      <c r="H6965" s="1505" cm="1">
        <f t="array" aca="1" ref="H6965" ca="1">IF(I6965&lt;&gt;"",INDIRECT("'"&amp;I6965&amp;"'!"&amp;J6965),"")</f>
        <v>0</v>
      </c>
      <c r="I6965" s="1510" t="s">
        <v>4998</v>
      </c>
      <c r="J6965" s="1506" t="s">
        <v>6675</v>
      </c>
      <c r="K6965" s="4"/>
    </row>
    <row r="6966" spans="1:11" ht="15">
      <c r="A6966">
        <v>6907</v>
      </c>
      <c r="B6966" s="721">
        <f>'Expenditures 16-24'!J71</f>
        <v>0</v>
      </c>
      <c r="F6966" s="4"/>
      <c r="G6966" s="1" t="b">
        <f t="shared" ca="1" si="110"/>
        <v>1</v>
      </c>
      <c r="H6966" s="1505" cm="1">
        <f t="array" aca="1" ref="H6966" ca="1">IF(I6966&lt;&gt;"",INDIRECT("'"&amp;I6966&amp;"'!"&amp;J6966),"")</f>
        <v>0</v>
      </c>
      <c r="I6966" s="1510" t="s">
        <v>4998</v>
      </c>
      <c r="J6966" s="1506" t="s">
        <v>6676</v>
      </c>
      <c r="K6966" s="4"/>
    </row>
    <row r="6967" spans="1:11" ht="15">
      <c r="A6967">
        <v>6908</v>
      </c>
      <c r="B6967" s="721">
        <f>'Expenditures 16-24'!I72</f>
        <v>20431</v>
      </c>
      <c r="F6967" s="4"/>
      <c r="G6967" s="1" t="b">
        <f t="shared" ca="1" si="110"/>
        <v>1</v>
      </c>
      <c r="H6967" s="1505" cm="1">
        <f t="array" aca="1" ref="H6967" ca="1">IF(I6967&lt;&gt;"",INDIRECT("'"&amp;I6967&amp;"'!"&amp;J6967),"")</f>
        <v>20431</v>
      </c>
      <c r="I6967" s="1510" t="s">
        <v>4998</v>
      </c>
      <c r="J6967" s="1506" t="s">
        <v>6677</v>
      </c>
      <c r="K6967" s="4"/>
    </row>
    <row r="6968" spans="1:11" ht="15">
      <c r="A6968">
        <v>6909</v>
      </c>
      <c r="B6968" s="721">
        <f>'Expenditures 16-24'!J72</f>
        <v>0</v>
      </c>
      <c r="F6968" s="4"/>
      <c r="G6968" s="1" t="b">
        <f t="shared" ca="1" si="110"/>
        <v>1</v>
      </c>
      <c r="H6968" s="1505" cm="1">
        <f t="array" aca="1" ref="H6968" ca="1">IF(I6968&lt;&gt;"",INDIRECT("'"&amp;I6968&amp;"'!"&amp;J6968),"")</f>
        <v>0</v>
      </c>
      <c r="I6968" s="1510" t="s">
        <v>4998</v>
      </c>
      <c r="J6968" s="1506" t="s">
        <v>6678</v>
      </c>
      <c r="K6968" s="4"/>
    </row>
    <row r="6969" spans="1:11" ht="15">
      <c r="A6969">
        <v>6910</v>
      </c>
      <c r="B6969" s="721">
        <f>'Expenditures 16-24'!I73</f>
        <v>3341696</v>
      </c>
      <c r="F6969" s="4"/>
      <c r="G6969" s="1" t="b">
        <f t="shared" ca="1" si="110"/>
        <v>1</v>
      </c>
      <c r="H6969" s="1505" cm="1">
        <f t="array" aca="1" ref="H6969" ca="1">IF(I6969&lt;&gt;"",INDIRECT("'"&amp;I6969&amp;"'!"&amp;J6969),"")</f>
        <v>3341696</v>
      </c>
      <c r="I6969" s="1510" t="s">
        <v>4998</v>
      </c>
      <c r="J6969" s="1506" t="s">
        <v>6679</v>
      </c>
      <c r="K6969" s="4"/>
    </row>
    <row r="6970" spans="1:11" ht="15">
      <c r="A6970">
        <v>6911</v>
      </c>
      <c r="B6970" s="721">
        <f>'Expenditures 16-24'!J73</f>
        <v>0</v>
      </c>
      <c r="F6970" s="4"/>
      <c r="G6970" s="1" t="b">
        <f t="shared" ca="1" si="110"/>
        <v>1</v>
      </c>
      <c r="H6970" s="1505" cm="1">
        <f t="array" aca="1" ref="H6970" ca="1">IF(I6970&lt;&gt;"",INDIRECT("'"&amp;I6970&amp;"'!"&amp;J6970),"")</f>
        <v>0</v>
      </c>
      <c r="I6970" s="1510" t="s">
        <v>4998</v>
      </c>
      <c r="J6970" s="1506" t="s">
        <v>6680</v>
      </c>
      <c r="K6970" s="4"/>
    </row>
    <row r="6971" spans="1:11" ht="15">
      <c r="A6971">
        <v>6912</v>
      </c>
      <c r="B6971" s="721">
        <f>'Expenditures 16-24'!I74</f>
        <v>3362127</v>
      </c>
      <c r="F6971" s="4"/>
      <c r="G6971" s="1" t="b">
        <f t="shared" ca="1" si="110"/>
        <v>1</v>
      </c>
      <c r="H6971" s="1505" cm="1">
        <f t="array" aca="1" ref="H6971" ca="1">IF(I6971&lt;&gt;"",INDIRECT("'"&amp;I6971&amp;"'!"&amp;J6971),"")</f>
        <v>3362127</v>
      </c>
      <c r="I6971" s="1510" t="s">
        <v>4998</v>
      </c>
      <c r="J6971" s="1506" t="s">
        <v>6681</v>
      </c>
      <c r="K6971" s="4"/>
    </row>
    <row r="6972" spans="1:11" ht="15">
      <c r="A6972">
        <v>6913</v>
      </c>
      <c r="B6972" s="721">
        <f>'Expenditures 16-24'!J74</f>
        <v>0</v>
      </c>
      <c r="F6972" s="4"/>
      <c r="G6972" s="1" t="b">
        <f t="shared" ca="1" si="110"/>
        <v>1</v>
      </c>
      <c r="H6972" s="1505" cm="1">
        <f t="array" aca="1" ref="H6972" ca="1">IF(I6972&lt;&gt;"",INDIRECT("'"&amp;I6972&amp;"'!"&amp;J6972),"")</f>
        <v>0</v>
      </c>
      <c r="I6972" s="1510" t="s">
        <v>4998</v>
      </c>
      <c r="J6972" s="1506" t="s">
        <v>6682</v>
      </c>
      <c r="K6972" s="4"/>
    </row>
    <row r="6973" spans="1:11" ht="15">
      <c r="A6973">
        <v>6914</v>
      </c>
      <c r="B6973" s="721">
        <f>'Expenditures 16-24'!I75</f>
        <v>0</v>
      </c>
      <c r="F6973" s="4"/>
      <c r="G6973" s="1" t="b">
        <f t="shared" ca="1" si="110"/>
        <v>1</v>
      </c>
      <c r="H6973" s="1505" cm="1">
        <f t="array" aca="1" ref="H6973" ca="1">IF(I6973&lt;&gt;"",INDIRECT("'"&amp;I6973&amp;"'!"&amp;J6973),"")</f>
        <v>0</v>
      </c>
      <c r="I6973" s="1510" t="s">
        <v>4998</v>
      </c>
      <c r="J6973" s="1506" t="s">
        <v>6347</v>
      </c>
      <c r="K6973" s="4"/>
    </row>
    <row r="6974" spans="1:11" ht="15">
      <c r="A6974">
        <v>6915</v>
      </c>
      <c r="B6974" s="721">
        <f>'Expenditures 16-24'!J75</f>
        <v>0</v>
      </c>
      <c r="F6974" s="4"/>
      <c r="G6974" s="1" t="b">
        <f t="shared" ca="1" si="110"/>
        <v>1</v>
      </c>
      <c r="H6974" s="1505" cm="1">
        <f t="array" aca="1" ref="H6974" ca="1">IF(I6974&lt;&gt;"",INDIRECT("'"&amp;I6974&amp;"'!"&amp;J6974),"")</f>
        <v>0</v>
      </c>
      <c r="I6974" s="1510" t="s">
        <v>4998</v>
      </c>
      <c r="J6974" s="1506" t="s">
        <v>6348</v>
      </c>
      <c r="K6974" s="4"/>
    </row>
    <row r="6975" spans="1:11" ht="15">
      <c r="A6975">
        <v>6916</v>
      </c>
      <c r="B6975" s="721">
        <f>'Expenditures 16-24'!I76</f>
        <v>3769865</v>
      </c>
      <c r="F6975" s="4"/>
      <c r="G6975" s="1" t="b">
        <f t="shared" ca="1" si="110"/>
        <v>1</v>
      </c>
      <c r="H6975" s="1505" cm="1">
        <f t="array" aca="1" ref="H6975" ca="1">IF(I6975&lt;&gt;"",INDIRECT("'"&amp;I6975&amp;"'!"&amp;J6975),"")</f>
        <v>3769865</v>
      </c>
      <c r="I6975" s="1510" t="s">
        <v>4998</v>
      </c>
      <c r="J6975" s="1506" t="s">
        <v>5786</v>
      </c>
      <c r="K6975" s="4"/>
    </row>
    <row r="6976" spans="1:11" ht="15">
      <c r="A6976">
        <v>6917</v>
      </c>
      <c r="B6976" s="721">
        <f>'Expenditures 16-24'!J76</f>
        <v>0</v>
      </c>
      <c r="F6976" s="4"/>
      <c r="G6976" s="1" t="b">
        <f t="shared" ca="1" si="110"/>
        <v>1</v>
      </c>
      <c r="H6976" s="1505" cm="1">
        <f t="array" aca="1" ref="H6976" ca="1">IF(I6976&lt;&gt;"",INDIRECT("'"&amp;I6976&amp;"'!"&amp;J6976),"")</f>
        <v>0</v>
      </c>
      <c r="I6976" s="1510" t="s">
        <v>4998</v>
      </c>
      <c r="J6976" s="1506" t="s">
        <v>6349</v>
      </c>
      <c r="K6976" s="4"/>
    </row>
    <row r="6977" spans="1:11" ht="15">
      <c r="A6977">
        <v>6918</v>
      </c>
      <c r="B6977" s="721">
        <f>'Expenditures 16-24'!I77</f>
        <v>-500</v>
      </c>
      <c r="F6977" s="4"/>
      <c r="G6977" s="1" t="b">
        <f t="shared" ca="1" si="110"/>
        <v>1</v>
      </c>
      <c r="H6977" s="1505" cm="1">
        <f t="array" aca="1" ref="H6977" ca="1">IF(I6977&lt;&gt;"",INDIRECT("'"&amp;I6977&amp;"'!"&amp;J6977),"")</f>
        <v>-500</v>
      </c>
      <c r="I6977" s="1510" t="s">
        <v>4998</v>
      </c>
      <c r="J6977" s="1506" t="s">
        <v>5787</v>
      </c>
      <c r="K6977" s="4"/>
    </row>
    <row r="6978" spans="1:11" ht="15">
      <c r="A6978">
        <v>6919</v>
      </c>
      <c r="B6978" s="721">
        <f>'Expenditures 16-24'!J77</f>
        <v>0</v>
      </c>
      <c r="F6978" s="4"/>
      <c r="G6978" s="1" t="b">
        <f t="shared" ca="1" si="110"/>
        <v>1</v>
      </c>
      <c r="H6978" s="1505" cm="1">
        <f t="array" aca="1" ref="H6978" ca="1">IF(I6978&lt;&gt;"",INDIRECT("'"&amp;I6978&amp;"'!"&amp;J6978),"")</f>
        <v>0</v>
      </c>
      <c r="I6978" s="1510" t="s">
        <v>4998</v>
      </c>
      <c r="J6978" s="1506" t="s">
        <v>6350</v>
      </c>
      <c r="K6978" s="4"/>
    </row>
    <row r="6979" spans="1:11" ht="15">
      <c r="A6979">
        <v>6920</v>
      </c>
      <c r="B6979" s="721">
        <f>'Expenditures 16-24'!H87</f>
        <v>0</v>
      </c>
      <c r="F6979" s="4"/>
      <c r="G6979" s="1" t="b">
        <f t="shared" ca="1" si="110"/>
        <v>1</v>
      </c>
      <c r="H6979" s="1505" cm="1">
        <f t="array" aca="1" ref="H6979" ca="1">IF(I6979&lt;&gt;"",INDIRECT("'"&amp;I6979&amp;"'!"&amp;J6979),"")</f>
        <v>0</v>
      </c>
      <c r="I6979" s="1510" t="s">
        <v>4998</v>
      </c>
      <c r="J6979" s="1506" t="s">
        <v>6683</v>
      </c>
      <c r="K6979" s="4"/>
    </row>
    <row r="6980" spans="1:11" ht="15">
      <c r="A6980">
        <v>6921</v>
      </c>
      <c r="B6980" s="721">
        <f>'Expenditures 16-24'!K87</f>
        <v>0</v>
      </c>
      <c r="F6980" s="4"/>
      <c r="G6980" s="1" t="b">
        <f t="shared" ca="1" si="110"/>
        <v>1</v>
      </c>
      <c r="H6980" s="1505" cm="1">
        <f t="array" aca="1" ref="H6980" ca="1">IF(I6980&lt;&gt;"",INDIRECT("'"&amp;I6980&amp;"'!"&amp;J6980),"")</f>
        <v>0</v>
      </c>
      <c r="I6980" s="1510" t="s">
        <v>4998</v>
      </c>
      <c r="J6980" s="1506" t="s">
        <v>6684</v>
      </c>
      <c r="K6980" s="4"/>
    </row>
    <row r="6981" spans="1:11" ht="15">
      <c r="A6981">
        <v>6922</v>
      </c>
      <c r="B6981" s="721">
        <f>'Expenditures 16-24'!H88</f>
        <v>11025889</v>
      </c>
      <c r="F6981" s="4"/>
      <c r="G6981" s="1" t="b">
        <f t="shared" ca="1" si="110"/>
        <v>1</v>
      </c>
      <c r="H6981" s="1505" cm="1">
        <f t="array" aca="1" ref="H6981" ca="1">IF(I6981&lt;&gt;"",INDIRECT("'"&amp;I6981&amp;"'!"&amp;J6981),"")</f>
        <v>11025889</v>
      </c>
      <c r="I6981" s="1510" t="s">
        <v>4998</v>
      </c>
      <c r="J6981" s="1506" t="s">
        <v>6685</v>
      </c>
      <c r="K6981" s="4"/>
    </row>
    <row r="6982" spans="1:11" ht="15">
      <c r="A6982">
        <v>6923</v>
      </c>
      <c r="B6982" s="721">
        <f>'Expenditures 16-24'!K88</f>
        <v>11025889</v>
      </c>
      <c r="F6982" s="4"/>
      <c r="G6982" s="1" t="b">
        <f t="shared" ca="1" si="110"/>
        <v>1</v>
      </c>
      <c r="H6982" s="1505" cm="1">
        <f t="array" aca="1" ref="H6982" ca="1">IF(I6982&lt;&gt;"",INDIRECT("'"&amp;I6982&amp;"'!"&amp;J6982),"")</f>
        <v>11025889</v>
      </c>
      <c r="I6982" s="1510" t="s">
        <v>4998</v>
      </c>
      <c r="J6982" s="1506" t="s">
        <v>6686</v>
      </c>
      <c r="K6982" s="4"/>
    </row>
    <row r="6983" spans="1:11" ht="15">
      <c r="A6983">
        <v>6924</v>
      </c>
      <c r="B6983" s="721">
        <f>'Expenditures 16-24'!H89</f>
        <v>0</v>
      </c>
      <c r="F6983" s="4"/>
      <c r="G6983" s="1" t="b">
        <f t="shared" ca="1" si="110"/>
        <v>1</v>
      </c>
      <c r="H6983" s="1505" cm="1">
        <f t="array" aca="1" ref="H6983" ca="1">IF(I6983&lt;&gt;"",INDIRECT("'"&amp;I6983&amp;"'!"&amp;J6983),"")</f>
        <v>0</v>
      </c>
      <c r="I6983" s="1510" t="s">
        <v>4998</v>
      </c>
      <c r="J6983" s="1506" t="s">
        <v>6687</v>
      </c>
      <c r="K6983" s="4"/>
    </row>
    <row r="6984" spans="1:11" ht="15">
      <c r="A6984">
        <v>6925</v>
      </c>
      <c r="B6984" s="721">
        <f>'Expenditures 16-24'!K89</f>
        <v>0</v>
      </c>
      <c r="F6984" s="4"/>
      <c r="G6984" s="1" t="b">
        <f t="shared" ca="1" si="110"/>
        <v>1</v>
      </c>
      <c r="H6984" s="1505" cm="1">
        <f t="array" aca="1" ref="H6984" ca="1">IF(I6984&lt;&gt;"",INDIRECT("'"&amp;I6984&amp;"'!"&amp;J6984),"")</f>
        <v>0</v>
      </c>
      <c r="I6984" s="1510" t="s">
        <v>4998</v>
      </c>
      <c r="J6984" s="1506" t="s">
        <v>6688</v>
      </c>
      <c r="K6984" s="4"/>
    </row>
    <row r="6985" spans="1:11" ht="15">
      <c r="A6985">
        <v>6926</v>
      </c>
      <c r="B6985" s="721">
        <f>'Expenditures 16-24'!H90</f>
        <v>0</v>
      </c>
      <c r="F6985" s="4"/>
      <c r="G6985" s="1" t="b">
        <f t="shared" ca="1" si="110"/>
        <v>1</v>
      </c>
      <c r="H6985" s="1505" cm="1">
        <f t="array" aca="1" ref="H6985" ca="1">IF(I6985&lt;&gt;"",INDIRECT("'"&amp;I6985&amp;"'!"&amp;J6985),"")</f>
        <v>0</v>
      </c>
      <c r="I6985" s="1510" t="s">
        <v>4998</v>
      </c>
      <c r="J6985" s="1506" t="s">
        <v>6689</v>
      </c>
      <c r="K6985" s="4"/>
    </row>
    <row r="6986" spans="1:11" ht="15">
      <c r="A6986">
        <v>6927</v>
      </c>
      <c r="B6986" s="721">
        <f>'Expenditures 16-24'!K90</f>
        <v>0</v>
      </c>
      <c r="F6986" s="4"/>
      <c r="G6986" s="1" t="b">
        <f t="shared" ca="1" si="110"/>
        <v>1</v>
      </c>
      <c r="H6986" s="1505" cm="1">
        <f t="array" aca="1" ref="H6986" ca="1">IF(I6986&lt;&gt;"",INDIRECT("'"&amp;I6986&amp;"'!"&amp;J6986),"")</f>
        <v>0</v>
      </c>
      <c r="I6986" s="1510" t="s">
        <v>4998</v>
      </c>
      <c r="J6986" s="1506" t="s">
        <v>6690</v>
      </c>
      <c r="K6986" s="4"/>
    </row>
    <row r="6987" spans="1:11" ht="15">
      <c r="A6987">
        <v>6928</v>
      </c>
      <c r="B6987" s="721">
        <f>'Expenditures 16-24'!H91</f>
        <v>0</v>
      </c>
      <c r="F6987" s="4"/>
      <c r="G6987" s="1" t="b">
        <f t="shared" ca="1" si="110"/>
        <v>1</v>
      </c>
      <c r="H6987" s="1505" cm="1">
        <f t="array" aca="1" ref="H6987" ca="1">IF(I6987&lt;&gt;"",INDIRECT("'"&amp;I6987&amp;"'!"&amp;J6987),"")</f>
        <v>0</v>
      </c>
      <c r="I6987" s="1510" t="s">
        <v>4998</v>
      </c>
      <c r="J6987" s="1506" t="s">
        <v>6691</v>
      </c>
      <c r="K6987" s="4"/>
    </row>
    <row r="6988" spans="1:11" ht="15">
      <c r="A6988">
        <v>6929</v>
      </c>
      <c r="B6988" s="721">
        <f>'Expenditures 16-24'!K91</f>
        <v>0</v>
      </c>
      <c r="F6988" s="4"/>
      <c r="G6988" s="1" t="b">
        <f t="shared" ca="1" si="110"/>
        <v>1</v>
      </c>
      <c r="H6988" s="1505" cm="1">
        <f t="array" aca="1" ref="H6988" ca="1">IF(I6988&lt;&gt;"",INDIRECT("'"&amp;I6988&amp;"'!"&amp;J6988),"")</f>
        <v>0</v>
      </c>
      <c r="I6988" s="1510" t="s">
        <v>4998</v>
      </c>
      <c r="J6988" s="1506" t="s">
        <v>6692</v>
      </c>
      <c r="K6988" s="4"/>
    </row>
    <row r="6989" spans="1:11" ht="15">
      <c r="A6989">
        <v>6930</v>
      </c>
      <c r="B6989" s="721">
        <f>'Expenditures 16-24'!H92</f>
        <v>0</v>
      </c>
      <c r="F6989" s="4"/>
      <c r="G6989" s="1" t="b">
        <f t="shared" ca="1" si="110"/>
        <v>1</v>
      </c>
      <c r="H6989" s="1505" cm="1">
        <f t="array" aca="1" ref="H6989" ca="1">IF(I6989&lt;&gt;"",INDIRECT("'"&amp;I6989&amp;"'!"&amp;J6989),"")</f>
        <v>0</v>
      </c>
      <c r="I6989" s="1510" t="s">
        <v>4998</v>
      </c>
      <c r="J6989" s="1506" t="s">
        <v>6693</v>
      </c>
      <c r="K6989" s="4"/>
    </row>
    <row r="6990" spans="1:11" ht="15">
      <c r="A6990">
        <v>6931</v>
      </c>
      <c r="B6990" s="721">
        <f>'Expenditures 16-24'!K92</f>
        <v>0</v>
      </c>
      <c r="F6990" s="4"/>
      <c r="G6990" s="1" t="b">
        <f t="shared" ca="1" si="110"/>
        <v>1</v>
      </c>
      <c r="H6990" s="1505" cm="1">
        <f t="array" aca="1" ref="H6990" ca="1">IF(I6990&lt;&gt;"",INDIRECT("'"&amp;I6990&amp;"'!"&amp;J6990),"")</f>
        <v>0</v>
      </c>
      <c r="I6990" s="1510" t="s">
        <v>4998</v>
      </c>
      <c r="J6990" s="1506" t="s">
        <v>6694</v>
      </c>
      <c r="K6990" s="4"/>
    </row>
    <row r="6991" spans="1:11" ht="15">
      <c r="A6991">
        <v>6932</v>
      </c>
      <c r="B6991" s="721">
        <f>'Expenditures 16-24'!H93</f>
        <v>0</v>
      </c>
      <c r="F6991" s="4"/>
      <c r="G6991" s="1" t="b">
        <f t="shared" ca="1" si="110"/>
        <v>1</v>
      </c>
      <c r="H6991" s="1505" cm="1">
        <f t="array" aca="1" ref="H6991" ca="1">IF(I6991&lt;&gt;"",INDIRECT("'"&amp;I6991&amp;"'!"&amp;J6991),"")</f>
        <v>0</v>
      </c>
      <c r="I6991" s="1510" t="s">
        <v>4998</v>
      </c>
      <c r="J6991" s="1506" t="s">
        <v>6695</v>
      </c>
      <c r="K6991" s="4"/>
    </row>
    <row r="6992" spans="1:11" ht="15">
      <c r="A6992">
        <v>6933</v>
      </c>
      <c r="B6992" s="721">
        <f>'Expenditures 16-24'!K93</f>
        <v>0</v>
      </c>
      <c r="F6992" s="4"/>
      <c r="G6992" s="1" t="b">
        <f t="shared" ca="1" si="110"/>
        <v>1</v>
      </c>
      <c r="H6992" s="1505" cm="1">
        <f t="array" aca="1" ref="H6992" ca="1">IF(I6992&lt;&gt;"",INDIRECT("'"&amp;I6992&amp;"'!"&amp;J6992),"")</f>
        <v>0</v>
      </c>
      <c r="I6992" s="1510" t="s">
        <v>4998</v>
      </c>
      <c r="J6992" s="1506" t="s">
        <v>6696</v>
      </c>
      <c r="K6992" s="4"/>
    </row>
    <row r="6993" spans="1:11" ht="15">
      <c r="A6993">
        <v>6934</v>
      </c>
      <c r="B6993" s="721">
        <f>'Expenditures 16-24'!H94</f>
        <v>11025889</v>
      </c>
      <c r="F6993" s="4"/>
      <c r="G6993" s="1" t="b">
        <f t="shared" ca="1" si="110"/>
        <v>1</v>
      </c>
      <c r="H6993" s="1505" cm="1">
        <f t="array" aca="1" ref="H6993" ca="1">IF(I6993&lt;&gt;"",INDIRECT("'"&amp;I6993&amp;"'!"&amp;J6993),"")</f>
        <v>11025889</v>
      </c>
      <c r="I6993" s="1510" t="s">
        <v>4998</v>
      </c>
      <c r="J6993" s="1506" t="s">
        <v>6697</v>
      </c>
      <c r="K6993" s="4"/>
    </row>
    <row r="6994" spans="1:11" ht="15">
      <c r="A6994">
        <v>6935</v>
      </c>
      <c r="B6994" s="721">
        <f>'Expenditures 16-24'!H95</f>
        <v>0</v>
      </c>
      <c r="F6994" s="4"/>
      <c r="G6994" s="1" t="b">
        <f t="shared" ca="1" si="110"/>
        <v>1</v>
      </c>
      <c r="H6994" s="1505" cm="1">
        <f t="array" aca="1" ref="H6994" ca="1">IF(I6994&lt;&gt;"",INDIRECT("'"&amp;I6994&amp;"'!"&amp;J6994),"")</f>
        <v>0</v>
      </c>
      <c r="I6994" s="1510" t="s">
        <v>4998</v>
      </c>
      <c r="J6994" s="1506" t="s">
        <v>6698</v>
      </c>
      <c r="K6994" s="4"/>
    </row>
    <row r="6995" spans="1:11" ht="15">
      <c r="A6995">
        <v>6936</v>
      </c>
      <c r="B6995" s="721">
        <f>'Expenditures 16-24'!K95</f>
        <v>0</v>
      </c>
      <c r="F6995" s="4"/>
      <c r="G6995" s="1" t="b">
        <f t="shared" ca="1" si="110"/>
        <v>1</v>
      </c>
      <c r="H6995" s="1505" cm="1">
        <f t="array" aca="1" ref="H6995" ca="1">IF(I6995&lt;&gt;"",INDIRECT("'"&amp;I6995&amp;"'!"&amp;J6995),"")</f>
        <v>0</v>
      </c>
      <c r="I6995" s="1510" t="s">
        <v>4998</v>
      </c>
      <c r="J6995" s="1506" t="s">
        <v>6699</v>
      </c>
      <c r="K6995" s="4"/>
    </row>
    <row r="6996" spans="1:11" ht="15">
      <c r="A6996">
        <v>6937</v>
      </c>
      <c r="B6996" s="721">
        <f>'Expenditures 16-24'!H96</f>
        <v>0</v>
      </c>
      <c r="F6996" s="4"/>
      <c r="G6996" s="1" t="b">
        <f t="shared" ca="1" si="110"/>
        <v>1</v>
      </c>
      <c r="H6996" s="1505" cm="1">
        <f t="array" aca="1" ref="H6996" ca="1">IF(I6996&lt;&gt;"",INDIRECT("'"&amp;I6996&amp;"'!"&amp;J6996),"")</f>
        <v>0</v>
      </c>
      <c r="I6996" s="1510" t="s">
        <v>4998</v>
      </c>
      <c r="J6996" s="1506" t="s">
        <v>6700</v>
      </c>
      <c r="K6996" s="4"/>
    </row>
    <row r="6997" spans="1:11" ht="15">
      <c r="A6997">
        <v>6938</v>
      </c>
      <c r="B6997" s="721">
        <f>'Expenditures 16-24'!K96</f>
        <v>0</v>
      </c>
      <c r="F6997" s="4"/>
      <c r="G6997" s="1" t="b">
        <f t="shared" ca="1" si="110"/>
        <v>1</v>
      </c>
      <c r="H6997" s="1505" cm="1">
        <f t="array" aca="1" ref="H6997" ca="1">IF(I6997&lt;&gt;"",INDIRECT("'"&amp;I6997&amp;"'!"&amp;J6997),"")</f>
        <v>0</v>
      </c>
      <c r="I6997" s="1510" t="s">
        <v>4998</v>
      </c>
      <c r="J6997" s="1506" t="s">
        <v>6701</v>
      </c>
      <c r="K6997" s="4"/>
    </row>
    <row r="6998" spans="1:11" ht="15">
      <c r="A6998">
        <v>6939</v>
      </c>
      <c r="B6998" s="721">
        <f>'Expenditures 16-24'!H97</f>
        <v>0</v>
      </c>
      <c r="F6998" s="4"/>
      <c r="G6998" s="1" t="b">
        <f t="shared" ca="1" si="110"/>
        <v>1</v>
      </c>
      <c r="H6998" s="1505" cm="1">
        <f t="array" aca="1" ref="H6998" ca="1">IF(I6998&lt;&gt;"",INDIRECT("'"&amp;I6998&amp;"'!"&amp;J6998),"")</f>
        <v>0</v>
      </c>
      <c r="I6998" s="1510" t="s">
        <v>4998</v>
      </c>
      <c r="J6998" s="1506" t="s">
        <v>6702</v>
      </c>
      <c r="K6998" s="4"/>
    </row>
    <row r="6999" spans="1:11" ht="15">
      <c r="A6999">
        <v>6940</v>
      </c>
      <c r="B6999" s="721">
        <f>'Expenditures 16-24'!K97</f>
        <v>0</v>
      </c>
      <c r="F6999" s="4"/>
      <c r="G6999" s="1" t="b">
        <f t="shared" ca="1" si="110"/>
        <v>1</v>
      </c>
      <c r="H6999" s="1505" cm="1">
        <f t="array" aca="1" ref="H6999" ca="1">IF(I6999&lt;&gt;"",INDIRECT("'"&amp;I6999&amp;"'!"&amp;J6999),"")</f>
        <v>0</v>
      </c>
      <c r="I6999" s="1510" t="s">
        <v>4998</v>
      </c>
      <c r="J6999" s="1506" t="s">
        <v>6703</v>
      </c>
      <c r="K6999" s="4"/>
    </row>
    <row r="7000" spans="1:11" ht="15">
      <c r="A7000">
        <v>6941</v>
      </c>
      <c r="B7000" s="721">
        <f>'Expenditures 16-24'!H98</f>
        <v>0</v>
      </c>
      <c r="F7000" s="4"/>
      <c r="G7000" s="1" t="b">
        <f t="shared" ca="1" si="110"/>
        <v>1</v>
      </c>
      <c r="H7000" s="1505" cm="1">
        <f t="array" aca="1" ref="H7000" ca="1">IF(I7000&lt;&gt;"",INDIRECT("'"&amp;I7000&amp;"'!"&amp;J7000),"")</f>
        <v>0</v>
      </c>
      <c r="I7000" s="1510" t="s">
        <v>4998</v>
      </c>
      <c r="J7000" s="1506" t="s">
        <v>6264</v>
      </c>
      <c r="K7000" s="4"/>
    </row>
    <row r="7001" spans="1:11" ht="15">
      <c r="A7001">
        <v>6942</v>
      </c>
      <c r="B7001" s="721">
        <f>'Expenditures 16-24'!K98</f>
        <v>0</v>
      </c>
      <c r="F7001" s="4"/>
      <c r="G7001" s="1" t="b">
        <f t="shared" ca="1" si="110"/>
        <v>1</v>
      </c>
      <c r="H7001" s="1505" cm="1">
        <f t="array" aca="1" ref="H7001" ca="1">IF(I7001&lt;&gt;"",INDIRECT("'"&amp;I7001&amp;"'!"&amp;J7001),"")</f>
        <v>0</v>
      </c>
      <c r="I7001" s="1510" t="s">
        <v>4998</v>
      </c>
      <c r="J7001" s="1506" t="s">
        <v>6282</v>
      </c>
      <c r="K7001" s="4"/>
    </row>
    <row r="7002" spans="1:11" ht="15">
      <c r="A7002">
        <v>6943</v>
      </c>
      <c r="B7002" s="721">
        <f>'Expenditures 16-24'!H99</f>
        <v>0</v>
      </c>
      <c r="F7002" s="4"/>
      <c r="G7002" s="1" t="b">
        <f t="shared" ca="1" si="110"/>
        <v>1</v>
      </c>
      <c r="H7002" s="1505" cm="1">
        <f t="array" aca="1" ref="H7002" ca="1">IF(I7002&lt;&gt;"",INDIRECT("'"&amp;I7002&amp;"'!"&amp;J7002),"")</f>
        <v>0</v>
      </c>
      <c r="I7002" s="1510" t="s">
        <v>4998</v>
      </c>
      <c r="J7002" s="1506" t="s">
        <v>6369</v>
      </c>
      <c r="K7002" s="4"/>
    </row>
    <row r="7003" spans="1:11" ht="15">
      <c r="A7003">
        <v>6944</v>
      </c>
      <c r="B7003" s="721">
        <f>'Expenditures 16-24'!K99</f>
        <v>0</v>
      </c>
      <c r="F7003" s="4"/>
      <c r="G7003" s="1" t="b">
        <f t="shared" ca="1" si="110"/>
        <v>1</v>
      </c>
      <c r="H7003" s="1505" cm="1">
        <f t="array" aca="1" ref="H7003" ca="1">IF(I7003&lt;&gt;"",INDIRECT("'"&amp;I7003&amp;"'!"&amp;J7003),"")</f>
        <v>0</v>
      </c>
      <c r="I7003" s="1510" t="s">
        <v>4998</v>
      </c>
      <c r="J7003" s="1506" t="s">
        <v>6372</v>
      </c>
      <c r="K7003" s="4"/>
    </row>
    <row r="7004" spans="1:11" ht="15">
      <c r="A7004">
        <v>6945</v>
      </c>
      <c r="B7004" s="721">
        <f>'Expenditures 16-24'!H100</f>
        <v>0</v>
      </c>
      <c r="F7004" s="4"/>
      <c r="G7004" s="1" t="b">
        <f t="shared" ca="1" si="110"/>
        <v>1</v>
      </c>
      <c r="H7004" s="1505" cm="1">
        <f t="array" aca="1" ref="H7004" ca="1">IF(I7004&lt;&gt;"",INDIRECT("'"&amp;I7004&amp;"'!"&amp;J7004),"")</f>
        <v>0</v>
      </c>
      <c r="I7004" s="1510" t="s">
        <v>4998</v>
      </c>
      <c r="J7004" s="1506" t="s">
        <v>6704</v>
      </c>
      <c r="K7004" s="4"/>
    </row>
    <row r="7005" spans="1:11" ht="15">
      <c r="A7005">
        <v>6946</v>
      </c>
      <c r="B7005" s="721">
        <f>'Expenditures 16-24'!K100</f>
        <v>0</v>
      </c>
      <c r="F7005" s="4"/>
      <c r="G7005" s="1" t="b">
        <f t="shared" ca="1" si="110"/>
        <v>1</v>
      </c>
      <c r="H7005" s="1505" cm="1">
        <f t="array" aca="1" ref="H7005" ca="1">IF(I7005&lt;&gt;"",INDIRECT("'"&amp;I7005&amp;"'!"&amp;J7005),"")</f>
        <v>0</v>
      </c>
      <c r="I7005" s="1510" t="s">
        <v>4998</v>
      </c>
      <c r="J7005" s="1506" t="s">
        <v>6705</v>
      </c>
      <c r="K7005" s="4"/>
    </row>
    <row r="7006" spans="1:11" ht="15">
      <c r="A7006">
        <v>6947</v>
      </c>
      <c r="B7006" s="721">
        <f>'Expenditures 16-24'!E101</f>
        <v>0</v>
      </c>
      <c r="F7006" s="4"/>
      <c r="G7006" s="1" t="b">
        <f t="shared" ca="1" si="110"/>
        <v>1</v>
      </c>
      <c r="H7006" s="1505" cm="1">
        <f t="array" aca="1" ref="H7006" ca="1">IF(I7006&lt;&gt;"",INDIRECT("'"&amp;I7006&amp;"'!"&amp;J7006),"")</f>
        <v>0</v>
      </c>
      <c r="I7006" s="1510" t="s">
        <v>4998</v>
      </c>
      <c r="J7006" s="1506" t="s">
        <v>6172</v>
      </c>
      <c r="K7006" s="4"/>
    </row>
    <row r="7007" spans="1:11" ht="15">
      <c r="A7007">
        <v>6948</v>
      </c>
      <c r="B7007" s="721">
        <f>'Expenditures 16-24'!H101</f>
        <v>0</v>
      </c>
      <c r="F7007" s="4"/>
      <c r="G7007" s="1" t="b">
        <f t="shared" ca="1" si="110"/>
        <v>1</v>
      </c>
      <c r="H7007" s="1505" cm="1">
        <f t="array" aca="1" ref="H7007" ca="1">IF(I7007&lt;&gt;"",INDIRECT("'"&amp;I7007&amp;"'!"&amp;J7007),"")</f>
        <v>0</v>
      </c>
      <c r="I7007" s="1510" t="s">
        <v>4998</v>
      </c>
      <c r="J7007" s="1506" t="s">
        <v>6265</v>
      </c>
      <c r="K7007" s="4"/>
    </row>
    <row r="7008" spans="1:11" ht="15">
      <c r="A7008">
        <v>6949</v>
      </c>
      <c r="B7008" s="721">
        <f>'Expenditures 16-24'!K101</f>
        <v>0</v>
      </c>
      <c r="F7008" s="4"/>
      <c r="G7008" s="1" t="b">
        <f t="shared" ref="G7008:G7071" ca="1" si="111">H7008=B7008</f>
        <v>1</v>
      </c>
      <c r="H7008" s="1505" cm="1">
        <f t="array" aca="1" ref="H7008" ca="1">IF(I7008&lt;&gt;"",INDIRECT("'"&amp;I7008&amp;"'!"&amp;J7008),"")</f>
        <v>0</v>
      </c>
      <c r="I7008" s="1510" t="s">
        <v>4998</v>
      </c>
      <c r="J7008" s="1506" t="s">
        <v>6283</v>
      </c>
      <c r="K7008" s="4"/>
    </row>
    <row r="7009" spans="1:11" ht="15">
      <c r="A7009">
        <v>6950</v>
      </c>
      <c r="B7009" s="721">
        <f>'Expenditures 16-24'!E102</f>
        <v>0</v>
      </c>
      <c r="F7009" s="4"/>
      <c r="G7009" s="1" t="b">
        <f t="shared" ca="1" si="111"/>
        <v>1</v>
      </c>
      <c r="H7009" s="1505" cm="1">
        <f t="array" aca="1" ref="H7009" ca="1">IF(I7009&lt;&gt;"",INDIRECT("'"&amp;I7009&amp;"'!"&amp;J7009),"")</f>
        <v>0</v>
      </c>
      <c r="I7009" s="1510" t="s">
        <v>4998</v>
      </c>
      <c r="J7009" s="1506" t="s">
        <v>6376</v>
      </c>
      <c r="K7009" s="4"/>
    </row>
    <row r="7010" spans="1:11" ht="15">
      <c r="A7010">
        <v>6951</v>
      </c>
      <c r="B7010" s="721">
        <f>'Expenditures 16-24'!H102</f>
        <v>0</v>
      </c>
      <c r="F7010" s="4"/>
      <c r="G7010" s="1" t="b">
        <f t="shared" ca="1" si="111"/>
        <v>1</v>
      </c>
      <c r="H7010" s="1505" cm="1">
        <f t="array" aca="1" ref="H7010" ca="1">IF(I7010&lt;&gt;"",INDIRECT("'"&amp;I7010&amp;"'!"&amp;J7010),"")</f>
        <v>0</v>
      </c>
      <c r="I7010" s="1510" t="s">
        <v>4998</v>
      </c>
      <c r="J7010" s="1506" t="s">
        <v>6379</v>
      </c>
      <c r="K7010" s="4"/>
    </row>
    <row r="7011" spans="1:11" ht="15">
      <c r="A7011">
        <v>6952</v>
      </c>
      <c r="B7011" s="721">
        <f>'Expenditures 16-24'!K102</f>
        <v>0</v>
      </c>
      <c r="F7011" s="4"/>
      <c r="G7011" s="1" t="b">
        <f t="shared" ca="1" si="111"/>
        <v>1</v>
      </c>
      <c r="H7011" s="1505" cm="1">
        <f t="array" aca="1" ref="H7011" ca="1">IF(I7011&lt;&gt;"",INDIRECT("'"&amp;I7011&amp;"'!"&amp;J7011),"")</f>
        <v>0</v>
      </c>
      <c r="I7011" s="1510" t="s">
        <v>4998</v>
      </c>
      <c r="J7011" s="1506" t="s">
        <v>6382</v>
      </c>
      <c r="K7011" s="4"/>
    </row>
    <row r="7012" spans="1:11" ht="15">
      <c r="A7012">
        <v>6953</v>
      </c>
      <c r="B7012" s="721">
        <f>'Expenditures 16-24'!H103</f>
        <v>0</v>
      </c>
      <c r="F7012" s="4"/>
      <c r="G7012" s="1" t="b">
        <f t="shared" ca="1" si="111"/>
        <v>1</v>
      </c>
      <c r="H7012" s="1505" cm="1">
        <f t="array" aca="1" ref="H7012" ca="1">IF(I7012&lt;&gt;"",INDIRECT("'"&amp;I7012&amp;"'!"&amp;J7012),"")</f>
        <v>0</v>
      </c>
      <c r="I7012" s="1510" t="s">
        <v>4998</v>
      </c>
      <c r="J7012" s="1506" t="s">
        <v>6706</v>
      </c>
      <c r="K7012" s="4"/>
    </row>
    <row r="7013" spans="1:11" ht="15">
      <c r="A7013">
        <v>6954</v>
      </c>
      <c r="B7013" s="721">
        <f>'Expenditures 16-24'!K103</f>
        <v>0</v>
      </c>
      <c r="F7013" s="4"/>
      <c r="G7013" s="1" t="b">
        <f t="shared" ca="1" si="111"/>
        <v>1</v>
      </c>
      <c r="H7013" s="1505" cm="1">
        <f t="array" aca="1" ref="H7013" ca="1">IF(I7013&lt;&gt;"",INDIRECT("'"&amp;I7013&amp;"'!"&amp;J7013),"")</f>
        <v>0</v>
      </c>
      <c r="I7013" s="1510" t="s">
        <v>4998</v>
      </c>
      <c r="J7013" s="1506" t="s">
        <v>6707</v>
      </c>
      <c r="K7013" s="4"/>
    </row>
    <row r="7014" spans="1:11" ht="15">
      <c r="A7014">
        <v>6955</v>
      </c>
      <c r="B7014" s="721">
        <f>'Expenditures 16-24'!H113</f>
        <v>1597</v>
      </c>
      <c r="F7014" s="4"/>
      <c r="G7014" s="1" t="b">
        <f t="shared" ca="1" si="111"/>
        <v>1</v>
      </c>
      <c r="H7014" s="1505" cm="1">
        <f t="array" aca="1" ref="H7014" ca="1">IF(I7014&lt;&gt;"",INDIRECT("'"&amp;I7014&amp;"'!"&amp;J7014),"")</f>
        <v>1597</v>
      </c>
      <c r="I7014" s="1510" t="s">
        <v>4998</v>
      </c>
      <c r="J7014" s="1506" t="s">
        <v>6708</v>
      </c>
      <c r="K7014" s="4"/>
    </row>
    <row r="7015" spans="1:11" ht="15">
      <c r="A7015">
        <v>6956</v>
      </c>
      <c r="B7015" s="721">
        <f>'Expenditures 16-24'!K113</f>
        <v>1597</v>
      </c>
      <c r="F7015" s="4"/>
      <c r="G7015" s="1" t="b">
        <f t="shared" ca="1" si="111"/>
        <v>1</v>
      </c>
      <c r="H7015" s="1505" cm="1">
        <f t="array" aca="1" ref="H7015" ca="1">IF(I7015&lt;&gt;"",INDIRECT("'"&amp;I7015&amp;"'!"&amp;J7015),"")</f>
        <v>1597</v>
      </c>
      <c r="I7015" s="1510" t="s">
        <v>4998</v>
      </c>
      <c r="J7015" s="1506" t="s">
        <v>6709</v>
      </c>
      <c r="K7015" s="4"/>
    </row>
    <row r="7016" spans="1:11" ht="15">
      <c r="A7016">
        <v>6957</v>
      </c>
      <c r="B7016" s="721">
        <f>'Expenditures 16-24'!H114</f>
        <v>1180915</v>
      </c>
      <c r="F7016" s="4"/>
      <c r="G7016" s="1" t="b">
        <f t="shared" ca="1" si="111"/>
        <v>1</v>
      </c>
      <c r="H7016" s="1505" cm="1">
        <f t="array" aca="1" ref="H7016" ca="1">IF(I7016&lt;&gt;"",INDIRECT("'"&amp;I7016&amp;"'!"&amp;J7016),"")</f>
        <v>1180915</v>
      </c>
      <c r="I7016" s="1510" t="s">
        <v>4998</v>
      </c>
      <c r="J7016" s="1506" t="s">
        <v>6710</v>
      </c>
      <c r="K7016" s="4"/>
    </row>
    <row r="7017" spans="1:11" ht="15">
      <c r="A7017">
        <v>6958</v>
      </c>
      <c r="B7017" s="721">
        <f>'Expenditures 16-24'!K114</f>
        <v>1180915</v>
      </c>
      <c r="F7017" s="4"/>
      <c r="G7017" s="1" t="b">
        <f t="shared" ca="1" si="111"/>
        <v>1</v>
      </c>
      <c r="H7017" s="1505" cm="1">
        <f t="array" aca="1" ref="H7017" ca="1">IF(I7017&lt;&gt;"",INDIRECT("'"&amp;I7017&amp;"'!"&amp;J7017),"")</f>
        <v>1180915</v>
      </c>
      <c r="I7017" s="1510" t="s">
        <v>4998</v>
      </c>
      <c r="J7017" s="1506" t="s">
        <v>6711</v>
      </c>
      <c r="K7017" s="4"/>
    </row>
    <row r="7018" spans="1:11" ht="15">
      <c r="A7018">
        <v>6959</v>
      </c>
      <c r="B7018" s="721">
        <f>'Expenditures 16-24'!I116</f>
        <v>5518480</v>
      </c>
      <c r="F7018" s="4"/>
      <c r="G7018" s="1" t="b">
        <f t="shared" ca="1" si="111"/>
        <v>1</v>
      </c>
      <c r="H7018" s="1505" cm="1">
        <f t="array" aca="1" ref="H7018" ca="1">IF(I7018&lt;&gt;"",INDIRECT("'"&amp;I7018&amp;"'!"&amp;J7018),"")</f>
        <v>5518480</v>
      </c>
      <c r="I7018" s="1510" t="s">
        <v>4998</v>
      </c>
      <c r="J7018" s="1506" t="s">
        <v>6712</v>
      </c>
      <c r="K7018" s="4"/>
    </row>
    <row r="7019" spans="1:11" ht="15">
      <c r="A7019">
        <v>6960</v>
      </c>
      <c r="B7019" s="721">
        <f>'Expenditures 16-24'!J116</f>
        <v>250000</v>
      </c>
      <c r="F7019" s="4"/>
      <c r="G7019" s="1" t="b">
        <f t="shared" ca="1" si="111"/>
        <v>1</v>
      </c>
      <c r="H7019" s="1505" cm="1">
        <f t="array" aca="1" ref="H7019" ca="1">IF(I7019&lt;&gt;"",INDIRECT("'"&amp;I7019&amp;"'!"&amp;J7019),"")</f>
        <v>250000</v>
      </c>
      <c r="I7019" s="1510" t="s">
        <v>4998</v>
      </c>
      <c r="J7019" s="1506" t="s">
        <v>6713</v>
      </c>
      <c r="K7019" s="4"/>
    </row>
    <row r="7020" spans="1:11" ht="15">
      <c r="A7020">
        <v>6961</v>
      </c>
      <c r="B7020" s="721">
        <f>'Expenditures 16-24'!I124</f>
        <v>0</v>
      </c>
      <c r="F7020" s="4"/>
      <c r="G7020" s="1" t="b">
        <f t="shared" ca="1" si="111"/>
        <v>1</v>
      </c>
      <c r="H7020" s="1505" cm="1">
        <f t="array" aca="1" ref="H7020" ca="1">IF(I7020&lt;&gt;"",INDIRECT("'"&amp;I7020&amp;"'!"&amp;J7020),"")</f>
        <v>0</v>
      </c>
      <c r="I7020" s="1510" t="s">
        <v>4998</v>
      </c>
      <c r="J7020" s="1506" t="s">
        <v>6714</v>
      </c>
      <c r="K7020" s="4"/>
    </row>
    <row r="7021" spans="1:11" ht="15">
      <c r="A7021">
        <v>6962</v>
      </c>
      <c r="B7021" s="721">
        <f>'Expenditures 16-24'!J124</f>
        <v>0</v>
      </c>
      <c r="F7021" s="4"/>
      <c r="G7021" s="1" t="b">
        <f t="shared" ca="1" si="111"/>
        <v>1</v>
      </c>
      <c r="H7021" s="1505" cm="1">
        <f t="array" aca="1" ref="H7021" ca="1">IF(I7021&lt;&gt;"",INDIRECT("'"&amp;I7021&amp;"'!"&amp;J7021),"")</f>
        <v>0</v>
      </c>
      <c r="I7021" s="1510" t="s">
        <v>4998</v>
      </c>
      <c r="J7021" s="1506" t="s">
        <v>6397</v>
      </c>
      <c r="K7021" s="4"/>
    </row>
    <row r="7022" spans="1:11" ht="15">
      <c r="A7022">
        <v>6963</v>
      </c>
      <c r="B7022" s="721">
        <f>'Expenditures 16-24'!I126</f>
        <v>0</v>
      </c>
      <c r="F7022" s="4"/>
      <c r="G7022" s="1" t="b">
        <f t="shared" ca="1" si="111"/>
        <v>1</v>
      </c>
      <c r="H7022" s="1505" cm="1">
        <f t="array" aca="1" ref="H7022" ca="1">IF(I7022&lt;&gt;"",INDIRECT("'"&amp;I7022&amp;"'!"&amp;J7022),"")</f>
        <v>0</v>
      </c>
      <c r="I7022" s="1510" t="s">
        <v>4998</v>
      </c>
      <c r="J7022" s="1506" t="s">
        <v>6715</v>
      </c>
      <c r="K7022" s="4"/>
    </row>
    <row r="7023" spans="1:11" ht="15">
      <c r="A7023">
        <v>6964</v>
      </c>
      <c r="B7023" s="721">
        <f>'Expenditures 16-24'!J126</f>
        <v>0</v>
      </c>
      <c r="F7023" s="4"/>
      <c r="G7023" s="1" t="b">
        <f t="shared" ca="1" si="111"/>
        <v>1</v>
      </c>
      <c r="H7023" s="1505" cm="1">
        <f t="array" aca="1" ref="H7023" ca="1">IF(I7023&lt;&gt;"",INDIRECT("'"&amp;I7023&amp;"'!"&amp;J7023),"")</f>
        <v>0</v>
      </c>
      <c r="I7023" s="1510" t="s">
        <v>4998</v>
      </c>
      <c r="J7023" s="1506" t="s">
        <v>6716</v>
      </c>
      <c r="K7023" s="4"/>
    </row>
    <row r="7024" spans="1:11" ht="15">
      <c r="A7024">
        <v>6965</v>
      </c>
      <c r="B7024" s="721">
        <f>'Expenditures 16-24'!I127</f>
        <v>0</v>
      </c>
      <c r="F7024" s="4"/>
      <c r="G7024" s="1" t="b">
        <f t="shared" ca="1" si="111"/>
        <v>1</v>
      </c>
      <c r="H7024" s="1505" cm="1">
        <f t="array" aca="1" ref="H7024" ca="1">IF(I7024&lt;&gt;"",INDIRECT("'"&amp;I7024&amp;"'!"&amp;J7024),"")</f>
        <v>0</v>
      </c>
      <c r="I7024" s="1510" t="s">
        <v>4998</v>
      </c>
      <c r="J7024" s="1506" t="s">
        <v>6717</v>
      </c>
      <c r="K7024" s="4"/>
    </row>
    <row r="7025" spans="1:11" ht="15">
      <c r="A7025">
        <v>6966</v>
      </c>
      <c r="B7025" s="721">
        <f>'Expenditures 16-24'!J127</f>
        <v>0</v>
      </c>
      <c r="F7025" s="4"/>
      <c r="G7025" s="1" t="b">
        <f t="shared" ca="1" si="111"/>
        <v>1</v>
      </c>
      <c r="H7025" s="1505" cm="1">
        <f t="array" aca="1" ref="H7025" ca="1">IF(I7025&lt;&gt;"",INDIRECT("'"&amp;I7025&amp;"'!"&amp;J7025),"")</f>
        <v>0</v>
      </c>
      <c r="I7025" s="1510" t="s">
        <v>4998</v>
      </c>
      <c r="J7025" s="1506" t="s">
        <v>6718</v>
      </c>
      <c r="K7025" s="4"/>
    </row>
    <row r="7026" spans="1:11" ht="15">
      <c r="A7026">
        <v>6967</v>
      </c>
      <c r="B7026" s="721">
        <f>'Expenditures 16-24'!I128</f>
        <v>649253</v>
      </c>
      <c r="F7026" s="4"/>
      <c r="G7026" s="1" t="b">
        <f t="shared" ca="1" si="111"/>
        <v>1</v>
      </c>
      <c r="H7026" s="1505" cm="1">
        <f t="array" aca="1" ref="H7026" ca="1">IF(I7026&lt;&gt;"",INDIRECT("'"&amp;I7026&amp;"'!"&amp;J7026),"")</f>
        <v>649253</v>
      </c>
      <c r="I7026" s="1510" t="s">
        <v>4998</v>
      </c>
      <c r="J7026" s="1506" t="s">
        <v>6719</v>
      </c>
      <c r="K7026" s="4"/>
    </row>
    <row r="7027" spans="1:11" ht="15">
      <c r="A7027">
        <v>6968</v>
      </c>
      <c r="B7027" s="721">
        <f>'Expenditures 16-24'!J128</f>
        <v>0</v>
      </c>
      <c r="F7027" s="4"/>
      <c r="G7027" s="1" t="b">
        <f t="shared" ca="1" si="111"/>
        <v>1</v>
      </c>
      <c r="H7027" s="1505" cm="1">
        <f t="array" aca="1" ref="H7027" ca="1">IF(I7027&lt;&gt;"",INDIRECT("'"&amp;I7027&amp;"'!"&amp;J7027),"")</f>
        <v>0</v>
      </c>
      <c r="I7027" s="1510" t="s">
        <v>4998</v>
      </c>
      <c r="J7027" s="1506" t="s">
        <v>6720</v>
      </c>
      <c r="K7027" s="4"/>
    </row>
    <row r="7028" spans="1:11" ht="15">
      <c r="A7028">
        <v>6969</v>
      </c>
      <c r="B7028" s="721">
        <f>'Expenditures 16-24'!I129</f>
        <v>0</v>
      </c>
      <c r="F7028" s="4"/>
      <c r="G7028" s="1" t="b">
        <f t="shared" ca="1" si="111"/>
        <v>1</v>
      </c>
      <c r="H7028" s="1505" cm="1">
        <f t="array" aca="1" ref="H7028" ca="1">IF(I7028&lt;&gt;"",INDIRECT("'"&amp;I7028&amp;"'!"&amp;J7028),"")</f>
        <v>0</v>
      </c>
      <c r="I7028" s="1510" t="s">
        <v>4998</v>
      </c>
      <c r="J7028" s="1506" t="s">
        <v>6721</v>
      </c>
      <c r="K7028" s="4"/>
    </row>
    <row r="7029" spans="1:11" ht="15">
      <c r="A7029">
        <v>6970</v>
      </c>
      <c r="B7029" s="721">
        <f>'Expenditures 16-24'!J129</f>
        <v>0</v>
      </c>
      <c r="F7029" s="4"/>
      <c r="G7029" s="1" t="b">
        <f t="shared" ca="1" si="111"/>
        <v>1</v>
      </c>
      <c r="H7029" s="1505" cm="1">
        <f t="array" aca="1" ref="H7029" ca="1">IF(I7029&lt;&gt;"",INDIRECT("'"&amp;I7029&amp;"'!"&amp;J7029),"")</f>
        <v>0</v>
      </c>
      <c r="I7029" s="1510" t="s">
        <v>4998</v>
      </c>
      <c r="J7029" s="1506" t="s">
        <v>6722</v>
      </c>
      <c r="K7029" s="4"/>
    </row>
    <row r="7030" spans="1:11" ht="15">
      <c r="A7030">
        <v>6971</v>
      </c>
      <c r="B7030" s="721">
        <f>'Expenditures 16-24'!I130</f>
        <v>0</v>
      </c>
      <c r="F7030" s="4"/>
      <c r="G7030" s="1" t="b">
        <f t="shared" ca="1" si="111"/>
        <v>1</v>
      </c>
      <c r="H7030" s="1505" cm="1">
        <f t="array" aca="1" ref="H7030" ca="1">IF(I7030&lt;&gt;"",INDIRECT("'"&amp;I7030&amp;"'!"&amp;J7030),"")</f>
        <v>0</v>
      </c>
      <c r="I7030" s="1510" t="s">
        <v>4998</v>
      </c>
      <c r="J7030" s="1506" t="s">
        <v>6723</v>
      </c>
      <c r="K7030" s="4"/>
    </row>
    <row r="7031" spans="1:11" ht="15">
      <c r="A7031">
        <v>6972</v>
      </c>
      <c r="B7031" s="721">
        <f>'Expenditures 16-24'!I131</f>
        <v>649253</v>
      </c>
      <c r="F7031" s="4"/>
      <c r="G7031" s="1" t="b">
        <f t="shared" ca="1" si="111"/>
        <v>1</v>
      </c>
      <c r="H7031" s="1505" cm="1">
        <f t="array" aca="1" ref="H7031" ca="1">IF(I7031&lt;&gt;"",INDIRECT("'"&amp;I7031&amp;"'!"&amp;J7031),"")</f>
        <v>649253</v>
      </c>
      <c r="I7031" s="1510" t="s">
        <v>4998</v>
      </c>
      <c r="J7031" s="1506" t="s">
        <v>6724</v>
      </c>
      <c r="K7031" s="4"/>
    </row>
    <row r="7032" spans="1:11" ht="15">
      <c r="A7032">
        <v>6973</v>
      </c>
      <c r="B7032" s="721">
        <f>'Expenditures 16-24'!J131</f>
        <v>0</v>
      </c>
      <c r="F7032" s="4"/>
      <c r="G7032" s="1" t="b">
        <f t="shared" ca="1" si="111"/>
        <v>1</v>
      </c>
      <c r="H7032" s="1505" cm="1">
        <f t="array" aca="1" ref="H7032" ca="1">IF(I7032&lt;&gt;"",INDIRECT("'"&amp;I7032&amp;"'!"&amp;J7032),"")</f>
        <v>0</v>
      </c>
      <c r="I7032" s="1510" t="s">
        <v>4998</v>
      </c>
      <c r="J7032" s="1506" t="s">
        <v>6725</v>
      </c>
      <c r="K7032" s="4"/>
    </row>
    <row r="7033" spans="1:11" ht="15">
      <c r="A7033">
        <v>6974</v>
      </c>
      <c r="B7033" s="721">
        <f>'Expenditures 16-24'!I132</f>
        <v>0</v>
      </c>
      <c r="F7033" s="4"/>
      <c r="G7033" s="1" t="b">
        <f t="shared" ca="1" si="111"/>
        <v>1</v>
      </c>
      <c r="H7033" s="1505" cm="1">
        <f t="array" aca="1" ref="H7033" ca="1">IF(I7033&lt;&gt;"",INDIRECT("'"&amp;I7033&amp;"'!"&amp;J7033),"")</f>
        <v>0</v>
      </c>
      <c r="I7033" s="1510" t="s">
        <v>4998</v>
      </c>
      <c r="J7033" s="1506" t="s">
        <v>6726</v>
      </c>
      <c r="K7033" s="4"/>
    </row>
    <row r="7034" spans="1:11" ht="15">
      <c r="A7034">
        <v>6975</v>
      </c>
      <c r="B7034" s="721">
        <f>'Expenditures 16-24'!J132</f>
        <v>0</v>
      </c>
      <c r="F7034" s="4"/>
      <c r="G7034" s="1" t="b">
        <f t="shared" ca="1" si="111"/>
        <v>1</v>
      </c>
      <c r="H7034" s="1505" cm="1">
        <f t="array" aca="1" ref="H7034" ca="1">IF(I7034&lt;&gt;"",INDIRECT("'"&amp;I7034&amp;"'!"&amp;J7034),"")</f>
        <v>0</v>
      </c>
      <c r="I7034" s="1510" t="s">
        <v>4998</v>
      </c>
      <c r="J7034" s="1506" t="s">
        <v>6727</v>
      </c>
      <c r="K7034" s="4"/>
    </row>
    <row r="7035" spans="1:11" ht="15">
      <c r="A7035">
        <v>6976</v>
      </c>
      <c r="B7035" s="721">
        <f>'Expenditures 16-24'!I133</f>
        <v>649253</v>
      </c>
      <c r="F7035" s="4"/>
      <c r="G7035" s="1" t="b">
        <f t="shared" ca="1" si="111"/>
        <v>1</v>
      </c>
      <c r="H7035" s="1505" cm="1">
        <f t="array" aca="1" ref="H7035" ca="1">IF(I7035&lt;&gt;"",INDIRECT("'"&amp;I7035&amp;"'!"&amp;J7035),"")</f>
        <v>649253</v>
      </c>
      <c r="I7035" s="1510" t="s">
        <v>4998</v>
      </c>
      <c r="J7035" s="1506" t="s">
        <v>6728</v>
      </c>
      <c r="K7035" s="4"/>
    </row>
    <row r="7036" spans="1:11" ht="15">
      <c r="A7036">
        <v>6977</v>
      </c>
      <c r="B7036" s="721">
        <f>'Expenditures 16-24'!J133</f>
        <v>0</v>
      </c>
      <c r="F7036" s="4"/>
      <c r="G7036" s="1" t="b">
        <f t="shared" ca="1" si="111"/>
        <v>1</v>
      </c>
      <c r="H7036" s="1505" cm="1">
        <f t="array" aca="1" ref="H7036" ca="1">IF(I7036&lt;&gt;"",INDIRECT("'"&amp;I7036&amp;"'!"&amp;J7036),"")</f>
        <v>0</v>
      </c>
      <c r="I7036" s="1510" t="s">
        <v>4998</v>
      </c>
      <c r="J7036" s="1506" t="s">
        <v>6729</v>
      </c>
      <c r="K7036" s="4"/>
    </row>
    <row r="7037" spans="1:11" ht="15">
      <c r="A7037">
        <v>6978</v>
      </c>
      <c r="B7037" s="721">
        <f>'Expenditures 16-24'!I134</f>
        <v>0</v>
      </c>
      <c r="F7037" s="4"/>
      <c r="G7037" s="1" t="b">
        <f t="shared" ca="1" si="111"/>
        <v>1</v>
      </c>
      <c r="H7037" s="1505" cm="1">
        <f t="array" aca="1" ref="H7037" ca="1">IF(I7037&lt;&gt;"",INDIRECT("'"&amp;I7037&amp;"'!"&amp;J7037),"")</f>
        <v>0</v>
      </c>
      <c r="I7037" s="1510" t="s">
        <v>4998</v>
      </c>
      <c r="J7037" s="1506" t="s">
        <v>6730</v>
      </c>
      <c r="K7037" s="4"/>
    </row>
    <row r="7038" spans="1:11" ht="15">
      <c r="A7038">
        <v>6979</v>
      </c>
      <c r="B7038" s="721">
        <f>'Expenditures 16-24'!J134</f>
        <v>0</v>
      </c>
      <c r="F7038" s="4"/>
      <c r="G7038" s="1" t="b">
        <f t="shared" ca="1" si="111"/>
        <v>1</v>
      </c>
      <c r="H7038" s="1505" cm="1">
        <f t="array" aca="1" ref="H7038" ca="1">IF(I7038&lt;&gt;"",INDIRECT("'"&amp;I7038&amp;"'!"&amp;J7038),"")</f>
        <v>0</v>
      </c>
      <c r="I7038" s="1510" t="s">
        <v>4998</v>
      </c>
      <c r="J7038" s="1506" t="s">
        <v>6731</v>
      </c>
      <c r="K7038" s="4"/>
    </row>
    <row r="7039" spans="1:11" ht="15">
      <c r="A7039">
        <v>6980</v>
      </c>
      <c r="B7039" s="721">
        <f>'Revenues 10-15'!J270</f>
        <v>0</v>
      </c>
      <c r="F7039" s="4"/>
      <c r="G7039" s="1" t="b">
        <f t="shared" ca="1" si="111"/>
        <v>1</v>
      </c>
      <c r="H7039" s="1505" cm="1">
        <f t="array" aca="1" ref="H7039" ca="1">IF(I7039&lt;&gt;"",INDIRECT("'"&amp;I7039&amp;"'!"&amp;J7039),"")</f>
        <v>0</v>
      </c>
      <c r="I7039" s="1510" t="s">
        <v>5915</v>
      </c>
      <c r="J7039" s="1506" t="s">
        <v>6732</v>
      </c>
      <c r="K7039" s="4"/>
    </row>
    <row r="7040" spans="1:11" ht="15">
      <c r="A7040">
        <v>6981</v>
      </c>
      <c r="B7040" s="721">
        <f>'Acct Summary 7-9'!J13</f>
        <v>5897488</v>
      </c>
      <c r="F7040" s="4"/>
      <c r="G7040" s="1" t="b">
        <f t="shared" ca="1" si="111"/>
        <v>1</v>
      </c>
      <c r="H7040" s="1505" cm="1">
        <f t="array" aca="1" ref="H7040" ca="1">IF(I7040&lt;&gt;"",INDIRECT("'"&amp;I7040&amp;"'!"&amp;J7040),"")</f>
        <v>5897488</v>
      </c>
      <c r="I7040" s="1510" t="s">
        <v>4986</v>
      </c>
      <c r="J7040" s="1506" t="s">
        <v>5613</v>
      </c>
      <c r="K7040" s="4"/>
    </row>
    <row r="7041" spans="1:11" ht="15">
      <c r="A7041">
        <v>6982</v>
      </c>
      <c r="B7041" s="721">
        <f>'Revenues 10-15'!H9</f>
        <v>0</v>
      </c>
      <c r="F7041" s="4"/>
      <c r="G7041" s="1" t="b">
        <f t="shared" ca="1" si="111"/>
        <v>1</v>
      </c>
      <c r="H7041" s="1505" cm="1">
        <f t="array" aca="1" ref="H7041" ca="1">IF(I7041&lt;&gt;"",INDIRECT("'"&amp;I7041&amp;"'!"&amp;J7041),"")</f>
        <v>0</v>
      </c>
      <c r="I7041" s="1510" t="s">
        <v>5915</v>
      </c>
      <c r="J7041" s="1506" t="s">
        <v>5591</v>
      </c>
      <c r="K7041" s="4"/>
    </row>
    <row r="7042" spans="1:11" ht="15">
      <c r="A7042">
        <v>6983</v>
      </c>
      <c r="B7042" s="721">
        <f>'Revenues 10-15'!D108</f>
        <v>2024</v>
      </c>
      <c r="F7042" s="4"/>
      <c r="G7042" s="1" t="b">
        <f t="shared" ca="1" si="111"/>
        <v>1</v>
      </c>
      <c r="H7042" s="1505" cm="1">
        <f t="array" aca="1" ref="H7042" ca="1">IF(I7042&lt;&gt;"",INDIRECT("'"&amp;I7042&amp;"'!"&amp;J7042),"")</f>
        <v>2024</v>
      </c>
      <c r="I7042" s="1510" t="s">
        <v>5915</v>
      </c>
      <c r="J7042" s="1506" t="s">
        <v>6733</v>
      </c>
      <c r="K7042" s="4"/>
    </row>
    <row r="7043" spans="1:11" ht="15">
      <c r="A7043">
        <v>6984</v>
      </c>
      <c r="B7043" s="721">
        <f>'Revenues 10-15'!E108</f>
        <v>0</v>
      </c>
      <c r="F7043" s="4"/>
      <c r="G7043" s="1" t="b">
        <f t="shared" ca="1" si="111"/>
        <v>1</v>
      </c>
      <c r="H7043" s="1505" cm="1">
        <f t="array" aca="1" ref="H7043" ca="1">IF(I7043&lt;&gt;"",INDIRECT("'"&amp;I7043&amp;"'!"&amp;J7043),"")</f>
        <v>0</v>
      </c>
      <c r="I7043" s="1510" t="s">
        <v>5915</v>
      </c>
      <c r="J7043" s="1506" t="s">
        <v>6734</v>
      </c>
      <c r="K7043" s="4"/>
    </row>
    <row r="7044" spans="1:11" ht="15">
      <c r="A7044">
        <v>6985</v>
      </c>
      <c r="B7044" s="721">
        <f>'Revenues 10-15'!F108</f>
        <v>0</v>
      </c>
      <c r="F7044" s="4"/>
      <c r="G7044" s="1" t="b">
        <f t="shared" ca="1" si="111"/>
        <v>1</v>
      </c>
      <c r="H7044" s="1505" cm="1">
        <f t="array" aca="1" ref="H7044" ca="1">IF(I7044&lt;&gt;"",INDIRECT("'"&amp;I7044&amp;"'!"&amp;J7044),"")</f>
        <v>0</v>
      </c>
      <c r="I7044" s="1510" t="s">
        <v>5915</v>
      </c>
      <c r="J7044" s="1506" t="s">
        <v>6735</v>
      </c>
      <c r="K7044" s="4"/>
    </row>
    <row r="7045" spans="1:11" ht="15">
      <c r="A7045">
        <v>6986</v>
      </c>
      <c r="B7045" s="721">
        <f>'Expenditures 16-24'!H151</f>
        <v>0</v>
      </c>
      <c r="F7045" s="4"/>
      <c r="G7045" s="1" t="b">
        <f t="shared" ca="1" si="111"/>
        <v>1</v>
      </c>
      <c r="H7045" s="1505" cm="1">
        <f t="array" aca="1" ref="H7045" ca="1">IF(I7045&lt;&gt;"",INDIRECT("'"&amp;I7045&amp;"'!"&amp;J7045),"")</f>
        <v>0</v>
      </c>
      <c r="I7045" s="1510" t="s">
        <v>4998</v>
      </c>
      <c r="J7045" s="1506" t="s">
        <v>6411</v>
      </c>
      <c r="K7045" s="4"/>
    </row>
    <row r="7046" spans="1:11" ht="15">
      <c r="A7046">
        <v>6987</v>
      </c>
      <c r="B7046" s="721">
        <f>'Expenditures 16-24'!K151</f>
        <v>0</v>
      </c>
      <c r="F7046" s="4"/>
      <c r="G7046" s="1" t="b">
        <f t="shared" ca="1" si="111"/>
        <v>1</v>
      </c>
      <c r="H7046" s="1505" cm="1">
        <f t="array" aca="1" ref="H7046" ca="1">IF(I7046&lt;&gt;"",INDIRECT("'"&amp;I7046&amp;"'!"&amp;J7046),"")</f>
        <v>0</v>
      </c>
      <c r="I7046" s="1510" t="s">
        <v>4998</v>
      </c>
      <c r="J7046" s="1506" t="s">
        <v>6414</v>
      </c>
      <c r="K7046" s="4"/>
    </row>
    <row r="7047" spans="1:11" ht="15">
      <c r="A7047">
        <v>6988</v>
      </c>
      <c r="B7047" s="721">
        <f>'Expenditures 16-24'!H152</f>
        <v>0</v>
      </c>
      <c r="F7047" s="4"/>
      <c r="G7047" s="1" t="b">
        <f t="shared" ca="1" si="111"/>
        <v>1</v>
      </c>
      <c r="H7047" s="1505" cm="1">
        <f t="array" aca="1" ref="H7047" ca="1">IF(I7047&lt;&gt;"",INDIRECT("'"&amp;I7047&amp;"'!"&amp;J7047),"")</f>
        <v>0</v>
      </c>
      <c r="I7047" s="1510" t="s">
        <v>4998</v>
      </c>
      <c r="J7047" s="1506" t="s">
        <v>6416</v>
      </c>
      <c r="K7047" s="4"/>
    </row>
    <row r="7048" spans="1:11" ht="15">
      <c r="A7048">
        <v>6989</v>
      </c>
      <c r="B7048" s="721">
        <f>'Expenditures 16-24'!K152</f>
        <v>0</v>
      </c>
      <c r="F7048" s="4"/>
      <c r="G7048" s="1" t="b">
        <f t="shared" ca="1" si="111"/>
        <v>1</v>
      </c>
      <c r="H7048" s="1505" cm="1">
        <f t="array" aca="1" ref="H7048" ca="1">IF(I7048&lt;&gt;"",INDIRECT("'"&amp;I7048&amp;"'!"&amp;J7048),"")</f>
        <v>0</v>
      </c>
      <c r="I7048" s="1510" t="s">
        <v>4998</v>
      </c>
      <c r="J7048" s="1506" t="s">
        <v>6419</v>
      </c>
      <c r="K7048" s="4"/>
    </row>
    <row r="7049" spans="1:11" ht="15">
      <c r="A7049">
        <v>6990</v>
      </c>
      <c r="B7049" s="721">
        <f>'Expenditures 16-24'!I155</f>
        <v>649253</v>
      </c>
      <c r="F7049" s="4"/>
      <c r="G7049" s="1" t="b">
        <f t="shared" ca="1" si="111"/>
        <v>1</v>
      </c>
      <c r="H7049" s="1505" cm="1">
        <f t="array" aca="1" ref="H7049" ca="1">IF(I7049&lt;&gt;"",INDIRECT("'"&amp;I7049&amp;"'!"&amp;J7049),"")</f>
        <v>649253</v>
      </c>
      <c r="I7049" s="1510" t="s">
        <v>4998</v>
      </c>
      <c r="J7049" s="1506" t="s">
        <v>6736</v>
      </c>
      <c r="K7049" s="4"/>
    </row>
    <row r="7050" spans="1:11" ht="15">
      <c r="A7050">
        <v>6991</v>
      </c>
      <c r="B7050" s="721">
        <f>'Expenditures 16-24'!J155</f>
        <v>0</v>
      </c>
      <c r="F7050" s="4"/>
      <c r="G7050" s="1" t="b">
        <f t="shared" ca="1" si="111"/>
        <v>1</v>
      </c>
      <c r="H7050" s="1505" cm="1">
        <f t="array" aca="1" ref="H7050" ca="1">IF(I7050&lt;&gt;"",INDIRECT("'"&amp;I7050&amp;"'!"&amp;J7050),"")</f>
        <v>0</v>
      </c>
      <c r="I7050" s="1510" t="s">
        <v>4998</v>
      </c>
      <c r="J7050" s="1506" t="s">
        <v>6737</v>
      </c>
      <c r="K7050" s="4"/>
    </row>
    <row r="7051" spans="1:11" ht="15">
      <c r="A7051">
        <v>6992</v>
      </c>
      <c r="B7051" s="721">
        <f>'Expenditures 16-24'!H164</f>
        <v>0</v>
      </c>
      <c r="F7051" s="4"/>
      <c r="G7051" s="1" t="b">
        <f t="shared" ca="1" si="111"/>
        <v>1</v>
      </c>
      <c r="H7051" s="1505" cm="1">
        <f t="array" aca="1" ref="H7051" ca="1">IF(I7051&lt;&gt;"",INDIRECT("'"&amp;I7051&amp;"'!"&amp;J7051),"")</f>
        <v>0</v>
      </c>
      <c r="I7051" s="1510" t="s">
        <v>4998</v>
      </c>
      <c r="J7051" s="1506" t="s">
        <v>6035</v>
      </c>
      <c r="K7051" s="4"/>
    </row>
    <row r="7052" spans="1:11" ht="15">
      <c r="A7052">
        <v>6993</v>
      </c>
      <c r="B7052" s="721">
        <f>'Revenues 10-15'!J271</f>
        <v>0</v>
      </c>
      <c r="D7052" s="2" t="s">
        <v>111</v>
      </c>
      <c r="F7052" s="4"/>
      <c r="G7052" s="1" t="b">
        <f t="shared" ca="1" si="111"/>
        <v>1</v>
      </c>
      <c r="H7052" s="1505" cm="1">
        <f t="array" aca="1" ref="H7052" ca="1">IF(I7052&lt;&gt;"",INDIRECT("'"&amp;I7052&amp;"'!"&amp;J7052),"")</f>
        <v>0</v>
      </c>
      <c r="I7052" s="1510" t="s">
        <v>5915</v>
      </c>
      <c r="J7052" s="1506" t="s">
        <v>6738</v>
      </c>
      <c r="K7052" s="4"/>
    </row>
    <row r="7053" spans="1:11" ht="15">
      <c r="A7053">
        <v>6994</v>
      </c>
      <c r="B7053" s="721">
        <f>'Revenues 10-15'!J272</f>
        <v>5973995</v>
      </c>
      <c r="D7053" s="2" t="s">
        <v>111</v>
      </c>
      <c r="F7053" s="4"/>
      <c r="G7053" s="1" t="b">
        <f t="shared" ca="1" si="111"/>
        <v>1</v>
      </c>
      <c r="H7053" s="1505" cm="1">
        <f t="array" aca="1" ref="H7053" ca="1">IF(I7053&lt;&gt;"",INDIRECT("'"&amp;I7053&amp;"'!"&amp;J7053),"")</f>
        <v>5973995</v>
      </c>
      <c r="I7053" s="1510" t="s">
        <v>5915</v>
      </c>
      <c r="J7053" s="1506" t="s">
        <v>6739</v>
      </c>
      <c r="K7053" s="4"/>
    </row>
    <row r="7054" spans="1:11" ht="15">
      <c r="A7054" s="5">
        <v>6995</v>
      </c>
      <c r="B7054" s="721"/>
      <c r="D7054" s="2" t="s">
        <v>111</v>
      </c>
      <c r="F7054" s="4" t="s">
        <v>4914</v>
      </c>
      <c r="G7054" s="1" t="b">
        <f t="shared" ca="1" si="111"/>
        <v>1</v>
      </c>
      <c r="H7054" s="1505" t="str" cm="1">
        <f t="array" aca="1" ref="H7054" ca="1">IF(I7054&lt;&gt;"",INDIRECT("'"&amp;I7054&amp;"'!"&amp;J7054),"")</f>
        <v/>
      </c>
      <c r="I7054" s="1510"/>
      <c r="J7054" s="1506"/>
      <c r="K7054" s="4"/>
    </row>
    <row r="7055" spans="1:11" ht="15">
      <c r="A7055">
        <v>6996</v>
      </c>
      <c r="B7055" s="721">
        <f>'Expenditures 16-24'!I184</f>
        <v>0</v>
      </c>
      <c r="F7055" s="4"/>
      <c r="G7055" s="1" t="b">
        <f t="shared" ca="1" si="111"/>
        <v>1</v>
      </c>
      <c r="H7055" s="1505" cm="1">
        <f t="array" aca="1" ref="H7055" ca="1">IF(I7055&lt;&gt;"",INDIRECT("'"&amp;I7055&amp;"'!"&amp;J7055),"")</f>
        <v>0</v>
      </c>
      <c r="I7055" s="1510" t="s">
        <v>4998</v>
      </c>
      <c r="J7055" s="1506" t="s">
        <v>6740</v>
      </c>
      <c r="K7055" s="4"/>
    </row>
    <row r="7056" spans="1:11" ht="15">
      <c r="A7056">
        <v>6997</v>
      </c>
      <c r="B7056" s="721">
        <f>'Expenditures 16-24'!J184</f>
        <v>0</v>
      </c>
      <c r="F7056" s="4"/>
      <c r="G7056" s="1" t="b">
        <f t="shared" ca="1" si="111"/>
        <v>1</v>
      </c>
      <c r="H7056" s="1505" cm="1">
        <f t="array" aca="1" ref="H7056" ca="1">IF(I7056&lt;&gt;"",INDIRECT("'"&amp;I7056&amp;"'!"&amp;J7056),"")</f>
        <v>0</v>
      </c>
      <c r="I7056" s="1510" t="s">
        <v>4998</v>
      </c>
      <c r="J7056" s="1506" t="s">
        <v>6741</v>
      </c>
      <c r="K7056" s="4"/>
    </row>
    <row r="7057" spans="1:11" ht="15">
      <c r="A7057">
        <v>6998</v>
      </c>
      <c r="B7057" s="721">
        <f>'Expenditures 16-24'!I186</f>
        <v>21685</v>
      </c>
      <c r="F7057" s="4"/>
      <c r="G7057" s="1" t="b">
        <f t="shared" ca="1" si="111"/>
        <v>1</v>
      </c>
      <c r="H7057" s="1505" cm="1">
        <f t="array" aca="1" ref="H7057" ca="1">IF(I7057&lt;&gt;"",INDIRECT("'"&amp;I7057&amp;"'!"&amp;J7057),"")</f>
        <v>21685</v>
      </c>
      <c r="I7057" s="1510" t="s">
        <v>4998</v>
      </c>
      <c r="J7057" s="1506" t="s">
        <v>6742</v>
      </c>
      <c r="K7057" s="4"/>
    </row>
    <row r="7058" spans="1:11" ht="15">
      <c r="A7058">
        <v>6999</v>
      </c>
      <c r="B7058" s="721">
        <f>'Expenditures 16-24'!J186</f>
        <v>0</v>
      </c>
      <c r="F7058" s="4"/>
      <c r="G7058" s="1" t="b">
        <f t="shared" ca="1" si="111"/>
        <v>1</v>
      </c>
      <c r="H7058" s="1505" cm="1">
        <f t="array" aca="1" ref="H7058" ca="1">IF(I7058&lt;&gt;"",INDIRECT("'"&amp;I7058&amp;"'!"&amp;J7058),"")</f>
        <v>0</v>
      </c>
      <c r="I7058" s="1510" t="s">
        <v>4998</v>
      </c>
      <c r="J7058" s="1506" t="s">
        <v>6743</v>
      </c>
      <c r="K7058" s="4"/>
    </row>
    <row r="7059" spans="1:11" ht="15">
      <c r="A7059">
        <v>7000</v>
      </c>
      <c r="B7059" s="721">
        <f>'Expenditures 16-24'!I187</f>
        <v>0</v>
      </c>
      <c r="F7059" s="4"/>
      <c r="G7059" s="1" t="b">
        <f t="shared" ca="1" si="111"/>
        <v>1</v>
      </c>
      <c r="H7059" s="1505" cm="1">
        <f t="array" aca="1" ref="H7059" ca="1">IF(I7059&lt;&gt;"",INDIRECT("'"&amp;I7059&amp;"'!"&amp;J7059),"")</f>
        <v>0</v>
      </c>
      <c r="I7059" s="1510" t="s">
        <v>4998</v>
      </c>
      <c r="J7059" s="1506" t="s">
        <v>6744</v>
      </c>
      <c r="K7059" s="4"/>
    </row>
    <row r="7060" spans="1:11" ht="15">
      <c r="A7060">
        <v>7001</v>
      </c>
      <c r="B7060" s="721">
        <f>'Expenditures 16-24'!J187</f>
        <v>0</v>
      </c>
      <c r="F7060" s="4"/>
      <c r="G7060" s="1" t="b">
        <f t="shared" ca="1" si="111"/>
        <v>1</v>
      </c>
      <c r="H7060" s="1505" cm="1">
        <f t="array" aca="1" ref="H7060" ca="1">IF(I7060&lt;&gt;"",INDIRECT("'"&amp;I7060&amp;"'!"&amp;J7060),"")</f>
        <v>0</v>
      </c>
      <c r="I7060" s="1510" t="s">
        <v>4998</v>
      </c>
      <c r="J7060" s="1506" t="s">
        <v>6745</v>
      </c>
      <c r="K7060" s="4"/>
    </row>
    <row r="7061" spans="1:11" ht="15">
      <c r="A7061">
        <v>7002</v>
      </c>
      <c r="B7061" s="721">
        <f>'Expenditures 16-24'!I188</f>
        <v>21685</v>
      </c>
      <c r="F7061" s="4"/>
      <c r="G7061" s="1" t="b">
        <f t="shared" ca="1" si="111"/>
        <v>1</v>
      </c>
      <c r="H7061" s="1505" cm="1">
        <f t="array" aca="1" ref="H7061" ca="1">IF(I7061&lt;&gt;"",INDIRECT("'"&amp;I7061&amp;"'!"&amp;J7061),"")</f>
        <v>21685</v>
      </c>
      <c r="I7061" s="1510" t="s">
        <v>4998</v>
      </c>
      <c r="J7061" s="1506" t="s">
        <v>6746</v>
      </c>
      <c r="K7061" s="4"/>
    </row>
    <row r="7062" spans="1:11" ht="15">
      <c r="A7062">
        <v>7003</v>
      </c>
      <c r="B7062" s="721">
        <f>'Expenditures 16-24'!J188</f>
        <v>0</v>
      </c>
      <c r="F7062" s="4"/>
      <c r="G7062" s="1" t="b">
        <f t="shared" ca="1" si="111"/>
        <v>1</v>
      </c>
      <c r="H7062" s="1505" cm="1">
        <f t="array" aca="1" ref="H7062" ca="1">IF(I7062&lt;&gt;"",INDIRECT("'"&amp;I7062&amp;"'!"&amp;J7062),"")</f>
        <v>0</v>
      </c>
      <c r="I7062" s="1510" t="s">
        <v>4998</v>
      </c>
      <c r="J7062" s="1506" t="s">
        <v>6747</v>
      </c>
      <c r="K7062" s="4"/>
    </row>
    <row r="7063" spans="1:11" ht="15">
      <c r="A7063">
        <v>7004</v>
      </c>
      <c r="B7063" s="721">
        <f>'Expenditures 16-24'!I189</f>
        <v>0</v>
      </c>
      <c r="F7063" s="4"/>
      <c r="G7063" s="1" t="b">
        <f t="shared" ca="1" si="111"/>
        <v>1</v>
      </c>
      <c r="H7063" s="1505" cm="1">
        <f t="array" aca="1" ref="H7063" ca="1">IF(I7063&lt;&gt;"",INDIRECT("'"&amp;I7063&amp;"'!"&amp;J7063),"")</f>
        <v>0</v>
      </c>
      <c r="I7063" s="1510" t="s">
        <v>4998</v>
      </c>
      <c r="J7063" s="1506" t="s">
        <v>6748</v>
      </c>
      <c r="K7063" s="4"/>
    </row>
    <row r="7064" spans="1:11" ht="15">
      <c r="A7064">
        <v>7005</v>
      </c>
      <c r="B7064" s="721">
        <f>'Expenditures 16-24'!J189</f>
        <v>0</v>
      </c>
      <c r="F7064" s="4"/>
      <c r="G7064" s="1" t="b">
        <f t="shared" ca="1" si="111"/>
        <v>1</v>
      </c>
      <c r="H7064" s="1505" cm="1">
        <f t="array" aca="1" ref="H7064" ca="1">IF(I7064&lt;&gt;"",INDIRECT("'"&amp;I7064&amp;"'!"&amp;J7064),"")</f>
        <v>0</v>
      </c>
      <c r="I7064" s="1510" t="s">
        <v>4998</v>
      </c>
      <c r="J7064" s="1506" t="s">
        <v>6749</v>
      </c>
      <c r="K7064" s="4"/>
    </row>
    <row r="7065" spans="1:11" ht="15">
      <c r="A7065">
        <v>7006</v>
      </c>
      <c r="B7065" s="721">
        <f>'Expenditures 16-24'!H209</f>
        <v>0</v>
      </c>
      <c r="F7065" s="4"/>
      <c r="G7065" s="1" t="b">
        <f t="shared" ca="1" si="111"/>
        <v>1</v>
      </c>
      <c r="H7065" s="1505" cm="1">
        <f t="array" aca="1" ref="H7065" ca="1">IF(I7065&lt;&gt;"",INDIRECT("'"&amp;I7065&amp;"'!"&amp;J7065),"")</f>
        <v>0</v>
      </c>
      <c r="I7065" s="1510" t="s">
        <v>4998</v>
      </c>
      <c r="J7065" s="1506" t="s">
        <v>6750</v>
      </c>
      <c r="K7065" s="4"/>
    </row>
    <row r="7066" spans="1:11" ht="15">
      <c r="A7066">
        <v>7007</v>
      </c>
      <c r="B7066" s="721">
        <f>'Expenditures 16-24'!K209</f>
        <v>0</v>
      </c>
      <c r="F7066" s="4"/>
      <c r="G7066" s="1" t="b">
        <f t="shared" ca="1" si="111"/>
        <v>1</v>
      </c>
      <c r="H7066" s="1505" cm="1">
        <f t="array" aca="1" ref="H7066" ca="1">IF(I7066&lt;&gt;"",INDIRECT("'"&amp;I7066&amp;"'!"&amp;J7066),"")</f>
        <v>0</v>
      </c>
      <c r="I7066" s="1510" t="s">
        <v>4998</v>
      </c>
      <c r="J7066" s="1506" t="s">
        <v>6751</v>
      </c>
      <c r="K7066" s="4"/>
    </row>
    <row r="7067" spans="1:11" ht="15">
      <c r="A7067">
        <v>7008</v>
      </c>
      <c r="B7067" s="721">
        <f>'Expenditures 16-24'!H211</f>
        <v>0</v>
      </c>
      <c r="F7067" s="4"/>
      <c r="G7067" s="1" t="b">
        <f t="shared" ca="1" si="111"/>
        <v>1</v>
      </c>
      <c r="H7067" s="1505" cm="1">
        <f t="array" aca="1" ref="H7067" ca="1">IF(I7067&lt;&gt;"",INDIRECT("'"&amp;I7067&amp;"'!"&amp;J7067),"")</f>
        <v>0</v>
      </c>
      <c r="I7067" s="1510" t="s">
        <v>4998</v>
      </c>
      <c r="J7067" s="1506" t="s">
        <v>6752</v>
      </c>
      <c r="K7067" s="4"/>
    </row>
    <row r="7068" spans="1:11" ht="15">
      <c r="A7068">
        <v>7009</v>
      </c>
      <c r="B7068" s="721">
        <f>'Expenditures 16-24'!K211</f>
        <v>0</v>
      </c>
      <c r="F7068" s="4"/>
      <c r="G7068" s="1" t="b">
        <f t="shared" ca="1" si="111"/>
        <v>1</v>
      </c>
      <c r="H7068" s="1505" cm="1">
        <f t="array" aca="1" ref="H7068" ca="1">IF(I7068&lt;&gt;"",INDIRECT("'"&amp;I7068&amp;"'!"&amp;J7068),"")</f>
        <v>0</v>
      </c>
      <c r="I7068" s="1510" t="s">
        <v>4998</v>
      </c>
      <c r="J7068" s="1506" t="s">
        <v>6753</v>
      </c>
      <c r="K7068" s="4"/>
    </row>
    <row r="7069" spans="1:11" ht="15">
      <c r="A7069">
        <v>7010</v>
      </c>
      <c r="B7069" s="721">
        <f>'Expenditures 16-24'!I214</f>
        <v>21685</v>
      </c>
      <c r="F7069" s="4"/>
      <c r="G7069" s="1" t="b">
        <f t="shared" ca="1" si="111"/>
        <v>1</v>
      </c>
      <c r="H7069" s="1505" cm="1">
        <f t="array" aca="1" ref="H7069" ca="1">IF(I7069&lt;&gt;"",INDIRECT("'"&amp;I7069&amp;"'!"&amp;J7069),"")</f>
        <v>21685</v>
      </c>
      <c r="I7069" s="1510" t="s">
        <v>4998</v>
      </c>
      <c r="J7069" s="1506" t="s">
        <v>6754</v>
      </c>
      <c r="K7069" s="4"/>
    </row>
    <row r="7070" spans="1:11" ht="15">
      <c r="A7070">
        <v>7011</v>
      </c>
      <c r="B7070" s="721">
        <f>'Expenditures 16-24'!J214</f>
        <v>0</v>
      </c>
      <c r="F7070" s="4"/>
      <c r="G7070" s="1" t="b">
        <f t="shared" ca="1" si="111"/>
        <v>1</v>
      </c>
      <c r="H7070" s="1505" cm="1">
        <f t="array" aca="1" ref="H7070" ca="1">IF(I7070&lt;&gt;"",INDIRECT("'"&amp;I7070&amp;"'!"&amp;J7070),"")</f>
        <v>0</v>
      </c>
      <c r="I7070" s="1510" t="s">
        <v>4998</v>
      </c>
      <c r="J7070" s="1506" t="s">
        <v>6755</v>
      </c>
      <c r="K7070" s="4"/>
    </row>
    <row r="7071" spans="1:11" ht="15">
      <c r="A7071">
        <v>7012</v>
      </c>
      <c r="B7071" s="721">
        <f>'Expenditures 16-24'!D220</f>
        <v>226964</v>
      </c>
      <c r="F7071" s="4"/>
      <c r="G7071" s="1" t="b">
        <f t="shared" ca="1" si="111"/>
        <v>1</v>
      </c>
      <c r="H7071" s="1505" cm="1">
        <f t="array" aca="1" ref="H7071" ca="1">IF(I7071&lt;&gt;"",INDIRECT("'"&amp;I7071&amp;"'!"&amp;J7071),"")</f>
        <v>226964</v>
      </c>
      <c r="I7071" s="1510" t="s">
        <v>4998</v>
      </c>
      <c r="J7071" s="1506" t="s">
        <v>6168</v>
      </c>
      <c r="K7071" s="4"/>
    </row>
    <row r="7072" spans="1:11" ht="15">
      <c r="A7072">
        <v>7013</v>
      </c>
      <c r="B7072" s="721">
        <f>'Expenditures 16-24'!K220</f>
        <v>226964</v>
      </c>
      <c r="F7072" s="4"/>
      <c r="G7072" s="1" t="b">
        <f t="shared" ref="G7072:G7135" ca="1" si="112">H7072=B7072</f>
        <v>1</v>
      </c>
      <c r="H7072" s="1505" cm="1">
        <f t="array" aca="1" ref="H7072" ca="1">IF(I7072&lt;&gt;"",INDIRECT("'"&amp;I7072&amp;"'!"&amp;J7072),"")</f>
        <v>226964</v>
      </c>
      <c r="I7072" s="1510" t="s">
        <v>4998</v>
      </c>
      <c r="J7072" s="1506" t="s">
        <v>6756</v>
      </c>
      <c r="K7072" s="4"/>
    </row>
    <row r="7073" spans="1:11" ht="15">
      <c r="A7073">
        <v>7014</v>
      </c>
      <c r="B7073" s="721">
        <f>'Expenditures 16-24'!D222</f>
        <v>601182</v>
      </c>
      <c r="F7073" s="4"/>
      <c r="G7073" s="1" t="b">
        <f t="shared" ca="1" si="112"/>
        <v>1</v>
      </c>
      <c r="H7073" s="1505" cm="1">
        <f t="array" aca="1" ref="H7073" ca="1">IF(I7073&lt;&gt;"",INDIRECT("'"&amp;I7073&amp;"'!"&amp;J7073),"")</f>
        <v>601182</v>
      </c>
      <c r="I7073" s="1510" t="s">
        <v>4998</v>
      </c>
      <c r="J7073" s="1506" t="s">
        <v>6169</v>
      </c>
      <c r="K7073" s="4"/>
    </row>
    <row r="7074" spans="1:11" ht="15">
      <c r="A7074">
        <v>7015</v>
      </c>
      <c r="B7074" s="721">
        <f>'Expenditures 16-24'!K222</f>
        <v>601182</v>
      </c>
      <c r="F7074" s="4"/>
      <c r="G7074" s="1" t="b">
        <f t="shared" ca="1" si="112"/>
        <v>1</v>
      </c>
      <c r="H7074" s="1505" cm="1">
        <f t="array" aca="1" ref="H7074" ca="1">IF(I7074&lt;&gt;"",INDIRECT("'"&amp;I7074&amp;"'!"&amp;J7074),"")</f>
        <v>601182</v>
      </c>
      <c r="I7074" s="1510" t="s">
        <v>4998</v>
      </c>
      <c r="J7074" s="1506" t="s">
        <v>6757</v>
      </c>
      <c r="K7074" s="4"/>
    </row>
    <row r="7075" spans="1:11" ht="15">
      <c r="A7075">
        <v>7016</v>
      </c>
      <c r="B7075" s="721">
        <f>'Expenditures 16-24'!D224</f>
        <v>0</v>
      </c>
      <c r="F7075" s="4"/>
      <c r="G7075" s="1" t="b">
        <f t="shared" ca="1" si="112"/>
        <v>1</v>
      </c>
      <c r="H7075" s="1505" cm="1">
        <f t="array" aca="1" ref="H7075" ca="1">IF(I7075&lt;&gt;"",INDIRECT("'"&amp;I7075&amp;"'!"&amp;J7075),"")</f>
        <v>0</v>
      </c>
      <c r="I7075" s="1510" t="s">
        <v>4998</v>
      </c>
      <c r="J7075" s="1506" t="s">
        <v>6170</v>
      </c>
      <c r="K7075" s="4"/>
    </row>
    <row r="7076" spans="1:11" ht="15">
      <c r="A7076">
        <v>7017</v>
      </c>
      <c r="B7076" s="721">
        <f>'Expenditures 16-24'!K224</f>
        <v>0</v>
      </c>
      <c r="F7076" s="4"/>
      <c r="G7076" s="1" t="b">
        <f t="shared" ca="1" si="112"/>
        <v>1</v>
      </c>
      <c r="H7076" s="1505" cm="1">
        <f t="array" aca="1" ref="H7076" ca="1">IF(I7076&lt;&gt;"",INDIRECT("'"&amp;I7076&amp;"'!"&amp;J7076),"")</f>
        <v>0</v>
      </c>
      <c r="I7076" s="1510" t="s">
        <v>4998</v>
      </c>
      <c r="J7076" s="1506" t="s">
        <v>6758</v>
      </c>
      <c r="K7076" s="4"/>
    </row>
    <row r="7077" spans="1:11" ht="15">
      <c r="A7077">
        <v>7018</v>
      </c>
      <c r="B7077" s="721">
        <f>'Expenditures 16-24'!D230</f>
        <v>10776</v>
      </c>
      <c r="F7077" s="4"/>
      <c r="G7077" s="1" t="b">
        <f t="shared" ca="1" si="112"/>
        <v>1</v>
      </c>
      <c r="H7077" s="1505" cm="1">
        <f t="array" aca="1" ref="H7077" ca="1">IF(I7077&lt;&gt;"",INDIRECT("'"&amp;I7077&amp;"'!"&amp;J7077),"")</f>
        <v>10776</v>
      </c>
      <c r="I7077" s="1510" t="s">
        <v>4998</v>
      </c>
      <c r="J7077" s="1506" t="s">
        <v>6467</v>
      </c>
      <c r="K7077" s="4"/>
    </row>
    <row r="7078" spans="1:11" ht="15">
      <c r="A7078">
        <v>7019</v>
      </c>
      <c r="B7078" s="721">
        <f>'Expenditures 16-24'!K230</f>
        <v>10776</v>
      </c>
      <c r="F7078" s="4"/>
      <c r="G7078" s="1" t="b">
        <f t="shared" ca="1" si="112"/>
        <v>1</v>
      </c>
      <c r="H7078" s="1505" cm="1">
        <f t="array" aca="1" ref="H7078" ca="1">IF(I7078&lt;&gt;"",INDIRECT("'"&amp;I7078&amp;"'!"&amp;J7078),"")</f>
        <v>10776</v>
      </c>
      <c r="I7078" s="1510" t="s">
        <v>4998</v>
      </c>
      <c r="J7078" s="1506" t="s">
        <v>6473</v>
      </c>
      <c r="K7078" s="4"/>
    </row>
    <row r="7079" spans="1:11" ht="15">
      <c r="A7079">
        <v>7020</v>
      </c>
      <c r="B7079" s="721">
        <f>'Expenditures 16-24'!D252</f>
        <v>0</v>
      </c>
      <c r="F7079" s="4"/>
      <c r="G7079" s="1" t="b">
        <f t="shared" ca="1" si="112"/>
        <v>1</v>
      </c>
      <c r="H7079" s="1505" cm="1">
        <f t="array" aca="1" ref="H7079" ca="1">IF(I7079&lt;&gt;"",INDIRECT("'"&amp;I7079&amp;"'!"&amp;J7079),"")</f>
        <v>0</v>
      </c>
      <c r="I7079" s="1510" t="s">
        <v>4998</v>
      </c>
      <c r="J7079" s="1506" t="s">
        <v>6601</v>
      </c>
      <c r="K7079" s="4"/>
    </row>
    <row r="7080" spans="1:11" ht="15">
      <c r="A7080">
        <v>7021</v>
      </c>
      <c r="B7080" s="721">
        <f>'Expenditures 16-24'!K252</f>
        <v>0</v>
      </c>
      <c r="F7080" s="4"/>
      <c r="G7080" s="1" t="b">
        <f t="shared" ca="1" si="112"/>
        <v>1</v>
      </c>
      <c r="H7080" s="1505" cm="1">
        <f t="array" aca="1" ref="H7080" ca="1">IF(I7080&lt;&gt;"",INDIRECT("'"&amp;I7080&amp;"'!"&amp;J7080),"")</f>
        <v>0</v>
      </c>
      <c r="I7080" s="1510" t="s">
        <v>4998</v>
      </c>
      <c r="J7080" s="1506" t="s">
        <v>6607</v>
      </c>
      <c r="K7080" s="4"/>
    </row>
    <row r="7081" spans="1:11" ht="15">
      <c r="A7081" s="5">
        <v>7022</v>
      </c>
      <c r="B7081" s="721"/>
      <c r="D7081" s="4" t="s">
        <v>1755</v>
      </c>
      <c r="F7081" s="4" t="s">
        <v>4914</v>
      </c>
      <c r="G7081" s="1" t="b">
        <f t="shared" ca="1" si="112"/>
        <v>1</v>
      </c>
      <c r="H7081" s="1505" t="str" cm="1">
        <f t="array" aca="1" ref="H7081" ca="1">IF(I7081&lt;&gt;"",INDIRECT("'"&amp;I7081&amp;"'!"&amp;J7081),"")</f>
        <v/>
      </c>
      <c r="I7081" s="1510"/>
      <c r="J7081" s="1506"/>
      <c r="K7081" s="4"/>
    </row>
    <row r="7082" spans="1:11" ht="15">
      <c r="A7082" s="5">
        <v>7023</v>
      </c>
      <c r="B7082" s="721"/>
      <c r="D7082" s="4" t="s">
        <v>1755</v>
      </c>
      <c r="F7082" s="4" t="s">
        <v>4914</v>
      </c>
      <c r="G7082" s="1" t="b">
        <f t="shared" ca="1" si="112"/>
        <v>1</v>
      </c>
      <c r="H7082" s="1505" t="str" cm="1">
        <f t="array" aca="1" ref="H7082" ca="1">IF(I7082&lt;&gt;"",INDIRECT("'"&amp;I7082&amp;"'!"&amp;J7082),"")</f>
        <v/>
      </c>
      <c r="I7082" s="1510"/>
      <c r="J7082" s="1506"/>
      <c r="K7082" s="4"/>
    </row>
    <row r="7083" spans="1:11" ht="15">
      <c r="A7083" s="5">
        <v>7024</v>
      </c>
      <c r="B7083" s="721"/>
      <c r="D7083" s="4" t="s">
        <v>1755</v>
      </c>
      <c r="F7083" s="4" t="s">
        <v>4914</v>
      </c>
      <c r="G7083" s="1" t="b">
        <f t="shared" ca="1" si="112"/>
        <v>1</v>
      </c>
      <c r="H7083" s="1505" t="str" cm="1">
        <f t="array" aca="1" ref="H7083" ca="1">IF(I7083&lt;&gt;"",INDIRECT("'"&amp;I7083&amp;"'!"&amp;J7083),"")</f>
        <v/>
      </c>
      <c r="I7083" s="1510"/>
      <c r="J7083" s="1506"/>
      <c r="K7083" s="4"/>
    </row>
    <row r="7084" spans="1:11" ht="15">
      <c r="A7084" s="5">
        <v>7025</v>
      </c>
      <c r="B7084" s="721"/>
      <c r="D7084" s="4" t="s">
        <v>1755</v>
      </c>
      <c r="F7084" s="4" t="s">
        <v>4914</v>
      </c>
      <c r="G7084" s="1" t="b">
        <f t="shared" ca="1" si="112"/>
        <v>1</v>
      </c>
      <c r="H7084" s="1505" t="str" cm="1">
        <f t="array" aca="1" ref="H7084" ca="1">IF(I7084&lt;&gt;"",INDIRECT("'"&amp;I7084&amp;"'!"&amp;J7084),"")</f>
        <v/>
      </c>
      <c r="I7084" s="1510"/>
      <c r="J7084" s="1506"/>
      <c r="K7084" s="4"/>
    </row>
    <row r="7085" spans="1:11" ht="15">
      <c r="A7085" s="5">
        <v>7026</v>
      </c>
      <c r="B7085" s="721"/>
      <c r="D7085" s="4" t="s">
        <v>1755</v>
      </c>
      <c r="F7085" s="4" t="s">
        <v>4914</v>
      </c>
      <c r="G7085" s="1" t="b">
        <f t="shared" ca="1" si="112"/>
        <v>1</v>
      </c>
      <c r="H7085" s="1505" t="str" cm="1">
        <f t="array" aca="1" ref="H7085" ca="1">IF(I7085&lt;&gt;"",INDIRECT("'"&amp;I7085&amp;"'!"&amp;J7085),"")</f>
        <v/>
      </c>
      <c r="I7085" s="1510"/>
      <c r="J7085" s="1506"/>
      <c r="K7085" s="4"/>
    </row>
    <row r="7086" spans="1:11" ht="15">
      <c r="A7086" s="5">
        <v>7027</v>
      </c>
      <c r="B7086" s="721"/>
      <c r="D7086" s="4" t="s">
        <v>1755</v>
      </c>
      <c r="F7086" s="4" t="s">
        <v>4914</v>
      </c>
      <c r="G7086" s="1" t="b">
        <f t="shared" ca="1" si="112"/>
        <v>1</v>
      </c>
      <c r="H7086" s="1505" t="str" cm="1">
        <f t="array" aca="1" ref="H7086" ca="1">IF(I7086&lt;&gt;"",INDIRECT("'"&amp;I7086&amp;"'!"&amp;J7086),"")</f>
        <v/>
      </c>
      <c r="I7086" s="1510"/>
      <c r="J7086" s="1506"/>
      <c r="K7086" s="4"/>
    </row>
    <row r="7087" spans="1:11" ht="15">
      <c r="A7087">
        <v>7028</v>
      </c>
      <c r="B7087" s="721">
        <f>'Expenditures 16-24'!D253</f>
        <v>0</v>
      </c>
      <c r="F7087" s="4"/>
      <c r="G7087" s="1" t="b">
        <f t="shared" ca="1" si="112"/>
        <v>1</v>
      </c>
      <c r="H7087" s="1505" cm="1">
        <f t="array" aca="1" ref="H7087" ca="1">IF(I7087&lt;&gt;"",INDIRECT("'"&amp;I7087&amp;"'!"&amp;J7087),"")</f>
        <v>0</v>
      </c>
      <c r="I7087" s="1510" t="s">
        <v>4998</v>
      </c>
      <c r="J7087" s="1506" t="s">
        <v>6609</v>
      </c>
      <c r="K7087" s="4"/>
    </row>
    <row r="7088" spans="1:11" ht="15">
      <c r="A7088">
        <v>7029</v>
      </c>
      <c r="B7088" s="721">
        <f>'Expenditures 16-24'!K253</f>
        <v>0</v>
      </c>
      <c r="F7088" s="4"/>
      <c r="G7088" s="1" t="b">
        <f t="shared" ca="1" si="112"/>
        <v>1</v>
      </c>
      <c r="H7088" s="1505" cm="1">
        <f t="array" aca="1" ref="H7088" ca="1">IF(I7088&lt;&gt;"",INDIRECT("'"&amp;I7088&amp;"'!"&amp;J7088),"")</f>
        <v>0</v>
      </c>
      <c r="I7088" s="1510" t="s">
        <v>4998</v>
      </c>
      <c r="J7088" s="1506" t="s">
        <v>6615</v>
      </c>
      <c r="K7088" s="4"/>
    </row>
    <row r="7089" spans="1:11" ht="15">
      <c r="A7089" s="5">
        <v>7030</v>
      </c>
      <c r="B7089" s="721"/>
      <c r="D7089" s="4" t="s">
        <v>1755</v>
      </c>
      <c r="F7089" s="4" t="s">
        <v>4914</v>
      </c>
      <c r="G7089" s="1" t="b">
        <f t="shared" ca="1" si="112"/>
        <v>1</v>
      </c>
      <c r="H7089" s="1505" t="str" cm="1">
        <f t="array" aca="1" ref="H7089" ca="1">IF(I7089&lt;&gt;"",INDIRECT("'"&amp;I7089&amp;"'!"&amp;J7089),"")</f>
        <v/>
      </c>
      <c r="I7089" s="1510"/>
      <c r="J7089" s="1506"/>
      <c r="K7089" s="4"/>
    </row>
    <row r="7090" spans="1:11" ht="15">
      <c r="A7090" s="5">
        <v>7031</v>
      </c>
      <c r="B7090" s="721"/>
      <c r="D7090" s="4" t="s">
        <v>1755</v>
      </c>
      <c r="F7090" s="4" t="s">
        <v>4914</v>
      </c>
      <c r="G7090" s="1" t="b">
        <f t="shared" ca="1" si="112"/>
        <v>1</v>
      </c>
      <c r="H7090" s="1505" t="str" cm="1">
        <f t="array" aca="1" ref="H7090" ca="1">IF(I7090&lt;&gt;"",INDIRECT("'"&amp;I7090&amp;"'!"&amp;J7090),"")</f>
        <v/>
      </c>
      <c r="I7090" s="1510"/>
      <c r="J7090" s="1506"/>
      <c r="K7090" s="4"/>
    </row>
    <row r="7091" spans="1:11" ht="15">
      <c r="A7091" s="5">
        <v>7032</v>
      </c>
      <c r="B7091" s="721"/>
      <c r="D7091" s="4" t="s">
        <v>1755</v>
      </c>
      <c r="F7091" s="4" t="s">
        <v>4914</v>
      </c>
      <c r="G7091" s="1" t="b">
        <f t="shared" ca="1" si="112"/>
        <v>1</v>
      </c>
      <c r="H7091" s="1505" t="str" cm="1">
        <f t="array" aca="1" ref="H7091" ca="1">IF(I7091&lt;&gt;"",INDIRECT("'"&amp;I7091&amp;"'!"&amp;J7091),"")</f>
        <v/>
      </c>
      <c r="I7091" s="1510"/>
      <c r="J7091" s="1506"/>
      <c r="K7091" s="4"/>
    </row>
    <row r="7092" spans="1:11" ht="15">
      <c r="A7092" s="5">
        <v>7033</v>
      </c>
      <c r="B7092" s="721"/>
      <c r="D7092" s="4" t="s">
        <v>1755</v>
      </c>
      <c r="F7092" s="4" t="s">
        <v>4914</v>
      </c>
      <c r="G7092" s="1" t="b">
        <f t="shared" ca="1" si="112"/>
        <v>1</v>
      </c>
      <c r="H7092" s="1505" t="str" cm="1">
        <f t="array" aca="1" ref="H7092" ca="1">IF(I7092&lt;&gt;"",INDIRECT("'"&amp;I7092&amp;"'!"&amp;J7092),"")</f>
        <v/>
      </c>
      <c r="I7092" s="1510"/>
      <c r="J7092" s="1506"/>
      <c r="K7092" s="4"/>
    </row>
    <row r="7093" spans="1:11" ht="15">
      <c r="A7093" s="5">
        <v>7034</v>
      </c>
      <c r="B7093" s="721"/>
      <c r="D7093" s="4" t="s">
        <v>1755</v>
      </c>
      <c r="F7093" s="4" t="s">
        <v>4914</v>
      </c>
      <c r="G7093" s="1" t="b">
        <f t="shared" ca="1" si="112"/>
        <v>1</v>
      </c>
      <c r="H7093" s="1505" t="str" cm="1">
        <f t="array" aca="1" ref="H7093" ca="1">IF(I7093&lt;&gt;"",INDIRECT("'"&amp;I7093&amp;"'!"&amp;J7093),"")</f>
        <v/>
      </c>
      <c r="I7093" s="1510"/>
      <c r="J7093" s="1506"/>
      <c r="K7093" s="4"/>
    </row>
    <row r="7094" spans="1:11" ht="15">
      <c r="A7094" s="5">
        <v>7035</v>
      </c>
      <c r="B7094" s="721"/>
      <c r="D7094" s="4" t="s">
        <v>1755</v>
      </c>
      <c r="F7094" s="4" t="s">
        <v>4914</v>
      </c>
      <c r="G7094" s="1" t="b">
        <f t="shared" ca="1" si="112"/>
        <v>1</v>
      </c>
      <c r="H7094" s="1505" t="str" cm="1">
        <f t="array" aca="1" ref="H7094" ca="1">IF(I7094&lt;&gt;"",INDIRECT("'"&amp;I7094&amp;"'!"&amp;J7094),"")</f>
        <v/>
      </c>
      <c r="I7094" s="1510"/>
      <c r="J7094" s="1506"/>
      <c r="K7094" s="4"/>
    </row>
    <row r="7095" spans="1:11" ht="15">
      <c r="A7095" s="5">
        <v>7036</v>
      </c>
      <c r="B7095" s="721"/>
      <c r="D7095" s="4" t="s">
        <v>1755</v>
      </c>
      <c r="F7095" s="4" t="s">
        <v>4914</v>
      </c>
      <c r="G7095" s="1" t="b">
        <f t="shared" ca="1" si="112"/>
        <v>1</v>
      </c>
      <c r="H7095" s="1505" t="str" cm="1">
        <f t="array" aca="1" ref="H7095" ca="1">IF(I7095&lt;&gt;"",INDIRECT("'"&amp;I7095&amp;"'!"&amp;J7095),"")</f>
        <v/>
      </c>
      <c r="I7095" s="1510"/>
      <c r="J7095" s="1506"/>
      <c r="K7095" s="4"/>
    </row>
    <row r="7096" spans="1:11" ht="15">
      <c r="A7096" s="5">
        <v>7037</v>
      </c>
      <c r="B7096" s="721"/>
      <c r="D7096" s="4" t="s">
        <v>1755</v>
      </c>
      <c r="F7096" s="4" t="s">
        <v>4914</v>
      </c>
      <c r="G7096" s="1" t="b">
        <f t="shared" ca="1" si="112"/>
        <v>1</v>
      </c>
      <c r="H7096" s="1505" t="str" cm="1">
        <f t="array" aca="1" ref="H7096" ca="1">IF(I7096&lt;&gt;"",INDIRECT("'"&amp;I7096&amp;"'!"&amp;J7096),"")</f>
        <v/>
      </c>
      <c r="I7096" s="1510"/>
      <c r="J7096" s="1506"/>
      <c r="K7096" s="4"/>
    </row>
    <row r="7097" spans="1:11" ht="15">
      <c r="A7097">
        <v>7038</v>
      </c>
      <c r="B7097" s="721">
        <f>'Expenditures 16-24'!I298</f>
        <v>0</v>
      </c>
      <c r="F7097" s="4"/>
      <c r="G7097" s="1" t="b">
        <f t="shared" ca="1" si="112"/>
        <v>1</v>
      </c>
      <c r="H7097" s="1505" cm="1">
        <f t="array" aca="1" ref="H7097" ca="1">IF(I7097&lt;&gt;"",INDIRECT("'"&amp;I7097&amp;"'!"&amp;J7097),"")</f>
        <v>0</v>
      </c>
      <c r="I7097" s="1510" t="s">
        <v>4998</v>
      </c>
      <c r="J7097" s="1506" t="s">
        <v>6759</v>
      </c>
      <c r="K7097" s="4"/>
    </row>
    <row r="7098" spans="1:11" ht="15">
      <c r="A7098">
        <v>7039</v>
      </c>
      <c r="B7098" s="721">
        <f>'Expenditures 16-24'!J298</f>
        <v>0</v>
      </c>
      <c r="F7098" s="4"/>
      <c r="G7098" s="1" t="b">
        <f t="shared" ca="1" si="112"/>
        <v>1</v>
      </c>
      <c r="H7098" s="1505" cm="1">
        <f t="array" aca="1" ref="H7098" ca="1">IF(I7098&lt;&gt;"",INDIRECT("'"&amp;I7098&amp;"'!"&amp;J7098),"")</f>
        <v>0</v>
      </c>
      <c r="I7098" s="1510" t="s">
        <v>4998</v>
      </c>
      <c r="J7098" s="1506" t="s">
        <v>6760</v>
      </c>
      <c r="K7098" s="4"/>
    </row>
    <row r="7099" spans="1:11" ht="15">
      <c r="A7099">
        <v>7040</v>
      </c>
      <c r="B7099" s="721">
        <f>'Expenditures 16-24'!I299</f>
        <v>0</v>
      </c>
      <c r="F7099" s="4"/>
      <c r="G7099" s="1" t="b">
        <f t="shared" ca="1" si="112"/>
        <v>1</v>
      </c>
      <c r="H7099" s="1505" cm="1">
        <f t="array" aca="1" ref="H7099" ca="1">IF(I7099&lt;&gt;"",INDIRECT("'"&amp;I7099&amp;"'!"&amp;J7099),"")</f>
        <v>0</v>
      </c>
      <c r="I7099" s="1510" t="s">
        <v>4998</v>
      </c>
      <c r="J7099" s="1506" t="s">
        <v>6761</v>
      </c>
      <c r="K7099" s="4"/>
    </row>
    <row r="7100" spans="1:11" ht="15">
      <c r="A7100">
        <v>7041</v>
      </c>
      <c r="B7100" s="721">
        <f>'Expenditures 16-24'!J299</f>
        <v>0</v>
      </c>
      <c r="F7100" s="4"/>
      <c r="G7100" s="1" t="b">
        <f t="shared" ca="1" si="112"/>
        <v>1</v>
      </c>
      <c r="H7100" s="1505" cm="1">
        <f t="array" aca="1" ref="H7100" ca="1">IF(I7100&lt;&gt;"",INDIRECT("'"&amp;I7100&amp;"'!"&amp;J7100),"")</f>
        <v>0</v>
      </c>
      <c r="I7100" s="1510" t="s">
        <v>4998</v>
      </c>
      <c r="J7100" s="1506" t="s">
        <v>6762</v>
      </c>
      <c r="K7100" s="4"/>
    </row>
    <row r="7101" spans="1:11" ht="15">
      <c r="A7101">
        <v>7042</v>
      </c>
      <c r="B7101" s="721">
        <f>'Expenditures 16-24'!I300</f>
        <v>0</v>
      </c>
      <c r="F7101" s="4"/>
      <c r="G7101" s="1" t="b">
        <f t="shared" ca="1" si="112"/>
        <v>1</v>
      </c>
      <c r="H7101" s="1505" cm="1">
        <f t="array" aca="1" ref="H7101" ca="1">IF(I7101&lt;&gt;"",INDIRECT("'"&amp;I7101&amp;"'!"&amp;J7101),"")</f>
        <v>0</v>
      </c>
      <c r="I7101" s="1510" t="s">
        <v>4998</v>
      </c>
      <c r="J7101" s="1506" t="s">
        <v>6763</v>
      </c>
      <c r="K7101" s="4"/>
    </row>
    <row r="7102" spans="1:11" ht="15">
      <c r="A7102">
        <v>7043</v>
      </c>
      <c r="B7102" s="721">
        <f>'Expenditures 16-24'!J300</f>
        <v>0</v>
      </c>
      <c r="F7102" s="4"/>
      <c r="G7102" s="1" t="b">
        <f t="shared" ca="1" si="112"/>
        <v>1</v>
      </c>
      <c r="H7102" s="1505" cm="1">
        <f t="array" aca="1" ref="H7102" ca="1">IF(I7102&lt;&gt;"",INDIRECT("'"&amp;I7102&amp;"'!"&amp;J7102),"")</f>
        <v>0</v>
      </c>
      <c r="I7102" s="1510" t="s">
        <v>4998</v>
      </c>
      <c r="J7102" s="1506" t="s">
        <v>6764</v>
      </c>
      <c r="K7102" s="4"/>
    </row>
    <row r="7103" spans="1:11" ht="15">
      <c r="A7103">
        <v>7044</v>
      </c>
      <c r="B7103" s="721">
        <f>'Expenditures 16-24'!E303</f>
        <v>0</v>
      </c>
      <c r="F7103" s="4"/>
      <c r="G7103" s="1" t="b">
        <f t="shared" ca="1" si="112"/>
        <v>1</v>
      </c>
      <c r="H7103" s="1505" cm="1">
        <f t="array" aca="1" ref="H7103" ca="1">IF(I7103&lt;&gt;"",INDIRECT("'"&amp;I7103&amp;"'!"&amp;J7103),"")</f>
        <v>0</v>
      </c>
      <c r="I7103" s="1510" t="s">
        <v>4998</v>
      </c>
      <c r="J7103" s="1506" t="s">
        <v>6765</v>
      </c>
      <c r="K7103" s="4"/>
    </row>
    <row r="7104" spans="1:11" ht="15">
      <c r="A7104">
        <v>7045</v>
      </c>
      <c r="B7104" s="721">
        <f>'Expenditures 16-24'!H303</f>
        <v>0</v>
      </c>
      <c r="F7104" s="4"/>
      <c r="G7104" s="1" t="b">
        <f t="shared" ca="1" si="112"/>
        <v>1</v>
      </c>
      <c r="H7104" s="1505" cm="1">
        <f t="array" aca="1" ref="H7104" ca="1">IF(I7104&lt;&gt;"",INDIRECT("'"&amp;I7104&amp;"'!"&amp;J7104),"")</f>
        <v>0</v>
      </c>
      <c r="I7104" s="1510" t="s">
        <v>4998</v>
      </c>
      <c r="J7104" s="1506" t="s">
        <v>6766</v>
      </c>
      <c r="K7104" s="4"/>
    </row>
    <row r="7105" spans="1:11" ht="15">
      <c r="A7105">
        <v>7046</v>
      </c>
      <c r="B7105" s="721">
        <f>'Expenditures 16-24'!K303</f>
        <v>0</v>
      </c>
      <c r="F7105" s="4"/>
      <c r="G7105" s="1" t="b">
        <f t="shared" ca="1" si="112"/>
        <v>1</v>
      </c>
      <c r="H7105" s="1505" cm="1">
        <f t="array" aca="1" ref="H7105" ca="1">IF(I7105&lt;&gt;"",INDIRECT("'"&amp;I7105&amp;"'!"&amp;J7105),"")</f>
        <v>0</v>
      </c>
      <c r="I7105" s="1510" t="s">
        <v>4998</v>
      </c>
      <c r="J7105" s="1506" t="s">
        <v>6767</v>
      </c>
      <c r="K7105" s="4"/>
    </row>
    <row r="7106" spans="1:11" ht="15">
      <c r="A7106">
        <v>7047</v>
      </c>
      <c r="B7106" s="721">
        <f>'Expenditures 16-24'!E304</f>
        <v>0</v>
      </c>
      <c r="F7106" s="4"/>
      <c r="G7106" s="1" t="b">
        <f t="shared" ca="1" si="112"/>
        <v>1</v>
      </c>
      <c r="H7106" s="1505" cm="1">
        <f t="array" aca="1" ref="H7106" ca="1">IF(I7106&lt;&gt;"",INDIRECT("'"&amp;I7106&amp;"'!"&amp;J7106),"")</f>
        <v>0</v>
      </c>
      <c r="I7106" s="1510" t="s">
        <v>4998</v>
      </c>
      <c r="J7106" s="1506" t="s">
        <v>6768</v>
      </c>
      <c r="K7106" s="4"/>
    </row>
    <row r="7107" spans="1:11" ht="15">
      <c r="A7107">
        <v>7048</v>
      </c>
      <c r="B7107" s="721">
        <f>'Expenditures 16-24'!H304</f>
        <v>0</v>
      </c>
      <c r="F7107" s="4"/>
      <c r="G7107" s="1" t="b">
        <f t="shared" ca="1" si="112"/>
        <v>1</v>
      </c>
      <c r="H7107" s="1505" cm="1">
        <f t="array" aca="1" ref="H7107" ca="1">IF(I7107&lt;&gt;"",INDIRECT("'"&amp;I7107&amp;"'!"&amp;J7107),"")</f>
        <v>0</v>
      </c>
      <c r="I7107" s="1510" t="s">
        <v>4998</v>
      </c>
      <c r="J7107" s="1506" t="s">
        <v>6769</v>
      </c>
      <c r="K7107" s="4"/>
    </row>
    <row r="7108" spans="1:11" ht="15">
      <c r="A7108">
        <v>7049</v>
      </c>
      <c r="B7108" s="721">
        <f>'Expenditures 16-24'!E305</f>
        <v>0</v>
      </c>
      <c r="F7108" s="4"/>
      <c r="G7108" s="1" t="b">
        <f t="shared" ca="1" si="112"/>
        <v>1</v>
      </c>
      <c r="H7108" s="1505" cm="1">
        <f t="array" aca="1" ref="H7108" ca="1">IF(I7108&lt;&gt;"",INDIRECT("'"&amp;I7108&amp;"'!"&amp;J7108),"")</f>
        <v>0</v>
      </c>
      <c r="I7108" s="1510" t="s">
        <v>4998</v>
      </c>
      <c r="J7108" s="1506" t="s">
        <v>6770</v>
      </c>
      <c r="K7108" s="4"/>
    </row>
    <row r="7109" spans="1:11" ht="15">
      <c r="A7109">
        <v>7050</v>
      </c>
      <c r="B7109" s="721">
        <f>'Expenditures 16-24'!H305</f>
        <v>0</v>
      </c>
      <c r="F7109" s="4"/>
      <c r="G7109" s="1" t="b">
        <f t="shared" ca="1" si="112"/>
        <v>1</v>
      </c>
      <c r="H7109" s="1505" cm="1">
        <f t="array" aca="1" ref="H7109" ca="1">IF(I7109&lt;&gt;"",INDIRECT("'"&amp;I7109&amp;"'!"&amp;J7109),"")</f>
        <v>0</v>
      </c>
      <c r="I7109" s="1510" t="s">
        <v>4998</v>
      </c>
      <c r="J7109" s="1506" t="s">
        <v>6771</v>
      </c>
      <c r="K7109" s="4"/>
    </row>
    <row r="7110" spans="1:11" ht="15">
      <c r="A7110">
        <v>7051</v>
      </c>
      <c r="B7110" s="721">
        <f>'Expenditures 16-24'!E306</f>
        <v>0</v>
      </c>
      <c r="F7110" s="4"/>
      <c r="G7110" s="1" t="b">
        <f t="shared" ca="1" si="112"/>
        <v>1</v>
      </c>
      <c r="H7110" s="1505" cm="1">
        <f t="array" aca="1" ref="H7110" ca="1">IF(I7110&lt;&gt;"",INDIRECT("'"&amp;I7110&amp;"'!"&amp;J7110),"")</f>
        <v>0</v>
      </c>
      <c r="I7110" s="1510" t="s">
        <v>4998</v>
      </c>
      <c r="J7110" s="1506" t="s">
        <v>6772</v>
      </c>
      <c r="K7110" s="4"/>
    </row>
    <row r="7111" spans="1:11" ht="15">
      <c r="A7111">
        <v>7052</v>
      </c>
      <c r="B7111" s="721">
        <f>'Expenditures 16-24'!H306</f>
        <v>0</v>
      </c>
      <c r="F7111" s="4"/>
      <c r="G7111" s="1" t="b">
        <f t="shared" ca="1" si="112"/>
        <v>1</v>
      </c>
      <c r="H7111" s="1505" cm="1">
        <f t="array" aca="1" ref="H7111" ca="1">IF(I7111&lt;&gt;"",INDIRECT("'"&amp;I7111&amp;"'!"&amp;J7111),"")</f>
        <v>0</v>
      </c>
      <c r="I7111" s="1510" t="s">
        <v>4998</v>
      </c>
      <c r="J7111" s="1506" t="s">
        <v>6773</v>
      </c>
      <c r="K7111" s="4"/>
    </row>
    <row r="7112" spans="1:11" ht="15">
      <c r="A7112">
        <v>7053</v>
      </c>
      <c r="B7112" s="721">
        <f>'Expenditures 16-24'!E307</f>
        <v>0</v>
      </c>
      <c r="F7112" s="4"/>
      <c r="G7112" s="1" t="b">
        <f t="shared" ca="1" si="112"/>
        <v>1</v>
      </c>
      <c r="H7112" s="1505" cm="1">
        <f t="array" aca="1" ref="H7112" ca="1">IF(I7112&lt;&gt;"",INDIRECT("'"&amp;I7112&amp;"'!"&amp;J7112),"")</f>
        <v>0</v>
      </c>
      <c r="I7112" s="1510" t="s">
        <v>4998</v>
      </c>
      <c r="J7112" s="1506" t="s">
        <v>6774</v>
      </c>
      <c r="K7112" s="4"/>
    </row>
    <row r="7113" spans="1:11" ht="15">
      <c r="A7113">
        <v>7054</v>
      </c>
      <c r="B7113" s="721">
        <f>'Expenditures 16-24'!H307</f>
        <v>0</v>
      </c>
      <c r="F7113" s="4"/>
      <c r="G7113" s="1" t="b">
        <f t="shared" ca="1" si="112"/>
        <v>1</v>
      </c>
      <c r="H7113" s="1505" cm="1">
        <f t="array" aca="1" ref="H7113" ca="1">IF(I7113&lt;&gt;"",INDIRECT("'"&amp;I7113&amp;"'!"&amp;J7113),"")</f>
        <v>0</v>
      </c>
      <c r="I7113" s="1510" t="s">
        <v>4998</v>
      </c>
      <c r="J7113" s="1506" t="s">
        <v>6775</v>
      </c>
      <c r="K7113" s="4"/>
    </row>
    <row r="7114" spans="1:11" ht="15">
      <c r="A7114">
        <v>7055</v>
      </c>
      <c r="B7114" s="721">
        <f>'Expenditures 16-24'!I309</f>
        <v>0</v>
      </c>
      <c r="F7114" s="4"/>
      <c r="G7114" s="1" t="b">
        <f t="shared" ca="1" si="112"/>
        <v>1</v>
      </c>
      <c r="H7114" s="1505" cm="1">
        <f t="array" aca="1" ref="H7114" ca="1">IF(I7114&lt;&gt;"",INDIRECT("'"&amp;I7114&amp;"'!"&amp;J7114),"")</f>
        <v>0</v>
      </c>
      <c r="I7114" s="1510" t="s">
        <v>4998</v>
      </c>
      <c r="J7114" s="1506" t="s">
        <v>6776</v>
      </c>
      <c r="K7114" s="4"/>
    </row>
    <row r="7115" spans="1:11" ht="15">
      <c r="A7115">
        <v>7056</v>
      </c>
      <c r="B7115" s="721">
        <f>'Expenditures 16-24'!J309</f>
        <v>0</v>
      </c>
      <c r="F7115" s="4"/>
      <c r="G7115" s="1" t="b">
        <f t="shared" ca="1" si="112"/>
        <v>1</v>
      </c>
      <c r="H7115" s="1505" cm="1">
        <f t="array" aca="1" ref="H7115" ca="1">IF(I7115&lt;&gt;"",INDIRECT("'"&amp;I7115&amp;"'!"&amp;J7115),"")</f>
        <v>0</v>
      </c>
      <c r="I7115" s="1510" t="s">
        <v>4998</v>
      </c>
      <c r="J7115" s="1506" t="s">
        <v>6777</v>
      </c>
      <c r="K7115" s="4"/>
    </row>
    <row r="7116" spans="1:11" ht="15">
      <c r="A7116">
        <v>7057</v>
      </c>
      <c r="B7116" s="721">
        <f>'Expenditures 16-24'!C363</f>
        <v>0</v>
      </c>
      <c r="F7116" s="4"/>
      <c r="G7116" s="1" t="b">
        <f t="shared" ca="1" si="112"/>
        <v>1</v>
      </c>
      <c r="H7116" s="1505" cm="1">
        <f t="array" aca="1" ref="H7116" ca="1">IF(I7116&lt;&gt;"",INDIRECT("'"&amp;I7116&amp;"'!"&amp;J7116),"")</f>
        <v>0</v>
      </c>
      <c r="I7116" s="1510" t="s">
        <v>4998</v>
      </c>
      <c r="J7116" s="1506" t="s">
        <v>6778</v>
      </c>
      <c r="K7116" s="4"/>
    </row>
    <row r="7117" spans="1:11" ht="15">
      <c r="A7117">
        <v>7058</v>
      </c>
      <c r="B7117" s="721">
        <f>'Expenditures 16-24'!D363</f>
        <v>0</v>
      </c>
      <c r="F7117" s="4"/>
      <c r="G7117" s="1" t="b">
        <f t="shared" ca="1" si="112"/>
        <v>1</v>
      </c>
      <c r="H7117" s="1505" cm="1">
        <f t="array" aca="1" ref="H7117" ca="1">IF(I7117&lt;&gt;"",INDIRECT("'"&amp;I7117&amp;"'!"&amp;J7117),"")</f>
        <v>0</v>
      </c>
      <c r="I7117" s="1510" t="s">
        <v>4998</v>
      </c>
      <c r="J7117" s="1506" t="s">
        <v>6779</v>
      </c>
      <c r="K7117" s="4"/>
    </row>
    <row r="7118" spans="1:11" ht="15">
      <c r="A7118">
        <v>7059</v>
      </c>
      <c r="B7118" s="721">
        <f>'Expenditures 16-24'!E363</f>
        <v>75899</v>
      </c>
      <c r="F7118" s="4"/>
      <c r="G7118" s="1" t="b">
        <f t="shared" ca="1" si="112"/>
        <v>1</v>
      </c>
      <c r="H7118" s="1505" cm="1">
        <f t="array" aca="1" ref="H7118" ca="1">IF(I7118&lt;&gt;"",INDIRECT("'"&amp;I7118&amp;"'!"&amp;J7118),"")</f>
        <v>75899</v>
      </c>
      <c r="I7118" s="1510" t="s">
        <v>4998</v>
      </c>
      <c r="J7118" s="1506" t="s">
        <v>6780</v>
      </c>
      <c r="K7118" s="4"/>
    </row>
    <row r="7119" spans="1:11" ht="15">
      <c r="A7119">
        <v>7060</v>
      </c>
      <c r="B7119" s="721">
        <f>'Expenditures 16-24'!F363</f>
        <v>0</v>
      </c>
      <c r="F7119" s="4"/>
      <c r="G7119" s="1" t="b">
        <f t="shared" ca="1" si="112"/>
        <v>1</v>
      </c>
      <c r="H7119" s="1505" cm="1">
        <f t="array" aca="1" ref="H7119" ca="1">IF(I7119&lt;&gt;"",INDIRECT("'"&amp;I7119&amp;"'!"&amp;J7119),"")</f>
        <v>0</v>
      </c>
      <c r="I7119" s="1510" t="s">
        <v>4998</v>
      </c>
      <c r="J7119" s="1506" t="s">
        <v>6781</v>
      </c>
      <c r="K7119" s="4"/>
    </row>
    <row r="7120" spans="1:11" ht="15">
      <c r="A7120">
        <v>7061</v>
      </c>
      <c r="B7120" s="721">
        <f>'Expenditures 16-24'!G363</f>
        <v>0</v>
      </c>
      <c r="F7120" s="4"/>
      <c r="G7120" s="1" t="b">
        <f t="shared" ca="1" si="112"/>
        <v>1</v>
      </c>
      <c r="H7120" s="1505" cm="1">
        <f t="array" aca="1" ref="H7120" ca="1">IF(I7120&lt;&gt;"",INDIRECT("'"&amp;I7120&amp;"'!"&amp;J7120),"")</f>
        <v>0</v>
      </c>
      <c r="I7120" s="1510" t="s">
        <v>4998</v>
      </c>
      <c r="J7120" s="1506" t="s">
        <v>6782</v>
      </c>
      <c r="K7120" s="4"/>
    </row>
    <row r="7121" spans="1:11" ht="15">
      <c r="A7121">
        <v>7062</v>
      </c>
      <c r="B7121" s="721">
        <f>'Expenditures 16-24'!H363</f>
        <v>0</v>
      </c>
      <c r="F7121" s="4"/>
      <c r="G7121" s="1" t="b">
        <f t="shared" ca="1" si="112"/>
        <v>1</v>
      </c>
      <c r="H7121" s="1505" cm="1">
        <f t="array" aca="1" ref="H7121" ca="1">IF(I7121&lt;&gt;"",INDIRECT("'"&amp;I7121&amp;"'!"&amp;J7121),"")</f>
        <v>0</v>
      </c>
      <c r="I7121" s="1510" t="s">
        <v>4998</v>
      </c>
      <c r="J7121" s="1506" t="s">
        <v>6783</v>
      </c>
      <c r="K7121" s="4"/>
    </row>
    <row r="7122" spans="1:11" ht="15">
      <c r="A7122">
        <v>7063</v>
      </c>
      <c r="B7122" s="721">
        <f>'Expenditures 16-24'!I363</f>
        <v>0</v>
      </c>
      <c r="F7122" s="4"/>
      <c r="G7122" s="1" t="b">
        <f t="shared" ca="1" si="112"/>
        <v>1</v>
      </c>
      <c r="H7122" s="1505" cm="1">
        <f t="array" aca="1" ref="H7122" ca="1">IF(I7122&lt;&gt;"",INDIRECT("'"&amp;I7122&amp;"'!"&amp;J7122),"")</f>
        <v>0</v>
      </c>
      <c r="I7122" s="1510" t="s">
        <v>4998</v>
      </c>
      <c r="J7122" s="1506" t="s">
        <v>6784</v>
      </c>
      <c r="K7122" s="4"/>
    </row>
    <row r="7123" spans="1:11" ht="15">
      <c r="A7123">
        <v>7064</v>
      </c>
      <c r="B7123" s="721">
        <f>'Expenditures 16-24'!J363</f>
        <v>0</v>
      </c>
      <c r="F7123" s="4"/>
      <c r="G7123" s="1" t="b">
        <f t="shared" ca="1" si="112"/>
        <v>1</v>
      </c>
      <c r="H7123" s="1505" cm="1">
        <f t="array" aca="1" ref="H7123" ca="1">IF(I7123&lt;&gt;"",INDIRECT("'"&amp;I7123&amp;"'!"&amp;J7123),"")</f>
        <v>0</v>
      </c>
      <c r="I7123" s="1510" t="s">
        <v>4998</v>
      </c>
      <c r="J7123" s="1506" t="s">
        <v>6785</v>
      </c>
      <c r="K7123" s="4"/>
    </row>
    <row r="7124" spans="1:11" ht="15">
      <c r="A7124">
        <v>7065</v>
      </c>
      <c r="B7124" s="721">
        <f>'Expenditures 16-24'!K363</f>
        <v>75899</v>
      </c>
      <c r="F7124" s="4"/>
      <c r="G7124" s="1" t="b">
        <f t="shared" ca="1" si="112"/>
        <v>1</v>
      </c>
      <c r="H7124" s="1505" cm="1">
        <f t="array" aca="1" ref="H7124" ca="1">IF(I7124&lt;&gt;"",INDIRECT("'"&amp;I7124&amp;"'!"&amp;J7124),"")</f>
        <v>75899</v>
      </c>
      <c r="I7124" s="1510" t="s">
        <v>4998</v>
      </c>
      <c r="J7124" s="1506" t="s">
        <v>6786</v>
      </c>
      <c r="K7124" s="4"/>
    </row>
    <row r="7125" spans="1:11" ht="15">
      <c r="A7125" s="5">
        <v>7066</v>
      </c>
      <c r="B7125" s="721"/>
      <c r="F7125" s="4" t="s">
        <v>4914</v>
      </c>
      <c r="G7125" s="1" t="b">
        <f t="shared" ca="1" si="112"/>
        <v>1</v>
      </c>
      <c r="H7125" s="1505" t="str" cm="1">
        <f t="array" aca="1" ref="H7125" ca="1">IF(I7125&lt;&gt;"",INDIRECT("'"&amp;I7125&amp;"'!"&amp;J7125),"")</f>
        <v/>
      </c>
      <c r="I7125" s="1510"/>
      <c r="J7125" s="1506"/>
      <c r="K7125" s="4"/>
    </row>
    <row r="7126" spans="1:11" ht="15">
      <c r="A7126" s="5">
        <v>7067</v>
      </c>
      <c r="B7126" s="721"/>
      <c r="F7126" s="4" t="s">
        <v>4914</v>
      </c>
      <c r="G7126" s="1" t="b">
        <f t="shared" ca="1" si="112"/>
        <v>1</v>
      </c>
      <c r="H7126" s="1505" t="str" cm="1">
        <f t="array" aca="1" ref="H7126" ca="1">IF(I7126&lt;&gt;"",INDIRECT("'"&amp;I7126&amp;"'!"&amp;J7126),"")</f>
        <v/>
      </c>
      <c r="I7126" s="1510"/>
      <c r="J7126" s="1506"/>
      <c r="K7126" s="4"/>
    </row>
    <row r="7127" spans="1:11" ht="15">
      <c r="A7127" s="5">
        <v>7068</v>
      </c>
      <c r="B7127" s="721"/>
      <c r="F7127" s="4" t="s">
        <v>4914</v>
      </c>
      <c r="G7127" s="1" t="b">
        <f t="shared" ca="1" si="112"/>
        <v>1</v>
      </c>
      <c r="H7127" s="1505" t="str" cm="1">
        <f t="array" aca="1" ref="H7127" ca="1">IF(I7127&lt;&gt;"",INDIRECT("'"&amp;I7127&amp;"'!"&amp;J7127),"")</f>
        <v/>
      </c>
      <c r="I7127" s="1510"/>
      <c r="J7127" s="1506"/>
      <c r="K7127" s="4"/>
    </row>
    <row r="7128" spans="1:11" ht="15">
      <c r="A7128" s="5">
        <v>7069</v>
      </c>
      <c r="B7128" s="721"/>
      <c r="F7128" s="4" t="s">
        <v>4914</v>
      </c>
      <c r="G7128" s="1" t="b">
        <f t="shared" ca="1" si="112"/>
        <v>1</v>
      </c>
      <c r="H7128" s="1505" t="str" cm="1">
        <f t="array" aca="1" ref="H7128" ca="1">IF(I7128&lt;&gt;"",INDIRECT("'"&amp;I7128&amp;"'!"&amp;J7128),"")</f>
        <v/>
      </c>
      <c r="I7128" s="1510"/>
      <c r="J7128" s="1506"/>
      <c r="K7128" s="4"/>
    </row>
    <row r="7129" spans="1:11" ht="15">
      <c r="A7129" s="5">
        <v>7070</v>
      </c>
      <c r="B7129" s="721"/>
      <c r="F7129" s="4" t="s">
        <v>4914</v>
      </c>
      <c r="G7129" s="1" t="b">
        <f t="shared" ca="1" si="112"/>
        <v>1</v>
      </c>
      <c r="H7129" s="1505" t="str" cm="1">
        <f t="array" aca="1" ref="H7129" ca="1">IF(I7129&lt;&gt;"",INDIRECT("'"&amp;I7129&amp;"'!"&amp;J7129),"")</f>
        <v/>
      </c>
      <c r="I7129" s="1510"/>
      <c r="J7129" s="1506"/>
      <c r="K7129" s="4"/>
    </row>
    <row r="7130" spans="1:11" ht="15">
      <c r="A7130" s="5">
        <v>7071</v>
      </c>
      <c r="B7130" s="721"/>
      <c r="F7130" s="4" t="s">
        <v>4914</v>
      </c>
      <c r="G7130" s="1" t="b">
        <f t="shared" ca="1" si="112"/>
        <v>1</v>
      </c>
      <c r="H7130" s="1505" t="str" cm="1">
        <f t="array" aca="1" ref="H7130" ca="1">IF(I7130&lt;&gt;"",INDIRECT("'"&amp;I7130&amp;"'!"&amp;J7130),"")</f>
        <v/>
      </c>
      <c r="I7130" s="1510"/>
      <c r="J7130" s="1506"/>
      <c r="K7130" s="4"/>
    </row>
    <row r="7131" spans="1:11" ht="15">
      <c r="A7131" s="5">
        <v>7072</v>
      </c>
      <c r="B7131" s="721"/>
      <c r="F7131" s="4" t="s">
        <v>4914</v>
      </c>
      <c r="G7131" s="1" t="b">
        <f t="shared" ca="1" si="112"/>
        <v>1</v>
      </c>
      <c r="H7131" s="1505" t="str" cm="1">
        <f t="array" aca="1" ref="H7131" ca="1">IF(I7131&lt;&gt;"",INDIRECT("'"&amp;I7131&amp;"'!"&amp;J7131),"")</f>
        <v/>
      </c>
      <c r="I7131" s="1510"/>
      <c r="J7131" s="1506"/>
      <c r="K7131" s="4"/>
    </row>
    <row r="7132" spans="1:11" ht="15">
      <c r="A7132" s="5">
        <v>7073</v>
      </c>
      <c r="B7132" s="721"/>
      <c r="F7132" s="4" t="s">
        <v>4914</v>
      </c>
      <c r="G7132" s="1" t="b">
        <f t="shared" ca="1" si="112"/>
        <v>1</v>
      </c>
      <c r="H7132" s="1505" t="str" cm="1">
        <f t="array" aca="1" ref="H7132" ca="1">IF(I7132&lt;&gt;"",INDIRECT("'"&amp;I7132&amp;"'!"&amp;J7132),"")</f>
        <v/>
      </c>
      <c r="I7132" s="1510"/>
      <c r="J7132" s="1506"/>
      <c r="K7132" s="4"/>
    </row>
    <row r="7133" spans="1:11" ht="15">
      <c r="A7133" s="5">
        <v>7074</v>
      </c>
      <c r="B7133" s="721"/>
      <c r="F7133" s="4" t="s">
        <v>4914</v>
      </c>
      <c r="G7133" s="1" t="b">
        <f t="shared" ca="1" si="112"/>
        <v>1</v>
      </c>
      <c r="H7133" s="1505" t="str" cm="1">
        <f t="array" aca="1" ref="H7133" ca="1">IF(I7133&lt;&gt;"",INDIRECT("'"&amp;I7133&amp;"'!"&amp;J7133),"")</f>
        <v/>
      </c>
      <c r="I7133" s="1510"/>
      <c r="J7133" s="1506"/>
      <c r="K7133" s="4"/>
    </row>
    <row r="7134" spans="1:11" ht="15">
      <c r="A7134" s="5">
        <v>7075</v>
      </c>
      <c r="B7134" s="721"/>
      <c r="F7134" s="4" t="s">
        <v>4914</v>
      </c>
      <c r="G7134" s="1" t="b">
        <f t="shared" ca="1" si="112"/>
        <v>1</v>
      </c>
      <c r="H7134" s="1505" t="str" cm="1">
        <f t="array" aca="1" ref="H7134" ca="1">IF(I7134&lt;&gt;"",INDIRECT("'"&amp;I7134&amp;"'!"&amp;J7134),"")</f>
        <v/>
      </c>
      <c r="I7134" s="1510"/>
      <c r="J7134" s="1506"/>
      <c r="K7134" s="4"/>
    </row>
    <row r="7135" spans="1:11" ht="15">
      <c r="A7135" s="5">
        <v>7076</v>
      </c>
      <c r="B7135" s="721"/>
      <c r="F7135" s="4" t="s">
        <v>4914</v>
      </c>
      <c r="G7135" s="1" t="b">
        <f t="shared" ca="1" si="112"/>
        <v>1</v>
      </c>
      <c r="H7135" s="1505" t="str" cm="1">
        <f t="array" aca="1" ref="H7135" ca="1">IF(I7135&lt;&gt;"",INDIRECT("'"&amp;I7135&amp;"'!"&amp;J7135),"")</f>
        <v/>
      </c>
      <c r="I7135" s="1510"/>
      <c r="J7135" s="1506"/>
      <c r="K7135" s="4"/>
    </row>
    <row r="7136" spans="1:11" ht="15">
      <c r="A7136" s="5">
        <v>7077</v>
      </c>
      <c r="B7136" s="721"/>
      <c r="F7136" s="4" t="s">
        <v>4914</v>
      </c>
      <c r="G7136" s="1" t="b">
        <f t="shared" ref="G7136:G7199" ca="1" si="113">H7136=B7136</f>
        <v>1</v>
      </c>
      <c r="H7136" s="1505" t="str" cm="1">
        <f t="array" aca="1" ref="H7136" ca="1">IF(I7136&lt;&gt;"",INDIRECT("'"&amp;I7136&amp;"'!"&amp;J7136),"")</f>
        <v/>
      </c>
      <c r="I7136" s="1510"/>
      <c r="J7136" s="1506"/>
      <c r="K7136" s="4"/>
    </row>
    <row r="7137" spans="1:11" ht="15">
      <c r="A7137" s="5">
        <v>7078</v>
      </c>
      <c r="B7137" s="721"/>
      <c r="F7137" s="4" t="s">
        <v>4914</v>
      </c>
      <c r="G7137" s="1" t="b">
        <f t="shared" ca="1" si="113"/>
        <v>1</v>
      </c>
      <c r="H7137" s="1505" t="str" cm="1">
        <f t="array" aca="1" ref="H7137" ca="1">IF(I7137&lt;&gt;"",INDIRECT("'"&amp;I7137&amp;"'!"&amp;J7137),"")</f>
        <v/>
      </c>
      <c r="I7137" s="1510"/>
      <c r="J7137" s="1506"/>
      <c r="K7137" s="4"/>
    </row>
    <row r="7138" spans="1:11" ht="15">
      <c r="A7138" s="5">
        <v>7079</v>
      </c>
      <c r="B7138" s="721"/>
      <c r="F7138" s="4" t="s">
        <v>4914</v>
      </c>
      <c r="G7138" s="1" t="b">
        <f t="shared" ca="1" si="113"/>
        <v>1</v>
      </c>
      <c r="H7138" s="1505" t="str" cm="1">
        <f t="array" aca="1" ref="H7138" ca="1">IF(I7138&lt;&gt;"",INDIRECT("'"&amp;I7138&amp;"'!"&amp;J7138),"")</f>
        <v/>
      </c>
      <c r="I7138" s="1510"/>
      <c r="J7138" s="1506"/>
      <c r="K7138" s="4"/>
    </row>
    <row r="7139" spans="1:11" ht="15">
      <c r="A7139" s="5">
        <v>7080</v>
      </c>
      <c r="B7139" s="721"/>
      <c r="F7139" s="4" t="s">
        <v>4914</v>
      </c>
      <c r="G7139" s="1" t="b">
        <f t="shared" ca="1" si="113"/>
        <v>1</v>
      </c>
      <c r="H7139" s="1505" t="str" cm="1">
        <f t="array" aca="1" ref="H7139" ca="1">IF(I7139&lt;&gt;"",INDIRECT("'"&amp;I7139&amp;"'!"&amp;J7139),"")</f>
        <v/>
      </c>
      <c r="I7139" s="1510"/>
      <c r="J7139" s="1506"/>
      <c r="K7139" s="4"/>
    </row>
    <row r="7140" spans="1:11" ht="15">
      <c r="A7140" s="5">
        <v>7081</v>
      </c>
      <c r="B7140" s="721"/>
      <c r="F7140" s="4" t="s">
        <v>4914</v>
      </c>
      <c r="G7140" s="1" t="b">
        <f t="shared" ca="1" si="113"/>
        <v>1</v>
      </c>
      <c r="H7140" s="1505" t="str" cm="1">
        <f t="array" aca="1" ref="H7140" ca="1">IF(I7140&lt;&gt;"",INDIRECT("'"&amp;I7140&amp;"'!"&amp;J7140),"")</f>
        <v/>
      </c>
      <c r="I7140" s="1510"/>
      <c r="J7140" s="1506"/>
      <c r="K7140" s="4"/>
    </row>
    <row r="7141" spans="1:11" ht="15">
      <c r="A7141" s="5">
        <v>7082</v>
      </c>
      <c r="B7141" s="721"/>
      <c r="F7141" s="4" t="s">
        <v>4914</v>
      </c>
      <c r="G7141" s="1" t="b">
        <f t="shared" ca="1" si="113"/>
        <v>1</v>
      </c>
      <c r="H7141" s="1505" t="str" cm="1">
        <f t="array" aca="1" ref="H7141" ca="1">IF(I7141&lt;&gt;"",INDIRECT("'"&amp;I7141&amp;"'!"&amp;J7141),"")</f>
        <v/>
      </c>
      <c r="I7141" s="1510"/>
      <c r="J7141" s="1506"/>
      <c r="K7141" s="4"/>
    </row>
    <row r="7142" spans="1:11" ht="15">
      <c r="A7142" s="5">
        <v>7083</v>
      </c>
      <c r="B7142" s="721"/>
      <c r="F7142" s="4" t="s">
        <v>4914</v>
      </c>
      <c r="G7142" s="1" t="b">
        <f t="shared" ca="1" si="113"/>
        <v>1</v>
      </c>
      <c r="H7142" s="1505" t="str" cm="1">
        <f t="array" aca="1" ref="H7142" ca="1">IF(I7142&lt;&gt;"",INDIRECT("'"&amp;I7142&amp;"'!"&amp;J7142),"")</f>
        <v/>
      </c>
      <c r="I7142" s="1510"/>
      <c r="J7142" s="1506"/>
      <c r="K7142" s="4"/>
    </row>
    <row r="7143" spans="1:11" ht="15">
      <c r="A7143" s="5">
        <v>7084</v>
      </c>
      <c r="B7143" s="721"/>
      <c r="F7143" s="4" t="s">
        <v>4914</v>
      </c>
      <c r="G7143" s="1" t="b">
        <f t="shared" ca="1" si="113"/>
        <v>1</v>
      </c>
      <c r="H7143" s="1505" t="str" cm="1">
        <f t="array" aca="1" ref="H7143" ca="1">IF(I7143&lt;&gt;"",INDIRECT("'"&amp;I7143&amp;"'!"&amp;J7143),"")</f>
        <v/>
      </c>
      <c r="I7143" s="1510"/>
      <c r="J7143" s="1506"/>
      <c r="K7143" s="4"/>
    </row>
    <row r="7144" spans="1:11" ht="15">
      <c r="A7144" s="5">
        <v>7085</v>
      </c>
      <c r="B7144" s="721"/>
      <c r="F7144" s="4" t="s">
        <v>4914</v>
      </c>
      <c r="G7144" s="1" t="b">
        <f t="shared" ca="1" si="113"/>
        <v>1</v>
      </c>
      <c r="H7144" s="1505" t="str" cm="1">
        <f t="array" aca="1" ref="H7144" ca="1">IF(I7144&lt;&gt;"",INDIRECT("'"&amp;I7144&amp;"'!"&amp;J7144),"")</f>
        <v/>
      </c>
      <c r="I7144" s="1510"/>
      <c r="J7144" s="1506"/>
      <c r="K7144" s="4"/>
    </row>
    <row r="7145" spans="1:11" ht="15">
      <c r="A7145" s="5">
        <v>7086</v>
      </c>
      <c r="B7145" s="721"/>
      <c r="F7145" s="4" t="s">
        <v>4914</v>
      </c>
      <c r="G7145" s="1" t="b">
        <f t="shared" ca="1" si="113"/>
        <v>1</v>
      </c>
      <c r="H7145" s="1505" t="str" cm="1">
        <f t="array" aca="1" ref="H7145" ca="1">IF(I7145&lt;&gt;"",INDIRECT("'"&amp;I7145&amp;"'!"&amp;J7145),"")</f>
        <v/>
      </c>
      <c r="I7145" s="1510"/>
      <c r="J7145" s="1506"/>
      <c r="K7145" s="4"/>
    </row>
    <row r="7146" spans="1:11" ht="15">
      <c r="A7146" s="5">
        <v>7087</v>
      </c>
      <c r="B7146" s="721"/>
      <c r="F7146" s="4" t="s">
        <v>4914</v>
      </c>
      <c r="G7146" s="1" t="b">
        <f t="shared" ca="1" si="113"/>
        <v>1</v>
      </c>
      <c r="H7146" s="1505" t="str" cm="1">
        <f t="array" aca="1" ref="H7146" ca="1">IF(I7146&lt;&gt;"",INDIRECT("'"&amp;I7146&amp;"'!"&amp;J7146),"")</f>
        <v/>
      </c>
      <c r="I7146" s="1510"/>
      <c r="J7146" s="1506"/>
      <c r="K7146" s="4"/>
    </row>
    <row r="7147" spans="1:11" ht="15">
      <c r="A7147" s="5">
        <v>7088</v>
      </c>
      <c r="B7147" s="721"/>
      <c r="F7147" s="4" t="s">
        <v>4914</v>
      </c>
      <c r="G7147" s="1" t="b">
        <f t="shared" ca="1" si="113"/>
        <v>1</v>
      </c>
      <c r="H7147" s="1505" t="str" cm="1">
        <f t="array" aca="1" ref="H7147" ca="1">IF(I7147&lt;&gt;"",INDIRECT("'"&amp;I7147&amp;"'!"&amp;J7147),"")</f>
        <v/>
      </c>
      <c r="I7147" s="1510"/>
      <c r="J7147" s="1506"/>
      <c r="K7147" s="4"/>
    </row>
    <row r="7148" spans="1:11" ht="15">
      <c r="A7148" s="5">
        <v>7089</v>
      </c>
      <c r="B7148" s="721"/>
      <c r="F7148" s="4" t="s">
        <v>4914</v>
      </c>
      <c r="G7148" s="1" t="b">
        <f t="shared" ca="1" si="113"/>
        <v>1</v>
      </c>
      <c r="H7148" s="1505" t="str" cm="1">
        <f t="array" aca="1" ref="H7148" ca="1">IF(I7148&lt;&gt;"",INDIRECT("'"&amp;I7148&amp;"'!"&amp;J7148),"")</f>
        <v/>
      </c>
      <c r="I7148" s="1510"/>
      <c r="J7148" s="1506"/>
      <c r="K7148" s="4"/>
    </row>
    <row r="7149" spans="1:11" ht="15">
      <c r="A7149" s="5">
        <v>7090</v>
      </c>
      <c r="B7149" s="721"/>
      <c r="F7149" s="4" t="s">
        <v>4914</v>
      </c>
      <c r="G7149" s="1" t="b">
        <f t="shared" ca="1" si="113"/>
        <v>1</v>
      </c>
      <c r="H7149" s="1505" t="str" cm="1">
        <f t="array" aca="1" ref="H7149" ca="1">IF(I7149&lt;&gt;"",INDIRECT("'"&amp;I7149&amp;"'!"&amp;J7149),"")</f>
        <v/>
      </c>
      <c r="I7149" s="1510"/>
      <c r="J7149" s="1506"/>
      <c r="K7149" s="4"/>
    </row>
    <row r="7150" spans="1:11" ht="15">
      <c r="A7150" s="5">
        <v>7091</v>
      </c>
      <c r="B7150" s="721"/>
      <c r="F7150" s="4" t="s">
        <v>4914</v>
      </c>
      <c r="G7150" s="1" t="b">
        <f t="shared" ca="1" si="113"/>
        <v>1</v>
      </c>
      <c r="H7150" s="1505" t="str" cm="1">
        <f t="array" aca="1" ref="H7150" ca="1">IF(I7150&lt;&gt;"",INDIRECT("'"&amp;I7150&amp;"'!"&amp;J7150),"")</f>
        <v/>
      </c>
      <c r="I7150" s="1510"/>
      <c r="J7150" s="1506"/>
      <c r="K7150" s="4"/>
    </row>
    <row r="7151" spans="1:11" ht="15">
      <c r="A7151" s="5">
        <v>7092</v>
      </c>
      <c r="B7151" s="721"/>
      <c r="F7151" s="4" t="s">
        <v>4914</v>
      </c>
      <c r="G7151" s="1" t="b">
        <f t="shared" ca="1" si="113"/>
        <v>1</v>
      </c>
      <c r="H7151" s="1505" t="str" cm="1">
        <f t="array" aca="1" ref="H7151" ca="1">IF(I7151&lt;&gt;"",INDIRECT("'"&amp;I7151&amp;"'!"&amp;J7151),"")</f>
        <v/>
      </c>
      <c r="I7151" s="1510"/>
      <c r="J7151" s="1506"/>
      <c r="K7151" s="4"/>
    </row>
    <row r="7152" spans="1:11" ht="15">
      <c r="A7152">
        <v>7093</v>
      </c>
      <c r="B7152" s="721">
        <f>'Expenditures 16-24'!C364</f>
        <v>0</v>
      </c>
      <c r="F7152" s="4"/>
      <c r="G7152" s="1" t="b">
        <f t="shared" ca="1" si="113"/>
        <v>1</v>
      </c>
      <c r="H7152" s="1505" cm="1">
        <f t="array" aca="1" ref="H7152" ca="1">IF(I7152&lt;&gt;"",INDIRECT("'"&amp;I7152&amp;"'!"&amp;J7152),"")</f>
        <v>0</v>
      </c>
      <c r="I7152" s="1510" t="s">
        <v>4998</v>
      </c>
      <c r="J7152" s="1506" t="s">
        <v>6787</v>
      </c>
      <c r="K7152" s="4"/>
    </row>
    <row r="7153" spans="1:11" ht="15">
      <c r="A7153">
        <v>7094</v>
      </c>
      <c r="B7153" s="721">
        <f>'Expenditures 16-24'!D364</f>
        <v>0</v>
      </c>
      <c r="F7153" s="4"/>
      <c r="G7153" s="1" t="b">
        <f t="shared" ca="1" si="113"/>
        <v>1</v>
      </c>
      <c r="H7153" s="1505" cm="1">
        <f t="array" aca="1" ref="H7153" ca="1">IF(I7153&lt;&gt;"",INDIRECT("'"&amp;I7153&amp;"'!"&amp;J7153),"")</f>
        <v>0</v>
      </c>
      <c r="I7153" s="1510" t="s">
        <v>4998</v>
      </c>
      <c r="J7153" s="1506" t="s">
        <v>6788</v>
      </c>
      <c r="K7153" s="4"/>
    </row>
    <row r="7154" spans="1:11" ht="15">
      <c r="A7154">
        <v>7095</v>
      </c>
      <c r="B7154" s="721">
        <f>'Expenditures 16-24'!E364</f>
        <v>0</v>
      </c>
      <c r="F7154" s="4"/>
      <c r="G7154" s="1" t="b">
        <f t="shared" ca="1" si="113"/>
        <v>1</v>
      </c>
      <c r="H7154" s="1505" cm="1">
        <f t="array" aca="1" ref="H7154" ca="1">IF(I7154&lt;&gt;"",INDIRECT("'"&amp;I7154&amp;"'!"&amp;J7154),"")</f>
        <v>0</v>
      </c>
      <c r="I7154" s="1510" t="s">
        <v>4998</v>
      </c>
      <c r="J7154" s="1506" t="s">
        <v>6789</v>
      </c>
      <c r="K7154" s="4"/>
    </row>
    <row r="7155" spans="1:11" ht="15">
      <c r="A7155">
        <v>7096</v>
      </c>
      <c r="B7155" s="721">
        <f>'Expenditures 16-24'!F364</f>
        <v>0</v>
      </c>
      <c r="F7155" s="4"/>
      <c r="G7155" s="1" t="b">
        <f t="shared" ca="1" si="113"/>
        <v>1</v>
      </c>
      <c r="H7155" s="1505" cm="1">
        <f t="array" aca="1" ref="H7155" ca="1">IF(I7155&lt;&gt;"",INDIRECT("'"&amp;I7155&amp;"'!"&amp;J7155),"")</f>
        <v>0</v>
      </c>
      <c r="I7155" s="1510" t="s">
        <v>4998</v>
      </c>
      <c r="J7155" s="1506" t="s">
        <v>6790</v>
      </c>
      <c r="K7155" s="4"/>
    </row>
    <row r="7156" spans="1:11" ht="15">
      <c r="A7156">
        <v>7097</v>
      </c>
      <c r="B7156" s="721">
        <f>'Expenditures 16-24'!G364</f>
        <v>0</v>
      </c>
      <c r="F7156" s="4"/>
      <c r="G7156" s="1" t="b">
        <f t="shared" ca="1" si="113"/>
        <v>1</v>
      </c>
      <c r="H7156" s="1505" cm="1">
        <f t="array" aca="1" ref="H7156" ca="1">IF(I7156&lt;&gt;"",INDIRECT("'"&amp;I7156&amp;"'!"&amp;J7156),"")</f>
        <v>0</v>
      </c>
      <c r="I7156" s="1510" t="s">
        <v>4998</v>
      </c>
      <c r="J7156" s="1506" t="s">
        <v>6791</v>
      </c>
      <c r="K7156" s="4"/>
    </row>
    <row r="7157" spans="1:11" ht="15">
      <c r="A7157">
        <v>7098</v>
      </c>
      <c r="B7157" s="721">
        <f>'Expenditures 16-24'!H364</f>
        <v>0</v>
      </c>
      <c r="F7157" s="4"/>
      <c r="G7157" s="1" t="b">
        <f t="shared" ca="1" si="113"/>
        <v>1</v>
      </c>
      <c r="H7157" s="1505" cm="1">
        <f t="array" aca="1" ref="H7157" ca="1">IF(I7157&lt;&gt;"",INDIRECT("'"&amp;I7157&amp;"'!"&amp;J7157),"")</f>
        <v>0</v>
      </c>
      <c r="I7157" s="1510" t="s">
        <v>4998</v>
      </c>
      <c r="J7157" s="1506" t="s">
        <v>6792</v>
      </c>
      <c r="K7157" s="4"/>
    </row>
    <row r="7158" spans="1:11" ht="15">
      <c r="A7158">
        <v>7099</v>
      </c>
      <c r="B7158" s="721">
        <f>'Expenditures 16-24'!I364</f>
        <v>0</v>
      </c>
      <c r="F7158" s="4"/>
      <c r="G7158" s="1" t="b">
        <f t="shared" ca="1" si="113"/>
        <v>1</v>
      </c>
      <c r="H7158" s="1505" cm="1">
        <f t="array" aca="1" ref="H7158" ca="1">IF(I7158&lt;&gt;"",INDIRECT("'"&amp;I7158&amp;"'!"&amp;J7158),"")</f>
        <v>0</v>
      </c>
      <c r="I7158" s="1510" t="s">
        <v>4998</v>
      </c>
      <c r="J7158" s="1506" t="s">
        <v>6793</v>
      </c>
      <c r="K7158" s="4"/>
    </row>
    <row r="7159" spans="1:11" ht="15">
      <c r="A7159">
        <v>7100</v>
      </c>
      <c r="B7159" s="721">
        <f>'Expenditures 16-24'!J364</f>
        <v>0</v>
      </c>
      <c r="F7159" s="4"/>
      <c r="G7159" s="1" t="b">
        <f t="shared" ca="1" si="113"/>
        <v>1</v>
      </c>
      <c r="H7159" s="1505" cm="1">
        <f t="array" aca="1" ref="H7159" ca="1">IF(I7159&lt;&gt;"",INDIRECT("'"&amp;I7159&amp;"'!"&amp;J7159),"")</f>
        <v>0</v>
      </c>
      <c r="I7159" s="1510" t="s">
        <v>4998</v>
      </c>
      <c r="J7159" s="1506" t="s">
        <v>6794</v>
      </c>
      <c r="K7159" s="4"/>
    </row>
    <row r="7160" spans="1:11" ht="15">
      <c r="A7160">
        <v>7101</v>
      </c>
      <c r="B7160" s="721">
        <f>'Expenditures 16-24'!K364</f>
        <v>0</v>
      </c>
      <c r="F7160" s="4"/>
      <c r="G7160" s="1" t="b">
        <f t="shared" ca="1" si="113"/>
        <v>1</v>
      </c>
      <c r="H7160" s="1505" cm="1">
        <f t="array" aca="1" ref="H7160" ca="1">IF(I7160&lt;&gt;"",INDIRECT("'"&amp;I7160&amp;"'!"&amp;J7160),"")</f>
        <v>0</v>
      </c>
      <c r="I7160" s="1510" t="s">
        <v>4998</v>
      </c>
      <c r="J7160" s="1506" t="s">
        <v>6795</v>
      </c>
      <c r="K7160" s="4"/>
    </row>
    <row r="7161" spans="1:11" ht="15">
      <c r="A7161" s="5">
        <v>7102</v>
      </c>
      <c r="B7161" s="721"/>
      <c r="F7161" s="4" t="s">
        <v>4914</v>
      </c>
      <c r="G7161" s="1" t="b">
        <f t="shared" ca="1" si="113"/>
        <v>1</v>
      </c>
      <c r="H7161" s="1505" t="str" cm="1">
        <f t="array" aca="1" ref="H7161" ca="1">IF(I7161&lt;&gt;"",INDIRECT("'"&amp;I7161&amp;"'!"&amp;J7161),"")</f>
        <v/>
      </c>
      <c r="I7161" s="1510"/>
      <c r="J7161" s="1506"/>
      <c r="K7161" s="4"/>
    </row>
    <row r="7162" spans="1:11" ht="15">
      <c r="A7162" s="5">
        <v>7103</v>
      </c>
      <c r="B7162" s="721"/>
      <c r="F7162" s="4" t="s">
        <v>4914</v>
      </c>
      <c r="G7162" s="1" t="b">
        <f t="shared" ca="1" si="113"/>
        <v>1</v>
      </c>
      <c r="H7162" s="1505" t="str" cm="1">
        <f t="array" aca="1" ref="H7162" ca="1">IF(I7162&lt;&gt;"",INDIRECT("'"&amp;I7162&amp;"'!"&amp;J7162),"")</f>
        <v/>
      </c>
      <c r="I7162" s="1510"/>
      <c r="J7162" s="1506"/>
      <c r="K7162" s="4"/>
    </row>
    <row r="7163" spans="1:11" ht="15">
      <c r="A7163" s="5">
        <v>7104</v>
      </c>
      <c r="B7163" s="721"/>
      <c r="F7163" s="4" t="s">
        <v>4914</v>
      </c>
      <c r="G7163" s="1" t="b">
        <f t="shared" ca="1" si="113"/>
        <v>1</v>
      </c>
      <c r="H7163" s="1505" t="str" cm="1">
        <f t="array" aca="1" ref="H7163" ca="1">IF(I7163&lt;&gt;"",INDIRECT("'"&amp;I7163&amp;"'!"&amp;J7163),"")</f>
        <v/>
      </c>
      <c r="I7163" s="1510"/>
      <c r="J7163" s="1506"/>
      <c r="K7163" s="4"/>
    </row>
    <row r="7164" spans="1:11" ht="15">
      <c r="A7164" s="5">
        <v>7105</v>
      </c>
      <c r="B7164" s="721"/>
      <c r="F7164" s="4" t="s">
        <v>4914</v>
      </c>
      <c r="G7164" s="1" t="b">
        <f t="shared" ca="1" si="113"/>
        <v>1</v>
      </c>
      <c r="H7164" s="1505" t="str" cm="1">
        <f t="array" aca="1" ref="H7164" ca="1">IF(I7164&lt;&gt;"",INDIRECT("'"&amp;I7164&amp;"'!"&amp;J7164),"")</f>
        <v/>
      </c>
      <c r="I7164" s="1510"/>
      <c r="J7164" s="1506"/>
      <c r="K7164" s="4"/>
    </row>
    <row r="7165" spans="1:11" ht="15">
      <c r="A7165" s="5">
        <v>7106</v>
      </c>
      <c r="B7165" s="721"/>
      <c r="F7165" s="4" t="s">
        <v>4914</v>
      </c>
      <c r="G7165" s="1" t="b">
        <f t="shared" ca="1" si="113"/>
        <v>1</v>
      </c>
      <c r="H7165" s="1505" t="str" cm="1">
        <f t="array" aca="1" ref="H7165" ca="1">IF(I7165&lt;&gt;"",INDIRECT("'"&amp;I7165&amp;"'!"&amp;J7165),"")</f>
        <v/>
      </c>
      <c r="I7165" s="1510"/>
      <c r="J7165" s="1506"/>
      <c r="K7165" s="4"/>
    </row>
    <row r="7166" spans="1:11" ht="15">
      <c r="A7166" s="5">
        <v>7107</v>
      </c>
      <c r="B7166" s="721"/>
      <c r="F7166" s="4" t="s">
        <v>4914</v>
      </c>
      <c r="G7166" s="1" t="b">
        <f t="shared" ca="1" si="113"/>
        <v>1</v>
      </c>
      <c r="H7166" s="1505" t="str" cm="1">
        <f t="array" aca="1" ref="H7166" ca="1">IF(I7166&lt;&gt;"",INDIRECT("'"&amp;I7166&amp;"'!"&amp;J7166),"")</f>
        <v/>
      </c>
      <c r="I7166" s="1510"/>
      <c r="J7166" s="1506"/>
      <c r="K7166" s="4"/>
    </row>
    <row r="7167" spans="1:11" ht="15">
      <c r="A7167" s="5">
        <v>7108</v>
      </c>
      <c r="B7167" s="721"/>
      <c r="F7167" s="4" t="s">
        <v>4914</v>
      </c>
      <c r="G7167" s="1" t="b">
        <f t="shared" ca="1" si="113"/>
        <v>1</v>
      </c>
      <c r="H7167" s="1505" t="str" cm="1">
        <f t="array" aca="1" ref="H7167" ca="1">IF(I7167&lt;&gt;"",INDIRECT("'"&amp;I7167&amp;"'!"&amp;J7167),"")</f>
        <v/>
      </c>
      <c r="I7167" s="1510"/>
      <c r="J7167" s="1506"/>
      <c r="K7167" s="4"/>
    </row>
    <row r="7168" spans="1:11" ht="15">
      <c r="A7168" s="5">
        <v>7109</v>
      </c>
      <c r="B7168" s="721"/>
      <c r="F7168" s="4" t="s">
        <v>4914</v>
      </c>
      <c r="G7168" s="1" t="b">
        <f t="shared" ca="1" si="113"/>
        <v>1</v>
      </c>
      <c r="H7168" s="1505" t="str" cm="1">
        <f t="array" aca="1" ref="H7168" ca="1">IF(I7168&lt;&gt;"",INDIRECT("'"&amp;I7168&amp;"'!"&amp;J7168),"")</f>
        <v/>
      </c>
      <c r="I7168" s="1510"/>
      <c r="J7168" s="1506"/>
      <c r="K7168" s="4"/>
    </row>
    <row r="7169" spans="1:11" ht="15">
      <c r="A7169" s="5">
        <v>7110</v>
      </c>
      <c r="B7169" s="721"/>
      <c r="F7169" s="4" t="s">
        <v>4914</v>
      </c>
      <c r="G7169" s="1" t="b">
        <f t="shared" ca="1" si="113"/>
        <v>1</v>
      </c>
      <c r="H7169" s="1505" t="str" cm="1">
        <f t="array" aca="1" ref="H7169" ca="1">IF(I7169&lt;&gt;"",INDIRECT("'"&amp;I7169&amp;"'!"&amp;J7169),"")</f>
        <v/>
      </c>
      <c r="I7169" s="1510"/>
      <c r="J7169" s="1506"/>
      <c r="K7169" s="4"/>
    </row>
    <row r="7170" spans="1:11" ht="15">
      <c r="A7170" s="5">
        <v>7111</v>
      </c>
      <c r="B7170" s="721"/>
      <c r="F7170" s="4" t="s">
        <v>4914</v>
      </c>
      <c r="G7170" s="1" t="b">
        <f t="shared" ca="1" si="113"/>
        <v>1</v>
      </c>
      <c r="H7170" s="1505" t="str" cm="1">
        <f t="array" aca="1" ref="H7170" ca="1">IF(I7170&lt;&gt;"",INDIRECT("'"&amp;I7170&amp;"'!"&amp;J7170),"")</f>
        <v/>
      </c>
      <c r="I7170" s="1510"/>
      <c r="J7170" s="1506"/>
      <c r="K7170" s="4"/>
    </row>
    <row r="7171" spans="1:11" ht="15">
      <c r="A7171" s="5">
        <v>7112</v>
      </c>
      <c r="B7171" s="721"/>
      <c r="F7171" s="4" t="s">
        <v>4914</v>
      </c>
      <c r="G7171" s="1" t="b">
        <f t="shared" ca="1" si="113"/>
        <v>1</v>
      </c>
      <c r="H7171" s="1505" t="str" cm="1">
        <f t="array" aca="1" ref="H7171" ca="1">IF(I7171&lt;&gt;"",INDIRECT("'"&amp;I7171&amp;"'!"&amp;J7171),"")</f>
        <v/>
      </c>
      <c r="I7171" s="1510"/>
      <c r="J7171" s="1506"/>
      <c r="K7171" s="4"/>
    </row>
    <row r="7172" spans="1:11" ht="15">
      <c r="A7172" s="5">
        <v>7113</v>
      </c>
      <c r="B7172" s="721"/>
      <c r="F7172" s="4" t="s">
        <v>4914</v>
      </c>
      <c r="G7172" s="1" t="b">
        <f t="shared" ca="1" si="113"/>
        <v>1</v>
      </c>
      <c r="H7172" s="1505" t="str" cm="1">
        <f t="array" aca="1" ref="H7172" ca="1">IF(I7172&lt;&gt;"",INDIRECT("'"&amp;I7172&amp;"'!"&amp;J7172),"")</f>
        <v/>
      </c>
      <c r="I7172" s="1510"/>
      <c r="J7172" s="1506"/>
      <c r="K7172" s="4"/>
    </row>
    <row r="7173" spans="1:11" ht="15">
      <c r="A7173" s="5">
        <v>7114</v>
      </c>
      <c r="B7173" s="721"/>
      <c r="F7173" s="4" t="s">
        <v>4914</v>
      </c>
      <c r="G7173" s="1" t="b">
        <f t="shared" ca="1" si="113"/>
        <v>1</v>
      </c>
      <c r="H7173" s="1505" t="str" cm="1">
        <f t="array" aca="1" ref="H7173" ca="1">IF(I7173&lt;&gt;"",INDIRECT("'"&amp;I7173&amp;"'!"&amp;J7173),"")</f>
        <v/>
      </c>
      <c r="I7173" s="1510"/>
      <c r="J7173" s="1506"/>
      <c r="K7173" s="4"/>
    </row>
    <row r="7174" spans="1:11" ht="15">
      <c r="A7174" s="5">
        <v>7115</v>
      </c>
      <c r="B7174" s="721"/>
      <c r="F7174" s="4" t="s">
        <v>4914</v>
      </c>
      <c r="G7174" s="1" t="b">
        <f t="shared" ca="1" si="113"/>
        <v>1</v>
      </c>
      <c r="H7174" s="1505" t="str" cm="1">
        <f t="array" aca="1" ref="H7174" ca="1">IF(I7174&lt;&gt;"",INDIRECT("'"&amp;I7174&amp;"'!"&amp;J7174),"")</f>
        <v/>
      </c>
      <c r="I7174" s="1510"/>
      <c r="J7174" s="1506"/>
      <c r="K7174" s="4"/>
    </row>
    <row r="7175" spans="1:11" ht="15">
      <c r="A7175" s="5">
        <v>7116</v>
      </c>
      <c r="B7175" s="721"/>
      <c r="F7175" s="4" t="s">
        <v>4914</v>
      </c>
      <c r="G7175" s="1" t="b">
        <f t="shared" ca="1" si="113"/>
        <v>1</v>
      </c>
      <c r="H7175" s="1505" t="str" cm="1">
        <f t="array" aca="1" ref="H7175" ca="1">IF(I7175&lt;&gt;"",INDIRECT("'"&amp;I7175&amp;"'!"&amp;J7175),"")</f>
        <v/>
      </c>
      <c r="I7175" s="1510"/>
      <c r="J7175" s="1506"/>
      <c r="K7175" s="4"/>
    </row>
    <row r="7176" spans="1:11" ht="15">
      <c r="A7176" s="5">
        <v>7117</v>
      </c>
      <c r="B7176" s="721"/>
      <c r="F7176" s="4" t="s">
        <v>4914</v>
      </c>
      <c r="G7176" s="1" t="b">
        <f t="shared" ca="1" si="113"/>
        <v>1</v>
      </c>
      <c r="H7176" s="1505" t="str" cm="1">
        <f t="array" aca="1" ref="H7176" ca="1">IF(I7176&lt;&gt;"",INDIRECT("'"&amp;I7176&amp;"'!"&amp;J7176),"")</f>
        <v/>
      </c>
      <c r="I7176" s="1510"/>
      <c r="J7176" s="1506"/>
      <c r="K7176" s="4"/>
    </row>
    <row r="7177" spans="1:11" ht="15">
      <c r="A7177" s="5">
        <v>7118</v>
      </c>
      <c r="B7177" s="721"/>
      <c r="F7177" s="4" t="s">
        <v>4914</v>
      </c>
      <c r="G7177" s="1" t="b">
        <f t="shared" ca="1" si="113"/>
        <v>1</v>
      </c>
      <c r="H7177" s="1505" t="str" cm="1">
        <f t="array" aca="1" ref="H7177" ca="1">IF(I7177&lt;&gt;"",INDIRECT("'"&amp;I7177&amp;"'!"&amp;J7177),"")</f>
        <v/>
      </c>
      <c r="I7177" s="1510"/>
      <c r="J7177" s="1506"/>
      <c r="K7177" s="4"/>
    </row>
    <row r="7178" spans="1:11" ht="15">
      <c r="A7178" s="5">
        <v>7119</v>
      </c>
      <c r="B7178" s="721"/>
      <c r="F7178" s="4" t="s">
        <v>4914</v>
      </c>
      <c r="G7178" s="1" t="b">
        <f t="shared" ca="1" si="113"/>
        <v>1</v>
      </c>
      <c r="H7178" s="1505" t="str" cm="1">
        <f t="array" aca="1" ref="H7178" ca="1">IF(I7178&lt;&gt;"",INDIRECT("'"&amp;I7178&amp;"'!"&amp;J7178),"")</f>
        <v/>
      </c>
      <c r="I7178" s="1510"/>
      <c r="J7178" s="1506"/>
      <c r="K7178" s="4"/>
    </row>
    <row r="7179" spans="1:11" ht="15">
      <c r="A7179" s="5">
        <v>7120</v>
      </c>
      <c r="B7179" s="721"/>
      <c r="F7179" s="4" t="s">
        <v>4914</v>
      </c>
      <c r="G7179" s="1" t="b">
        <f t="shared" ca="1" si="113"/>
        <v>1</v>
      </c>
      <c r="H7179" s="1505" t="str" cm="1">
        <f t="array" aca="1" ref="H7179" ca="1">IF(I7179&lt;&gt;"",INDIRECT("'"&amp;I7179&amp;"'!"&amp;J7179),"")</f>
        <v/>
      </c>
      <c r="I7179" s="1510"/>
      <c r="J7179" s="1506"/>
      <c r="K7179" s="4"/>
    </row>
    <row r="7180" spans="1:11" ht="15">
      <c r="A7180" s="5">
        <v>7121</v>
      </c>
      <c r="B7180" s="721"/>
      <c r="F7180" s="4" t="s">
        <v>4914</v>
      </c>
      <c r="G7180" s="1" t="b">
        <f t="shared" ca="1" si="113"/>
        <v>1</v>
      </c>
      <c r="H7180" s="1505" t="str" cm="1">
        <f t="array" aca="1" ref="H7180" ca="1">IF(I7180&lt;&gt;"",INDIRECT("'"&amp;I7180&amp;"'!"&amp;J7180),"")</f>
        <v/>
      </c>
      <c r="I7180" s="1510"/>
      <c r="J7180" s="1506"/>
      <c r="K7180" s="4"/>
    </row>
    <row r="7181" spans="1:11" ht="15">
      <c r="A7181" s="5">
        <v>7122</v>
      </c>
      <c r="B7181" s="721"/>
      <c r="F7181" s="4" t="s">
        <v>4914</v>
      </c>
      <c r="G7181" s="1" t="b">
        <f t="shared" ca="1" si="113"/>
        <v>1</v>
      </c>
      <c r="H7181" s="1505" t="str" cm="1">
        <f t="array" aca="1" ref="H7181" ca="1">IF(I7181&lt;&gt;"",INDIRECT("'"&amp;I7181&amp;"'!"&amp;J7181),"")</f>
        <v/>
      </c>
      <c r="I7181" s="1510"/>
      <c r="J7181" s="1506"/>
      <c r="K7181" s="4"/>
    </row>
    <row r="7182" spans="1:11" ht="15">
      <c r="A7182" s="5">
        <v>7123</v>
      </c>
      <c r="B7182" s="721"/>
      <c r="F7182" s="4" t="s">
        <v>4914</v>
      </c>
      <c r="G7182" s="1" t="b">
        <f t="shared" ca="1" si="113"/>
        <v>1</v>
      </c>
      <c r="H7182" s="1505" t="str" cm="1">
        <f t="array" aca="1" ref="H7182" ca="1">IF(I7182&lt;&gt;"",INDIRECT("'"&amp;I7182&amp;"'!"&amp;J7182),"")</f>
        <v/>
      </c>
      <c r="I7182" s="1510"/>
      <c r="J7182" s="1506"/>
      <c r="K7182" s="4"/>
    </row>
    <row r="7183" spans="1:11" ht="15">
      <c r="A7183" s="5">
        <v>7124</v>
      </c>
      <c r="B7183" s="721"/>
      <c r="F7183" s="4" t="s">
        <v>4914</v>
      </c>
      <c r="G7183" s="1" t="b">
        <f t="shared" ca="1" si="113"/>
        <v>1</v>
      </c>
      <c r="H7183" s="1505" t="str" cm="1">
        <f t="array" aca="1" ref="H7183" ca="1">IF(I7183&lt;&gt;"",INDIRECT("'"&amp;I7183&amp;"'!"&amp;J7183),"")</f>
        <v/>
      </c>
      <c r="I7183" s="1510"/>
      <c r="J7183" s="1506"/>
      <c r="K7183" s="4"/>
    </row>
    <row r="7184" spans="1:11" ht="15">
      <c r="A7184" s="5">
        <v>7125</v>
      </c>
      <c r="B7184" s="721"/>
      <c r="F7184" s="4" t="s">
        <v>4914</v>
      </c>
      <c r="G7184" s="1" t="b">
        <f t="shared" ca="1" si="113"/>
        <v>1</v>
      </c>
      <c r="H7184" s="1505" t="str" cm="1">
        <f t="array" aca="1" ref="H7184" ca="1">IF(I7184&lt;&gt;"",INDIRECT("'"&amp;I7184&amp;"'!"&amp;J7184),"")</f>
        <v/>
      </c>
      <c r="I7184" s="1510"/>
      <c r="J7184" s="1506"/>
      <c r="K7184" s="4"/>
    </row>
    <row r="7185" spans="1:11" ht="15">
      <c r="A7185" s="5">
        <v>7126</v>
      </c>
      <c r="B7185" s="721"/>
      <c r="F7185" s="4" t="s">
        <v>4914</v>
      </c>
      <c r="G7185" s="1" t="b">
        <f t="shared" ca="1" si="113"/>
        <v>1</v>
      </c>
      <c r="H7185" s="1505" t="str" cm="1">
        <f t="array" aca="1" ref="H7185" ca="1">IF(I7185&lt;&gt;"",INDIRECT("'"&amp;I7185&amp;"'!"&amp;J7185),"")</f>
        <v/>
      </c>
      <c r="I7185" s="1510"/>
      <c r="J7185" s="1506"/>
      <c r="K7185" s="4"/>
    </row>
    <row r="7186" spans="1:11" ht="15">
      <c r="A7186" s="5">
        <v>7127</v>
      </c>
      <c r="B7186" s="721"/>
      <c r="F7186" s="4" t="s">
        <v>4914</v>
      </c>
      <c r="G7186" s="1" t="b">
        <f t="shared" ca="1" si="113"/>
        <v>1</v>
      </c>
      <c r="H7186" s="1505" t="str" cm="1">
        <f t="array" aca="1" ref="H7186" ca="1">IF(I7186&lt;&gt;"",INDIRECT("'"&amp;I7186&amp;"'!"&amp;J7186),"")</f>
        <v/>
      </c>
      <c r="I7186" s="1510"/>
      <c r="J7186" s="1506"/>
      <c r="K7186" s="4"/>
    </row>
    <row r="7187" spans="1:11" ht="15">
      <c r="A7187" s="5">
        <v>7128</v>
      </c>
      <c r="B7187" s="721"/>
      <c r="F7187" s="4" t="s">
        <v>4914</v>
      </c>
      <c r="G7187" s="1" t="b">
        <f t="shared" ca="1" si="113"/>
        <v>1</v>
      </c>
      <c r="H7187" s="1505" t="str" cm="1">
        <f t="array" aca="1" ref="H7187" ca="1">IF(I7187&lt;&gt;"",INDIRECT("'"&amp;I7187&amp;"'!"&amp;J7187),"")</f>
        <v/>
      </c>
      <c r="I7187" s="1510"/>
      <c r="J7187" s="1506"/>
      <c r="K7187" s="4"/>
    </row>
    <row r="7188" spans="1:11" ht="15">
      <c r="A7188" s="5">
        <v>7129</v>
      </c>
      <c r="B7188" s="721"/>
      <c r="F7188" s="4" t="s">
        <v>4914</v>
      </c>
      <c r="G7188" s="1" t="b">
        <f t="shared" ca="1" si="113"/>
        <v>1</v>
      </c>
      <c r="H7188" s="1505" t="str" cm="1">
        <f t="array" aca="1" ref="H7188" ca="1">IF(I7188&lt;&gt;"",INDIRECT("'"&amp;I7188&amp;"'!"&amp;J7188),"")</f>
        <v/>
      </c>
      <c r="I7188" s="1510"/>
      <c r="J7188" s="1506"/>
      <c r="K7188" s="4"/>
    </row>
    <row r="7189" spans="1:11" ht="15">
      <c r="A7189" s="5">
        <v>7130</v>
      </c>
      <c r="B7189" s="721"/>
      <c r="F7189" s="4" t="s">
        <v>4914</v>
      </c>
      <c r="G7189" s="1" t="b">
        <f t="shared" ca="1" si="113"/>
        <v>1</v>
      </c>
      <c r="H7189" s="1505" t="str" cm="1">
        <f t="array" aca="1" ref="H7189" ca="1">IF(I7189&lt;&gt;"",INDIRECT("'"&amp;I7189&amp;"'!"&amp;J7189),"")</f>
        <v/>
      </c>
      <c r="I7189" s="1510"/>
      <c r="J7189" s="1506"/>
      <c r="K7189" s="4"/>
    </row>
    <row r="7190" spans="1:11" ht="15">
      <c r="A7190" s="5">
        <v>7131</v>
      </c>
      <c r="B7190" s="721"/>
      <c r="F7190" s="4" t="s">
        <v>4914</v>
      </c>
      <c r="G7190" s="1" t="b">
        <f t="shared" ca="1" si="113"/>
        <v>1</v>
      </c>
      <c r="H7190" s="1505" t="str" cm="1">
        <f t="array" aca="1" ref="H7190" ca="1">IF(I7190&lt;&gt;"",INDIRECT("'"&amp;I7190&amp;"'!"&amp;J7190),"")</f>
        <v/>
      </c>
      <c r="I7190" s="1510"/>
      <c r="J7190" s="1506"/>
      <c r="K7190" s="4"/>
    </row>
    <row r="7191" spans="1:11" ht="15">
      <c r="A7191" s="5">
        <v>7132</v>
      </c>
      <c r="B7191" s="721"/>
      <c r="F7191" s="4" t="s">
        <v>4914</v>
      </c>
      <c r="G7191" s="1" t="b">
        <f t="shared" ca="1" si="113"/>
        <v>1</v>
      </c>
      <c r="H7191" s="1505" t="str" cm="1">
        <f t="array" aca="1" ref="H7191" ca="1">IF(I7191&lt;&gt;"",INDIRECT("'"&amp;I7191&amp;"'!"&amp;J7191),"")</f>
        <v/>
      </c>
      <c r="I7191" s="1510"/>
      <c r="J7191" s="1506"/>
      <c r="K7191" s="4"/>
    </row>
    <row r="7192" spans="1:11" ht="15">
      <c r="A7192" s="5">
        <v>7133</v>
      </c>
      <c r="B7192" s="721"/>
      <c r="F7192" s="4" t="s">
        <v>4914</v>
      </c>
      <c r="G7192" s="1" t="b">
        <f t="shared" ca="1" si="113"/>
        <v>1</v>
      </c>
      <c r="H7192" s="1505" t="str" cm="1">
        <f t="array" aca="1" ref="H7192" ca="1">IF(I7192&lt;&gt;"",INDIRECT("'"&amp;I7192&amp;"'!"&amp;J7192),"")</f>
        <v/>
      </c>
      <c r="I7192" s="1510"/>
      <c r="J7192" s="1506"/>
      <c r="K7192" s="4"/>
    </row>
    <row r="7193" spans="1:11" ht="15">
      <c r="A7193" s="5">
        <v>7134</v>
      </c>
      <c r="B7193" s="721"/>
      <c r="F7193" s="4" t="s">
        <v>4914</v>
      </c>
      <c r="G7193" s="1" t="b">
        <f t="shared" ca="1" si="113"/>
        <v>1</v>
      </c>
      <c r="H7193" s="1505" t="str" cm="1">
        <f t="array" aca="1" ref="H7193" ca="1">IF(I7193&lt;&gt;"",INDIRECT("'"&amp;I7193&amp;"'!"&amp;J7193),"")</f>
        <v/>
      </c>
      <c r="I7193" s="1510"/>
      <c r="J7193" s="1506"/>
      <c r="K7193" s="4"/>
    </row>
    <row r="7194" spans="1:11" ht="15">
      <c r="A7194" s="5">
        <v>7135</v>
      </c>
      <c r="B7194" s="721"/>
      <c r="F7194" s="4" t="s">
        <v>4914</v>
      </c>
      <c r="G7194" s="1" t="b">
        <f t="shared" ca="1" si="113"/>
        <v>1</v>
      </c>
      <c r="H7194" s="1505" t="str" cm="1">
        <f t="array" aca="1" ref="H7194" ca="1">IF(I7194&lt;&gt;"",INDIRECT("'"&amp;I7194&amp;"'!"&amp;J7194),"")</f>
        <v/>
      </c>
      <c r="I7194" s="1510"/>
      <c r="J7194" s="1506"/>
      <c r="K7194" s="4"/>
    </row>
    <row r="7195" spans="1:11" ht="15">
      <c r="A7195" s="5">
        <v>7136</v>
      </c>
      <c r="B7195" s="721"/>
      <c r="F7195" s="4" t="s">
        <v>4914</v>
      </c>
      <c r="G7195" s="1" t="b">
        <f t="shared" ca="1" si="113"/>
        <v>1</v>
      </c>
      <c r="H7195" s="1505" t="str" cm="1">
        <f t="array" aca="1" ref="H7195" ca="1">IF(I7195&lt;&gt;"",INDIRECT("'"&amp;I7195&amp;"'!"&amp;J7195),"")</f>
        <v/>
      </c>
      <c r="I7195" s="1510"/>
      <c r="J7195" s="1506"/>
      <c r="K7195" s="4"/>
    </row>
    <row r="7196" spans="1:11" ht="15">
      <c r="A7196" s="5">
        <v>7137</v>
      </c>
      <c r="B7196" s="721"/>
      <c r="F7196" s="4" t="s">
        <v>4914</v>
      </c>
      <c r="G7196" s="1" t="b">
        <f t="shared" ca="1" si="113"/>
        <v>1</v>
      </c>
      <c r="H7196" s="1505" t="str" cm="1">
        <f t="array" aca="1" ref="H7196" ca="1">IF(I7196&lt;&gt;"",INDIRECT("'"&amp;I7196&amp;"'!"&amp;J7196),"")</f>
        <v/>
      </c>
      <c r="I7196" s="1510"/>
      <c r="J7196" s="1506"/>
      <c r="K7196" s="4"/>
    </row>
    <row r="7197" spans="1:11" ht="15">
      <c r="A7197">
        <v>7138</v>
      </c>
      <c r="B7197" s="721">
        <f>'Expenditures 16-24'!C365</f>
        <v>351466</v>
      </c>
      <c r="F7197" s="4"/>
      <c r="G7197" s="1" t="b">
        <f t="shared" ca="1" si="113"/>
        <v>1</v>
      </c>
      <c r="H7197" s="1505" cm="1">
        <f t="array" aca="1" ref="H7197" ca="1">IF(I7197&lt;&gt;"",INDIRECT("'"&amp;I7197&amp;"'!"&amp;J7197),"")</f>
        <v>351466</v>
      </c>
      <c r="I7197" s="1510" t="s">
        <v>4998</v>
      </c>
      <c r="J7197" s="1506" t="s">
        <v>6796</v>
      </c>
      <c r="K7197" s="4"/>
    </row>
    <row r="7198" spans="1:11" ht="15">
      <c r="A7198">
        <v>7139</v>
      </c>
      <c r="B7198" s="721">
        <f>'Expenditures 16-24'!D365</f>
        <v>8643</v>
      </c>
      <c r="F7198" s="4"/>
      <c r="G7198" s="1" t="b">
        <f t="shared" ca="1" si="113"/>
        <v>1</v>
      </c>
      <c r="H7198" s="1505" cm="1">
        <f t="array" aca="1" ref="H7198" ca="1">IF(I7198&lt;&gt;"",INDIRECT("'"&amp;I7198&amp;"'!"&amp;J7198),"")</f>
        <v>8643</v>
      </c>
      <c r="I7198" s="1510" t="s">
        <v>4998</v>
      </c>
      <c r="J7198" s="1506" t="s">
        <v>6797</v>
      </c>
      <c r="K7198" s="4"/>
    </row>
    <row r="7199" spans="1:11" ht="15">
      <c r="A7199">
        <v>7140</v>
      </c>
      <c r="B7199" s="721">
        <f>'Expenditures 16-24'!E365</f>
        <v>76407</v>
      </c>
      <c r="F7199" s="4"/>
      <c r="G7199" s="1" t="b">
        <f t="shared" ca="1" si="113"/>
        <v>1</v>
      </c>
      <c r="H7199" s="1505" cm="1">
        <f t="array" aca="1" ref="H7199" ca="1">IF(I7199&lt;&gt;"",INDIRECT("'"&amp;I7199&amp;"'!"&amp;J7199),"")</f>
        <v>76407</v>
      </c>
      <c r="I7199" s="1510" t="s">
        <v>4998</v>
      </c>
      <c r="J7199" s="1506" t="s">
        <v>6798</v>
      </c>
      <c r="K7199" s="4"/>
    </row>
    <row r="7200" spans="1:11" ht="15">
      <c r="A7200">
        <v>7141</v>
      </c>
      <c r="B7200" s="721">
        <f>'Expenditures 16-24'!F365</f>
        <v>0</v>
      </c>
      <c r="F7200" s="4"/>
      <c r="G7200" s="1" t="b">
        <f t="shared" ref="G7200:G7263" ca="1" si="114">H7200=B7200</f>
        <v>1</v>
      </c>
      <c r="H7200" s="1505" cm="1">
        <f t="array" aca="1" ref="H7200" ca="1">IF(I7200&lt;&gt;"",INDIRECT("'"&amp;I7200&amp;"'!"&amp;J7200),"")</f>
        <v>0</v>
      </c>
      <c r="I7200" s="1510" t="s">
        <v>4998</v>
      </c>
      <c r="J7200" s="1506" t="s">
        <v>6799</v>
      </c>
      <c r="K7200" s="4"/>
    </row>
    <row r="7201" spans="1:11" ht="15">
      <c r="A7201">
        <v>7142</v>
      </c>
      <c r="B7201" s="721">
        <f>'Expenditures 16-24'!G365</f>
        <v>0</v>
      </c>
      <c r="F7201" s="4"/>
      <c r="G7201" s="1" t="b">
        <f t="shared" ca="1" si="114"/>
        <v>1</v>
      </c>
      <c r="H7201" s="1505" cm="1">
        <f t="array" aca="1" ref="H7201" ca="1">IF(I7201&lt;&gt;"",INDIRECT("'"&amp;I7201&amp;"'!"&amp;J7201),"")</f>
        <v>0</v>
      </c>
      <c r="I7201" s="1510" t="s">
        <v>4998</v>
      </c>
      <c r="J7201" s="1506" t="s">
        <v>6800</v>
      </c>
      <c r="K7201" s="4"/>
    </row>
    <row r="7202" spans="1:11" ht="15">
      <c r="A7202">
        <v>7143</v>
      </c>
      <c r="B7202" s="721">
        <f>'Expenditures 16-24'!H365</f>
        <v>0</v>
      </c>
      <c r="F7202" s="4"/>
      <c r="G7202" s="1" t="b">
        <f t="shared" ca="1" si="114"/>
        <v>1</v>
      </c>
      <c r="H7202" s="1505" cm="1">
        <f t="array" aca="1" ref="H7202" ca="1">IF(I7202&lt;&gt;"",INDIRECT("'"&amp;I7202&amp;"'!"&amp;J7202),"")</f>
        <v>0</v>
      </c>
      <c r="I7202" s="1510" t="s">
        <v>4998</v>
      </c>
      <c r="J7202" s="1506" t="s">
        <v>6801</v>
      </c>
      <c r="K7202" s="4"/>
    </row>
    <row r="7203" spans="1:11" ht="15">
      <c r="A7203">
        <v>7144</v>
      </c>
      <c r="B7203" s="721">
        <f>'Expenditures 16-24'!I365</f>
        <v>0</v>
      </c>
      <c r="F7203" s="4"/>
      <c r="G7203" s="1" t="b">
        <f t="shared" ca="1" si="114"/>
        <v>1</v>
      </c>
      <c r="H7203" s="1505" cm="1">
        <f t="array" aca="1" ref="H7203" ca="1">IF(I7203&lt;&gt;"",INDIRECT("'"&amp;I7203&amp;"'!"&amp;J7203),"")</f>
        <v>0</v>
      </c>
      <c r="I7203" s="1510" t="s">
        <v>4998</v>
      </c>
      <c r="J7203" s="1506" t="s">
        <v>6802</v>
      </c>
      <c r="K7203" s="4"/>
    </row>
    <row r="7204" spans="1:11" ht="15">
      <c r="A7204">
        <v>7145</v>
      </c>
      <c r="B7204" s="721">
        <f>'Expenditures 16-24'!J365</f>
        <v>0</v>
      </c>
      <c r="F7204" s="4"/>
      <c r="G7204" s="1" t="b">
        <f t="shared" ca="1" si="114"/>
        <v>1</v>
      </c>
      <c r="H7204" s="1505" cm="1">
        <f t="array" aca="1" ref="H7204" ca="1">IF(I7204&lt;&gt;"",INDIRECT("'"&amp;I7204&amp;"'!"&amp;J7204),"")</f>
        <v>0</v>
      </c>
      <c r="I7204" s="1510" t="s">
        <v>4998</v>
      </c>
      <c r="J7204" s="1506" t="s">
        <v>6803</v>
      </c>
      <c r="K7204" s="4"/>
    </row>
    <row r="7205" spans="1:11" ht="15">
      <c r="A7205">
        <v>7146</v>
      </c>
      <c r="B7205" s="721">
        <f>'Expenditures 16-24'!K365</f>
        <v>436516</v>
      </c>
      <c r="F7205" s="4"/>
      <c r="G7205" s="1" t="b">
        <f t="shared" ca="1" si="114"/>
        <v>1</v>
      </c>
      <c r="H7205" s="1505" cm="1">
        <f t="array" aca="1" ref="H7205" ca="1">IF(I7205&lt;&gt;"",INDIRECT("'"&amp;I7205&amp;"'!"&amp;J7205),"")</f>
        <v>436516</v>
      </c>
      <c r="I7205" s="1510" t="s">
        <v>4998</v>
      </c>
      <c r="J7205" s="1506" t="s">
        <v>6804</v>
      </c>
      <c r="K7205" s="4"/>
    </row>
    <row r="7206" spans="1:11" ht="15">
      <c r="A7206">
        <v>7147</v>
      </c>
      <c r="B7206" s="721">
        <f>'Expenditures 16-24'!H418</f>
        <v>0</v>
      </c>
      <c r="F7206" s="4"/>
      <c r="G7206" s="1" t="b">
        <f t="shared" ca="1" si="114"/>
        <v>1</v>
      </c>
      <c r="H7206" s="1505" cm="1">
        <f t="array" aca="1" ref="H7206" ca="1">IF(I7206&lt;&gt;"",INDIRECT("'"&amp;I7206&amp;"'!"&amp;J7206),"")</f>
        <v>0</v>
      </c>
      <c r="I7206" s="1510" t="s">
        <v>4998</v>
      </c>
      <c r="J7206" s="1506" t="s">
        <v>6805</v>
      </c>
      <c r="K7206" s="4"/>
    </row>
    <row r="7207" spans="1:11" ht="15">
      <c r="A7207">
        <v>7148</v>
      </c>
      <c r="B7207" s="721">
        <f>'Expenditures 16-24'!K418</f>
        <v>0</v>
      </c>
      <c r="F7207" s="4"/>
      <c r="G7207" s="1" t="b">
        <f t="shared" ca="1" si="114"/>
        <v>1</v>
      </c>
      <c r="H7207" s="1505" cm="1">
        <f t="array" aca="1" ref="H7207" ca="1">IF(I7207&lt;&gt;"",INDIRECT("'"&amp;I7207&amp;"'!"&amp;J7207),"")</f>
        <v>0</v>
      </c>
      <c r="I7207" s="1510" t="s">
        <v>4998</v>
      </c>
      <c r="J7207" s="1506" t="s">
        <v>6806</v>
      </c>
      <c r="K7207" s="4"/>
    </row>
    <row r="7208" spans="1:11" ht="15">
      <c r="A7208">
        <v>7149</v>
      </c>
      <c r="B7208" s="721">
        <f>'Expenditures 16-24'!H420</f>
        <v>0</v>
      </c>
      <c r="F7208" s="4"/>
      <c r="G7208" s="1" t="b">
        <f t="shared" ca="1" si="114"/>
        <v>1</v>
      </c>
      <c r="H7208" s="1505" cm="1">
        <f t="array" aca="1" ref="H7208" ca="1">IF(I7208&lt;&gt;"",INDIRECT("'"&amp;I7208&amp;"'!"&amp;J7208),"")</f>
        <v>0</v>
      </c>
      <c r="I7208" s="1510" t="s">
        <v>4998</v>
      </c>
      <c r="J7208" s="1506" t="s">
        <v>6807</v>
      </c>
      <c r="K7208" s="4"/>
    </row>
    <row r="7209" spans="1:11" ht="15">
      <c r="A7209">
        <v>7150</v>
      </c>
      <c r="B7209" s="721">
        <f>'Expenditures 16-24'!K420</f>
        <v>0</v>
      </c>
      <c r="F7209" s="4"/>
      <c r="G7209" s="1" t="b">
        <f t="shared" ca="1" si="114"/>
        <v>1</v>
      </c>
      <c r="H7209" s="1505" cm="1">
        <f t="array" aca="1" ref="H7209" ca="1">IF(I7209&lt;&gt;"",INDIRECT("'"&amp;I7209&amp;"'!"&amp;J7209),"")</f>
        <v>0</v>
      </c>
      <c r="I7209" s="1510" t="s">
        <v>4998</v>
      </c>
      <c r="J7209" s="1506" t="s">
        <v>6808</v>
      </c>
      <c r="K7209" s="4"/>
    </row>
    <row r="7210" spans="1:11" ht="15">
      <c r="A7210">
        <v>7151</v>
      </c>
      <c r="B7210" s="721">
        <f>'Expenditures 16-24'!H422</f>
        <v>0</v>
      </c>
      <c r="F7210" s="4"/>
      <c r="G7210" s="1" t="b">
        <f t="shared" ca="1" si="114"/>
        <v>1</v>
      </c>
      <c r="H7210" s="1505" cm="1">
        <f t="array" aca="1" ref="H7210" ca="1">IF(I7210&lt;&gt;"",INDIRECT("'"&amp;I7210&amp;"'!"&amp;J7210),"")</f>
        <v>0</v>
      </c>
      <c r="I7210" s="1510" t="s">
        <v>4998</v>
      </c>
      <c r="J7210" s="1506" t="s">
        <v>6809</v>
      </c>
      <c r="K7210" s="4"/>
    </row>
    <row r="7211" spans="1:11" ht="15">
      <c r="A7211">
        <v>7152</v>
      </c>
      <c r="B7211" s="721">
        <f>'Expenditures 16-24'!K422</f>
        <v>0</v>
      </c>
      <c r="F7211" s="4"/>
      <c r="G7211" s="1" t="b">
        <f t="shared" ca="1" si="114"/>
        <v>1</v>
      </c>
      <c r="H7211" s="1505" cm="1">
        <f t="array" aca="1" ref="H7211" ca="1">IF(I7211&lt;&gt;"",INDIRECT("'"&amp;I7211&amp;"'!"&amp;J7211),"")</f>
        <v>0</v>
      </c>
      <c r="I7211" s="1510" t="s">
        <v>4998</v>
      </c>
      <c r="J7211" s="1506" t="s">
        <v>6810</v>
      </c>
      <c r="K7211" s="4"/>
    </row>
    <row r="7212" spans="1:11" ht="15">
      <c r="A7212">
        <v>7153</v>
      </c>
      <c r="B7212" s="721">
        <f>'Expenditures 16-24'!H423</f>
        <v>0</v>
      </c>
      <c r="F7212" s="4"/>
      <c r="G7212" s="1" t="b">
        <f t="shared" ca="1" si="114"/>
        <v>1</v>
      </c>
      <c r="H7212" s="1505" cm="1">
        <f t="array" aca="1" ref="H7212" ca="1">IF(I7212&lt;&gt;"",INDIRECT("'"&amp;I7212&amp;"'!"&amp;J7212),"")</f>
        <v>0</v>
      </c>
      <c r="I7212" s="1510" t="s">
        <v>4998</v>
      </c>
      <c r="J7212" s="1506" t="s">
        <v>6811</v>
      </c>
      <c r="K7212" s="4"/>
    </row>
    <row r="7213" spans="1:11" ht="15">
      <c r="A7213">
        <v>7154</v>
      </c>
      <c r="B7213" s="721">
        <f>'Expenditures 16-24'!K423</f>
        <v>0</v>
      </c>
      <c r="F7213" s="4"/>
      <c r="G7213" s="1" t="b">
        <f t="shared" ca="1" si="114"/>
        <v>1</v>
      </c>
      <c r="H7213" s="1505" cm="1">
        <f t="array" aca="1" ref="H7213" ca="1">IF(I7213&lt;&gt;"",INDIRECT("'"&amp;I7213&amp;"'!"&amp;J7213),"")</f>
        <v>0</v>
      </c>
      <c r="I7213" s="1510" t="s">
        <v>4998</v>
      </c>
      <c r="J7213" s="1506" t="s">
        <v>6812</v>
      </c>
      <c r="K7213" s="4"/>
    </row>
    <row r="7214" spans="1:11" ht="15">
      <c r="A7214">
        <v>7155</v>
      </c>
      <c r="B7214" s="721">
        <f>'Expenditures 16-24'!C429</f>
        <v>351466</v>
      </c>
      <c r="F7214" s="4"/>
      <c r="G7214" s="1" t="b">
        <f t="shared" ca="1" si="114"/>
        <v>1</v>
      </c>
      <c r="H7214" s="1505" cm="1">
        <f t="array" aca="1" ref="H7214" ca="1">IF(I7214&lt;&gt;"",INDIRECT("'"&amp;I7214&amp;"'!"&amp;J7214),"")</f>
        <v>351466</v>
      </c>
      <c r="I7214" s="1510" t="s">
        <v>4998</v>
      </c>
      <c r="J7214" s="1506" t="s">
        <v>6813</v>
      </c>
      <c r="K7214" s="4"/>
    </row>
    <row r="7215" spans="1:11" ht="15">
      <c r="A7215">
        <v>7156</v>
      </c>
      <c r="B7215" s="721">
        <f>'Expenditures 16-24'!D429</f>
        <v>8643</v>
      </c>
      <c r="F7215" s="4"/>
      <c r="G7215" s="1" t="b">
        <f t="shared" ca="1" si="114"/>
        <v>1</v>
      </c>
      <c r="H7215" s="1505" cm="1">
        <f t="array" aca="1" ref="H7215" ca="1">IF(I7215&lt;&gt;"",INDIRECT("'"&amp;I7215&amp;"'!"&amp;J7215),"")</f>
        <v>8643</v>
      </c>
      <c r="I7215" s="1510" t="s">
        <v>4998</v>
      </c>
      <c r="J7215" s="1506" t="s">
        <v>6814</v>
      </c>
      <c r="K7215" s="4"/>
    </row>
    <row r="7216" spans="1:11" ht="15">
      <c r="A7216">
        <v>7157</v>
      </c>
      <c r="B7216" s="721">
        <f>'Expenditures 16-24'!E429</f>
        <v>4987379</v>
      </c>
      <c r="F7216" s="4"/>
      <c r="G7216" s="1" t="b">
        <f t="shared" ca="1" si="114"/>
        <v>1</v>
      </c>
      <c r="H7216" s="1505" cm="1">
        <f t="array" aca="1" ref="H7216" ca="1">IF(I7216&lt;&gt;"",INDIRECT("'"&amp;I7216&amp;"'!"&amp;J7216),"")</f>
        <v>4987379</v>
      </c>
      <c r="I7216" s="1510" t="s">
        <v>4998</v>
      </c>
      <c r="J7216" s="1506" t="s">
        <v>6815</v>
      </c>
      <c r="K7216" s="4"/>
    </row>
    <row r="7217" spans="1:11" ht="15">
      <c r="A7217">
        <v>7158</v>
      </c>
      <c r="B7217" s="721">
        <f>'Expenditures 16-24'!F429</f>
        <v>0</v>
      </c>
      <c r="F7217" s="4"/>
      <c r="G7217" s="1" t="b">
        <f t="shared" ca="1" si="114"/>
        <v>1</v>
      </c>
      <c r="H7217" s="1505" cm="1">
        <f t="array" aca="1" ref="H7217" ca="1">IF(I7217&lt;&gt;"",INDIRECT("'"&amp;I7217&amp;"'!"&amp;J7217),"")</f>
        <v>0</v>
      </c>
      <c r="I7217" s="1510" t="s">
        <v>4998</v>
      </c>
      <c r="J7217" s="1506" t="s">
        <v>6816</v>
      </c>
      <c r="K7217" s="4"/>
    </row>
    <row r="7218" spans="1:11" ht="15">
      <c r="A7218">
        <v>7159</v>
      </c>
      <c r="B7218" s="721">
        <f>'Expenditures 16-24'!G429</f>
        <v>0</v>
      </c>
      <c r="F7218" s="4"/>
      <c r="G7218" s="1" t="b">
        <f t="shared" ca="1" si="114"/>
        <v>1</v>
      </c>
      <c r="H7218" s="1505" cm="1">
        <f t="array" aca="1" ref="H7218" ca="1">IF(I7218&lt;&gt;"",INDIRECT("'"&amp;I7218&amp;"'!"&amp;J7218),"")</f>
        <v>0</v>
      </c>
      <c r="I7218" s="1510" t="s">
        <v>4998</v>
      </c>
      <c r="J7218" s="1506" t="s">
        <v>6817</v>
      </c>
      <c r="K7218" s="4"/>
    </row>
    <row r="7219" spans="1:11" ht="15">
      <c r="A7219">
        <v>7160</v>
      </c>
      <c r="B7219" s="721">
        <f>'Expenditures 16-24'!H429</f>
        <v>550000</v>
      </c>
      <c r="F7219" s="4"/>
      <c r="G7219" s="1" t="b">
        <f t="shared" ca="1" si="114"/>
        <v>1</v>
      </c>
      <c r="H7219" s="1505" cm="1">
        <f t="array" aca="1" ref="H7219" ca="1">IF(I7219&lt;&gt;"",INDIRECT("'"&amp;I7219&amp;"'!"&amp;J7219),"")</f>
        <v>550000</v>
      </c>
      <c r="I7219" s="1510" t="s">
        <v>4998</v>
      </c>
      <c r="J7219" s="1506" t="s">
        <v>6818</v>
      </c>
      <c r="K7219" s="4"/>
    </row>
    <row r="7220" spans="1:11" ht="15">
      <c r="A7220">
        <v>7161</v>
      </c>
      <c r="B7220" s="721">
        <f>'Expenditures 16-24'!I429</f>
        <v>0</v>
      </c>
      <c r="F7220" s="4"/>
      <c r="G7220" s="1" t="b">
        <f t="shared" ca="1" si="114"/>
        <v>1</v>
      </c>
      <c r="H7220" s="1505" cm="1">
        <f t="array" aca="1" ref="H7220" ca="1">IF(I7220&lt;&gt;"",INDIRECT("'"&amp;I7220&amp;"'!"&amp;J7220),"")</f>
        <v>0</v>
      </c>
      <c r="I7220" s="1510" t="s">
        <v>4998</v>
      </c>
      <c r="J7220" s="1506" t="s">
        <v>6819</v>
      </c>
      <c r="K7220" s="4"/>
    </row>
    <row r="7221" spans="1:11" ht="15">
      <c r="A7221">
        <v>7162</v>
      </c>
      <c r="B7221" s="721">
        <f>'Expenditures 16-24'!J429</f>
        <v>0</v>
      </c>
      <c r="F7221" s="4"/>
      <c r="G7221" s="1" t="b">
        <f t="shared" ca="1" si="114"/>
        <v>1</v>
      </c>
      <c r="H7221" s="1505" cm="1">
        <f t="array" aca="1" ref="H7221" ca="1">IF(I7221&lt;&gt;"",INDIRECT("'"&amp;I7221&amp;"'!"&amp;J7221),"")</f>
        <v>0</v>
      </c>
      <c r="I7221" s="1510" t="s">
        <v>4998</v>
      </c>
      <c r="J7221" s="1506" t="s">
        <v>6820</v>
      </c>
      <c r="K7221" s="4"/>
    </row>
    <row r="7222" spans="1:11" ht="15">
      <c r="A7222">
        <v>7163</v>
      </c>
      <c r="B7222" s="721">
        <f>'Expenditures 16-24'!K429</f>
        <v>5897488</v>
      </c>
      <c r="F7222" s="4"/>
      <c r="G7222" s="1" t="b">
        <f t="shared" ca="1" si="114"/>
        <v>1</v>
      </c>
      <c r="H7222" s="1505" cm="1">
        <f t="array" aca="1" ref="H7222" ca="1">IF(I7222&lt;&gt;"",INDIRECT("'"&amp;I7222&amp;"'!"&amp;J7222),"")</f>
        <v>5897488</v>
      </c>
      <c r="I7222" s="1510" t="s">
        <v>4998</v>
      </c>
      <c r="J7222" s="1506" t="s">
        <v>6821</v>
      </c>
      <c r="K7222" s="4"/>
    </row>
    <row r="7223" spans="1:11" ht="15">
      <c r="A7223">
        <v>7164</v>
      </c>
      <c r="B7223" s="721">
        <f>'Expenditures 16-24'!K430</f>
        <v>76507</v>
      </c>
      <c r="F7223" s="4"/>
      <c r="G7223" s="1" t="b">
        <f t="shared" ca="1" si="114"/>
        <v>1</v>
      </c>
      <c r="H7223" s="1505" cm="1">
        <f t="array" aca="1" ref="H7223" ca="1">IF(I7223&lt;&gt;"",INDIRECT("'"&amp;I7223&amp;"'!"&amp;J7223),"")</f>
        <v>76507</v>
      </c>
      <c r="I7223" s="1510" t="s">
        <v>4998</v>
      </c>
      <c r="J7223" s="1506" t="s">
        <v>6822</v>
      </c>
      <c r="K7223" s="4"/>
    </row>
    <row r="7224" spans="1:11" ht="15">
      <c r="A7224">
        <v>7165</v>
      </c>
      <c r="B7224" s="721">
        <f>'Expenditures 16-24'!I435</f>
        <v>0</v>
      </c>
      <c r="F7224" s="4"/>
      <c r="G7224" s="1" t="b">
        <f t="shared" ca="1" si="114"/>
        <v>1</v>
      </c>
      <c r="H7224" s="1505" cm="1">
        <f t="array" aca="1" ref="H7224" ca="1">IF(I7224&lt;&gt;"",INDIRECT("'"&amp;I7224&amp;"'!"&amp;J7224),"")</f>
        <v>0</v>
      </c>
      <c r="I7224" s="1510" t="s">
        <v>4998</v>
      </c>
      <c r="J7224" s="1506" t="s">
        <v>6823</v>
      </c>
      <c r="K7224" s="4"/>
    </row>
    <row r="7225" spans="1:11" ht="15">
      <c r="A7225">
        <v>7166</v>
      </c>
      <c r="B7225" s="721">
        <f>'Expenditures 16-24'!J435</f>
        <v>0</v>
      </c>
      <c r="F7225" s="4"/>
      <c r="G7225" s="1" t="b">
        <f t="shared" ca="1" si="114"/>
        <v>1</v>
      </c>
      <c r="H7225" s="1505" cm="1">
        <f t="array" aca="1" ref="H7225" ca="1">IF(I7225&lt;&gt;"",INDIRECT("'"&amp;I7225&amp;"'!"&amp;J7225),"")</f>
        <v>0</v>
      </c>
      <c r="I7225" s="1510" t="s">
        <v>4998</v>
      </c>
      <c r="J7225" s="1506" t="s">
        <v>6824</v>
      </c>
      <c r="K7225" s="4"/>
    </row>
    <row r="7226" spans="1:11" ht="15">
      <c r="A7226">
        <v>7167</v>
      </c>
      <c r="B7226" s="721">
        <f>'Expenditures 16-24'!I436</f>
        <v>0</v>
      </c>
      <c r="F7226" s="4"/>
      <c r="G7226" s="1" t="b">
        <f t="shared" ca="1" si="114"/>
        <v>1</v>
      </c>
      <c r="H7226" s="1505" cm="1">
        <f t="array" aca="1" ref="H7226" ca="1">IF(I7226&lt;&gt;"",INDIRECT("'"&amp;I7226&amp;"'!"&amp;J7226),"")</f>
        <v>0</v>
      </c>
      <c r="I7226" s="1510" t="s">
        <v>4998</v>
      </c>
      <c r="J7226" s="1506" t="s">
        <v>6825</v>
      </c>
      <c r="K7226" s="4"/>
    </row>
    <row r="7227" spans="1:11" ht="15">
      <c r="A7227">
        <v>7168</v>
      </c>
      <c r="B7227" s="721">
        <f>'Expenditures 16-24'!J436</f>
        <v>0</v>
      </c>
      <c r="F7227" s="4"/>
      <c r="G7227" s="1" t="b">
        <f t="shared" ca="1" si="114"/>
        <v>1</v>
      </c>
      <c r="H7227" s="1505" cm="1">
        <f t="array" aca="1" ref="H7227" ca="1">IF(I7227&lt;&gt;"",INDIRECT("'"&amp;I7227&amp;"'!"&amp;J7227),"")</f>
        <v>0</v>
      </c>
      <c r="I7227" s="1510" t="s">
        <v>4998</v>
      </c>
      <c r="J7227" s="1506" t="s">
        <v>6826</v>
      </c>
      <c r="K7227" s="4"/>
    </row>
    <row r="7228" spans="1:11" ht="15">
      <c r="A7228">
        <v>7169</v>
      </c>
      <c r="B7228" s="721">
        <f>'Expenditures 16-24'!I437</f>
        <v>0</v>
      </c>
      <c r="F7228" s="4"/>
      <c r="G7228" s="1" t="b">
        <f t="shared" ca="1" si="114"/>
        <v>1</v>
      </c>
      <c r="H7228" s="1505" cm="1">
        <f t="array" aca="1" ref="H7228" ca="1">IF(I7228&lt;&gt;"",INDIRECT("'"&amp;I7228&amp;"'!"&amp;J7228),"")</f>
        <v>0</v>
      </c>
      <c r="I7228" s="1510" t="s">
        <v>4998</v>
      </c>
      <c r="J7228" s="1506" t="s">
        <v>6827</v>
      </c>
      <c r="K7228" s="4"/>
    </row>
    <row r="7229" spans="1:11" ht="15">
      <c r="A7229">
        <v>7170</v>
      </c>
      <c r="B7229" s="721">
        <f>'Expenditures 16-24'!J437</f>
        <v>0</v>
      </c>
      <c r="F7229" s="4"/>
      <c r="G7229" s="1" t="b">
        <f t="shared" ca="1" si="114"/>
        <v>1</v>
      </c>
      <c r="H7229" s="1505" cm="1">
        <f t="array" aca="1" ref="H7229" ca="1">IF(I7229&lt;&gt;"",INDIRECT("'"&amp;I7229&amp;"'!"&amp;J7229),"")</f>
        <v>0</v>
      </c>
      <c r="I7229" s="1510" t="s">
        <v>4998</v>
      </c>
      <c r="J7229" s="1506" t="s">
        <v>6828</v>
      </c>
      <c r="K7229" s="4"/>
    </row>
    <row r="7230" spans="1:11" ht="15">
      <c r="A7230">
        <v>7171</v>
      </c>
      <c r="B7230" s="721">
        <f>'Expenditures 16-24'!I438</f>
        <v>0</v>
      </c>
      <c r="F7230" s="4"/>
      <c r="G7230" s="1" t="b">
        <f t="shared" ca="1" si="114"/>
        <v>1</v>
      </c>
      <c r="H7230" s="1505" cm="1">
        <f t="array" aca="1" ref="H7230" ca="1">IF(I7230&lt;&gt;"",INDIRECT("'"&amp;I7230&amp;"'!"&amp;J7230),"")</f>
        <v>0</v>
      </c>
      <c r="I7230" s="1510" t="s">
        <v>4998</v>
      </c>
      <c r="J7230" s="1506" t="s">
        <v>6829</v>
      </c>
      <c r="K7230" s="4"/>
    </row>
    <row r="7231" spans="1:11" ht="15">
      <c r="A7231">
        <v>7172</v>
      </c>
      <c r="B7231" s="721">
        <f>'Expenditures 16-24'!J438</f>
        <v>0</v>
      </c>
      <c r="F7231" s="4"/>
      <c r="G7231" s="1" t="b">
        <f t="shared" ca="1" si="114"/>
        <v>1</v>
      </c>
      <c r="H7231" s="1505" cm="1">
        <f t="array" aca="1" ref="H7231" ca="1">IF(I7231&lt;&gt;"",INDIRECT("'"&amp;I7231&amp;"'!"&amp;J7231),"")</f>
        <v>0</v>
      </c>
      <c r="I7231" s="1510" t="s">
        <v>4998</v>
      </c>
      <c r="J7231" s="1506" t="s">
        <v>6830</v>
      </c>
      <c r="K7231" s="4"/>
    </row>
    <row r="7232" spans="1:11" ht="15">
      <c r="A7232">
        <v>7173</v>
      </c>
      <c r="B7232" s="721">
        <f>'Expenditures 16-24'!I439</f>
        <v>0</v>
      </c>
      <c r="F7232" s="4"/>
      <c r="G7232" s="1" t="b">
        <f t="shared" ca="1" si="114"/>
        <v>1</v>
      </c>
      <c r="H7232" s="1505" cm="1">
        <f t="array" aca="1" ref="H7232" ca="1">IF(I7232&lt;&gt;"",INDIRECT("'"&amp;I7232&amp;"'!"&amp;J7232),"")</f>
        <v>0</v>
      </c>
      <c r="I7232" s="1510" t="s">
        <v>4998</v>
      </c>
      <c r="J7232" s="1506" t="s">
        <v>6831</v>
      </c>
      <c r="K7232" s="4"/>
    </row>
    <row r="7233" spans="1:11" ht="15">
      <c r="A7233">
        <v>7174</v>
      </c>
      <c r="B7233" s="721">
        <f>'Expenditures 16-24'!J439</f>
        <v>0</v>
      </c>
      <c r="F7233" s="4"/>
      <c r="G7233" s="1" t="b">
        <f t="shared" ca="1" si="114"/>
        <v>1</v>
      </c>
      <c r="H7233" s="1505" cm="1">
        <f t="array" aca="1" ref="H7233" ca="1">IF(I7233&lt;&gt;"",INDIRECT("'"&amp;I7233&amp;"'!"&amp;J7233),"")</f>
        <v>0</v>
      </c>
      <c r="I7233" s="1510" t="s">
        <v>4998</v>
      </c>
      <c r="J7233" s="1506" t="s">
        <v>6832</v>
      </c>
      <c r="K7233" s="4"/>
    </row>
    <row r="7234" spans="1:11" ht="15">
      <c r="A7234">
        <v>7175</v>
      </c>
      <c r="B7234" s="721">
        <f>'Expenditures 16-24'!H443</f>
        <v>0</v>
      </c>
      <c r="F7234" s="4"/>
      <c r="G7234" s="1" t="b">
        <f t="shared" ca="1" si="114"/>
        <v>1</v>
      </c>
      <c r="H7234" s="1505" cm="1">
        <f t="array" aca="1" ref="H7234" ca="1">IF(I7234&lt;&gt;"",INDIRECT("'"&amp;I7234&amp;"'!"&amp;J7234),"")</f>
        <v>0</v>
      </c>
      <c r="I7234" s="1510" t="s">
        <v>4998</v>
      </c>
      <c r="J7234" s="1506" t="s">
        <v>6833</v>
      </c>
      <c r="K7234" s="4"/>
    </row>
    <row r="7235" spans="1:11" ht="15">
      <c r="A7235">
        <v>7176</v>
      </c>
      <c r="B7235" s="721">
        <f>'Expenditures 16-24'!H444</f>
        <v>0</v>
      </c>
      <c r="F7235" s="4"/>
      <c r="G7235" s="1" t="b">
        <f t="shared" ca="1" si="114"/>
        <v>1</v>
      </c>
      <c r="H7235" s="1505" cm="1">
        <f t="array" aca="1" ref="H7235" ca="1">IF(I7235&lt;&gt;"",INDIRECT("'"&amp;I7235&amp;"'!"&amp;J7235),"")</f>
        <v>0</v>
      </c>
      <c r="I7235" s="1510" t="s">
        <v>4998</v>
      </c>
      <c r="J7235" s="1506" t="s">
        <v>6834</v>
      </c>
      <c r="K7235" s="4"/>
    </row>
    <row r="7236" spans="1:11" ht="15">
      <c r="A7236">
        <v>7177</v>
      </c>
      <c r="B7236" s="721">
        <f>'Expenditures 16-24'!H448</f>
        <v>0</v>
      </c>
      <c r="F7236" s="4"/>
      <c r="G7236" s="1" t="b">
        <f t="shared" ca="1" si="114"/>
        <v>1</v>
      </c>
      <c r="H7236" s="1505" cm="1">
        <f t="array" aca="1" ref="H7236" ca="1">IF(I7236&lt;&gt;"",INDIRECT("'"&amp;I7236&amp;"'!"&amp;J7236),"")</f>
        <v>0</v>
      </c>
      <c r="I7236" s="1510" t="s">
        <v>4998</v>
      </c>
      <c r="J7236" s="1506" t="s">
        <v>6835</v>
      </c>
      <c r="K7236" s="4"/>
    </row>
    <row r="7237" spans="1:11" ht="15">
      <c r="A7237">
        <v>7178</v>
      </c>
      <c r="B7237" s="721">
        <f>'Expenditures 16-24'!K448</f>
        <v>0</v>
      </c>
      <c r="F7237" s="4"/>
      <c r="G7237" s="1" t="b">
        <f t="shared" ca="1" si="114"/>
        <v>1</v>
      </c>
      <c r="H7237" s="1505" cm="1">
        <f t="array" aca="1" ref="H7237" ca="1">IF(I7237&lt;&gt;"",INDIRECT("'"&amp;I7237&amp;"'!"&amp;J7237),"")</f>
        <v>0</v>
      </c>
      <c r="I7237" s="1510" t="s">
        <v>4998</v>
      </c>
      <c r="J7237" s="1506" t="s">
        <v>6836</v>
      </c>
      <c r="K7237" s="4"/>
    </row>
    <row r="7238" spans="1:11" ht="15">
      <c r="A7238">
        <v>7179</v>
      </c>
      <c r="B7238" s="721">
        <f>'Expenditures 16-24'!H450</f>
        <v>0</v>
      </c>
      <c r="F7238" s="4"/>
      <c r="G7238" s="1" t="b">
        <f t="shared" ca="1" si="114"/>
        <v>1</v>
      </c>
      <c r="H7238" s="1505" cm="1">
        <f t="array" aca="1" ref="H7238" ca="1">IF(I7238&lt;&gt;"",INDIRECT("'"&amp;I7238&amp;"'!"&amp;J7238),"")</f>
        <v>0</v>
      </c>
      <c r="I7238" s="1510" t="s">
        <v>4998</v>
      </c>
      <c r="J7238" s="1506" t="s">
        <v>6837</v>
      </c>
      <c r="K7238" s="4"/>
    </row>
    <row r="7239" spans="1:11" ht="15">
      <c r="A7239">
        <v>7180</v>
      </c>
      <c r="B7239" s="721">
        <f>'Expenditures 16-24'!K450</f>
        <v>0</v>
      </c>
      <c r="F7239" s="4"/>
      <c r="G7239" s="1" t="b">
        <f t="shared" ca="1" si="114"/>
        <v>1</v>
      </c>
      <c r="H7239" s="1505" cm="1">
        <f t="array" aca="1" ref="H7239" ca="1">IF(I7239&lt;&gt;"",INDIRECT("'"&amp;I7239&amp;"'!"&amp;J7239),"")</f>
        <v>0</v>
      </c>
      <c r="I7239" s="1510" t="s">
        <v>4998</v>
      </c>
      <c r="J7239" s="1506" t="s">
        <v>6838</v>
      </c>
      <c r="K7239" s="4"/>
    </row>
    <row r="7240" spans="1:11" ht="15">
      <c r="A7240">
        <v>7181</v>
      </c>
      <c r="B7240" s="721">
        <f>'Expenditures 16-24'!H452</f>
        <v>0</v>
      </c>
      <c r="F7240" s="4"/>
      <c r="G7240" s="1" t="b">
        <f t="shared" ca="1" si="114"/>
        <v>1</v>
      </c>
      <c r="H7240" s="1505" cm="1">
        <f t="array" aca="1" ref="H7240" ca="1">IF(I7240&lt;&gt;"",INDIRECT("'"&amp;I7240&amp;"'!"&amp;J7240),"")</f>
        <v>0</v>
      </c>
      <c r="I7240" s="1510" t="s">
        <v>4998</v>
      </c>
      <c r="J7240" s="1506" t="s">
        <v>6839</v>
      </c>
      <c r="K7240" s="4"/>
    </row>
    <row r="7241" spans="1:11" ht="15">
      <c r="A7241">
        <v>7182</v>
      </c>
      <c r="B7241" s="721">
        <f>'Expenditures 16-24'!K452</f>
        <v>0</v>
      </c>
      <c r="F7241" s="4"/>
      <c r="G7241" s="1" t="b">
        <f t="shared" ca="1" si="114"/>
        <v>1</v>
      </c>
      <c r="H7241" s="1505" cm="1">
        <f t="array" aca="1" ref="H7241" ca="1">IF(I7241&lt;&gt;"",INDIRECT("'"&amp;I7241&amp;"'!"&amp;J7241),"")</f>
        <v>0</v>
      </c>
      <c r="I7241" s="1510" t="s">
        <v>4998</v>
      </c>
      <c r="J7241" s="1506" t="s">
        <v>6840</v>
      </c>
      <c r="K7241" s="4"/>
    </row>
    <row r="7242" spans="1:11" ht="15">
      <c r="A7242">
        <v>7183</v>
      </c>
      <c r="B7242" s="721">
        <f>'Expenditures 16-24'!I454</f>
        <v>0</v>
      </c>
      <c r="F7242" s="4"/>
      <c r="G7242" s="1" t="b">
        <f t="shared" ca="1" si="114"/>
        <v>1</v>
      </c>
      <c r="H7242" s="1505" cm="1">
        <f t="array" aca="1" ref="H7242" ca="1">IF(I7242&lt;&gt;"",INDIRECT("'"&amp;I7242&amp;"'!"&amp;J7242),"")</f>
        <v>0</v>
      </c>
      <c r="I7242" s="1510" t="s">
        <v>4998</v>
      </c>
      <c r="J7242" s="1506" t="s">
        <v>6841</v>
      </c>
      <c r="K7242" s="4"/>
    </row>
    <row r="7243" spans="1:11" ht="15">
      <c r="A7243">
        <f>A7242+1</f>
        <v>7184</v>
      </c>
      <c r="B7243" s="721">
        <f>'Expenditures 16-24'!J454</f>
        <v>0</v>
      </c>
      <c r="F7243" s="4"/>
      <c r="G7243" s="1" t="b">
        <f t="shared" ca="1" si="114"/>
        <v>1</v>
      </c>
      <c r="H7243" s="1505" cm="1">
        <f t="array" aca="1" ref="H7243" ca="1">IF(I7243&lt;&gt;"",INDIRECT("'"&amp;I7243&amp;"'!"&amp;J7243),"")</f>
        <v>0</v>
      </c>
      <c r="I7243" s="1510" t="s">
        <v>4998</v>
      </c>
      <c r="J7243" s="1506" t="s">
        <v>6842</v>
      </c>
      <c r="K7243" s="4"/>
    </row>
    <row r="7244" spans="1:11" ht="15">
      <c r="A7244">
        <f t="shared" ref="A7244:A7307" si="115">A7243+1</f>
        <v>7185</v>
      </c>
      <c r="B7244" s="721">
        <f>'Expenditures 16-24'!D7</f>
        <v>1498013</v>
      </c>
      <c r="F7244" s="4"/>
      <c r="G7244" s="1" t="b">
        <f t="shared" ca="1" si="114"/>
        <v>1</v>
      </c>
      <c r="H7244" s="1505" cm="1">
        <f t="array" aca="1" ref="H7244" ca="1">IF(I7244&lt;&gt;"",INDIRECT("'"&amp;I7244&amp;"'!"&amp;J7244),"")</f>
        <v>1498013</v>
      </c>
      <c r="I7244" s="1510" t="s">
        <v>4998</v>
      </c>
      <c r="J7244" s="1506" t="s">
        <v>5541</v>
      </c>
      <c r="K7244" s="4"/>
    </row>
    <row r="7245" spans="1:11" ht="15">
      <c r="A7245">
        <f t="shared" si="115"/>
        <v>7186</v>
      </c>
      <c r="B7245" s="721">
        <f>'Expenditures 16-24'!E7</f>
        <v>134422</v>
      </c>
      <c r="F7245" s="4"/>
      <c r="G7245" s="1" t="b">
        <f t="shared" ca="1" si="114"/>
        <v>1</v>
      </c>
      <c r="H7245" s="1505" cm="1">
        <f t="array" aca="1" ref="H7245" ca="1">IF(I7245&lt;&gt;"",INDIRECT("'"&amp;I7245&amp;"'!"&amp;J7245),"")</f>
        <v>134422</v>
      </c>
      <c r="I7245" s="1510" t="s">
        <v>4998</v>
      </c>
      <c r="J7245" s="1506" t="s">
        <v>5559</v>
      </c>
      <c r="K7245" s="4"/>
    </row>
    <row r="7246" spans="1:11" ht="15">
      <c r="A7246">
        <f t="shared" si="115"/>
        <v>7187</v>
      </c>
      <c r="B7246" s="721">
        <f>'Expenditures 16-24'!F7</f>
        <v>306670</v>
      </c>
      <c r="F7246" s="4"/>
      <c r="G7246" s="1" t="b">
        <f t="shared" ca="1" si="114"/>
        <v>1</v>
      </c>
      <c r="H7246" s="1505" cm="1">
        <f t="array" aca="1" ref="H7246" ca="1">IF(I7246&lt;&gt;"",INDIRECT("'"&amp;I7246&amp;"'!"&amp;J7246),"")</f>
        <v>306670</v>
      </c>
      <c r="I7246" s="1510" t="s">
        <v>4998</v>
      </c>
      <c r="J7246" s="1506" t="s">
        <v>5553</v>
      </c>
      <c r="K7246" s="4"/>
    </row>
    <row r="7247" spans="1:11" ht="15">
      <c r="A7247">
        <f t="shared" si="115"/>
        <v>7188</v>
      </c>
      <c r="B7247" s="721">
        <f>'Expenditures 16-24'!G7</f>
        <v>0</v>
      </c>
      <c r="F7247" s="4"/>
      <c r="G7247" s="1" t="b">
        <f t="shared" ca="1" si="114"/>
        <v>1</v>
      </c>
      <c r="H7247" s="1505" cm="1">
        <f t="array" aca="1" ref="H7247" ca="1">IF(I7247&lt;&gt;"",INDIRECT("'"&amp;I7247&amp;"'!"&amp;J7247),"")</f>
        <v>0</v>
      </c>
      <c r="I7247" s="1510" t="s">
        <v>4998</v>
      </c>
      <c r="J7247" s="1506" t="s">
        <v>5638</v>
      </c>
      <c r="K7247" s="4"/>
    </row>
    <row r="7248" spans="1:11" ht="15">
      <c r="A7248">
        <f t="shared" si="115"/>
        <v>7189</v>
      </c>
      <c r="B7248" s="721">
        <f>'Expenditures 16-24'!H7</f>
        <v>50</v>
      </c>
      <c r="F7248" s="4"/>
      <c r="G7248" s="1" t="b">
        <f t="shared" ca="1" si="114"/>
        <v>1</v>
      </c>
      <c r="H7248" s="1505" cm="1">
        <f t="array" aca="1" ref="H7248" ca="1">IF(I7248&lt;&gt;"",INDIRECT("'"&amp;I7248&amp;"'!"&amp;J7248),"")</f>
        <v>50</v>
      </c>
      <c r="I7248" s="1510" t="s">
        <v>4998</v>
      </c>
      <c r="J7248" s="1506" t="s">
        <v>5644</v>
      </c>
      <c r="K7248" s="4"/>
    </row>
    <row r="7249" spans="1:11" ht="15">
      <c r="A7249">
        <f t="shared" si="115"/>
        <v>7190</v>
      </c>
      <c r="B7249" s="721">
        <f>'Expenditures 16-24'!C9</f>
        <v>6133116</v>
      </c>
      <c r="F7249" s="4"/>
      <c r="G7249" s="1" t="b">
        <f t="shared" ca="1" si="114"/>
        <v>1</v>
      </c>
      <c r="H7249" s="1505" cm="1">
        <f t="array" aca="1" ref="H7249" ca="1">IF(I7249&lt;&gt;"",INDIRECT("'"&amp;I7249&amp;"'!"&amp;J7249),"")</f>
        <v>6133116</v>
      </c>
      <c r="I7249" s="1510" t="s">
        <v>4998</v>
      </c>
      <c r="J7249" s="1506" t="s">
        <v>5549</v>
      </c>
      <c r="K7249" s="4"/>
    </row>
    <row r="7250" spans="1:11" ht="15">
      <c r="A7250">
        <f t="shared" si="115"/>
        <v>7191</v>
      </c>
      <c r="B7250" s="721">
        <f>'Expenditures 16-24'!D9</f>
        <v>1603990</v>
      </c>
      <c r="F7250" s="4"/>
      <c r="G7250" s="1" t="b">
        <f t="shared" ca="1" si="114"/>
        <v>1</v>
      </c>
      <c r="H7250" s="1505" cm="1">
        <f t="array" aca="1" ref="H7250" ca="1">IF(I7250&lt;&gt;"",INDIRECT("'"&amp;I7250&amp;"'!"&amp;J7250),"")</f>
        <v>1603990</v>
      </c>
      <c r="I7250" s="1510" t="s">
        <v>4998</v>
      </c>
      <c r="J7250" s="1506" t="s">
        <v>5543</v>
      </c>
      <c r="K7250" s="4"/>
    </row>
    <row r="7251" spans="1:11" ht="15">
      <c r="A7251">
        <f t="shared" si="115"/>
        <v>7192</v>
      </c>
      <c r="B7251" s="721">
        <f>'Expenditures 16-24'!E9</f>
        <v>21100</v>
      </c>
      <c r="F7251" s="4"/>
      <c r="G7251" s="1" t="b">
        <f t="shared" ca="1" si="114"/>
        <v>1</v>
      </c>
      <c r="H7251" s="1505" cm="1">
        <f t="array" aca="1" ref="H7251" ca="1">IF(I7251&lt;&gt;"",INDIRECT("'"&amp;I7251&amp;"'!"&amp;J7251),"")</f>
        <v>21100</v>
      </c>
      <c r="I7251" s="1510" t="s">
        <v>4998</v>
      </c>
      <c r="J7251" s="1506" t="s">
        <v>5562</v>
      </c>
      <c r="K7251" s="4"/>
    </row>
    <row r="7252" spans="1:11" ht="15">
      <c r="A7252">
        <f t="shared" si="115"/>
        <v>7193</v>
      </c>
      <c r="B7252" s="721">
        <f>'Expenditures 16-24'!F9</f>
        <v>70348</v>
      </c>
      <c r="F7252" s="4"/>
      <c r="G7252" s="1" t="b">
        <f t="shared" ca="1" si="114"/>
        <v>1</v>
      </c>
      <c r="H7252" s="1505" cm="1">
        <f t="array" aca="1" ref="H7252" ca="1">IF(I7252&lt;&gt;"",INDIRECT("'"&amp;I7252&amp;"'!"&amp;J7252),"")</f>
        <v>70348</v>
      </c>
      <c r="I7252" s="1510" t="s">
        <v>4998</v>
      </c>
      <c r="J7252" s="1506" t="s">
        <v>5555</v>
      </c>
      <c r="K7252" s="4"/>
    </row>
    <row r="7253" spans="1:11" ht="15">
      <c r="A7253">
        <f t="shared" si="115"/>
        <v>7194</v>
      </c>
      <c r="B7253" s="721">
        <f>'Expenditures 16-24'!G9</f>
        <v>0</v>
      </c>
      <c r="F7253" s="4"/>
      <c r="G7253" s="1" t="b">
        <f t="shared" ca="1" si="114"/>
        <v>1</v>
      </c>
      <c r="H7253" s="1505" cm="1">
        <f t="array" aca="1" ref="H7253" ca="1">IF(I7253&lt;&gt;"",INDIRECT("'"&amp;I7253&amp;"'!"&amp;J7253),"")</f>
        <v>0</v>
      </c>
      <c r="I7253" s="1510" t="s">
        <v>4998</v>
      </c>
      <c r="J7253" s="1506" t="s">
        <v>5585</v>
      </c>
      <c r="K7253" s="4"/>
    </row>
    <row r="7254" spans="1:11" ht="15">
      <c r="A7254">
        <f t="shared" si="115"/>
        <v>7195</v>
      </c>
      <c r="B7254" s="721">
        <f>'Expenditures 16-24'!H9</f>
        <v>0</v>
      </c>
      <c r="F7254" s="4"/>
      <c r="G7254" s="1" t="b">
        <f t="shared" ca="1" si="114"/>
        <v>1</v>
      </c>
      <c r="H7254" s="1505" cm="1">
        <f t="array" aca="1" ref="H7254" ca="1">IF(I7254&lt;&gt;"",INDIRECT("'"&amp;I7254&amp;"'!"&amp;J7254),"")</f>
        <v>0</v>
      </c>
      <c r="I7254" s="1510" t="s">
        <v>4998</v>
      </c>
      <c r="J7254" s="1506" t="s">
        <v>5591</v>
      </c>
      <c r="K7254" s="4"/>
    </row>
    <row r="7255" spans="1:11" ht="15">
      <c r="A7255">
        <f t="shared" si="115"/>
        <v>7196</v>
      </c>
      <c r="B7255" s="721">
        <f>'Expenditures 16-24'!C11</f>
        <v>0</v>
      </c>
      <c r="F7255" s="4"/>
      <c r="G7255" s="1" t="b">
        <f t="shared" ca="1" si="114"/>
        <v>1</v>
      </c>
      <c r="H7255" s="1505" cm="1">
        <f t="array" aca="1" ref="H7255" ca="1">IF(I7255&lt;&gt;"",INDIRECT("'"&amp;I7255&amp;"'!"&amp;J7255),"")</f>
        <v>0</v>
      </c>
      <c r="I7255" s="1510" t="s">
        <v>4998</v>
      </c>
      <c r="J7255" s="1506" t="s">
        <v>5550</v>
      </c>
      <c r="K7255" s="4"/>
    </row>
    <row r="7256" spans="1:11" ht="15">
      <c r="A7256">
        <f t="shared" si="115"/>
        <v>7197</v>
      </c>
      <c r="B7256" s="721">
        <f>'Expenditures 16-24'!D11</f>
        <v>0</v>
      </c>
      <c r="F7256" s="4"/>
      <c r="G7256" s="1" t="b">
        <f t="shared" ca="1" si="114"/>
        <v>1</v>
      </c>
      <c r="H7256" s="1505" cm="1">
        <f t="array" aca="1" ref="H7256" ca="1">IF(I7256&lt;&gt;"",INDIRECT("'"&amp;I7256&amp;"'!"&amp;J7256),"")</f>
        <v>0</v>
      </c>
      <c r="I7256" s="1510" t="s">
        <v>4998</v>
      </c>
      <c r="J7256" s="1506" t="s">
        <v>5544</v>
      </c>
      <c r="K7256" s="4"/>
    </row>
    <row r="7257" spans="1:11" ht="15">
      <c r="A7257">
        <f t="shared" si="115"/>
        <v>7198</v>
      </c>
      <c r="B7257" s="721">
        <f>'Expenditures 16-24'!E11</f>
        <v>0</v>
      </c>
      <c r="F7257" s="4"/>
      <c r="G7257" s="1" t="b">
        <f t="shared" ca="1" si="114"/>
        <v>1</v>
      </c>
      <c r="H7257" s="1505" cm="1">
        <f t="array" aca="1" ref="H7257" ca="1">IF(I7257&lt;&gt;"",INDIRECT("'"&amp;I7257&amp;"'!"&amp;J7257),"")</f>
        <v>0</v>
      </c>
      <c r="I7257" s="1510" t="s">
        <v>4998</v>
      </c>
      <c r="J7257" s="1506" t="s">
        <v>5563</v>
      </c>
      <c r="K7257" s="4"/>
    </row>
    <row r="7258" spans="1:11" ht="15">
      <c r="A7258">
        <f t="shared" si="115"/>
        <v>7199</v>
      </c>
      <c r="B7258" s="721">
        <f>'Expenditures 16-24'!F11</f>
        <v>0</v>
      </c>
      <c r="F7258" s="4"/>
      <c r="G7258" s="1" t="b">
        <f t="shared" ca="1" si="114"/>
        <v>1</v>
      </c>
      <c r="H7258" s="1505" cm="1">
        <f t="array" aca="1" ref="H7258" ca="1">IF(I7258&lt;&gt;"",INDIRECT("'"&amp;I7258&amp;"'!"&amp;J7258),"")</f>
        <v>0</v>
      </c>
      <c r="I7258" s="1510" t="s">
        <v>4998</v>
      </c>
      <c r="J7258" s="1506" t="s">
        <v>5556</v>
      </c>
      <c r="K7258" s="4"/>
    </row>
    <row r="7259" spans="1:11" ht="15">
      <c r="A7259">
        <f t="shared" si="115"/>
        <v>7200</v>
      </c>
      <c r="B7259" s="721">
        <f>'Expenditures 16-24'!G11</f>
        <v>0</v>
      </c>
      <c r="F7259" s="4"/>
      <c r="G7259" s="1" t="b">
        <f t="shared" ca="1" si="114"/>
        <v>1</v>
      </c>
      <c r="H7259" s="1505" cm="1">
        <f t="array" aca="1" ref="H7259" ca="1">IF(I7259&lt;&gt;"",INDIRECT("'"&amp;I7259&amp;"'!"&amp;J7259),"")</f>
        <v>0</v>
      </c>
      <c r="I7259" s="1510" t="s">
        <v>4998</v>
      </c>
      <c r="J7259" s="1506" t="s">
        <v>5586</v>
      </c>
      <c r="K7259" s="4"/>
    </row>
    <row r="7260" spans="1:11" ht="15">
      <c r="A7260">
        <f t="shared" si="115"/>
        <v>7201</v>
      </c>
      <c r="B7260" s="721">
        <f>'Expenditures 16-24'!H11</f>
        <v>0</v>
      </c>
      <c r="F7260" s="4"/>
      <c r="G7260" s="1" t="b">
        <f t="shared" ca="1" si="114"/>
        <v>1</v>
      </c>
      <c r="H7260" s="1505" cm="1">
        <f t="array" aca="1" ref="H7260" ca="1">IF(I7260&lt;&gt;"",INDIRECT("'"&amp;I7260&amp;"'!"&amp;J7260),"")</f>
        <v>0</v>
      </c>
      <c r="I7260" s="1510" t="s">
        <v>4998</v>
      </c>
      <c r="J7260" s="1506" t="s">
        <v>5633</v>
      </c>
      <c r="K7260" s="4"/>
    </row>
    <row r="7261" spans="1:11" ht="15">
      <c r="A7261">
        <f t="shared" si="115"/>
        <v>7202</v>
      </c>
      <c r="B7261" s="721">
        <f>'Expenditures 16-24'!C17</f>
        <v>812671</v>
      </c>
      <c r="F7261" s="4"/>
      <c r="G7261" s="1" t="b">
        <f t="shared" ca="1" si="114"/>
        <v>1</v>
      </c>
      <c r="H7261" s="1505" cm="1">
        <f t="array" aca="1" ref="H7261" ca="1">IF(I7261&lt;&gt;"",INDIRECT("'"&amp;I7261&amp;"'!"&amp;J7261),"")</f>
        <v>812671</v>
      </c>
      <c r="I7261" s="1510" t="s">
        <v>4998</v>
      </c>
      <c r="J7261" s="1506" t="s">
        <v>5566</v>
      </c>
      <c r="K7261" s="4"/>
    </row>
    <row r="7262" spans="1:11" ht="15">
      <c r="A7262">
        <f t="shared" si="115"/>
        <v>7203</v>
      </c>
      <c r="B7262" s="721">
        <f>'Expenditures 16-24'!D17</f>
        <v>226465</v>
      </c>
      <c r="F7262" s="4"/>
      <c r="G7262" s="1" t="b">
        <f t="shared" ca="1" si="114"/>
        <v>1</v>
      </c>
      <c r="H7262" s="1505" cm="1">
        <f t="array" aca="1" ref="H7262" ca="1">IF(I7262&lt;&gt;"",INDIRECT("'"&amp;I7262&amp;"'!"&amp;J7262),"")</f>
        <v>226465</v>
      </c>
      <c r="I7262" s="1510" t="s">
        <v>4998</v>
      </c>
      <c r="J7262" s="1506" t="s">
        <v>5570</v>
      </c>
      <c r="K7262" s="4"/>
    </row>
    <row r="7263" spans="1:11" ht="15">
      <c r="A7263">
        <f t="shared" si="115"/>
        <v>7204</v>
      </c>
      <c r="B7263" s="721">
        <f>'Expenditures 16-24'!E17</f>
        <v>0</v>
      </c>
      <c r="F7263" s="4"/>
      <c r="G7263" s="1" t="b">
        <f t="shared" ca="1" si="114"/>
        <v>1</v>
      </c>
      <c r="H7263" s="1505" cm="1">
        <f t="array" aca="1" ref="H7263" ca="1">IF(I7263&lt;&gt;"",INDIRECT("'"&amp;I7263&amp;"'!"&amp;J7263),"")</f>
        <v>0</v>
      </c>
      <c r="I7263" s="1510" t="s">
        <v>4998</v>
      </c>
      <c r="J7263" s="1506" t="s">
        <v>5574</v>
      </c>
      <c r="K7263" s="4"/>
    </row>
    <row r="7264" spans="1:11" ht="15">
      <c r="A7264">
        <f t="shared" si="115"/>
        <v>7205</v>
      </c>
      <c r="B7264" s="721">
        <f>'Expenditures 16-24'!F17</f>
        <v>300</v>
      </c>
      <c r="F7264" s="4"/>
      <c r="G7264" s="1" t="b">
        <f t="shared" ref="G7264:G7327" ca="1" si="116">H7264=B7264</f>
        <v>1</v>
      </c>
      <c r="H7264" s="1505" cm="1">
        <f t="array" aca="1" ref="H7264" ca="1">IF(I7264&lt;&gt;"",INDIRECT("'"&amp;I7264&amp;"'!"&amp;J7264),"")</f>
        <v>300</v>
      </c>
      <c r="I7264" s="1510" t="s">
        <v>4998</v>
      </c>
      <c r="J7264" s="1506" t="s">
        <v>5578</v>
      </c>
      <c r="K7264" s="4"/>
    </row>
    <row r="7265" spans="1:11" ht="15">
      <c r="A7265">
        <f t="shared" si="115"/>
        <v>7206</v>
      </c>
      <c r="B7265" s="721">
        <f>'Expenditures 16-24'!G17</f>
        <v>0</v>
      </c>
      <c r="F7265" s="4"/>
      <c r="G7265" s="1" t="b">
        <f t="shared" ca="1" si="116"/>
        <v>1</v>
      </c>
      <c r="H7265" s="1505" cm="1">
        <f t="array" aca="1" ref="H7265" ca="1">IF(I7265&lt;&gt;"",INDIRECT("'"&amp;I7265&amp;"'!"&amp;J7265),"")</f>
        <v>0</v>
      </c>
      <c r="I7265" s="1510" t="s">
        <v>4998</v>
      </c>
      <c r="J7265" s="1506" t="s">
        <v>5639</v>
      </c>
      <c r="K7265" s="4"/>
    </row>
    <row r="7266" spans="1:11" ht="15">
      <c r="A7266">
        <f t="shared" si="115"/>
        <v>7207</v>
      </c>
      <c r="B7266" s="721">
        <f>'Expenditures 16-24'!H17</f>
        <v>0</v>
      </c>
      <c r="F7266" s="4"/>
      <c r="G7266" s="1" t="b">
        <f t="shared" ca="1" si="116"/>
        <v>1</v>
      </c>
      <c r="H7266" s="1505" cm="1">
        <f t="array" aca="1" ref="H7266" ca="1">IF(I7266&lt;&gt;"",INDIRECT("'"&amp;I7266&amp;"'!"&amp;J7266),"")</f>
        <v>0</v>
      </c>
      <c r="I7266" s="1510" t="s">
        <v>4998</v>
      </c>
      <c r="J7266" s="1506" t="s">
        <v>5645</v>
      </c>
      <c r="K7266" s="4"/>
    </row>
    <row r="7267" spans="1:11" ht="15">
      <c r="A7267" s="5">
        <f t="shared" si="115"/>
        <v>7208</v>
      </c>
      <c r="B7267" s="721"/>
      <c r="D7267" s="2" t="s">
        <v>78</v>
      </c>
      <c r="F7267" s="4" t="s">
        <v>4914</v>
      </c>
      <c r="G7267" s="1" t="b">
        <f t="shared" ca="1" si="116"/>
        <v>1</v>
      </c>
      <c r="H7267" s="1505" t="str" cm="1">
        <f t="array" aca="1" ref="H7267" ca="1">IF(I7267&lt;&gt;"",INDIRECT("'"&amp;I7267&amp;"'!"&amp;J7267),"")</f>
        <v/>
      </c>
      <c r="I7267" s="1510"/>
      <c r="J7267" s="1506"/>
      <c r="K7267" s="4"/>
    </row>
    <row r="7268" spans="1:11" ht="15">
      <c r="A7268" s="5">
        <f t="shared" si="115"/>
        <v>7209</v>
      </c>
      <c r="B7268" s="721"/>
      <c r="D7268" s="2" t="s">
        <v>78</v>
      </c>
      <c r="F7268" s="4" t="s">
        <v>4914</v>
      </c>
      <c r="G7268" s="1" t="b">
        <f t="shared" ca="1" si="116"/>
        <v>1</v>
      </c>
      <c r="H7268" s="1505" t="str" cm="1">
        <f t="array" aca="1" ref="H7268" ca="1">IF(I7268&lt;&gt;"",INDIRECT("'"&amp;I7268&amp;"'!"&amp;J7268),"")</f>
        <v/>
      </c>
      <c r="I7268" s="1510"/>
      <c r="J7268" s="1506"/>
      <c r="K7268" s="4"/>
    </row>
    <row r="7269" spans="1:11" ht="15">
      <c r="A7269" s="5">
        <f t="shared" si="115"/>
        <v>7210</v>
      </c>
      <c r="B7269" s="721"/>
      <c r="D7269" s="2" t="s">
        <v>78</v>
      </c>
      <c r="F7269" s="4" t="s">
        <v>4914</v>
      </c>
      <c r="G7269" s="1" t="b">
        <f t="shared" ca="1" si="116"/>
        <v>1</v>
      </c>
      <c r="H7269" s="1505" t="str" cm="1">
        <f t="array" aca="1" ref="H7269" ca="1">IF(I7269&lt;&gt;"",INDIRECT("'"&amp;I7269&amp;"'!"&amp;J7269),"")</f>
        <v/>
      </c>
      <c r="I7269" s="1510"/>
      <c r="J7269" s="1506"/>
      <c r="K7269" s="4"/>
    </row>
    <row r="7270" spans="1:11" ht="15">
      <c r="A7270" s="5">
        <f t="shared" si="115"/>
        <v>7211</v>
      </c>
      <c r="B7270" s="721"/>
      <c r="D7270" s="2" t="s">
        <v>78</v>
      </c>
      <c r="F7270" s="4" t="s">
        <v>4914</v>
      </c>
      <c r="G7270" s="1" t="b">
        <f t="shared" ca="1" si="116"/>
        <v>1</v>
      </c>
      <c r="H7270" s="1505" t="str" cm="1">
        <f t="array" aca="1" ref="H7270" ca="1">IF(I7270&lt;&gt;"",INDIRECT("'"&amp;I7270&amp;"'!"&amp;J7270),"")</f>
        <v/>
      </c>
      <c r="I7270" s="1510"/>
      <c r="J7270" s="1506"/>
      <c r="K7270" s="4"/>
    </row>
    <row r="7271" spans="1:11" ht="15">
      <c r="A7271" s="5">
        <f t="shared" si="115"/>
        <v>7212</v>
      </c>
      <c r="B7271" s="721"/>
      <c r="D7271" s="2" t="s">
        <v>78</v>
      </c>
      <c r="F7271" s="4" t="s">
        <v>4914</v>
      </c>
      <c r="G7271" s="1" t="b">
        <f t="shared" ca="1" si="116"/>
        <v>1</v>
      </c>
      <c r="H7271" s="1505" t="str" cm="1">
        <f t="array" aca="1" ref="H7271" ca="1">IF(I7271&lt;&gt;"",INDIRECT("'"&amp;I7271&amp;"'!"&amp;J7271),"")</f>
        <v/>
      </c>
      <c r="I7271" s="1510"/>
      <c r="J7271" s="1506"/>
      <c r="K7271" s="4"/>
    </row>
    <row r="7272" spans="1:11" ht="15">
      <c r="A7272" s="5">
        <f t="shared" si="115"/>
        <v>7213</v>
      </c>
      <c r="B7272" s="721"/>
      <c r="D7272" s="2" t="s">
        <v>78</v>
      </c>
      <c r="F7272" s="4" t="s">
        <v>4914</v>
      </c>
      <c r="G7272" s="1" t="b">
        <f t="shared" ca="1" si="116"/>
        <v>1</v>
      </c>
      <c r="H7272" s="1505" t="str" cm="1">
        <f t="array" aca="1" ref="H7272" ca="1">IF(I7272&lt;&gt;"",INDIRECT("'"&amp;I7272&amp;"'!"&amp;J7272),"")</f>
        <v/>
      </c>
      <c r="I7272" s="1510"/>
      <c r="J7272" s="1506"/>
      <c r="K7272" s="4"/>
    </row>
    <row r="7273" spans="1:11" ht="15">
      <c r="A7273" s="5">
        <f t="shared" si="115"/>
        <v>7214</v>
      </c>
      <c r="B7273" s="721"/>
      <c r="D7273" s="2" t="s">
        <v>78</v>
      </c>
      <c r="F7273" s="4" t="s">
        <v>4914</v>
      </c>
      <c r="G7273" s="1" t="b">
        <f t="shared" ca="1" si="116"/>
        <v>1</v>
      </c>
      <c r="H7273" s="1505" t="str" cm="1">
        <f t="array" aca="1" ref="H7273" ca="1">IF(I7273&lt;&gt;"",INDIRECT("'"&amp;I7273&amp;"'!"&amp;J7273),"")</f>
        <v/>
      </c>
      <c r="I7273" s="1510"/>
      <c r="J7273" s="1506"/>
      <c r="K7273" s="4"/>
    </row>
    <row r="7274" spans="1:11" ht="15">
      <c r="A7274" s="5">
        <f t="shared" si="115"/>
        <v>7215</v>
      </c>
      <c r="B7274" s="721"/>
      <c r="D7274" s="2" t="s">
        <v>78</v>
      </c>
      <c r="F7274" s="4" t="s">
        <v>4914</v>
      </c>
      <c r="G7274" s="1" t="b">
        <f t="shared" ca="1" si="116"/>
        <v>1</v>
      </c>
      <c r="H7274" s="1505" t="str" cm="1">
        <f t="array" aca="1" ref="H7274" ca="1">IF(I7274&lt;&gt;"",INDIRECT("'"&amp;I7274&amp;"'!"&amp;J7274),"")</f>
        <v/>
      </c>
      <c r="I7274" s="1510"/>
      <c r="J7274" s="1506"/>
      <c r="K7274" s="4"/>
    </row>
    <row r="7275" spans="1:11" ht="15">
      <c r="A7275" s="5">
        <f t="shared" si="115"/>
        <v>7216</v>
      </c>
      <c r="B7275" s="721"/>
      <c r="D7275" s="2" t="s">
        <v>78</v>
      </c>
      <c r="F7275" s="4" t="s">
        <v>4914</v>
      </c>
      <c r="G7275" s="1" t="b">
        <f t="shared" ca="1" si="116"/>
        <v>1</v>
      </c>
      <c r="H7275" s="1505" t="str" cm="1">
        <f t="array" aca="1" ref="H7275" ca="1">IF(I7275&lt;&gt;"",INDIRECT("'"&amp;I7275&amp;"'!"&amp;J7275),"")</f>
        <v/>
      </c>
      <c r="I7275" s="1510"/>
      <c r="J7275" s="1506"/>
      <c r="K7275" s="4"/>
    </row>
    <row r="7276" spans="1:11" ht="15">
      <c r="A7276" s="5">
        <f t="shared" si="115"/>
        <v>7217</v>
      </c>
      <c r="B7276" s="721"/>
      <c r="D7276" s="2" t="s">
        <v>78</v>
      </c>
      <c r="F7276" s="4" t="s">
        <v>4914</v>
      </c>
      <c r="G7276" s="1" t="b">
        <f t="shared" ca="1" si="116"/>
        <v>1</v>
      </c>
      <c r="H7276" s="1505" t="str" cm="1">
        <f t="array" aca="1" ref="H7276" ca="1">IF(I7276&lt;&gt;"",INDIRECT("'"&amp;I7276&amp;"'!"&amp;J7276),"")</f>
        <v/>
      </c>
      <c r="I7276" s="1510"/>
      <c r="J7276" s="1506"/>
      <c r="K7276" s="4"/>
    </row>
    <row r="7277" spans="1:11" ht="15">
      <c r="A7277" s="5">
        <f t="shared" si="115"/>
        <v>7218</v>
      </c>
      <c r="B7277" s="721"/>
      <c r="D7277" s="2" t="s">
        <v>78</v>
      </c>
      <c r="F7277" s="4" t="s">
        <v>4914</v>
      </c>
      <c r="G7277" s="1" t="b">
        <f t="shared" ca="1" si="116"/>
        <v>1</v>
      </c>
      <c r="H7277" s="1505" t="str" cm="1">
        <f t="array" aca="1" ref="H7277" ca="1">IF(I7277&lt;&gt;"",INDIRECT("'"&amp;I7277&amp;"'!"&amp;J7277),"")</f>
        <v/>
      </c>
      <c r="I7277" s="1510"/>
      <c r="J7277" s="1506"/>
      <c r="K7277" s="4"/>
    </row>
    <row r="7278" spans="1:11" ht="15">
      <c r="A7278" s="5">
        <f t="shared" si="115"/>
        <v>7219</v>
      </c>
      <c r="B7278" s="721"/>
      <c r="D7278" s="2" t="s">
        <v>78</v>
      </c>
      <c r="F7278" s="4" t="s">
        <v>4914</v>
      </c>
      <c r="G7278" s="1" t="b">
        <f t="shared" ca="1" si="116"/>
        <v>1</v>
      </c>
      <c r="H7278" s="1505" t="str" cm="1">
        <f t="array" aca="1" ref="H7278" ca="1">IF(I7278&lt;&gt;"",INDIRECT("'"&amp;I7278&amp;"'!"&amp;J7278),"")</f>
        <v/>
      </c>
      <c r="I7278" s="1510"/>
      <c r="J7278" s="1506"/>
      <c r="K7278" s="4"/>
    </row>
    <row r="7279" spans="1:11" ht="15">
      <c r="A7279" s="5">
        <f t="shared" si="115"/>
        <v>7220</v>
      </c>
      <c r="B7279" s="721"/>
      <c r="D7279" s="2" t="s">
        <v>78</v>
      </c>
      <c r="F7279" s="4" t="s">
        <v>4914</v>
      </c>
      <c r="G7279" s="1" t="b">
        <f t="shared" ca="1" si="116"/>
        <v>1</v>
      </c>
      <c r="H7279" s="1505" t="str" cm="1">
        <f t="array" aca="1" ref="H7279" ca="1">IF(I7279&lt;&gt;"",INDIRECT("'"&amp;I7279&amp;"'!"&amp;J7279),"")</f>
        <v/>
      </c>
      <c r="I7279" s="1510"/>
      <c r="J7279" s="1506"/>
      <c r="K7279" s="4"/>
    </row>
    <row r="7280" spans="1:11" ht="15">
      <c r="A7280" s="5">
        <f t="shared" si="115"/>
        <v>7221</v>
      </c>
      <c r="B7280" s="721"/>
      <c r="D7280" s="2" t="s">
        <v>78</v>
      </c>
      <c r="F7280" s="4" t="s">
        <v>4914</v>
      </c>
      <c r="G7280" s="1" t="b">
        <f t="shared" ca="1" si="116"/>
        <v>1</v>
      </c>
      <c r="H7280" s="1505" t="str" cm="1">
        <f t="array" aca="1" ref="H7280" ca="1">IF(I7280&lt;&gt;"",INDIRECT("'"&amp;I7280&amp;"'!"&amp;J7280),"")</f>
        <v/>
      </c>
      <c r="I7280" s="1510"/>
      <c r="J7280" s="1506"/>
      <c r="K7280" s="4"/>
    </row>
    <row r="7281" spans="1:11" ht="15">
      <c r="A7281" s="5">
        <f t="shared" si="115"/>
        <v>7222</v>
      </c>
      <c r="B7281" s="721"/>
      <c r="D7281" s="2" t="s">
        <v>78</v>
      </c>
      <c r="F7281" s="4" t="s">
        <v>4914</v>
      </c>
      <c r="G7281" s="1" t="b">
        <f t="shared" ca="1" si="116"/>
        <v>1</v>
      </c>
      <c r="H7281" s="1505" t="str" cm="1">
        <f t="array" aca="1" ref="H7281" ca="1">IF(I7281&lt;&gt;"",INDIRECT("'"&amp;I7281&amp;"'!"&amp;J7281),"")</f>
        <v/>
      </c>
      <c r="I7281" s="1510"/>
      <c r="J7281" s="1506"/>
      <c r="K7281" s="4"/>
    </row>
    <row r="7282" spans="1:11" ht="15">
      <c r="A7282" s="5">
        <f t="shared" si="115"/>
        <v>7223</v>
      </c>
      <c r="B7282" s="721"/>
      <c r="D7282" s="2" t="s">
        <v>78</v>
      </c>
      <c r="F7282" s="4" t="s">
        <v>4914</v>
      </c>
      <c r="G7282" s="1" t="b">
        <f t="shared" ca="1" si="116"/>
        <v>1</v>
      </c>
      <c r="H7282" s="1505" t="str" cm="1">
        <f t="array" aca="1" ref="H7282" ca="1">IF(I7282&lt;&gt;"",INDIRECT("'"&amp;I7282&amp;"'!"&amp;J7282),"")</f>
        <v/>
      </c>
      <c r="I7282" s="1510"/>
      <c r="J7282" s="1506"/>
      <c r="K7282" s="4"/>
    </row>
    <row r="7283" spans="1:11" ht="15">
      <c r="A7283" s="5">
        <f t="shared" si="115"/>
        <v>7224</v>
      </c>
      <c r="B7283" s="721"/>
      <c r="D7283" s="2" t="s">
        <v>78</v>
      </c>
      <c r="F7283" s="4" t="s">
        <v>4914</v>
      </c>
      <c r="G7283" s="1" t="b">
        <f t="shared" ca="1" si="116"/>
        <v>1</v>
      </c>
      <c r="H7283" s="1505" t="str" cm="1">
        <f t="array" aca="1" ref="H7283" ca="1">IF(I7283&lt;&gt;"",INDIRECT("'"&amp;I7283&amp;"'!"&amp;J7283),"")</f>
        <v/>
      </c>
      <c r="I7283" s="1510"/>
      <c r="J7283" s="1506"/>
      <c r="K7283" s="4"/>
    </row>
    <row r="7284" spans="1:11" ht="15">
      <c r="A7284" s="5">
        <f t="shared" si="115"/>
        <v>7225</v>
      </c>
      <c r="B7284" s="721"/>
      <c r="D7284" s="2" t="s">
        <v>78</v>
      </c>
      <c r="F7284" s="4" t="s">
        <v>4914</v>
      </c>
      <c r="G7284" s="1" t="b">
        <f t="shared" ca="1" si="116"/>
        <v>1</v>
      </c>
      <c r="H7284" s="1505" t="str" cm="1">
        <f t="array" aca="1" ref="H7284" ca="1">IF(I7284&lt;&gt;"",INDIRECT("'"&amp;I7284&amp;"'!"&amp;J7284),"")</f>
        <v/>
      </c>
      <c r="I7284" s="1510"/>
      <c r="J7284" s="1506"/>
      <c r="K7284" s="4"/>
    </row>
    <row r="7285" spans="1:11" ht="15">
      <c r="A7285" s="5">
        <f t="shared" si="115"/>
        <v>7226</v>
      </c>
      <c r="B7285" s="721"/>
      <c r="D7285" s="2" t="s">
        <v>78</v>
      </c>
      <c r="F7285" s="4" t="s">
        <v>4914</v>
      </c>
      <c r="G7285" s="1" t="b">
        <f t="shared" ca="1" si="116"/>
        <v>1</v>
      </c>
      <c r="H7285" s="1505" t="str" cm="1">
        <f t="array" aca="1" ref="H7285" ca="1">IF(I7285&lt;&gt;"",INDIRECT("'"&amp;I7285&amp;"'!"&amp;J7285),"")</f>
        <v/>
      </c>
      <c r="I7285" s="1510"/>
      <c r="J7285" s="1506"/>
      <c r="K7285" s="4"/>
    </row>
    <row r="7286" spans="1:11" ht="15">
      <c r="A7286" s="5">
        <f t="shared" si="115"/>
        <v>7227</v>
      </c>
      <c r="B7286" s="721"/>
      <c r="D7286" s="2" t="s">
        <v>78</v>
      </c>
      <c r="F7286" s="4" t="s">
        <v>4914</v>
      </c>
      <c r="G7286" s="1" t="b">
        <f t="shared" ca="1" si="116"/>
        <v>1</v>
      </c>
      <c r="H7286" s="1505" t="str" cm="1">
        <f t="array" aca="1" ref="H7286" ca="1">IF(I7286&lt;&gt;"",INDIRECT("'"&amp;I7286&amp;"'!"&amp;J7286),"")</f>
        <v/>
      </c>
      <c r="I7286" s="1510"/>
      <c r="J7286" s="1506"/>
      <c r="K7286" s="4"/>
    </row>
    <row r="7287" spans="1:11" ht="15">
      <c r="A7287" s="5">
        <f t="shared" si="115"/>
        <v>7228</v>
      </c>
      <c r="B7287" s="721"/>
      <c r="D7287" s="2" t="s">
        <v>78</v>
      </c>
      <c r="F7287" s="4" t="s">
        <v>4914</v>
      </c>
      <c r="G7287" s="1" t="b">
        <f t="shared" ca="1" si="116"/>
        <v>1</v>
      </c>
      <c r="H7287" s="1505" t="str" cm="1">
        <f t="array" aca="1" ref="H7287" ca="1">IF(I7287&lt;&gt;"",INDIRECT("'"&amp;I7287&amp;"'!"&amp;J7287),"")</f>
        <v/>
      </c>
      <c r="I7287" s="1510"/>
      <c r="J7287" s="1506"/>
      <c r="K7287" s="4"/>
    </row>
    <row r="7288" spans="1:11" ht="15">
      <c r="A7288" s="5">
        <f t="shared" si="115"/>
        <v>7229</v>
      </c>
      <c r="B7288" s="721"/>
      <c r="D7288" s="2" t="s">
        <v>78</v>
      </c>
      <c r="F7288" s="4" t="s">
        <v>4914</v>
      </c>
      <c r="G7288" s="1" t="b">
        <f t="shared" ca="1" si="116"/>
        <v>1</v>
      </c>
      <c r="H7288" s="1505" t="str" cm="1">
        <f t="array" aca="1" ref="H7288" ca="1">IF(I7288&lt;&gt;"",INDIRECT("'"&amp;I7288&amp;"'!"&amp;J7288),"")</f>
        <v/>
      </c>
      <c r="I7288" s="1510"/>
      <c r="J7288" s="1506"/>
      <c r="K7288" s="4"/>
    </row>
    <row r="7289" spans="1:11" ht="15">
      <c r="A7289" s="5">
        <f t="shared" si="115"/>
        <v>7230</v>
      </c>
      <c r="B7289" s="721"/>
      <c r="D7289" s="2" t="s">
        <v>78</v>
      </c>
      <c r="F7289" s="4" t="s">
        <v>4914</v>
      </c>
      <c r="G7289" s="1" t="b">
        <f t="shared" ca="1" si="116"/>
        <v>1</v>
      </c>
      <c r="H7289" s="1505" t="str" cm="1">
        <f t="array" aca="1" ref="H7289" ca="1">IF(I7289&lt;&gt;"",INDIRECT("'"&amp;I7289&amp;"'!"&amp;J7289),"")</f>
        <v/>
      </c>
      <c r="I7289" s="1510"/>
      <c r="J7289" s="1506"/>
      <c r="K7289" s="4"/>
    </row>
    <row r="7290" spans="1:11" ht="15">
      <c r="A7290" s="5">
        <f t="shared" si="115"/>
        <v>7231</v>
      </c>
      <c r="B7290" s="721"/>
      <c r="D7290" s="2" t="s">
        <v>78</v>
      </c>
      <c r="F7290" s="4" t="s">
        <v>4914</v>
      </c>
      <c r="G7290" s="1" t="b">
        <f t="shared" ca="1" si="116"/>
        <v>1</v>
      </c>
      <c r="H7290" s="1505" t="str" cm="1">
        <f t="array" aca="1" ref="H7290" ca="1">IF(I7290&lt;&gt;"",INDIRECT("'"&amp;I7290&amp;"'!"&amp;J7290),"")</f>
        <v/>
      </c>
      <c r="I7290" s="1510"/>
      <c r="J7290" s="1506"/>
      <c r="K7290" s="4"/>
    </row>
    <row r="7291" spans="1:11" ht="15">
      <c r="A7291" s="5">
        <f t="shared" si="115"/>
        <v>7232</v>
      </c>
      <c r="B7291" s="721"/>
      <c r="D7291" s="2" t="s">
        <v>78</v>
      </c>
      <c r="F7291" s="4" t="s">
        <v>4914</v>
      </c>
      <c r="G7291" s="1" t="b">
        <f t="shared" ca="1" si="116"/>
        <v>1</v>
      </c>
      <c r="H7291" s="1505" t="str" cm="1">
        <f t="array" aca="1" ref="H7291" ca="1">IF(I7291&lt;&gt;"",INDIRECT("'"&amp;I7291&amp;"'!"&amp;J7291),"")</f>
        <v/>
      </c>
      <c r="I7291" s="1510"/>
      <c r="J7291" s="1506"/>
      <c r="K7291" s="4"/>
    </row>
    <row r="7292" spans="1:11" ht="15">
      <c r="A7292" s="5">
        <f t="shared" si="115"/>
        <v>7233</v>
      </c>
      <c r="B7292" s="721"/>
      <c r="D7292" s="2" t="s">
        <v>78</v>
      </c>
      <c r="F7292" s="4" t="s">
        <v>4914</v>
      </c>
      <c r="G7292" s="1" t="b">
        <f t="shared" ca="1" si="116"/>
        <v>1</v>
      </c>
      <c r="H7292" s="1505" t="str" cm="1">
        <f t="array" aca="1" ref="H7292" ca="1">IF(I7292&lt;&gt;"",INDIRECT("'"&amp;I7292&amp;"'!"&amp;J7292),"")</f>
        <v/>
      </c>
      <c r="I7292" s="1510"/>
      <c r="J7292" s="1506"/>
      <c r="K7292" s="4"/>
    </row>
    <row r="7293" spans="1:11" ht="15">
      <c r="A7293" s="5">
        <f t="shared" si="115"/>
        <v>7234</v>
      </c>
      <c r="B7293" s="721"/>
      <c r="D7293" s="2" t="s">
        <v>78</v>
      </c>
      <c r="F7293" s="4" t="s">
        <v>4914</v>
      </c>
      <c r="G7293" s="1" t="b">
        <f t="shared" ca="1" si="116"/>
        <v>1</v>
      </c>
      <c r="H7293" s="1505" t="str" cm="1">
        <f t="array" aca="1" ref="H7293" ca="1">IF(I7293&lt;&gt;"",INDIRECT("'"&amp;I7293&amp;"'!"&amp;J7293),"")</f>
        <v/>
      </c>
      <c r="I7293" s="1510"/>
      <c r="J7293" s="1506"/>
      <c r="K7293" s="4"/>
    </row>
    <row r="7294" spans="1:11" ht="15">
      <c r="A7294" s="5">
        <f t="shared" si="115"/>
        <v>7235</v>
      </c>
      <c r="B7294" s="721"/>
      <c r="D7294" s="2" t="s">
        <v>78</v>
      </c>
      <c r="F7294" s="4" t="s">
        <v>4914</v>
      </c>
      <c r="G7294" s="1" t="b">
        <f t="shared" ca="1" si="116"/>
        <v>1</v>
      </c>
      <c r="H7294" s="1505" t="str" cm="1">
        <f t="array" aca="1" ref="H7294" ca="1">IF(I7294&lt;&gt;"",INDIRECT("'"&amp;I7294&amp;"'!"&amp;J7294),"")</f>
        <v/>
      </c>
      <c r="I7294" s="1510"/>
      <c r="J7294" s="1506"/>
      <c r="K7294" s="4"/>
    </row>
    <row r="7295" spans="1:11" ht="15">
      <c r="A7295" s="5">
        <f t="shared" si="115"/>
        <v>7236</v>
      </c>
      <c r="B7295" s="721"/>
      <c r="D7295" s="2" t="s">
        <v>78</v>
      </c>
      <c r="F7295" s="4" t="s">
        <v>4914</v>
      </c>
      <c r="G7295" s="1" t="b">
        <f t="shared" ca="1" si="116"/>
        <v>1</v>
      </c>
      <c r="H7295" s="1505" t="str" cm="1">
        <f t="array" aca="1" ref="H7295" ca="1">IF(I7295&lt;&gt;"",INDIRECT("'"&amp;I7295&amp;"'!"&amp;J7295),"")</f>
        <v/>
      </c>
      <c r="I7295" s="1510"/>
      <c r="J7295" s="1506"/>
      <c r="K7295" s="4"/>
    </row>
    <row r="7296" spans="1:11" ht="15">
      <c r="A7296" s="5">
        <f t="shared" si="115"/>
        <v>7237</v>
      </c>
      <c r="B7296" s="721"/>
      <c r="D7296" s="2" t="s">
        <v>78</v>
      </c>
      <c r="F7296" s="4" t="s">
        <v>4914</v>
      </c>
      <c r="G7296" s="1" t="b">
        <f t="shared" ca="1" si="116"/>
        <v>1</v>
      </c>
      <c r="H7296" s="1505" t="str" cm="1">
        <f t="array" aca="1" ref="H7296" ca="1">IF(I7296&lt;&gt;"",INDIRECT("'"&amp;I7296&amp;"'!"&amp;J7296),"")</f>
        <v/>
      </c>
      <c r="I7296" s="1510"/>
      <c r="J7296" s="1506"/>
      <c r="K7296" s="4"/>
    </row>
    <row r="7297" spans="1:11" ht="15">
      <c r="A7297" s="5">
        <f t="shared" si="115"/>
        <v>7238</v>
      </c>
      <c r="B7297" s="721"/>
      <c r="D7297" s="2" t="s">
        <v>78</v>
      </c>
      <c r="F7297" s="4" t="s">
        <v>4914</v>
      </c>
      <c r="G7297" s="1" t="b">
        <f t="shared" ca="1" si="116"/>
        <v>1</v>
      </c>
      <c r="H7297" s="1505" t="str" cm="1">
        <f t="array" aca="1" ref="H7297" ca="1">IF(I7297&lt;&gt;"",INDIRECT("'"&amp;I7297&amp;"'!"&amp;J7297),"")</f>
        <v/>
      </c>
      <c r="I7297" s="1510"/>
      <c r="J7297" s="1506"/>
      <c r="K7297" s="4"/>
    </row>
    <row r="7298" spans="1:11" ht="15">
      <c r="A7298" s="5">
        <f t="shared" si="115"/>
        <v>7239</v>
      </c>
      <c r="B7298" s="721"/>
      <c r="D7298" s="2" t="s">
        <v>78</v>
      </c>
      <c r="F7298" s="4" t="s">
        <v>4914</v>
      </c>
      <c r="G7298" s="1" t="b">
        <f t="shared" ca="1" si="116"/>
        <v>1</v>
      </c>
      <c r="H7298" s="1505" t="str" cm="1">
        <f t="array" aca="1" ref="H7298" ca="1">IF(I7298&lt;&gt;"",INDIRECT("'"&amp;I7298&amp;"'!"&amp;J7298),"")</f>
        <v/>
      </c>
      <c r="I7298" s="1510"/>
      <c r="J7298" s="1506"/>
      <c r="K7298" s="4"/>
    </row>
    <row r="7299" spans="1:11" ht="15">
      <c r="A7299" s="5">
        <f t="shared" si="115"/>
        <v>7240</v>
      </c>
      <c r="B7299" s="721"/>
      <c r="D7299" s="2" t="s">
        <v>78</v>
      </c>
      <c r="F7299" s="4" t="s">
        <v>4914</v>
      </c>
      <c r="G7299" s="1" t="b">
        <f t="shared" ca="1" si="116"/>
        <v>1</v>
      </c>
      <c r="H7299" s="1505" t="str" cm="1">
        <f t="array" aca="1" ref="H7299" ca="1">IF(I7299&lt;&gt;"",INDIRECT("'"&amp;I7299&amp;"'!"&amp;J7299),"")</f>
        <v/>
      </c>
      <c r="I7299" s="1510"/>
      <c r="J7299" s="1506"/>
      <c r="K7299" s="4"/>
    </row>
    <row r="7300" spans="1:11" ht="15">
      <c r="A7300" s="5">
        <f t="shared" si="115"/>
        <v>7241</v>
      </c>
      <c r="B7300" s="721"/>
      <c r="D7300" s="2" t="s">
        <v>78</v>
      </c>
      <c r="F7300" s="4" t="s">
        <v>4914</v>
      </c>
      <c r="G7300" s="1" t="b">
        <f t="shared" ca="1" si="116"/>
        <v>1</v>
      </c>
      <c r="H7300" s="1505" t="str" cm="1">
        <f t="array" aca="1" ref="H7300" ca="1">IF(I7300&lt;&gt;"",INDIRECT("'"&amp;I7300&amp;"'!"&amp;J7300),"")</f>
        <v/>
      </c>
      <c r="I7300" s="1510"/>
      <c r="J7300" s="1506"/>
      <c r="K7300" s="4"/>
    </row>
    <row r="7301" spans="1:11" ht="15">
      <c r="A7301" s="5">
        <f t="shared" si="115"/>
        <v>7242</v>
      </c>
      <c r="B7301" s="721"/>
      <c r="D7301" s="2" t="s">
        <v>78</v>
      </c>
      <c r="F7301" s="4" t="s">
        <v>4914</v>
      </c>
      <c r="G7301" s="1" t="b">
        <f t="shared" ca="1" si="116"/>
        <v>1</v>
      </c>
      <c r="H7301" s="1505" t="str" cm="1">
        <f t="array" aca="1" ref="H7301" ca="1">IF(I7301&lt;&gt;"",INDIRECT("'"&amp;I7301&amp;"'!"&amp;J7301),"")</f>
        <v/>
      </c>
      <c r="I7301" s="1510"/>
      <c r="J7301" s="1506"/>
      <c r="K7301" s="4"/>
    </row>
    <row r="7302" spans="1:11" ht="15">
      <c r="A7302" s="5">
        <f t="shared" si="115"/>
        <v>7243</v>
      </c>
      <c r="B7302" s="721"/>
      <c r="D7302" s="2" t="s">
        <v>78</v>
      </c>
      <c r="F7302" s="4" t="s">
        <v>4914</v>
      </c>
      <c r="G7302" s="1" t="b">
        <f t="shared" ca="1" si="116"/>
        <v>1</v>
      </c>
      <c r="H7302" s="1505" t="str" cm="1">
        <f t="array" aca="1" ref="H7302" ca="1">IF(I7302&lt;&gt;"",INDIRECT("'"&amp;I7302&amp;"'!"&amp;J7302),"")</f>
        <v/>
      </c>
      <c r="I7302" s="1510"/>
      <c r="J7302" s="1506"/>
      <c r="K7302" s="4"/>
    </row>
    <row r="7303" spans="1:11" ht="15">
      <c r="A7303" s="5">
        <f t="shared" si="115"/>
        <v>7244</v>
      </c>
      <c r="B7303" s="721"/>
      <c r="D7303" s="2" t="s">
        <v>78</v>
      </c>
      <c r="F7303" s="4" t="s">
        <v>4914</v>
      </c>
      <c r="G7303" s="1" t="b">
        <f t="shared" ca="1" si="116"/>
        <v>1</v>
      </c>
      <c r="H7303" s="1505" t="str" cm="1">
        <f t="array" aca="1" ref="H7303" ca="1">IF(I7303&lt;&gt;"",INDIRECT("'"&amp;I7303&amp;"'!"&amp;J7303),"")</f>
        <v/>
      </c>
      <c r="I7303" s="1510"/>
      <c r="J7303" s="1506"/>
      <c r="K7303" s="4"/>
    </row>
    <row r="7304" spans="1:11" ht="15">
      <c r="A7304" s="5">
        <f t="shared" si="115"/>
        <v>7245</v>
      </c>
      <c r="B7304" s="721"/>
      <c r="D7304" s="2" t="s">
        <v>78</v>
      </c>
      <c r="F7304" s="4" t="s">
        <v>4914</v>
      </c>
      <c r="G7304" s="1" t="b">
        <f t="shared" ca="1" si="116"/>
        <v>1</v>
      </c>
      <c r="H7304" s="1505" t="str" cm="1">
        <f t="array" aca="1" ref="H7304" ca="1">IF(I7304&lt;&gt;"",INDIRECT("'"&amp;I7304&amp;"'!"&amp;J7304),"")</f>
        <v/>
      </c>
      <c r="I7304" s="1510"/>
      <c r="J7304" s="1506"/>
      <c r="K7304" s="4"/>
    </row>
    <row r="7305" spans="1:11" ht="15">
      <c r="A7305" s="5">
        <f t="shared" si="115"/>
        <v>7246</v>
      </c>
      <c r="B7305" s="721"/>
      <c r="D7305" s="2" t="s">
        <v>78</v>
      </c>
      <c r="F7305" s="4" t="s">
        <v>4914</v>
      </c>
      <c r="G7305" s="1" t="b">
        <f t="shared" ca="1" si="116"/>
        <v>1</v>
      </c>
      <c r="H7305" s="1505" t="str" cm="1">
        <f t="array" aca="1" ref="H7305" ca="1">IF(I7305&lt;&gt;"",INDIRECT("'"&amp;I7305&amp;"'!"&amp;J7305),"")</f>
        <v/>
      </c>
      <c r="I7305" s="1510"/>
      <c r="J7305" s="1506"/>
      <c r="K7305" s="4"/>
    </row>
    <row r="7306" spans="1:11" ht="15">
      <c r="A7306" s="5">
        <f t="shared" si="115"/>
        <v>7247</v>
      </c>
      <c r="B7306" s="721"/>
      <c r="D7306" s="2" t="s">
        <v>78</v>
      </c>
      <c r="F7306" s="4" t="s">
        <v>4914</v>
      </c>
      <c r="G7306" s="1" t="b">
        <f t="shared" ca="1" si="116"/>
        <v>1</v>
      </c>
      <c r="H7306" s="1505" t="str" cm="1">
        <f t="array" aca="1" ref="H7306" ca="1">IF(I7306&lt;&gt;"",INDIRECT("'"&amp;I7306&amp;"'!"&amp;J7306),"")</f>
        <v/>
      </c>
      <c r="I7306" s="1510"/>
      <c r="J7306" s="1506"/>
      <c r="K7306" s="4"/>
    </row>
    <row r="7307" spans="1:11" ht="15">
      <c r="A7307" s="5">
        <f t="shared" si="115"/>
        <v>7248</v>
      </c>
      <c r="B7307" s="721"/>
      <c r="D7307" s="2" t="s">
        <v>78</v>
      </c>
      <c r="F7307" s="4" t="s">
        <v>4914</v>
      </c>
      <c r="G7307" s="1" t="b">
        <f t="shared" ca="1" si="116"/>
        <v>1</v>
      </c>
      <c r="H7307" s="1505" t="str" cm="1">
        <f t="array" aca="1" ref="H7307" ca="1">IF(I7307&lt;&gt;"",INDIRECT("'"&amp;I7307&amp;"'!"&amp;J7307),"")</f>
        <v/>
      </c>
      <c r="I7307" s="1510"/>
      <c r="J7307" s="1506"/>
      <c r="K7307" s="4"/>
    </row>
    <row r="7308" spans="1:11" ht="15">
      <c r="A7308" s="5">
        <f t="shared" ref="A7308:A7371" si="117">A7307+1</f>
        <v>7249</v>
      </c>
      <c r="B7308" s="721"/>
      <c r="D7308" s="2" t="s">
        <v>78</v>
      </c>
      <c r="F7308" s="4" t="s">
        <v>4914</v>
      </c>
      <c r="G7308" s="1" t="b">
        <f t="shared" ca="1" si="116"/>
        <v>1</v>
      </c>
      <c r="H7308" s="1505" t="str" cm="1">
        <f t="array" aca="1" ref="H7308" ca="1">IF(I7308&lt;&gt;"",INDIRECT("'"&amp;I7308&amp;"'!"&amp;J7308),"")</f>
        <v/>
      </c>
      <c r="I7308" s="1510"/>
      <c r="J7308" s="1506"/>
      <c r="K7308" s="4"/>
    </row>
    <row r="7309" spans="1:11" ht="15">
      <c r="A7309" s="5">
        <f t="shared" si="117"/>
        <v>7250</v>
      </c>
      <c r="B7309" s="721"/>
      <c r="D7309" s="2" t="s">
        <v>78</v>
      </c>
      <c r="F7309" s="4" t="s">
        <v>4914</v>
      </c>
      <c r="G7309" s="1" t="b">
        <f t="shared" ca="1" si="116"/>
        <v>1</v>
      </c>
      <c r="H7309" s="1505" t="str" cm="1">
        <f t="array" aca="1" ref="H7309" ca="1">IF(I7309&lt;&gt;"",INDIRECT("'"&amp;I7309&amp;"'!"&amp;J7309),"")</f>
        <v/>
      </c>
      <c r="I7309" s="1510"/>
      <c r="J7309" s="1506"/>
      <c r="K7309" s="4"/>
    </row>
    <row r="7310" spans="1:11" ht="15">
      <c r="A7310" s="5">
        <f t="shared" si="117"/>
        <v>7251</v>
      </c>
      <c r="B7310" s="721"/>
      <c r="D7310" s="2" t="s">
        <v>78</v>
      </c>
      <c r="F7310" s="4" t="s">
        <v>4914</v>
      </c>
      <c r="G7310" s="1" t="b">
        <f t="shared" ca="1" si="116"/>
        <v>1</v>
      </c>
      <c r="H7310" s="1505" t="str" cm="1">
        <f t="array" aca="1" ref="H7310" ca="1">IF(I7310&lt;&gt;"",INDIRECT("'"&amp;I7310&amp;"'!"&amp;J7310),"")</f>
        <v/>
      </c>
      <c r="I7310" s="1510"/>
      <c r="J7310" s="1506"/>
      <c r="K7310" s="4"/>
    </row>
    <row r="7311" spans="1:11" ht="15">
      <c r="A7311" s="5">
        <f t="shared" si="117"/>
        <v>7252</v>
      </c>
      <c r="B7311" s="721"/>
      <c r="D7311" s="2" t="s">
        <v>78</v>
      </c>
      <c r="F7311" s="4" t="s">
        <v>4914</v>
      </c>
      <c r="G7311" s="1" t="b">
        <f t="shared" ca="1" si="116"/>
        <v>1</v>
      </c>
      <c r="H7311" s="1505" t="str" cm="1">
        <f t="array" aca="1" ref="H7311" ca="1">IF(I7311&lt;&gt;"",INDIRECT("'"&amp;I7311&amp;"'!"&amp;J7311),"")</f>
        <v/>
      </c>
      <c r="I7311" s="1510"/>
      <c r="J7311" s="1506"/>
      <c r="K7311" s="4"/>
    </row>
    <row r="7312" spans="1:11" ht="15">
      <c r="A7312" s="5">
        <f t="shared" si="117"/>
        <v>7253</v>
      </c>
      <c r="B7312" s="721"/>
      <c r="D7312" s="2" t="s">
        <v>78</v>
      </c>
      <c r="F7312" s="4" t="s">
        <v>4914</v>
      </c>
      <c r="G7312" s="1" t="b">
        <f t="shared" ca="1" si="116"/>
        <v>1</v>
      </c>
      <c r="H7312" s="1505" t="str" cm="1">
        <f t="array" aca="1" ref="H7312" ca="1">IF(I7312&lt;&gt;"",INDIRECT("'"&amp;I7312&amp;"'!"&amp;J7312),"")</f>
        <v/>
      </c>
      <c r="I7312" s="1510"/>
      <c r="J7312" s="1506"/>
      <c r="K7312" s="4"/>
    </row>
    <row r="7313" spans="1:11" ht="15">
      <c r="A7313" s="5">
        <f t="shared" si="117"/>
        <v>7254</v>
      </c>
      <c r="B7313" s="721"/>
      <c r="D7313" s="2" t="s">
        <v>78</v>
      </c>
      <c r="F7313" s="4" t="s">
        <v>4914</v>
      </c>
      <c r="G7313" s="1" t="b">
        <f t="shared" ca="1" si="116"/>
        <v>1</v>
      </c>
      <c r="H7313" s="1505" t="str" cm="1">
        <f t="array" aca="1" ref="H7313" ca="1">IF(I7313&lt;&gt;"",INDIRECT("'"&amp;I7313&amp;"'!"&amp;J7313),"")</f>
        <v/>
      </c>
      <c r="I7313" s="1510"/>
      <c r="J7313" s="1506"/>
      <c r="K7313" s="4"/>
    </row>
    <row r="7314" spans="1:11" ht="15">
      <c r="A7314" s="5">
        <f t="shared" si="117"/>
        <v>7255</v>
      </c>
      <c r="B7314" s="721"/>
      <c r="D7314" s="2" t="s">
        <v>78</v>
      </c>
      <c r="F7314" s="4" t="s">
        <v>4914</v>
      </c>
      <c r="G7314" s="1" t="b">
        <f t="shared" ca="1" si="116"/>
        <v>1</v>
      </c>
      <c r="H7314" s="1505" t="str" cm="1">
        <f t="array" aca="1" ref="H7314" ca="1">IF(I7314&lt;&gt;"",INDIRECT("'"&amp;I7314&amp;"'!"&amp;J7314),"")</f>
        <v/>
      </c>
      <c r="I7314" s="1510"/>
      <c r="J7314" s="1506"/>
      <c r="K7314" s="4"/>
    </row>
    <row r="7315" spans="1:11" ht="15">
      <c r="A7315" s="5">
        <f t="shared" si="117"/>
        <v>7256</v>
      </c>
      <c r="B7315" s="721"/>
      <c r="D7315" s="2" t="s">
        <v>78</v>
      </c>
      <c r="F7315" s="4" t="s">
        <v>4914</v>
      </c>
      <c r="G7315" s="1" t="b">
        <f t="shared" ca="1" si="116"/>
        <v>1</v>
      </c>
      <c r="H7315" s="1505" t="str" cm="1">
        <f t="array" aca="1" ref="H7315" ca="1">IF(I7315&lt;&gt;"",INDIRECT("'"&amp;I7315&amp;"'!"&amp;J7315),"")</f>
        <v/>
      </c>
      <c r="I7315" s="1510"/>
      <c r="J7315" s="1506"/>
      <c r="K7315" s="4"/>
    </row>
    <row r="7316" spans="1:11" ht="15">
      <c r="A7316" s="5">
        <f t="shared" si="117"/>
        <v>7257</v>
      </c>
      <c r="B7316" s="721"/>
      <c r="D7316" s="2" t="s">
        <v>78</v>
      </c>
      <c r="F7316" s="4" t="s">
        <v>4914</v>
      </c>
      <c r="G7316" s="1" t="b">
        <f t="shared" ca="1" si="116"/>
        <v>1</v>
      </c>
      <c r="H7316" s="1505" t="str" cm="1">
        <f t="array" aca="1" ref="H7316" ca="1">IF(I7316&lt;&gt;"",INDIRECT("'"&amp;I7316&amp;"'!"&amp;J7316),"")</f>
        <v/>
      </c>
      <c r="I7316" s="1510"/>
      <c r="J7316" s="1506"/>
      <c r="K7316" s="4"/>
    </row>
    <row r="7317" spans="1:11" ht="15">
      <c r="A7317" s="5">
        <f t="shared" si="117"/>
        <v>7258</v>
      </c>
      <c r="B7317" s="721"/>
      <c r="D7317" s="2" t="s">
        <v>78</v>
      </c>
      <c r="F7317" s="4" t="s">
        <v>4914</v>
      </c>
      <c r="G7317" s="1" t="b">
        <f t="shared" ca="1" si="116"/>
        <v>1</v>
      </c>
      <c r="H7317" s="1505" t="str" cm="1">
        <f t="array" aca="1" ref="H7317" ca="1">IF(I7317&lt;&gt;"",INDIRECT("'"&amp;I7317&amp;"'!"&amp;J7317),"")</f>
        <v/>
      </c>
      <c r="I7317" s="1510"/>
      <c r="J7317" s="1506"/>
      <c r="K7317" s="4"/>
    </row>
    <row r="7318" spans="1:11" ht="15">
      <c r="A7318" s="5">
        <f t="shared" si="117"/>
        <v>7259</v>
      </c>
      <c r="B7318" s="721"/>
      <c r="D7318" s="2" t="s">
        <v>78</v>
      </c>
      <c r="F7318" s="4" t="s">
        <v>4914</v>
      </c>
      <c r="G7318" s="1" t="b">
        <f t="shared" ca="1" si="116"/>
        <v>1</v>
      </c>
      <c r="H7318" s="1505" t="str" cm="1">
        <f t="array" aca="1" ref="H7318" ca="1">IF(I7318&lt;&gt;"",INDIRECT("'"&amp;I7318&amp;"'!"&amp;J7318),"")</f>
        <v/>
      </c>
      <c r="I7318" s="1510"/>
      <c r="J7318" s="1506"/>
      <c r="K7318" s="4"/>
    </row>
    <row r="7319" spans="1:11" ht="15">
      <c r="A7319" s="5">
        <f t="shared" si="117"/>
        <v>7260</v>
      </c>
      <c r="B7319" s="721"/>
      <c r="D7319" s="2" t="s">
        <v>78</v>
      </c>
      <c r="F7319" s="4" t="s">
        <v>4914</v>
      </c>
      <c r="G7319" s="1" t="b">
        <f t="shared" ca="1" si="116"/>
        <v>1</v>
      </c>
      <c r="H7319" s="1505" t="str" cm="1">
        <f t="array" aca="1" ref="H7319" ca="1">IF(I7319&lt;&gt;"",INDIRECT("'"&amp;I7319&amp;"'!"&amp;J7319),"")</f>
        <v/>
      </c>
      <c r="I7319" s="1510"/>
      <c r="J7319" s="1506"/>
      <c r="K7319" s="4"/>
    </row>
    <row r="7320" spans="1:11" ht="15">
      <c r="A7320" s="5">
        <f t="shared" si="117"/>
        <v>7261</v>
      </c>
      <c r="B7320" s="721"/>
      <c r="D7320" s="2" t="s">
        <v>78</v>
      </c>
      <c r="F7320" s="4" t="s">
        <v>4914</v>
      </c>
      <c r="G7320" s="1" t="b">
        <f t="shared" ca="1" si="116"/>
        <v>1</v>
      </c>
      <c r="H7320" s="1505" t="str" cm="1">
        <f t="array" aca="1" ref="H7320" ca="1">IF(I7320&lt;&gt;"",INDIRECT("'"&amp;I7320&amp;"'!"&amp;J7320),"")</f>
        <v/>
      </c>
      <c r="I7320" s="1510"/>
      <c r="J7320" s="1506"/>
      <c r="K7320" s="4"/>
    </row>
    <row r="7321" spans="1:11" ht="15">
      <c r="A7321" s="5">
        <f t="shared" si="117"/>
        <v>7262</v>
      </c>
      <c r="B7321" s="721"/>
      <c r="D7321" s="2" t="s">
        <v>78</v>
      </c>
      <c r="F7321" s="4" t="s">
        <v>4914</v>
      </c>
      <c r="G7321" s="1" t="b">
        <f t="shared" ca="1" si="116"/>
        <v>1</v>
      </c>
      <c r="H7321" s="1505" t="str" cm="1">
        <f t="array" aca="1" ref="H7321" ca="1">IF(I7321&lt;&gt;"",INDIRECT("'"&amp;I7321&amp;"'!"&amp;J7321),"")</f>
        <v/>
      </c>
      <c r="I7321" s="1510"/>
      <c r="J7321" s="1506"/>
      <c r="K7321" s="4"/>
    </row>
    <row r="7322" spans="1:11" ht="15">
      <c r="A7322" s="5">
        <f t="shared" si="117"/>
        <v>7263</v>
      </c>
      <c r="B7322" s="721"/>
      <c r="D7322" s="2" t="s">
        <v>78</v>
      </c>
      <c r="F7322" s="4" t="s">
        <v>4914</v>
      </c>
      <c r="G7322" s="1" t="b">
        <f t="shared" ca="1" si="116"/>
        <v>1</v>
      </c>
      <c r="H7322" s="1505" t="str" cm="1">
        <f t="array" aca="1" ref="H7322" ca="1">IF(I7322&lt;&gt;"",INDIRECT("'"&amp;I7322&amp;"'!"&amp;J7322),"")</f>
        <v/>
      </c>
      <c r="I7322" s="1510"/>
      <c r="J7322" s="1506"/>
      <c r="K7322" s="4"/>
    </row>
    <row r="7323" spans="1:11" ht="15">
      <c r="A7323" s="5">
        <f t="shared" si="117"/>
        <v>7264</v>
      </c>
      <c r="B7323" s="721"/>
      <c r="D7323" s="2" t="s">
        <v>78</v>
      </c>
      <c r="F7323" s="4" t="s">
        <v>4914</v>
      </c>
      <c r="G7323" s="1" t="b">
        <f t="shared" ca="1" si="116"/>
        <v>1</v>
      </c>
      <c r="H7323" s="1505" t="str" cm="1">
        <f t="array" aca="1" ref="H7323" ca="1">IF(I7323&lt;&gt;"",INDIRECT("'"&amp;I7323&amp;"'!"&amp;J7323),"")</f>
        <v/>
      </c>
      <c r="I7323" s="1510"/>
      <c r="J7323" s="1506"/>
      <c r="K7323" s="4"/>
    </row>
    <row r="7324" spans="1:11" ht="15">
      <c r="A7324" s="5">
        <f t="shared" si="117"/>
        <v>7265</v>
      </c>
      <c r="B7324" s="721"/>
      <c r="D7324" s="2" t="s">
        <v>78</v>
      </c>
      <c r="F7324" s="4" t="s">
        <v>4914</v>
      </c>
      <c r="G7324" s="1" t="b">
        <f t="shared" ca="1" si="116"/>
        <v>1</v>
      </c>
      <c r="H7324" s="1505" t="str" cm="1">
        <f t="array" aca="1" ref="H7324" ca="1">IF(I7324&lt;&gt;"",INDIRECT("'"&amp;I7324&amp;"'!"&amp;J7324),"")</f>
        <v/>
      </c>
      <c r="I7324" s="1510"/>
      <c r="J7324" s="1506"/>
      <c r="K7324" s="4"/>
    </row>
    <row r="7325" spans="1:11" ht="15">
      <c r="A7325" s="5">
        <f t="shared" si="117"/>
        <v>7266</v>
      </c>
      <c r="B7325" s="721"/>
      <c r="D7325" s="2" t="s">
        <v>78</v>
      </c>
      <c r="F7325" s="4" t="s">
        <v>4914</v>
      </c>
      <c r="G7325" s="1" t="b">
        <f t="shared" ca="1" si="116"/>
        <v>1</v>
      </c>
      <c r="H7325" s="1505" t="str" cm="1">
        <f t="array" aca="1" ref="H7325" ca="1">IF(I7325&lt;&gt;"",INDIRECT("'"&amp;I7325&amp;"'!"&amp;J7325),"")</f>
        <v/>
      </c>
      <c r="I7325" s="1510"/>
      <c r="J7325" s="1506"/>
      <c r="K7325" s="4"/>
    </row>
    <row r="7326" spans="1:11" ht="15">
      <c r="A7326" s="5">
        <f t="shared" si="117"/>
        <v>7267</v>
      </c>
      <c r="B7326" s="721"/>
      <c r="D7326" s="2" t="s">
        <v>78</v>
      </c>
      <c r="F7326" s="4" t="s">
        <v>4914</v>
      </c>
      <c r="G7326" s="1" t="b">
        <f t="shared" ca="1" si="116"/>
        <v>1</v>
      </c>
      <c r="H7326" s="1505" t="str" cm="1">
        <f t="array" aca="1" ref="H7326" ca="1">IF(I7326&lt;&gt;"",INDIRECT("'"&amp;I7326&amp;"'!"&amp;J7326),"")</f>
        <v/>
      </c>
      <c r="I7326" s="1510"/>
      <c r="J7326" s="1506"/>
      <c r="K7326" s="4"/>
    </row>
    <row r="7327" spans="1:11" ht="15">
      <c r="A7327" s="5">
        <f t="shared" si="117"/>
        <v>7268</v>
      </c>
      <c r="B7327" s="721"/>
      <c r="D7327" s="2" t="s">
        <v>78</v>
      </c>
      <c r="F7327" s="4" t="s">
        <v>4914</v>
      </c>
      <c r="G7327" s="1" t="b">
        <f t="shared" ca="1" si="116"/>
        <v>1</v>
      </c>
      <c r="H7327" s="1505" t="str" cm="1">
        <f t="array" aca="1" ref="H7327" ca="1">IF(I7327&lt;&gt;"",INDIRECT("'"&amp;I7327&amp;"'!"&amp;J7327),"")</f>
        <v/>
      </c>
      <c r="I7327" s="1510"/>
      <c r="J7327" s="1506"/>
      <c r="K7327" s="4"/>
    </row>
    <row r="7328" spans="1:11" ht="15">
      <c r="A7328" s="5">
        <f t="shared" si="117"/>
        <v>7269</v>
      </c>
      <c r="B7328" s="721"/>
      <c r="D7328" s="2" t="s">
        <v>78</v>
      </c>
      <c r="F7328" s="4" t="s">
        <v>4914</v>
      </c>
      <c r="G7328" s="1" t="b">
        <f t="shared" ref="G7328:G7391" ca="1" si="118">H7328=B7328</f>
        <v>1</v>
      </c>
      <c r="H7328" s="1505" t="str" cm="1">
        <f t="array" aca="1" ref="H7328" ca="1">IF(I7328&lt;&gt;"",INDIRECT("'"&amp;I7328&amp;"'!"&amp;J7328),"")</f>
        <v/>
      </c>
      <c r="I7328" s="1510"/>
      <c r="J7328" s="1506"/>
      <c r="K7328" s="4"/>
    </row>
    <row r="7329" spans="1:11" ht="15">
      <c r="A7329" s="5">
        <f t="shared" si="117"/>
        <v>7270</v>
      </c>
      <c r="B7329" s="721"/>
      <c r="D7329" s="2" t="s">
        <v>78</v>
      </c>
      <c r="F7329" s="4" t="s">
        <v>4914</v>
      </c>
      <c r="G7329" s="1" t="b">
        <f t="shared" ca="1" si="118"/>
        <v>1</v>
      </c>
      <c r="H7329" s="1505" t="str" cm="1">
        <f t="array" aca="1" ref="H7329" ca="1">IF(I7329&lt;&gt;"",INDIRECT("'"&amp;I7329&amp;"'!"&amp;J7329),"")</f>
        <v/>
      </c>
      <c r="I7329" s="1510"/>
      <c r="J7329" s="1506"/>
      <c r="K7329" s="4"/>
    </row>
    <row r="7330" spans="1:11" ht="15">
      <c r="A7330" s="5">
        <f t="shared" si="117"/>
        <v>7271</v>
      </c>
      <c r="B7330" s="721"/>
      <c r="D7330" s="2" t="s">
        <v>78</v>
      </c>
      <c r="F7330" s="4" t="s">
        <v>4914</v>
      </c>
      <c r="G7330" s="1" t="b">
        <f t="shared" ca="1" si="118"/>
        <v>1</v>
      </c>
      <c r="H7330" s="1505" t="str" cm="1">
        <f t="array" aca="1" ref="H7330" ca="1">IF(I7330&lt;&gt;"",INDIRECT("'"&amp;I7330&amp;"'!"&amp;J7330),"")</f>
        <v/>
      </c>
      <c r="I7330" s="1510"/>
      <c r="J7330" s="1506"/>
      <c r="K7330" s="4"/>
    </row>
    <row r="7331" spans="1:11" ht="15">
      <c r="A7331" s="5">
        <f t="shared" si="117"/>
        <v>7272</v>
      </c>
      <c r="B7331" s="721"/>
      <c r="D7331" s="2" t="s">
        <v>78</v>
      </c>
      <c r="F7331" s="4" t="s">
        <v>4914</v>
      </c>
      <c r="G7331" s="1" t="b">
        <f t="shared" ca="1" si="118"/>
        <v>1</v>
      </c>
      <c r="H7331" s="1505" t="str" cm="1">
        <f t="array" aca="1" ref="H7331" ca="1">IF(I7331&lt;&gt;"",INDIRECT("'"&amp;I7331&amp;"'!"&amp;J7331),"")</f>
        <v/>
      </c>
      <c r="I7331" s="1510"/>
      <c r="J7331" s="1506"/>
      <c r="K7331" s="4"/>
    </row>
    <row r="7332" spans="1:11" ht="15">
      <c r="A7332" s="5">
        <f t="shared" si="117"/>
        <v>7273</v>
      </c>
      <c r="B7332" s="721"/>
      <c r="D7332" s="2" t="s">
        <v>78</v>
      </c>
      <c r="F7332" s="4" t="s">
        <v>4914</v>
      </c>
      <c r="G7332" s="1" t="b">
        <f t="shared" ca="1" si="118"/>
        <v>1</v>
      </c>
      <c r="H7332" s="1505" t="str" cm="1">
        <f t="array" aca="1" ref="H7332" ca="1">IF(I7332&lt;&gt;"",INDIRECT("'"&amp;I7332&amp;"'!"&amp;J7332),"")</f>
        <v/>
      </c>
      <c r="I7332" s="1510"/>
      <c r="J7332" s="1506"/>
      <c r="K7332" s="4"/>
    </row>
    <row r="7333" spans="1:11" ht="15">
      <c r="A7333" s="5">
        <f t="shared" si="117"/>
        <v>7274</v>
      </c>
      <c r="B7333" s="721"/>
      <c r="D7333" s="2" t="s">
        <v>78</v>
      </c>
      <c r="F7333" s="4" t="s">
        <v>4914</v>
      </c>
      <c r="G7333" s="1" t="b">
        <f t="shared" ca="1" si="118"/>
        <v>1</v>
      </c>
      <c r="H7333" s="1505" t="str" cm="1">
        <f t="array" aca="1" ref="H7333" ca="1">IF(I7333&lt;&gt;"",INDIRECT("'"&amp;I7333&amp;"'!"&amp;J7333),"")</f>
        <v/>
      </c>
      <c r="I7333" s="1510"/>
      <c r="J7333" s="1506"/>
      <c r="K7333" s="4"/>
    </row>
    <row r="7334" spans="1:11" ht="15">
      <c r="A7334" s="5">
        <f t="shared" si="117"/>
        <v>7275</v>
      </c>
      <c r="B7334" s="721"/>
      <c r="D7334" s="2" t="s">
        <v>78</v>
      </c>
      <c r="F7334" s="4" t="s">
        <v>4914</v>
      </c>
      <c r="G7334" s="1" t="b">
        <f t="shared" ca="1" si="118"/>
        <v>1</v>
      </c>
      <c r="H7334" s="1505" t="str" cm="1">
        <f t="array" aca="1" ref="H7334" ca="1">IF(I7334&lt;&gt;"",INDIRECT("'"&amp;I7334&amp;"'!"&amp;J7334),"")</f>
        <v/>
      </c>
      <c r="I7334" s="1510"/>
      <c r="J7334" s="1506"/>
      <c r="K7334" s="4"/>
    </row>
    <row r="7335" spans="1:11" ht="15">
      <c r="A7335" s="5">
        <f t="shared" si="117"/>
        <v>7276</v>
      </c>
      <c r="B7335" s="721"/>
      <c r="D7335" s="2" t="s">
        <v>78</v>
      </c>
      <c r="F7335" s="4" t="s">
        <v>4914</v>
      </c>
      <c r="G7335" s="1" t="b">
        <f t="shared" ca="1" si="118"/>
        <v>1</v>
      </c>
      <c r="H7335" s="1505" t="str" cm="1">
        <f t="array" aca="1" ref="H7335" ca="1">IF(I7335&lt;&gt;"",INDIRECT("'"&amp;I7335&amp;"'!"&amp;J7335),"")</f>
        <v/>
      </c>
      <c r="I7335" s="1510"/>
      <c r="J7335" s="1506"/>
      <c r="K7335" s="4"/>
    </row>
    <row r="7336" spans="1:11" ht="15">
      <c r="A7336" s="5">
        <f t="shared" si="117"/>
        <v>7277</v>
      </c>
      <c r="B7336" s="721"/>
      <c r="D7336" s="2" t="s">
        <v>78</v>
      </c>
      <c r="F7336" s="4" t="s">
        <v>4914</v>
      </c>
      <c r="G7336" s="1" t="b">
        <f t="shared" ca="1" si="118"/>
        <v>1</v>
      </c>
      <c r="H7336" s="1505" t="str" cm="1">
        <f t="array" aca="1" ref="H7336" ca="1">IF(I7336&lt;&gt;"",INDIRECT("'"&amp;I7336&amp;"'!"&amp;J7336),"")</f>
        <v/>
      </c>
      <c r="I7336" s="1510"/>
      <c r="J7336" s="1506"/>
      <c r="K7336" s="4"/>
    </row>
    <row r="7337" spans="1:11" ht="15">
      <c r="A7337" s="5">
        <f t="shared" si="117"/>
        <v>7278</v>
      </c>
      <c r="B7337" s="721"/>
      <c r="D7337" s="2" t="s">
        <v>78</v>
      </c>
      <c r="F7337" s="4" t="s">
        <v>4914</v>
      </c>
      <c r="G7337" s="1" t="b">
        <f t="shared" ca="1" si="118"/>
        <v>1</v>
      </c>
      <c r="H7337" s="1505" t="str" cm="1">
        <f t="array" aca="1" ref="H7337" ca="1">IF(I7337&lt;&gt;"",INDIRECT("'"&amp;I7337&amp;"'!"&amp;J7337),"")</f>
        <v/>
      </c>
      <c r="I7337" s="1510"/>
      <c r="J7337" s="1506"/>
      <c r="K7337" s="4"/>
    </row>
    <row r="7338" spans="1:11" ht="15">
      <c r="A7338" s="5">
        <f t="shared" si="117"/>
        <v>7279</v>
      </c>
      <c r="B7338" s="721"/>
      <c r="D7338" s="2" t="s">
        <v>78</v>
      </c>
      <c r="F7338" s="4" t="s">
        <v>4914</v>
      </c>
      <c r="G7338" s="1" t="b">
        <f t="shared" ca="1" si="118"/>
        <v>1</v>
      </c>
      <c r="H7338" s="1505" t="str" cm="1">
        <f t="array" aca="1" ref="H7338" ca="1">IF(I7338&lt;&gt;"",INDIRECT("'"&amp;I7338&amp;"'!"&amp;J7338),"")</f>
        <v/>
      </c>
      <c r="I7338" s="1510"/>
      <c r="J7338" s="1506"/>
      <c r="K7338" s="4"/>
    </row>
    <row r="7339" spans="1:11" ht="15">
      <c r="A7339" s="5">
        <f t="shared" si="117"/>
        <v>7280</v>
      </c>
      <c r="B7339" s="721"/>
      <c r="D7339" s="2" t="s">
        <v>78</v>
      </c>
      <c r="F7339" s="4" t="s">
        <v>4914</v>
      </c>
      <c r="G7339" s="1" t="b">
        <f t="shared" ca="1" si="118"/>
        <v>1</v>
      </c>
      <c r="H7339" s="1505" t="str" cm="1">
        <f t="array" aca="1" ref="H7339" ca="1">IF(I7339&lt;&gt;"",INDIRECT("'"&amp;I7339&amp;"'!"&amp;J7339),"")</f>
        <v/>
      </c>
      <c r="I7339" s="1510"/>
      <c r="J7339" s="1506"/>
      <c r="K7339" s="4"/>
    </row>
    <row r="7340" spans="1:11" ht="15">
      <c r="A7340" s="5">
        <f t="shared" si="117"/>
        <v>7281</v>
      </c>
      <c r="B7340" s="721"/>
      <c r="D7340" s="2" t="s">
        <v>78</v>
      </c>
      <c r="F7340" s="4" t="s">
        <v>4914</v>
      </c>
      <c r="G7340" s="1" t="b">
        <f t="shared" ca="1" si="118"/>
        <v>1</v>
      </c>
      <c r="H7340" s="1505" t="str" cm="1">
        <f t="array" aca="1" ref="H7340" ca="1">IF(I7340&lt;&gt;"",INDIRECT("'"&amp;I7340&amp;"'!"&amp;J7340),"")</f>
        <v/>
      </c>
      <c r="I7340" s="1510"/>
      <c r="J7340" s="1506"/>
      <c r="K7340" s="4"/>
    </row>
    <row r="7341" spans="1:11" ht="15">
      <c r="A7341" s="5">
        <f t="shared" si="117"/>
        <v>7282</v>
      </c>
      <c r="B7341" s="721"/>
      <c r="D7341" s="2" t="s">
        <v>78</v>
      </c>
      <c r="F7341" s="4" t="s">
        <v>4914</v>
      </c>
      <c r="G7341" s="1" t="b">
        <f t="shared" ca="1" si="118"/>
        <v>1</v>
      </c>
      <c r="H7341" s="1505" t="str" cm="1">
        <f t="array" aca="1" ref="H7341" ca="1">IF(I7341&lt;&gt;"",INDIRECT("'"&amp;I7341&amp;"'!"&amp;J7341),"")</f>
        <v/>
      </c>
      <c r="I7341" s="1510"/>
      <c r="J7341" s="1506"/>
      <c r="K7341" s="4"/>
    </row>
    <row r="7342" spans="1:11" ht="15">
      <c r="A7342" s="5">
        <f t="shared" si="117"/>
        <v>7283</v>
      </c>
      <c r="B7342" s="721"/>
      <c r="D7342" s="2" t="s">
        <v>78</v>
      </c>
      <c r="F7342" s="4" t="s">
        <v>4914</v>
      </c>
      <c r="G7342" s="1" t="b">
        <f t="shared" ca="1" si="118"/>
        <v>1</v>
      </c>
      <c r="H7342" s="1505" t="str" cm="1">
        <f t="array" aca="1" ref="H7342" ca="1">IF(I7342&lt;&gt;"",INDIRECT("'"&amp;I7342&amp;"'!"&amp;J7342),"")</f>
        <v/>
      </c>
      <c r="I7342" s="1510"/>
      <c r="J7342" s="1506"/>
      <c r="K7342" s="4"/>
    </row>
    <row r="7343" spans="1:11" ht="15">
      <c r="A7343" s="5">
        <f t="shared" si="117"/>
        <v>7284</v>
      </c>
      <c r="B7343" s="721"/>
      <c r="D7343" s="2" t="s">
        <v>78</v>
      </c>
      <c r="F7343" s="4" t="s">
        <v>4914</v>
      </c>
      <c r="G7343" s="1" t="b">
        <f t="shared" ca="1" si="118"/>
        <v>1</v>
      </c>
      <c r="H7343" s="1505" t="str" cm="1">
        <f t="array" aca="1" ref="H7343" ca="1">IF(I7343&lt;&gt;"",INDIRECT("'"&amp;I7343&amp;"'!"&amp;J7343),"")</f>
        <v/>
      </c>
      <c r="I7343" s="1510"/>
      <c r="J7343" s="1506"/>
      <c r="K7343" s="4"/>
    </row>
    <row r="7344" spans="1:11" ht="15">
      <c r="A7344" s="5">
        <f t="shared" si="117"/>
        <v>7285</v>
      </c>
      <c r="B7344" s="721"/>
      <c r="D7344" s="2" t="s">
        <v>78</v>
      </c>
      <c r="F7344" s="4" t="s">
        <v>4914</v>
      </c>
      <c r="G7344" s="1" t="b">
        <f t="shared" ca="1" si="118"/>
        <v>1</v>
      </c>
      <c r="H7344" s="1505" t="str" cm="1">
        <f t="array" aca="1" ref="H7344" ca="1">IF(I7344&lt;&gt;"",INDIRECT("'"&amp;I7344&amp;"'!"&amp;J7344),"")</f>
        <v/>
      </c>
      <c r="I7344" s="1510"/>
      <c r="J7344" s="1506"/>
      <c r="K7344" s="4"/>
    </row>
    <row r="7345" spans="1:11" ht="15">
      <c r="A7345" s="5">
        <f t="shared" si="117"/>
        <v>7286</v>
      </c>
      <c r="B7345" s="721"/>
      <c r="D7345" s="2" t="s">
        <v>78</v>
      </c>
      <c r="F7345" s="4" t="s">
        <v>4914</v>
      </c>
      <c r="G7345" s="1" t="b">
        <f t="shared" ca="1" si="118"/>
        <v>1</v>
      </c>
      <c r="H7345" s="1505" t="str" cm="1">
        <f t="array" aca="1" ref="H7345" ca="1">IF(I7345&lt;&gt;"",INDIRECT("'"&amp;I7345&amp;"'!"&amp;J7345),"")</f>
        <v/>
      </c>
      <c r="I7345" s="1510"/>
      <c r="J7345" s="1506"/>
      <c r="K7345" s="4"/>
    </row>
    <row r="7346" spans="1:11" ht="15">
      <c r="A7346" s="5">
        <f t="shared" si="117"/>
        <v>7287</v>
      </c>
      <c r="B7346" s="721"/>
      <c r="D7346" s="2" t="s">
        <v>78</v>
      </c>
      <c r="F7346" s="4" t="s">
        <v>4914</v>
      </c>
      <c r="G7346" s="1" t="b">
        <f t="shared" ca="1" si="118"/>
        <v>1</v>
      </c>
      <c r="H7346" s="1505" t="str" cm="1">
        <f t="array" aca="1" ref="H7346" ca="1">IF(I7346&lt;&gt;"",INDIRECT("'"&amp;I7346&amp;"'!"&amp;J7346),"")</f>
        <v/>
      </c>
      <c r="I7346" s="1510"/>
      <c r="J7346" s="1506"/>
      <c r="K7346" s="4"/>
    </row>
    <row r="7347" spans="1:11" ht="15">
      <c r="A7347" s="5">
        <f t="shared" si="117"/>
        <v>7288</v>
      </c>
      <c r="B7347" s="721"/>
      <c r="D7347" s="2" t="s">
        <v>78</v>
      </c>
      <c r="F7347" s="4" t="s">
        <v>4914</v>
      </c>
      <c r="G7347" s="1" t="b">
        <f t="shared" ca="1" si="118"/>
        <v>1</v>
      </c>
      <c r="H7347" s="1505" t="str" cm="1">
        <f t="array" aca="1" ref="H7347" ca="1">IF(I7347&lt;&gt;"",INDIRECT("'"&amp;I7347&amp;"'!"&amp;J7347),"")</f>
        <v/>
      </c>
      <c r="I7347" s="1510"/>
      <c r="J7347" s="1506"/>
      <c r="K7347" s="4"/>
    </row>
    <row r="7348" spans="1:11" ht="15">
      <c r="A7348" s="5">
        <f t="shared" si="117"/>
        <v>7289</v>
      </c>
      <c r="B7348" s="721"/>
      <c r="D7348" s="2" t="s">
        <v>78</v>
      </c>
      <c r="F7348" s="4" t="s">
        <v>4914</v>
      </c>
      <c r="G7348" s="1" t="b">
        <f t="shared" ca="1" si="118"/>
        <v>1</v>
      </c>
      <c r="H7348" s="1505" t="str" cm="1">
        <f t="array" aca="1" ref="H7348" ca="1">IF(I7348&lt;&gt;"",INDIRECT("'"&amp;I7348&amp;"'!"&amp;J7348),"")</f>
        <v/>
      </c>
      <c r="I7348" s="1510"/>
      <c r="J7348" s="1506"/>
      <c r="K7348" s="4"/>
    </row>
    <row r="7349" spans="1:11" ht="15">
      <c r="A7349" s="5">
        <f t="shared" si="117"/>
        <v>7290</v>
      </c>
      <c r="B7349" s="721"/>
      <c r="D7349" s="2" t="s">
        <v>78</v>
      </c>
      <c r="F7349" s="4" t="s">
        <v>4914</v>
      </c>
      <c r="G7349" s="1" t="b">
        <f t="shared" ca="1" si="118"/>
        <v>1</v>
      </c>
      <c r="H7349" s="1505" t="str" cm="1">
        <f t="array" aca="1" ref="H7349" ca="1">IF(I7349&lt;&gt;"",INDIRECT("'"&amp;I7349&amp;"'!"&amp;J7349),"")</f>
        <v/>
      </c>
      <c r="I7349" s="1510"/>
      <c r="J7349" s="1506"/>
      <c r="K7349" s="4"/>
    </row>
    <row r="7350" spans="1:11" ht="15">
      <c r="A7350" s="5">
        <f t="shared" si="117"/>
        <v>7291</v>
      </c>
      <c r="B7350" s="721"/>
      <c r="D7350" s="2" t="s">
        <v>78</v>
      </c>
      <c r="F7350" s="4" t="s">
        <v>4914</v>
      </c>
      <c r="G7350" s="1" t="b">
        <f t="shared" ca="1" si="118"/>
        <v>1</v>
      </c>
      <c r="H7350" s="1505" t="str" cm="1">
        <f t="array" aca="1" ref="H7350" ca="1">IF(I7350&lt;&gt;"",INDIRECT("'"&amp;I7350&amp;"'!"&amp;J7350),"")</f>
        <v/>
      </c>
      <c r="I7350" s="1510"/>
      <c r="J7350" s="1506"/>
      <c r="K7350" s="4"/>
    </row>
    <row r="7351" spans="1:11" ht="15">
      <c r="A7351" s="5">
        <f t="shared" si="117"/>
        <v>7292</v>
      </c>
      <c r="B7351" s="721"/>
      <c r="D7351" s="2" t="s">
        <v>78</v>
      </c>
      <c r="F7351" s="4" t="s">
        <v>4914</v>
      </c>
      <c r="G7351" s="1" t="b">
        <f t="shared" ca="1" si="118"/>
        <v>1</v>
      </c>
      <c r="H7351" s="1505" t="str" cm="1">
        <f t="array" aca="1" ref="H7351" ca="1">IF(I7351&lt;&gt;"",INDIRECT("'"&amp;I7351&amp;"'!"&amp;J7351),"")</f>
        <v/>
      </c>
      <c r="I7351" s="1510"/>
      <c r="J7351" s="1506"/>
      <c r="K7351" s="4"/>
    </row>
    <row r="7352" spans="1:11" ht="15">
      <c r="A7352" s="5">
        <f t="shared" si="117"/>
        <v>7293</v>
      </c>
      <c r="B7352" s="721"/>
      <c r="D7352" s="2" t="s">
        <v>78</v>
      </c>
      <c r="F7352" s="4" t="s">
        <v>4914</v>
      </c>
      <c r="G7352" s="1" t="b">
        <f t="shared" ca="1" si="118"/>
        <v>1</v>
      </c>
      <c r="H7352" s="1505" t="str" cm="1">
        <f t="array" aca="1" ref="H7352" ca="1">IF(I7352&lt;&gt;"",INDIRECT("'"&amp;I7352&amp;"'!"&amp;J7352),"")</f>
        <v/>
      </c>
      <c r="I7352" s="1510"/>
      <c r="J7352" s="1506"/>
      <c r="K7352" s="4"/>
    </row>
    <row r="7353" spans="1:11" ht="15">
      <c r="A7353" s="5">
        <f t="shared" si="117"/>
        <v>7294</v>
      </c>
      <c r="B7353" s="721"/>
      <c r="D7353" s="2" t="s">
        <v>78</v>
      </c>
      <c r="F7353" s="4" t="s">
        <v>4914</v>
      </c>
      <c r="G7353" s="1" t="b">
        <f t="shared" ca="1" si="118"/>
        <v>1</v>
      </c>
      <c r="H7353" s="1505" t="str" cm="1">
        <f t="array" aca="1" ref="H7353" ca="1">IF(I7353&lt;&gt;"",INDIRECT("'"&amp;I7353&amp;"'!"&amp;J7353),"")</f>
        <v/>
      </c>
      <c r="I7353" s="1510"/>
      <c r="J7353" s="1506"/>
      <c r="K7353" s="4"/>
    </row>
    <row r="7354" spans="1:11" ht="15">
      <c r="A7354" s="5">
        <f t="shared" si="117"/>
        <v>7295</v>
      </c>
      <c r="B7354" s="721"/>
      <c r="D7354" s="2" t="s">
        <v>78</v>
      </c>
      <c r="F7354" s="4" t="s">
        <v>4914</v>
      </c>
      <c r="G7354" s="1" t="b">
        <f t="shared" ca="1" si="118"/>
        <v>1</v>
      </c>
      <c r="H7354" s="1505" t="str" cm="1">
        <f t="array" aca="1" ref="H7354" ca="1">IF(I7354&lt;&gt;"",INDIRECT("'"&amp;I7354&amp;"'!"&amp;J7354),"")</f>
        <v/>
      </c>
      <c r="I7354" s="1510"/>
      <c r="J7354" s="1506"/>
      <c r="K7354" s="4"/>
    </row>
    <row r="7355" spans="1:11" ht="15">
      <c r="A7355" s="5">
        <f t="shared" si="117"/>
        <v>7296</v>
      </c>
      <c r="B7355" s="721"/>
      <c r="D7355" s="2" t="s">
        <v>78</v>
      </c>
      <c r="F7355" s="4" t="s">
        <v>4914</v>
      </c>
      <c r="G7355" s="1" t="b">
        <f t="shared" ca="1" si="118"/>
        <v>1</v>
      </c>
      <c r="H7355" s="1505" t="str" cm="1">
        <f t="array" aca="1" ref="H7355" ca="1">IF(I7355&lt;&gt;"",INDIRECT("'"&amp;I7355&amp;"'!"&amp;J7355),"")</f>
        <v/>
      </c>
      <c r="I7355" s="1510"/>
      <c r="J7355" s="1506"/>
      <c r="K7355" s="4"/>
    </row>
    <row r="7356" spans="1:11" ht="15">
      <c r="A7356" s="5">
        <f t="shared" si="117"/>
        <v>7297</v>
      </c>
      <c r="B7356" s="721"/>
      <c r="D7356" s="2" t="s">
        <v>78</v>
      </c>
      <c r="F7356" s="4" t="s">
        <v>4914</v>
      </c>
      <c r="G7356" s="1" t="b">
        <f t="shared" ca="1" si="118"/>
        <v>1</v>
      </c>
      <c r="H7356" s="1505" t="str" cm="1">
        <f t="array" aca="1" ref="H7356" ca="1">IF(I7356&lt;&gt;"",INDIRECT("'"&amp;I7356&amp;"'!"&amp;J7356),"")</f>
        <v/>
      </c>
      <c r="I7356" s="1510"/>
      <c r="J7356" s="1506"/>
      <c r="K7356" s="4"/>
    </row>
    <row r="7357" spans="1:11" ht="15">
      <c r="A7357" s="5">
        <f t="shared" si="117"/>
        <v>7298</v>
      </c>
      <c r="B7357" s="721"/>
      <c r="D7357" s="2" t="s">
        <v>78</v>
      </c>
      <c r="F7357" s="4" t="s">
        <v>4914</v>
      </c>
      <c r="G7357" s="1" t="b">
        <f t="shared" ca="1" si="118"/>
        <v>1</v>
      </c>
      <c r="H7357" s="1505" t="str" cm="1">
        <f t="array" aca="1" ref="H7357" ca="1">IF(I7357&lt;&gt;"",INDIRECT("'"&amp;I7357&amp;"'!"&amp;J7357),"")</f>
        <v/>
      </c>
      <c r="I7357" s="1510"/>
      <c r="J7357" s="1506"/>
      <c r="K7357" s="4"/>
    </row>
    <row r="7358" spans="1:11" ht="15">
      <c r="A7358" s="5">
        <f t="shared" si="117"/>
        <v>7299</v>
      </c>
      <c r="B7358" s="721"/>
      <c r="D7358" s="2" t="s">
        <v>78</v>
      </c>
      <c r="F7358" s="4" t="s">
        <v>4914</v>
      </c>
      <c r="G7358" s="1" t="b">
        <f t="shared" ca="1" si="118"/>
        <v>1</v>
      </c>
      <c r="H7358" s="1505" t="str" cm="1">
        <f t="array" aca="1" ref="H7358" ca="1">IF(I7358&lt;&gt;"",INDIRECT("'"&amp;I7358&amp;"'!"&amp;J7358),"")</f>
        <v/>
      </c>
      <c r="I7358" s="1510"/>
      <c r="J7358" s="1506"/>
      <c r="K7358" s="4"/>
    </row>
    <row r="7359" spans="1:11" ht="15">
      <c r="A7359" s="5">
        <f t="shared" si="117"/>
        <v>7300</v>
      </c>
      <c r="B7359" s="721"/>
      <c r="D7359" s="2" t="s">
        <v>78</v>
      </c>
      <c r="F7359" s="4" t="s">
        <v>4914</v>
      </c>
      <c r="G7359" s="1" t="b">
        <f t="shared" ca="1" si="118"/>
        <v>1</v>
      </c>
      <c r="H7359" s="1505" t="str" cm="1">
        <f t="array" aca="1" ref="H7359" ca="1">IF(I7359&lt;&gt;"",INDIRECT("'"&amp;I7359&amp;"'!"&amp;J7359),"")</f>
        <v/>
      </c>
      <c r="I7359" s="1510"/>
      <c r="J7359" s="1506"/>
      <c r="K7359" s="4"/>
    </row>
    <row r="7360" spans="1:11" ht="15">
      <c r="A7360" s="5">
        <f t="shared" si="117"/>
        <v>7301</v>
      </c>
      <c r="B7360" s="721"/>
      <c r="D7360" s="2" t="s">
        <v>78</v>
      </c>
      <c r="F7360" s="4" t="s">
        <v>4914</v>
      </c>
      <c r="G7360" s="1" t="b">
        <f t="shared" ca="1" si="118"/>
        <v>1</v>
      </c>
      <c r="H7360" s="1505" t="str" cm="1">
        <f t="array" aca="1" ref="H7360" ca="1">IF(I7360&lt;&gt;"",INDIRECT("'"&amp;I7360&amp;"'!"&amp;J7360),"")</f>
        <v/>
      </c>
      <c r="I7360" s="1510"/>
      <c r="J7360" s="1506"/>
      <c r="K7360" s="4"/>
    </row>
    <row r="7361" spans="1:11" ht="15">
      <c r="A7361" s="5">
        <f t="shared" si="117"/>
        <v>7302</v>
      </c>
      <c r="B7361" s="721"/>
      <c r="D7361" s="2" t="s">
        <v>78</v>
      </c>
      <c r="F7361" s="4" t="s">
        <v>4914</v>
      </c>
      <c r="G7361" s="1" t="b">
        <f t="shared" ca="1" si="118"/>
        <v>1</v>
      </c>
      <c r="H7361" s="1505" t="str" cm="1">
        <f t="array" aca="1" ref="H7361" ca="1">IF(I7361&lt;&gt;"",INDIRECT("'"&amp;I7361&amp;"'!"&amp;J7361),"")</f>
        <v/>
      </c>
      <c r="I7361" s="1510"/>
      <c r="J7361" s="1506"/>
      <c r="K7361" s="4"/>
    </row>
    <row r="7362" spans="1:11" ht="15">
      <c r="A7362" s="5">
        <f t="shared" si="117"/>
        <v>7303</v>
      </c>
      <c r="B7362" s="721"/>
      <c r="D7362" s="2" t="s">
        <v>78</v>
      </c>
      <c r="F7362" s="4" t="s">
        <v>4914</v>
      </c>
      <c r="G7362" s="1" t="b">
        <f t="shared" ca="1" si="118"/>
        <v>1</v>
      </c>
      <c r="H7362" s="1505" t="str" cm="1">
        <f t="array" aca="1" ref="H7362" ca="1">IF(I7362&lt;&gt;"",INDIRECT("'"&amp;I7362&amp;"'!"&amp;J7362),"")</f>
        <v/>
      </c>
      <c r="I7362" s="1510"/>
      <c r="J7362" s="1506"/>
      <c r="K7362" s="4"/>
    </row>
    <row r="7363" spans="1:11" ht="15">
      <c r="A7363" s="5">
        <f t="shared" si="117"/>
        <v>7304</v>
      </c>
      <c r="B7363" s="721"/>
      <c r="D7363" s="2" t="s">
        <v>78</v>
      </c>
      <c r="F7363" s="4" t="s">
        <v>4914</v>
      </c>
      <c r="G7363" s="1" t="b">
        <f t="shared" ca="1" si="118"/>
        <v>1</v>
      </c>
      <c r="H7363" s="1505" t="str" cm="1">
        <f t="array" aca="1" ref="H7363" ca="1">IF(I7363&lt;&gt;"",INDIRECT("'"&amp;I7363&amp;"'!"&amp;J7363),"")</f>
        <v/>
      </c>
      <c r="I7363" s="1510"/>
      <c r="J7363" s="1506"/>
      <c r="K7363" s="4"/>
    </row>
    <row r="7364" spans="1:11" ht="15">
      <c r="A7364" s="5">
        <f t="shared" si="117"/>
        <v>7305</v>
      </c>
      <c r="B7364" s="721"/>
      <c r="D7364" s="2" t="s">
        <v>78</v>
      </c>
      <c r="F7364" s="4" t="s">
        <v>4914</v>
      </c>
      <c r="G7364" s="1" t="b">
        <f t="shared" ca="1" si="118"/>
        <v>1</v>
      </c>
      <c r="H7364" s="1505" t="str" cm="1">
        <f t="array" aca="1" ref="H7364" ca="1">IF(I7364&lt;&gt;"",INDIRECT("'"&amp;I7364&amp;"'!"&amp;J7364),"")</f>
        <v/>
      </c>
      <c r="I7364" s="1510"/>
      <c r="J7364" s="1506"/>
      <c r="K7364" s="4"/>
    </row>
    <row r="7365" spans="1:11" ht="15">
      <c r="A7365" s="5">
        <f t="shared" si="117"/>
        <v>7306</v>
      </c>
      <c r="B7365" s="721"/>
      <c r="D7365" s="2" t="s">
        <v>78</v>
      </c>
      <c r="F7365" s="4" t="s">
        <v>4914</v>
      </c>
      <c r="G7365" s="1" t="b">
        <f t="shared" ca="1" si="118"/>
        <v>1</v>
      </c>
      <c r="H7365" s="1505" t="str" cm="1">
        <f t="array" aca="1" ref="H7365" ca="1">IF(I7365&lt;&gt;"",INDIRECT("'"&amp;I7365&amp;"'!"&amp;J7365),"")</f>
        <v/>
      </c>
      <c r="I7365" s="1510"/>
      <c r="J7365" s="1506"/>
      <c r="K7365" s="4"/>
    </row>
    <row r="7366" spans="1:11" ht="15">
      <c r="A7366" s="5">
        <f t="shared" si="117"/>
        <v>7307</v>
      </c>
      <c r="B7366" s="721"/>
      <c r="D7366" s="2" t="s">
        <v>78</v>
      </c>
      <c r="F7366" s="4" t="s">
        <v>4914</v>
      </c>
      <c r="G7366" s="1" t="b">
        <f t="shared" ca="1" si="118"/>
        <v>1</v>
      </c>
      <c r="H7366" s="1505" t="str" cm="1">
        <f t="array" aca="1" ref="H7366" ca="1">IF(I7366&lt;&gt;"",INDIRECT("'"&amp;I7366&amp;"'!"&amp;J7366),"")</f>
        <v/>
      </c>
      <c r="I7366" s="1510"/>
      <c r="J7366" s="1506"/>
      <c r="K7366" s="4"/>
    </row>
    <row r="7367" spans="1:11" ht="15">
      <c r="A7367" s="5">
        <f t="shared" si="117"/>
        <v>7308</v>
      </c>
      <c r="B7367" s="721"/>
      <c r="D7367" s="2" t="s">
        <v>78</v>
      </c>
      <c r="F7367" s="4" t="s">
        <v>4914</v>
      </c>
      <c r="G7367" s="1" t="b">
        <f t="shared" ca="1" si="118"/>
        <v>1</v>
      </c>
      <c r="H7367" s="1505" t="str" cm="1">
        <f t="array" aca="1" ref="H7367" ca="1">IF(I7367&lt;&gt;"",INDIRECT("'"&amp;I7367&amp;"'!"&amp;J7367),"")</f>
        <v/>
      </c>
      <c r="I7367" s="1510"/>
      <c r="J7367" s="1506"/>
      <c r="K7367" s="4"/>
    </row>
    <row r="7368" spans="1:11" ht="15">
      <c r="A7368" s="5">
        <f t="shared" si="117"/>
        <v>7309</v>
      </c>
      <c r="B7368" s="721"/>
      <c r="D7368" s="2" t="s">
        <v>78</v>
      </c>
      <c r="F7368" s="4" t="s">
        <v>4914</v>
      </c>
      <c r="G7368" s="1" t="b">
        <f t="shared" ca="1" si="118"/>
        <v>1</v>
      </c>
      <c r="H7368" s="1505" t="str" cm="1">
        <f t="array" aca="1" ref="H7368" ca="1">IF(I7368&lt;&gt;"",INDIRECT("'"&amp;I7368&amp;"'!"&amp;J7368),"")</f>
        <v/>
      </c>
      <c r="I7368" s="1510"/>
      <c r="J7368" s="1506"/>
      <c r="K7368" s="4"/>
    </row>
    <row r="7369" spans="1:11" ht="15">
      <c r="A7369" s="5">
        <f t="shared" si="117"/>
        <v>7310</v>
      </c>
      <c r="B7369" s="721"/>
      <c r="D7369" s="2" t="s">
        <v>78</v>
      </c>
      <c r="F7369" s="4" t="s">
        <v>4914</v>
      </c>
      <c r="G7369" s="1" t="b">
        <f t="shared" ca="1" si="118"/>
        <v>1</v>
      </c>
      <c r="H7369" s="1505" t="str" cm="1">
        <f t="array" aca="1" ref="H7369" ca="1">IF(I7369&lt;&gt;"",INDIRECT("'"&amp;I7369&amp;"'!"&amp;J7369),"")</f>
        <v/>
      </c>
      <c r="I7369" s="1510"/>
      <c r="J7369" s="1506"/>
      <c r="K7369" s="4"/>
    </row>
    <row r="7370" spans="1:11" ht="15">
      <c r="A7370" s="5">
        <f t="shared" si="117"/>
        <v>7311</v>
      </c>
      <c r="B7370" s="721"/>
      <c r="D7370" s="2" t="s">
        <v>78</v>
      </c>
      <c r="F7370" s="4" t="s">
        <v>4914</v>
      </c>
      <c r="G7370" s="1" t="b">
        <f t="shared" ca="1" si="118"/>
        <v>1</v>
      </c>
      <c r="H7370" s="1505" t="str" cm="1">
        <f t="array" aca="1" ref="H7370" ca="1">IF(I7370&lt;&gt;"",INDIRECT("'"&amp;I7370&amp;"'!"&amp;J7370),"")</f>
        <v/>
      </c>
      <c r="I7370" s="1510"/>
      <c r="J7370" s="1506"/>
      <c r="K7370" s="4"/>
    </row>
    <row r="7371" spans="1:11" ht="15">
      <c r="A7371" s="5">
        <f t="shared" si="117"/>
        <v>7312</v>
      </c>
      <c r="B7371" s="721"/>
      <c r="D7371" s="2" t="s">
        <v>78</v>
      </c>
      <c r="F7371" s="4" t="s">
        <v>4914</v>
      </c>
      <c r="G7371" s="1" t="b">
        <f t="shared" ca="1" si="118"/>
        <v>1</v>
      </c>
      <c r="H7371" s="1505" t="str" cm="1">
        <f t="array" aca="1" ref="H7371" ca="1">IF(I7371&lt;&gt;"",INDIRECT("'"&amp;I7371&amp;"'!"&amp;J7371),"")</f>
        <v/>
      </c>
      <c r="I7371" s="1510"/>
      <c r="J7371" s="1506"/>
      <c r="K7371" s="4"/>
    </row>
    <row r="7372" spans="1:11" ht="15">
      <c r="A7372" s="5">
        <f t="shared" ref="A7372:A7435" si="119">A7371+1</f>
        <v>7313</v>
      </c>
      <c r="B7372" s="721"/>
      <c r="D7372" s="2" t="s">
        <v>78</v>
      </c>
      <c r="F7372" s="4" t="s">
        <v>4914</v>
      </c>
      <c r="G7372" s="1" t="b">
        <f t="shared" ca="1" si="118"/>
        <v>1</v>
      </c>
      <c r="H7372" s="1505" t="str" cm="1">
        <f t="array" aca="1" ref="H7372" ca="1">IF(I7372&lt;&gt;"",INDIRECT("'"&amp;I7372&amp;"'!"&amp;J7372),"")</f>
        <v/>
      </c>
      <c r="I7372" s="1510"/>
      <c r="J7372" s="1506"/>
      <c r="K7372" s="4"/>
    </row>
    <row r="7373" spans="1:11" ht="15">
      <c r="A7373" s="5">
        <f t="shared" si="119"/>
        <v>7314</v>
      </c>
      <c r="B7373" s="721"/>
      <c r="D7373" s="2" t="s">
        <v>78</v>
      </c>
      <c r="F7373" s="4" t="s">
        <v>4914</v>
      </c>
      <c r="G7373" s="1" t="b">
        <f t="shared" ca="1" si="118"/>
        <v>1</v>
      </c>
      <c r="H7373" s="1505" t="str" cm="1">
        <f t="array" aca="1" ref="H7373" ca="1">IF(I7373&lt;&gt;"",INDIRECT("'"&amp;I7373&amp;"'!"&amp;J7373),"")</f>
        <v/>
      </c>
      <c r="I7373" s="1510"/>
      <c r="J7373" s="1506"/>
      <c r="K7373" s="4"/>
    </row>
    <row r="7374" spans="1:11" ht="15">
      <c r="A7374" s="5">
        <f t="shared" si="119"/>
        <v>7315</v>
      </c>
      <c r="B7374" s="721"/>
      <c r="D7374" s="2" t="s">
        <v>78</v>
      </c>
      <c r="F7374" s="4" t="s">
        <v>4914</v>
      </c>
      <c r="G7374" s="1" t="b">
        <f t="shared" ca="1" si="118"/>
        <v>1</v>
      </c>
      <c r="H7374" s="1505" t="str" cm="1">
        <f t="array" aca="1" ref="H7374" ca="1">IF(I7374&lt;&gt;"",INDIRECT("'"&amp;I7374&amp;"'!"&amp;J7374),"")</f>
        <v/>
      </c>
      <c r="I7374" s="1510"/>
      <c r="J7374" s="1506"/>
      <c r="K7374" s="4"/>
    </row>
    <row r="7375" spans="1:11" ht="15">
      <c r="A7375" s="5">
        <f t="shared" si="119"/>
        <v>7316</v>
      </c>
      <c r="B7375" s="721"/>
      <c r="D7375" s="2" t="s">
        <v>78</v>
      </c>
      <c r="F7375" s="4" t="s">
        <v>4914</v>
      </c>
      <c r="G7375" s="1" t="b">
        <f t="shared" ca="1" si="118"/>
        <v>1</v>
      </c>
      <c r="H7375" s="1505" t="str" cm="1">
        <f t="array" aca="1" ref="H7375" ca="1">IF(I7375&lt;&gt;"",INDIRECT("'"&amp;I7375&amp;"'!"&amp;J7375),"")</f>
        <v/>
      </c>
      <c r="I7375" s="1510"/>
      <c r="J7375" s="1506"/>
      <c r="K7375" s="4"/>
    </row>
    <row r="7376" spans="1:11" ht="15">
      <c r="A7376" s="5">
        <f t="shared" si="119"/>
        <v>7317</v>
      </c>
      <c r="B7376" s="721"/>
      <c r="D7376" s="2" t="s">
        <v>78</v>
      </c>
      <c r="F7376" s="4" t="s">
        <v>4914</v>
      </c>
      <c r="G7376" s="1" t="b">
        <f t="shared" ca="1" si="118"/>
        <v>1</v>
      </c>
      <c r="H7376" s="1505" t="str" cm="1">
        <f t="array" aca="1" ref="H7376" ca="1">IF(I7376&lt;&gt;"",INDIRECT("'"&amp;I7376&amp;"'!"&amp;J7376),"")</f>
        <v/>
      </c>
      <c r="I7376" s="1510"/>
      <c r="J7376" s="1506"/>
      <c r="K7376" s="4"/>
    </row>
    <row r="7377" spans="1:11" ht="15">
      <c r="A7377" s="5">
        <f t="shared" si="119"/>
        <v>7318</v>
      </c>
      <c r="B7377" s="721"/>
      <c r="D7377" s="2" t="s">
        <v>78</v>
      </c>
      <c r="F7377" s="4" t="s">
        <v>4914</v>
      </c>
      <c r="G7377" s="1" t="b">
        <f t="shared" ca="1" si="118"/>
        <v>1</v>
      </c>
      <c r="H7377" s="1505" t="str" cm="1">
        <f t="array" aca="1" ref="H7377" ca="1">IF(I7377&lt;&gt;"",INDIRECT("'"&amp;I7377&amp;"'!"&amp;J7377),"")</f>
        <v/>
      </c>
      <c r="I7377" s="1510"/>
      <c r="J7377" s="1506"/>
      <c r="K7377" s="4"/>
    </row>
    <row r="7378" spans="1:11" ht="15">
      <c r="A7378" s="5">
        <f t="shared" si="119"/>
        <v>7319</v>
      </c>
      <c r="B7378" s="721"/>
      <c r="D7378" s="2" t="s">
        <v>78</v>
      </c>
      <c r="F7378" s="4" t="s">
        <v>4914</v>
      </c>
      <c r="G7378" s="1" t="b">
        <f t="shared" ca="1" si="118"/>
        <v>1</v>
      </c>
      <c r="H7378" s="1505" t="str" cm="1">
        <f t="array" aca="1" ref="H7378" ca="1">IF(I7378&lt;&gt;"",INDIRECT("'"&amp;I7378&amp;"'!"&amp;J7378),"")</f>
        <v/>
      </c>
      <c r="I7378" s="1510"/>
      <c r="J7378" s="1506"/>
      <c r="K7378" s="4"/>
    </row>
    <row r="7379" spans="1:11" ht="15">
      <c r="A7379" s="5">
        <f t="shared" si="119"/>
        <v>7320</v>
      </c>
      <c r="B7379" s="721"/>
      <c r="D7379" s="2" t="s">
        <v>78</v>
      </c>
      <c r="F7379" s="4" t="s">
        <v>4914</v>
      </c>
      <c r="G7379" s="1" t="b">
        <f t="shared" ca="1" si="118"/>
        <v>1</v>
      </c>
      <c r="H7379" s="1505" t="str" cm="1">
        <f t="array" aca="1" ref="H7379" ca="1">IF(I7379&lt;&gt;"",INDIRECT("'"&amp;I7379&amp;"'!"&amp;J7379),"")</f>
        <v/>
      </c>
      <c r="I7379" s="1510"/>
      <c r="J7379" s="1506"/>
      <c r="K7379" s="4"/>
    </row>
    <row r="7380" spans="1:11" ht="15">
      <c r="A7380" s="5">
        <f t="shared" si="119"/>
        <v>7321</v>
      </c>
      <c r="B7380" s="721"/>
      <c r="D7380" s="2" t="s">
        <v>78</v>
      </c>
      <c r="F7380" s="4" t="s">
        <v>4914</v>
      </c>
      <c r="G7380" s="1" t="b">
        <f t="shared" ca="1" si="118"/>
        <v>1</v>
      </c>
      <c r="H7380" s="1505" t="str" cm="1">
        <f t="array" aca="1" ref="H7380" ca="1">IF(I7380&lt;&gt;"",INDIRECT("'"&amp;I7380&amp;"'!"&amp;J7380),"")</f>
        <v/>
      </c>
      <c r="I7380" s="1510"/>
      <c r="J7380" s="1506"/>
      <c r="K7380" s="4"/>
    </row>
    <row r="7381" spans="1:11" ht="15">
      <c r="A7381" s="5">
        <f t="shared" si="119"/>
        <v>7322</v>
      </c>
      <c r="B7381" s="721"/>
      <c r="D7381" s="2" t="s">
        <v>78</v>
      </c>
      <c r="F7381" s="4" t="s">
        <v>4914</v>
      </c>
      <c r="G7381" s="1" t="b">
        <f t="shared" ca="1" si="118"/>
        <v>1</v>
      </c>
      <c r="H7381" s="1505" t="str" cm="1">
        <f t="array" aca="1" ref="H7381" ca="1">IF(I7381&lt;&gt;"",INDIRECT("'"&amp;I7381&amp;"'!"&amp;J7381),"")</f>
        <v/>
      </c>
      <c r="I7381" s="1510"/>
      <c r="J7381" s="1506"/>
      <c r="K7381" s="4"/>
    </row>
    <row r="7382" spans="1:11" ht="15">
      <c r="A7382" s="5">
        <f t="shared" si="119"/>
        <v>7323</v>
      </c>
      <c r="B7382" s="721"/>
      <c r="D7382" s="2" t="s">
        <v>78</v>
      </c>
      <c r="F7382" s="4" t="s">
        <v>4914</v>
      </c>
      <c r="G7382" s="1" t="b">
        <f t="shared" ca="1" si="118"/>
        <v>1</v>
      </c>
      <c r="H7382" s="1505" t="str" cm="1">
        <f t="array" aca="1" ref="H7382" ca="1">IF(I7382&lt;&gt;"",INDIRECT("'"&amp;I7382&amp;"'!"&amp;J7382),"")</f>
        <v/>
      </c>
      <c r="I7382" s="1510"/>
      <c r="J7382" s="1506"/>
      <c r="K7382" s="4"/>
    </row>
    <row r="7383" spans="1:11" ht="15">
      <c r="A7383" s="5">
        <f t="shared" si="119"/>
        <v>7324</v>
      </c>
      <c r="B7383" s="721"/>
      <c r="D7383" s="2" t="s">
        <v>78</v>
      </c>
      <c r="F7383" s="4" t="s">
        <v>4914</v>
      </c>
      <c r="G7383" s="1" t="b">
        <f t="shared" ca="1" si="118"/>
        <v>1</v>
      </c>
      <c r="H7383" s="1505" t="str" cm="1">
        <f t="array" aca="1" ref="H7383" ca="1">IF(I7383&lt;&gt;"",INDIRECT("'"&amp;I7383&amp;"'!"&amp;J7383),"")</f>
        <v/>
      </c>
      <c r="I7383" s="1510"/>
      <c r="J7383" s="1506"/>
      <c r="K7383" s="4"/>
    </row>
    <row r="7384" spans="1:11" ht="15">
      <c r="A7384" s="5">
        <f t="shared" si="119"/>
        <v>7325</v>
      </c>
      <c r="B7384" s="721"/>
      <c r="D7384" s="2" t="s">
        <v>78</v>
      </c>
      <c r="F7384" s="4" t="s">
        <v>4914</v>
      </c>
      <c r="G7384" s="1" t="b">
        <f t="shared" ca="1" si="118"/>
        <v>1</v>
      </c>
      <c r="H7384" s="1505" t="str" cm="1">
        <f t="array" aca="1" ref="H7384" ca="1">IF(I7384&lt;&gt;"",INDIRECT("'"&amp;I7384&amp;"'!"&amp;J7384),"")</f>
        <v/>
      </c>
      <c r="I7384" s="1510"/>
      <c r="J7384" s="1506"/>
      <c r="K7384" s="4"/>
    </row>
    <row r="7385" spans="1:11" ht="15">
      <c r="A7385" s="5">
        <f t="shared" si="119"/>
        <v>7326</v>
      </c>
      <c r="B7385" s="721"/>
      <c r="D7385" s="2" t="s">
        <v>78</v>
      </c>
      <c r="F7385" s="4" t="s">
        <v>4914</v>
      </c>
      <c r="G7385" s="1" t="b">
        <f t="shared" ca="1" si="118"/>
        <v>1</v>
      </c>
      <c r="H7385" s="1505" t="str" cm="1">
        <f t="array" aca="1" ref="H7385" ca="1">IF(I7385&lt;&gt;"",INDIRECT("'"&amp;I7385&amp;"'!"&amp;J7385),"")</f>
        <v/>
      </c>
      <c r="I7385" s="1510"/>
      <c r="J7385" s="1506"/>
      <c r="K7385" s="4"/>
    </row>
    <row r="7386" spans="1:11" ht="15">
      <c r="A7386" s="5">
        <f t="shared" si="119"/>
        <v>7327</v>
      </c>
      <c r="B7386" s="721"/>
      <c r="D7386" s="2" t="s">
        <v>78</v>
      </c>
      <c r="F7386" s="4" t="s">
        <v>4914</v>
      </c>
      <c r="G7386" s="1" t="b">
        <f t="shared" ca="1" si="118"/>
        <v>1</v>
      </c>
      <c r="H7386" s="1505" t="str" cm="1">
        <f t="array" aca="1" ref="H7386" ca="1">IF(I7386&lt;&gt;"",INDIRECT("'"&amp;I7386&amp;"'!"&amp;J7386),"")</f>
        <v/>
      </c>
      <c r="I7386" s="1510"/>
      <c r="J7386" s="1506"/>
      <c r="K7386" s="4"/>
    </row>
    <row r="7387" spans="1:11" ht="15">
      <c r="A7387" s="5">
        <f t="shared" si="119"/>
        <v>7328</v>
      </c>
      <c r="B7387" s="721"/>
      <c r="D7387" s="2" t="s">
        <v>78</v>
      </c>
      <c r="F7387" s="4" t="s">
        <v>4914</v>
      </c>
      <c r="G7387" s="1" t="b">
        <f t="shared" ca="1" si="118"/>
        <v>1</v>
      </c>
      <c r="H7387" s="1505" t="str" cm="1">
        <f t="array" aca="1" ref="H7387" ca="1">IF(I7387&lt;&gt;"",INDIRECT("'"&amp;I7387&amp;"'!"&amp;J7387),"")</f>
        <v/>
      </c>
      <c r="I7387" s="1510"/>
      <c r="J7387" s="1506"/>
      <c r="K7387" s="4"/>
    </row>
    <row r="7388" spans="1:11" ht="15">
      <c r="A7388" s="5">
        <f t="shared" si="119"/>
        <v>7329</v>
      </c>
      <c r="B7388" s="721"/>
      <c r="D7388" s="2" t="s">
        <v>78</v>
      </c>
      <c r="F7388" s="4" t="s">
        <v>4914</v>
      </c>
      <c r="G7388" s="1" t="b">
        <f t="shared" ca="1" si="118"/>
        <v>1</v>
      </c>
      <c r="H7388" s="1505" t="str" cm="1">
        <f t="array" aca="1" ref="H7388" ca="1">IF(I7388&lt;&gt;"",INDIRECT("'"&amp;I7388&amp;"'!"&amp;J7388),"")</f>
        <v/>
      </c>
      <c r="I7388" s="1510"/>
      <c r="J7388" s="1506"/>
      <c r="K7388" s="4"/>
    </row>
    <row r="7389" spans="1:11" ht="15">
      <c r="A7389" s="5">
        <f t="shared" si="119"/>
        <v>7330</v>
      </c>
      <c r="B7389" s="721"/>
      <c r="D7389" s="2" t="s">
        <v>78</v>
      </c>
      <c r="F7389" s="4" t="s">
        <v>4914</v>
      </c>
      <c r="G7389" s="1" t="b">
        <f t="shared" ca="1" si="118"/>
        <v>1</v>
      </c>
      <c r="H7389" s="1505" t="str" cm="1">
        <f t="array" aca="1" ref="H7389" ca="1">IF(I7389&lt;&gt;"",INDIRECT("'"&amp;I7389&amp;"'!"&amp;J7389),"")</f>
        <v/>
      </c>
      <c r="I7389" s="1510"/>
      <c r="J7389" s="1506"/>
      <c r="K7389" s="4"/>
    </row>
    <row r="7390" spans="1:11" ht="15">
      <c r="A7390" s="5">
        <f t="shared" si="119"/>
        <v>7331</v>
      </c>
      <c r="B7390" s="721"/>
      <c r="D7390" s="2" t="s">
        <v>78</v>
      </c>
      <c r="F7390" s="4" t="s">
        <v>4914</v>
      </c>
      <c r="G7390" s="1" t="b">
        <f t="shared" ca="1" si="118"/>
        <v>1</v>
      </c>
      <c r="H7390" s="1505" t="str" cm="1">
        <f t="array" aca="1" ref="H7390" ca="1">IF(I7390&lt;&gt;"",INDIRECT("'"&amp;I7390&amp;"'!"&amp;J7390),"")</f>
        <v/>
      </c>
      <c r="I7390" s="1510"/>
      <c r="J7390" s="1506"/>
      <c r="K7390" s="4"/>
    </row>
    <row r="7391" spans="1:11" ht="15">
      <c r="A7391" s="5">
        <f t="shared" si="119"/>
        <v>7332</v>
      </c>
      <c r="B7391" s="721"/>
      <c r="D7391" s="2" t="s">
        <v>78</v>
      </c>
      <c r="F7391" s="4" t="s">
        <v>4914</v>
      </c>
      <c r="G7391" s="1" t="b">
        <f t="shared" ca="1" si="118"/>
        <v>1</v>
      </c>
      <c r="H7391" s="1505" t="str" cm="1">
        <f t="array" aca="1" ref="H7391" ca="1">IF(I7391&lt;&gt;"",INDIRECT("'"&amp;I7391&amp;"'!"&amp;J7391),"")</f>
        <v/>
      </c>
      <c r="I7391" s="1510"/>
      <c r="J7391" s="1506"/>
      <c r="K7391" s="4"/>
    </row>
    <row r="7392" spans="1:11" ht="15">
      <c r="A7392" s="5">
        <f t="shared" si="119"/>
        <v>7333</v>
      </c>
      <c r="B7392" s="721"/>
      <c r="D7392" s="2" t="s">
        <v>78</v>
      </c>
      <c r="F7392" s="4" t="s">
        <v>4914</v>
      </c>
      <c r="G7392" s="1" t="b">
        <f t="shared" ref="G7392:G7455" ca="1" si="120">H7392=B7392</f>
        <v>1</v>
      </c>
      <c r="H7392" s="1505" t="str" cm="1">
        <f t="array" aca="1" ref="H7392" ca="1">IF(I7392&lt;&gt;"",INDIRECT("'"&amp;I7392&amp;"'!"&amp;J7392),"")</f>
        <v/>
      </c>
      <c r="I7392" s="1510"/>
      <c r="J7392" s="1506"/>
      <c r="K7392" s="4"/>
    </row>
    <row r="7393" spans="1:11" ht="15">
      <c r="A7393" s="5">
        <f t="shared" si="119"/>
        <v>7334</v>
      </c>
      <c r="B7393" s="721"/>
      <c r="D7393" s="2" t="s">
        <v>78</v>
      </c>
      <c r="F7393" s="4" t="s">
        <v>4914</v>
      </c>
      <c r="G7393" s="1" t="b">
        <f t="shared" ca="1" si="120"/>
        <v>1</v>
      </c>
      <c r="H7393" s="1505" t="str" cm="1">
        <f t="array" aca="1" ref="H7393" ca="1">IF(I7393&lt;&gt;"",INDIRECT("'"&amp;I7393&amp;"'!"&amp;J7393),"")</f>
        <v/>
      </c>
      <c r="I7393" s="1510"/>
      <c r="J7393" s="1506"/>
      <c r="K7393" s="4"/>
    </row>
    <row r="7394" spans="1:11" ht="15">
      <c r="A7394" s="5">
        <f t="shared" si="119"/>
        <v>7335</v>
      </c>
      <c r="B7394" s="721"/>
      <c r="D7394" s="2" t="s">
        <v>78</v>
      </c>
      <c r="F7394" s="4" t="s">
        <v>4914</v>
      </c>
      <c r="G7394" s="1" t="b">
        <f t="shared" ca="1" si="120"/>
        <v>1</v>
      </c>
      <c r="H7394" s="1505" t="str" cm="1">
        <f t="array" aca="1" ref="H7394" ca="1">IF(I7394&lt;&gt;"",INDIRECT("'"&amp;I7394&amp;"'!"&amp;J7394),"")</f>
        <v/>
      </c>
      <c r="I7394" s="1510"/>
      <c r="J7394" s="1506"/>
      <c r="K7394" s="4"/>
    </row>
    <row r="7395" spans="1:11" ht="15">
      <c r="A7395" s="5">
        <f t="shared" si="119"/>
        <v>7336</v>
      </c>
      <c r="B7395" s="721"/>
      <c r="D7395" s="2" t="s">
        <v>78</v>
      </c>
      <c r="F7395" s="4" t="s">
        <v>4914</v>
      </c>
      <c r="G7395" s="1" t="b">
        <f t="shared" ca="1" si="120"/>
        <v>1</v>
      </c>
      <c r="H7395" s="1505" t="str" cm="1">
        <f t="array" aca="1" ref="H7395" ca="1">IF(I7395&lt;&gt;"",INDIRECT("'"&amp;I7395&amp;"'!"&amp;J7395),"")</f>
        <v/>
      </c>
      <c r="I7395" s="1510"/>
      <c r="J7395" s="1506"/>
      <c r="K7395" s="4"/>
    </row>
    <row r="7396" spans="1:11" ht="15">
      <c r="A7396" s="5">
        <f t="shared" si="119"/>
        <v>7337</v>
      </c>
      <c r="B7396" s="721"/>
      <c r="D7396" s="2" t="s">
        <v>78</v>
      </c>
      <c r="F7396" s="4" t="s">
        <v>4914</v>
      </c>
      <c r="G7396" s="1" t="b">
        <f t="shared" ca="1" si="120"/>
        <v>1</v>
      </c>
      <c r="H7396" s="1505" t="str" cm="1">
        <f t="array" aca="1" ref="H7396" ca="1">IF(I7396&lt;&gt;"",INDIRECT("'"&amp;I7396&amp;"'!"&amp;J7396),"")</f>
        <v/>
      </c>
      <c r="I7396" s="1510"/>
      <c r="J7396" s="1506"/>
      <c r="K7396" s="4"/>
    </row>
    <row r="7397" spans="1:11" ht="15">
      <c r="A7397" s="5">
        <f t="shared" si="119"/>
        <v>7338</v>
      </c>
      <c r="B7397" s="721"/>
      <c r="D7397" s="2" t="s">
        <v>78</v>
      </c>
      <c r="F7397" s="4" t="s">
        <v>4914</v>
      </c>
      <c r="G7397" s="1" t="b">
        <f t="shared" ca="1" si="120"/>
        <v>1</v>
      </c>
      <c r="H7397" s="1505" t="str" cm="1">
        <f t="array" aca="1" ref="H7397" ca="1">IF(I7397&lt;&gt;"",INDIRECT("'"&amp;I7397&amp;"'!"&amp;J7397),"")</f>
        <v/>
      </c>
      <c r="I7397" s="1510"/>
      <c r="J7397" s="1506"/>
      <c r="K7397" s="4"/>
    </row>
    <row r="7398" spans="1:11" ht="15">
      <c r="A7398" s="5">
        <f t="shared" si="119"/>
        <v>7339</v>
      </c>
      <c r="B7398" s="721"/>
      <c r="D7398" s="2" t="s">
        <v>78</v>
      </c>
      <c r="F7398" s="4" t="s">
        <v>4914</v>
      </c>
      <c r="G7398" s="1" t="b">
        <f t="shared" ca="1" si="120"/>
        <v>1</v>
      </c>
      <c r="H7398" s="1505" t="str" cm="1">
        <f t="array" aca="1" ref="H7398" ca="1">IF(I7398&lt;&gt;"",INDIRECT("'"&amp;I7398&amp;"'!"&amp;J7398),"")</f>
        <v/>
      </c>
      <c r="I7398" s="1510"/>
      <c r="J7398" s="1506"/>
      <c r="K7398" s="4"/>
    </row>
    <row r="7399" spans="1:11" ht="15">
      <c r="A7399" s="5">
        <f t="shared" si="119"/>
        <v>7340</v>
      </c>
      <c r="B7399" s="721"/>
      <c r="D7399" s="2" t="s">
        <v>78</v>
      </c>
      <c r="F7399" s="4" t="s">
        <v>4914</v>
      </c>
      <c r="G7399" s="1" t="b">
        <f t="shared" ca="1" si="120"/>
        <v>1</v>
      </c>
      <c r="H7399" s="1505" t="str" cm="1">
        <f t="array" aca="1" ref="H7399" ca="1">IF(I7399&lt;&gt;"",INDIRECT("'"&amp;I7399&amp;"'!"&amp;J7399),"")</f>
        <v/>
      </c>
      <c r="I7399" s="1510"/>
      <c r="J7399" s="1506"/>
      <c r="K7399" s="4"/>
    </row>
    <row r="7400" spans="1:11" ht="15">
      <c r="A7400" s="5">
        <f t="shared" si="119"/>
        <v>7341</v>
      </c>
      <c r="B7400" s="721"/>
      <c r="D7400" s="2" t="s">
        <v>78</v>
      </c>
      <c r="F7400" s="4" t="s">
        <v>4914</v>
      </c>
      <c r="G7400" s="1" t="b">
        <f t="shared" ca="1" si="120"/>
        <v>1</v>
      </c>
      <c r="H7400" s="1505" t="str" cm="1">
        <f t="array" aca="1" ref="H7400" ca="1">IF(I7400&lt;&gt;"",INDIRECT("'"&amp;I7400&amp;"'!"&amp;J7400),"")</f>
        <v/>
      </c>
      <c r="I7400" s="1510"/>
      <c r="J7400" s="1506"/>
      <c r="K7400" s="4"/>
    </row>
    <row r="7401" spans="1:11" ht="15">
      <c r="A7401" s="5">
        <f t="shared" si="119"/>
        <v>7342</v>
      </c>
      <c r="B7401" s="721"/>
      <c r="D7401" s="2" t="s">
        <v>78</v>
      </c>
      <c r="F7401" s="4" t="s">
        <v>4914</v>
      </c>
      <c r="G7401" s="1" t="b">
        <f t="shared" ca="1" si="120"/>
        <v>1</v>
      </c>
      <c r="H7401" s="1505" t="str" cm="1">
        <f t="array" aca="1" ref="H7401" ca="1">IF(I7401&lt;&gt;"",INDIRECT("'"&amp;I7401&amp;"'!"&amp;J7401),"")</f>
        <v/>
      </c>
      <c r="I7401" s="1510"/>
      <c r="J7401" s="1506"/>
      <c r="K7401" s="4"/>
    </row>
    <row r="7402" spans="1:11" ht="15">
      <c r="A7402" s="5">
        <f t="shared" si="119"/>
        <v>7343</v>
      </c>
      <c r="B7402" s="721"/>
      <c r="D7402" s="2" t="s">
        <v>78</v>
      </c>
      <c r="F7402" s="4" t="s">
        <v>4914</v>
      </c>
      <c r="G7402" s="1" t="b">
        <f t="shared" ca="1" si="120"/>
        <v>1</v>
      </c>
      <c r="H7402" s="1505" t="str" cm="1">
        <f t="array" aca="1" ref="H7402" ca="1">IF(I7402&lt;&gt;"",INDIRECT("'"&amp;I7402&amp;"'!"&amp;J7402),"")</f>
        <v/>
      </c>
      <c r="I7402" s="1510"/>
      <c r="J7402" s="1506"/>
      <c r="K7402" s="4"/>
    </row>
    <row r="7403" spans="1:11" ht="15">
      <c r="A7403" s="5">
        <f t="shared" si="119"/>
        <v>7344</v>
      </c>
      <c r="B7403" s="721"/>
      <c r="D7403" s="2" t="s">
        <v>78</v>
      </c>
      <c r="F7403" s="4" t="s">
        <v>4914</v>
      </c>
      <c r="G7403" s="1" t="b">
        <f t="shared" ca="1" si="120"/>
        <v>1</v>
      </c>
      <c r="H7403" s="1505" t="str" cm="1">
        <f t="array" aca="1" ref="H7403" ca="1">IF(I7403&lt;&gt;"",INDIRECT("'"&amp;I7403&amp;"'!"&amp;J7403),"")</f>
        <v/>
      </c>
      <c r="I7403" s="1510"/>
      <c r="J7403" s="1506"/>
      <c r="K7403" s="4"/>
    </row>
    <row r="7404" spans="1:11" ht="15">
      <c r="A7404" s="5">
        <f t="shared" si="119"/>
        <v>7345</v>
      </c>
      <c r="B7404" s="721"/>
      <c r="D7404" s="2" t="s">
        <v>78</v>
      </c>
      <c r="F7404" s="4" t="s">
        <v>4914</v>
      </c>
      <c r="G7404" s="1" t="b">
        <f t="shared" ca="1" si="120"/>
        <v>1</v>
      </c>
      <c r="H7404" s="1505" t="str" cm="1">
        <f t="array" aca="1" ref="H7404" ca="1">IF(I7404&lt;&gt;"",INDIRECT("'"&amp;I7404&amp;"'!"&amp;J7404),"")</f>
        <v/>
      </c>
      <c r="I7404" s="1510"/>
      <c r="J7404" s="1506"/>
      <c r="K7404" s="4"/>
    </row>
    <row r="7405" spans="1:11" ht="15">
      <c r="A7405" s="5">
        <f t="shared" si="119"/>
        <v>7346</v>
      </c>
      <c r="B7405" s="721"/>
      <c r="D7405" s="2" t="s">
        <v>78</v>
      </c>
      <c r="F7405" s="4" t="s">
        <v>4914</v>
      </c>
      <c r="G7405" s="1" t="b">
        <f t="shared" ca="1" si="120"/>
        <v>1</v>
      </c>
      <c r="H7405" s="1505" t="str" cm="1">
        <f t="array" aca="1" ref="H7405" ca="1">IF(I7405&lt;&gt;"",INDIRECT("'"&amp;I7405&amp;"'!"&amp;J7405),"")</f>
        <v/>
      </c>
      <c r="I7405" s="1510"/>
      <c r="J7405" s="1506"/>
      <c r="K7405" s="4"/>
    </row>
    <row r="7406" spans="1:11" ht="15">
      <c r="A7406" s="5">
        <f t="shared" si="119"/>
        <v>7347</v>
      </c>
      <c r="B7406" s="721"/>
      <c r="D7406" s="2" t="s">
        <v>78</v>
      </c>
      <c r="F7406" s="4" t="s">
        <v>4914</v>
      </c>
      <c r="G7406" s="1" t="b">
        <f t="shared" ca="1" si="120"/>
        <v>1</v>
      </c>
      <c r="H7406" s="1505" t="str" cm="1">
        <f t="array" aca="1" ref="H7406" ca="1">IF(I7406&lt;&gt;"",INDIRECT("'"&amp;I7406&amp;"'!"&amp;J7406),"")</f>
        <v/>
      </c>
      <c r="I7406" s="1510"/>
      <c r="J7406" s="1506"/>
      <c r="K7406" s="4"/>
    </row>
    <row r="7407" spans="1:11" ht="15">
      <c r="A7407" s="5">
        <f t="shared" si="119"/>
        <v>7348</v>
      </c>
      <c r="B7407" s="721"/>
      <c r="D7407" s="2" t="s">
        <v>78</v>
      </c>
      <c r="F7407" s="4" t="s">
        <v>4914</v>
      </c>
      <c r="G7407" s="1" t="b">
        <f t="shared" ca="1" si="120"/>
        <v>1</v>
      </c>
      <c r="H7407" s="1505" t="str" cm="1">
        <f t="array" aca="1" ref="H7407" ca="1">IF(I7407&lt;&gt;"",INDIRECT("'"&amp;I7407&amp;"'!"&amp;J7407),"")</f>
        <v/>
      </c>
      <c r="I7407" s="1510"/>
      <c r="J7407" s="1506"/>
      <c r="K7407" s="4"/>
    </row>
    <row r="7408" spans="1:11" ht="15">
      <c r="A7408" s="5">
        <f t="shared" si="119"/>
        <v>7349</v>
      </c>
      <c r="B7408" s="721"/>
      <c r="D7408" s="2" t="s">
        <v>78</v>
      </c>
      <c r="F7408" s="4" t="s">
        <v>4914</v>
      </c>
      <c r="G7408" s="1" t="b">
        <f t="shared" ca="1" si="120"/>
        <v>1</v>
      </c>
      <c r="H7408" s="1505" t="str" cm="1">
        <f t="array" aca="1" ref="H7408" ca="1">IF(I7408&lt;&gt;"",INDIRECT("'"&amp;I7408&amp;"'!"&amp;J7408),"")</f>
        <v/>
      </c>
      <c r="I7408" s="1510"/>
      <c r="J7408" s="1506"/>
      <c r="K7408" s="4"/>
    </row>
    <row r="7409" spans="1:11" ht="15">
      <c r="A7409" s="5">
        <f t="shared" si="119"/>
        <v>7350</v>
      </c>
      <c r="B7409" s="721"/>
      <c r="D7409" s="2" t="s">
        <v>78</v>
      </c>
      <c r="F7409" s="4" t="s">
        <v>4914</v>
      </c>
      <c r="G7409" s="1" t="b">
        <f t="shared" ca="1" si="120"/>
        <v>1</v>
      </c>
      <c r="H7409" s="1505" t="str" cm="1">
        <f t="array" aca="1" ref="H7409" ca="1">IF(I7409&lt;&gt;"",INDIRECT("'"&amp;I7409&amp;"'!"&amp;J7409),"")</f>
        <v/>
      </c>
      <c r="I7409" s="1510"/>
      <c r="J7409" s="1506"/>
      <c r="K7409" s="4"/>
    </row>
    <row r="7410" spans="1:11" ht="15">
      <c r="A7410" s="5">
        <f t="shared" si="119"/>
        <v>7351</v>
      </c>
      <c r="B7410" s="721"/>
      <c r="D7410" s="2" t="s">
        <v>78</v>
      </c>
      <c r="F7410" s="4" t="s">
        <v>4914</v>
      </c>
      <c r="G7410" s="1" t="b">
        <f t="shared" ca="1" si="120"/>
        <v>1</v>
      </c>
      <c r="H7410" s="1505" t="str" cm="1">
        <f t="array" aca="1" ref="H7410" ca="1">IF(I7410&lt;&gt;"",INDIRECT("'"&amp;I7410&amp;"'!"&amp;J7410),"")</f>
        <v/>
      </c>
      <c r="I7410" s="1510"/>
      <c r="J7410" s="1506"/>
      <c r="K7410" s="4"/>
    </row>
    <row r="7411" spans="1:11" ht="15">
      <c r="A7411" s="5">
        <f t="shared" si="119"/>
        <v>7352</v>
      </c>
      <c r="B7411" s="721"/>
      <c r="D7411" s="2" t="s">
        <v>78</v>
      </c>
      <c r="F7411" s="4" t="s">
        <v>4914</v>
      </c>
      <c r="G7411" s="1" t="b">
        <f t="shared" ca="1" si="120"/>
        <v>1</v>
      </c>
      <c r="H7411" s="1505" t="str" cm="1">
        <f t="array" aca="1" ref="H7411" ca="1">IF(I7411&lt;&gt;"",INDIRECT("'"&amp;I7411&amp;"'!"&amp;J7411),"")</f>
        <v/>
      </c>
      <c r="I7411" s="1510"/>
      <c r="J7411" s="1506"/>
      <c r="K7411" s="4"/>
    </row>
    <row r="7412" spans="1:11" ht="15">
      <c r="A7412" s="5">
        <f t="shared" si="119"/>
        <v>7353</v>
      </c>
      <c r="B7412" s="721"/>
      <c r="D7412" s="2" t="s">
        <v>78</v>
      </c>
      <c r="F7412" s="4" t="s">
        <v>4914</v>
      </c>
      <c r="G7412" s="1" t="b">
        <f t="shared" ca="1" si="120"/>
        <v>1</v>
      </c>
      <c r="H7412" s="1505" t="str" cm="1">
        <f t="array" aca="1" ref="H7412" ca="1">IF(I7412&lt;&gt;"",INDIRECT("'"&amp;I7412&amp;"'!"&amp;J7412),"")</f>
        <v/>
      </c>
      <c r="I7412" s="1510"/>
      <c r="J7412" s="1506"/>
      <c r="K7412" s="4"/>
    </row>
    <row r="7413" spans="1:11" ht="15">
      <c r="A7413" s="5">
        <f t="shared" si="119"/>
        <v>7354</v>
      </c>
      <c r="B7413" s="721"/>
      <c r="D7413" s="2" t="s">
        <v>78</v>
      </c>
      <c r="F7413" s="4" t="s">
        <v>4914</v>
      </c>
      <c r="G7413" s="1" t="b">
        <f t="shared" ca="1" si="120"/>
        <v>1</v>
      </c>
      <c r="H7413" s="1505" t="str" cm="1">
        <f t="array" aca="1" ref="H7413" ca="1">IF(I7413&lt;&gt;"",INDIRECT("'"&amp;I7413&amp;"'!"&amp;J7413),"")</f>
        <v/>
      </c>
      <c r="I7413" s="1510"/>
      <c r="J7413" s="1506"/>
      <c r="K7413" s="4"/>
    </row>
    <row r="7414" spans="1:11" ht="15">
      <c r="A7414" s="5">
        <f t="shared" si="119"/>
        <v>7355</v>
      </c>
      <c r="B7414" s="721"/>
      <c r="D7414" s="2" t="s">
        <v>78</v>
      </c>
      <c r="F7414" s="4" t="s">
        <v>4914</v>
      </c>
      <c r="G7414" s="1" t="b">
        <f t="shared" ca="1" si="120"/>
        <v>1</v>
      </c>
      <c r="H7414" s="1505" t="str" cm="1">
        <f t="array" aca="1" ref="H7414" ca="1">IF(I7414&lt;&gt;"",INDIRECT("'"&amp;I7414&amp;"'!"&amp;J7414),"")</f>
        <v/>
      </c>
      <c r="I7414" s="1510"/>
      <c r="J7414" s="1506"/>
      <c r="K7414" s="4"/>
    </row>
    <row r="7415" spans="1:11" ht="15">
      <c r="A7415" s="5">
        <f t="shared" si="119"/>
        <v>7356</v>
      </c>
      <c r="B7415" s="721"/>
      <c r="D7415" s="2" t="s">
        <v>78</v>
      </c>
      <c r="F7415" s="4" t="s">
        <v>4914</v>
      </c>
      <c r="G7415" s="1" t="b">
        <f t="shared" ca="1" si="120"/>
        <v>1</v>
      </c>
      <c r="H7415" s="1505" t="str" cm="1">
        <f t="array" aca="1" ref="H7415" ca="1">IF(I7415&lt;&gt;"",INDIRECT("'"&amp;I7415&amp;"'!"&amp;J7415),"")</f>
        <v/>
      </c>
      <c r="I7415" s="1510"/>
      <c r="J7415" s="1506"/>
      <c r="K7415" s="4"/>
    </row>
    <row r="7416" spans="1:11" ht="15">
      <c r="A7416" s="5">
        <f t="shared" si="119"/>
        <v>7357</v>
      </c>
      <c r="B7416" s="721"/>
      <c r="D7416" s="2" t="s">
        <v>78</v>
      </c>
      <c r="F7416" s="4" t="s">
        <v>4914</v>
      </c>
      <c r="G7416" s="1" t="b">
        <f t="shared" ca="1" si="120"/>
        <v>1</v>
      </c>
      <c r="H7416" s="1505" t="str" cm="1">
        <f t="array" aca="1" ref="H7416" ca="1">IF(I7416&lt;&gt;"",INDIRECT("'"&amp;I7416&amp;"'!"&amp;J7416),"")</f>
        <v/>
      </c>
      <c r="I7416" s="1510"/>
      <c r="J7416" s="1506"/>
      <c r="K7416" s="4"/>
    </row>
    <row r="7417" spans="1:11" ht="15">
      <c r="A7417" s="5">
        <f t="shared" si="119"/>
        <v>7358</v>
      </c>
      <c r="B7417" s="721"/>
      <c r="D7417" s="2" t="s">
        <v>78</v>
      </c>
      <c r="F7417" s="4" t="s">
        <v>4914</v>
      </c>
      <c r="G7417" s="1" t="b">
        <f t="shared" ca="1" si="120"/>
        <v>1</v>
      </c>
      <c r="H7417" s="1505" t="str" cm="1">
        <f t="array" aca="1" ref="H7417" ca="1">IF(I7417&lt;&gt;"",INDIRECT("'"&amp;I7417&amp;"'!"&amp;J7417),"")</f>
        <v/>
      </c>
      <c r="I7417" s="1510"/>
      <c r="J7417" s="1506"/>
      <c r="K7417" s="4"/>
    </row>
    <row r="7418" spans="1:11" ht="15">
      <c r="A7418" s="5">
        <f t="shared" si="119"/>
        <v>7359</v>
      </c>
      <c r="B7418" s="721"/>
      <c r="D7418" s="2" t="s">
        <v>78</v>
      </c>
      <c r="F7418" s="4" t="s">
        <v>4914</v>
      </c>
      <c r="G7418" s="1" t="b">
        <f t="shared" ca="1" si="120"/>
        <v>1</v>
      </c>
      <c r="H7418" s="1505" t="str" cm="1">
        <f t="array" aca="1" ref="H7418" ca="1">IF(I7418&lt;&gt;"",INDIRECT("'"&amp;I7418&amp;"'!"&amp;J7418),"")</f>
        <v/>
      </c>
      <c r="I7418" s="1510"/>
      <c r="J7418" s="1506"/>
      <c r="K7418" s="4"/>
    </row>
    <row r="7419" spans="1:11" ht="15">
      <c r="A7419" s="5">
        <f t="shared" si="119"/>
        <v>7360</v>
      </c>
      <c r="B7419" s="721"/>
      <c r="D7419" s="2" t="s">
        <v>78</v>
      </c>
      <c r="F7419" s="4" t="s">
        <v>4914</v>
      </c>
      <c r="G7419" s="1" t="b">
        <f t="shared" ca="1" si="120"/>
        <v>1</v>
      </c>
      <c r="H7419" s="1505" t="str" cm="1">
        <f t="array" aca="1" ref="H7419" ca="1">IF(I7419&lt;&gt;"",INDIRECT("'"&amp;I7419&amp;"'!"&amp;J7419),"")</f>
        <v/>
      </c>
      <c r="I7419" s="1510"/>
      <c r="J7419" s="1506"/>
      <c r="K7419" s="4"/>
    </row>
    <row r="7420" spans="1:11" ht="15">
      <c r="A7420" s="5">
        <f t="shared" si="119"/>
        <v>7361</v>
      </c>
      <c r="B7420" s="721"/>
      <c r="D7420" s="2" t="s">
        <v>78</v>
      </c>
      <c r="F7420" s="4" t="s">
        <v>4914</v>
      </c>
      <c r="G7420" s="1" t="b">
        <f t="shared" ca="1" si="120"/>
        <v>1</v>
      </c>
      <c r="H7420" s="1505" t="str" cm="1">
        <f t="array" aca="1" ref="H7420" ca="1">IF(I7420&lt;&gt;"",INDIRECT("'"&amp;I7420&amp;"'!"&amp;J7420),"")</f>
        <v/>
      </c>
      <c r="I7420" s="1510"/>
      <c r="J7420" s="1506"/>
      <c r="K7420" s="4"/>
    </row>
    <row r="7421" spans="1:11" ht="15">
      <c r="A7421" s="5">
        <f t="shared" si="119"/>
        <v>7362</v>
      </c>
      <c r="B7421" s="721"/>
      <c r="D7421" s="2" t="s">
        <v>78</v>
      </c>
      <c r="F7421" s="4" t="s">
        <v>4914</v>
      </c>
      <c r="G7421" s="1" t="b">
        <f t="shared" ca="1" si="120"/>
        <v>1</v>
      </c>
      <c r="H7421" s="1505" t="str" cm="1">
        <f t="array" aca="1" ref="H7421" ca="1">IF(I7421&lt;&gt;"",INDIRECT("'"&amp;I7421&amp;"'!"&amp;J7421),"")</f>
        <v/>
      </c>
      <c r="I7421" s="1510"/>
      <c r="J7421" s="1506"/>
      <c r="K7421" s="4"/>
    </row>
    <row r="7422" spans="1:11" ht="15">
      <c r="A7422" s="5">
        <f t="shared" si="119"/>
        <v>7363</v>
      </c>
      <c r="B7422" s="721"/>
      <c r="D7422" s="2" t="s">
        <v>78</v>
      </c>
      <c r="F7422" s="4" t="s">
        <v>4914</v>
      </c>
      <c r="G7422" s="1" t="b">
        <f t="shared" ca="1" si="120"/>
        <v>1</v>
      </c>
      <c r="H7422" s="1505" t="str" cm="1">
        <f t="array" aca="1" ref="H7422" ca="1">IF(I7422&lt;&gt;"",INDIRECT("'"&amp;I7422&amp;"'!"&amp;J7422),"")</f>
        <v/>
      </c>
      <c r="I7422" s="1510"/>
      <c r="J7422" s="1506"/>
      <c r="K7422" s="4"/>
    </row>
    <row r="7423" spans="1:11" ht="15">
      <c r="A7423" s="5">
        <f t="shared" si="119"/>
        <v>7364</v>
      </c>
      <c r="B7423" s="721"/>
      <c r="D7423" s="2" t="s">
        <v>78</v>
      </c>
      <c r="F7423" s="4" t="s">
        <v>4914</v>
      </c>
      <c r="G7423" s="1" t="b">
        <f t="shared" ca="1" si="120"/>
        <v>1</v>
      </c>
      <c r="H7423" s="1505" t="str" cm="1">
        <f t="array" aca="1" ref="H7423" ca="1">IF(I7423&lt;&gt;"",INDIRECT("'"&amp;I7423&amp;"'!"&amp;J7423),"")</f>
        <v/>
      </c>
      <c r="I7423" s="1510"/>
      <c r="J7423" s="1506"/>
      <c r="K7423" s="4"/>
    </row>
    <row r="7424" spans="1:11" ht="15">
      <c r="A7424" s="5">
        <f t="shared" si="119"/>
        <v>7365</v>
      </c>
      <c r="B7424" s="721"/>
      <c r="D7424" s="2" t="s">
        <v>78</v>
      </c>
      <c r="F7424" s="4" t="s">
        <v>4914</v>
      </c>
      <c r="G7424" s="1" t="b">
        <f t="shared" ca="1" si="120"/>
        <v>1</v>
      </c>
      <c r="H7424" s="1505" t="str" cm="1">
        <f t="array" aca="1" ref="H7424" ca="1">IF(I7424&lt;&gt;"",INDIRECT("'"&amp;I7424&amp;"'!"&amp;J7424),"")</f>
        <v/>
      </c>
      <c r="I7424" s="1510"/>
      <c r="J7424" s="1506"/>
      <c r="K7424" s="4"/>
    </row>
    <row r="7425" spans="1:11" ht="15">
      <c r="A7425" s="5">
        <f t="shared" si="119"/>
        <v>7366</v>
      </c>
      <c r="B7425" s="721"/>
      <c r="D7425" s="2" t="s">
        <v>78</v>
      </c>
      <c r="F7425" s="4" t="s">
        <v>4914</v>
      </c>
      <c r="G7425" s="1" t="b">
        <f t="shared" ca="1" si="120"/>
        <v>1</v>
      </c>
      <c r="H7425" s="1505" t="str" cm="1">
        <f t="array" aca="1" ref="H7425" ca="1">IF(I7425&lt;&gt;"",INDIRECT("'"&amp;I7425&amp;"'!"&amp;J7425),"")</f>
        <v/>
      </c>
      <c r="I7425" s="1510"/>
      <c r="J7425" s="1506"/>
      <c r="K7425" s="4"/>
    </row>
    <row r="7426" spans="1:11" ht="15">
      <c r="A7426" s="5">
        <f t="shared" si="119"/>
        <v>7367</v>
      </c>
      <c r="B7426" s="721"/>
      <c r="D7426" s="2" t="s">
        <v>78</v>
      </c>
      <c r="F7426" s="4" t="s">
        <v>4914</v>
      </c>
      <c r="G7426" s="1" t="b">
        <f t="shared" ca="1" si="120"/>
        <v>1</v>
      </c>
      <c r="H7426" s="1505" t="str" cm="1">
        <f t="array" aca="1" ref="H7426" ca="1">IF(I7426&lt;&gt;"",INDIRECT("'"&amp;I7426&amp;"'!"&amp;J7426),"")</f>
        <v/>
      </c>
      <c r="I7426" s="1510"/>
      <c r="J7426" s="1506"/>
      <c r="K7426" s="4"/>
    </row>
    <row r="7427" spans="1:11" ht="15">
      <c r="A7427" s="5">
        <f t="shared" si="119"/>
        <v>7368</v>
      </c>
      <c r="B7427" s="721"/>
      <c r="D7427" s="2" t="s">
        <v>78</v>
      </c>
      <c r="F7427" s="4" t="s">
        <v>4914</v>
      </c>
      <c r="G7427" s="1" t="b">
        <f t="shared" ca="1" si="120"/>
        <v>1</v>
      </c>
      <c r="H7427" s="1505" t="str" cm="1">
        <f t="array" aca="1" ref="H7427" ca="1">IF(I7427&lt;&gt;"",INDIRECT("'"&amp;I7427&amp;"'!"&amp;J7427),"")</f>
        <v/>
      </c>
      <c r="I7427" s="1510"/>
      <c r="J7427" s="1506"/>
      <c r="K7427" s="4"/>
    </row>
    <row r="7428" spans="1:11" ht="15">
      <c r="A7428" s="5">
        <f t="shared" si="119"/>
        <v>7369</v>
      </c>
      <c r="B7428" s="721"/>
      <c r="D7428" s="2" t="s">
        <v>78</v>
      </c>
      <c r="F7428" s="4" t="s">
        <v>4914</v>
      </c>
      <c r="G7428" s="1" t="b">
        <f t="shared" ca="1" si="120"/>
        <v>1</v>
      </c>
      <c r="H7428" s="1505" t="str" cm="1">
        <f t="array" aca="1" ref="H7428" ca="1">IF(I7428&lt;&gt;"",INDIRECT("'"&amp;I7428&amp;"'!"&amp;J7428),"")</f>
        <v/>
      </c>
      <c r="I7428" s="1510"/>
      <c r="J7428" s="1506"/>
      <c r="K7428" s="4"/>
    </row>
    <row r="7429" spans="1:11" ht="15">
      <c r="A7429" s="5">
        <f t="shared" si="119"/>
        <v>7370</v>
      </c>
      <c r="B7429" s="721"/>
      <c r="D7429" s="2" t="s">
        <v>78</v>
      </c>
      <c r="F7429" s="4" t="s">
        <v>4914</v>
      </c>
      <c r="G7429" s="1" t="b">
        <f t="shared" ca="1" si="120"/>
        <v>1</v>
      </c>
      <c r="H7429" s="1505" t="str" cm="1">
        <f t="array" aca="1" ref="H7429" ca="1">IF(I7429&lt;&gt;"",INDIRECT("'"&amp;I7429&amp;"'!"&amp;J7429),"")</f>
        <v/>
      </c>
      <c r="I7429" s="1510"/>
      <c r="J7429" s="1506"/>
      <c r="K7429" s="4"/>
    </row>
    <row r="7430" spans="1:11" ht="15">
      <c r="A7430" s="5">
        <f t="shared" si="119"/>
        <v>7371</v>
      </c>
      <c r="B7430" s="721"/>
      <c r="D7430" s="2" t="s">
        <v>78</v>
      </c>
      <c r="F7430" s="4" t="s">
        <v>4914</v>
      </c>
      <c r="G7430" s="1" t="b">
        <f t="shared" ca="1" si="120"/>
        <v>1</v>
      </c>
      <c r="H7430" s="1505" t="str" cm="1">
        <f t="array" aca="1" ref="H7430" ca="1">IF(I7430&lt;&gt;"",INDIRECT("'"&amp;I7430&amp;"'!"&amp;J7430),"")</f>
        <v/>
      </c>
      <c r="I7430" s="1510"/>
      <c r="J7430" s="1506"/>
      <c r="K7430" s="4"/>
    </row>
    <row r="7431" spans="1:11" ht="15">
      <c r="A7431" s="5">
        <f t="shared" si="119"/>
        <v>7372</v>
      </c>
      <c r="B7431" s="721"/>
      <c r="D7431" s="2" t="s">
        <v>78</v>
      </c>
      <c r="F7431" s="4" t="s">
        <v>4914</v>
      </c>
      <c r="G7431" s="1" t="b">
        <f t="shared" ca="1" si="120"/>
        <v>1</v>
      </c>
      <c r="H7431" s="1505" t="str" cm="1">
        <f t="array" aca="1" ref="H7431" ca="1">IF(I7431&lt;&gt;"",INDIRECT("'"&amp;I7431&amp;"'!"&amp;J7431),"")</f>
        <v/>
      </c>
      <c r="I7431" s="1510"/>
      <c r="J7431" s="1506"/>
      <c r="K7431" s="4"/>
    </row>
    <row r="7432" spans="1:11" ht="15">
      <c r="A7432" s="5">
        <f t="shared" si="119"/>
        <v>7373</v>
      </c>
      <c r="B7432" s="721"/>
      <c r="D7432" s="2" t="s">
        <v>78</v>
      </c>
      <c r="F7432" s="4" t="s">
        <v>4914</v>
      </c>
      <c r="G7432" s="1" t="b">
        <f t="shared" ca="1" si="120"/>
        <v>1</v>
      </c>
      <c r="H7432" s="1505" t="str" cm="1">
        <f t="array" aca="1" ref="H7432" ca="1">IF(I7432&lt;&gt;"",INDIRECT("'"&amp;I7432&amp;"'!"&amp;J7432),"")</f>
        <v/>
      </c>
      <c r="I7432" s="1510"/>
      <c r="J7432" s="1506"/>
      <c r="K7432" s="4"/>
    </row>
    <row r="7433" spans="1:11" ht="15">
      <c r="A7433" s="5">
        <f t="shared" si="119"/>
        <v>7374</v>
      </c>
      <c r="B7433" s="721"/>
      <c r="D7433" s="2" t="s">
        <v>78</v>
      </c>
      <c r="F7433" s="4" t="s">
        <v>4914</v>
      </c>
      <c r="G7433" s="1" t="b">
        <f t="shared" ca="1" si="120"/>
        <v>1</v>
      </c>
      <c r="H7433" s="1505" t="str" cm="1">
        <f t="array" aca="1" ref="H7433" ca="1">IF(I7433&lt;&gt;"",INDIRECT("'"&amp;I7433&amp;"'!"&amp;J7433),"")</f>
        <v/>
      </c>
      <c r="I7433" s="1510"/>
      <c r="J7433" s="1506"/>
      <c r="K7433" s="4"/>
    </row>
    <row r="7434" spans="1:11" ht="15">
      <c r="A7434" s="5">
        <f t="shared" si="119"/>
        <v>7375</v>
      </c>
      <c r="B7434" s="721"/>
      <c r="D7434" s="2" t="s">
        <v>78</v>
      </c>
      <c r="F7434" s="4" t="s">
        <v>4914</v>
      </c>
      <c r="G7434" s="1" t="b">
        <f t="shared" ca="1" si="120"/>
        <v>1</v>
      </c>
      <c r="H7434" s="1505" t="str" cm="1">
        <f t="array" aca="1" ref="H7434" ca="1">IF(I7434&lt;&gt;"",INDIRECT("'"&amp;I7434&amp;"'!"&amp;J7434),"")</f>
        <v/>
      </c>
      <c r="I7434" s="1510"/>
      <c r="J7434" s="1506"/>
      <c r="K7434" s="4"/>
    </row>
    <row r="7435" spans="1:11" ht="15">
      <c r="A7435" s="5">
        <f t="shared" si="119"/>
        <v>7376</v>
      </c>
      <c r="B7435" s="721"/>
      <c r="D7435" s="2" t="s">
        <v>78</v>
      </c>
      <c r="F7435" s="4" t="s">
        <v>4914</v>
      </c>
      <c r="G7435" s="1" t="b">
        <f t="shared" ca="1" si="120"/>
        <v>1</v>
      </c>
      <c r="H7435" s="1505" t="str" cm="1">
        <f t="array" aca="1" ref="H7435" ca="1">IF(I7435&lt;&gt;"",INDIRECT("'"&amp;I7435&amp;"'!"&amp;J7435),"")</f>
        <v/>
      </c>
      <c r="I7435" s="1510"/>
      <c r="J7435" s="1506"/>
      <c r="K7435" s="4"/>
    </row>
    <row r="7436" spans="1:11" ht="15">
      <c r="A7436" s="5">
        <f t="shared" ref="A7436:A7499" si="121">A7435+1</f>
        <v>7377</v>
      </c>
      <c r="B7436" s="721"/>
      <c r="D7436" s="2" t="s">
        <v>78</v>
      </c>
      <c r="F7436" s="4" t="s">
        <v>4914</v>
      </c>
      <c r="G7436" s="1" t="b">
        <f t="shared" ca="1" si="120"/>
        <v>1</v>
      </c>
      <c r="H7436" s="1505" t="str" cm="1">
        <f t="array" aca="1" ref="H7436" ca="1">IF(I7436&lt;&gt;"",INDIRECT("'"&amp;I7436&amp;"'!"&amp;J7436),"")</f>
        <v/>
      </c>
      <c r="I7436" s="1510"/>
      <c r="J7436" s="1506"/>
      <c r="K7436" s="4"/>
    </row>
    <row r="7437" spans="1:11" ht="15">
      <c r="A7437" s="5">
        <f t="shared" si="121"/>
        <v>7378</v>
      </c>
      <c r="B7437" s="721"/>
      <c r="D7437" s="2" t="s">
        <v>78</v>
      </c>
      <c r="F7437" s="4" t="s">
        <v>4914</v>
      </c>
      <c r="G7437" s="1" t="b">
        <f t="shared" ca="1" si="120"/>
        <v>1</v>
      </c>
      <c r="H7437" s="1505" t="str" cm="1">
        <f t="array" aca="1" ref="H7437" ca="1">IF(I7437&lt;&gt;"",INDIRECT("'"&amp;I7437&amp;"'!"&amp;J7437),"")</f>
        <v/>
      </c>
      <c r="I7437" s="1510"/>
      <c r="J7437" s="1506"/>
      <c r="K7437" s="4"/>
    </row>
    <row r="7438" spans="1:11" ht="15">
      <c r="A7438" s="5">
        <f t="shared" si="121"/>
        <v>7379</v>
      </c>
      <c r="B7438" s="721"/>
      <c r="D7438" s="2" t="s">
        <v>78</v>
      </c>
      <c r="F7438" s="4" t="s">
        <v>4914</v>
      </c>
      <c r="G7438" s="1" t="b">
        <f t="shared" ca="1" si="120"/>
        <v>1</v>
      </c>
      <c r="H7438" s="1505" t="str" cm="1">
        <f t="array" aca="1" ref="H7438" ca="1">IF(I7438&lt;&gt;"",INDIRECT("'"&amp;I7438&amp;"'!"&amp;J7438),"")</f>
        <v/>
      </c>
      <c r="I7438" s="1510"/>
      <c r="J7438" s="1506"/>
      <c r="K7438" s="4"/>
    </row>
    <row r="7439" spans="1:11" ht="15">
      <c r="A7439" s="5">
        <f t="shared" si="121"/>
        <v>7380</v>
      </c>
      <c r="B7439" s="721"/>
      <c r="D7439" s="2" t="s">
        <v>78</v>
      </c>
      <c r="F7439" s="4" t="s">
        <v>4914</v>
      </c>
      <c r="G7439" s="1" t="b">
        <f t="shared" ca="1" si="120"/>
        <v>1</v>
      </c>
      <c r="H7439" s="1505" t="str" cm="1">
        <f t="array" aca="1" ref="H7439" ca="1">IF(I7439&lt;&gt;"",INDIRECT("'"&amp;I7439&amp;"'!"&amp;J7439),"")</f>
        <v/>
      </c>
      <c r="I7439" s="1510"/>
      <c r="J7439" s="1506"/>
      <c r="K7439" s="4"/>
    </row>
    <row r="7440" spans="1:11" ht="15">
      <c r="A7440" s="5">
        <f t="shared" si="121"/>
        <v>7381</v>
      </c>
      <c r="B7440" s="721"/>
      <c r="D7440" s="2" t="s">
        <v>78</v>
      </c>
      <c r="F7440" s="4" t="s">
        <v>4914</v>
      </c>
      <c r="G7440" s="1" t="b">
        <f t="shared" ca="1" si="120"/>
        <v>1</v>
      </c>
      <c r="H7440" s="1505" t="str" cm="1">
        <f t="array" aca="1" ref="H7440" ca="1">IF(I7440&lt;&gt;"",INDIRECT("'"&amp;I7440&amp;"'!"&amp;J7440),"")</f>
        <v/>
      </c>
      <c r="I7440" s="1510"/>
      <c r="J7440" s="1506"/>
      <c r="K7440" s="4"/>
    </row>
    <row r="7441" spans="1:11" ht="15">
      <c r="A7441" s="5">
        <f t="shared" si="121"/>
        <v>7382</v>
      </c>
      <c r="B7441" s="721"/>
      <c r="D7441" s="2" t="s">
        <v>78</v>
      </c>
      <c r="F7441" s="4" t="s">
        <v>4914</v>
      </c>
      <c r="G7441" s="1" t="b">
        <f t="shared" ca="1" si="120"/>
        <v>1</v>
      </c>
      <c r="H7441" s="1505" t="str" cm="1">
        <f t="array" aca="1" ref="H7441" ca="1">IF(I7441&lt;&gt;"",INDIRECT("'"&amp;I7441&amp;"'!"&amp;J7441),"")</f>
        <v/>
      </c>
      <c r="I7441" s="1510"/>
      <c r="J7441" s="1506"/>
      <c r="K7441" s="4"/>
    </row>
    <row r="7442" spans="1:11" ht="15">
      <c r="A7442" s="5">
        <f t="shared" si="121"/>
        <v>7383</v>
      </c>
      <c r="B7442" s="721"/>
      <c r="D7442" s="2" t="s">
        <v>78</v>
      </c>
      <c r="F7442" s="4" t="s">
        <v>4914</v>
      </c>
      <c r="G7442" s="1" t="b">
        <f t="shared" ca="1" si="120"/>
        <v>1</v>
      </c>
      <c r="H7442" s="1505" t="str" cm="1">
        <f t="array" aca="1" ref="H7442" ca="1">IF(I7442&lt;&gt;"",INDIRECT("'"&amp;I7442&amp;"'!"&amp;J7442),"")</f>
        <v/>
      </c>
      <c r="I7442" s="1510"/>
      <c r="J7442" s="1506"/>
      <c r="K7442" s="4"/>
    </row>
    <row r="7443" spans="1:11" ht="15">
      <c r="A7443" s="5">
        <f t="shared" si="121"/>
        <v>7384</v>
      </c>
      <c r="B7443" s="721"/>
      <c r="D7443" s="2" t="s">
        <v>78</v>
      </c>
      <c r="F7443" s="4" t="s">
        <v>4914</v>
      </c>
      <c r="G7443" s="1" t="b">
        <f t="shared" ca="1" si="120"/>
        <v>1</v>
      </c>
      <c r="H7443" s="1505" t="str" cm="1">
        <f t="array" aca="1" ref="H7443" ca="1">IF(I7443&lt;&gt;"",INDIRECT("'"&amp;I7443&amp;"'!"&amp;J7443),"")</f>
        <v/>
      </c>
      <c r="I7443" s="1510"/>
      <c r="J7443" s="1506"/>
      <c r="K7443" s="4"/>
    </row>
    <row r="7444" spans="1:11" ht="15">
      <c r="A7444" s="5">
        <f t="shared" si="121"/>
        <v>7385</v>
      </c>
      <c r="B7444" s="721"/>
      <c r="D7444" s="2" t="s">
        <v>78</v>
      </c>
      <c r="F7444" s="4" t="s">
        <v>4914</v>
      </c>
      <c r="G7444" s="1" t="b">
        <f t="shared" ca="1" si="120"/>
        <v>1</v>
      </c>
      <c r="H7444" s="1505" t="str" cm="1">
        <f t="array" aca="1" ref="H7444" ca="1">IF(I7444&lt;&gt;"",INDIRECT("'"&amp;I7444&amp;"'!"&amp;J7444),"")</f>
        <v/>
      </c>
      <c r="I7444" s="1510"/>
      <c r="J7444" s="1506"/>
      <c r="K7444" s="4"/>
    </row>
    <row r="7445" spans="1:11" ht="15">
      <c r="A7445" s="5">
        <f t="shared" si="121"/>
        <v>7386</v>
      </c>
      <c r="B7445" s="721"/>
      <c r="D7445" s="2" t="s">
        <v>78</v>
      </c>
      <c r="F7445" s="4" t="s">
        <v>4914</v>
      </c>
      <c r="G7445" s="1" t="b">
        <f t="shared" ca="1" si="120"/>
        <v>1</v>
      </c>
      <c r="H7445" s="1505" t="str" cm="1">
        <f t="array" aca="1" ref="H7445" ca="1">IF(I7445&lt;&gt;"",INDIRECT("'"&amp;I7445&amp;"'!"&amp;J7445),"")</f>
        <v/>
      </c>
      <c r="I7445" s="1510"/>
      <c r="J7445" s="1506"/>
      <c r="K7445" s="4"/>
    </row>
    <row r="7446" spans="1:11" ht="15">
      <c r="A7446" s="5">
        <f t="shared" si="121"/>
        <v>7387</v>
      </c>
      <c r="B7446" s="721"/>
      <c r="D7446" s="2" t="s">
        <v>78</v>
      </c>
      <c r="F7446" s="4" t="s">
        <v>4914</v>
      </c>
      <c r="G7446" s="1" t="b">
        <f t="shared" ca="1" si="120"/>
        <v>1</v>
      </c>
      <c r="H7446" s="1505" t="str" cm="1">
        <f t="array" aca="1" ref="H7446" ca="1">IF(I7446&lt;&gt;"",INDIRECT("'"&amp;I7446&amp;"'!"&amp;J7446),"")</f>
        <v/>
      </c>
      <c r="I7446" s="1510"/>
      <c r="J7446" s="1506"/>
      <c r="K7446" s="4"/>
    </row>
    <row r="7447" spans="1:11" ht="15">
      <c r="A7447" s="5">
        <f t="shared" si="121"/>
        <v>7388</v>
      </c>
      <c r="B7447" s="721"/>
      <c r="D7447" s="2" t="s">
        <v>78</v>
      </c>
      <c r="F7447" s="4" t="s">
        <v>4914</v>
      </c>
      <c r="G7447" s="1" t="b">
        <f t="shared" ca="1" si="120"/>
        <v>1</v>
      </c>
      <c r="H7447" s="1505" t="str" cm="1">
        <f t="array" aca="1" ref="H7447" ca="1">IF(I7447&lt;&gt;"",INDIRECT("'"&amp;I7447&amp;"'!"&amp;J7447),"")</f>
        <v/>
      </c>
      <c r="I7447" s="1510"/>
      <c r="J7447" s="1506"/>
      <c r="K7447" s="4"/>
    </row>
    <row r="7448" spans="1:11" ht="15">
      <c r="A7448" s="5">
        <f t="shared" si="121"/>
        <v>7389</v>
      </c>
      <c r="B7448" s="721"/>
      <c r="D7448" s="2" t="s">
        <v>78</v>
      </c>
      <c r="F7448" s="4" t="s">
        <v>4914</v>
      </c>
      <c r="G7448" s="1" t="b">
        <f t="shared" ca="1" si="120"/>
        <v>1</v>
      </c>
      <c r="H7448" s="1505" t="str" cm="1">
        <f t="array" aca="1" ref="H7448" ca="1">IF(I7448&lt;&gt;"",INDIRECT("'"&amp;I7448&amp;"'!"&amp;J7448),"")</f>
        <v/>
      </c>
      <c r="I7448" s="1510"/>
      <c r="J7448" s="1506"/>
      <c r="K7448" s="4"/>
    </row>
    <row r="7449" spans="1:11" ht="15">
      <c r="A7449" s="5">
        <f t="shared" si="121"/>
        <v>7390</v>
      </c>
      <c r="B7449" s="721"/>
      <c r="D7449" s="2" t="s">
        <v>78</v>
      </c>
      <c r="F7449" s="4" t="s">
        <v>4914</v>
      </c>
      <c r="G7449" s="1" t="b">
        <f t="shared" ca="1" si="120"/>
        <v>1</v>
      </c>
      <c r="H7449" s="1505" t="str" cm="1">
        <f t="array" aca="1" ref="H7449" ca="1">IF(I7449&lt;&gt;"",INDIRECT("'"&amp;I7449&amp;"'!"&amp;J7449),"")</f>
        <v/>
      </c>
      <c r="I7449" s="1510"/>
      <c r="J7449" s="1506"/>
      <c r="K7449" s="4"/>
    </row>
    <row r="7450" spans="1:11" ht="15">
      <c r="A7450" s="5">
        <f t="shared" si="121"/>
        <v>7391</v>
      </c>
      <c r="B7450" s="721"/>
      <c r="D7450" s="2" t="s">
        <v>78</v>
      </c>
      <c r="F7450" s="4" t="s">
        <v>4914</v>
      </c>
      <c r="G7450" s="1" t="b">
        <f t="shared" ca="1" si="120"/>
        <v>1</v>
      </c>
      <c r="H7450" s="1505" t="str" cm="1">
        <f t="array" aca="1" ref="H7450" ca="1">IF(I7450&lt;&gt;"",INDIRECT("'"&amp;I7450&amp;"'!"&amp;J7450),"")</f>
        <v/>
      </c>
      <c r="I7450" s="1510"/>
      <c r="J7450" s="1506"/>
      <c r="K7450" s="4"/>
    </row>
    <row r="7451" spans="1:11" ht="15">
      <c r="A7451" s="5">
        <f t="shared" si="121"/>
        <v>7392</v>
      </c>
      <c r="B7451" s="721"/>
      <c r="D7451" s="2" t="s">
        <v>78</v>
      </c>
      <c r="F7451" s="4" t="s">
        <v>4914</v>
      </c>
      <c r="G7451" s="1" t="b">
        <f t="shared" ca="1" si="120"/>
        <v>1</v>
      </c>
      <c r="H7451" s="1505" t="str" cm="1">
        <f t="array" aca="1" ref="H7451" ca="1">IF(I7451&lt;&gt;"",INDIRECT("'"&amp;I7451&amp;"'!"&amp;J7451),"")</f>
        <v/>
      </c>
      <c r="I7451" s="1510"/>
      <c r="J7451" s="1506"/>
      <c r="K7451" s="4"/>
    </row>
    <row r="7452" spans="1:11" ht="15">
      <c r="A7452" s="5">
        <f t="shared" si="121"/>
        <v>7393</v>
      </c>
      <c r="B7452" s="721"/>
      <c r="D7452" s="2" t="s">
        <v>78</v>
      </c>
      <c r="F7452" s="4" t="s">
        <v>4914</v>
      </c>
      <c r="G7452" s="1" t="b">
        <f t="shared" ca="1" si="120"/>
        <v>1</v>
      </c>
      <c r="H7452" s="1505" t="str" cm="1">
        <f t="array" aca="1" ref="H7452" ca="1">IF(I7452&lt;&gt;"",INDIRECT("'"&amp;I7452&amp;"'!"&amp;J7452),"")</f>
        <v/>
      </c>
      <c r="I7452" s="1510"/>
      <c r="J7452" s="1506"/>
      <c r="K7452" s="4"/>
    </row>
    <row r="7453" spans="1:11" ht="15">
      <c r="A7453" s="5">
        <f t="shared" si="121"/>
        <v>7394</v>
      </c>
      <c r="B7453" s="721"/>
      <c r="D7453" s="2" t="s">
        <v>78</v>
      </c>
      <c r="F7453" s="4" t="s">
        <v>4914</v>
      </c>
      <c r="G7453" s="1" t="b">
        <f t="shared" ca="1" si="120"/>
        <v>1</v>
      </c>
      <c r="H7453" s="1505" t="str" cm="1">
        <f t="array" aca="1" ref="H7453" ca="1">IF(I7453&lt;&gt;"",INDIRECT("'"&amp;I7453&amp;"'!"&amp;J7453),"")</f>
        <v/>
      </c>
      <c r="I7453" s="1510"/>
      <c r="J7453" s="1506"/>
      <c r="K7453" s="4"/>
    </row>
    <row r="7454" spans="1:11" ht="15">
      <c r="A7454" s="5">
        <f t="shared" si="121"/>
        <v>7395</v>
      </c>
      <c r="B7454" s="721"/>
      <c r="D7454" s="2" t="s">
        <v>78</v>
      </c>
      <c r="F7454" s="4" t="s">
        <v>4914</v>
      </c>
      <c r="G7454" s="1" t="b">
        <f t="shared" ca="1" si="120"/>
        <v>1</v>
      </c>
      <c r="H7454" s="1505" t="str" cm="1">
        <f t="array" aca="1" ref="H7454" ca="1">IF(I7454&lt;&gt;"",INDIRECT("'"&amp;I7454&amp;"'!"&amp;J7454),"")</f>
        <v/>
      </c>
      <c r="I7454" s="1510"/>
      <c r="J7454" s="1506"/>
      <c r="K7454" s="4"/>
    </row>
    <row r="7455" spans="1:11" ht="15">
      <c r="A7455" s="5">
        <f t="shared" si="121"/>
        <v>7396</v>
      </c>
      <c r="B7455" s="721"/>
      <c r="D7455" s="2" t="s">
        <v>78</v>
      </c>
      <c r="F7455" s="4" t="s">
        <v>4914</v>
      </c>
      <c r="G7455" s="1" t="b">
        <f t="shared" ca="1" si="120"/>
        <v>1</v>
      </c>
      <c r="H7455" s="1505" t="str" cm="1">
        <f t="array" aca="1" ref="H7455" ca="1">IF(I7455&lt;&gt;"",INDIRECT("'"&amp;I7455&amp;"'!"&amp;J7455),"")</f>
        <v/>
      </c>
      <c r="I7455" s="1510"/>
      <c r="J7455" s="1506"/>
      <c r="K7455" s="4"/>
    </row>
    <row r="7456" spans="1:11" ht="15">
      <c r="A7456" s="5">
        <f t="shared" si="121"/>
        <v>7397</v>
      </c>
      <c r="B7456" s="721"/>
      <c r="D7456" s="2" t="s">
        <v>78</v>
      </c>
      <c r="F7456" s="4" t="s">
        <v>4914</v>
      </c>
      <c r="G7456" s="1" t="b">
        <f t="shared" ref="G7456:G7519" ca="1" si="122">H7456=B7456</f>
        <v>1</v>
      </c>
      <c r="H7456" s="1505" t="str" cm="1">
        <f t="array" aca="1" ref="H7456" ca="1">IF(I7456&lt;&gt;"",INDIRECT("'"&amp;I7456&amp;"'!"&amp;J7456),"")</f>
        <v/>
      </c>
      <c r="I7456" s="1510"/>
      <c r="J7456" s="1506"/>
      <c r="K7456" s="4"/>
    </row>
    <row r="7457" spans="1:11" ht="15">
      <c r="A7457" s="5">
        <f t="shared" si="121"/>
        <v>7398</v>
      </c>
      <c r="B7457" s="721"/>
      <c r="D7457" s="2" t="s">
        <v>78</v>
      </c>
      <c r="F7457" s="4" t="s">
        <v>4914</v>
      </c>
      <c r="G7457" s="1" t="b">
        <f t="shared" ca="1" si="122"/>
        <v>1</v>
      </c>
      <c r="H7457" s="1505" t="str" cm="1">
        <f t="array" aca="1" ref="H7457" ca="1">IF(I7457&lt;&gt;"",INDIRECT("'"&amp;I7457&amp;"'!"&amp;J7457),"")</f>
        <v/>
      </c>
      <c r="I7457" s="1510"/>
      <c r="J7457" s="1506"/>
      <c r="K7457" s="4"/>
    </row>
    <row r="7458" spans="1:11" ht="15">
      <c r="A7458" s="5">
        <f t="shared" si="121"/>
        <v>7399</v>
      </c>
      <c r="B7458" s="721"/>
      <c r="D7458" s="2" t="s">
        <v>78</v>
      </c>
      <c r="F7458" s="4" t="s">
        <v>4914</v>
      </c>
      <c r="G7458" s="1" t="b">
        <f t="shared" ca="1" si="122"/>
        <v>1</v>
      </c>
      <c r="H7458" s="1505" t="str" cm="1">
        <f t="array" aca="1" ref="H7458" ca="1">IF(I7458&lt;&gt;"",INDIRECT("'"&amp;I7458&amp;"'!"&amp;J7458),"")</f>
        <v/>
      </c>
      <c r="I7458" s="1510"/>
      <c r="J7458" s="1506"/>
      <c r="K7458" s="4"/>
    </row>
    <row r="7459" spans="1:11" ht="15">
      <c r="A7459" s="5">
        <f t="shared" si="121"/>
        <v>7400</v>
      </c>
      <c r="B7459" s="721"/>
      <c r="D7459" s="2" t="s">
        <v>78</v>
      </c>
      <c r="F7459" s="4" t="s">
        <v>4914</v>
      </c>
      <c r="G7459" s="1" t="b">
        <f t="shared" ca="1" si="122"/>
        <v>1</v>
      </c>
      <c r="H7459" s="1505" t="str" cm="1">
        <f t="array" aca="1" ref="H7459" ca="1">IF(I7459&lt;&gt;"",INDIRECT("'"&amp;I7459&amp;"'!"&amp;J7459),"")</f>
        <v/>
      </c>
      <c r="I7459" s="1510"/>
      <c r="J7459" s="1506"/>
      <c r="K7459" s="4"/>
    </row>
    <row r="7460" spans="1:11" ht="15">
      <c r="A7460" s="5">
        <f t="shared" si="121"/>
        <v>7401</v>
      </c>
      <c r="B7460" s="721"/>
      <c r="D7460" s="2" t="s">
        <v>78</v>
      </c>
      <c r="F7460" s="4" t="s">
        <v>4914</v>
      </c>
      <c r="G7460" s="1" t="b">
        <f t="shared" ca="1" si="122"/>
        <v>1</v>
      </c>
      <c r="H7460" s="1505" t="str" cm="1">
        <f t="array" aca="1" ref="H7460" ca="1">IF(I7460&lt;&gt;"",INDIRECT("'"&amp;I7460&amp;"'!"&amp;J7460),"")</f>
        <v/>
      </c>
      <c r="I7460" s="1510"/>
      <c r="J7460" s="1506"/>
      <c r="K7460" s="4"/>
    </row>
    <row r="7461" spans="1:11" ht="15">
      <c r="A7461" s="5">
        <f t="shared" si="121"/>
        <v>7402</v>
      </c>
      <c r="B7461" s="721"/>
      <c r="D7461" s="2" t="s">
        <v>78</v>
      </c>
      <c r="F7461" s="4" t="s">
        <v>4914</v>
      </c>
      <c r="G7461" s="1" t="b">
        <f t="shared" ca="1" si="122"/>
        <v>1</v>
      </c>
      <c r="H7461" s="1505" t="str" cm="1">
        <f t="array" aca="1" ref="H7461" ca="1">IF(I7461&lt;&gt;"",INDIRECT("'"&amp;I7461&amp;"'!"&amp;J7461),"")</f>
        <v/>
      </c>
      <c r="I7461" s="1510"/>
      <c r="J7461" s="1506"/>
      <c r="K7461" s="4"/>
    </row>
    <row r="7462" spans="1:11" ht="15">
      <c r="A7462" s="5">
        <f t="shared" si="121"/>
        <v>7403</v>
      </c>
      <c r="B7462" s="721"/>
      <c r="D7462" s="2" t="s">
        <v>78</v>
      </c>
      <c r="F7462" s="4" t="s">
        <v>4914</v>
      </c>
      <c r="G7462" s="1" t="b">
        <f t="shared" ca="1" si="122"/>
        <v>1</v>
      </c>
      <c r="H7462" s="1505" t="str" cm="1">
        <f t="array" aca="1" ref="H7462" ca="1">IF(I7462&lt;&gt;"",INDIRECT("'"&amp;I7462&amp;"'!"&amp;J7462),"")</f>
        <v/>
      </c>
      <c r="I7462" s="1510"/>
      <c r="J7462" s="1506"/>
      <c r="K7462" s="4"/>
    </row>
    <row r="7463" spans="1:11" ht="15">
      <c r="A7463" s="5">
        <f t="shared" si="121"/>
        <v>7404</v>
      </c>
      <c r="B7463" s="721"/>
      <c r="D7463" s="2" t="s">
        <v>78</v>
      </c>
      <c r="F7463" s="4" t="s">
        <v>4914</v>
      </c>
      <c r="G7463" s="1" t="b">
        <f t="shared" ca="1" si="122"/>
        <v>1</v>
      </c>
      <c r="H7463" s="1505" t="str" cm="1">
        <f t="array" aca="1" ref="H7463" ca="1">IF(I7463&lt;&gt;"",INDIRECT("'"&amp;I7463&amp;"'!"&amp;J7463),"")</f>
        <v/>
      </c>
      <c r="I7463" s="1510"/>
      <c r="J7463" s="1506"/>
      <c r="K7463" s="4"/>
    </row>
    <row r="7464" spans="1:11" ht="15">
      <c r="A7464" s="5">
        <f t="shared" si="121"/>
        <v>7405</v>
      </c>
      <c r="B7464" s="721"/>
      <c r="D7464" s="2" t="s">
        <v>78</v>
      </c>
      <c r="F7464" s="4" t="s">
        <v>4914</v>
      </c>
      <c r="G7464" s="1" t="b">
        <f t="shared" ca="1" si="122"/>
        <v>1</v>
      </c>
      <c r="H7464" s="1505" t="str" cm="1">
        <f t="array" aca="1" ref="H7464" ca="1">IF(I7464&lt;&gt;"",INDIRECT("'"&amp;I7464&amp;"'!"&amp;J7464),"")</f>
        <v/>
      </c>
      <c r="I7464" s="1510"/>
      <c r="J7464" s="1506"/>
      <c r="K7464" s="4"/>
    </row>
    <row r="7465" spans="1:11" ht="15">
      <c r="A7465" s="5">
        <f t="shared" si="121"/>
        <v>7406</v>
      </c>
      <c r="B7465" s="721"/>
      <c r="D7465" s="2" t="s">
        <v>78</v>
      </c>
      <c r="F7465" s="4" t="s">
        <v>4914</v>
      </c>
      <c r="G7465" s="1" t="b">
        <f t="shared" ca="1" si="122"/>
        <v>1</v>
      </c>
      <c r="H7465" s="1505" t="str" cm="1">
        <f t="array" aca="1" ref="H7465" ca="1">IF(I7465&lt;&gt;"",INDIRECT("'"&amp;I7465&amp;"'!"&amp;J7465),"")</f>
        <v/>
      </c>
      <c r="I7465" s="1510"/>
      <c r="J7465" s="1506"/>
      <c r="K7465" s="4"/>
    </row>
    <row r="7466" spans="1:11" ht="15">
      <c r="A7466" s="5">
        <f t="shared" si="121"/>
        <v>7407</v>
      </c>
      <c r="B7466" s="721"/>
      <c r="D7466" s="2" t="s">
        <v>78</v>
      </c>
      <c r="F7466" s="4" t="s">
        <v>4914</v>
      </c>
      <c r="G7466" s="1" t="b">
        <f t="shared" ca="1" si="122"/>
        <v>1</v>
      </c>
      <c r="H7466" s="1505" t="str" cm="1">
        <f t="array" aca="1" ref="H7466" ca="1">IF(I7466&lt;&gt;"",INDIRECT("'"&amp;I7466&amp;"'!"&amp;J7466),"")</f>
        <v/>
      </c>
      <c r="I7466" s="1510"/>
      <c r="J7466" s="1506"/>
      <c r="K7466" s="4"/>
    </row>
    <row r="7467" spans="1:11" ht="15">
      <c r="A7467" s="5">
        <f t="shared" si="121"/>
        <v>7408</v>
      </c>
      <c r="B7467" s="721"/>
      <c r="D7467" s="2" t="s">
        <v>78</v>
      </c>
      <c r="F7467" s="4" t="s">
        <v>4914</v>
      </c>
      <c r="G7467" s="1" t="b">
        <f t="shared" ca="1" si="122"/>
        <v>1</v>
      </c>
      <c r="H7467" s="1505" t="str" cm="1">
        <f t="array" aca="1" ref="H7467" ca="1">IF(I7467&lt;&gt;"",INDIRECT("'"&amp;I7467&amp;"'!"&amp;J7467),"")</f>
        <v/>
      </c>
      <c r="I7467" s="1510"/>
      <c r="J7467" s="1506"/>
      <c r="K7467" s="4"/>
    </row>
    <row r="7468" spans="1:11" ht="15">
      <c r="A7468" s="5">
        <f t="shared" si="121"/>
        <v>7409</v>
      </c>
      <c r="B7468" s="721"/>
      <c r="D7468" s="2" t="s">
        <v>78</v>
      </c>
      <c r="F7468" s="4" t="s">
        <v>4914</v>
      </c>
      <c r="G7468" s="1" t="b">
        <f t="shared" ca="1" si="122"/>
        <v>1</v>
      </c>
      <c r="H7468" s="1505" t="str" cm="1">
        <f t="array" aca="1" ref="H7468" ca="1">IF(I7468&lt;&gt;"",INDIRECT("'"&amp;I7468&amp;"'!"&amp;J7468),"")</f>
        <v/>
      </c>
      <c r="I7468" s="1510"/>
      <c r="J7468" s="1506"/>
      <c r="K7468" s="4"/>
    </row>
    <row r="7469" spans="1:11" ht="15">
      <c r="A7469" s="5">
        <f t="shared" si="121"/>
        <v>7410</v>
      </c>
      <c r="B7469" s="721"/>
      <c r="D7469" s="2" t="s">
        <v>78</v>
      </c>
      <c r="F7469" s="4" t="s">
        <v>4914</v>
      </c>
      <c r="G7469" s="1" t="b">
        <f t="shared" ca="1" si="122"/>
        <v>1</v>
      </c>
      <c r="H7469" s="1505" t="str" cm="1">
        <f t="array" aca="1" ref="H7469" ca="1">IF(I7469&lt;&gt;"",INDIRECT("'"&amp;I7469&amp;"'!"&amp;J7469),"")</f>
        <v/>
      </c>
      <c r="I7469" s="1510"/>
      <c r="J7469" s="1506"/>
      <c r="K7469" s="4"/>
    </row>
    <row r="7470" spans="1:11" ht="15">
      <c r="A7470" s="5">
        <f t="shared" si="121"/>
        <v>7411</v>
      </c>
      <c r="B7470" s="721"/>
      <c r="D7470" s="2" t="s">
        <v>78</v>
      </c>
      <c r="F7470" s="4" t="s">
        <v>4914</v>
      </c>
      <c r="G7470" s="1" t="b">
        <f t="shared" ca="1" si="122"/>
        <v>1</v>
      </c>
      <c r="H7470" s="1505" t="str" cm="1">
        <f t="array" aca="1" ref="H7470" ca="1">IF(I7470&lt;&gt;"",INDIRECT("'"&amp;I7470&amp;"'!"&amp;J7470),"")</f>
        <v/>
      </c>
      <c r="I7470" s="1510"/>
      <c r="J7470" s="1506"/>
      <c r="K7470" s="4"/>
    </row>
    <row r="7471" spans="1:11" ht="15">
      <c r="A7471" s="5">
        <f t="shared" si="121"/>
        <v>7412</v>
      </c>
      <c r="B7471" s="721"/>
      <c r="D7471" s="2" t="s">
        <v>78</v>
      </c>
      <c r="F7471" s="4" t="s">
        <v>4914</v>
      </c>
      <c r="G7471" s="1" t="b">
        <f t="shared" ca="1" si="122"/>
        <v>1</v>
      </c>
      <c r="H7471" s="1505" t="str" cm="1">
        <f t="array" aca="1" ref="H7471" ca="1">IF(I7471&lt;&gt;"",INDIRECT("'"&amp;I7471&amp;"'!"&amp;J7471),"")</f>
        <v/>
      </c>
      <c r="I7471" s="1510"/>
      <c r="J7471" s="1506"/>
      <c r="K7471" s="4"/>
    </row>
    <row r="7472" spans="1:11" ht="15">
      <c r="A7472" s="5">
        <f t="shared" si="121"/>
        <v>7413</v>
      </c>
      <c r="B7472" s="721"/>
      <c r="D7472" s="2" t="s">
        <v>78</v>
      </c>
      <c r="F7472" s="4" t="s">
        <v>4914</v>
      </c>
      <c r="G7472" s="1" t="b">
        <f t="shared" ca="1" si="122"/>
        <v>1</v>
      </c>
      <c r="H7472" s="1505" t="str" cm="1">
        <f t="array" aca="1" ref="H7472" ca="1">IF(I7472&lt;&gt;"",INDIRECT("'"&amp;I7472&amp;"'!"&amp;J7472),"")</f>
        <v/>
      </c>
      <c r="I7472" s="1510"/>
      <c r="J7472" s="1506"/>
      <c r="K7472" s="4"/>
    </row>
    <row r="7473" spans="1:11" ht="15">
      <c r="A7473" s="5">
        <f t="shared" si="121"/>
        <v>7414</v>
      </c>
      <c r="B7473" s="721"/>
      <c r="D7473" s="2" t="s">
        <v>78</v>
      </c>
      <c r="F7473" s="4" t="s">
        <v>4914</v>
      </c>
      <c r="G7473" s="1" t="b">
        <f t="shared" ca="1" si="122"/>
        <v>1</v>
      </c>
      <c r="H7473" s="1505" t="str" cm="1">
        <f t="array" aca="1" ref="H7473" ca="1">IF(I7473&lt;&gt;"",INDIRECT("'"&amp;I7473&amp;"'!"&amp;J7473),"")</f>
        <v/>
      </c>
      <c r="I7473" s="1510"/>
      <c r="J7473" s="1506"/>
      <c r="K7473" s="4"/>
    </row>
    <row r="7474" spans="1:11" ht="15">
      <c r="A7474" s="5">
        <f t="shared" si="121"/>
        <v>7415</v>
      </c>
      <c r="B7474" s="721"/>
      <c r="D7474" s="2" t="s">
        <v>78</v>
      </c>
      <c r="F7474" s="4" t="s">
        <v>4914</v>
      </c>
      <c r="G7474" s="1" t="b">
        <f t="shared" ca="1" si="122"/>
        <v>1</v>
      </c>
      <c r="H7474" s="1505" t="str" cm="1">
        <f t="array" aca="1" ref="H7474" ca="1">IF(I7474&lt;&gt;"",INDIRECT("'"&amp;I7474&amp;"'!"&amp;J7474),"")</f>
        <v/>
      </c>
      <c r="I7474" s="1510"/>
      <c r="J7474" s="1506"/>
      <c r="K7474" s="4"/>
    </row>
    <row r="7475" spans="1:11" ht="15">
      <c r="A7475" s="5">
        <f t="shared" si="121"/>
        <v>7416</v>
      </c>
      <c r="B7475" s="721"/>
      <c r="D7475" s="2" t="s">
        <v>78</v>
      </c>
      <c r="F7475" s="4" t="s">
        <v>4914</v>
      </c>
      <c r="G7475" s="1" t="b">
        <f t="shared" ca="1" si="122"/>
        <v>1</v>
      </c>
      <c r="H7475" s="1505" t="str" cm="1">
        <f t="array" aca="1" ref="H7475" ca="1">IF(I7475&lt;&gt;"",INDIRECT("'"&amp;I7475&amp;"'!"&amp;J7475),"")</f>
        <v/>
      </c>
      <c r="I7475" s="1510"/>
      <c r="J7475" s="1506"/>
      <c r="K7475" s="4"/>
    </row>
    <row r="7476" spans="1:11" ht="15">
      <c r="A7476" s="5">
        <f t="shared" si="121"/>
        <v>7417</v>
      </c>
      <c r="B7476" s="721"/>
      <c r="D7476" s="2" t="s">
        <v>78</v>
      </c>
      <c r="F7476" s="4" t="s">
        <v>4914</v>
      </c>
      <c r="G7476" s="1" t="b">
        <f t="shared" ca="1" si="122"/>
        <v>1</v>
      </c>
      <c r="H7476" s="1505" t="str" cm="1">
        <f t="array" aca="1" ref="H7476" ca="1">IF(I7476&lt;&gt;"",INDIRECT("'"&amp;I7476&amp;"'!"&amp;J7476),"")</f>
        <v/>
      </c>
      <c r="I7476" s="1510"/>
      <c r="J7476" s="1506"/>
      <c r="K7476" s="4"/>
    </row>
    <row r="7477" spans="1:11" ht="15">
      <c r="A7477" s="5">
        <f t="shared" si="121"/>
        <v>7418</v>
      </c>
      <c r="B7477" s="721"/>
      <c r="D7477" s="2" t="s">
        <v>78</v>
      </c>
      <c r="F7477" s="4" t="s">
        <v>4914</v>
      </c>
      <c r="G7477" s="1" t="b">
        <f t="shared" ca="1" si="122"/>
        <v>1</v>
      </c>
      <c r="H7477" s="1505" t="str" cm="1">
        <f t="array" aca="1" ref="H7477" ca="1">IF(I7477&lt;&gt;"",INDIRECT("'"&amp;I7477&amp;"'!"&amp;J7477),"")</f>
        <v/>
      </c>
      <c r="I7477" s="1510"/>
      <c r="J7477" s="1506"/>
      <c r="K7477" s="4"/>
    </row>
    <row r="7478" spans="1:11" ht="15">
      <c r="A7478" s="5">
        <f t="shared" si="121"/>
        <v>7419</v>
      </c>
      <c r="B7478" s="721"/>
      <c r="D7478" s="2" t="s">
        <v>78</v>
      </c>
      <c r="F7478" s="4" t="s">
        <v>4914</v>
      </c>
      <c r="G7478" s="1" t="b">
        <f t="shared" ca="1" si="122"/>
        <v>1</v>
      </c>
      <c r="H7478" s="1505" t="str" cm="1">
        <f t="array" aca="1" ref="H7478" ca="1">IF(I7478&lt;&gt;"",INDIRECT("'"&amp;I7478&amp;"'!"&amp;J7478),"")</f>
        <v/>
      </c>
      <c r="I7478" s="1510"/>
      <c r="J7478" s="1506"/>
      <c r="K7478" s="4"/>
    </row>
    <row r="7479" spans="1:11" ht="15">
      <c r="A7479" s="5">
        <f t="shared" si="121"/>
        <v>7420</v>
      </c>
      <c r="B7479" s="721"/>
      <c r="D7479" s="2" t="s">
        <v>78</v>
      </c>
      <c r="F7479" s="4" t="s">
        <v>4914</v>
      </c>
      <c r="G7479" s="1" t="b">
        <f t="shared" ca="1" si="122"/>
        <v>1</v>
      </c>
      <c r="H7479" s="1505" t="str" cm="1">
        <f t="array" aca="1" ref="H7479" ca="1">IF(I7479&lt;&gt;"",INDIRECT("'"&amp;I7479&amp;"'!"&amp;J7479),"")</f>
        <v/>
      </c>
      <c r="I7479" s="1510"/>
      <c r="J7479" s="1506"/>
      <c r="K7479" s="4"/>
    </row>
    <row r="7480" spans="1:11" ht="15">
      <c r="A7480" s="5">
        <f t="shared" si="121"/>
        <v>7421</v>
      </c>
      <c r="B7480" s="721"/>
      <c r="D7480" s="2" t="s">
        <v>78</v>
      </c>
      <c r="F7480" s="4" t="s">
        <v>4914</v>
      </c>
      <c r="G7480" s="1" t="b">
        <f t="shared" ca="1" si="122"/>
        <v>1</v>
      </c>
      <c r="H7480" s="1505" t="str" cm="1">
        <f t="array" aca="1" ref="H7480" ca="1">IF(I7480&lt;&gt;"",INDIRECT("'"&amp;I7480&amp;"'!"&amp;J7480),"")</f>
        <v/>
      </c>
      <c r="I7480" s="1510"/>
      <c r="J7480" s="1506"/>
      <c r="K7480" s="4"/>
    </row>
    <row r="7481" spans="1:11" ht="15">
      <c r="A7481" s="5">
        <f t="shared" si="121"/>
        <v>7422</v>
      </c>
      <c r="B7481" s="721"/>
      <c r="D7481" s="2" t="s">
        <v>78</v>
      </c>
      <c r="F7481" s="4" t="s">
        <v>4914</v>
      </c>
      <c r="G7481" s="1" t="b">
        <f t="shared" ca="1" si="122"/>
        <v>1</v>
      </c>
      <c r="H7481" s="1505" t="str" cm="1">
        <f t="array" aca="1" ref="H7481" ca="1">IF(I7481&lt;&gt;"",INDIRECT("'"&amp;I7481&amp;"'!"&amp;J7481),"")</f>
        <v/>
      </c>
      <c r="I7481" s="1510"/>
      <c r="J7481" s="1506"/>
      <c r="K7481" s="4"/>
    </row>
    <row r="7482" spans="1:11" ht="15">
      <c r="A7482" s="5">
        <f t="shared" si="121"/>
        <v>7423</v>
      </c>
      <c r="B7482" s="721"/>
      <c r="D7482" s="2" t="s">
        <v>78</v>
      </c>
      <c r="F7482" s="4" t="s">
        <v>4914</v>
      </c>
      <c r="G7482" s="1" t="b">
        <f t="shared" ca="1" si="122"/>
        <v>1</v>
      </c>
      <c r="H7482" s="1505" t="str" cm="1">
        <f t="array" aca="1" ref="H7482" ca="1">IF(I7482&lt;&gt;"",INDIRECT("'"&amp;I7482&amp;"'!"&amp;J7482),"")</f>
        <v/>
      </c>
      <c r="I7482" s="1510"/>
      <c r="J7482" s="1506"/>
      <c r="K7482" s="4"/>
    </row>
    <row r="7483" spans="1:11" ht="15">
      <c r="A7483" s="5">
        <f t="shared" si="121"/>
        <v>7424</v>
      </c>
      <c r="B7483" s="721"/>
      <c r="D7483" s="2" t="s">
        <v>78</v>
      </c>
      <c r="F7483" s="4" t="s">
        <v>4914</v>
      </c>
      <c r="G7483" s="1" t="b">
        <f t="shared" ca="1" si="122"/>
        <v>1</v>
      </c>
      <c r="H7483" s="1505" t="str" cm="1">
        <f t="array" aca="1" ref="H7483" ca="1">IF(I7483&lt;&gt;"",INDIRECT("'"&amp;I7483&amp;"'!"&amp;J7483),"")</f>
        <v/>
      </c>
      <c r="I7483" s="1510"/>
      <c r="J7483" s="1506"/>
      <c r="K7483" s="4"/>
    </row>
    <row r="7484" spans="1:11" ht="15">
      <c r="A7484" s="5">
        <f t="shared" si="121"/>
        <v>7425</v>
      </c>
      <c r="B7484" s="721"/>
      <c r="D7484" s="2" t="s">
        <v>78</v>
      </c>
      <c r="F7484" s="4" t="s">
        <v>4914</v>
      </c>
      <c r="G7484" s="1" t="b">
        <f t="shared" ca="1" si="122"/>
        <v>1</v>
      </c>
      <c r="H7484" s="1505" t="str" cm="1">
        <f t="array" aca="1" ref="H7484" ca="1">IF(I7484&lt;&gt;"",INDIRECT("'"&amp;I7484&amp;"'!"&amp;J7484),"")</f>
        <v/>
      </c>
      <c r="I7484" s="1510"/>
      <c r="J7484" s="1506"/>
      <c r="K7484" s="4"/>
    </row>
    <row r="7485" spans="1:11" ht="15">
      <c r="A7485" s="5">
        <f t="shared" si="121"/>
        <v>7426</v>
      </c>
      <c r="B7485" s="721"/>
      <c r="D7485" s="2" t="s">
        <v>78</v>
      </c>
      <c r="F7485" s="4" t="s">
        <v>4914</v>
      </c>
      <c r="G7485" s="1" t="b">
        <f t="shared" ca="1" si="122"/>
        <v>1</v>
      </c>
      <c r="H7485" s="1505" t="str" cm="1">
        <f t="array" aca="1" ref="H7485" ca="1">IF(I7485&lt;&gt;"",INDIRECT("'"&amp;I7485&amp;"'!"&amp;J7485),"")</f>
        <v/>
      </c>
      <c r="I7485" s="1510"/>
      <c r="J7485" s="1506"/>
      <c r="K7485" s="4"/>
    </row>
    <row r="7486" spans="1:11" ht="15">
      <c r="A7486" s="5">
        <f t="shared" si="121"/>
        <v>7427</v>
      </c>
      <c r="B7486" s="721"/>
      <c r="D7486" s="2" t="s">
        <v>78</v>
      </c>
      <c r="F7486" s="4" t="s">
        <v>4914</v>
      </c>
      <c r="G7486" s="1" t="b">
        <f t="shared" ca="1" si="122"/>
        <v>1</v>
      </c>
      <c r="H7486" s="1505" t="str" cm="1">
        <f t="array" aca="1" ref="H7486" ca="1">IF(I7486&lt;&gt;"",INDIRECT("'"&amp;I7486&amp;"'!"&amp;J7486),"")</f>
        <v/>
      </c>
      <c r="I7486" s="1510"/>
      <c r="J7486" s="1506"/>
      <c r="K7486" s="4"/>
    </row>
    <row r="7487" spans="1:11" ht="15">
      <c r="A7487" s="5">
        <f t="shared" si="121"/>
        <v>7428</v>
      </c>
      <c r="B7487" s="721"/>
      <c r="D7487" s="2" t="s">
        <v>78</v>
      </c>
      <c r="F7487" s="4" t="s">
        <v>4914</v>
      </c>
      <c r="G7487" s="1" t="b">
        <f t="shared" ca="1" si="122"/>
        <v>1</v>
      </c>
      <c r="H7487" s="1505" t="str" cm="1">
        <f t="array" aca="1" ref="H7487" ca="1">IF(I7487&lt;&gt;"",INDIRECT("'"&amp;I7487&amp;"'!"&amp;J7487),"")</f>
        <v/>
      </c>
      <c r="I7487" s="1510"/>
      <c r="J7487" s="1506"/>
      <c r="K7487" s="4"/>
    </row>
    <row r="7488" spans="1:11" ht="15">
      <c r="A7488" s="5">
        <f t="shared" si="121"/>
        <v>7429</v>
      </c>
      <c r="B7488" s="721"/>
      <c r="D7488" s="2" t="s">
        <v>78</v>
      </c>
      <c r="F7488" s="4" t="s">
        <v>4914</v>
      </c>
      <c r="G7488" s="1" t="b">
        <f t="shared" ca="1" si="122"/>
        <v>1</v>
      </c>
      <c r="H7488" s="1505" t="str" cm="1">
        <f t="array" aca="1" ref="H7488" ca="1">IF(I7488&lt;&gt;"",INDIRECT("'"&amp;I7488&amp;"'!"&amp;J7488),"")</f>
        <v/>
      </c>
      <c r="I7488" s="1510"/>
      <c r="J7488" s="1506"/>
      <c r="K7488" s="4"/>
    </row>
    <row r="7489" spans="1:11" ht="15">
      <c r="A7489" s="5">
        <f t="shared" si="121"/>
        <v>7430</v>
      </c>
      <c r="B7489" s="721"/>
      <c r="D7489" s="2" t="s">
        <v>78</v>
      </c>
      <c r="F7489" s="4" t="s">
        <v>4914</v>
      </c>
      <c r="G7489" s="1" t="b">
        <f t="shared" ca="1" si="122"/>
        <v>1</v>
      </c>
      <c r="H7489" s="1505" t="str" cm="1">
        <f t="array" aca="1" ref="H7489" ca="1">IF(I7489&lt;&gt;"",INDIRECT("'"&amp;I7489&amp;"'!"&amp;J7489),"")</f>
        <v/>
      </c>
      <c r="I7489" s="1510"/>
      <c r="J7489" s="1506"/>
      <c r="K7489" s="4"/>
    </row>
    <row r="7490" spans="1:11" ht="15">
      <c r="A7490" s="5">
        <f t="shared" si="121"/>
        <v>7431</v>
      </c>
      <c r="B7490" s="721"/>
      <c r="D7490" s="2" t="s">
        <v>78</v>
      </c>
      <c r="F7490" s="4" t="s">
        <v>4914</v>
      </c>
      <c r="G7490" s="1" t="b">
        <f t="shared" ca="1" si="122"/>
        <v>1</v>
      </c>
      <c r="H7490" s="1505" t="str" cm="1">
        <f t="array" aca="1" ref="H7490" ca="1">IF(I7490&lt;&gt;"",INDIRECT("'"&amp;I7490&amp;"'!"&amp;J7490),"")</f>
        <v/>
      </c>
      <c r="I7490" s="1510"/>
      <c r="J7490" s="1506"/>
      <c r="K7490" s="4"/>
    </row>
    <row r="7491" spans="1:11" ht="15">
      <c r="A7491" s="5">
        <f t="shared" si="121"/>
        <v>7432</v>
      </c>
      <c r="B7491" s="721"/>
      <c r="D7491" s="2" t="s">
        <v>78</v>
      </c>
      <c r="F7491" s="4" t="s">
        <v>4914</v>
      </c>
      <c r="G7491" s="1" t="b">
        <f t="shared" ca="1" si="122"/>
        <v>1</v>
      </c>
      <c r="H7491" s="1505" t="str" cm="1">
        <f t="array" aca="1" ref="H7491" ca="1">IF(I7491&lt;&gt;"",INDIRECT("'"&amp;I7491&amp;"'!"&amp;J7491),"")</f>
        <v/>
      </c>
      <c r="I7491" s="1510"/>
      <c r="J7491" s="1506"/>
      <c r="K7491" s="4"/>
    </row>
    <row r="7492" spans="1:11" ht="15">
      <c r="A7492" s="5">
        <f t="shared" si="121"/>
        <v>7433</v>
      </c>
      <c r="B7492" s="721"/>
      <c r="D7492" s="2" t="s">
        <v>78</v>
      </c>
      <c r="F7492" s="4" t="s">
        <v>4914</v>
      </c>
      <c r="G7492" s="1" t="b">
        <f t="shared" ca="1" si="122"/>
        <v>1</v>
      </c>
      <c r="H7492" s="1505" t="str" cm="1">
        <f t="array" aca="1" ref="H7492" ca="1">IF(I7492&lt;&gt;"",INDIRECT("'"&amp;I7492&amp;"'!"&amp;J7492),"")</f>
        <v/>
      </c>
      <c r="I7492" s="1510"/>
      <c r="J7492" s="1506"/>
      <c r="K7492" s="4"/>
    </row>
    <row r="7493" spans="1:11" ht="15">
      <c r="A7493" s="5">
        <f t="shared" si="121"/>
        <v>7434</v>
      </c>
      <c r="B7493" s="721"/>
      <c r="D7493" s="2" t="s">
        <v>78</v>
      </c>
      <c r="F7493" s="4" t="s">
        <v>4914</v>
      </c>
      <c r="G7493" s="1" t="b">
        <f t="shared" ca="1" si="122"/>
        <v>1</v>
      </c>
      <c r="H7493" s="1505" t="str" cm="1">
        <f t="array" aca="1" ref="H7493" ca="1">IF(I7493&lt;&gt;"",INDIRECT("'"&amp;I7493&amp;"'!"&amp;J7493),"")</f>
        <v/>
      </c>
      <c r="I7493" s="1510"/>
      <c r="J7493" s="1506"/>
      <c r="K7493" s="4"/>
    </row>
    <row r="7494" spans="1:11" ht="15">
      <c r="A7494" s="5">
        <f t="shared" si="121"/>
        <v>7435</v>
      </c>
      <c r="B7494" s="721"/>
      <c r="D7494" s="2" t="s">
        <v>78</v>
      </c>
      <c r="F7494" s="4" t="s">
        <v>4914</v>
      </c>
      <c r="G7494" s="1" t="b">
        <f t="shared" ca="1" si="122"/>
        <v>1</v>
      </c>
      <c r="H7494" s="1505" t="str" cm="1">
        <f t="array" aca="1" ref="H7494" ca="1">IF(I7494&lt;&gt;"",INDIRECT("'"&amp;I7494&amp;"'!"&amp;J7494),"")</f>
        <v/>
      </c>
      <c r="I7494" s="1510"/>
      <c r="J7494" s="1506"/>
      <c r="K7494" s="4"/>
    </row>
    <row r="7495" spans="1:11" ht="15">
      <c r="A7495" s="5">
        <f t="shared" si="121"/>
        <v>7436</v>
      </c>
      <c r="B7495" s="721"/>
      <c r="D7495" s="2" t="s">
        <v>78</v>
      </c>
      <c r="F7495" s="4" t="s">
        <v>4914</v>
      </c>
      <c r="G7495" s="1" t="b">
        <f t="shared" ca="1" si="122"/>
        <v>1</v>
      </c>
      <c r="H7495" s="1505" t="str" cm="1">
        <f t="array" aca="1" ref="H7495" ca="1">IF(I7495&lt;&gt;"",INDIRECT("'"&amp;I7495&amp;"'!"&amp;J7495),"")</f>
        <v/>
      </c>
      <c r="I7495" s="1510"/>
      <c r="J7495" s="1506"/>
      <c r="K7495" s="4"/>
    </row>
    <row r="7496" spans="1:11" ht="15">
      <c r="A7496" s="5">
        <f t="shared" si="121"/>
        <v>7437</v>
      </c>
      <c r="B7496" s="721"/>
      <c r="D7496" s="2" t="s">
        <v>78</v>
      </c>
      <c r="F7496" s="4" t="s">
        <v>4914</v>
      </c>
      <c r="G7496" s="1" t="b">
        <f t="shared" ca="1" si="122"/>
        <v>1</v>
      </c>
      <c r="H7496" s="1505" t="str" cm="1">
        <f t="array" aca="1" ref="H7496" ca="1">IF(I7496&lt;&gt;"",INDIRECT("'"&amp;I7496&amp;"'!"&amp;J7496),"")</f>
        <v/>
      </c>
      <c r="I7496" s="1510"/>
      <c r="J7496" s="1506"/>
      <c r="K7496" s="4"/>
    </row>
    <row r="7497" spans="1:11" ht="15">
      <c r="A7497" s="5">
        <f t="shared" si="121"/>
        <v>7438</v>
      </c>
      <c r="B7497" s="721"/>
      <c r="D7497" s="2" t="s">
        <v>78</v>
      </c>
      <c r="F7497" s="4" t="s">
        <v>4914</v>
      </c>
      <c r="G7497" s="1" t="b">
        <f t="shared" ca="1" si="122"/>
        <v>1</v>
      </c>
      <c r="H7497" s="1505" t="str" cm="1">
        <f t="array" aca="1" ref="H7497" ca="1">IF(I7497&lt;&gt;"",INDIRECT("'"&amp;I7497&amp;"'!"&amp;J7497),"")</f>
        <v/>
      </c>
      <c r="I7497" s="1510"/>
      <c r="J7497" s="1506"/>
      <c r="K7497" s="4"/>
    </row>
    <row r="7498" spans="1:11" ht="15">
      <c r="A7498" s="5">
        <f t="shared" si="121"/>
        <v>7439</v>
      </c>
      <c r="B7498" s="721"/>
      <c r="D7498" s="2" t="s">
        <v>78</v>
      </c>
      <c r="F7498" s="4" t="s">
        <v>4914</v>
      </c>
      <c r="G7498" s="1" t="b">
        <f t="shared" ca="1" si="122"/>
        <v>1</v>
      </c>
      <c r="H7498" s="1505" t="str" cm="1">
        <f t="array" aca="1" ref="H7498" ca="1">IF(I7498&lt;&gt;"",INDIRECT("'"&amp;I7498&amp;"'!"&amp;J7498),"")</f>
        <v/>
      </c>
      <c r="I7498" s="1510"/>
      <c r="J7498" s="1506"/>
      <c r="K7498" s="4"/>
    </row>
    <row r="7499" spans="1:11" ht="15">
      <c r="A7499" s="5">
        <f t="shared" si="121"/>
        <v>7440</v>
      </c>
      <c r="B7499" s="721"/>
      <c r="D7499" s="2" t="s">
        <v>78</v>
      </c>
      <c r="F7499" s="4" t="s">
        <v>4914</v>
      </c>
      <c r="G7499" s="1" t="b">
        <f t="shared" ca="1" si="122"/>
        <v>1</v>
      </c>
      <c r="H7499" s="1505" t="str" cm="1">
        <f t="array" aca="1" ref="H7499" ca="1">IF(I7499&lt;&gt;"",INDIRECT("'"&amp;I7499&amp;"'!"&amp;J7499),"")</f>
        <v/>
      </c>
      <c r="I7499" s="1510"/>
      <c r="J7499" s="1506"/>
      <c r="K7499" s="4"/>
    </row>
    <row r="7500" spans="1:11" ht="15">
      <c r="A7500" s="5">
        <f t="shared" ref="A7500:A7563" si="123">A7499+1</f>
        <v>7441</v>
      </c>
      <c r="B7500" s="721"/>
      <c r="D7500" s="2" t="s">
        <v>78</v>
      </c>
      <c r="F7500" s="4" t="s">
        <v>4914</v>
      </c>
      <c r="G7500" s="1" t="b">
        <f t="shared" ca="1" si="122"/>
        <v>1</v>
      </c>
      <c r="H7500" s="1505" t="str" cm="1">
        <f t="array" aca="1" ref="H7500" ca="1">IF(I7500&lt;&gt;"",INDIRECT("'"&amp;I7500&amp;"'!"&amp;J7500),"")</f>
        <v/>
      </c>
      <c r="I7500" s="1510"/>
      <c r="J7500" s="1506"/>
      <c r="K7500" s="4"/>
    </row>
    <row r="7501" spans="1:11" ht="15">
      <c r="A7501" s="5">
        <f t="shared" si="123"/>
        <v>7442</v>
      </c>
      <c r="B7501" s="721"/>
      <c r="D7501" s="2" t="s">
        <v>78</v>
      </c>
      <c r="F7501" s="4" t="s">
        <v>4914</v>
      </c>
      <c r="G7501" s="1" t="b">
        <f t="shared" ca="1" si="122"/>
        <v>1</v>
      </c>
      <c r="H7501" s="1505" t="str" cm="1">
        <f t="array" aca="1" ref="H7501" ca="1">IF(I7501&lt;&gt;"",INDIRECT("'"&amp;I7501&amp;"'!"&amp;J7501),"")</f>
        <v/>
      </c>
      <c r="I7501" s="1510"/>
      <c r="J7501" s="1506"/>
      <c r="K7501" s="4"/>
    </row>
    <row r="7502" spans="1:11" ht="15">
      <c r="A7502" s="5">
        <f t="shared" si="123"/>
        <v>7443</v>
      </c>
      <c r="B7502" s="721"/>
      <c r="D7502" s="2" t="s">
        <v>78</v>
      </c>
      <c r="F7502" s="4" t="s">
        <v>4914</v>
      </c>
      <c r="G7502" s="1" t="b">
        <f t="shared" ca="1" si="122"/>
        <v>1</v>
      </c>
      <c r="H7502" s="1505" t="str" cm="1">
        <f t="array" aca="1" ref="H7502" ca="1">IF(I7502&lt;&gt;"",INDIRECT("'"&amp;I7502&amp;"'!"&amp;J7502),"")</f>
        <v/>
      </c>
      <c r="I7502" s="1510"/>
      <c r="J7502" s="1506"/>
      <c r="K7502" s="4"/>
    </row>
    <row r="7503" spans="1:11" ht="15">
      <c r="A7503" s="5">
        <f t="shared" si="123"/>
        <v>7444</v>
      </c>
      <c r="B7503" s="721"/>
      <c r="D7503" s="2" t="s">
        <v>78</v>
      </c>
      <c r="F7503" s="4" t="s">
        <v>4914</v>
      </c>
      <c r="G7503" s="1" t="b">
        <f t="shared" ca="1" si="122"/>
        <v>1</v>
      </c>
      <c r="H7503" s="1505" t="str" cm="1">
        <f t="array" aca="1" ref="H7503" ca="1">IF(I7503&lt;&gt;"",INDIRECT("'"&amp;I7503&amp;"'!"&amp;J7503),"")</f>
        <v/>
      </c>
      <c r="I7503" s="1510"/>
      <c r="J7503" s="1506"/>
      <c r="K7503" s="4"/>
    </row>
    <row r="7504" spans="1:11" ht="15">
      <c r="A7504" s="5">
        <f t="shared" si="123"/>
        <v>7445</v>
      </c>
      <c r="B7504" s="721"/>
      <c r="D7504" s="2" t="s">
        <v>78</v>
      </c>
      <c r="F7504" s="4" t="s">
        <v>4914</v>
      </c>
      <c r="G7504" s="1" t="b">
        <f t="shared" ca="1" si="122"/>
        <v>1</v>
      </c>
      <c r="H7504" s="1505" t="str" cm="1">
        <f t="array" aca="1" ref="H7504" ca="1">IF(I7504&lt;&gt;"",INDIRECT("'"&amp;I7504&amp;"'!"&amp;J7504),"")</f>
        <v/>
      </c>
      <c r="I7504" s="1510"/>
      <c r="J7504" s="1506"/>
      <c r="K7504" s="4"/>
    </row>
    <row r="7505" spans="1:11" ht="15">
      <c r="A7505" s="5">
        <f t="shared" si="123"/>
        <v>7446</v>
      </c>
      <c r="B7505" s="721"/>
      <c r="D7505" s="2" t="s">
        <v>78</v>
      </c>
      <c r="F7505" s="4" t="s">
        <v>4914</v>
      </c>
      <c r="G7505" s="1" t="b">
        <f t="shared" ca="1" si="122"/>
        <v>1</v>
      </c>
      <c r="H7505" s="1505" t="str" cm="1">
        <f t="array" aca="1" ref="H7505" ca="1">IF(I7505&lt;&gt;"",INDIRECT("'"&amp;I7505&amp;"'!"&amp;J7505),"")</f>
        <v/>
      </c>
      <c r="I7505" s="1510"/>
      <c r="J7505" s="1506"/>
      <c r="K7505" s="4"/>
    </row>
    <row r="7506" spans="1:11" ht="15">
      <c r="A7506" s="5">
        <f t="shared" si="123"/>
        <v>7447</v>
      </c>
      <c r="B7506" s="721"/>
      <c r="D7506" s="2" t="s">
        <v>78</v>
      </c>
      <c r="F7506" s="4" t="s">
        <v>4914</v>
      </c>
      <c r="G7506" s="1" t="b">
        <f t="shared" ca="1" si="122"/>
        <v>1</v>
      </c>
      <c r="H7506" s="1505" t="str" cm="1">
        <f t="array" aca="1" ref="H7506" ca="1">IF(I7506&lt;&gt;"",INDIRECT("'"&amp;I7506&amp;"'!"&amp;J7506),"")</f>
        <v/>
      </c>
      <c r="I7506" s="1510"/>
      <c r="J7506" s="1506"/>
      <c r="K7506" s="4"/>
    </row>
    <row r="7507" spans="1:11" ht="15">
      <c r="A7507" s="5">
        <f t="shared" si="123"/>
        <v>7448</v>
      </c>
      <c r="B7507" s="721"/>
      <c r="D7507" s="2" t="s">
        <v>78</v>
      </c>
      <c r="F7507" s="4" t="s">
        <v>4914</v>
      </c>
      <c r="G7507" s="1" t="b">
        <f t="shared" ca="1" si="122"/>
        <v>1</v>
      </c>
      <c r="H7507" s="1505" t="str" cm="1">
        <f t="array" aca="1" ref="H7507" ca="1">IF(I7507&lt;&gt;"",INDIRECT("'"&amp;I7507&amp;"'!"&amp;J7507),"")</f>
        <v/>
      </c>
      <c r="I7507" s="1510"/>
      <c r="J7507" s="1506"/>
      <c r="K7507" s="4"/>
    </row>
    <row r="7508" spans="1:11" ht="15">
      <c r="A7508" s="5">
        <f t="shared" si="123"/>
        <v>7449</v>
      </c>
      <c r="B7508" s="721"/>
      <c r="D7508" s="2" t="s">
        <v>78</v>
      </c>
      <c r="F7508" s="4" t="s">
        <v>4914</v>
      </c>
      <c r="G7508" s="1" t="b">
        <f t="shared" ca="1" si="122"/>
        <v>1</v>
      </c>
      <c r="H7508" s="1505" t="str" cm="1">
        <f t="array" aca="1" ref="H7508" ca="1">IF(I7508&lt;&gt;"",INDIRECT("'"&amp;I7508&amp;"'!"&amp;J7508),"")</f>
        <v/>
      </c>
      <c r="I7508" s="1510"/>
      <c r="J7508" s="1506"/>
      <c r="K7508" s="4"/>
    </row>
    <row r="7509" spans="1:11" ht="15">
      <c r="A7509" s="5">
        <f t="shared" si="123"/>
        <v>7450</v>
      </c>
      <c r="B7509" s="721"/>
      <c r="D7509" s="2" t="s">
        <v>78</v>
      </c>
      <c r="F7509" s="4" t="s">
        <v>4914</v>
      </c>
      <c r="G7509" s="1" t="b">
        <f t="shared" ca="1" si="122"/>
        <v>1</v>
      </c>
      <c r="H7509" s="1505" t="str" cm="1">
        <f t="array" aca="1" ref="H7509" ca="1">IF(I7509&lt;&gt;"",INDIRECT("'"&amp;I7509&amp;"'!"&amp;J7509),"")</f>
        <v/>
      </c>
      <c r="I7509" s="1510"/>
      <c r="J7509" s="1506"/>
      <c r="K7509" s="4"/>
    </row>
    <row r="7510" spans="1:11" ht="15">
      <c r="A7510" s="5">
        <f t="shared" si="123"/>
        <v>7451</v>
      </c>
      <c r="B7510" s="721"/>
      <c r="D7510" s="2" t="s">
        <v>78</v>
      </c>
      <c r="F7510" s="4" t="s">
        <v>4914</v>
      </c>
      <c r="G7510" s="1" t="b">
        <f t="shared" ca="1" si="122"/>
        <v>1</v>
      </c>
      <c r="H7510" s="1505" t="str" cm="1">
        <f t="array" aca="1" ref="H7510" ca="1">IF(I7510&lt;&gt;"",INDIRECT("'"&amp;I7510&amp;"'!"&amp;J7510),"")</f>
        <v/>
      </c>
      <c r="I7510" s="1510"/>
      <c r="J7510" s="1506"/>
      <c r="K7510" s="4"/>
    </row>
    <row r="7511" spans="1:11" ht="15">
      <c r="A7511" s="5">
        <f t="shared" si="123"/>
        <v>7452</v>
      </c>
      <c r="B7511" s="721"/>
      <c r="D7511" s="2" t="s">
        <v>78</v>
      </c>
      <c r="F7511" s="4" t="s">
        <v>4914</v>
      </c>
      <c r="G7511" s="1" t="b">
        <f t="shared" ca="1" si="122"/>
        <v>1</v>
      </c>
      <c r="H7511" s="1505" t="str" cm="1">
        <f t="array" aca="1" ref="H7511" ca="1">IF(I7511&lt;&gt;"",INDIRECT("'"&amp;I7511&amp;"'!"&amp;J7511),"")</f>
        <v/>
      </c>
      <c r="I7511" s="1510"/>
      <c r="J7511" s="1506"/>
      <c r="K7511" s="4"/>
    </row>
    <row r="7512" spans="1:11" ht="15">
      <c r="A7512" s="5">
        <f t="shared" si="123"/>
        <v>7453</v>
      </c>
      <c r="B7512" s="721"/>
      <c r="D7512" s="2" t="s">
        <v>78</v>
      </c>
      <c r="F7512" s="4" t="s">
        <v>4914</v>
      </c>
      <c r="G7512" s="1" t="b">
        <f t="shared" ca="1" si="122"/>
        <v>1</v>
      </c>
      <c r="H7512" s="1505" t="str" cm="1">
        <f t="array" aca="1" ref="H7512" ca="1">IF(I7512&lt;&gt;"",INDIRECT("'"&amp;I7512&amp;"'!"&amp;J7512),"")</f>
        <v/>
      </c>
      <c r="I7512" s="1510"/>
      <c r="J7512" s="1506"/>
      <c r="K7512" s="4"/>
    </row>
    <row r="7513" spans="1:11" ht="15">
      <c r="A7513" s="5">
        <f t="shared" si="123"/>
        <v>7454</v>
      </c>
      <c r="B7513" s="721"/>
      <c r="D7513" s="2" t="s">
        <v>78</v>
      </c>
      <c r="F7513" s="4" t="s">
        <v>4914</v>
      </c>
      <c r="G7513" s="1" t="b">
        <f t="shared" ca="1" si="122"/>
        <v>1</v>
      </c>
      <c r="H7513" s="1505" t="str" cm="1">
        <f t="array" aca="1" ref="H7513" ca="1">IF(I7513&lt;&gt;"",INDIRECT("'"&amp;I7513&amp;"'!"&amp;J7513),"")</f>
        <v/>
      </c>
      <c r="I7513" s="1510"/>
      <c r="J7513" s="1506"/>
      <c r="K7513" s="4"/>
    </row>
    <row r="7514" spans="1:11" ht="15">
      <c r="A7514" s="5">
        <f t="shared" si="123"/>
        <v>7455</v>
      </c>
      <c r="B7514" s="721"/>
      <c r="D7514" s="2" t="s">
        <v>78</v>
      </c>
      <c r="F7514" s="4" t="s">
        <v>4914</v>
      </c>
      <c r="G7514" s="1" t="b">
        <f t="shared" ca="1" si="122"/>
        <v>1</v>
      </c>
      <c r="H7514" s="1505" t="str" cm="1">
        <f t="array" aca="1" ref="H7514" ca="1">IF(I7514&lt;&gt;"",INDIRECT("'"&amp;I7514&amp;"'!"&amp;J7514),"")</f>
        <v/>
      </c>
      <c r="I7514" s="1510"/>
      <c r="J7514" s="1506"/>
      <c r="K7514" s="4"/>
    </row>
    <row r="7515" spans="1:11" ht="15">
      <c r="A7515" s="5">
        <f t="shared" si="123"/>
        <v>7456</v>
      </c>
      <c r="B7515" s="721"/>
      <c r="D7515" s="2" t="s">
        <v>78</v>
      </c>
      <c r="F7515" s="4" t="s">
        <v>4914</v>
      </c>
      <c r="G7515" s="1" t="b">
        <f t="shared" ca="1" si="122"/>
        <v>1</v>
      </c>
      <c r="H7515" s="1505" t="str" cm="1">
        <f t="array" aca="1" ref="H7515" ca="1">IF(I7515&lt;&gt;"",INDIRECT("'"&amp;I7515&amp;"'!"&amp;J7515),"")</f>
        <v/>
      </c>
      <c r="I7515" s="1510"/>
      <c r="J7515" s="1506"/>
      <c r="K7515" s="4"/>
    </row>
    <row r="7516" spans="1:11" ht="15">
      <c r="A7516" s="5">
        <f t="shared" si="123"/>
        <v>7457</v>
      </c>
      <c r="B7516" s="721"/>
      <c r="D7516" s="2" t="s">
        <v>78</v>
      </c>
      <c r="F7516" s="4" t="s">
        <v>4914</v>
      </c>
      <c r="G7516" s="1" t="b">
        <f t="shared" ca="1" si="122"/>
        <v>1</v>
      </c>
      <c r="H7516" s="1505" t="str" cm="1">
        <f t="array" aca="1" ref="H7516" ca="1">IF(I7516&lt;&gt;"",INDIRECT("'"&amp;I7516&amp;"'!"&amp;J7516),"")</f>
        <v/>
      </c>
      <c r="I7516" s="1510"/>
      <c r="J7516" s="1506"/>
      <c r="K7516" s="4"/>
    </row>
    <row r="7517" spans="1:11" ht="15">
      <c r="A7517" s="5">
        <f t="shared" si="123"/>
        <v>7458</v>
      </c>
      <c r="B7517" s="721"/>
      <c r="D7517" s="2" t="s">
        <v>78</v>
      </c>
      <c r="F7517" s="4" t="s">
        <v>4914</v>
      </c>
      <c r="G7517" s="1" t="b">
        <f t="shared" ca="1" si="122"/>
        <v>1</v>
      </c>
      <c r="H7517" s="1505" t="str" cm="1">
        <f t="array" aca="1" ref="H7517" ca="1">IF(I7517&lt;&gt;"",INDIRECT("'"&amp;I7517&amp;"'!"&amp;J7517),"")</f>
        <v/>
      </c>
      <c r="I7517" s="1510"/>
      <c r="J7517" s="1506"/>
      <c r="K7517" s="4"/>
    </row>
    <row r="7518" spans="1:11" ht="15">
      <c r="A7518" s="5">
        <f t="shared" si="123"/>
        <v>7459</v>
      </c>
      <c r="B7518" s="721"/>
      <c r="D7518" s="2" t="s">
        <v>78</v>
      </c>
      <c r="F7518" s="4" t="s">
        <v>4914</v>
      </c>
      <c r="G7518" s="1" t="b">
        <f t="shared" ca="1" si="122"/>
        <v>1</v>
      </c>
      <c r="H7518" s="1505" t="str" cm="1">
        <f t="array" aca="1" ref="H7518" ca="1">IF(I7518&lt;&gt;"",INDIRECT("'"&amp;I7518&amp;"'!"&amp;J7518),"")</f>
        <v/>
      </c>
      <c r="I7518" s="1510"/>
      <c r="J7518" s="1506"/>
      <c r="K7518" s="4"/>
    </row>
    <row r="7519" spans="1:11" ht="15">
      <c r="A7519" s="5">
        <f t="shared" si="123"/>
        <v>7460</v>
      </c>
      <c r="B7519" s="721"/>
      <c r="D7519" s="2" t="s">
        <v>78</v>
      </c>
      <c r="F7519" s="4" t="s">
        <v>4914</v>
      </c>
      <c r="G7519" s="1" t="b">
        <f t="shared" ca="1" si="122"/>
        <v>1</v>
      </c>
      <c r="H7519" s="1505" t="str" cm="1">
        <f t="array" aca="1" ref="H7519" ca="1">IF(I7519&lt;&gt;"",INDIRECT("'"&amp;I7519&amp;"'!"&amp;J7519),"")</f>
        <v/>
      </c>
      <c r="I7519" s="1510"/>
      <c r="J7519" s="1506"/>
      <c r="K7519" s="4"/>
    </row>
    <row r="7520" spans="1:11" ht="15">
      <c r="A7520" s="5">
        <f t="shared" si="123"/>
        <v>7461</v>
      </c>
      <c r="B7520" s="721"/>
      <c r="D7520" s="2" t="s">
        <v>78</v>
      </c>
      <c r="F7520" s="4" t="s">
        <v>4914</v>
      </c>
      <c r="G7520" s="1" t="b">
        <f t="shared" ref="G7520:G7583" ca="1" si="124">H7520=B7520</f>
        <v>1</v>
      </c>
      <c r="H7520" s="1505" t="str" cm="1">
        <f t="array" aca="1" ref="H7520" ca="1">IF(I7520&lt;&gt;"",INDIRECT("'"&amp;I7520&amp;"'!"&amp;J7520),"")</f>
        <v/>
      </c>
      <c r="I7520" s="1510"/>
      <c r="J7520" s="1506"/>
      <c r="K7520" s="4"/>
    </row>
    <row r="7521" spans="1:11" ht="15">
      <c r="A7521" s="5">
        <f t="shared" si="123"/>
        <v>7462</v>
      </c>
      <c r="B7521" s="721"/>
      <c r="D7521" s="2" t="s">
        <v>78</v>
      </c>
      <c r="F7521" s="4" t="s">
        <v>4914</v>
      </c>
      <c r="G7521" s="1" t="b">
        <f t="shared" ca="1" si="124"/>
        <v>1</v>
      </c>
      <c r="H7521" s="1505" t="str" cm="1">
        <f t="array" aca="1" ref="H7521" ca="1">IF(I7521&lt;&gt;"",INDIRECT("'"&amp;I7521&amp;"'!"&amp;J7521),"")</f>
        <v/>
      </c>
      <c r="I7521" s="1510"/>
      <c r="J7521" s="1506"/>
      <c r="K7521" s="4"/>
    </row>
    <row r="7522" spans="1:11" ht="15">
      <c r="A7522" s="5">
        <f t="shared" si="123"/>
        <v>7463</v>
      </c>
      <c r="B7522" s="721"/>
      <c r="D7522" s="2" t="s">
        <v>78</v>
      </c>
      <c r="F7522" s="4" t="s">
        <v>4914</v>
      </c>
      <c r="G7522" s="1" t="b">
        <f t="shared" ca="1" si="124"/>
        <v>1</v>
      </c>
      <c r="H7522" s="1505" t="str" cm="1">
        <f t="array" aca="1" ref="H7522" ca="1">IF(I7522&lt;&gt;"",INDIRECT("'"&amp;I7522&amp;"'!"&amp;J7522),"")</f>
        <v/>
      </c>
      <c r="I7522" s="1510"/>
      <c r="J7522" s="1506"/>
      <c r="K7522" s="4"/>
    </row>
    <row r="7523" spans="1:11" ht="15">
      <c r="A7523" s="5">
        <f t="shared" si="123"/>
        <v>7464</v>
      </c>
      <c r="B7523" s="721"/>
      <c r="D7523" s="2" t="s">
        <v>78</v>
      </c>
      <c r="F7523" s="4" t="s">
        <v>4914</v>
      </c>
      <c r="G7523" s="1" t="b">
        <f t="shared" ca="1" si="124"/>
        <v>1</v>
      </c>
      <c r="H7523" s="1505" t="str" cm="1">
        <f t="array" aca="1" ref="H7523" ca="1">IF(I7523&lt;&gt;"",INDIRECT("'"&amp;I7523&amp;"'!"&amp;J7523),"")</f>
        <v/>
      </c>
      <c r="I7523" s="1510"/>
      <c r="J7523" s="1506"/>
      <c r="K7523" s="4"/>
    </row>
    <row r="7524" spans="1:11" ht="15">
      <c r="A7524" s="5">
        <f t="shared" si="123"/>
        <v>7465</v>
      </c>
      <c r="B7524" s="721"/>
      <c r="D7524" s="2" t="s">
        <v>78</v>
      </c>
      <c r="F7524" s="4" t="s">
        <v>4914</v>
      </c>
      <c r="G7524" s="1" t="b">
        <f t="shared" ca="1" si="124"/>
        <v>1</v>
      </c>
      <c r="H7524" s="1505" t="str" cm="1">
        <f t="array" aca="1" ref="H7524" ca="1">IF(I7524&lt;&gt;"",INDIRECT("'"&amp;I7524&amp;"'!"&amp;J7524),"")</f>
        <v/>
      </c>
      <c r="I7524" s="1510"/>
      <c r="J7524" s="1506"/>
      <c r="K7524" s="4"/>
    </row>
    <row r="7525" spans="1:11" ht="15">
      <c r="A7525" s="5">
        <f t="shared" si="123"/>
        <v>7466</v>
      </c>
      <c r="B7525" s="721"/>
      <c r="D7525" s="2" t="s">
        <v>78</v>
      </c>
      <c r="F7525" s="4" t="s">
        <v>4914</v>
      </c>
      <c r="G7525" s="1" t="b">
        <f t="shared" ca="1" si="124"/>
        <v>1</v>
      </c>
      <c r="H7525" s="1505" t="str" cm="1">
        <f t="array" aca="1" ref="H7525" ca="1">IF(I7525&lt;&gt;"",INDIRECT("'"&amp;I7525&amp;"'!"&amp;J7525),"")</f>
        <v/>
      </c>
      <c r="I7525" s="1510"/>
      <c r="J7525" s="1506"/>
      <c r="K7525" s="4"/>
    </row>
    <row r="7526" spans="1:11" ht="15">
      <c r="A7526" s="5">
        <f t="shared" si="123"/>
        <v>7467</v>
      </c>
      <c r="B7526" s="721"/>
      <c r="D7526" s="2" t="s">
        <v>78</v>
      </c>
      <c r="F7526" s="4" t="s">
        <v>4914</v>
      </c>
      <c r="G7526" s="1" t="b">
        <f t="shared" ca="1" si="124"/>
        <v>1</v>
      </c>
      <c r="H7526" s="1505" t="str" cm="1">
        <f t="array" aca="1" ref="H7526" ca="1">IF(I7526&lt;&gt;"",INDIRECT("'"&amp;I7526&amp;"'!"&amp;J7526),"")</f>
        <v/>
      </c>
      <c r="I7526" s="1510"/>
      <c r="J7526" s="1506"/>
      <c r="K7526" s="4"/>
    </row>
    <row r="7527" spans="1:11" ht="15">
      <c r="A7527" s="5">
        <f t="shared" si="123"/>
        <v>7468</v>
      </c>
      <c r="B7527" s="721"/>
      <c r="D7527" s="2" t="s">
        <v>78</v>
      </c>
      <c r="F7527" s="4" t="s">
        <v>4914</v>
      </c>
      <c r="G7527" s="1" t="b">
        <f t="shared" ca="1" si="124"/>
        <v>1</v>
      </c>
      <c r="H7527" s="1505" t="str" cm="1">
        <f t="array" aca="1" ref="H7527" ca="1">IF(I7527&lt;&gt;"",INDIRECT("'"&amp;I7527&amp;"'!"&amp;J7527),"")</f>
        <v/>
      </c>
      <c r="I7527" s="1510"/>
      <c r="J7527" s="1506"/>
      <c r="K7527" s="4"/>
    </row>
    <row r="7528" spans="1:11" ht="15">
      <c r="A7528" s="5">
        <f t="shared" si="123"/>
        <v>7469</v>
      </c>
      <c r="B7528" s="721"/>
      <c r="D7528" s="2" t="s">
        <v>78</v>
      </c>
      <c r="F7528" s="4" t="s">
        <v>4914</v>
      </c>
      <c r="G7528" s="1" t="b">
        <f t="shared" ca="1" si="124"/>
        <v>1</v>
      </c>
      <c r="H7528" s="1505" t="str" cm="1">
        <f t="array" aca="1" ref="H7528" ca="1">IF(I7528&lt;&gt;"",INDIRECT("'"&amp;I7528&amp;"'!"&amp;J7528),"")</f>
        <v/>
      </c>
      <c r="I7528" s="1510"/>
      <c r="J7528" s="1506"/>
      <c r="K7528" s="4"/>
    </row>
    <row r="7529" spans="1:11" ht="15">
      <c r="A7529" s="5">
        <f t="shared" si="123"/>
        <v>7470</v>
      </c>
      <c r="B7529" s="721"/>
      <c r="D7529" s="2" t="s">
        <v>78</v>
      </c>
      <c r="F7529" s="4" t="s">
        <v>4914</v>
      </c>
      <c r="G7529" s="1" t="b">
        <f t="shared" ca="1" si="124"/>
        <v>1</v>
      </c>
      <c r="H7529" s="1505" t="str" cm="1">
        <f t="array" aca="1" ref="H7529" ca="1">IF(I7529&lt;&gt;"",INDIRECT("'"&amp;I7529&amp;"'!"&amp;J7529),"")</f>
        <v/>
      </c>
      <c r="I7529" s="1510"/>
      <c r="J7529" s="1506"/>
      <c r="K7529" s="4"/>
    </row>
    <row r="7530" spans="1:11" ht="15">
      <c r="A7530" s="5">
        <f t="shared" si="123"/>
        <v>7471</v>
      </c>
      <c r="B7530" s="721"/>
      <c r="D7530" s="2" t="s">
        <v>78</v>
      </c>
      <c r="F7530" s="4" t="s">
        <v>4914</v>
      </c>
      <c r="G7530" s="1" t="b">
        <f t="shared" ca="1" si="124"/>
        <v>1</v>
      </c>
      <c r="H7530" s="1505" t="str" cm="1">
        <f t="array" aca="1" ref="H7530" ca="1">IF(I7530&lt;&gt;"",INDIRECT("'"&amp;I7530&amp;"'!"&amp;J7530),"")</f>
        <v/>
      </c>
      <c r="I7530" s="1510"/>
      <c r="J7530" s="1506"/>
      <c r="K7530" s="4"/>
    </row>
    <row r="7531" spans="1:11" ht="15">
      <c r="A7531" s="5">
        <f t="shared" si="123"/>
        <v>7472</v>
      </c>
      <c r="B7531" s="721"/>
      <c r="D7531" s="2" t="s">
        <v>78</v>
      </c>
      <c r="F7531" s="4" t="s">
        <v>4914</v>
      </c>
      <c r="G7531" s="1" t="b">
        <f t="shared" ca="1" si="124"/>
        <v>1</v>
      </c>
      <c r="H7531" s="1505" t="str" cm="1">
        <f t="array" aca="1" ref="H7531" ca="1">IF(I7531&lt;&gt;"",INDIRECT("'"&amp;I7531&amp;"'!"&amp;J7531),"")</f>
        <v/>
      </c>
      <c r="I7531" s="1510"/>
      <c r="J7531" s="1506"/>
      <c r="K7531" s="4"/>
    </row>
    <row r="7532" spans="1:11" ht="15">
      <c r="A7532" s="5">
        <f t="shared" si="123"/>
        <v>7473</v>
      </c>
      <c r="B7532" s="721"/>
      <c r="D7532" s="2" t="s">
        <v>78</v>
      </c>
      <c r="F7532" s="4" t="s">
        <v>4914</v>
      </c>
      <c r="G7532" s="1" t="b">
        <f t="shared" ca="1" si="124"/>
        <v>1</v>
      </c>
      <c r="H7532" s="1505" t="str" cm="1">
        <f t="array" aca="1" ref="H7532" ca="1">IF(I7532&lt;&gt;"",INDIRECT("'"&amp;I7532&amp;"'!"&amp;J7532),"")</f>
        <v/>
      </c>
      <c r="I7532" s="1510"/>
      <c r="J7532" s="1506"/>
      <c r="K7532" s="4"/>
    </row>
    <row r="7533" spans="1:11" ht="15">
      <c r="A7533" s="5">
        <f t="shared" si="123"/>
        <v>7474</v>
      </c>
      <c r="B7533" s="721"/>
      <c r="D7533" s="2" t="s">
        <v>78</v>
      </c>
      <c r="F7533" s="4" t="s">
        <v>4914</v>
      </c>
      <c r="G7533" s="1" t="b">
        <f t="shared" ca="1" si="124"/>
        <v>1</v>
      </c>
      <c r="H7533" s="1505" t="str" cm="1">
        <f t="array" aca="1" ref="H7533" ca="1">IF(I7533&lt;&gt;"",INDIRECT("'"&amp;I7533&amp;"'!"&amp;J7533),"")</f>
        <v/>
      </c>
      <c r="I7533" s="1510"/>
      <c r="J7533" s="1506"/>
      <c r="K7533" s="4"/>
    </row>
    <row r="7534" spans="1:11" ht="15">
      <c r="A7534" s="5">
        <f t="shared" si="123"/>
        <v>7475</v>
      </c>
      <c r="B7534" s="721"/>
      <c r="D7534" s="2" t="s">
        <v>78</v>
      </c>
      <c r="F7534" s="4" t="s">
        <v>4914</v>
      </c>
      <c r="G7534" s="1" t="b">
        <f t="shared" ca="1" si="124"/>
        <v>1</v>
      </c>
      <c r="H7534" s="1505" t="str" cm="1">
        <f t="array" aca="1" ref="H7534" ca="1">IF(I7534&lt;&gt;"",INDIRECT("'"&amp;I7534&amp;"'!"&amp;J7534),"")</f>
        <v/>
      </c>
      <c r="I7534" s="1510"/>
      <c r="J7534" s="1506"/>
      <c r="K7534" s="4"/>
    </row>
    <row r="7535" spans="1:11" ht="15">
      <c r="A7535" s="5">
        <f t="shared" si="123"/>
        <v>7476</v>
      </c>
      <c r="B7535" s="721"/>
      <c r="D7535" s="2" t="s">
        <v>78</v>
      </c>
      <c r="F7535" s="4" t="s">
        <v>4914</v>
      </c>
      <c r="G7535" s="1" t="b">
        <f t="shared" ca="1" si="124"/>
        <v>1</v>
      </c>
      <c r="H7535" s="1505" t="str" cm="1">
        <f t="array" aca="1" ref="H7535" ca="1">IF(I7535&lt;&gt;"",INDIRECT("'"&amp;I7535&amp;"'!"&amp;J7535),"")</f>
        <v/>
      </c>
      <c r="I7535" s="1510"/>
      <c r="J7535" s="1506"/>
      <c r="K7535" s="4"/>
    </row>
    <row r="7536" spans="1:11" ht="15">
      <c r="A7536" s="5">
        <f t="shared" si="123"/>
        <v>7477</v>
      </c>
      <c r="B7536" s="721"/>
      <c r="D7536" s="2" t="s">
        <v>78</v>
      </c>
      <c r="F7536" s="4" t="s">
        <v>4914</v>
      </c>
      <c r="G7536" s="1" t="b">
        <f t="shared" ca="1" si="124"/>
        <v>1</v>
      </c>
      <c r="H7536" s="1505" t="str" cm="1">
        <f t="array" aca="1" ref="H7536" ca="1">IF(I7536&lt;&gt;"",INDIRECT("'"&amp;I7536&amp;"'!"&amp;J7536),"")</f>
        <v/>
      </c>
      <c r="I7536" s="1510"/>
      <c r="J7536" s="1506"/>
      <c r="K7536" s="4"/>
    </row>
    <row r="7537" spans="1:11" ht="15">
      <c r="A7537" s="5">
        <f t="shared" si="123"/>
        <v>7478</v>
      </c>
      <c r="B7537" s="721"/>
      <c r="D7537" s="2" t="s">
        <v>78</v>
      </c>
      <c r="F7537" s="4" t="s">
        <v>4914</v>
      </c>
      <c r="G7537" s="1" t="b">
        <f t="shared" ca="1" si="124"/>
        <v>1</v>
      </c>
      <c r="H7537" s="1505" t="str" cm="1">
        <f t="array" aca="1" ref="H7537" ca="1">IF(I7537&lt;&gt;"",INDIRECT("'"&amp;I7537&amp;"'!"&amp;J7537),"")</f>
        <v/>
      </c>
      <c r="I7537" s="1510"/>
      <c r="J7537" s="1506"/>
      <c r="K7537" s="4"/>
    </row>
    <row r="7538" spans="1:11" ht="15">
      <c r="A7538" s="5">
        <f t="shared" si="123"/>
        <v>7479</v>
      </c>
      <c r="B7538" s="721"/>
      <c r="D7538" s="2" t="s">
        <v>78</v>
      </c>
      <c r="F7538" s="4" t="s">
        <v>4914</v>
      </c>
      <c r="G7538" s="1" t="b">
        <f t="shared" ca="1" si="124"/>
        <v>1</v>
      </c>
      <c r="H7538" s="1505" t="str" cm="1">
        <f t="array" aca="1" ref="H7538" ca="1">IF(I7538&lt;&gt;"",INDIRECT("'"&amp;I7538&amp;"'!"&amp;J7538),"")</f>
        <v/>
      </c>
      <c r="I7538" s="1510"/>
      <c r="J7538" s="1506"/>
      <c r="K7538" s="4"/>
    </row>
    <row r="7539" spans="1:11" ht="15">
      <c r="A7539" s="5">
        <f t="shared" si="123"/>
        <v>7480</v>
      </c>
      <c r="B7539" s="721"/>
      <c r="D7539" s="2" t="s">
        <v>78</v>
      </c>
      <c r="F7539" s="4" t="s">
        <v>4914</v>
      </c>
      <c r="G7539" s="1" t="b">
        <f t="shared" ca="1" si="124"/>
        <v>1</v>
      </c>
      <c r="H7539" s="1505" t="str" cm="1">
        <f t="array" aca="1" ref="H7539" ca="1">IF(I7539&lt;&gt;"",INDIRECT("'"&amp;I7539&amp;"'!"&amp;J7539),"")</f>
        <v/>
      </c>
      <c r="I7539" s="1510"/>
      <c r="J7539" s="1506"/>
      <c r="K7539" s="4"/>
    </row>
    <row r="7540" spans="1:11" ht="15">
      <c r="A7540" s="5">
        <f t="shared" si="123"/>
        <v>7481</v>
      </c>
      <c r="B7540" s="721"/>
      <c r="D7540" s="2" t="s">
        <v>78</v>
      </c>
      <c r="F7540" s="4" t="s">
        <v>4914</v>
      </c>
      <c r="G7540" s="1" t="b">
        <f t="shared" ca="1" si="124"/>
        <v>1</v>
      </c>
      <c r="H7540" s="1505" t="str" cm="1">
        <f t="array" aca="1" ref="H7540" ca="1">IF(I7540&lt;&gt;"",INDIRECT("'"&amp;I7540&amp;"'!"&amp;J7540),"")</f>
        <v/>
      </c>
      <c r="I7540" s="1510"/>
      <c r="J7540" s="1506"/>
      <c r="K7540" s="4"/>
    </row>
    <row r="7541" spans="1:11" ht="15">
      <c r="A7541" s="5">
        <f t="shared" si="123"/>
        <v>7482</v>
      </c>
      <c r="B7541" s="721"/>
      <c r="D7541" s="2" t="s">
        <v>78</v>
      </c>
      <c r="F7541" s="4" t="s">
        <v>4914</v>
      </c>
      <c r="G7541" s="1" t="b">
        <f t="shared" ca="1" si="124"/>
        <v>1</v>
      </c>
      <c r="H7541" s="1505" t="str" cm="1">
        <f t="array" aca="1" ref="H7541" ca="1">IF(I7541&lt;&gt;"",INDIRECT("'"&amp;I7541&amp;"'!"&amp;J7541),"")</f>
        <v/>
      </c>
      <c r="I7541" s="1510"/>
      <c r="J7541" s="1506"/>
      <c r="K7541" s="4"/>
    </row>
    <row r="7542" spans="1:11" ht="15">
      <c r="A7542" s="5">
        <f t="shared" si="123"/>
        <v>7483</v>
      </c>
      <c r="B7542" s="721"/>
      <c r="D7542" s="2" t="s">
        <v>78</v>
      </c>
      <c r="F7542" s="4" t="s">
        <v>4914</v>
      </c>
      <c r="G7542" s="1" t="b">
        <f t="shared" ca="1" si="124"/>
        <v>1</v>
      </c>
      <c r="H7542" s="1505" t="str" cm="1">
        <f t="array" aca="1" ref="H7542" ca="1">IF(I7542&lt;&gt;"",INDIRECT("'"&amp;I7542&amp;"'!"&amp;J7542),"")</f>
        <v/>
      </c>
      <c r="I7542" s="1510"/>
      <c r="J7542" s="1506"/>
      <c r="K7542" s="4"/>
    </row>
    <row r="7543" spans="1:11" ht="15">
      <c r="A7543" s="5">
        <f t="shared" si="123"/>
        <v>7484</v>
      </c>
      <c r="B7543" s="721"/>
      <c r="D7543" s="2" t="s">
        <v>78</v>
      </c>
      <c r="F7543" s="4" t="s">
        <v>4914</v>
      </c>
      <c r="G7543" s="1" t="b">
        <f t="shared" ca="1" si="124"/>
        <v>1</v>
      </c>
      <c r="H7543" s="1505" t="str" cm="1">
        <f t="array" aca="1" ref="H7543" ca="1">IF(I7543&lt;&gt;"",INDIRECT("'"&amp;I7543&amp;"'!"&amp;J7543),"")</f>
        <v/>
      </c>
      <c r="I7543" s="1510"/>
      <c r="J7543" s="1506"/>
      <c r="K7543" s="4"/>
    </row>
    <row r="7544" spans="1:11" ht="15">
      <c r="A7544" s="5">
        <f t="shared" si="123"/>
        <v>7485</v>
      </c>
      <c r="B7544" s="721"/>
      <c r="D7544" s="2" t="s">
        <v>78</v>
      </c>
      <c r="F7544" s="4" t="s">
        <v>4914</v>
      </c>
      <c r="G7544" s="1" t="b">
        <f t="shared" ca="1" si="124"/>
        <v>1</v>
      </c>
      <c r="H7544" s="1505" t="str" cm="1">
        <f t="array" aca="1" ref="H7544" ca="1">IF(I7544&lt;&gt;"",INDIRECT("'"&amp;I7544&amp;"'!"&amp;J7544),"")</f>
        <v/>
      </c>
      <c r="I7544" s="1510"/>
      <c r="J7544" s="1506"/>
      <c r="K7544" s="4"/>
    </row>
    <row r="7545" spans="1:11" ht="15">
      <c r="A7545" s="5">
        <f t="shared" si="123"/>
        <v>7486</v>
      </c>
      <c r="B7545" s="721"/>
      <c r="D7545" s="2" t="s">
        <v>78</v>
      </c>
      <c r="F7545" s="4" t="s">
        <v>4914</v>
      </c>
      <c r="G7545" s="1" t="b">
        <f t="shared" ca="1" si="124"/>
        <v>1</v>
      </c>
      <c r="H7545" s="1505" t="str" cm="1">
        <f t="array" aca="1" ref="H7545" ca="1">IF(I7545&lt;&gt;"",INDIRECT("'"&amp;I7545&amp;"'!"&amp;J7545),"")</f>
        <v/>
      </c>
      <c r="I7545" s="1510"/>
      <c r="J7545" s="1506"/>
      <c r="K7545" s="4"/>
    </row>
    <row r="7546" spans="1:11" ht="15">
      <c r="A7546" s="5">
        <f t="shared" si="123"/>
        <v>7487</v>
      </c>
      <c r="B7546" s="721"/>
      <c r="D7546" s="2" t="s">
        <v>78</v>
      </c>
      <c r="F7546" s="4" t="s">
        <v>4914</v>
      </c>
      <c r="G7546" s="1" t="b">
        <f t="shared" ca="1" si="124"/>
        <v>1</v>
      </c>
      <c r="H7546" s="1505" t="str" cm="1">
        <f t="array" aca="1" ref="H7546" ca="1">IF(I7546&lt;&gt;"",INDIRECT("'"&amp;I7546&amp;"'!"&amp;J7546),"")</f>
        <v/>
      </c>
      <c r="I7546" s="1510"/>
      <c r="J7546" s="1506"/>
      <c r="K7546" s="4"/>
    </row>
    <row r="7547" spans="1:11" ht="15">
      <c r="A7547" s="5">
        <f t="shared" si="123"/>
        <v>7488</v>
      </c>
      <c r="B7547" s="721"/>
      <c r="D7547" s="2" t="s">
        <v>78</v>
      </c>
      <c r="F7547" s="4" t="s">
        <v>4914</v>
      </c>
      <c r="G7547" s="1" t="b">
        <f t="shared" ca="1" si="124"/>
        <v>1</v>
      </c>
      <c r="H7547" s="1505" t="str" cm="1">
        <f t="array" aca="1" ref="H7547" ca="1">IF(I7547&lt;&gt;"",INDIRECT("'"&amp;I7547&amp;"'!"&amp;J7547),"")</f>
        <v/>
      </c>
      <c r="I7547" s="1510"/>
      <c r="J7547" s="1506"/>
      <c r="K7547" s="4"/>
    </row>
    <row r="7548" spans="1:11" ht="15">
      <c r="A7548" s="5">
        <f t="shared" si="123"/>
        <v>7489</v>
      </c>
      <c r="B7548" s="721"/>
      <c r="D7548" s="2" t="s">
        <v>78</v>
      </c>
      <c r="F7548" s="4" t="s">
        <v>4914</v>
      </c>
      <c r="G7548" s="1" t="b">
        <f t="shared" ca="1" si="124"/>
        <v>1</v>
      </c>
      <c r="H7548" s="1505" t="str" cm="1">
        <f t="array" aca="1" ref="H7548" ca="1">IF(I7548&lt;&gt;"",INDIRECT("'"&amp;I7548&amp;"'!"&amp;J7548),"")</f>
        <v/>
      </c>
      <c r="I7548" s="1510"/>
      <c r="J7548" s="1506"/>
      <c r="K7548" s="4"/>
    </row>
    <row r="7549" spans="1:11" ht="15">
      <c r="A7549" s="5">
        <f t="shared" si="123"/>
        <v>7490</v>
      </c>
      <c r="B7549" s="721"/>
      <c r="D7549" s="2" t="s">
        <v>78</v>
      </c>
      <c r="F7549" s="4" t="s">
        <v>4914</v>
      </c>
      <c r="G7549" s="1" t="b">
        <f t="shared" ca="1" si="124"/>
        <v>1</v>
      </c>
      <c r="H7549" s="1505" t="str" cm="1">
        <f t="array" aca="1" ref="H7549" ca="1">IF(I7549&lt;&gt;"",INDIRECT("'"&amp;I7549&amp;"'!"&amp;J7549),"")</f>
        <v/>
      </c>
      <c r="I7549" s="1510"/>
      <c r="J7549" s="1506"/>
      <c r="K7549" s="4"/>
    </row>
    <row r="7550" spans="1:11" ht="15">
      <c r="A7550" s="5">
        <f t="shared" si="123"/>
        <v>7491</v>
      </c>
      <c r="B7550" s="721"/>
      <c r="D7550" s="2" t="s">
        <v>78</v>
      </c>
      <c r="F7550" s="4" t="s">
        <v>4914</v>
      </c>
      <c r="G7550" s="1" t="b">
        <f t="shared" ca="1" si="124"/>
        <v>1</v>
      </c>
      <c r="H7550" s="1505" t="str" cm="1">
        <f t="array" aca="1" ref="H7550" ca="1">IF(I7550&lt;&gt;"",INDIRECT("'"&amp;I7550&amp;"'!"&amp;J7550),"")</f>
        <v/>
      </c>
      <c r="I7550" s="1510"/>
      <c r="J7550" s="1506"/>
      <c r="K7550" s="4"/>
    </row>
    <row r="7551" spans="1:11" ht="15">
      <c r="A7551" s="5">
        <f t="shared" si="123"/>
        <v>7492</v>
      </c>
      <c r="B7551" s="721"/>
      <c r="D7551" s="2" t="s">
        <v>78</v>
      </c>
      <c r="F7551" s="4" t="s">
        <v>4914</v>
      </c>
      <c r="G7551" s="1" t="b">
        <f t="shared" ca="1" si="124"/>
        <v>1</v>
      </c>
      <c r="H7551" s="1505" t="str" cm="1">
        <f t="array" aca="1" ref="H7551" ca="1">IF(I7551&lt;&gt;"",INDIRECT("'"&amp;I7551&amp;"'!"&amp;J7551),"")</f>
        <v/>
      </c>
      <c r="I7551" s="1510"/>
      <c r="J7551" s="1506"/>
      <c r="K7551" s="4"/>
    </row>
    <row r="7552" spans="1:11" ht="15">
      <c r="A7552" s="5">
        <f t="shared" si="123"/>
        <v>7493</v>
      </c>
      <c r="B7552" s="721"/>
      <c r="D7552" s="2" t="s">
        <v>78</v>
      </c>
      <c r="F7552" s="4" t="s">
        <v>4914</v>
      </c>
      <c r="G7552" s="1" t="b">
        <f t="shared" ca="1" si="124"/>
        <v>1</v>
      </c>
      <c r="H7552" s="1505" t="str" cm="1">
        <f t="array" aca="1" ref="H7552" ca="1">IF(I7552&lt;&gt;"",INDIRECT("'"&amp;I7552&amp;"'!"&amp;J7552),"")</f>
        <v/>
      </c>
      <c r="I7552" s="1510"/>
      <c r="J7552" s="1506"/>
      <c r="K7552" s="4"/>
    </row>
    <row r="7553" spans="1:11" ht="15">
      <c r="A7553" s="5">
        <f t="shared" si="123"/>
        <v>7494</v>
      </c>
      <c r="B7553" s="721"/>
      <c r="D7553" s="2" t="s">
        <v>78</v>
      </c>
      <c r="F7553" s="4" t="s">
        <v>4914</v>
      </c>
      <c r="G7553" s="1" t="b">
        <f t="shared" ca="1" si="124"/>
        <v>1</v>
      </c>
      <c r="H7553" s="1505" t="str" cm="1">
        <f t="array" aca="1" ref="H7553" ca="1">IF(I7553&lt;&gt;"",INDIRECT("'"&amp;I7553&amp;"'!"&amp;J7553),"")</f>
        <v/>
      </c>
      <c r="I7553" s="1510"/>
      <c r="J7553" s="1506"/>
      <c r="K7553" s="4"/>
    </row>
    <row r="7554" spans="1:11" ht="15">
      <c r="A7554" s="5">
        <f t="shared" si="123"/>
        <v>7495</v>
      </c>
      <c r="B7554" s="721"/>
      <c r="D7554" s="2" t="s">
        <v>78</v>
      </c>
      <c r="F7554" s="4" t="s">
        <v>4914</v>
      </c>
      <c r="G7554" s="1" t="b">
        <f t="shared" ca="1" si="124"/>
        <v>1</v>
      </c>
      <c r="H7554" s="1505" t="str" cm="1">
        <f t="array" aca="1" ref="H7554" ca="1">IF(I7554&lt;&gt;"",INDIRECT("'"&amp;I7554&amp;"'!"&amp;J7554),"")</f>
        <v/>
      </c>
      <c r="I7554" s="1510"/>
      <c r="J7554" s="1506"/>
      <c r="K7554" s="4"/>
    </row>
    <row r="7555" spans="1:11" ht="15">
      <c r="A7555" s="5">
        <f t="shared" si="123"/>
        <v>7496</v>
      </c>
      <c r="B7555" s="721"/>
      <c r="D7555" s="2" t="s">
        <v>78</v>
      </c>
      <c r="F7555" s="4" t="s">
        <v>4914</v>
      </c>
      <c r="G7555" s="1" t="b">
        <f t="shared" ca="1" si="124"/>
        <v>1</v>
      </c>
      <c r="H7555" s="1505" t="str" cm="1">
        <f t="array" aca="1" ref="H7555" ca="1">IF(I7555&lt;&gt;"",INDIRECT("'"&amp;I7555&amp;"'!"&amp;J7555),"")</f>
        <v/>
      </c>
      <c r="I7555" s="1510"/>
      <c r="J7555" s="1506"/>
      <c r="K7555" s="4"/>
    </row>
    <row r="7556" spans="1:11" ht="15">
      <c r="A7556" s="5">
        <f t="shared" si="123"/>
        <v>7497</v>
      </c>
      <c r="B7556" s="721"/>
      <c r="D7556" s="2" t="s">
        <v>78</v>
      </c>
      <c r="F7556" s="4" t="s">
        <v>4914</v>
      </c>
      <c r="G7556" s="1" t="b">
        <f t="shared" ca="1" si="124"/>
        <v>1</v>
      </c>
      <c r="H7556" s="1505" t="str" cm="1">
        <f t="array" aca="1" ref="H7556" ca="1">IF(I7556&lt;&gt;"",INDIRECT("'"&amp;I7556&amp;"'!"&amp;J7556),"")</f>
        <v/>
      </c>
      <c r="I7556" s="1510"/>
      <c r="J7556" s="1506"/>
      <c r="K7556" s="4"/>
    </row>
    <row r="7557" spans="1:11" ht="15">
      <c r="A7557" s="5">
        <f t="shared" si="123"/>
        <v>7498</v>
      </c>
      <c r="B7557" s="721"/>
      <c r="D7557" s="2" t="s">
        <v>78</v>
      </c>
      <c r="F7557" s="4" t="s">
        <v>4914</v>
      </c>
      <c r="G7557" s="1" t="b">
        <f t="shared" ca="1" si="124"/>
        <v>1</v>
      </c>
      <c r="H7557" s="1505" t="str" cm="1">
        <f t="array" aca="1" ref="H7557" ca="1">IF(I7557&lt;&gt;"",INDIRECT("'"&amp;I7557&amp;"'!"&amp;J7557),"")</f>
        <v/>
      </c>
      <c r="I7557" s="1510"/>
      <c r="J7557" s="1506"/>
      <c r="K7557" s="4"/>
    </row>
    <row r="7558" spans="1:11" ht="15">
      <c r="A7558" s="5">
        <f t="shared" si="123"/>
        <v>7499</v>
      </c>
      <c r="B7558" s="721"/>
      <c r="D7558" s="2" t="s">
        <v>78</v>
      </c>
      <c r="F7558" s="4" t="s">
        <v>4914</v>
      </c>
      <c r="G7558" s="1" t="b">
        <f t="shared" ca="1" si="124"/>
        <v>1</v>
      </c>
      <c r="H7558" s="1505" t="str" cm="1">
        <f t="array" aca="1" ref="H7558" ca="1">IF(I7558&lt;&gt;"",INDIRECT("'"&amp;I7558&amp;"'!"&amp;J7558),"")</f>
        <v/>
      </c>
      <c r="I7558" s="1510"/>
      <c r="J7558" s="1506"/>
      <c r="K7558" s="4"/>
    </row>
    <row r="7559" spans="1:11" ht="15">
      <c r="A7559" s="5">
        <f t="shared" si="123"/>
        <v>7500</v>
      </c>
      <c r="B7559" s="721"/>
      <c r="D7559" s="2" t="s">
        <v>78</v>
      </c>
      <c r="F7559" s="4" t="s">
        <v>4914</v>
      </c>
      <c r="G7559" s="1" t="b">
        <f t="shared" ca="1" si="124"/>
        <v>1</v>
      </c>
      <c r="H7559" s="1505" t="str" cm="1">
        <f t="array" aca="1" ref="H7559" ca="1">IF(I7559&lt;&gt;"",INDIRECT("'"&amp;I7559&amp;"'!"&amp;J7559),"")</f>
        <v/>
      </c>
      <c r="I7559" s="1510"/>
      <c r="J7559" s="1506"/>
      <c r="K7559" s="4"/>
    </row>
    <row r="7560" spans="1:11" ht="15">
      <c r="A7560" s="5">
        <f t="shared" si="123"/>
        <v>7501</v>
      </c>
      <c r="B7560" s="721"/>
      <c r="D7560" s="2" t="s">
        <v>78</v>
      </c>
      <c r="F7560" s="4" t="s">
        <v>4914</v>
      </c>
      <c r="G7560" s="1" t="b">
        <f t="shared" ca="1" si="124"/>
        <v>1</v>
      </c>
      <c r="H7560" s="1505" t="str" cm="1">
        <f t="array" aca="1" ref="H7560" ca="1">IF(I7560&lt;&gt;"",INDIRECT("'"&amp;I7560&amp;"'!"&amp;J7560),"")</f>
        <v/>
      </c>
      <c r="I7560" s="1510"/>
      <c r="J7560" s="1506"/>
      <c r="K7560" s="4"/>
    </row>
    <row r="7561" spans="1:11" ht="15">
      <c r="A7561" s="5">
        <f t="shared" si="123"/>
        <v>7502</v>
      </c>
      <c r="B7561" s="721"/>
      <c r="D7561" s="2" t="s">
        <v>78</v>
      </c>
      <c r="F7561" s="4" t="s">
        <v>4914</v>
      </c>
      <c r="G7561" s="1" t="b">
        <f t="shared" ca="1" si="124"/>
        <v>1</v>
      </c>
      <c r="H7561" s="1505" t="str" cm="1">
        <f t="array" aca="1" ref="H7561" ca="1">IF(I7561&lt;&gt;"",INDIRECT("'"&amp;I7561&amp;"'!"&amp;J7561),"")</f>
        <v/>
      </c>
      <c r="I7561" s="1510"/>
      <c r="J7561" s="1506"/>
      <c r="K7561" s="4"/>
    </row>
    <row r="7562" spans="1:11" ht="15">
      <c r="A7562" s="5">
        <f t="shared" si="123"/>
        <v>7503</v>
      </c>
      <c r="B7562" s="721"/>
      <c r="D7562" s="2" t="s">
        <v>78</v>
      </c>
      <c r="F7562" s="4" t="s">
        <v>4914</v>
      </c>
      <c r="G7562" s="1" t="b">
        <f t="shared" ca="1" si="124"/>
        <v>1</v>
      </c>
      <c r="H7562" s="1505" t="str" cm="1">
        <f t="array" aca="1" ref="H7562" ca="1">IF(I7562&lt;&gt;"",INDIRECT("'"&amp;I7562&amp;"'!"&amp;J7562),"")</f>
        <v/>
      </c>
      <c r="I7562" s="1510"/>
      <c r="J7562" s="1506"/>
      <c r="K7562" s="4"/>
    </row>
    <row r="7563" spans="1:11" ht="15">
      <c r="A7563" s="5">
        <f t="shared" si="123"/>
        <v>7504</v>
      </c>
      <c r="B7563" s="721"/>
      <c r="D7563" s="2" t="s">
        <v>78</v>
      </c>
      <c r="F7563" s="4" t="s">
        <v>4914</v>
      </c>
      <c r="G7563" s="1" t="b">
        <f t="shared" ca="1" si="124"/>
        <v>1</v>
      </c>
      <c r="H7563" s="1505" t="str" cm="1">
        <f t="array" aca="1" ref="H7563" ca="1">IF(I7563&lt;&gt;"",INDIRECT("'"&amp;I7563&amp;"'!"&amp;J7563),"")</f>
        <v/>
      </c>
      <c r="I7563" s="1510"/>
      <c r="J7563" s="1506"/>
      <c r="K7563" s="4"/>
    </row>
    <row r="7564" spans="1:11" ht="15">
      <c r="A7564" s="5">
        <f t="shared" ref="A7564:A7627" si="125">A7563+1</f>
        <v>7505</v>
      </c>
      <c r="B7564" s="721"/>
      <c r="D7564" s="2" t="s">
        <v>78</v>
      </c>
      <c r="F7564" s="4" t="s">
        <v>4914</v>
      </c>
      <c r="G7564" s="1" t="b">
        <f t="shared" ca="1" si="124"/>
        <v>1</v>
      </c>
      <c r="H7564" s="1505" t="str" cm="1">
        <f t="array" aca="1" ref="H7564" ca="1">IF(I7564&lt;&gt;"",INDIRECT("'"&amp;I7564&amp;"'!"&amp;J7564),"")</f>
        <v/>
      </c>
      <c r="I7564" s="1510"/>
      <c r="J7564" s="1506"/>
      <c r="K7564" s="4"/>
    </row>
    <row r="7565" spans="1:11" ht="15">
      <c r="A7565" s="5">
        <f t="shared" si="125"/>
        <v>7506</v>
      </c>
      <c r="B7565" s="721"/>
      <c r="D7565" s="2" t="s">
        <v>78</v>
      </c>
      <c r="F7565" s="4" t="s">
        <v>4914</v>
      </c>
      <c r="G7565" s="1" t="b">
        <f t="shared" ca="1" si="124"/>
        <v>1</v>
      </c>
      <c r="H7565" s="1505" t="str" cm="1">
        <f t="array" aca="1" ref="H7565" ca="1">IF(I7565&lt;&gt;"",INDIRECT("'"&amp;I7565&amp;"'!"&amp;J7565),"")</f>
        <v/>
      </c>
      <c r="I7565" s="1510"/>
      <c r="J7565" s="1506"/>
      <c r="K7565" s="4"/>
    </row>
    <row r="7566" spans="1:11" ht="15">
      <c r="A7566" s="5">
        <f t="shared" si="125"/>
        <v>7507</v>
      </c>
      <c r="B7566" s="721"/>
      <c r="D7566" s="2" t="s">
        <v>78</v>
      </c>
      <c r="F7566" s="4" t="s">
        <v>4914</v>
      </c>
      <c r="G7566" s="1" t="b">
        <f t="shared" ca="1" si="124"/>
        <v>1</v>
      </c>
      <c r="H7566" s="1505" t="str" cm="1">
        <f t="array" aca="1" ref="H7566" ca="1">IF(I7566&lt;&gt;"",INDIRECT("'"&amp;I7566&amp;"'!"&amp;J7566),"")</f>
        <v/>
      </c>
      <c r="I7566" s="1510"/>
      <c r="J7566" s="1506"/>
      <c r="K7566" s="4"/>
    </row>
    <row r="7567" spans="1:11" ht="15">
      <c r="A7567" s="5">
        <f t="shared" si="125"/>
        <v>7508</v>
      </c>
      <c r="B7567" s="721"/>
      <c r="D7567" s="2" t="s">
        <v>78</v>
      </c>
      <c r="F7567" s="4" t="s">
        <v>4914</v>
      </c>
      <c r="G7567" s="1" t="b">
        <f t="shared" ca="1" si="124"/>
        <v>1</v>
      </c>
      <c r="H7567" s="1505" t="str" cm="1">
        <f t="array" aca="1" ref="H7567" ca="1">IF(I7567&lt;&gt;"",INDIRECT("'"&amp;I7567&amp;"'!"&amp;J7567),"")</f>
        <v/>
      </c>
      <c r="I7567" s="1510"/>
      <c r="J7567" s="1506"/>
      <c r="K7567" s="4"/>
    </row>
    <row r="7568" spans="1:11" ht="15">
      <c r="A7568" s="5">
        <f t="shared" si="125"/>
        <v>7509</v>
      </c>
      <c r="B7568" s="721"/>
      <c r="D7568" s="2" t="s">
        <v>78</v>
      </c>
      <c r="F7568" s="4" t="s">
        <v>4914</v>
      </c>
      <c r="G7568" s="1" t="b">
        <f t="shared" ca="1" si="124"/>
        <v>1</v>
      </c>
      <c r="H7568" s="1505" t="str" cm="1">
        <f t="array" aca="1" ref="H7568" ca="1">IF(I7568&lt;&gt;"",INDIRECT("'"&amp;I7568&amp;"'!"&amp;J7568),"")</f>
        <v/>
      </c>
      <c r="I7568" s="1510"/>
      <c r="J7568" s="1506"/>
      <c r="K7568" s="4"/>
    </row>
    <row r="7569" spans="1:11" ht="15">
      <c r="A7569" s="5">
        <f t="shared" si="125"/>
        <v>7510</v>
      </c>
      <c r="B7569" s="721"/>
      <c r="D7569" s="2" t="s">
        <v>78</v>
      </c>
      <c r="F7569" s="4" t="s">
        <v>4914</v>
      </c>
      <c r="G7569" s="1" t="b">
        <f t="shared" ca="1" si="124"/>
        <v>1</v>
      </c>
      <c r="H7569" s="1505" t="str" cm="1">
        <f t="array" aca="1" ref="H7569" ca="1">IF(I7569&lt;&gt;"",INDIRECT("'"&amp;I7569&amp;"'!"&amp;J7569),"")</f>
        <v/>
      </c>
      <c r="I7569" s="1510"/>
      <c r="J7569" s="1506"/>
      <c r="K7569" s="4"/>
    </row>
    <row r="7570" spans="1:11" ht="15">
      <c r="A7570" s="5">
        <f t="shared" si="125"/>
        <v>7511</v>
      </c>
      <c r="B7570" s="721"/>
      <c r="D7570" s="2" t="s">
        <v>78</v>
      </c>
      <c r="F7570" s="4" t="s">
        <v>4914</v>
      </c>
      <c r="G7570" s="1" t="b">
        <f t="shared" ca="1" si="124"/>
        <v>1</v>
      </c>
      <c r="H7570" s="1505" t="str" cm="1">
        <f t="array" aca="1" ref="H7570" ca="1">IF(I7570&lt;&gt;"",INDIRECT("'"&amp;I7570&amp;"'!"&amp;J7570),"")</f>
        <v/>
      </c>
      <c r="I7570" s="1510"/>
      <c r="J7570" s="1506"/>
      <c r="K7570" s="4"/>
    </row>
    <row r="7571" spans="1:11" ht="15">
      <c r="A7571" s="5">
        <f t="shared" si="125"/>
        <v>7512</v>
      </c>
      <c r="B7571" s="721"/>
      <c r="D7571" s="2" t="s">
        <v>78</v>
      </c>
      <c r="F7571" s="4" t="s">
        <v>4914</v>
      </c>
      <c r="G7571" s="1" t="b">
        <f t="shared" ca="1" si="124"/>
        <v>1</v>
      </c>
      <c r="H7571" s="1505" t="str" cm="1">
        <f t="array" aca="1" ref="H7571" ca="1">IF(I7571&lt;&gt;"",INDIRECT("'"&amp;I7571&amp;"'!"&amp;J7571),"")</f>
        <v/>
      </c>
      <c r="I7571" s="1510"/>
      <c r="J7571" s="1506"/>
      <c r="K7571" s="4"/>
    </row>
    <row r="7572" spans="1:11" ht="15">
      <c r="A7572" s="5">
        <f t="shared" si="125"/>
        <v>7513</v>
      </c>
      <c r="B7572" s="721"/>
      <c r="D7572" s="2" t="s">
        <v>78</v>
      </c>
      <c r="F7572" s="4" t="s">
        <v>4914</v>
      </c>
      <c r="G7572" s="1" t="b">
        <f t="shared" ca="1" si="124"/>
        <v>1</v>
      </c>
      <c r="H7572" s="1505" t="str" cm="1">
        <f t="array" aca="1" ref="H7572" ca="1">IF(I7572&lt;&gt;"",INDIRECT("'"&amp;I7572&amp;"'!"&amp;J7572),"")</f>
        <v/>
      </c>
      <c r="I7572" s="1510"/>
      <c r="J7572" s="1506"/>
      <c r="K7572" s="4"/>
    </row>
    <row r="7573" spans="1:11" ht="15">
      <c r="A7573" s="5">
        <f t="shared" si="125"/>
        <v>7514</v>
      </c>
      <c r="B7573" s="721"/>
      <c r="D7573" s="2" t="s">
        <v>78</v>
      </c>
      <c r="F7573" s="4" t="s">
        <v>4914</v>
      </c>
      <c r="G7573" s="1" t="b">
        <f t="shared" ca="1" si="124"/>
        <v>1</v>
      </c>
      <c r="H7573" s="1505" t="str" cm="1">
        <f t="array" aca="1" ref="H7573" ca="1">IF(I7573&lt;&gt;"",INDIRECT("'"&amp;I7573&amp;"'!"&amp;J7573),"")</f>
        <v/>
      </c>
      <c r="I7573" s="1510"/>
      <c r="J7573" s="1506"/>
      <c r="K7573" s="4"/>
    </row>
    <row r="7574" spans="1:11" ht="15">
      <c r="A7574" s="5">
        <f t="shared" si="125"/>
        <v>7515</v>
      </c>
      <c r="B7574" s="721"/>
      <c r="D7574" s="2" t="s">
        <v>78</v>
      </c>
      <c r="F7574" s="4" t="s">
        <v>4914</v>
      </c>
      <c r="G7574" s="1" t="b">
        <f t="shared" ca="1" si="124"/>
        <v>1</v>
      </c>
      <c r="H7574" s="1505" t="str" cm="1">
        <f t="array" aca="1" ref="H7574" ca="1">IF(I7574&lt;&gt;"",INDIRECT("'"&amp;I7574&amp;"'!"&amp;J7574),"")</f>
        <v/>
      </c>
      <c r="I7574" s="1510"/>
      <c r="J7574" s="1506"/>
      <c r="K7574" s="4"/>
    </row>
    <row r="7575" spans="1:11" ht="15">
      <c r="A7575" s="5">
        <f t="shared" si="125"/>
        <v>7516</v>
      </c>
      <c r="B7575" s="721"/>
      <c r="D7575" s="2" t="s">
        <v>78</v>
      </c>
      <c r="F7575" s="4" t="s">
        <v>4914</v>
      </c>
      <c r="G7575" s="1" t="b">
        <f t="shared" ca="1" si="124"/>
        <v>1</v>
      </c>
      <c r="H7575" s="1505" t="str" cm="1">
        <f t="array" aca="1" ref="H7575" ca="1">IF(I7575&lt;&gt;"",INDIRECT("'"&amp;I7575&amp;"'!"&amp;J7575),"")</f>
        <v/>
      </c>
      <c r="I7575" s="1510"/>
      <c r="J7575" s="1506"/>
      <c r="K7575" s="4"/>
    </row>
    <row r="7576" spans="1:11" ht="15">
      <c r="A7576" s="5">
        <f t="shared" si="125"/>
        <v>7517</v>
      </c>
      <c r="B7576" s="721"/>
      <c r="D7576" s="2" t="s">
        <v>78</v>
      </c>
      <c r="F7576" s="4" t="s">
        <v>4914</v>
      </c>
      <c r="G7576" s="1" t="b">
        <f t="shared" ca="1" si="124"/>
        <v>1</v>
      </c>
      <c r="H7576" s="1505" t="str" cm="1">
        <f t="array" aca="1" ref="H7576" ca="1">IF(I7576&lt;&gt;"",INDIRECT("'"&amp;I7576&amp;"'!"&amp;J7576),"")</f>
        <v/>
      </c>
      <c r="I7576" s="1510"/>
      <c r="J7576" s="1506"/>
      <c r="K7576" s="4"/>
    </row>
    <row r="7577" spans="1:11" ht="15">
      <c r="A7577" s="5">
        <f t="shared" si="125"/>
        <v>7518</v>
      </c>
      <c r="B7577" s="721"/>
      <c r="D7577" s="2" t="s">
        <v>78</v>
      </c>
      <c r="F7577" s="4" t="s">
        <v>4914</v>
      </c>
      <c r="G7577" s="1" t="b">
        <f t="shared" ca="1" si="124"/>
        <v>1</v>
      </c>
      <c r="H7577" s="1505" t="str" cm="1">
        <f t="array" aca="1" ref="H7577" ca="1">IF(I7577&lt;&gt;"",INDIRECT("'"&amp;I7577&amp;"'!"&amp;J7577),"")</f>
        <v/>
      </c>
      <c r="I7577" s="1510"/>
      <c r="J7577" s="1506"/>
      <c r="K7577" s="4"/>
    </row>
    <row r="7578" spans="1:11" ht="15">
      <c r="A7578" s="5">
        <f t="shared" si="125"/>
        <v>7519</v>
      </c>
      <c r="B7578" s="721"/>
      <c r="D7578" s="2" t="s">
        <v>78</v>
      </c>
      <c r="F7578" s="4" t="s">
        <v>4914</v>
      </c>
      <c r="G7578" s="1" t="b">
        <f t="shared" ca="1" si="124"/>
        <v>1</v>
      </c>
      <c r="H7578" s="1505" t="str" cm="1">
        <f t="array" aca="1" ref="H7578" ca="1">IF(I7578&lt;&gt;"",INDIRECT("'"&amp;I7578&amp;"'!"&amp;J7578),"")</f>
        <v/>
      </c>
      <c r="I7578" s="1510"/>
      <c r="J7578" s="1506"/>
      <c r="K7578" s="4"/>
    </row>
    <row r="7579" spans="1:11" ht="15">
      <c r="A7579" s="5">
        <f t="shared" si="125"/>
        <v>7520</v>
      </c>
      <c r="B7579" s="721"/>
      <c r="D7579" s="2" t="s">
        <v>78</v>
      </c>
      <c r="F7579" s="4" t="s">
        <v>4914</v>
      </c>
      <c r="G7579" s="1" t="b">
        <f t="shared" ca="1" si="124"/>
        <v>1</v>
      </c>
      <c r="H7579" s="1505" t="str" cm="1">
        <f t="array" aca="1" ref="H7579" ca="1">IF(I7579&lt;&gt;"",INDIRECT("'"&amp;I7579&amp;"'!"&amp;J7579),"")</f>
        <v/>
      </c>
      <c r="I7579" s="1510"/>
      <c r="J7579" s="1506"/>
      <c r="K7579" s="4"/>
    </row>
    <row r="7580" spans="1:11" ht="15">
      <c r="A7580" s="5">
        <f t="shared" si="125"/>
        <v>7521</v>
      </c>
      <c r="B7580" s="721"/>
      <c r="D7580" s="2" t="s">
        <v>78</v>
      </c>
      <c r="F7580" s="4" t="s">
        <v>4914</v>
      </c>
      <c r="G7580" s="1" t="b">
        <f t="shared" ca="1" si="124"/>
        <v>1</v>
      </c>
      <c r="H7580" s="1505" t="str" cm="1">
        <f t="array" aca="1" ref="H7580" ca="1">IF(I7580&lt;&gt;"",INDIRECT("'"&amp;I7580&amp;"'!"&amp;J7580),"")</f>
        <v/>
      </c>
      <c r="I7580" s="1510"/>
      <c r="J7580" s="1506"/>
      <c r="K7580" s="4"/>
    </row>
    <row r="7581" spans="1:11" ht="15">
      <c r="A7581" s="5">
        <f t="shared" si="125"/>
        <v>7522</v>
      </c>
      <c r="B7581" s="721"/>
      <c r="D7581" s="2" t="s">
        <v>78</v>
      </c>
      <c r="F7581" s="4" t="s">
        <v>4914</v>
      </c>
      <c r="G7581" s="1" t="b">
        <f t="shared" ca="1" si="124"/>
        <v>1</v>
      </c>
      <c r="H7581" s="1505" t="str" cm="1">
        <f t="array" aca="1" ref="H7581" ca="1">IF(I7581&lt;&gt;"",INDIRECT("'"&amp;I7581&amp;"'!"&amp;J7581),"")</f>
        <v/>
      </c>
      <c r="I7581" s="1510"/>
      <c r="J7581" s="1506"/>
      <c r="K7581" s="4"/>
    </row>
    <row r="7582" spans="1:11" ht="15">
      <c r="A7582" s="5">
        <f t="shared" si="125"/>
        <v>7523</v>
      </c>
      <c r="B7582" s="721"/>
      <c r="D7582" s="2" t="s">
        <v>78</v>
      </c>
      <c r="F7582" s="4" t="s">
        <v>4914</v>
      </c>
      <c r="G7582" s="1" t="b">
        <f t="shared" ca="1" si="124"/>
        <v>1</v>
      </c>
      <c r="H7582" s="1505" t="str" cm="1">
        <f t="array" aca="1" ref="H7582" ca="1">IF(I7582&lt;&gt;"",INDIRECT("'"&amp;I7582&amp;"'!"&amp;J7582),"")</f>
        <v/>
      </c>
      <c r="I7582" s="1510"/>
      <c r="J7582" s="1506"/>
      <c r="K7582" s="4"/>
    </row>
    <row r="7583" spans="1:11" ht="15">
      <c r="A7583" s="5">
        <f t="shared" si="125"/>
        <v>7524</v>
      </c>
      <c r="B7583" s="721"/>
      <c r="D7583" s="2" t="s">
        <v>78</v>
      </c>
      <c r="F7583" s="4" t="s">
        <v>4914</v>
      </c>
      <c r="G7583" s="1" t="b">
        <f t="shared" ca="1" si="124"/>
        <v>1</v>
      </c>
      <c r="H7583" s="1505" t="str" cm="1">
        <f t="array" aca="1" ref="H7583" ca="1">IF(I7583&lt;&gt;"",INDIRECT("'"&amp;I7583&amp;"'!"&amp;J7583),"")</f>
        <v/>
      </c>
      <c r="I7583" s="1510"/>
      <c r="J7583" s="1506"/>
      <c r="K7583" s="4"/>
    </row>
    <row r="7584" spans="1:11" ht="15">
      <c r="A7584" s="5">
        <f t="shared" si="125"/>
        <v>7525</v>
      </c>
      <c r="B7584" s="721"/>
      <c r="D7584" s="2" t="s">
        <v>78</v>
      </c>
      <c r="F7584" s="4" t="s">
        <v>4914</v>
      </c>
      <c r="G7584" s="1" t="b">
        <f t="shared" ref="G7584:G7647" ca="1" si="126">H7584=B7584</f>
        <v>1</v>
      </c>
      <c r="H7584" s="1505" t="str" cm="1">
        <f t="array" aca="1" ref="H7584" ca="1">IF(I7584&lt;&gt;"",INDIRECT("'"&amp;I7584&amp;"'!"&amp;J7584),"")</f>
        <v/>
      </c>
      <c r="I7584" s="1510"/>
      <c r="J7584" s="1506"/>
      <c r="K7584" s="4"/>
    </row>
    <row r="7585" spans="1:11" ht="15">
      <c r="A7585" s="5">
        <f t="shared" si="125"/>
        <v>7526</v>
      </c>
      <c r="B7585" s="721"/>
      <c r="D7585" s="2" t="s">
        <v>78</v>
      </c>
      <c r="F7585" s="4" t="s">
        <v>4914</v>
      </c>
      <c r="G7585" s="1" t="b">
        <f t="shared" ca="1" si="126"/>
        <v>1</v>
      </c>
      <c r="H7585" s="1505" t="str" cm="1">
        <f t="array" aca="1" ref="H7585" ca="1">IF(I7585&lt;&gt;"",INDIRECT("'"&amp;I7585&amp;"'!"&amp;J7585),"")</f>
        <v/>
      </c>
      <c r="I7585" s="1510"/>
      <c r="J7585" s="1506"/>
      <c r="K7585" s="4"/>
    </row>
    <row r="7586" spans="1:11" ht="15">
      <c r="A7586" s="5">
        <f t="shared" si="125"/>
        <v>7527</v>
      </c>
      <c r="B7586" s="721"/>
      <c r="D7586" s="2" t="s">
        <v>78</v>
      </c>
      <c r="F7586" s="4" t="s">
        <v>4914</v>
      </c>
      <c r="G7586" s="1" t="b">
        <f t="shared" ca="1" si="126"/>
        <v>1</v>
      </c>
      <c r="H7586" s="1505" t="str" cm="1">
        <f t="array" aca="1" ref="H7586" ca="1">IF(I7586&lt;&gt;"",INDIRECT("'"&amp;I7586&amp;"'!"&amp;J7586),"")</f>
        <v/>
      </c>
      <c r="I7586" s="1510"/>
      <c r="J7586" s="1506"/>
      <c r="K7586" s="4"/>
    </row>
    <row r="7587" spans="1:11" ht="15">
      <c r="A7587" s="5">
        <f t="shared" si="125"/>
        <v>7528</v>
      </c>
      <c r="B7587" s="721"/>
      <c r="D7587" s="2" t="s">
        <v>78</v>
      </c>
      <c r="F7587" s="4" t="s">
        <v>4914</v>
      </c>
      <c r="G7587" s="1" t="b">
        <f t="shared" ca="1" si="126"/>
        <v>1</v>
      </c>
      <c r="H7587" s="1505" t="str" cm="1">
        <f t="array" aca="1" ref="H7587" ca="1">IF(I7587&lt;&gt;"",INDIRECT("'"&amp;I7587&amp;"'!"&amp;J7587),"")</f>
        <v/>
      </c>
      <c r="I7587" s="1510"/>
      <c r="J7587" s="1506"/>
      <c r="K7587" s="4"/>
    </row>
    <row r="7588" spans="1:11" ht="15">
      <c r="A7588">
        <f t="shared" si="125"/>
        <v>7529</v>
      </c>
      <c r="B7588" s="721">
        <f>'Cap Outlay Deprec 36'!E3</f>
        <v>0</v>
      </c>
      <c r="D7588" s="2" t="s">
        <v>19</v>
      </c>
      <c r="F7588" s="4"/>
      <c r="G7588" s="1" t="b">
        <f t="shared" ca="1" si="126"/>
        <v>1</v>
      </c>
      <c r="H7588" s="1505" cm="1">
        <f t="array" aca="1" ref="H7588" ca="1">IF(I7588&lt;&gt;"",INDIRECT("'"&amp;I7588&amp;"'!"&amp;J7588),"")</f>
        <v>0</v>
      </c>
      <c r="I7588" s="1510" t="s">
        <v>5605</v>
      </c>
      <c r="J7588" s="1506" t="s">
        <v>6843</v>
      </c>
      <c r="K7588" s="4"/>
    </row>
    <row r="7589" spans="1:11" ht="15">
      <c r="A7589">
        <f t="shared" si="125"/>
        <v>7530</v>
      </c>
      <c r="B7589" s="721">
        <f>'Cap Outlay Deprec 36'!F3</f>
        <v>0</v>
      </c>
      <c r="D7589" s="2" t="s">
        <v>19</v>
      </c>
      <c r="F7589" s="4"/>
      <c r="G7589" s="1" t="b">
        <f t="shared" ca="1" si="126"/>
        <v>1</v>
      </c>
      <c r="H7589" s="1505" cm="1">
        <f t="array" aca="1" ref="H7589" ca="1">IF(I7589&lt;&gt;"",INDIRECT("'"&amp;I7589&amp;"'!"&amp;J7589),"")</f>
        <v>0</v>
      </c>
      <c r="I7589" s="1510" t="s">
        <v>5605</v>
      </c>
      <c r="J7589" s="1506" t="s">
        <v>6844</v>
      </c>
      <c r="K7589" s="4"/>
    </row>
    <row r="7590" spans="1:11" ht="15">
      <c r="A7590">
        <f t="shared" si="125"/>
        <v>7531</v>
      </c>
      <c r="B7590" s="721">
        <f>'Cap Outlay Deprec 36'!H3</f>
        <v>0</v>
      </c>
      <c r="D7590" s="2" t="s">
        <v>19</v>
      </c>
      <c r="F7590" s="4"/>
      <c r="G7590" s="1" t="b">
        <f t="shared" ca="1" si="126"/>
        <v>1</v>
      </c>
      <c r="H7590" s="1505" cm="1">
        <f t="array" aca="1" ref="H7590" ca="1">IF(I7590&lt;&gt;"",INDIRECT("'"&amp;I7590&amp;"'!"&amp;J7590),"")</f>
        <v>0</v>
      </c>
      <c r="I7590" s="1510" t="s">
        <v>5605</v>
      </c>
      <c r="J7590" s="1506" t="s">
        <v>5589</v>
      </c>
      <c r="K7590" s="4"/>
    </row>
    <row r="7591" spans="1:11" ht="15">
      <c r="A7591">
        <f t="shared" si="125"/>
        <v>7532</v>
      </c>
      <c r="B7591" s="721">
        <f>'Cap Outlay Deprec 36'!I3</f>
        <v>0</v>
      </c>
      <c r="D7591" s="2" t="s">
        <v>19</v>
      </c>
      <c r="F7591" s="4"/>
      <c r="G7591" s="1" t="b">
        <f t="shared" ca="1" si="126"/>
        <v>1</v>
      </c>
      <c r="H7591" s="1505" cm="1">
        <f t="array" aca="1" ref="H7591" ca="1">IF(I7591&lt;&gt;"",INDIRECT("'"&amp;I7591&amp;"'!"&amp;J7591),"")</f>
        <v>0</v>
      </c>
      <c r="I7591" s="1510" t="s">
        <v>5605</v>
      </c>
      <c r="J7591" s="1506" t="s">
        <v>5595</v>
      </c>
      <c r="K7591" s="4"/>
    </row>
    <row r="7592" spans="1:11" ht="15">
      <c r="A7592">
        <f t="shared" si="125"/>
        <v>7533</v>
      </c>
      <c r="B7592" s="721">
        <f>'Cap Outlay Deprec 36'!J3</f>
        <v>0</v>
      </c>
      <c r="D7592" s="2" t="s">
        <v>19</v>
      </c>
      <c r="F7592" s="4"/>
      <c r="G7592" s="1" t="b">
        <f t="shared" ca="1" si="126"/>
        <v>1</v>
      </c>
      <c r="H7592" s="1505" cm="1">
        <f t="array" aca="1" ref="H7592" ca="1">IF(I7592&lt;&gt;"",INDIRECT("'"&amp;I7592&amp;"'!"&amp;J7592),"")</f>
        <v>0</v>
      </c>
      <c r="I7592" s="1510" t="s">
        <v>5605</v>
      </c>
      <c r="J7592" s="1506" t="s">
        <v>6845</v>
      </c>
      <c r="K7592" s="4"/>
    </row>
    <row r="7593" spans="1:11" ht="15">
      <c r="A7593">
        <f t="shared" si="125"/>
        <v>7534</v>
      </c>
      <c r="B7593" s="721">
        <f>'Cap Outlay Deprec 36'!K3</f>
        <v>0</v>
      </c>
      <c r="D7593" s="2" t="s">
        <v>19</v>
      </c>
      <c r="F7593" s="4"/>
      <c r="G7593" s="1" t="b">
        <f t="shared" ca="1" si="126"/>
        <v>1</v>
      </c>
      <c r="H7593" s="1505" cm="1">
        <f t="array" aca="1" ref="H7593" ca="1">IF(I7593&lt;&gt;"",INDIRECT("'"&amp;I7593&amp;"'!"&amp;J7593),"")</f>
        <v>0</v>
      </c>
      <c r="I7593" s="1510" t="s">
        <v>5605</v>
      </c>
      <c r="J7593" s="1506" t="s">
        <v>6846</v>
      </c>
      <c r="K7593" s="4"/>
    </row>
    <row r="7594" spans="1:11" ht="15">
      <c r="A7594">
        <f t="shared" si="125"/>
        <v>7535</v>
      </c>
      <c r="B7594" s="721">
        <f>'Cap Outlay Deprec 36'!L3</f>
        <v>0</v>
      </c>
      <c r="D7594" s="2" t="s">
        <v>19</v>
      </c>
      <c r="F7594" s="4"/>
      <c r="G7594" s="1" t="b">
        <f t="shared" ca="1" si="126"/>
        <v>1</v>
      </c>
      <c r="H7594" s="1505" cm="1">
        <f t="array" aca="1" ref="H7594" ca="1">IF(I7594&lt;&gt;"",INDIRECT("'"&amp;I7594&amp;"'!"&amp;J7594),"")</f>
        <v>0</v>
      </c>
      <c r="I7594" s="1510" t="s">
        <v>5605</v>
      </c>
      <c r="J7594" s="1506" t="s">
        <v>6847</v>
      </c>
      <c r="K7594" s="4"/>
    </row>
    <row r="7595" spans="1:11" ht="15">
      <c r="A7595">
        <f t="shared" si="125"/>
        <v>7536</v>
      </c>
      <c r="B7595" s="721">
        <f>'Cap Outlay Deprec 36'!C6</f>
        <v>0</v>
      </c>
      <c r="D7595" s="2" t="s">
        <v>19</v>
      </c>
      <c r="F7595" s="4"/>
      <c r="G7595" s="1" t="b">
        <f t="shared" ca="1" si="126"/>
        <v>1</v>
      </c>
      <c r="H7595" s="1505" cm="1">
        <f t="array" aca="1" ref="H7595" ca="1">IF(I7595&lt;&gt;"",INDIRECT("'"&amp;I7595&amp;"'!"&amp;J7595),"")</f>
        <v>0</v>
      </c>
      <c r="I7595" s="1510" t="s">
        <v>5605</v>
      </c>
      <c r="J7595" s="1506" t="s">
        <v>4917</v>
      </c>
      <c r="K7595" s="4"/>
    </row>
    <row r="7596" spans="1:11" ht="15">
      <c r="A7596">
        <f t="shared" si="125"/>
        <v>7537</v>
      </c>
      <c r="B7596" s="721">
        <f>'Cap Outlay Deprec 36'!D6</f>
        <v>0</v>
      </c>
      <c r="D7596" s="2" t="s">
        <v>19</v>
      </c>
      <c r="F7596" s="4"/>
      <c r="G7596" s="1" t="b">
        <f t="shared" ca="1" si="126"/>
        <v>1</v>
      </c>
      <c r="H7596" s="1505" cm="1">
        <f t="array" aca="1" ref="H7596" ca="1">IF(I7596&lt;&gt;"",INDIRECT("'"&amp;I7596&amp;"'!"&amp;J7596),"")</f>
        <v>0</v>
      </c>
      <c r="I7596" s="1510" t="s">
        <v>5605</v>
      </c>
      <c r="J7596" s="1506" t="s">
        <v>4927</v>
      </c>
      <c r="K7596" s="4"/>
    </row>
    <row r="7597" spans="1:11" ht="15">
      <c r="A7597">
        <f t="shared" si="125"/>
        <v>7538</v>
      </c>
      <c r="B7597" s="721">
        <f>'Cap Outlay Deprec 36'!E6</f>
        <v>0</v>
      </c>
      <c r="D7597" s="2" t="s">
        <v>19</v>
      </c>
      <c r="F7597" s="4"/>
      <c r="G7597" s="1" t="b">
        <f t="shared" ca="1" si="126"/>
        <v>1</v>
      </c>
      <c r="H7597" s="1505" cm="1">
        <f t="array" aca="1" ref="H7597" ca="1">IF(I7597&lt;&gt;"",INDIRECT("'"&amp;I7597&amp;"'!"&amp;J7597),"")</f>
        <v>0</v>
      </c>
      <c r="I7597" s="1510" t="s">
        <v>5605</v>
      </c>
      <c r="J7597" s="1506" t="s">
        <v>4937</v>
      </c>
      <c r="K7597" s="4"/>
    </row>
    <row r="7598" spans="1:11" ht="15">
      <c r="A7598">
        <f t="shared" si="125"/>
        <v>7539</v>
      </c>
      <c r="B7598" s="721">
        <f>'Cap Outlay Deprec 36'!F6</f>
        <v>0</v>
      </c>
      <c r="D7598" s="2" t="s">
        <v>19</v>
      </c>
      <c r="F7598" s="4"/>
      <c r="G7598" s="1" t="b">
        <f t="shared" ca="1" si="126"/>
        <v>1</v>
      </c>
      <c r="H7598" s="1505" cm="1">
        <f t="array" aca="1" ref="H7598" ca="1">IF(I7598&lt;&gt;"",INDIRECT("'"&amp;I7598&amp;"'!"&amp;J7598),"")</f>
        <v>0</v>
      </c>
      <c r="I7598" s="1510" t="s">
        <v>5605</v>
      </c>
      <c r="J7598" s="1506" t="s">
        <v>4945</v>
      </c>
      <c r="K7598" s="4"/>
    </row>
    <row r="7599" spans="1:11" ht="15">
      <c r="A7599">
        <f t="shared" si="125"/>
        <v>7540</v>
      </c>
      <c r="B7599" s="721">
        <f>'Cap Outlay Deprec 36'!H6</f>
        <v>0</v>
      </c>
      <c r="D7599" s="2" t="s">
        <v>19</v>
      </c>
      <c r="F7599" s="4"/>
      <c r="G7599" s="1" t="b">
        <f t="shared" ca="1" si="126"/>
        <v>1</v>
      </c>
      <c r="H7599" s="1505" cm="1">
        <f t="array" aca="1" ref="H7599" ca="1">IF(I7599&lt;&gt;"",INDIRECT("'"&amp;I7599&amp;"'!"&amp;J7599),"")</f>
        <v>0</v>
      </c>
      <c r="I7599" s="1510" t="s">
        <v>5605</v>
      </c>
      <c r="J7599" s="1506" t="s">
        <v>5590</v>
      </c>
      <c r="K7599" s="4"/>
    </row>
    <row r="7600" spans="1:11" ht="15">
      <c r="A7600">
        <f t="shared" si="125"/>
        <v>7541</v>
      </c>
      <c r="B7600" s="721">
        <f>'Cap Outlay Deprec 36'!I6</f>
        <v>0</v>
      </c>
      <c r="D7600" s="2" t="s">
        <v>19</v>
      </c>
      <c r="F7600" s="4"/>
      <c r="G7600" s="1" t="b">
        <f t="shared" ca="1" si="126"/>
        <v>1</v>
      </c>
      <c r="H7600" s="1505" cm="1">
        <f t="array" aca="1" ref="H7600" ca="1">IF(I7600&lt;&gt;"",INDIRECT("'"&amp;I7600&amp;"'!"&amp;J7600),"")</f>
        <v>0</v>
      </c>
      <c r="I7600" s="1510" t="s">
        <v>5605</v>
      </c>
      <c r="J7600" s="1506" t="s">
        <v>5597</v>
      </c>
      <c r="K7600" s="4"/>
    </row>
    <row r="7601" spans="1:11" ht="15">
      <c r="A7601">
        <f t="shared" si="125"/>
        <v>7542</v>
      </c>
      <c r="B7601" s="721">
        <f>'Cap Outlay Deprec 36'!J6</f>
        <v>0</v>
      </c>
      <c r="D7601" s="2" t="s">
        <v>19</v>
      </c>
      <c r="F7601" s="4"/>
      <c r="G7601" s="1" t="b">
        <f t="shared" ca="1" si="126"/>
        <v>1</v>
      </c>
      <c r="H7601" s="1505" cm="1">
        <f t="array" aca="1" ref="H7601" ca="1">IF(I7601&lt;&gt;"",INDIRECT("'"&amp;I7601&amp;"'!"&amp;J7601),"")</f>
        <v>0</v>
      </c>
      <c r="I7601" s="1510" t="s">
        <v>5605</v>
      </c>
      <c r="J7601" s="1506" t="s">
        <v>6334</v>
      </c>
      <c r="K7601" s="4"/>
    </row>
    <row r="7602" spans="1:11" ht="15">
      <c r="A7602">
        <f t="shared" si="125"/>
        <v>7543</v>
      </c>
      <c r="B7602" s="721">
        <f>'Cap Outlay Deprec 36'!K6</f>
        <v>0</v>
      </c>
      <c r="D7602" s="2" t="s">
        <v>19</v>
      </c>
      <c r="F7602" s="4"/>
      <c r="G7602" s="1" t="b">
        <f t="shared" ca="1" si="126"/>
        <v>1</v>
      </c>
      <c r="H7602" s="1505" cm="1">
        <f t="array" aca="1" ref="H7602" ca="1">IF(I7602&lt;&gt;"",INDIRECT("'"&amp;I7602&amp;"'!"&amp;J7602),"")</f>
        <v>0</v>
      </c>
      <c r="I7602" s="1510" t="s">
        <v>5605</v>
      </c>
      <c r="J7602" s="1506" t="s">
        <v>5820</v>
      </c>
      <c r="K7602" s="4"/>
    </row>
    <row r="7603" spans="1:11" ht="15">
      <c r="A7603">
        <f t="shared" si="125"/>
        <v>7544</v>
      </c>
      <c r="B7603" s="721">
        <f>'Cap Outlay Deprec 36'!L6</f>
        <v>0</v>
      </c>
      <c r="D7603" s="2" t="s">
        <v>19</v>
      </c>
      <c r="F7603" s="4"/>
      <c r="G7603" s="1" t="b">
        <f t="shared" ca="1" si="126"/>
        <v>1</v>
      </c>
      <c r="H7603" s="1505" cm="1">
        <f t="array" aca="1" ref="H7603" ca="1">IF(I7603&lt;&gt;"",INDIRECT("'"&amp;I7603&amp;"'!"&amp;J7603),"")</f>
        <v>0</v>
      </c>
      <c r="I7603" s="1510" t="s">
        <v>5605</v>
      </c>
      <c r="J7603" s="1506" t="s">
        <v>6848</v>
      </c>
      <c r="K7603" s="4"/>
    </row>
    <row r="7604" spans="1:11" ht="15">
      <c r="A7604">
        <f t="shared" si="125"/>
        <v>7545</v>
      </c>
      <c r="B7604" s="721">
        <f>'Cap Outlay Deprec 36'!C9</f>
        <v>0</v>
      </c>
      <c r="D7604" s="2" t="s">
        <v>19</v>
      </c>
      <c r="F7604" s="4"/>
      <c r="G7604" s="1" t="b">
        <f t="shared" ca="1" si="126"/>
        <v>1</v>
      </c>
      <c r="H7604" s="1505" cm="1">
        <f t="array" aca="1" ref="H7604" ca="1">IF(I7604&lt;&gt;"",INDIRECT("'"&amp;I7604&amp;"'!"&amp;J7604),"")</f>
        <v>0</v>
      </c>
      <c r="I7604" s="1510" t="s">
        <v>5605</v>
      </c>
      <c r="J7604" s="1506" t="s">
        <v>5549</v>
      </c>
      <c r="K7604" s="4"/>
    </row>
    <row r="7605" spans="1:11" ht="15">
      <c r="A7605">
        <f t="shared" si="125"/>
        <v>7546</v>
      </c>
      <c r="B7605" s="721">
        <f>'Cap Outlay Deprec 36'!D9</f>
        <v>0</v>
      </c>
      <c r="D7605" s="2" t="s">
        <v>19</v>
      </c>
      <c r="F7605" s="4"/>
      <c r="G7605" s="1" t="b">
        <f t="shared" ca="1" si="126"/>
        <v>1</v>
      </c>
      <c r="H7605" s="1505" cm="1">
        <f t="array" aca="1" ref="H7605" ca="1">IF(I7605&lt;&gt;"",INDIRECT("'"&amp;I7605&amp;"'!"&amp;J7605),"")</f>
        <v>0</v>
      </c>
      <c r="I7605" s="1510" t="s">
        <v>5605</v>
      </c>
      <c r="J7605" s="1506" t="s">
        <v>5543</v>
      </c>
      <c r="K7605" s="4"/>
    </row>
    <row r="7606" spans="1:11" ht="15">
      <c r="A7606">
        <f t="shared" si="125"/>
        <v>7547</v>
      </c>
      <c r="B7606" s="721">
        <f>'Cap Outlay Deprec 36'!E9</f>
        <v>0</v>
      </c>
      <c r="D7606" s="2" t="s">
        <v>19</v>
      </c>
      <c r="F7606" s="4"/>
      <c r="G7606" s="1" t="b">
        <f t="shared" ca="1" si="126"/>
        <v>1</v>
      </c>
      <c r="H7606" s="1505" cm="1">
        <f t="array" aca="1" ref="H7606" ca="1">IF(I7606&lt;&gt;"",INDIRECT("'"&amp;I7606&amp;"'!"&amp;J7606),"")</f>
        <v>0</v>
      </c>
      <c r="I7606" s="1510" t="s">
        <v>5605</v>
      </c>
      <c r="J7606" s="1506" t="s">
        <v>5562</v>
      </c>
      <c r="K7606" s="4"/>
    </row>
    <row r="7607" spans="1:11" ht="15">
      <c r="A7607">
        <f t="shared" si="125"/>
        <v>7548</v>
      </c>
      <c r="B7607" s="721">
        <f>'Cap Outlay Deprec 36'!F9</f>
        <v>0</v>
      </c>
      <c r="D7607" s="2" t="s">
        <v>19</v>
      </c>
      <c r="F7607" s="4"/>
      <c r="G7607" s="1" t="b">
        <f t="shared" ca="1" si="126"/>
        <v>1</v>
      </c>
      <c r="H7607" s="1505" cm="1">
        <f t="array" aca="1" ref="H7607" ca="1">IF(I7607&lt;&gt;"",INDIRECT("'"&amp;I7607&amp;"'!"&amp;J7607),"")</f>
        <v>0</v>
      </c>
      <c r="I7607" s="1510" t="s">
        <v>5605</v>
      </c>
      <c r="J7607" s="1506" t="s">
        <v>5555</v>
      </c>
      <c r="K7607" s="4"/>
    </row>
    <row r="7608" spans="1:11" ht="15">
      <c r="A7608">
        <f t="shared" si="125"/>
        <v>7549</v>
      </c>
      <c r="B7608" s="721">
        <f>'Cap Outlay Deprec 36'!H9</f>
        <v>0</v>
      </c>
      <c r="D7608" s="2" t="s">
        <v>19</v>
      </c>
      <c r="F7608" s="4"/>
      <c r="G7608" s="1" t="b">
        <f t="shared" ca="1" si="126"/>
        <v>1</v>
      </c>
      <c r="H7608" s="1505" cm="1">
        <f t="array" aca="1" ref="H7608" ca="1">IF(I7608&lt;&gt;"",INDIRECT("'"&amp;I7608&amp;"'!"&amp;J7608),"")</f>
        <v>0</v>
      </c>
      <c r="I7608" s="1510" t="s">
        <v>5605</v>
      </c>
      <c r="J7608" s="1506" t="s">
        <v>5591</v>
      </c>
      <c r="K7608" s="4"/>
    </row>
    <row r="7609" spans="1:11" ht="15">
      <c r="A7609">
        <f t="shared" si="125"/>
        <v>7550</v>
      </c>
      <c r="B7609" s="721">
        <f>'Cap Outlay Deprec 36'!I9</f>
        <v>0</v>
      </c>
      <c r="D7609" s="2" t="s">
        <v>19</v>
      </c>
      <c r="F7609" s="4"/>
      <c r="G7609" s="1" t="b">
        <f t="shared" ca="1" si="126"/>
        <v>1</v>
      </c>
      <c r="H7609" s="1505" cm="1">
        <f t="array" aca="1" ref="H7609" ca="1">IF(I7609&lt;&gt;"",INDIRECT("'"&amp;I7609&amp;"'!"&amp;J7609),"")</f>
        <v>0</v>
      </c>
      <c r="I7609" s="1510" t="s">
        <v>5605</v>
      </c>
      <c r="J7609" s="1506" t="s">
        <v>6292</v>
      </c>
      <c r="K7609" s="4"/>
    </row>
    <row r="7610" spans="1:11" ht="15">
      <c r="A7610">
        <f t="shared" si="125"/>
        <v>7551</v>
      </c>
      <c r="B7610" s="721">
        <f>'Cap Outlay Deprec 36'!J9</f>
        <v>0</v>
      </c>
      <c r="D7610" s="2" t="s">
        <v>19</v>
      </c>
      <c r="F7610" s="4"/>
      <c r="G7610" s="1" t="b">
        <f t="shared" ca="1" si="126"/>
        <v>1</v>
      </c>
      <c r="H7610" s="1505" cm="1">
        <f t="array" aca="1" ref="H7610" ca="1">IF(I7610&lt;&gt;"",INDIRECT("'"&amp;I7610&amp;"'!"&amp;J7610),"")</f>
        <v>0</v>
      </c>
      <c r="I7610" s="1510" t="s">
        <v>5605</v>
      </c>
      <c r="J7610" s="1506" t="s">
        <v>6293</v>
      </c>
      <c r="K7610" s="4"/>
    </row>
    <row r="7611" spans="1:11" ht="15">
      <c r="A7611">
        <f t="shared" si="125"/>
        <v>7552</v>
      </c>
      <c r="B7611" s="721">
        <f>'Cap Outlay Deprec 36'!K9</f>
        <v>0</v>
      </c>
      <c r="D7611" s="2" t="s">
        <v>19</v>
      </c>
      <c r="F7611" s="4"/>
      <c r="G7611" s="1" t="b">
        <f t="shared" ca="1" si="126"/>
        <v>1</v>
      </c>
      <c r="H7611" s="1505" cm="1">
        <f t="array" aca="1" ref="H7611" ca="1">IF(I7611&lt;&gt;"",INDIRECT("'"&amp;I7611&amp;"'!"&amp;J7611),"")</f>
        <v>0</v>
      </c>
      <c r="I7611" s="1510" t="s">
        <v>5605</v>
      </c>
      <c r="J7611" s="1506" t="s">
        <v>5908</v>
      </c>
      <c r="K7611" s="4"/>
    </row>
    <row r="7612" spans="1:11" ht="15">
      <c r="A7612">
        <f t="shared" si="125"/>
        <v>7553</v>
      </c>
      <c r="B7612" s="721">
        <f>'Cap Outlay Deprec 36'!L9</f>
        <v>0</v>
      </c>
      <c r="D7612" s="2" t="s">
        <v>19</v>
      </c>
      <c r="F7612" s="4"/>
      <c r="G7612" s="1" t="b">
        <f t="shared" ca="1" si="126"/>
        <v>1</v>
      </c>
      <c r="H7612" s="1505" cm="1">
        <f t="array" aca="1" ref="H7612" ca="1">IF(I7612&lt;&gt;"",INDIRECT("'"&amp;I7612&amp;"'!"&amp;J7612),"")</f>
        <v>0</v>
      </c>
      <c r="I7612" s="1510" t="s">
        <v>5605</v>
      </c>
      <c r="J7612" s="1506" t="s">
        <v>6294</v>
      </c>
      <c r="K7612" s="4"/>
    </row>
    <row r="7613" spans="1:11" ht="15">
      <c r="A7613">
        <f t="shared" si="125"/>
        <v>7554</v>
      </c>
      <c r="B7613" s="721">
        <f>'Cap Outlay Deprec 36'!C14</f>
        <v>0</v>
      </c>
      <c r="D7613" s="2" t="s">
        <v>19</v>
      </c>
      <c r="F7613" s="4"/>
      <c r="G7613" s="1" t="b">
        <f t="shared" ca="1" si="126"/>
        <v>1</v>
      </c>
      <c r="H7613" s="1505" cm="1">
        <f t="array" aca="1" ref="H7613" ca="1">IF(I7613&lt;&gt;"",INDIRECT("'"&amp;I7613&amp;"'!"&amp;J7613),"")</f>
        <v>0</v>
      </c>
      <c r="I7613" s="1510" t="s">
        <v>5605</v>
      </c>
      <c r="J7613" s="1506" t="s">
        <v>5001</v>
      </c>
      <c r="K7613" s="4"/>
    </row>
    <row r="7614" spans="1:11" ht="15">
      <c r="A7614">
        <f t="shared" si="125"/>
        <v>7555</v>
      </c>
      <c r="B7614" s="721">
        <f>'Cap Outlay Deprec 36'!D14</f>
        <v>0</v>
      </c>
      <c r="D7614" s="2" t="s">
        <v>19</v>
      </c>
      <c r="F7614" s="4"/>
      <c r="G7614" s="1" t="b">
        <f t="shared" ca="1" si="126"/>
        <v>1</v>
      </c>
      <c r="H7614" s="1505" cm="1">
        <f t="array" aca="1" ref="H7614" ca="1">IF(I7614&lt;&gt;"",INDIRECT("'"&amp;I7614&amp;"'!"&amp;J7614),"")</f>
        <v>0</v>
      </c>
      <c r="I7614" s="1510" t="s">
        <v>5605</v>
      </c>
      <c r="J7614" s="1506" t="s">
        <v>5037</v>
      </c>
      <c r="K7614" s="4"/>
    </row>
    <row r="7615" spans="1:11" ht="15">
      <c r="A7615">
        <f t="shared" si="125"/>
        <v>7556</v>
      </c>
      <c r="B7615" s="721">
        <f>'Cap Outlay Deprec 36'!E14</f>
        <v>0</v>
      </c>
      <c r="D7615" s="2" t="s">
        <v>19</v>
      </c>
      <c r="F7615" s="4"/>
      <c r="G7615" s="1" t="b">
        <f t="shared" ca="1" si="126"/>
        <v>1</v>
      </c>
      <c r="H7615" s="1505" cm="1">
        <f t="array" aca="1" ref="H7615" ca="1">IF(I7615&lt;&gt;"",INDIRECT("'"&amp;I7615&amp;"'!"&amp;J7615),"")</f>
        <v>0</v>
      </c>
      <c r="I7615" s="1510" t="s">
        <v>5605</v>
      </c>
      <c r="J7615" s="1506" t="s">
        <v>5073</v>
      </c>
      <c r="K7615" s="4"/>
    </row>
    <row r="7616" spans="1:11" ht="15">
      <c r="A7616">
        <f t="shared" si="125"/>
        <v>7557</v>
      </c>
      <c r="B7616" s="721">
        <f>'Cap Outlay Deprec 36'!F14</f>
        <v>0</v>
      </c>
      <c r="D7616" s="2" t="s">
        <v>19</v>
      </c>
      <c r="F7616" s="4"/>
      <c r="G7616" s="1" t="b">
        <f t="shared" ca="1" si="126"/>
        <v>1</v>
      </c>
      <c r="H7616" s="1505" cm="1">
        <f t="array" aca="1" ref="H7616" ca="1">IF(I7616&lt;&gt;"",INDIRECT("'"&amp;I7616&amp;"'!"&amp;J7616),"")</f>
        <v>0</v>
      </c>
      <c r="I7616" s="1510" t="s">
        <v>5605</v>
      </c>
      <c r="J7616" s="1506" t="s">
        <v>5109</v>
      </c>
      <c r="K7616" s="4"/>
    </row>
    <row r="7617" spans="1:11" ht="15">
      <c r="A7617">
        <f t="shared" si="125"/>
        <v>7558</v>
      </c>
      <c r="B7617" s="721">
        <f>'Cap Outlay Deprec 36'!H14</f>
        <v>0</v>
      </c>
      <c r="D7617" s="2" t="s">
        <v>19</v>
      </c>
      <c r="F7617" s="4"/>
      <c r="G7617" s="1" t="b">
        <f t="shared" ca="1" si="126"/>
        <v>1</v>
      </c>
      <c r="H7617" s="1505" cm="1">
        <f t="array" aca="1" ref="H7617" ca="1">IF(I7617&lt;&gt;"",INDIRECT("'"&amp;I7617&amp;"'!"&amp;J7617),"")</f>
        <v>0</v>
      </c>
      <c r="I7617" s="1510" t="s">
        <v>5605</v>
      </c>
      <c r="J7617" s="1506" t="s">
        <v>5181</v>
      </c>
      <c r="K7617" s="4"/>
    </row>
    <row r="7618" spans="1:11" ht="15">
      <c r="A7618">
        <f t="shared" si="125"/>
        <v>7559</v>
      </c>
      <c r="B7618" s="721">
        <f>'Cap Outlay Deprec 36'!I14</f>
        <v>0</v>
      </c>
      <c r="D7618" s="2" t="s">
        <v>19</v>
      </c>
      <c r="F7618" s="4"/>
      <c r="G7618" s="1" t="b">
        <f t="shared" ca="1" si="126"/>
        <v>1</v>
      </c>
      <c r="H7618" s="1505" cm="1">
        <f t="array" aca="1" ref="H7618" ca="1">IF(I7618&lt;&gt;"",INDIRECT("'"&amp;I7618&amp;"'!"&amp;J7618),"")</f>
        <v>0</v>
      </c>
      <c r="I7618" s="1510" t="s">
        <v>5605</v>
      </c>
      <c r="J7618" s="1506" t="s">
        <v>6271</v>
      </c>
      <c r="K7618" s="4"/>
    </row>
    <row r="7619" spans="1:11" ht="15">
      <c r="A7619">
        <f t="shared" si="125"/>
        <v>7560</v>
      </c>
      <c r="B7619" s="721">
        <f>'Cap Outlay Deprec 36'!J14</f>
        <v>0</v>
      </c>
      <c r="D7619" s="2" t="s">
        <v>19</v>
      </c>
      <c r="F7619" s="4"/>
      <c r="G7619" s="1" t="b">
        <f t="shared" ca="1" si="126"/>
        <v>1</v>
      </c>
      <c r="H7619" s="1505" cm="1">
        <f t="array" aca="1" ref="H7619" ca="1">IF(I7619&lt;&gt;"",INDIRECT("'"&amp;I7619&amp;"'!"&amp;J7619),"")</f>
        <v>0</v>
      </c>
      <c r="I7619" s="1510" t="s">
        <v>5605</v>
      </c>
      <c r="J7619" s="1506" t="s">
        <v>6357</v>
      </c>
      <c r="K7619" s="4"/>
    </row>
    <row r="7620" spans="1:11" ht="15">
      <c r="A7620">
        <f t="shared" si="125"/>
        <v>7561</v>
      </c>
      <c r="B7620" s="721">
        <f>'Cap Outlay Deprec 36'!K14</f>
        <v>0</v>
      </c>
      <c r="D7620" s="2" t="s">
        <v>19</v>
      </c>
      <c r="F7620" s="4"/>
      <c r="G7620" s="1" t="b">
        <f t="shared" ca="1" si="126"/>
        <v>1</v>
      </c>
      <c r="H7620" s="1505" cm="1">
        <f t="array" aca="1" ref="H7620" ca="1">IF(I7620&lt;&gt;"",INDIRECT("'"&amp;I7620&amp;"'!"&amp;J7620),"")</f>
        <v>0</v>
      </c>
      <c r="I7620" s="1510" t="s">
        <v>5605</v>
      </c>
      <c r="J7620" s="1506" t="s">
        <v>5225</v>
      </c>
      <c r="K7620" s="4"/>
    </row>
    <row r="7621" spans="1:11" ht="15">
      <c r="A7621">
        <f t="shared" si="125"/>
        <v>7562</v>
      </c>
      <c r="B7621" s="721">
        <f>'Cap Outlay Deprec 36'!L14</f>
        <v>0</v>
      </c>
      <c r="D7621" s="2" t="s">
        <v>19</v>
      </c>
      <c r="F7621" s="4"/>
      <c r="G7621" s="1" t="b">
        <f t="shared" ca="1" si="126"/>
        <v>1</v>
      </c>
      <c r="H7621" s="1505" cm="1">
        <f t="array" aca="1" ref="H7621" ca="1">IF(I7621&lt;&gt;"",INDIRECT("'"&amp;I7621&amp;"'!"&amp;J7621),"")</f>
        <v>0</v>
      </c>
      <c r="I7621" s="1510" t="s">
        <v>5605</v>
      </c>
      <c r="J7621" s="1506" t="s">
        <v>6849</v>
      </c>
      <c r="K7621" s="4"/>
    </row>
    <row r="7622" spans="1:11" ht="15">
      <c r="A7622">
        <f t="shared" si="125"/>
        <v>7563</v>
      </c>
      <c r="B7622" s="721">
        <f>'Cap Outlay Deprec 36'!F17</f>
        <v>6189418</v>
      </c>
      <c r="D7622" s="2" t="s">
        <v>19</v>
      </c>
      <c r="F7622" s="4"/>
      <c r="G7622" s="1" t="b">
        <f t="shared" ca="1" si="126"/>
        <v>1</v>
      </c>
      <c r="H7622" s="1505" cm="1">
        <f t="array" aca="1" ref="H7622" ca="1">IF(I7622&lt;&gt;"",INDIRECT("'"&amp;I7622&amp;"'!"&amp;J7622),"")</f>
        <v>6189418</v>
      </c>
      <c r="I7622" s="1510" t="s">
        <v>5605</v>
      </c>
      <c r="J7622" s="1506" t="s">
        <v>5578</v>
      </c>
      <c r="K7622" s="4"/>
    </row>
    <row r="7623" spans="1:11" ht="15">
      <c r="A7623">
        <f t="shared" si="125"/>
        <v>7564</v>
      </c>
      <c r="B7623" s="721">
        <f>'Cap Outlay Deprec 36'!I17</f>
        <v>618941.80000000005</v>
      </c>
      <c r="D7623" s="2" t="s">
        <v>19</v>
      </c>
      <c r="F7623" s="4"/>
      <c r="G7623" s="1" t="b">
        <f t="shared" ca="1" si="126"/>
        <v>1</v>
      </c>
      <c r="H7623" s="1505" cm="1">
        <f t="array" aca="1" ref="H7623" ca="1">IF(I7623&lt;&gt;"",INDIRECT("'"&amp;I7623&amp;"'!"&amp;J7623),"")</f>
        <v>618941.80000000005</v>
      </c>
      <c r="I7623" s="1510" t="s">
        <v>5605</v>
      </c>
      <c r="J7623" s="1506" t="s">
        <v>6272</v>
      </c>
      <c r="K7623" s="4"/>
    </row>
    <row r="7624" spans="1:11" ht="15">
      <c r="A7624" s="5">
        <f t="shared" si="125"/>
        <v>7565</v>
      </c>
      <c r="B7624" s="721"/>
      <c r="D7624" s="4" t="s">
        <v>1063</v>
      </c>
      <c r="F7624" s="4" t="s">
        <v>4914</v>
      </c>
      <c r="G7624" s="1" t="b">
        <f t="shared" ca="1" si="126"/>
        <v>1</v>
      </c>
      <c r="H7624" s="1505" t="str" cm="1">
        <f t="array" aca="1" ref="H7624" ca="1">IF(I7624&lt;&gt;"",INDIRECT("'"&amp;I7624&amp;"'!"&amp;J7624),"")</f>
        <v/>
      </c>
      <c r="I7624" s="1510"/>
      <c r="J7624" s="1506"/>
      <c r="K7624" s="4"/>
    </row>
    <row r="7625" spans="1:11" ht="15">
      <c r="A7625" s="5">
        <f t="shared" si="125"/>
        <v>7566</v>
      </c>
      <c r="B7625" s="721"/>
      <c r="D7625" s="4" t="s">
        <v>1063</v>
      </c>
      <c r="F7625" s="4" t="s">
        <v>4914</v>
      </c>
      <c r="G7625" s="1" t="b">
        <f t="shared" ca="1" si="126"/>
        <v>1</v>
      </c>
      <c r="H7625" s="1505" t="str" cm="1">
        <f t="array" aca="1" ref="H7625" ca="1">IF(I7625&lt;&gt;"",INDIRECT("'"&amp;I7625&amp;"'!"&amp;J7625),"")</f>
        <v/>
      </c>
      <c r="I7625" s="1510"/>
      <c r="J7625" s="1506"/>
      <c r="K7625" s="4"/>
    </row>
    <row r="7626" spans="1:11" ht="15">
      <c r="A7626">
        <f t="shared" si="125"/>
        <v>7567</v>
      </c>
      <c r="B7626" s="721"/>
      <c r="D7626" s="2" t="s">
        <v>19</v>
      </c>
      <c r="F7626" s="4"/>
      <c r="G7626" s="1" t="b">
        <f t="shared" ca="1" si="126"/>
        <v>1</v>
      </c>
      <c r="H7626" s="1505" t="str" cm="1">
        <f t="array" aca="1" ref="H7626" ca="1">IF(I7626&lt;&gt;"",INDIRECT("'"&amp;I7626&amp;"'!"&amp;J7626),"")</f>
        <v/>
      </c>
      <c r="I7626" s="1510"/>
      <c r="J7626" s="1506"/>
      <c r="K7626" s="4"/>
    </row>
    <row r="7627" spans="1:11" ht="15">
      <c r="A7627" s="5">
        <f t="shared" si="125"/>
        <v>7568</v>
      </c>
      <c r="B7627" s="721"/>
      <c r="D7627" s="4" t="s">
        <v>1063</v>
      </c>
      <c r="F7627" s="4" t="s">
        <v>4914</v>
      </c>
      <c r="G7627" s="1" t="b">
        <f t="shared" ca="1" si="126"/>
        <v>1</v>
      </c>
      <c r="H7627" s="1505" t="str" cm="1">
        <f t="array" aca="1" ref="H7627" ca="1">IF(I7627&lt;&gt;"",INDIRECT("'"&amp;I7627&amp;"'!"&amp;J7627),"")</f>
        <v/>
      </c>
      <c r="I7627" s="1510"/>
      <c r="J7627" s="1506"/>
      <c r="K7627" s="4"/>
    </row>
    <row r="7628" spans="1:11" ht="15">
      <c r="A7628" s="5">
        <f t="shared" ref="A7628:A7648" si="127">A7627+1</f>
        <v>7569</v>
      </c>
      <c r="B7628" s="721"/>
      <c r="D7628" s="4" t="s">
        <v>1063</v>
      </c>
      <c r="F7628" s="4" t="s">
        <v>4914</v>
      </c>
      <c r="G7628" s="1" t="b">
        <f t="shared" ca="1" si="126"/>
        <v>1</v>
      </c>
      <c r="H7628" s="1505" t="str" cm="1">
        <f t="array" aca="1" ref="H7628" ca="1">IF(I7628&lt;&gt;"",INDIRECT("'"&amp;I7628&amp;"'!"&amp;J7628),"")</f>
        <v/>
      </c>
      <c r="I7628" s="1510"/>
      <c r="J7628" s="1506"/>
      <c r="K7628" s="4"/>
    </row>
    <row r="7629" spans="1:11" ht="15">
      <c r="A7629">
        <f t="shared" si="127"/>
        <v>7570</v>
      </c>
      <c r="B7629" s="721">
        <f>'Cap Outlay Deprec 36'!I18</f>
        <v>21697253.800000001</v>
      </c>
      <c r="D7629" s="2" t="s">
        <v>19</v>
      </c>
      <c r="F7629" s="4"/>
      <c r="G7629" s="1" t="b">
        <f t="shared" ca="1" si="126"/>
        <v>1</v>
      </c>
      <c r="H7629" s="1505" cm="1">
        <f t="array" aca="1" ref="H7629" ca="1">IF(I7629&lt;&gt;"",INDIRECT("'"&amp;I7629&amp;"'!"&amp;J7629),"")</f>
        <v>21697253.800000001</v>
      </c>
      <c r="I7629" s="1510" t="s">
        <v>5605</v>
      </c>
      <c r="J7629" s="1506" t="s">
        <v>6273</v>
      </c>
      <c r="K7629" s="4"/>
    </row>
    <row r="7630" spans="1:11" ht="15">
      <c r="A7630" s="5">
        <f t="shared" si="127"/>
        <v>7571</v>
      </c>
      <c r="B7630" s="721"/>
      <c r="D7630" s="2" t="s">
        <v>19</v>
      </c>
      <c r="F7630" s="4" t="s">
        <v>4914</v>
      </c>
      <c r="G7630" s="1" t="b">
        <f t="shared" ca="1" si="126"/>
        <v>1</v>
      </c>
      <c r="H7630" s="1505" t="str" cm="1">
        <f t="array" aca="1" ref="H7630" ca="1">IF(I7630&lt;&gt;"",INDIRECT("'"&amp;I7630&amp;"'!"&amp;J7630),"")</f>
        <v/>
      </c>
      <c r="I7630" s="1510"/>
      <c r="J7630" s="1506"/>
      <c r="K7630" s="4"/>
    </row>
    <row r="7631" spans="1:11" ht="15">
      <c r="A7631" s="5">
        <f t="shared" si="127"/>
        <v>7572</v>
      </c>
      <c r="B7631" s="721"/>
      <c r="D7631" s="4" t="s">
        <v>1063</v>
      </c>
      <c r="F7631" s="4" t="s">
        <v>4914</v>
      </c>
      <c r="G7631" s="1" t="b">
        <f t="shared" ca="1" si="126"/>
        <v>1</v>
      </c>
      <c r="H7631" s="1505" t="str" cm="1">
        <f t="array" aca="1" ref="H7631" ca="1">IF(I7631&lt;&gt;"",INDIRECT("'"&amp;I7631&amp;"'!"&amp;J7631),"")</f>
        <v/>
      </c>
      <c r="I7631" s="1510"/>
      <c r="J7631" s="1506"/>
      <c r="K7631" s="4"/>
    </row>
    <row r="7632" spans="1:11" ht="15">
      <c r="A7632" s="5">
        <f t="shared" si="127"/>
        <v>7573</v>
      </c>
      <c r="B7632" s="721"/>
      <c r="D7632" s="4" t="s">
        <v>1063</v>
      </c>
      <c r="F7632" s="4" t="s">
        <v>4914</v>
      </c>
      <c r="G7632" s="1" t="b">
        <f t="shared" ca="1" si="126"/>
        <v>1</v>
      </c>
      <c r="H7632" s="1505" t="str" cm="1">
        <f t="array" aca="1" ref="H7632" ca="1">IF(I7632&lt;&gt;"",INDIRECT("'"&amp;I7632&amp;"'!"&amp;J7632),"")</f>
        <v/>
      </c>
      <c r="I7632" s="1510"/>
      <c r="J7632" s="1506"/>
      <c r="K7632" s="4"/>
    </row>
    <row r="7633" spans="1:11" ht="15">
      <c r="A7633" s="5">
        <f t="shared" si="127"/>
        <v>7574</v>
      </c>
      <c r="B7633" s="721"/>
      <c r="D7633" s="4" t="s">
        <v>1420</v>
      </c>
      <c r="F7633" s="4" t="s">
        <v>4914</v>
      </c>
      <c r="G7633" s="1" t="b">
        <f t="shared" ca="1" si="126"/>
        <v>1</v>
      </c>
      <c r="H7633" s="1505" t="str" cm="1">
        <f t="array" aca="1" ref="H7633" ca="1">IF(I7633&lt;&gt;"",INDIRECT("'"&amp;I7633&amp;"'!"&amp;J7633),"")</f>
        <v/>
      </c>
      <c r="I7633" s="1510"/>
      <c r="J7633" s="1506"/>
      <c r="K7633" s="4"/>
    </row>
    <row r="7634" spans="1:11" ht="15">
      <c r="A7634">
        <f t="shared" si="127"/>
        <v>7575</v>
      </c>
      <c r="B7634" s="721">
        <f>'Revenues 10-15'!G108</f>
        <v>0</v>
      </c>
      <c r="D7634" s="2" t="s">
        <v>79</v>
      </c>
      <c r="F7634" s="4"/>
      <c r="G7634" s="1" t="b">
        <f t="shared" ca="1" si="126"/>
        <v>1</v>
      </c>
      <c r="H7634" s="1505" cm="1">
        <f t="array" aca="1" ref="H7634" ca="1">IF(I7634&lt;&gt;"",INDIRECT("'"&amp;I7634&amp;"'!"&amp;J7634),"")</f>
        <v>0</v>
      </c>
      <c r="I7634" s="1510" t="s">
        <v>5915</v>
      </c>
      <c r="J7634" s="1506" t="s">
        <v>6850</v>
      </c>
      <c r="K7634" s="4"/>
    </row>
    <row r="7635" spans="1:11" ht="15">
      <c r="A7635">
        <f t="shared" si="127"/>
        <v>7576</v>
      </c>
      <c r="B7635" s="721">
        <f>'Revenues 10-15'!H108</f>
        <v>0</v>
      </c>
      <c r="D7635" s="2" t="s">
        <v>79</v>
      </c>
      <c r="F7635" s="4"/>
      <c r="G7635" s="1" t="b">
        <f t="shared" ca="1" si="126"/>
        <v>1</v>
      </c>
      <c r="H7635" s="1505" cm="1">
        <f t="array" aca="1" ref="H7635" ca="1">IF(I7635&lt;&gt;"",INDIRECT("'"&amp;I7635&amp;"'!"&amp;J7635),"")</f>
        <v>0</v>
      </c>
      <c r="I7635" s="1510" t="s">
        <v>5915</v>
      </c>
      <c r="J7635" s="1506" t="s">
        <v>5216</v>
      </c>
      <c r="K7635" s="4"/>
    </row>
    <row r="7636" spans="1:11" ht="15">
      <c r="A7636">
        <f t="shared" si="127"/>
        <v>7577</v>
      </c>
      <c r="B7636" s="721">
        <f>'Revenues 10-15'!J108</f>
        <v>0</v>
      </c>
      <c r="D7636" s="2" t="s">
        <v>79</v>
      </c>
      <c r="F7636" s="4"/>
      <c r="G7636" s="1" t="b">
        <f t="shared" ca="1" si="126"/>
        <v>1</v>
      </c>
      <c r="H7636" s="1505" cm="1">
        <f t="array" aca="1" ref="H7636" ca="1">IF(I7636&lt;&gt;"",INDIRECT("'"&amp;I7636&amp;"'!"&amp;J7636),"")</f>
        <v>0</v>
      </c>
      <c r="I7636" s="1510" t="s">
        <v>5915</v>
      </c>
      <c r="J7636" s="1506" t="s">
        <v>6851</v>
      </c>
      <c r="K7636" s="4"/>
    </row>
    <row r="7637" spans="1:11" ht="15">
      <c r="A7637">
        <f t="shared" si="127"/>
        <v>7578</v>
      </c>
      <c r="B7637" s="721">
        <f>'Revenues 10-15'!K108</f>
        <v>0</v>
      </c>
      <c r="D7637" s="2" t="s">
        <v>79</v>
      </c>
      <c r="F7637" s="4"/>
      <c r="G7637" s="1" t="b">
        <f t="shared" ca="1" si="126"/>
        <v>1</v>
      </c>
      <c r="H7637" s="1505" cm="1">
        <f t="array" aca="1" ref="H7637" ca="1">IF(I7637&lt;&gt;"",INDIRECT("'"&amp;I7637&amp;"'!"&amp;J7637),"")</f>
        <v>0</v>
      </c>
      <c r="I7637" s="1510" t="s">
        <v>5915</v>
      </c>
      <c r="J7637" s="1506" t="s">
        <v>5263</v>
      </c>
      <c r="K7637" s="4"/>
    </row>
    <row r="7638" spans="1:11" ht="15">
      <c r="A7638" s="5">
        <f t="shared" si="127"/>
        <v>7579</v>
      </c>
      <c r="B7638" s="721"/>
      <c r="D7638" s="4" t="s">
        <v>1420</v>
      </c>
      <c r="F7638" s="4" t="s">
        <v>4914</v>
      </c>
      <c r="G7638" s="1" t="b">
        <f t="shared" ca="1" si="126"/>
        <v>1</v>
      </c>
      <c r="H7638" s="1505" t="str" cm="1">
        <f t="array" aca="1" ref="H7638" ca="1">IF(I7638&lt;&gt;"",INDIRECT("'"&amp;I7638&amp;"'!"&amp;J7638),"")</f>
        <v/>
      </c>
      <c r="I7638" s="1510"/>
      <c r="J7638" s="1506"/>
      <c r="K7638" s="4"/>
    </row>
    <row r="7639" spans="1:11" ht="15">
      <c r="A7639" s="5">
        <f t="shared" si="127"/>
        <v>7580</v>
      </c>
      <c r="B7639" s="721"/>
      <c r="D7639" s="4" t="s">
        <v>1420</v>
      </c>
      <c r="E7639" s="2"/>
      <c r="F7639" s="4" t="s">
        <v>4914</v>
      </c>
      <c r="G7639" s="1" t="b">
        <f t="shared" ca="1" si="126"/>
        <v>1</v>
      </c>
      <c r="H7639" s="1505" t="str" cm="1">
        <f t="array" aca="1" ref="H7639" ca="1">IF(I7639&lt;&gt;"",INDIRECT("'"&amp;I7639&amp;"'!"&amp;J7639),"")</f>
        <v/>
      </c>
      <c r="I7639" s="1510"/>
      <c r="J7639" s="1506"/>
      <c r="K7639" s="4"/>
    </row>
    <row r="7640" spans="1:11" ht="15">
      <c r="A7640" s="5">
        <f t="shared" si="127"/>
        <v>7581</v>
      </c>
      <c r="B7640" s="721"/>
      <c r="D7640" s="4" t="s">
        <v>1420</v>
      </c>
      <c r="F7640" s="4" t="s">
        <v>4914</v>
      </c>
      <c r="G7640" s="1" t="b">
        <f t="shared" ca="1" si="126"/>
        <v>1</v>
      </c>
      <c r="H7640" s="1505" t="str" cm="1">
        <f t="array" aca="1" ref="H7640" ca="1">IF(I7640&lt;&gt;"",INDIRECT("'"&amp;I7640&amp;"'!"&amp;J7640),"")</f>
        <v/>
      </c>
      <c r="I7640" s="1510"/>
      <c r="J7640" s="1506"/>
      <c r="K7640" s="4"/>
    </row>
    <row r="7641" spans="1:11" ht="15">
      <c r="A7641" s="5">
        <f t="shared" si="127"/>
        <v>7582</v>
      </c>
      <c r="B7641" s="721"/>
      <c r="D7641" s="4" t="s">
        <v>1420</v>
      </c>
      <c r="F7641" s="4" t="s">
        <v>4914</v>
      </c>
      <c r="G7641" s="1" t="b">
        <f t="shared" ca="1" si="126"/>
        <v>1</v>
      </c>
      <c r="H7641" s="1505" t="str" cm="1">
        <f t="array" aca="1" ref="H7641" ca="1">IF(I7641&lt;&gt;"",INDIRECT("'"&amp;I7641&amp;"'!"&amp;J7641),"")</f>
        <v/>
      </c>
      <c r="I7641" s="1510"/>
      <c r="J7641" s="1506"/>
      <c r="K7641" s="4"/>
    </row>
    <row r="7642" spans="1:11" ht="15">
      <c r="A7642" s="5">
        <f t="shared" si="127"/>
        <v>7583</v>
      </c>
      <c r="B7642" s="721"/>
      <c r="D7642" s="4" t="s">
        <v>1420</v>
      </c>
      <c r="F7642" s="4" t="s">
        <v>4914</v>
      </c>
      <c r="G7642" s="1" t="b">
        <f t="shared" ca="1" si="126"/>
        <v>1</v>
      </c>
      <c r="H7642" s="1505" t="str" cm="1">
        <f t="array" aca="1" ref="H7642" ca="1">IF(I7642&lt;&gt;"",INDIRECT("'"&amp;I7642&amp;"'!"&amp;J7642),"")</f>
        <v/>
      </c>
      <c r="I7642" s="1510"/>
      <c r="J7642" s="1506"/>
      <c r="K7642" s="4"/>
    </row>
    <row r="7643" spans="1:11" ht="15">
      <c r="A7643" s="5">
        <f t="shared" si="127"/>
        <v>7584</v>
      </c>
      <c r="B7643" s="721"/>
      <c r="D7643" s="4" t="s">
        <v>1420</v>
      </c>
      <c r="F7643" s="4" t="s">
        <v>4914</v>
      </c>
      <c r="G7643" s="1" t="b">
        <f t="shared" ca="1" si="126"/>
        <v>1</v>
      </c>
      <c r="H7643" s="1505" t="str" cm="1">
        <f t="array" aca="1" ref="H7643" ca="1">IF(I7643&lt;&gt;"",INDIRECT("'"&amp;I7643&amp;"'!"&amp;J7643),"")</f>
        <v/>
      </c>
      <c r="I7643" s="1510"/>
      <c r="J7643" s="1506"/>
      <c r="K7643" s="4"/>
    </row>
    <row r="7644" spans="1:11" ht="15">
      <c r="A7644" s="5">
        <f t="shared" si="127"/>
        <v>7585</v>
      </c>
      <c r="B7644" s="721"/>
      <c r="D7644" s="4" t="s">
        <v>1420</v>
      </c>
      <c r="F7644" s="4" t="s">
        <v>4914</v>
      </c>
      <c r="G7644" s="1" t="b">
        <f t="shared" ca="1" si="126"/>
        <v>1</v>
      </c>
      <c r="H7644" s="1505" t="str" cm="1">
        <f t="array" aca="1" ref="H7644" ca="1">IF(I7644&lt;&gt;"",INDIRECT("'"&amp;I7644&amp;"'!"&amp;J7644),"")</f>
        <v/>
      </c>
      <c r="I7644" s="1510"/>
      <c r="J7644" s="1506"/>
      <c r="K7644" s="4"/>
    </row>
    <row r="7645" spans="1:11" ht="15">
      <c r="A7645" s="5">
        <f t="shared" si="127"/>
        <v>7586</v>
      </c>
      <c r="B7645" s="721"/>
      <c r="D7645" s="4" t="s">
        <v>1420</v>
      </c>
      <c r="F7645" s="4" t="s">
        <v>4914</v>
      </c>
      <c r="G7645" s="1" t="b">
        <f t="shared" ca="1" si="126"/>
        <v>1</v>
      </c>
      <c r="H7645" s="1505" t="str" cm="1">
        <f t="array" aca="1" ref="H7645" ca="1">IF(I7645&lt;&gt;"",INDIRECT("'"&amp;I7645&amp;"'!"&amp;J7645),"")</f>
        <v/>
      </c>
      <c r="I7645" s="1510"/>
      <c r="J7645" s="1506"/>
      <c r="K7645" s="4"/>
    </row>
    <row r="7646" spans="1:11" ht="15">
      <c r="A7646" s="5">
        <f t="shared" si="127"/>
        <v>7587</v>
      </c>
      <c r="B7646" s="721"/>
      <c r="D7646" s="4" t="s">
        <v>1420</v>
      </c>
      <c r="F7646" s="4" t="s">
        <v>4914</v>
      </c>
      <c r="G7646" s="1" t="b">
        <f t="shared" ca="1" si="126"/>
        <v>1</v>
      </c>
      <c r="H7646" s="1505" t="str" cm="1">
        <f t="array" aca="1" ref="H7646" ca="1">IF(I7646&lt;&gt;"",INDIRECT("'"&amp;I7646&amp;"'!"&amp;J7646),"")</f>
        <v/>
      </c>
      <c r="I7646" s="1510"/>
      <c r="J7646" s="1506"/>
      <c r="K7646" s="4"/>
    </row>
    <row r="7647" spans="1:11" ht="15">
      <c r="A7647" s="5">
        <f t="shared" si="127"/>
        <v>7588</v>
      </c>
      <c r="B7647" s="721"/>
      <c r="D7647" s="4" t="s">
        <v>1420</v>
      </c>
      <c r="F7647" s="4" t="s">
        <v>4914</v>
      </c>
      <c r="G7647" s="1" t="b">
        <f t="shared" ca="1" si="126"/>
        <v>1</v>
      </c>
      <c r="H7647" s="1505" t="str" cm="1">
        <f t="array" aca="1" ref="H7647" ca="1">IF(I7647&lt;&gt;"",INDIRECT("'"&amp;I7647&amp;"'!"&amp;J7647),"")</f>
        <v/>
      </c>
      <c r="I7647" s="1510"/>
      <c r="J7647" s="1506"/>
      <c r="K7647" s="4"/>
    </row>
    <row r="7648" spans="1:11" ht="15">
      <c r="A7648" s="5">
        <f t="shared" si="127"/>
        <v>7589</v>
      </c>
      <c r="B7648" s="721"/>
      <c r="D7648" s="4" t="s">
        <v>1420</v>
      </c>
      <c r="F7648" s="4" t="s">
        <v>4914</v>
      </c>
      <c r="G7648" s="1" t="b">
        <f t="shared" ref="G7648:G7711" ca="1" si="128">H7648=B7648</f>
        <v>1</v>
      </c>
      <c r="H7648" s="1505" t="str" cm="1">
        <f t="array" aca="1" ref="H7648" ca="1">IF(I7648&lt;&gt;"",INDIRECT("'"&amp;I7648&amp;"'!"&amp;J7648),"")</f>
        <v/>
      </c>
      <c r="I7648" s="1510"/>
      <c r="J7648" s="1506"/>
      <c r="K7648" s="4"/>
    </row>
    <row r="7649" spans="1:11" ht="15">
      <c r="A7649">
        <v>7590</v>
      </c>
      <c r="B7649" s="721">
        <f>'Acct Summary 7-9'!C55</f>
        <v>0</v>
      </c>
      <c r="D7649" s="2" t="s">
        <v>732</v>
      </c>
      <c r="F7649" s="4"/>
      <c r="G7649" s="1" t="b">
        <f t="shared" ca="1" si="128"/>
        <v>1</v>
      </c>
      <c r="H7649" s="1505" cm="1">
        <f t="array" aca="1" ref="H7649" ca="1">IF(I7649&lt;&gt;"",INDIRECT("'"&amp;I7649&amp;"'!"&amp;J7649),"")</f>
        <v>0</v>
      </c>
      <c r="I7649" s="1510" t="s">
        <v>4986</v>
      </c>
      <c r="J7649" s="1506" t="s">
        <v>5014</v>
      </c>
      <c r="K7649" s="4"/>
    </row>
    <row r="7650" spans="1:11" ht="15">
      <c r="A7650">
        <v>7591</v>
      </c>
      <c r="B7650" s="721">
        <f>'Acct Summary 7-9'!D55</f>
        <v>0</v>
      </c>
      <c r="D7650" s="2" t="s">
        <v>732</v>
      </c>
      <c r="F7650" s="4"/>
      <c r="G7650" s="1" t="b">
        <f t="shared" ca="1" si="128"/>
        <v>1</v>
      </c>
      <c r="H7650" s="1505" cm="1">
        <f t="array" aca="1" ref="H7650" ca="1">IF(I7650&lt;&gt;"",INDIRECT("'"&amp;I7650&amp;"'!"&amp;J7650),"")</f>
        <v>0</v>
      </c>
      <c r="I7650" s="1510" t="s">
        <v>4986</v>
      </c>
      <c r="J7650" s="1506" t="s">
        <v>5050</v>
      </c>
      <c r="K7650" s="4"/>
    </row>
    <row r="7651" spans="1:11" ht="15">
      <c r="A7651">
        <v>7592</v>
      </c>
      <c r="B7651" s="721">
        <f>'Acct Summary 7-9'!H55</f>
        <v>0</v>
      </c>
      <c r="D7651" s="2" t="s">
        <v>732</v>
      </c>
      <c r="F7651" s="4"/>
      <c r="G7651" s="1" t="b">
        <f t="shared" ca="1" si="128"/>
        <v>1</v>
      </c>
      <c r="H7651" s="1505" cm="1">
        <f t="array" aca="1" ref="H7651" ca="1">IF(I7651&lt;&gt;"",INDIRECT("'"&amp;I7651&amp;"'!"&amp;J7651),"")</f>
        <v>0</v>
      </c>
      <c r="I7651" s="1510" t="s">
        <v>4986</v>
      </c>
      <c r="J7651" s="1506" t="s">
        <v>5194</v>
      </c>
      <c r="K7651" s="4"/>
    </row>
    <row r="7652" spans="1:11" ht="15">
      <c r="A7652">
        <v>7593</v>
      </c>
      <c r="B7652" s="721">
        <f>'Acct Summary 7-9'!C56</f>
        <v>0</v>
      </c>
      <c r="D7652" s="2" t="s">
        <v>732</v>
      </c>
      <c r="F7652" s="4"/>
      <c r="G7652" s="1" t="b">
        <f t="shared" ca="1" si="128"/>
        <v>1</v>
      </c>
      <c r="H7652" s="1505" cm="1">
        <f t="array" aca="1" ref="H7652" ca="1">IF(I7652&lt;&gt;"",INDIRECT("'"&amp;I7652&amp;"'!"&amp;J7652),"")</f>
        <v>0</v>
      </c>
      <c r="I7652" s="1510" t="s">
        <v>4986</v>
      </c>
      <c r="J7652" s="1506" t="s">
        <v>6852</v>
      </c>
      <c r="K7652" s="4"/>
    </row>
    <row r="7653" spans="1:11" ht="15">
      <c r="A7653">
        <v>7594</v>
      </c>
      <c r="B7653" s="721">
        <f>'Acct Summary 7-9'!D56</f>
        <v>0</v>
      </c>
      <c r="D7653" s="2" t="s">
        <v>732</v>
      </c>
      <c r="F7653" s="4"/>
      <c r="G7653" s="1" t="b">
        <f t="shared" ca="1" si="128"/>
        <v>1</v>
      </c>
      <c r="H7653" s="1505" cm="1">
        <f t="array" aca="1" ref="H7653" ca="1">IF(I7653&lt;&gt;"",INDIRECT("'"&amp;I7653&amp;"'!"&amp;J7653),"")</f>
        <v>0</v>
      </c>
      <c r="I7653" s="1510" t="s">
        <v>4986</v>
      </c>
      <c r="J7653" s="1506" t="s">
        <v>6853</v>
      </c>
      <c r="K7653" s="4"/>
    </row>
    <row r="7654" spans="1:11" ht="15">
      <c r="A7654">
        <v>7595</v>
      </c>
      <c r="B7654" s="721">
        <f>'Acct Summary 7-9'!H56</f>
        <v>0</v>
      </c>
      <c r="D7654" s="2" t="s">
        <v>732</v>
      </c>
      <c r="F7654" s="4"/>
      <c r="G7654" s="1" t="b">
        <f t="shared" ca="1" si="128"/>
        <v>1</v>
      </c>
      <c r="H7654" s="1505" cm="1">
        <f t="array" aca="1" ref="H7654" ca="1">IF(I7654&lt;&gt;"",INDIRECT("'"&amp;I7654&amp;"'!"&amp;J7654),"")</f>
        <v>0</v>
      </c>
      <c r="I7654" s="1510" t="s">
        <v>4986</v>
      </c>
      <c r="J7654" s="1506" t="s">
        <v>6854</v>
      </c>
      <c r="K7654" s="4"/>
    </row>
    <row r="7655" spans="1:11" ht="15">
      <c r="A7655">
        <v>7596</v>
      </c>
      <c r="B7655" s="721">
        <f>'Acct Summary 7-9'!C57</f>
        <v>0</v>
      </c>
      <c r="D7655" s="2" t="s">
        <v>732</v>
      </c>
      <c r="F7655" s="4"/>
      <c r="G7655" s="1" t="b">
        <f t="shared" ca="1" si="128"/>
        <v>1</v>
      </c>
      <c r="H7655" s="1505" cm="1">
        <f t="array" aca="1" ref="H7655" ca="1">IF(I7655&lt;&gt;"",INDIRECT("'"&amp;I7655&amp;"'!"&amp;J7655),"")</f>
        <v>0</v>
      </c>
      <c r="I7655" s="1510" t="s">
        <v>4986</v>
      </c>
      <c r="J7655" s="1506" t="s">
        <v>5015</v>
      </c>
      <c r="K7655" s="4"/>
    </row>
    <row r="7656" spans="1:11" ht="15">
      <c r="A7656">
        <v>7597</v>
      </c>
      <c r="B7656" s="721">
        <f>'Acct Summary 7-9'!D57</f>
        <v>0</v>
      </c>
      <c r="D7656" s="2" t="s">
        <v>732</v>
      </c>
      <c r="F7656" s="4"/>
      <c r="G7656" s="1" t="b">
        <f t="shared" ca="1" si="128"/>
        <v>1</v>
      </c>
      <c r="H7656" s="1505" cm="1">
        <f t="array" aca="1" ref="H7656" ca="1">IF(I7656&lt;&gt;"",INDIRECT("'"&amp;I7656&amp;"'!"&amp;J7656),"")</f>
        <v>0</v>
      </c>
      <c r="I7656" s="1510" t="s">
        <v>4986</v>
      </c>
      <c r="J7656" s="1506" t="s">
        <v>5051</v>
      </c>
      <c r="K7656" s="4"/>
    </row>
    <row r="7657" spans="1:11" ht="15">
      <c r="A7657">
        <v>7598</v>
      </c>
      <c r="B7657" s="721">
        <f>'Acct Summary 7-9'!H57</f>
        <v>0</v>
      </c>
      <c r="D7657" s="2" t="s">
        <v>732</v>
      </c>
      <c r="F7657" s="4"/>
      <c r="G7657" s="1" t="b">
        <f t="shared" ca="1" si="128"/>
        <v>1</v>
      </c>
      <c r="H7657" s="1505" cm="1">
        <f t="array" aca="1" ref="H7657" ca="1">IF(I7657&lt;&gt;"",INDIRECT("'"&amp;I7657&amp;"'!"&amp;J7657),"")</f>
        <v>0</v>
      </c>
      <c r="I7657" s="1510" t="s">
        <v>4986</v>
      </c>
      <c r="J7657" s="1506" t="s">
        <v>5195</v>
      </c>
      <c r="K7657" s="4"/>
    </row>
    <row r="7658" spans="1:11" ht="15">
      <c r="A7658">
        <v>7599</v>
      </c>
      <c r="B7658" s="721">
        <f>'Acct Summary 7-9'!C59</f>
        <v>0</v>
      </c>
      <c r="D7658" s="2" t="s">
        <v>732</v>
      </c>
      <c r="F7658" s="4"/>
      <c r="G7658" s="1" t="b">
        <f t="shared" ca="1" si="128"/>
        <v>1</v>
      </c>
      <c r="H7658" s="1505" cm="1">
        <f t="array" aca="1" ref="H7658" ca="1">IF(I7658&lt;&gt;"",INDIRECT("'"&amp;I7658&amp;"'!"&amp;J7658),"")</f>
        <v>0</v>
      </c>
      <c r="I7658" s="1510" t="s">
        <v>4986</v>
      </c>
      <c r="J7658" s="1506" t="s">
        <v>5017</v>
      </c>
      <c r="K7658" s="4"/>
    </row>
    <row r="7659" spans="1:11" ht="15">
      <c r="A7659">
        <v>7600</v>
      </c>
      <c r="B7659" s="721">
        <f>'Acct Summary 7-9'!D59</f>
        <v>0</v>
      </c>
      <c r="D7659" s="2" t="s">
        <v>732</v>
      </c>
      <c r="F7659" s="4"/>
      <c r="G7659" s="1" t="b">
        <f t="shared" ca="1" si="128"/>
        <v>1</v>
      </c>
      <c r="H7659" s="1505" cm="1">
        <f t="array" aca="1" ref="H7659" ca="1">IF(I7659&lt;&gt;"",INDIRECT("'"&amp;I7659&amp;"'!"&amp;J7659),"")</f>
        <v>0</v>
      </c>
      <c r="I7659" s="1510" t="s">
        <v>4986</v>
      </c>
      <c r="J7659" s="1506" t="s">
        <v>5053</v>
      </c>
      <c r="K7659" s="4"/>
    </row>
    <row r="7660" spans="1:11" ht="15">
      <c r="A7660">
        <v>7601</v>
      </c>
      <c r="B7660" s="721">
        <f>'Acct Summary 7-9'!H59</f>
        <v>0</v>
      </c>
      <c r="D7660" s="2" t="s">
        <v>732</v>
      </c>
      <c r="F7660" s="4"/>
      <c r="G7660" s="1" t="b">
        <f t="shared" ca="1" si="128"/>
        <v>1</v>
      </c>
      <c r="H7660" s="1505" cm="1">
        <f t="array" aca="1" ref="H7660" ca="1">IF(I7660&lt;&gt;"",INDIRECT("'"&amp;I7660&amp;"'!"&amp;J7660),"")</f>
        <v>0</v>
      </c>
      <c r="I7660" s="1510" t="s">
        <v>4986</v>
      </c>
      <c r="J7660" s="1506" t="s">
        <v>5197</v>
      </c>
      <c r="K7660" s="4"/>
    </row>
    <row r="7661" spans="1:11" ht="15">
      <c r="A7661">
        <v>7602</v>
      </c>
      <c r="B7661" s="721">
        <f>'Acct Summary 7-9'!C60</f>
        <v>0</v>
      </c>
      <c r="D7661" s="2" t="s">
        <v>732</v>
      </c>
      <c r="F7661" s="4"/>
      <c r="G7661" s="1" t="b">
        <f t="shared" ca="1" si="128"/>
        <v>1</v>
      </c>
      <c r="H7661" s="1505" cm="1">
        <f t="array" aca="1" ref="H7661" ca="1">IF(I7661&lt;&gt;"",INDIRECT("'"&amp;I7661&amp;"'!"&amp;J7661),"")</f>
        <v>0</v>
      </c>
      <c r="I7661" s="1510" t="s">
        <v>4986</v>
      </c>
      <c r="J7661" s="1506" t="s">
        <v>6855</v>
      </c>
      <c r="K7661" s="4"/>
    </row>
    <row r="7662" spans="1:11" ht="15">
      <c r="A7662">
        <v>7603</v>
      </c>
      <c r="B7662" s="721">
        <f>'Acct Summary 7-9'!D60</f>
        <v>0</v>
      </c>
      <c r="D7662" s="2" t="s">
        <v>732</v>
      </c>
      <c r="F7662" s="4"/>
      <c r="G7662" s="1" t="b">
        <f t="shared" ca="1" si="128"/>
        <v>1</v>
      </c>
      <c r="H7662" s="1505" cm="1">
        <f t="array" aca="1" ref="H7662" ca="1">IF(I7662&lt;&gt;"",INDIRECT("'"&amp;I7662&amp;"'!"&amp;J7662),"")</f>
        <v>0</v>
      </c>
      <c r="I7662" s="1510" t="s">
        <v>4986</v>
      </c>
      <c r="J7662" s="1506" t="s">
        <v>6856</v>
      </c>
      <c r="K7662" s="4"/>
    </row>
    <row r="7663" spans="1:11" ht="15">
      <c r="A7663">
        <v>7604</v>
      </c>
      <c r="B7663" s="721">
        <f>'Acct Summary 7-9'!H60</f>
        <v>0</v>
      </c>
      <c r="D7663" s="2" t="s">
        <v>732</v>
      </c>
      <c r="F7663" s="4"/>
      <c r="G7663" s="1" t="b">
        <f t="shared" ca="1" si="128"/>
        <v>1</v>
      </c>
      <c r="H7663" s="1505" cm="1">
        <f t="array" aca="1" ref="H7663" ca="1">IF(I7663&lt;&gt;"",INDIRECT("'"&amp;I7663&amp;"'!"&amp;J7663),"")</f>
        <v>0</v>
      </c>
      <c r="I7663" s="1510" t="s">
        <v>4986</v>
      </c>
      <c r="J7663" s="1506" t="s">
        <v>6857</v>
      </c>
      <c r="K7663" s="4"/>
    </row>
    <row r="7664" spans="1:11" ht="15">
      <c r="A7664">
        <v>7605</v>
      </c>
      <c r="B7664" s="721">
        <f>'Acct Summary 7-9'!C61</f>
        <v>0</v>
      </c>
      <c r="D7664" s="2" t="s">
        <v>732</v>
      </c>
      <c r="F7664" s="4"/>
      <c r="G7664" s="1" t="b">
        <f t="shared" ca="1" si="128"/>
        <v>1</v>
      </c>
      <c r="H7664" s="1505" cm="1">
        <f t="array" aca="1" ref="H7664" ca="1">IF(I7664&lt;&gt;"",INDIRECT("'"&amp;I7664&amp;"'!"&amp;J7664),"")</f>
        <v>0</v>
      </c>
      <c r="I7664" s="1510" t="s">
        <v>4986</v>
      </c>
      <c r="J7664" s="1506" t="s">
        <v>5018</v>
      </c>
      <c r="K7664" s="4"/>
    </row>
    <row r="7665" spans="1:11" ht="15">
      <c r="A7665">
        <v>7606</v>
      </c>
      <c r="B7665" s="721">
        <f>'Acct Summary 7-9'!D61</f>
        <v>0</v>
      </c>
      <c r="D7665" s="2" t="s">
        <v>732</v>
      </c>
      <c r="F7665" s="4"/>
      <c r="G7665" s="1" t="b">
        <f t="shared" ca="1" si="128"/>
        <v>1</v>
      </c>
      <c r="H7665" s="1505" cm="1">
        <f t="array" aca="1" ref="H7665" ca="1">IF(I7665&lt;&gt;"",INDIRECT("'"&amp;I7665&amp;"'!"&amp;J7665),"")</f>
        <v>0</v>
      </c>
      <c r="I7665" s="1510" t="s">
        <v>4986</v>
      </c>
      <c r="J7665" s="1506" t="s">
        <v>5054</v>
      </c>
      <c r="K7665" s="4"/>
    </row>
    <row r="7666" spans="1:11" ht="15">
      <c r="A7666">
        <v>7607</v>
      </c>
      <c r="B7666" s="721">
        <f>'Acct Summary 7-9'!H61</f>
        <v>0</v>
      </c>
      <c r="D7666" s="2" t="s">
        <v>732</v>
      </c>
      <c r="F7666" s="4"/>
      <c r="G7666" s="1" t="b">
        <f t="shared" ca="1" si="128"/>
        <v>1</v>
      </c>
      <c r="H7666" s="1505" cm="1">
        <f t="array" aca="1" ref="H7666" ca="1">IF(I7666&lt;&gt;"",INDIRECT("'"&amp;I7666&amp;"'!"&amp;J7666),"")</f>
        <v>0</v>
      </c>
      <c r="I7666" s="1510" t="s">
        <v>4986</v>
      </c>
      <c r="J7666" s="1506" t="s">
        <v>5198</v>
      </c>
      <c r="K7666" s="4"/>
    </row>
    <row r="7667" spans="1:11" ht="15">
      <c r="A7667">
        <v>7608</v>
      </c>
      <c r="B7667" s="721">
        <f>'Acct Summary 7-9'!C63</f>
        <v>0</v>
      </c>
      <c r="D7667" s="2" t="s">
        <v>732</v>
      </c>
      <c r="F7667" s="4"/>
      <c r="G7667" s="1" t="b">
        <f t="shared" ca="1" si="128"/>
        <v>1</v>
      </c>
      <c r="H7667" s="1505" cm="1">
        <f t="array" aca="1" ref="H7667" ca="1">IF(I7667&lt;&gt;"",INDIRECT("'"&amp;I7667&amp;"'!"&amp;J7667),"")</f>
        <v>0</v>
      </c>
      <c r="I7667" s="1510" t="s">
        <v>4986</v>
      </c>
      <c r="J7667" s="1506" t="s">
        <v>5020</v>
      </c>
      <c r="K7667" s="4"/>
    </row>
    <row r="7668" spans="1:11" ht="15">
      <c r="A7668">
        <v>7609</v>
      </c>
      <c r="B7668" s="721">
        <f>'Acct Summary 7-9'!D63</f>
        <v>0</v>
      </c>
      <c r="D7668" s="2" t="s">
        <v>732</v>
      </c>
      <c r="F7668" s="4"/>
      <c r="G7668" s="1" t="b">
        <f t="shared" ca="1" si="128"/>
        <v>1</v>
      </c>
      <c r="H7668" s="1505" cm="1">
        <f t="array" aca="1" ref="H7668" ca="1">IF(I7668&lt;&gt;"",INDIRECT("'"&amp;I7668&amp;"'!"&amp;J7668),"")</f>
        <v>0</v>
      </c>
      <c r="I7668" s="1510" t="s">
        <v>4986</v>
      </c>
      <c r="J7668" s="1506" t="s">
        <v>5056</v>
      </c>
      <c r="K7668" s="4"/>
    </row>
    <row r="7669" spans="1:11" ht="15">
      <c r="A7669">
        <v>7610</v>
      </c>
      <c r="B7669" s="721">
        <f>'Acct Summary 7-9'!C64</f>
        <v>0</v>
      </c>
      <c r="D7669" s="2" t="s">
        <v>732</v>
      </c>
      <c r="F7669" s="4"/>
      <c r="G7669" s="1" t="b">
        <f t="shared" ca="1" si="128"/>
        <v>1</v>
      </c>
      <c r="H7669" s="1505" cm="1">
        <f t="array" aca="1" ref="H7669" ca="1">IF(I7669&lt;&gt;"",INDIRECT("'"&amp;I7669&amp;"'!"&amp;J7669),"")</f>
        <v>0</v>
      </c>
      <c r="I7669" s="1510" t="s">
        <v>4986</v>
      </c>
      <c r="J7669" s="1506" t="s">
        <v>5021</v>
      </c>
      <c r="K7669" s="4"/>
    </row>
    <row r="7670" spans="1:11" ht="15">
      <c r="A7670">
        <v>7611</v>
      </c>
      <c r="B7670" s="721">
        <f>'Acct Summary 7-9'!D64</f>
        <v>0</v>
      </c>
      <c r="D7670" s="2" t="s">
        <v>732</v>
      </c>
      <c r="F7670" s="4"/>
      <c r="G7670" s="1" t="b">
        <f t="shared" ca="1" si="128"/>
        <v>1</v>
      </c>
      <c r="H7670" s="1505" cm="1">
        <f t="array" aca="1" ref="H7670" ca="1">IF(I7670&lt;&gt;"",INDIRECT("'"&amp;I7670&amp;"'!"&amp;J7670),"")</f>
        <v>0</v>
      </c>
      <c r="I7670" s="1510" t="s">
        <v>4986</v>
      </c>
      <c r="J7670" s="1506" t="s">
        <v>5057</v>
      </c>
      <c r="K7670" s="4"/>
    </row>
    <row r="7671" spans="1:11" ht="15">
      <c r="A7671">
        <v>7612</v>
      </c>
      <c r="B7671" s="721">
        <f>'Acct Summary 7-9'!C65</f>
        <v>0</v>
      </c>
      <c r="D7671" s="2" t="s">
        <v>732</v>
      </c>
      <c r="F7671" s="4"/>
      <c r="G7671" s="1" t="b">
        <f t="shared" ca="1" si="128"/>
        <v>1</v>
      </c>
      <c r="H7671" s="1505" cm="1">
        <f t="array" aca="1" ref="H7671" ca="1">IF(I7671&lt;&gt;"",INDIRECT("'"&amp;I7671&amp;"'!"&amp;J7671),"")</f>
        <v>0</v>
      </c>
      <c r="I7671" s="1510" t="s">
        <v>4986</v>
      </c>
      <c r="J7671" s="1506" t="s">
        <v>5022</v>
      </c>
      <c r="K7671" s="4"/>
    </row>
    <row r="7672" spans="1:11" ht="15">
      <c r="A7672">
        <v>7613</v>
      </c>
      <c r="B7672" s="721">
        <f>'Acct Summary 7-9'!D65</f>
        <v>0</v>
      </c>
      <c r="D7672" s="2" t="s">
        <v>732</v>
      </c>
      <c r="F7672" s="4"/>
      <c r="G7672" s="1" t="b">
        <f t="shared" ca="1" si="128"/>
        <v>1</v>
      </c>
      <c r="H7672" s="1505" cm="1">
        <f t="array" aca="1" ref="H7672" ca="1">IF(I7672&lt;&gt;"",INDIRECT("'"&amp;I7672&amp;"'!"&amp;J7672),"")</f>
        <v>0</v>
      </c>
      <c r="I7672" s="1510" t="s">
        <v>4986</v>
      </c>
      <c r="J7672" s="1506" t="s">
        <v>5058</v>
      </c>
      <c r="K7672" s="4"/>
    </row>
    <row r="7673" spans="1:11" ht="15">
      <c r="A7673">
        <v>7614</v>
      </c>
      <c r="B7673" s="721">
        <f>'Acct Summary 7-9'!C67</f>
        <v>0</v>
      </c>
      <c r="D7673" s="2" t="s">
        <v>732</v>
      </c>
      <c r="F7673" s="4"/>
      <c r="G7673" s="1" t="b">
        <f t="shared" ca="1" si="128"/>
        <v>1</v>
      </c>
      <c r="H7673" s="1505" cm="1">
        <f t="array" aca="1" ref="H7673" ca="1">IF(I7673&lt;&gt;"",INDIRECT("'"&amp;I7673&amp;"'!"&amp;J7673),"")</f>
        <v>0</v>
      </c>
      <c r="I7673" s="1510" t="s">
        <v>4986</v>
      </c>
      <c r="J7673" s="1506" t="s">
        <v>5024</v>
      </c>
      <c r="K7673" s="4"/>
    </row>
    <row r="7674" spans="1:11" ht="15">
      <c r="A7674">
        <v>7615</v>
      </c>
      <c r="B7674" s="721">
        <f>'Acct Summary 7-9'!D67</f>
        <v>0</v>
      </c>
      <c r="D7674" s="2" t="s">
        <v>732</v>
      </c>
      <c r="F7674" s="4"/>
      <c r="G7674" s="1" t="b">
        <f t="shared" ca="1" si="128"/>
        <v>1</v>
      </c>
      <c r="H7674" s="1505" cm="1">
        <f t="array" aca="1" ref="H7674" ca="1">IF(I7674&lt;&gt;"",INDIRECT("'"&amp;I7674&amp;"'!"&amp;J7674),"")</f>
        <v>0</v>
      </c>
      <c r="I7674" s="1510" t="s">
        <v>4986</v>
      </c>
      <c r="J7674" s="1506" t="s">
        <v>5060</v>
      </c>
      <c r="K7674" s="4"/>
    </row>
    <row r="7675" spans="1:11" ht="15">
      <c r="A7675">
        <v>7616</v>
      </c>
      <c r="B7675" s="721">
        <f>'Acct Summary 7-9'!C68</f>
        <v>0</v>
      </c>
      <c r="D7675" s="2" t="s">
        <v>732</v>
      </c>
      <c r="F7675" s="4"/>
      <c r="G7675" s="1" t="b">
        <f t="shared" ca="1" si="128"/>
        <v>1</v>
      </c>
      <c r="H7675" s="1505" cm="1">
        <f t="array" aca="1" ref="H7675" ca="1">IF(I7675&lt;&gt;"",INDIRECT("'"&amp;I7675&amp;"'!"&amp;J7675),"")</f>
        <v>0</v>
      </c>
      <c r="I7675" s="1510" t="s">
        <v>4986</v>
      </c>
      <c r="J7675" s="1506" t="s">
        <v>6858</v>
      </c>
      <c r="K7675" s="4"/>
    </row>
    <row r="7676" spans="1:11" ht="15">
      <c r="A7676">
        <v>7617</v>
      </c>
      <c r="B7676" s="721">
        <f>'Acct Summary 7-9'!D68</f>
        <v>0</v>
      </c>
      <c r="D7676" s="2" t="s">
        <v>732</v>
      </c>
      <c r="F7676" s="4"/>
      <c r="G7676" s="1" t="b">
        <f t="shared" ca="1" si="128"/>
        <v>1</v>
      </c>
      <c r="H7676" s="1505" cm="1">
        <f t="array" aca="1" ref="H7676" ca="1">IF(I7676&lt;&gt;"",INDIRECT("'"&amp;I7676&amp;"'!"&amp;J7676),"")</f>
        <v>0</v>
      </c>
      <c r="I7676" s="1510" t="s">
        <v>4986</v>
      </c>
      <c r="J7676" s="1506" t="s">
        <v>6859</v>
      </c>
      <c r="K7676" s="4"/>
    </row>
    <row r="7677" spans="1:11" ht="15">
      <c r="A7677">
        <v>7618</v>
      </c>
      <c r="B7677" s="721">
        <f>'Acct Summary 7-9'!C69</f>
        <v>0</v>
      </c>
      <c r="D7677" s="2" t="s">
        <v>732</v>
      </c>
      <c r="F7677" s="4"/>
      <c r="G7677" s="1" t="b">
        <f t="shared" ca="1" si="128"/>
        <v>1</v>
      </c>
      <c r="H7677" s="1505" cm="1">
        <f t="array" aca="1" ref="H7677" ca="1">IF(I7677&lt;&gt;"",INDIRECT("'"&amp;I7677&amp;"'!"&amp;J7677),"")</f>
        <v>0</v>
      </c>
      <c r="I7677" s="1510" t="s">
        <v>4986</v>
      </c>
      <c r="J7677" s="1506" t="s">
        <v>5025</v>
      </c>
      <c r="K7677" s="4"/>
    </row>
    <row r="7678" spans="1:11" ht="15">
      <c r="A7678">
        <v>7619</v>
      </c>
      <c r="B7678" s="721">
        <f>'Acct Summary 7-9'!D69</f>
        <v>0</v>
      </c>
      <c r="D7678" s="2" t="s">
        <v>732</v>
      </c>
      <c r="F7678" s="4"/>
      <c r="G7678" s="1" t="b">
        <f t="shared" ca="1" si="128"/>
        <v>1</v>
      </c>
      <c r="H7678" s="1505" cm="1">
        <f t="array" aca="1" ref="H7678" ca="1">IF(I7678&lt;&gt;"",INDIRECT("'"&amp;I7678&amp;"'!"&amp;J7678),"")</f>
        <v>0</v>
      </c>
      <c r="I7678" s="1510" t="s">
        <v>4986</v>
      </c>
      <c r="J7678" s="1506" t="s">
        <v>5061</v>
      </c>
      <c r="K7678" s="4"/>
    </row>
    <row r="7679" spans="1:11" ht="15">
      <c r="A7679">
        <v>7620</v>
      </c>
      <c r="B7679" s="721">
        <f>'Acct Summary 7-9'!C71</f>
        <v>0</v>
      </c>
      <c r="D7679" s="2" t="s">
        <v>732</v>
      </c>
      <c r="F7679" s="4"/>
      <c r="G7679" s="1" t="b">
        <f t="shared" ca="1" si="128"/>
        <v>1</v>
      </c>
      <c r="H7679" s="1505" cm="1">
        <f t="array" aca="1" ref="H7679" ca="1">IF(I7679&lt;&gt;"",INDIRECT("'"&amp;I7679&amp;"'!"&amp;J7679),"")</f>
        <v>0</v>
      </c>
      <c r="I7679" s="1510" t="s">
        <v>4986</v>
      </c>
      <c r="J7679" s="1506" t="s">
        <v>5027</v>
      </c>
      <c r="K7679" s="4"/>
    </row>
    <row r="7680" spans="1:11" ht="15">
      <c r="A7680">
        <v>7621</v>
      </c>
      <c r="B7680" s="721">
        <f>'Acct Summary 7-9'!D71</f>
        <v>0</v>
      </c>
      <c r="D7680" s="2" t="s">
        <v>732</v>
      </c>
      <c r="F7680" s="4"/>
      <c r="G7680" s="1" t="b">
        <f t="shared" ca="1" si="128"/>
        <v>1</v>
      </c>
      <c r="H7680" s="1505" cm="1">
        <f t="array" aca="1" ref="H7680" ca="1">IF(I7680&lt;&gt;"",INDIRECT("'"&amp;I7680&amp;"'!"&amp;J7680),"")</f>
        <v>0</v>
      </c>
      <c r="I7680" s="1510" t="s">
        <v>4986</v>
      </c>
      <c r="J7680" s="1506" t="s">
        <v>5063</v>
      </c>
      <c r="K7680" s="4"/>
    </row>
    <row r="7681" spans="1:11" ht="15">
      <c r="A7681">
        <v>7622</v>
      </c>
      <c r="B7681" s="721">
        <f>'Acct Summary 7-9'!C72</f>
        <v>0</v>
      </c>
      <c r="D7681" s="2" t="s">
        <v>732</v>
      </c>
      <c r="F7681" s="4"/>
      <c r="G7681" s="1" t="b">
        <f t="shared" ca="1" si="128"/>
        <v>1</v>
      </c>
      <c r="H7681" s="1505" cm="1">
        <f t="array" aca="1" ref="H7681" ca="1">IF(I7681&lt;&gt;"",INDIRECT("'"&amp;I7681&amp;"'!"&amp;J7681),"")</f>
        <v>0</v>
      </c>
      <c r="I7681" s="1510" t="s">
        <v>4986</v>
      </c>
      <c r="J7681" s="1506" t="s">
        <v>5028</v>
      </c>
      <c r="K7681" s="4"/>
    </row>
    <row r="7682" spans="1:11" ht="15">
      <c r="A7682">
        <v>7623</v>
      </c>
      <c r="B7682" s="721">
        <f>'Acct Summary 7-9'!D72</f>
        <v>0</v>
      </c>
      <c r="D7682" s="2" t="s">
        <v>732</v>
      </c>
      <c r="F7682" s="4"/>
      <c r="G7682" s="1" t="b">
        <f t="shared" ca="1" si="128"/>
        <v>1</v>
      </c>
      <c r="H7682" s="1505" cm="1">
        <f t="array" aca="1" ref="H7682" ca="1">IF(I7682&lt;&gt;"",INDIRECT("'"&amp;I7682&amp;"'!"&amp;J7682),"")</f>
        <v>0</v>
      </c>
      <c r="I7682" s="1510" t="s">
        <v>4986</v>
      </c>
      <c r="J7682" s="1506" t="s">
        <v>5064</v>
      </c>
      <c r="K7682" s="4"/>
    </row>
    <row r="7683" spans="1:11" ht="15">
      <c r="A7683">
        <v>7624</v>
      </c>
      <c r="B7683" s="721">
        <f>'Acct Summary 7-9'!C73</f>
        <v>0</v>
      </c>
      <c r="D7683" s="2" t="s">
        <v>732</v>
      </c>
      <c r="F7683" s="4"/>
      <c r="G7683" s="1" t="b">
        <f t="shared" ca="1" si="128"/>
        <v>1</v>
      </c>
      <c r="H7683" s="1505" cm="1">
        <f t="array" aca="1" ref="H7683" ca="1">IF(I7683&lt;&gt;"",INDIRECT("'"&amp;I7683&amp;"'!"&amp;J7683),"")</f>
        <v>0</v>
      </c>
      <c r="I7683" s="1510" t="s">
        <v>4986</v>
      </c>
      <c r="J7683" s="1506" t="s">
        <v>5029</v>
      </c>
      <c r="K7683" s="4"/>
    </row>
    <row r="7684" spans="1:11" ht="15">
      <c r="A7684">
        <v>7625</v>
      </c>
      <c r="B7684" s="721">
        <f>'Acct Summary 7-9'!D73</f>
        <v>45000000</v>
      </c>
      <c r="D7684" s="2" t="s">
        <v>732</v>
      </c>
      <c r="F7684" s="4"/>
      <c r="G7684" s="1" t="b">
        <f t="shared" ca="1" si="128"/>
        <v>1</v>
      </c>
      <c r="H7684" s="1505" cm="1">
        <f t="array" aca="1" ref="H7684" ca="1">IF(I7684&lt;&gt;"",INDIRECT("'"&amp;I7684&amp;"'!"&amp;J7684),"")</f>
        <v>45000000</v>
      </c>
      <c r="I7684" s="1510" t="s">
        <v>4986</v>
      </c>
      <c r="J7684" s="1506" t="s">
        <v>5065</v>
      </c>
      <c r="K7684" s="4"/>
    </row>
    <row r="7685" spans="1:11" ht="15">
      <c r="A7685">
        <v>7626</v>
      </c>
      <c r="B7685" s="721">
        <f>'Revenues 10-15'!C198</f>
        <v>0</v>
      </c>
      <c r="D7685" s="2" t="s">
        <v>732</v>
      </c>
      <c r="F7685" s="4"/>
      <c r="G7685" s="1" t="b">
        <f t="shared" ca="1" si="128"/>
        <v>1</v>
      </c>
      <c r="H7685" s="1505" cm="1">
        <f t="array" aca="1" ref="H7685" ca="1">IF(I7685&lt;&gt;"",INDIRECT("'"&amp;I7685&amp;"'!"&amp;J7685),"")</f>
        <v>0</v>
      </c>
      <c r="I7685" s="1510" t="s">
        <v>5915</v>
      </c>
      <c r="J7685" s="1506" t="s">
        <v>6860</v>
      </c>
      <c r="K7685" s="4"/>
    </row>
    <row r="7686" spans="1:11" ht="15">
      <c r="A7686" s="5">
        <v>7627</v>
      </c>
      <c r="B7686" s="721"/>
      <c r="D7686" s="2" t="s">
        <v>732</v>
      </c>
      <c r="F7686" s="4" t="s">
        <v>4914</v>
      </c>
      <c r="G7686" s="1" t="b">
        <f t="shared" ca="1" si="128"/>
        <v>1</v>
      </c>
      <c r="H7686" s="1505" t="str" cm="1">
        <f t="array" aca="1" ref="H7686" ca="1">IF(I7686&lt;&gt;"",INDIRECT("'"&amp;I7686&amp;"'!"&amp;J7686),"")</f>
        <v/>
      </c>
      <c r="I7686" s="1510"/>
      <c r="J7686" s="1506"/>
      <c r="K7686" s="4"/>
    </row>
    <row r="7687" spans="1:11" ht="15">
      <c r="A7687" s="5">
        <v>7628</v>
      </c>
      <c r="B7687" s="721"/>
      <c r="D7687" s="2" t="s">
        <v>732</v>
      </c>
      <c r="F7687" s="4" t="s">
        <v>4914</v>
      </c>
      <c r="G7687" s="1" t="b">
        <f t="shared" ca="1" si="128"/>
        <v>1</v>
      </c>
      <c r="H7687" s="1505" t="str" cm="1">
        <f t="array" aca="1" ref="H7687" ca="1">IF(I7687&lt;&gt;"",INDIRECT("'"&amp;I7687&amp;"'!"&amp;J7687),"")</f>
        <v/>
      </c>
      <c r="I7687" s="1510"/>
      <c r="J7687" s="1506"/>
      <c r="K7687" s="4"/>
    </row>
    <row r="7688" spans="1:11" ht="15">
      <c r="A7688" s="5">
        <v>7629</v>
      </c>
      <c r="B7688" s="721"/>
      <c r="D7688" s="2" t="s">
        <v>732</v>
      </c>
      <c r="F7688" s="4" t="s">
        <v>4914</v>
      </c>
      <c r="G7688" s="1" t="b">
        <f t="shared" ca="1" si="128"/>
        <v>1</v>
      </c>
      <c r="H7688" s="1505" t="str" cm="1">
        <f t="array" aca="1" ref="H7688" ca="1">IF(I7688&lt;&gt;"",INDIRECT("'"&amp;I7688&amp;"'!"&amp;J7688),"")</f>
        <v/>
      </c>
      <c r="I7688" s="1510"/>
      <c r="J7688" s="1506"/>
      <c r="K7688" s="4"/>
    </row>
    <row r="7689" spans="1:11" ht="15">
      <c r="A7689" s="5">
        <v>7630</v>
      </c>
      <c r="B7689" s="721"/>
      <c r="D7689" s="2" t="s">
        <v>732</v>
      </c>
      <c r="F7689" s="4" t="s">
        <v>4914</v>
      </c>
      <c r="G7689" s="1" t="b">
        <f t="shared" ca="1" si="128"/>
        <v>1</v>
      </c>
      <c r="H7689" s="1505" t="str" cm="1">
        <f t="array" aca="1" ref="H7689" ca="1">IF(I7689&lt;&gt;"",INDIRECT("'"&amp;I7689&amp;"'!"&amp;J7689),"")</f>
        <v/>
      </c>
      <c r="I7689" s="1510"/>
      <c r="J7689" s="1506"/>
      <c r="K7689" s="4"/>
    </row>
    <row r="7690" spans="1:11" ht="15">
      <c r="A7690" s="5">
        <v>7631</v>
      </c>
      <c r="B7690" s="721"/>
      <c r="D7690" s="2" t="s">
        <v>732</v>
      </c>
      <c r="F7690" s="4" t="s">
        <v>4914</v>
      </c>
      <c r="G7690" s="1" t="b">
        <f t="shared" ca="1" si="128"/>
        <v>1</v>
      </c>
      <c r="H7690" s="1505" t="str" cm="1">
        <f t="array" aca="1" ref="H7690" ca="1">IF(I7690&lt;&gt;"",INDIRECT("'"&amp;I7690&amp;"'!"&amp;J7690),"")</f>
        <v/>
      </c>
      <c r="I7690" s="1510"/>
      <c r="J7690" s="1506"/>
      <c r="K7690" s="4"/>
    </row>
    <row r="7691" spans="1:11" ht="15">
      <c r="A7691" s="5">
        <v>7632</v>
      </c>
      <c r="B7691" s="721"/>
      <c r="D7691" s="2" t="s">
        <v>732</v>
      </c>
      <c r="F7691" s="4" t="s">
        <v>4914</v>
      </c>
      <c r="G7691" s="1" t="b">
        <f t="shared" ca="1" si="128"/>
        <v>1</v>
      </c>
      <c r="H7691" s="1505" t="str" cm="1">
        <f t="array" aca="1" ref="H7691" ca="1">IF(I7691&lt;&gt;"",INDIRECT("'"&amp;I7691&amp;"'!"&amp;J7691),"")</f>
        <v/>
      </c>
      <c r="I7691" s="1510"/>
      <c r="J7691" s="1506"/>
      <c r="K7691" s="4"/>
    </row>
    <row r="7692" spans="1:11" ht="15">
      <c r="A7692" s="5">
        <v>7633</v>
      </c>
      <c r="B7692" s="721"/>
      <c r="D7692" s="2" t="s">
        <v>732</v>
      </c>
      <c r="F7692" s="4" t="s">
        <v>4914</v>
      </c>
      <c r="G7692" s="1" t="b">
        <f t="shared" ca="1" si="128"/>
        <v>1</v>
      </c>
      <c r="H7692" s="1505" t="str" cm="1">
        <f t="array" aca="1" ref="H7692" ca="1">IF(I7692&lt;&gt;"",INDIRECT("'"&amp;I7692&amp;"'!"&amp;J7692),"")</f>
        <v/>
      </c>
      <c r="I7692" s="1510"/>
      <c r="J7692" s="1506"/>
      <c r="K7692" s="4"/>
    </row>
    <row r="7693" spans="1:11" ht="15">
      <c r="A7693" s="5">
        <v>7634</v>
      </c>
      <c r="B7693" s="721"/>
      <c r="D7693" s="2" t="s">
        <v>732</v>
      </c>
      <c r="F7693" s="4" t="s">
        <v>4914</v>
      </c>
      <c r="G7693" s="1" t="b">
        <f t="shared" ca="1" si="128"/>
        <v>1</v>
      </c>
      <c r="H7693" s="1505" t="str" cm="1">
        <f t="array" aca="1" ref="H7693" ca="1">IF(I7693&lt;&gt;"",INDIRECT("'"&amp;I7693&amp;"'!"&amp;J7693),"")</f>
        <v/>
      </c>
      <c r="I7693" s="1510"/>
      <c r="J7693" s="1506"/>
      <c r="K7693" s="4"/>
    </row>
    <row r="7694" spans="1:11" ht="15">
      <c r="A7694" s="5">
        <v>7635</v>
      </c>
      <c r="B7694" s="721"/>
      <c r="D7694" s="2" t="s">
        <v>732</v>
      </c>
      <c r="F7694" s="4" t="s">
        <v>4914</v>
      </c>
      <c r="G7694" s="1" t="b">
        <f t="shared" ca="1" si="128"/>
        <v>1</v>
      </c>
      <c r="H7694" s="1505" t="str" cm="1">
        <f t="array" aca="1" ref="H7694" ca="1">IF(I7694&lt;&gt;"",INDIRECT("'"&amp;I7694&amp;"'!"&amp;J7694),"")</f>
        <v/>
      </c>
      <c r="I7694" s="1510"/>
      <c r="J7694" s="1506"/>
      <c r="K7694" s="4"/>
    </row>
    <row r="7695" spans="1:11" ht="15">
      <c r="A7695" s="5">
        <v>7636</v>
      </c>
      <c r="B7695" s="721"/>
      <c r="D7695" s="2" t="s">
        <v>732</v>
      </c>
      <c r="F7695" s="4" t="s">
        <v>4914</v>
      </c>
      <c r="G7695" s="1" t="b">
        <f t="shared" ca="1" si="128"/>
        <v>1</v>
      </c>
      <c r="H7695" s="1505" t="str" cm="1">
        <f t="array" aca="1" ref="H7695" ca="1">IF(I7695&lt;&gt;"",INDIRECT("'"&amp;I7695&amp;"'!"&amp;J7695),"")</f>
        <v/>
      </c>
      <c r="I7695" s="1510"/>
      <c r="J7695" s="1506"/>
      <c r="K7695" s="4"/>
    </row>
    <row r="7696" spans="1:11" ht="15">
      <c r="A7696" s="5">
        <v>7637</v>
      </c>
      <c r="B7696" s="721"/>
      <c r="D7696" s="2" t="s">
        <v>732</v>
      </c>
      <c r="F7696" s="4" t="s">
        <v>4914</v>
      </c>
      <c r="G7696" s="1" t="b">
        <f t="shared" ca="1" si="128"/>
        <v>1</v>
      </c>
      <c r="H7696" s="1505" t="str" cm="1">
        <f t="array" aca="1" ref="H7696" ca="1">IF(I7696&lt;&gt;"",INDIRECT("'"&amp;I7696&amp;"'!"&amp;J7696),"")</f>
        <v/>
      </c>
      <c r="I7696" s="1510"/>
      <c r="J7696" s="1506"/>
      <c r="K7696" s="4"/>
    </row>
    <row r="7697" spans="1:11" ht="15">
      <c r="A7697" s="5">
        <v>7638</v>
      </c>
      <c r="B7697" s="721"/>
      <c r="D7697" s="2" t="s">
        <v>732</v>
      </c>
      <c r="F7697" s="4" t="s">
        <v>4914</v>
      </c>
      <c r="G7697" s="1" t="b">
        <f t="shared" ca="1" si="128"/>
        <v>1</v>
      </c>
      <c r="H7697" s="1505" t="str" cm="1">
        <f t="array" aca="1" ref="H7697" ca="1">IF(I7697&lt;&gt;"",INDIRECT("'"&amp;I7697&amp;"'!"&amp;J7697),"")</f>
        <v/>
      </c>
      <c r="I7697" s="1510"/>
      <c r="J7697" s="1506"/>
      <c r="K7697" s="4"/>
    </row>
    <row r="7698" spans="1:11" ht="15">
      <c r="A7698" s="5">
        <v>7639</v>
      </c>
      <c r="B7698" s="721"/>
      <c r="D7698" s="2" t="s">
        <v>732</v>
      </c>
      <c r="F7698" s="4" t="s">
        <v>4914</v>
      </c>
      <c r="G7698" s="1" t="b">
        <f t="shared" ca="1" si="128"/>
        <v>1</v>
      </c>
      <c r="H7698" s="1505" t="str" cm="1">
        <f t="array" aca="1" ref="H7698" ca="1">IF(I7698&lt;&gt;"",INDIRECT("'"&amp;I7698&amp;"'!"&amp;J7698),"")</f>
        <v/>
      </c>
      <c r="I7698" s="1510"/>
      <c r="J7698" s="1506"/>
      <c r="K7698" s="4"/>
    </row>
    <row r="7699" spans="1:11" ht="15">
      <c r="A7699" s="5">
        <v>7640</v>
      </c>
      <c r="B7699" s="721"/>
      <c r="D7699" s="2" t="s">
        <v>732</v>
      </c>
      <c r="F7699" s="4" t="s">
        <v>4914</v>
      </c>
      <c r="G7699" s="1" t="b">
        <f t="shared" ca="1" si="128"/>
        <v>1</v>
      </c>
      <c r="H7699" s="1505" t="str" cm="1">
        <f t="array" aca="1" ref="H7699" ca="1">IF(I7699&lt;&gt;"",INDIRECT("'"&amp;I7699&amp;"'!"&amp;J7699),"")</f>
        <v/>
      </c>
      <c r="I7699" s="1510"/>
      <c r="J7699" s="1506"/>
      <c r="K7699" s="4"/>
    </row>
    <row r="7700" spans="1:11" ht="15">
      <c r="A7700" s="5">
        <v>7641</v>
      </c>
      <c r="B7700" s="721"/>
      <c r="D7700" s="2" t="s">
        <v>732</v>
      </c>
      <c r="F7700" s="4" t="s">
        <v>4914</v>
      </c>
      <c r="G7700" s="1" t="b">
        <f t="shared" ca="1" si="128"/>
        <v>1</v>
      </c>
      <c r="H7700" s="1505" t="str" cm="1">
        <f t="array" aca="1" ref="H7700" ca="1">IF(I7700&lt;&gt;"",INDIRECT("'"&amp;I7700&amp;"'!"&amp;J7700),"")</f>
        <v/>
      </c>
      <c r="I7700" s="1510"/>
      <c r="J7700" s="1506"/>
      <c r="K7700" s="4"/>
    </row>
    <row r="7701" spans="1:11" ht="15">
      <c r="A7701" s="5">
        <v>7642</v>
      </c>
      <c r="B7701" s="721"/>
      <c r="D7701" s="2" t="s">
        <v>732</v>
      </c>
      <c r="F7701" s="4" t="s">
        <v>4914</v>
      </c>
      <c r="G7701" s="1" t="b">
        <f t="shared" ca="1" si="128"/>
        <v>1</v>
      </c>
      <c r="H7701" s="1505" t="str" cm="1">
        <f t="array" aca="1" ref="H7701" ca="1">IF(I7701&lt;&gt;"",INDIRECT("'"&amp;I7701&amp;"'!"&amp;J7701),"")</f>
        <v/>
      </c>
      <c r="I7701" s="1510"/>
      <c r="J7701" s="1506"/>
      <c r="K7701" s="4"/>
    </row>
    <row r="7702" spans="1:11" ht="15">
      <c r="A7702" s="5">
        <v>7643</v>
      </c>
      <c r="B7702" s="721"/>
      <c r="D7702" s="2" t="s">
        <v>732</v>
      </c>
      <c r="F7702" s="4" t="s">
        <v>4914</v>
      </c>
      <c r="G7702" s="1" t="b">
        <f t="shared" ca="1" si="128"/>
        <v>1</v>
      </c>
      <c r="H7702" s="1505" t="str" cm="1">
        <f t="array" aca="1" ref="H7702" ca="1">IF(I7702&lt;&gt;"",INDIRECT("'"&amp;I7702&amp;"'!"&amp;J7702),"")</f>
        <v/>
      </c>
      <c r="I7702" s="1510"/>
      <c r="J7702" s="1506"/>
      <c r="K7702" s="4"/>
    </row>
    <row r="7703" spans="1:11" ht="15">
      <c r="A7703" s="5">
        <v>7644</v>
      </c>
      <c r="B7703" s="721"/>
      <c r="D7703" s="2" t="s">
        <v>732</v>
      </c>
      <c r="F7703" s="4" t="s">
        <v>4914</v>
      </c>
      <c r="G7703" s="1" t="b">
        <f t="shared" ca="1" si="128"/>
        <v>1</v>
      </c>
      <c r="H7703" s="1505" t="str" cm="1">
        <f t="array" aca="1" ref="H7703" ca="1">IF(I7703&lt;&gt;"",INDIRECT("'"&amp;I7703&amp;"'!"&amp;J7703),"")</f>
        <v/>
      </c>
      <c r="I7703" s="1510"/>
      <c r="J7703" s="1506"/>
      <c r="K7703" s="4"/>
    </row>
    <row r="7704" spans="1:11" ht="15">
      <c r="A7704">
        <v>7645</v>
      </c>
      <c r="B7704" s="721">
        <f>'Revenues 10-15'!H169</f>
        <v>0</v>
      </c>
      <c r="D7704" s="2" t="s">
        <v>732</v>
      </c>
      <c r="F7704" s="4"/>
      <c r="G7704" s="1" t="b">
        <f t="shared" ca="1" si="128"/>
        <v>1</v>
      </c>
      <c r="H7704" s="1505" cm="1">
        <f t="array" aca="1" ref="H7704" ca="1">IF(I7704&lt;&gt;"",INDIRECT("'"&amp;I7704&amp;"'!"&amp;J7704),"")</f>
        <v>0</v>
      </c>
      <c r="I7704" s="1510" t="s">
        <v>5915</v>
      </c>
      <c r="J7704" s="1506" t="s">
        <v>5688</v>
      </c>
      <c r="K7704" s="4"/>
    </row>
    <row r="7705" spans="1:11" ht="15">
      <c r="A7705">
        <v>7646</v>
      </c>
      <c r="B7705" s="721">
        <f>'Expenditures 16-24'!I66</f>
        <v>161107</v>
      </c>
      <c r="D7705" s="2" t="s">
        <v>732</v>
      </c>
      <c r="F7705" s="4"/>
      <c r="G7705" s="1" t="b">
        <f t="shared" ca="1" si="128"/>
        <v>1</v>
      </c>
      <c r="H7705" s="1505" cm="1">
        <f t="array" aca="1" ref="H7705" ca="1">IF(I7705&lt;&gt;"",INDIRECT("'"&amp;I7705&amp;"'!"&amp;J7705),"")</f>
        <v>161107</v>
      </c>
      <c r="I7705" s="1510" t="s">
        <v>4998</v>
      </c>
      <c r="J7705" s="1506" t="s">
        <v>6275</v>
      </c>
      <c r="K7705" s="4"/>
    </row>
    <row r="7706" spans="1:11" ht="15">
      <c r="A7706">
        <v>7647</v>
      </c>
      <c r="B7706" s="721">
        <f>'Rest Tax Levies-Tort Im 27'!J3</f>
        <v>0</v>
      </c>
      <c r="D7706" s="2" t="s">
        <v>732</v>
      </c>
      <c r="F7706" s="4"/>
      <c r="G7706" s="1" t="b">
        <f t="shared" ca="1" si="128"/>
        <v>1</v>
      </c>
      <c r="H7706" s="1505" cm="1">
        <f t="array" aca="1" ref="H7706" ca="1">IF(I7706&lt;&gt;"",INDIRECT("'"&amp;I7706&amp;"'!"&amp;J7706),"")</f>
        <v>0</v>
      </c>
      <c r="I7706" s="1510" t="s">
        <v>5582</v>
      </c>
      <c r="J7706" s="1506" t="s">
        <v>6845</v>
      </c>
      <c r="K7706" s="4"/>
    </row>
    <row r="7707" spans="1:11" ht="15">
      <c r="A7707">
        <v>7648</v>
      </c>
      <c r="B7707" s="721">
        <f>'Rest Tax Levies-Tort Im 27'!K3</f>
        <v>0</v>
      </c>
      <c r="D7707" s="2" t="s">
        <v>732</v>
      </c>
      <c r="F7707" s="4"/>
      <c r="G7707" s="1" t="b">
        <f t="shared" ca="1" si="128"/>
        <v>1</v>
      </c>
      <c r="H7707" s="1505" cm="1">
        <f t="array" aca="1" ref="H7707" ca="1">IF(I7707&lt;&gt;"",INDIRECT("'"&amp;I7707&amp;"'!"&amp;J7707),"")</f>
        <v>0</v>
      </c>
      <c r="I7707" s="1510" t="s">
        <v>5582</v>
      </c>
      <c r="J7707" s="1506" t="s">
        <v>6846</v>
      </c>
      <c r="K7707" s="4"/>
    </row>
    <row r="7708" spans="1:11" ht="15">
      <c r="A7708">
        <v>7649</v>
      </c>
      <c r="B7708" s="721">
        <f>'Rest Tax Levies-Tort Im 27'!J6</f>
        <v>0</v>
      </c>
      <c r="D7708" s="2" t="s">
        <v>732</v>
      </c>
      <c r="F7708" s="4"/>
      <c r="G7708" s="1" t="b">
        <f t="shared" ca="1" si="128"/>
        <v>1</v>
      </c>
      <c r="H7708" s="1505" cm="1">
        <f t="array" aca="1" ref="H7708" ca="1">IF(I7708&lt;&gt;"",INDIRECT("'"&amp;I7708&amp;"'!"&amp;J7708),"")</f>
        <v>0</v>
      </c>
      <c r="I7708" s="1510" t="s">
        <v>5582</v>
      </c>
      <c r="J7708" s="1506" t="s">
        <v>6334</v>
      </c>
      <c r="K7708" s="4"/>
    </row>
    <row r="7709" spans="1:11" ht="15">
      <c r="A7709">
        <v>7650</v>
      </c>
      <c r="B7709" s="721">
        <f>'Rest Tax Levies-Tort Im 27'!K6</f>
        <v>0</v>
      </c>
      <c r="D7709" s="2" t="s">
        <v>732</v>
      </c>
      <c r="F7709" s="4"/>
      <c r="G7709" s="1" t="b">
        <f t="shared" ca="1" si="128"/>
        <v>1</v>
      </c>
      <c r="H7709" s="1505" cm="1">
        <f t="array" aca="1" ref="H7709" ca="1">IF(I7709&lt;&gt;"",INDIRECT("'"&amp;I7709&amp;"'!"&amp;J7709),"")</f>
        <v>0</v>
      </c>
      <c r="I7709" s="1510" t="s">
        <v>5582</v>
      </c>
      <c r="J7709" s="1506" t="s">
        <v>5820</v>
      </c>
      <c r="K7709" s="4"/>
    </row>
    <row r="7710" spans="1:11" ht="15">
      <c r="A7710">
        <v>7651</v>
      </c>
      <c r="B7710" s="721">
        <f>'Rest Tax Levies-Tort Im 27'!K7</f>
        <v>77995</v>
      </c>
      <c r="D7710" s="2" t="s">
        <v>732</v>
      </c>
      <c r="F7710" s="4"/>
      <c r="G7710" s="1" t="b">
        <f t="shared" ca="1" si="128"/>
        <v>1</v>
      </c>
      <c r="H7710" s="1505" cm="1">
        <f t="array" aca="1" ref="H7710" ca="1">IF(I7710&lt;&gt;"",INDIRECT("'"&amp;I7710&amp;"'!"&amp;J7710),"")</f>
        <v>77995</v>
      </c>
      <c r="I7710" s="1510" t="s">
        <v>5582</v>
      </c>
      <c r="J7710" s="1506" t="s">
        <v>5884</v>
      </c>
      <c r="K7710" s="4"/>
    </row>
    <row r="7711" spans="1:11" ht="15">
      <c r="A7711">
        <v>7652</v>
      </c>
      <c r="B7711" s="721">
        <f>'Rest Tax Levies-Tort Im 27'!J8</f>
        <v>0</v>
      </c>
      <c r="D7711" s="2" t="s">
        <v>732</v>
      </c>
      <c r="F7711" s="4"/>
      <c r="G7711" s="1" t="b">
        <f t="shared" ca="1" si="128"/>
        <v>1</v>
      </c>
      <c r="H7711" s="1505" cm="1">
        <f t="array" aca="1" ref="H7711" ca="1">IF(I7711&lt;&gt;"",INDIRECT("'"&amp;I7711&amp;"'!"&amp;J7711),"")</f>
        <v>0</v>
      </c>
      <c r="I7711" s="1510" t="s">
        <v>5582</v>
      </c>
      <c r="J7711" s="1506" t="s">
        <v>5610</v>
      </c>
      <c r="K7711" s="4"/>
    </row>
    <row r="7712" spans="1:11" ht="15">
      <c r="A7712">
        <v>7653</v>
      </c>
      <c r="B7712" s="721">
        <f>'Rest Tax Levies-Tort Im 27'!K9</f>
        <v>147095</v>
      </c>
      <c r="D7712" s="2" t="s">
        <v>732</v>
      </c>
      <c r="F7712" s="4"/>
      <c r="G7712" s="1" t="b">
        <f t="shared" ref="G7712:G7775" ca="1" si="129">H7712=B7712</f>
        <v>1</v>
      </c>
      <c r="H7712" s="1505" cm="1">
        <f t="array" aca="1" ref="H7712" ca="1">IF(I7712&lt;&gt;"",INDIRECT("'"&amp;I7712&amp;"'!"&amp;J7712),"")</f>
        <v>147095</v>
      </c>
      <c r="I7712" s="1510" t="s">
        <v>5582</v>
      </c>
      <c r="J7712" s="1506" t="s">
        <v>5908</v>
      </c>
      <c r="K7712" s="4"/>
    </row>
    <row r="7713" spans="1:11" ht="15">
      <c r="A7713">
        <v>7654</v>
      </c>
      <c r="B7713" s="721">
        <f>'Rest Tax Levies-Tort Im 27'!J10</f>
        <v>0</v>
      </c>
      <c r="D7713" s="2" t="s">
        <v>732</v>
      </c>
      <c r="F7713" s="4"/>
      <c r="G7713" s="1" t="b">
        <f t="shared" ca="1" si="129"/>
        <v>1</v>
      </c>
      <c r="H7713" s="1505" cm="1">
        <f t="array" aca="1" ref="H7713" ca="1">IF(I7713&lt;&gt;"",INDIRECT("'"&amp;I7713&amp;"'!"&amp;J7713),"")</f>
        <v>0</v>
      </c>
      <c r="I7713" s="1510" t="s">
        <v>5582</v>
      </c>
      <c r="J7713" s="1506" t="s">
        <v>5611</v>
      </c>
      <c r="K7713" s="4"/>
    </row>
    <row r="7714" spans="1:11" ht="15">
      <c r="A7714">
        <v>7655</v>
      </c>
      <c r="B7714" s="721">
        <f>'Rest Tax Levies-Tort Im 27'!K10</f>
        <v>0</v>
      </c>
      <c r="D7714" s="2" t="s">
        <v>732</v>
      </c>
      <c r="F7714" s="4"/>
      <c r="G7714" s="1" t="b">
        <f t="shared" ca="1" si="129"/>
        <v>1</v>
      </c>
      <c r="H7714" s="1505" cm="1">
        <f t="array" aca="1" ref="H7714" ca="1">IF(I7714&lt;&gt;"",INDIRECT("'"&amp;I7714&amp;"'!"&amp;J7714),"")</f>
        <v>0</v>
      </c>
      <c r="I7714" s="1510" t="s">
        <v>5582</v>
      </c>
      <c r="J7714" s="1506" t="s">
        <v>5616</v>
      </c>
      <c r="K7714" s="4"/>
    </row>
    <row r="7715" spans="1:11" ht="15">
      <c r="A7715">
        <v>7656</v>
      </c>
      <c r="B7715" s="721">
        <f>'Rest Tax Levies-Tort Im 27'!J11</f>
        <v>0</v>
      </c>
      <c r="D7715" s="2" t="s">
        <v>732</v>
      </c>
      <c r="F7715" s="4"/>
      <c r="G7715" s="1" t="b">
        <f t="shared" ca="1" si="129"/>
        <v>1</v>
      </c>
      <c r="H7715" s="1505" cm="1">
        <f t="array" aca="1" ref="H7715" ca="1">IF(I7715&lt;&gt;"",INDIRECT("'"&amp;I7715&amp;"'!"&amp;J7715),"")</f>
        <v>0</v>
      </c>
      <c r="I7715" s="1510" t="s">
        <v>5582</v>
      </c>
      <c r="J7715" s="1506" t="s">
        <v>6295</v>
      </c>
      <c r="K7715" s="4"/>
    </row>
    <row r="7716" spans="1:11" ht="15">
      <c r="A7716">
        <v>7657</v>
      </c>
      <c r="B7716" s="721">
        <f>'Rest Tax Levies-Tort Im 27'!J12</f>
        <v>0</v>
      </c>
      <c r="D7716" s="2" t="s">
        <v>732</v>
      </c>
      <c r="F7716" s="4"/>
      <c r="G7716" s="1" t="b">
        <f t="shared" ca="1" si="129"/>
        <v>1</v>
      </c>
      <c r="H7716" s="1505" cm="1">
        <f t="array" aca="1" ref="H7716" ca="1">IF(I7716&lt;&gt;"",INDIRECT("'"&amp;I7716&amp;"'!"&amp;J7716),"")</f>
        <v>0</v>
      </c>
      <c r="I7716" s="1510" t="s">
        <v>5582</v>
      </c>
      <c r="J7716" s="1506" t="s">
        <v>5612</v>
      </c>
      <c r="K7716" s="4"/>
    </row>
    <row r="7717" spans="1:11" ht="15">
      <c r="A7717">
        <v>7658</v>
      </c>
      <c r="B7717" s="721">
        <f>'Rest Tax Levies-Tort Im 27'!K12</f>
        <v>225090</v>
      </c>
      <c r="D7717" s="2" t="s">
        <v>732</v>
      </c>
      <c r="F7717" s="4"/>
      <c r="G7717" s="1" t="b">
        <f t="shared" ca="1" si="129"/>
        <v>1</v>
      </c>
      <c r="H7717" s="1505" cm="1">
        <f t="array" aca="1" ref="H7717" ca="1">IF(I7717&lt;&gt;"",INDIRECT("'"&amp;I7717&amp;"'!"&amp;J7717),"")</f>
        <v>225090</v>
      </c>
      <c r="I7717" s="1510" t="s">
        <v>5582</v>
      </c>
      <c r="J7717" s="1506" t="s">
        <v>5223</v>
      </c>
      <c r="K7717" s="4"/>
    </row>
    <row r="7718" spans="1:11" ht="15">
      <c r="A7718">
        <v>7659</v>
      </c>
      <c r="B7718" s="721">
        <f>'Rest Tax Levies-Tort Im 27'!H14</f>
        <v>39041902</v>
      </c>
      <c r="D7718" s="2" t="s">
        <v>732</v>
      </c>
      <c r="F7718" s="4"/>
      <c r="G7718" s="1" t="b">
        <f t="shared" ca="1" si="129"/>
        <v>1</v>
      </c>
      <c r="H7718" s="1505" cm="1">
        <f t="array" aca="1" ref="H7718" ca="1">IF(I7718&lt;&gt;"",INDIRECT("'"&amp;I7718&amp;"'!"&amp;J7718),"")</f>
        <v>39041902</v>
      </c>
      <c r="I7718" s="1510" t="s">
        <v>5582</v>
      </c>
      <c r="J7718" s="1506" t="s">
        <v>5181</v>
      </c>
      <c r="K7718" s="4"/>
    </row>
    <row r="7719" spans="1:11" ht="15">
      <c r="A7719">
        <v>7660</v>
      </c>
      <c r="B7719" s="721">
        <f>'Rest Tax Levies-Tort Im 27'!K14</f>
        <v>225090</v>
      </c>
      <c r="D7719" s="2" t="s">
        <v>732</v>
      </c>
      <c r="F7719" s="4"/>
      <c r="G7719" s="1" t="b">
        <f t="shared" ca="1" si="129"/>
        <v>1</v>
      </c>
      <c r="H7719" s="1505" cm="1">
        <f t="array" aca="1" ref="H7719" ca="1">IF(I7719&lt;&gt;"",INDIRECT("'"&amp;I7719&amp;"'!"&amp;J7719),"")</f>
        <v>225090</v>
      </c>
      <c r="I7719" s="1510" t="s">
        <v>5582</v>
      </c>
      <c r="J7719" s="1506" t="s">
        <v>5225</v>
      </c>
      <c r="K7719" s="4"/>
    </row>
    <row r="7720" spans="1:11" ht="15">
      <c r="A7720">
        <v>7661</v>
      </c>
      <c r="B7720" s="721">
        <f>'Rest Tax Levies-Tort Im 27'!J15</f>
        <v>0</v>
      </c>
      <c r="D7720" s="2" t="s">
        <v>732</v>
      </c>
      <c r="F7720" s="4"/>
      <c r="G7720" s="1" t="b">
        <f t="shared" ca="1" si="129"/>
        <v>1</v>
      </c>
      <c r="H7720" s="1505" cm="1">
        <f t="array" aca="1" ref="H7720" ca="1">IF(I7720&lt;&gt;"",INDIRECT("'"&amp;I7720&amp;"'!"&amp;J7720),"")</f>
        <v>0</v>
      </c>
      <c r="I7720" s="1510" t="s">
        <v>5582</v>
      </c>
      <c r="J7720" s="1506" t="s">
        <v>6358</v>
      </c>
      <c r="K7720" s="4"/>
    </row>
    <row r="7721" spans="1:11" ht="15">
      <c r="A7721">
        <v>7662</v>
      </c>
      <c r="B7721" s="721">
        <f>'Rest Tax Levies-Tort Im 27'!K15</f>
        <v>0</v>
      </c>
      <c r="D7721" s="2" t="s">
        <v>732</v>
      </c>
      <c r="F7721" s="4"/>
      <c r="G7721" s="1" t="b">
        <f t="shared" ca="1" si="129"/>
        <v>1</v>
      </c>
      <c r="H7721" s="1505" cm="1">
        <f t="array" aca="1" ref="H7721" ca="1">IF(I7721&lt;&gt;"",INDIRECT("'"&amp;I7721&amp;"'!"&amp;J7721),"")</f>
        <v>0</v>
      </c>
      <c r="I7721" s="1510" t="s">
        <v>5582</v>
      </c>
      <c r="J7721" s="1506" t="s">
        <v>5226</v>
      </c>
      <c r="K7721" s="4"/>
    </row>
    <row r="7722" spans="1:11" ht="15">
      <c r="A7722">
        <v>7663</v>
      </c>
      <c r="B7722" s="721">
        <f>'Rest Tax Levies-Tort Im 27'!J18</f>
        <v>0</v>
      </c>
      <c r="D7722" s="2" t="s">
        <v>732</v>
      </c>
      <c r="F7722" s="4"/>
      <c r="G7722" s="1" t="b">
        <f t="shared" ca="1" si="129"/>
        <v>1</v>
      </c>
      <c r="H7722" s="1505" cm="1">
        <f t="array" aca="1" ref="H7722" ca="1">IF(I7722&lt;&gt;"",INDIRECT("'"&amp;I7722&amp;"'!"&amp;J7722),"")</f>
        <v>0</v>
      </c>
      <c r="I7722" s="1510" t="s">
        <v>5582</v>
      </c>
      <c r="J7722" s="1506" t="s">
        <v>6336</v>
      </c>
      <c r="K7722" s="4"/>
    </row>
    <row r="7723" spans="1:11" ht="15">
      <c r="A7723">
        <v>7664</v>
      </c>
      <c r="B7723" s="721">
        <f>'Rest Tax Levies-Tort Im 27'!J19</f>
        <v>0</v>
      </c>
      <c r="D7723" s="2" t="s">
        <v>732</v>
      </c>
      <c r="F7723" s="4"/>
      <c r="G7723" s="1" t="b">
        <f t="shared" ca="1" si="129"/>
        <v>1</v>
      </c>
      <c r="H7723" s="1505" cm="1">
        <f t="array" aca="1" ref="H7723" ca="1">IF(I7723&lt;&gt;"",INDIRECT("'"&amp;I7723&amp;"'!"&amp;J7723),"")</f>
        <v>0</v>
      </c>
      <c r="I7723" s="1510" t="s">
        <v>5582</v>
      </c>
      <c r="J7723" s="1506" t="s">
        <v>6337</v>
      </c>
      <c r="K7723" s="4"/>
    </row>
    <row r="7724" spans="1:11" ht="15">
      <c r="A7724">
        <v>7665</v>
      </c>
      <c r="B7724" s="721">
        <f>'Rest Tax Levies-Tort Im 27'!J20</f>
        <v>0</v>
      </c>
      <c r="D7724" s="2" t="s">
        <v>732</v>
      </c>
      <c r="E7724" s="2"/>
      <c r="F7724" s="4"/>
      <c r="G7724" s="1" t="b">
        <f t="shared" ca="1" si="129"/>
        <v>1</v>
      </c>
      <c r="H7724" s="1505" cm="1">
        <f t="array" aca="1" ref="H7724" ca="1">IF(I7724&lt;&gt;"",INDIRECT("'"&amp;I7724&amp;"'!"&amp;J7724),"")</f>
        <v>0</v>
      </c>
      <c r="I7724" s="1510" t="s">
        <v>5582</v>
      </c>
      <c r="J7724" s="1506" t="s">
        <v>6338</v>
      </c>
      <c r="K7724" s="4"/>
    </row>
    <row r="7725" spans="1:11" ht="15">
      <c r="A7725">
        <v>7666</v>
      </c>
      <c r="B7725" s="721">
        <f>'Rest Tax Levies-Tort Im 27'!J21</f>
        <v>0</v>
      </c>
      <c r="D7725" s="2" t="s">
        <v>732</v>
      </c>
      <c r="F7725" s="4"/>
      <c r="G7725" s="1" t="b">
        <f t="shared" ca="1" si="129"/>
        <v>1</v>
      </c>
      <c r="H7725" s="1505" cm="1">
        <f t="array" aca="1" ref="H7725" ca="1">IF(I7725&lt;&gt;"",INDIRECT("'"&amp;I7725&amp;"'!"&amp;J7725),"")</f>
        <v>0</v>
      </c>
      <c r="I7725" s="1510" t="s">
        <v>5582</v>
      </c>
      <c r="J7725" s="1506" t="s">
        <v>6861</v>
      </c>
      <c r="K7725" s="4"/>
    </row>
    <row r="7726" spans="1:11" ht="15">
      <c r="A7726">
        <v>7667</v>
      </c>
      <c r="B7726" s="721">
        <f>'Revenues 10-15'!E105</f>
        <v>0</v>
      </c>
      <c r="D7726" s="2" t="s">
        <v>732</v>
      </c>
      <c r="F7726" s="4"/>
      <c r="G7726" s="1" t="b">
        <f t="shared" ca="1" si="129"/>
        <v>1</v>
      </c>
      <c r="H7726" s="1505" cm="1">
        <f t="array" aca="1" ref="H7726" ca="1">IF(I7726&lt;&gt;"",INDIRECT("'"&amp;I7726&amp;"'!"&amp;J7726),"")</f>
        <v>0</v>
      </c>
      <c r="I7726" s="1510" t="s">
        <v>5915</v>
      </c>
      <c r="J7726" s="1506" t="s">
        <v>6862</v>
      </c>
      <c r="K7726" s="4"/>
    </row>
    <row r="7727" spans="1:11" ht="15">
      <c r="A7727">
        <v>7668</v>
      </c>
      <c r="B7727" s="721">
        <f>'Rest Tax Levies-Tort Im 27'!K22</f>
        <v>0</v>
      </c>
      <c r="D7727" s="2" t="s">
        <v>732</v>
      </c>
      <c r="F7727" s="4"/>
      <c r="G7727" s="1" t="b">
        <f t="shared" ca="1" si="129"/>
        <v>1</v>
      </c>
      <c r="H7727" s="1505" cm="1">
        <f t="array" aca="1" ref="H7727" ca="1">IF(I7727&lt;&gt;"",INDIRECT("'"&amp;I7727&amp;"'!"&amp;J7727),"")</f>
        <v>0</v>
      </c>
      <c r="I7727" s="1510" t="s">
        <v>5582</v>
      </c>
      <c r="J7727" s="1506" t="s">
        <v>6633</v>
      </c>
      <c r="K7727" s="4"/>
    </row>
    <row r="7728" spans="1:11" ht="15">
      <c r="A7728">
        <v>7669</v>
      </c>
      <c r="B7728" s="721">
        <f>'Rest Tax Levies-Tort Im 27'!J23</f>
        <v>0</v>
      </c>
      <c r="D7728" s="2" t="s">
        <v>732</v>
      </c>
      <c r="F7728" s="4"/>
      <c r="G7728" s="1" t="b">
        <f t="shared" ca="1" si="129"/>
        <v>1</v>
      </c>
      <c r="H7728" s="1505" cm="1">
        <f t="array" aca="1" ref="H7728" ca="1">IF(I7728&lt;&gt;"",INDIRECT("'"&amp;I7728&amp;"'!"&amp;J7728),"")</f>
        <v>0</v>
      </c>
      <c r="I7728" s="1510" t="s">
        <v>5582</v>
      </c>
      <c r="J7728" s="1506" t="s">
        <v>6863</v>
      </c>
      <c r="K7728" s="4"/>
    </row>
    <row r="7729" spans="1:11" ht="15">
      <c r="A7729">
        <v>7670</v>
      </c>
      <c r="B7729" s="721">
        <f>'Revenues 10-15'!H105</f>
        <v>0</v>
      </c>
      <c r="D7729" s="2" t="s">
        <v>732</v>
      </c>
      <c r="F7729" s="4"/>
      <c r="G7729" s="1" t="b">
        <f t="shared" ca="1" si="129"/>
        <v>1</v>
      </c>
      <c r="H7729" s="1505" cm="1">
        <f t="array" aca="1" ref="H7729" ca="1">IF(I7729&lt;&gt;"",INDIRECT("'"&amp;I7729&amp;"'!"&amp;J7729),"")</f>
        <v>0</v>
      </c>
      <c r="I7729" s="1510" t="s">
        <v>5915</v>
      </c>
      <c r="J7729" s="1506" t="s">
        <v>6864</v>
      </c>
      <c r="K7729" s="4"/>
    </row>
    <row r="7730" spans="1:11" ht="15">
      <c r="A7730">
        <v>7671</v>
      </c>
      <c r="B7730" s="721">
        <f>'Rest Tax Levies-Tort Im 27'!J24</f>
        <v>0</v>
      </c>
      <c r="D7730" s="2" t="s">
        <v>732</v>
      </c>
      <c r="F7730" s="4"/>
      <c r="G7730" s="1" t="b">
        <f t="shared" ca="1" si="129"/>
        <v>1</v>
      </c>
      <c r="H7730" s="1505" cm="1">
        <f t="array" aca="1" ref="H7730" ca="1">IF(I7730&lt;&gt;"",INDIRECT("'"&amp;I7730&amp;"'!"&amp;J7730),"")</f>
        <v>0</v>
      </c>
      <c r="I7730" s="1510" t="s">
        <v>5582</v>
      </c>
      <c r="J7730" s="1506" t="s">
        <v>6865</v>
      </c>
      <c r="K7730" s="4"/>
    </row>
    <row r="7731" spans="1:11" ht="15">
      <c r="A7731">
        <v>7672</v>
      </c>
      <c r="B7731" s="721">
        <f>'Rest Tax Levies-Tort Im 27'!K24</f>
        <v>0</v>
      </c>
      <c r="D7731" s="2" t="s">
        <v>732</v>
      </c>
      <c r="F7731" s="4"/>
      <c r="G7731" s="1" t="b">
        <f t="shared" ca="1" si="129"/>
        <v>1</v>
      </c>
      <c r="H7731" s="1505" cm="1">
        <f t="array" aca="1" ref="H7731" ca="1">IF(I7731&lt;&gt;"",INDIRECT("'"&amp;I7731&amp;"'!"&amp;J7731),"")</f>
        <v>0</v>
      </c>
      <c r="I7731" s="1510" t="s">
        <v>5582</v>
      </c>
      <c r="J7731" s="1506" t="s">
        <v>6635</v>
      </c>
      <c r="K7731" s="4"/>
    </row>
    <row r="7732" spans="1:11" ht="15">
      <c r="A7732">
        <v>7673</v>
      </c>
      <c r="B7732" s="721">
        <f>'Rest Tax Levies-Tort Im 27'!G25</f>
        <v>0</v>
      </c>
      <c r="D7732" s="2" t="s">
        <v>732</v>
      </c>
      <c r="F7732" s="4"/>
      <c r="G7732" s="1" t="b">
        <f t="shared" ca="1" si="129"/>
        <v>1</v>
      </c>
      <c r="H7732" s="1505" cm="1">
        <f t="array" aca="1" ref="H7732" ca="1">IF(I7732&lt;&gt;"",INDIRECT("'"&amp;I7732&amp;"'!"&amp;J7732),"")</f>
        <v>0</v>
      </c>
      <c r="I7732" s="1510" t="s">
        <v>5582</v>
      </c>
      <c r="J7732" s="1506" t="s">
        <v>6297</v>
      </c>
      <c r="K7732" s="4"/>
    </row>
    <row r="7733" spans="1:11" ht="15">
      <c r="A7733">
        <v>7674</v>
      </c>
      <c r="B7733" s="721">
        <f>'Rest Tax Levies-Tort Im 27'!H25</f>
        <v>0</v>
      </c>
      <c r="D7733" s="2" t="s">
        <v>732</v>
      </c>
      <c r="F7733" s="4"/>
      <c r="G7733" s="1" t="b">
        <f t="shared" ca="1" si="129"/>
        <v>1</v>
      </c>
      <c r="H7733" s="1505" cm="1">
        <f t="array" aca="1" ref="H7733" ca="1">IF(I7733&lt;&gt;"",INDIRECT("'"&amp;I7733&amp;"'!"&amp;J7733),"")</f>
        <v>0</v>
      </c>
      <c r="I7733" s="1510" t="s">
        <v>5582</v>
      </c>
      <c r="J7733" s="1506" t="s">
        <v>6298</v>
      </c>
      <c r="K7733" s="4"/>
    </row>
    <row r="7734" spans="1:11" ht="15">
      <c r="A7734">
        <v>7675</v>
      </c>
      <c r="B7734" s="721">
        <f>'Rest Tax Levies-Tort Im 27'!I25</f>
        <v>0</v>
      </c>
      <c r="D7734" s="2" t="s">
        <v>732</v>
      </c>
      <c r="F7734" s="4"/>
      <c r="G7734" s="1" t="b">
        <f t="shared" ca="1" si="129"/>
        <v>1</v>
      </c>
      <c r="H7734" s="1505" cm="1">
        <f t="array" aca="1" ref="H7734" ca="1">IF(I7734&lt;&gt;"",INDIRECT("'"&amp;I7734&amp;"'!"&amp;J7734),"")</f>
        <v>0</v>
      </c>
      <c r="I7734" s="1510" t="s">
        <v>5582</v>
      </c>
      <c r="J7734" s="1506" t="s">
        <v>6866</v>
      </c>
      <c r="K7734" s="4"/>
    </row>
    <row r="7735" spans="1:11" ht="15">
      <c r="A7735">
        <v>7676</v>
      </c>
      <c r="B7735" s="721">
        <f>'Rest Tax Levies-Tort Im 27'!J25</f>
        <v>0</v>
      </c>
      <c r="D7735" s="2" t="s">
        <v>732</v>
      </c>
      <c r="F7735" s="4"/>
      <c r="G7735" s="1" t="b">
        <f t="shared" ca="1" si="129"/>
        <v>1</v>
      </c>
      <c r="H7735" s="1505" cm="1">
        <f t="array" aca="1" ref="H7735" ca="1">IF(I7735&lt;&gt;"",INDIRECT("'"&amp;I7735&amp;"'!"&amp;J7735),"")</f>
        <v>0</v>
      </c>
      <c r="I7735" s="1510" t="s">
        <v>5582</v>
      </c>
      <c r="J7735" s="1506" t="s">
        <v>6299</v>
      </c>
      <c r="K7735" s="4"/>
    </row>
    <row r="7736" spans="1:11" ht="15">
      <c r="A7736">
        <v>7677</v>
      </c>
      <c r="B7736" s="721">
        <f>'Rest Tax Levies-Tort Im 27'!K25</f>
        <v>0</v>
      </c>
      <c r="D7736" s="2" t="s">
        <v>732</v>
      </c>
      <c r="F7736" s="4"/>
      <c r="G7736" s="1" t="b">
        <f t="shared" ca="1" si="129"/>
        <v>1</v>
      </c>
      <c r="H7736" s="1505" cm="1">
        <f t="array" aca="1" ref="H7736" ca="1">IF(I7736&lt;&gt;"",INDIRECT("'"&amp;I7736&amp;"'!"&amp;J7736),"")</f>
        <v>0</v>
      </c>
      <c r="I7736" s="1510" t="s">
        <v>5582</v>
      </c>
      <c r="J7736" s="1506" t="s">
        <v>6300</v>
      </c>
      <c r="K7736" s="4"/>
    </row>
    <row r="7737" spans="1:11" ht="15">
      <c r="A7737">
        <v>7678</v>
      </c>
      <c r="B7737" s="721">
        <f>'Rest Tax Levies-Tort Im 27'!G26</f>
        <v>76507</v>
      </c>
      <c r="D7737" s="2" t="s">
        <v>732</v>
      </c>
      <c r="F7737" s="4"/>
      <c r="G7737" s="1" t="b">
        <f t="shared" ca="1" si="129"/>
        <v>1</v>
      </c>
      <c r="H7737" s="1505" cm="1">
        <f t="array" aca="1" ref="H7737" ca="1">IF(I7737&lt;&gt;"",INDIRECT("'"&amp;I7737&amp;"'!"&amp;J7737),"")</f>
        <v>76507</v>
      </c>
      <c r="I7737" s="1510" t="s">
        <v>5582</v>
      </c>
      <c r="J7737" s="1506" t="s">
        <v>5812</v>
      </c>
      <c r="K7737" s="4"/>
    </row>
    <row r="7738" spans="1:11" ht="15">
      <c r="A7738">
        <v>7679</v>
      </c>
      <c r="B7738" s="721">
        <f>'Rest Tax Levies-Tort Im 27'!H26</f>
        <v>0</v>
      </c>
      <c r="D7738" s="2" t="s">
        <v>732</v>
      </c>
      <c r="F7738" s="4"/>
      <c r="G7738" s="1" t="b">
        <f t="shared" ca="1" si="129"/>
        <v>1</v>
      </c>
      <c r="H7738" s="1505" cm="1">
        <f t="array" aca="1" ref="H7738" ca="1">IF(I7738&lt;&gt;"",INDIRECT("'"&amp;I7738&amp;"'!"&amp;J7738),"")</f>
        <v>0</v>
      </c>
      <c r="I7738" s="1510" t="s">
        <v>5582</v>
      </c>
      <c r="J7738" s="1506" t="s">
        <v>5813</v>
      </c>
      <c r="K7738" s="4"/>
    </row>
    <row r="7739" spans="1:11" ht="15">
      <c r="A7739">
        <v>7680</v>
      </c>
      <c r="B7739" s="721">
        <f>'Rest Tax Levies-Tort Im 27'!I26</f>
        <v>0</v>
      </c>
      <c r="D7739" s="2" t="s">
        <v>732</v>
      </c>
      <c r="F7739" s="4"/>
      <c r="G7739" s="1" t="b">
        <f t="shared" ca="1" si="129"/>
        <v>1</v>
      </c>
      <c r="H7739" s="1505" cm="1">
        <f t="array" aca="1" ref="H7739" ca="1">IF(I7739&lt;&gt;"",INDIRECT("'"&amp;I7739&amp;"'!"&amp;J7739),"")</f>
        <v>0</v>
      </c>
      <c r="I7739" s="1510" t="s">
        <v>5582</v>
      </c>
      <c r="J7739" s="1506" t="s">
        <v>6301</v>
      </c>
      <c r="K7739" s="4"/>
    </row>
    <row r="7740" spans="1:11" ht="15">
      <c r="A7740">
        <v>7681</v>
      </c>
      <c r="B7740" s="721">
        <f>'Rest Tax Levies-Tort Im 27'!J26</f>
        <v>0</v>
      </c>
      <c r="D7740" s="2" t="s">
        <v>732</v>
      </c>
      <c r="F7740" s="4"/>
      <c r="G7740" s="1" t="b">
        <f t="shared" ca="1" si="129"/>
        <v>1</v>
      </c>
      <c r="H7740" s="1505" cm="1">
        <f t="array" aca="1" ref="H7740" ca="1">IF(I7740&lt;&gt;"",INDIRECT("'"&amp;I7740&amp;"'!"&amp;J7740),"")</f>
        <v>0</v>
      </c>
      <c r="I7740" s="1510" t="s">
        <v>5582</v>
      </c>
      <c r="J7740" s="1506" t="s">
        <v>6302</v>
      </c>
      <c r="K7740" s="4"/>
    </row>
    <row r="7741" spans="1:11" ht="15">
      <c r="A7741">
        <v>7682</v>
      </c>
      <c r="B7741" s="721">
        <f>'Rest Tax Levies-Tort Im 27'!K26</f>
        <v>0</v>
      </c>
      <c r="D7741" s="2" t="s">
        <v>732</v>
      </c>
      <c r="F7741" s="4"/>
      <c r="G7741" s="1" t="b">
        <f t="shared" ca="1" si="129"/>
        <v>1</v>
      </c>
      <c r="H7741" s="1505" cm="1">
        <f t="array" aca="1" ref="H7741" ca="1">IF(I7741&lt;&gt;"",INDIRECT("'"&amp;I7741&amp;"'!"&amp;J7741),"")</f>
        <v>0</v>
      </c>
      <c r="I7741" s="1510" t="s">
        <v>5582</v>
      </c>
      <c r="J7741" s="1506" t="s">
        <v>5825</v>
      </c>
      <c r="K7741" s="4"/>
    </row>
    <row r="7742" spans="1:11" ht="15">
      <c r="A7742" s="5">
        <v>7683</v>
      </c>
      <c r="B7742" s="721"/>
      <c r="D7742" s="4" t="s">
        <v>1063</v>
      </c>
      <c r="F7742" s="4" t="s">
        <v>4914</v>
      </c>
      <c r="G7742" s="1" t="b">
        <f t="shared" ca="1" si="129"/>
        <v>1</v>
      </c>
      <c r="H7742" s="1505" t="str" cm="1">
        <f t="array" aca="1" ref="H7742" ca="1">IF(I7742&lt;&gt;"",INDIRECT("'"&amp;I7742&amp;"'!"&amp;J7742),"")</f>
        <v/>
      </c>
      <c r="I7742" s="1510"/>
      <c r="J7742" s="1506"/>
      <c r="K7742" s="4"/>
    </row>
    <row r="7743" spans="1:11" ht="15">
      <c r="A7743">
        <v>7684</v>
      </c>
      <c r="B7743" s="721">
        <f>'Expenditures 16-24'!H451</f>
        <v>0</v>
      </c>
      <c r="D7743" s="2" t="s">
        <v>732</v>
      </c>
      <c r="F7743" s="4"/>
      <c r="G7743" s="1" t="b">
        <f t="shared" ca="1" si="129"/>
        <v>1</v>
      </c>
      <c r="H7743" s="1505" cm="1">
        <f t="array" aca="1" ref="H7743" ca="1">IF(I7743&lt;&gt;"",INDIRECT("'"&amp;I7743&amp;"'!"&amp;J7743),"")</f>
        <v>0</v>
      </c>
      <c r="I7743" s="1510" t="s">
        <v>4998</v>
      </c>
      <c r="J7743" s="1506" t="s">
        <v>6867</v>
      </c>
      <c r="K7743" s="4"/>
    </row>
    <row r="7744" spans="1:11" ht="15">
      <c r="A7744">
        <v>7685</v>
      </c>
      <c r="B7744" s="721">
        <f>'Expenditures 16-24'!K451</f>
        <v>0</v>
      </c>
      <c r="D7744" s="2" t="s">
        <v>732</v>
      </c>
      <c r="E7744" s="1"/>
      <c r="F7744" s="4"/>
      <c r="G7744" s="1" t="b">
        <f t="shared" ca="1" si="129"/>
        <v>1</v>
      </c>
      <c r="H7744" s="1505" cm="1">
        <f t="array" aca="1" ref="H7744" ca="1">IF(I7744&lt;&gt;"",INDIRECT("'"&amp;I7744&amp;"'!"&amp;J7744),"")</f>
        <v>0</v>
      </c>
      <c r="I7744" s="1510" t="s">
        <v>4998</v>
      </c>
      <c r="J7744" s="1506" t="s">
        <v>6868</v>
      </c>
      <c r="K7744" s="4"/>
    </row>
    <row r="7745" spans="1:11" ht="15">
      <c r="A7745">
        <v>7686</v>
      </c>
      <c r="B7745" s="721">
        <f>'Revenues 10-15'!E270</f>
        <v>0</v>
      </c>
      <c r="D7745" s="2" t="s">
        <v>732</v>
      </c>
      <c r="F7745" s="4"/>
      <c r="G7745" s="1" t="b">
        <f t="shared" ca="1" si="129"/>
        <v>1</v>
      </c>
      <c r="H7745" s="1505" cm="1">
        <f t="array" aca="1" ref="H7745" ca="1">IF(I7745&lt;&gt;"",INDIRECT("'"&amp;I7745&amp;"'!"&amp;J7745),"")</f>
        <v>0</v>
      </c>
      <c r="I7745" s="1510" t="s">
        <v>5915</v>
      </c>
      <c r="J7745" s="1506" t="s">
        <v>6869</v>
      </c>
      <c r="K7745" s="4"/>
    </row>
    <row r="7746" spans="1:11" ht="15">
      <c r="A7746">
        <v>7687</v>
      </c>
      <c r="B7746" s="721">
        <f>'Acct Summary 7-9'!C25</f>
        <v>0</v>
      </c>
      <c r="D7746" s="4" t="s">
        <v>1062</v>
      </c>
      <c r="F7746" s="4"/>
      <c r="G7746" s="1" t="b">
        <f t="shared" ca="1" si="129"/>
        <v>1</v>
      </c>
      <c r="H7746" s="1505" cm="1">
        <f t="array" aca="1" ref="H7746" ca="1">IF(I7746&lt;&gt;"",INDIRECT("'"&amp;I7746&amp;"'!"&amp;J7746),"")</f>
        <v>0</v>
      </c>
      <c r="I7746" s="1510" t="s">
        <v>4986</v>
      </c>
      <c r="J7746" s="1506" t="s">
        <v>5657</v>
      </c>
      <c r="K7746" s="4"/>
    </row>
    <row r="7747" spans="1:11" ht="15">
      <c r="A7747">
        <v>7688</v>
      </c>
      <c r="B7747" s="721">
        <f>'Acct Summary 7-9'!D25</f>
        <v>0</v>
      </c>
      <c r="D7747" s="4" t="s">
        <v>1062</v>
      </c>
      <c r="E7747" s="2" t="s">
        <v>733</v>
      </c>
      <c r="F7747" s="4"/>
      <c r="G7747" s="1" t="b">
        <f t="shared" ca="1" si="129"/>
        <v>1</v>
      </c>
      <c r="H7747" s="1505" cm="1">
        <f t="array" aca="1" ref="H7747" ca="1">IF(I7747&lt;&gt;"",INDIRECT("'"&amp;I7747&amp;"'!"&amp;J7747),"")</f>
        <v>0</v>
      </c>
      <c r="I7747" s="1510" t="s">
        <v>4986</v>
      </c>
      <c r="J7747" s="1506" t="s">
        <v>5658</v>
      </c>
      <c r="K7747" s="4"/>
    </row>
    <row r="7748" spans="1:11" ht="15">
      <c r="A7748">
        <v>7689</v>
      </c>
      <c r="B7748" s="721">
        <f>'Acct Summary 7-9'!E25</f>
        <v>0</v>
      </c>
      <c r="D7748" s="4" t="s">
        <v>1062</v>
      </c>
      <c r="F7748" s="4"/>
      <c r="G7748" s="1" t="b">
        <f t="shared" ca="1" si="129"/>
        <v>1</v>
      </c>
      <c r="H7748" s="1505" cm="1">
        <f t="array" aca="1" ref="H7748" ca="1">IF(I7748&lt;&gt;"",INDIRECT("'"&amp;I7748&amp;"'!"&amp;J7748),"")</f>
        <v>0</v>
      </c>
      <c r="I7748" s="1510" t="s">
        <v>4986</v>
      </c>
      <c r="J7748" s="1506" t="s">
        <v>5659</v>
      </c>
      <c r="K7748" s="4"/>
    </row>
    <row r="7749" spans="1:11" ht="15">
      <c r="A7749">
        <v>7690</v>
      </c>
      <c r="B7749" s="721">
        <f>'Acct Summary 7-9'!F25</f>
        <v>0</v>
      </c>
      <c r="D7749" s="4" t="s">
        <v>1062</v>
      </c>
      <c r="F7749" s="4"/>
      <c r="G7749" s="1" t="b">
        <f t="shared" ca="1" si="129"/>
        <v>1</v>
      </c>
      <c r="H7749" s="1505" cm="1">
        <f t="array" aca="1" ref="H7749" ca="1">IF(I7749&lt;&gt;"",INDIRECT("'"&amp;I7749&amp;"'!"&amp;J7749),"")</f>
        <v>0</v>
      </c>
      <c r="I7749" s="1510" t="s">
        <v>4986</v>
      </c>
      <c r="J7749" s="1506" t="s">
        <v>5660</v>
      </c>
      <c r="K7749" s="4"/>
    </row>
    <row r="7750" spans="1:11" ht="15">
      <c r="A7750">
        <v>7691</v>
      </c>
      <c r="B7750" s="721">
        <f>'Acct Summary 7-9'!G25</f>
        <v>0</v>
      </c>
      <c r="D7750" s="4" t="s">
        <v>1062</v>
      </c>
      <c r="F7750" s="4"/>
      <c r="G7750" s="1" t="b">
        <f t="shared" ca="1" si="129"/>
        <v>1</v>
      </c>
      <c r="H7750" s="1505" cm="1">
        <f t="array" aca="1" ref="H7750" ca="1">IF(I7750&lt;&gt;"",INDIRECT("'"&amp;I7750&amp;"'!"&amp;J7750),"")</f>
        <v>0</v>
      </c>
      <c r="I7750" s="1510" t="s">
        <v>4986</v>
      </c>
      <c r="J7750" s="1506" t="s">
        <v>6297</v>
      </c>
      <c r="K7750" s="4"/>
    </row>
    <row r="7751" spans="1:11" ht="15">
      <c r="A7751">
        <v>7692</v>
      </c>
      <c r="B7751" s="721">
        <f>'Acct Summary 7-9'!H25</f>
        <v>0</v>
      </c>
      <c r="D7751" s="4" t="s">
        <v>1062</v>
      </c>
      <c r="F7751" s="4"/>
      <c r="G7751" s="1" t="b">
        <f t="shared" ca="1" si="129"/>
        <v>1</v>
      </c>
      <c r="H7751" s="1505" cm="1">
        <f t="array" aca="1" ref="H7751" ca="1">IF(I7751&lt;&gt;"",INDIRECT("'"&amp;I7751&amp;"'!"&amp;J7751),"")</f>
        <v>0</v>
      </c>
      <c r="I7751" s="1510" t="s">
        <v>4986</v>
      </c>
      <c r="J7751" s="1506" t="s">
        <v>6298</v>
      </c>
      <c r="K7751" s="4"/>
    </row>
    <row r="7752" spans="1:11" ht="15">
      <c r="A7752">
        <v>7693</v>
      </c>
      <c r="B7752" s="721">
        <f>'Acct Summary 7-9'!J25</f>
        <v>0</v>
      </c>
      <c r="D7752" s="4" t="s">
        <v>1062</v>
      </c>
      <c r="F7752" s="4"/>
      <c r="G7752" s="1" t="b">
        <f t="shared" ca="1" si="129"/>
        <v>1</v>
      </c>
      <c r="H7752" s="1505" cm="1">
        <f t="array" aca="1" ref="H7752" ca="1">IF(I7752&lt;&gt;"",INDIRECT("'"&amp;I7752&amp;"'!"&amp;J7752),"")</f>
        <v>0</v>
      </c>
      <c r="I7752" s="1510" t="s">
        <v>4986</v>
      </c>
      <c r="J7752" s="1506" t="s">
        <v>6299</v>
      </c>
      <c r="K7752" s="4"/>
    </row>
    <row r="7753" spans="1:11" ht="15">
      <c r="A7753">
        <v>7694</v>
      </c>
      <c r="B7753" s="721">
        <f>'Acct Summary 7-9'!K25</f>
        <v>0</v>
      </c>
      <c r="D7753" s="4" t="s">
        <v>1062</v>
      </c>
      <c r="F7753" s="4"/>
      <c r="G7753" s="1" t="b">
        <f t="shared" ca="1" si="129"/>
        <v>1</v>
      </c>
      <c r="H7753" s="1505" cm="1">
        <f t="array" aca="1" ref="H7753" ca="1">IF(I7753&lt;&gt;"",INDIRECT("'"&amp;I7753&amp;"'!"&amp;J7753),"")</f>
        <v>0</v>
      </c>
      <c r="I7753" s="1510" t="s">
        <v>4986</v>
      </c>
      <c r="J7753" s="1506" t="s">
        <v>6300</v>
      </c>
      <c r="K7753" s="4"/>
    </row>
    <row r="7754" spans="1:11" ht="15">
      <c r="A7754" s="5">
        <v>7695</v>
      </c>
      <c r="B7754" s="721"/>
      <c r="D7754" s="4" t="s">
        <v>1062</v>
      </c>
      <c r="F7754" s="4" t="s">
        <v>4914</v>
      </c>
      <c r="G7754" s="1" t="b">
        <f t="shared" ca="1" si="129"/>
        <v>1</v>
      </c>
      <c r="H7754" s="1505" t="str" cm="1">
        <f t="array" aca="1" ref="H7754" ca="1">IF(I7754&lt;&gt;"",INDIRECT("'"&amp;I7754&amp;"'!"&amp;J7754),"")</f>
        <v/>
      </c>
      <c r="I7754" s="1510"/>
      <c r="J7754" s="1506"/>
      <c r="K7754" s="4"/>
    </row>
    <row r="7755" spans="1:11" ht="15">
      <c r="A7755" s="5">
        <v>7696</v>
      </c>
      <c r="B7755" s="721"/>
      <c r="D7755" s="4" t="s">
        <v>1062</v>
      </c>
      <c r="F7755" s="4" t="s">
        <v>4914</v>
      </c>
      <c r="G7755" s="1" t="b">
        <f t="shared" ca="1" si="129"/>
        <v>1</v>
      </c>
      <c r="H7755" s="1505" t="str" cm="1">
        <f t="array" aca="1" ref="H7755" ca="1">IF(I7755&lt;&gt;"",INDIRECT("'"&amp;I7755&amp;"'!"&amp;J7755),"")</f>
        <v/>
      </c>
      <c r="I7755" s="1510"/>
      <c r="J7755" s="1506"/>
      <c r="K7755" s="4"/>
    </row>
    <row r="7756" spans="1:11" ht="15">
      <c r="A7756">
        <v>7697</v>
      </c>
      <c r="B7756" s="721">
        <f>'Aud Quest 2'!J85</f>
        <v>0</v>
      </c>
      <c r="D7756" s="4" t="s">
        <v>1062</v>
      </c>
      <c r="E7756" t="s">
        <v>1151</v>
      </c>
      <c r="F7756" s="4"/>
      <c r="G7756" s="1" t="b">
        <f t="shared" ca="1" si="129"/>
        <v>1</v>
      </c>
      <c r="H7756" s="1505" cm="1">
        <f t="array" aca="1" ref="H7756" ca="1">IF(I7756&lt;&gt;"",INDIRECT("'"&amp;I7756&amp;"'!"&amp;J7756),"")</f>
        <v>0</v>
      </c>
      <c r="I7756" s="1510" t="s">
        <v>8053</v>
      </c>
      <c r="J7756" s="1506" t="s">
        <v>8047</v>
      </c>
      <c r="K7756" s="4"/>
    </row>
    <row r="7757" spans="1:11" ht="15">
      <c r="A7757">
        <v>7698</v>
      </c>
      <c r="B7757" s="721">
        <f>'Aud Quest 2'!J88</f>
        <v>0</v>
      </c>
      <c r="D7757" s="4" t="s">
        <v>1062</v>
      </c>
      <c r="E7757" t="s">
        <v>1151</v>
      </c>
      <c r="F7757" s="4"/>
      <c r="G7757" s="1" t="b">
        <f t="shared" ca="1" si="129"/>
        <v>1</v>
      </c>
      <c r="H7757" s="1505" cm="1">
        <f t="array" aca="1" ref="H7757" ca="1">IF(I7757&lt;&gt;"",INDIRECT("'"&amp;I7757&amp;"'!"&amp;J7757),"")</f>
        <v>0</v>
      </c>
      <c r="I7757" s="1510" t="s">
        <v>8053</v>
      </c>
      <c r="J7757" s="1506" t="s">
        <v>8048</v>
      </c>
      <c r="K7757" s="4"/>
    </row>
    <row r="7758" spans="1:11" ht="15">
      <c r="A7758">
        <v>7699</v>
      </c>
      <c r="B7758" s="721">
        <f>'Aud Quest 2'!J90</f>
        <v>0</v>
      </c>
      <c r="D7758" s="4" t="s">
        <v>1062</v>
      </c>
      <c r="F7758" s="4"/>
      <c r="G7758" s="1" t="b">
        <f t="shared" ca="1" si="129"/>
        <v>1</v>
      </c>
      <c r="H7758" s="1505" cm="1">
        <f t="array" aca="1" ref="H7758" ca="1">IF(I7758&lt;&gt;"",INDIRECT("'"&amp;I7758&amp;"'!"&amp;J7758),"")</f>
        <v>0</v>
      </c>
      <c r="I7758" s="1510" t="s">
        <v>8053</v>
      </c>
      <c r="J7758" s="1506" t="s">
        <v>7585</v>
      </c>
      <c r="K7758" s="4"/>
    </row>
    <row r="7759" spans="1:11" ht="15">
      <c r="A7759">
        <v>7700</v>
      </c>
      <c r="B7759" s="721">
        <f>'Revenues 10-15'!C256</f>
        <v>0</v>
      </c>
      <c r="D7759" s="4" t="s">
        <v>1141</v>
      </c>
      <c r="F7759" s="4"/>
      <c r="G7759" s="1" t="b">
        <f t="shared" ca="1" si="129"/>
        <v>1</v>
      </c>
      <c r="H7759" s="1505" cm="1">
        <f t="array" aca="1" ref="H7759" ca="1">IF(I7759&lt;&gt;"",INDIRECT("'"&amp;I7759&amp;"'!"&amp;J7759),"")</f>
        <v>0</v>
      </c>
      <c r="I7759" s="1510" t="s">
        <v>5915</v>
      </c>
      <c r="J7759" s="1506" t="s">
        <v>6870</v>
      </c>
      <c r="K7759" s="4"/>
    </row>
    <row r="7760" spans="1:11" ht="15">
      <c r="A7760">
        <v>7701</v>
      </c>
      <c r="B7760" s="721">
        <f>'Expenditures 16-24'!E6</f>
        <v>0</v>
      </c>
      <c r="D7760" s="4" t="s">
        <v>1148</v>
      </c>
      <c r="F7760" s="4"/>
      <c r="G7760" s="1" t="b">
        <f t="shared" ca="1" si="129"/>
        <v>1</v>
      </c>
      <c r="H7760" s="1505" cm="1">
        <f t="array" aca="1" ref="H7760" ca="1">IF(I7760&lt;&gt;"",INDIRECT("'"&amp;I7760&amp;"'!"&amp;J7760),"")</f>
        <v>0</v>
      </c>
      <c r="I7760" s="1510" t="s">
        <v>4998</v>
      </c>
      <c r="J7760" s="1506" t="s">
        <v>4937</v>
      </c>
      <c r="K7760" s="4"/>
    </row>
    <row r="7761" spans="1:11" ht="15">
      <c r="A7761">
        <v>7702</v>
      </c>
      <c r="B7761" s="721">
        <f>'Expenditures 16-24'!K6</f>
        <v>0</v>
      </c>
      <c r="D7761" s="4"/>
      <c r="F7761" s="4"/>
      <c r="G7761" s="1" t="b">
        <f t="shared" ca="1" si="129"/>
        <v>1</v>
      </c>
      <c r="H7761" s="1505" cm="1">
        <f t="array" aca="1" ref="H7761" ca="1">IF(I7761&lt;&gt;"",INDIRECT("'"&amp;I7761&amp;"'!"&amp;J7761),"")</f>
        <v>0</v>
      </c>
      <c r="I7761" s="1510" t="s">
        <v>4998</v>
      </c>
      <c r="J7761" s="1506" t="s">
        <v>5820</v>
      </c>
      <c r="K7761" s="4"/>
    </row>
    <row r="7762" spans="1:11" ht="15">
      <c r="A7762">
        <v>7703</v>
      </c>
      <c r="B7762" s="721">
        <f>'Revenues 10-15'!F58</f>
        <v>0</v>
      </c>
      <c r="D7762" s="4" t="s">
        <v>1164</v>
      </c>
      <c r="F7762" s="4"/>
      <c r="G7762" s="1" t="b">
        <f t="shared" ca="1" si="129"/>
        <v>1</v>
      </c>
      <c r="H7762" s="1505" cm="1">
        <f t="array" aca="1" ref="H7762" ca="1">IF(I7762&lt;&gt;"",INDIRECT("'"&amp;I7762&amp;"'!"&amp;J7762),"")</f>
        <v>0</v>
      </c>
      <c r="I7762" s="1510" t="s">
        <v>5915</v>
      </c>
      <c r="J7762" s="1506" t="s">
        <v>5124</v>
      </c>
      <c r="K7762" s="4"/>
    </row>
    <row r="7763" spans="1:11" ht="15">
      <c r="A7763">
        <v>7704</v>
      </c>
      <c r="B7763" s="721">
        <f>'Revenues 10-15'!C257</f>
        <v>0</v>
      </c>
      <c r="D7763" s="4" t="s">
        <v>1168</v>
      </c>
      <c r="F7763" s="4"/>
      <c r="G7763" s="1" t="b">
        <f t="shared" ca="1" si="129"/>
        <v>1</v>
      </c>
      <c r="H7763" s="1505" cm="1">
        <f t="array" aca="1" ref="H7763" ca="1">IF(I7763&lt;&gt;"",INDIRECT("'"&amp;I7763&amp;"'!"&amp;J7763),"")</f>
        <v>0</v>
      </c>
      <c r="I7763" s="1510" t="s">
        <v>5915</v>
      </c>
      <c r="J7763" s="1506" t="s">
        <v>6871</v>
      </c>
      <c r="K7763" s="4"/>
    </row>
    <row r="7764" spans="1:11" ht="15">
      <c r="A7764">
        <v>7705</v>
      </c>
      <c r="B7764" s="721">
        <f>'Revenues 10-15'!D257</f>
        <v>0</v>
      </c>
      <c r="D7764" s="4" t="s">
        <v>1168</v>
      </c>
      <c r="F7764" s="4"/>
      <c r="G7764" s="1" t="b">
        <f t="shared" ca="1" si="129"/>
        <v>1</v>
      </c>
      <c r="H7764" s="1505" cm="1">
        <f t="array" aca="1" ref="H7764" ca="1">IF(I7764&lt;&gt;"",INDIRECT("'"&amp;I7764&amp;"'!"&amp;J7764),"")</f>
        <v>0</v>
      </c>
      <c r="I7764" s="1510" t="s">
        <v>5915</v>
      </c>
      <c r="J7764" s="1506" t="s">
        <v>5414</v>
      </c>
      <c r="K7764" s="4"/>
    </row>
    <row r="7765" spans="1:11" ht="15">
      <c r="A7765" s="5">
        <v>7706</v>
      </c>
      <c r="B7765" s="721"/>
      <c r="D7765" s="4"/>
      <c r="F7765" s="4" t="s">
        <v>4914</v>
      </c>
      <c r="G7765" s="1" t="b">
        <f t="shared" ca="1" si="129"/>
        <v>1</v>
      </c>
      <c r="H7765" s="1505" t="str" cm="1">
        <f t="array" aca="1" ref="H7765" ca="1">IF(I7765&lt;&gt;"",INDIRECT("'"&amp;I7765&amp;"'!"&amp;J7765),"")</f>
        <v/>
      </c>
      <c r="I7765" s="1510"/>
      <c r="J7765" s="1506"/>
      <c r="K7765" s="4"/>
    </row>
    <row r="7766" spans="1:11" ht="15">
      <c r="A7766">
        <v>7707</v>
      </c>
      <c r="B7766" s="721">
        <f>'Revenues 10-15'!F257</f>
        <v>0</v>
      </c>
      <c r="D7766" s="4" t="s">
        <v>1168</v>
      </c>
      <c r="F7766" s="4"/>
      <c r="G7766" s="1" t="b">
        <f t="shared" ca="1" si="129"/>
        <v>1</v>
      </c>
      <c r="H7766" s="1505" cm="1">
        <f t="array" aca="1" ref="H7766" ca="1">IF(I7766&lt;&gt;"",INDIRECT("'"&amp;I7766&amp;"'!"&amp;J7766),"")</f>
        <v>0</v>
      </c>
      <c r="I7766" s="1510" t="s">
        <v>5915</v>
      </c>
      <c r="J7766" s="1506" t="s">
        <v>6872</v>
      </c>
      <c r="K7766" s="4"/>
    </row>
    <row r="7767" spans="1:11" ht="15">
      <c r="A7767">
        <v>7708</v>
      </c>
      <c r="B7767" s="721">
        <f>'Revenues 10-15'!G257</f>
        <v>0</v>
      </c>
      <c r="D7767" s="4" t="s">
        <v>1168</v>
      </c>
      <c r="F7767" s="4"/>
      <c r="G7767" s="1" t="b">
        <f t="shared" ca="1" si="129"/>
        <v>1</v>
      </c>
      <c r="H7767" s="1505" cm="1">
        <f t="array" aca="1" ref="H7767" ca="1">IF(I7767&lt;&gt;"",INDIRECT("'"&amp;I7767&amp;"'!"&amp;J7767),"")</f>
        <v>0</v>
      </c>
      <c r="I7767" s="1510" t="s">
        <v>5915</v>
      </c>
      <c r="J7767" s="1506" t="s">
        <v>6873</v>
      </c>
      <c r="K7767" s="4"/>
    </row>
    <row r="7768" spans="1:11" ht="15">
      <c r="A7768" s="5">
        <v>7709</v>
      </c>
      <c r="B7768" s="721"/>
      <c r="D7768" s="4"/>
      <c r="F7768" s="4" t="s">
        <v>4914</v>
      </c>
      <c r="G7768" s="1" t="b">
        <f t="shared" ca="1" si="129"/>
        <v>1</v>
      </c>
      <c r="H7768" s="1505" t="str" cm="1">
        <f t="array" aca="1" ref="H7768" ca="1">IF(I7768&lt;&gt;"",INDIRECT("'"&amp;I7768&amp;"'!"&amp;J7768),"")</f>
        <v/>
      </c>
      <c r="I7768" s="1510"/>
      <c r="J7768" s="1506"/>
      <c r="K7768" s="4"/>
    </row>
    <row r="7769" spans="1:11" ht="15">
      <c r="A7769" s="5">
        <v>7710</v>
      </c>
      <c r="B7769" s="721"/>
      <c r="D7769" s="4"/>
      <c r="F7769" s="4" t="s">
        <v>4914</v>
      </c>
      <c r="G7769" s="1" t="b">
        <f t="shared" ca="1" si="129"/>
        <v>1</v>
      </c>
      <c r="H7769" s="1505" t="str" cm="1">
        <f t="array" aca="1" ref="H7769" ca="1">IF(I7769&lt;&gt;"",INDIRECT("'"&amp;I7769&amp;"'!"&amp;J7769),"")</f>
        <v/>
      </c>
      <c r="I7769" s="1510"/>
      <c r="J7769" s="1506"/>
      <c r="K7769" s="4"/>
    </row>
    <row r="7770" spans="1:11" ht="15">
      <c r="A7770" s="5">
        <v>7711</v>
      </c>
      <c r="B7770" s="721"/>
      <c r="D7770" s="4" t="s">
        <v>1169</v>
      </c>
      <c r="F7770" s="4" t="s">
        <v>4914</v>
      </c>
      <c r="G7770" s="1" t="b">
        <f t="shared" ca="1" si="129"/>
        <v>1</v>
      </c>
      <c r="H7770" s="1505" t="str" cm="1">
        <f t="array" aca="1" ref="H7770" ca="1">IF(I7770&lt;&gt;"",INDIRECT("'"&amp;I7770&amp;"'!"&amp;J7770),"")</f>
        <v/>
      </c>
      <c r="I7770" s="1510"/>
      <c r="J7770" s="1506"/>
      <c r="K7770" s="4"/>
    </row>
    <row r="7771" spans="1:11" ht="15">
      <c r="A7771">
        <v>7712</v>
      </c>
      <c r="B7771" s="721">
        <f>'Rest Tax Levies-Tort Im 27'!J22</f>
        <v>0</v>
      </c>
      <c r="D7771" s="4" t="s">
        <v>1219</v>
      </c>
      <c r="F7771" s="4"/>
      <c r="G7771" s="1" t="b">
        <f t="shared" ca="1" si="129"/>
        <v>1</v>
      </c>
      <c r="H7771" s="1505" cm="1">
        <f t="array" aca="1" ref="H7771" ca="1">IF(I7771&lt;&gt;"",INDIRECT("'"&amp;I7771&amp;"'!"&amp;J7771),"")</f>
        <v>0</v>
      </c>
      <c r="I7771" s="1510" t="s">
        <v>5582</v>
      </c>
      <c r="J7771" s="1506" t="s">
        <v>6874</v>
      </c>
      <c r="K7771" s="4"/>
    </row>
    <row r="7772" spans="1:11" ht="15">
      <c r="A7772">
        <v>7713</v>
      </c>
      <c r="B7772" s="721">
        <f>'Expenditures 16-24'!E137</f>
        <v>0</v>
      </c>
      <c r="D7772" s="4" t="s">
        <v>1352</v>
      </c>
      <c r="F7772" s="4"/>
      <c r="G7772" s="1" t="b">
        <f t="shared" ca="1" si="129"/>
        <v>1</v>
      </c>
      <c r="H7772" s="1505" cm="1">
        <f t="array" aca="1" ref="H7772" ca="1">IF(I7772&lt;&gt;"",INDIRECT("'"&amp;I7772&amp;"'!"&amp;J7772),"")</f>
        <v>0</v>
      </c>
      <c r="I7772" s="1510" t="s">
        <v>4998</v>
      </c>
      <c r="J7772" s="1506" t="s">
        <v>6875</v>
      </c>
      <c r="K7772" s="4"/>
    </row>
    <row r="7773" spans="1:11" ht="15">
      <c r="A7773">
        <v>7714</v>
      </c>
      <c r="B7773" s="721">
        <f>'Expenditures 16-24'!H137</f>
        <v>0</v>
      </c>
      <c r="D7773" s="4" t="s">
        <v>1352</v>
      </c>
      <c r="F7773" s="4"/>
      <c r="G7773" s="1" t="b">
        <f t="shared" ca="1" si="129"/>
        <v>1</v>
      </c>
      <c r="H7773" s="1505" cm="1">
        <f t="array" aca="1" ref="H7773" ca="1">IF(I7773&lt;&gt;"",INDIRECT("'"&amp;I7773&amp;"'!"&amp;J7773),"")</f>
        <v>0</v>
      </c>
      <c r="I7773" s="1510" t="s">
        <v>4998</v>
      </c>
      <c r="J7773" s="1506" t="s">
        <v>6876</v>
      </c>
      <c r="K7773" s="4"/>
    </row>
    <row r="7774" spans="1:11" ht="15">
      <c r="A7774">
        <v>7715</v>
      </c>
      <c r="B7774" s="721">
        <f>'Expenditures 16-24'!K137</f>
        <v>0</v>
      </c>
      <c r="D7774" s="4" t="s">
        <v>1352</v>
      </c>
      <c r="F7774" s="4"/>
      <c r="G7774" s="1" t="b">
        <f t="shared" ca="1" si="129"/>
        <v>1</v>
      </c>
      <c r="H7774" s="1505" cm="1">
        <f t="array" aca="1" ref="H7774" ca="1">IF(I7774&lt;&gt;"",INDIRECT("'"&amp;I7774&amp;"'!"&amp;J7774),"")</f>
        <v>0</v>
      </c>
      <c r="I7774" s="1510" t="s">
        <v>4998</v>
      </c>
      <c r="J7774" s="1506" t="s">
        <v>6877</v>
      </c>
      <c r="K7774" s="4"/>
    </row>
    <row r="7775" spans="1:11" ht="15">
      <c r="A7775">
        <v>7716</v>
      </c>
      <c r="B7775" s="721">
        <f>'Expenditures 16-24'!H161</f>
        <v>0</v>
      </c>
      <c r="D7775" s="4" t="s">
        <v>1352</v>
      </c>
      <c r="F7775" s="4"/>
      <c r="G7775" s="1" t="b">
        <f t="shared" ca="1" si="129"/>
        <v>1</v>
      </c>
      <c r="H7775" s="1505" cm="1">
        <f t="array" aca="1" ref="H7775" ca="1">IF(I7775&lt;&gt;"",INDIRECT("'"&amp;I7775&amp;"'!"&amp;J7775),"")</f>
        <v>0</v>
      </c>
      <c r="I7775" s="1510" t="s">
        <v>4998</v>
      </c>
      <c r="J7775" s="1506" t="s">
        <v>6878</v>
      </c>
      <c r="K7775" s="4"/>
    </row>
    <row r="7776" spans="1:11" ht="15">
      <c r="A7776">
        <v>7717</v>
      </c>
      <c r="B7776" s="721">
        <f>'Expenditures 16-24'!K161</f>
        <v>0</v>
      </c>
      <c r="D7776" s="4" t="s">
        <v>1352</v>
      </c>
      <c r="F7776" s="4"/>
      <c r="G7776" s="1" t="b">
        <f t="shared" ref="G7776:G7839" ca="1" si="130">H7776=B7776</f>
        <v>1</v>
      </c>
      <c r="H7776" s="1505" cm="1">
        <f t="array" aca="1" ref="H7776" ca="1">IF(I7776&lt;&gt;"",INDIRECT("'"&amp;I7776&amp;"'!"&amp;J7776),"")</f>
        <v>0</v>
      </c>
      <c r="I7776" s="1510" t="s">
        <v>4998</v>
      </c>
      <c r="J7776" s="1506" t="s">
        <v>6879</v>
      </c>
      <c r="K7776" s="4"/>
    </row>
    <row r="7777" spans="1:11" ht="15">
      <c r="A7777">
        <v>7718</v>
      </c>
      <c r="B7777" s="721">
        <f>'Expenditures 16-24'!H162</f>
        <v>0</v>
      </c>
      <c r="D7777" s="4" t="s">
        <v>1352</v>
      </c>
      <c r="F7777" s="4"/>
      <c r="G7777" s="1" t="b">
        <f t="shared" ca="1" si="130"/>
        <v>1</v>
      </c>
      <c r="H7777" s="1505" cm="1">
        <f t="array" aca="1" ref="H7777" ca="1">IF(I7777&lt;&gt;"",INDIRECT("'"&amp;I7777&amp;"'!"&amp;J7777),"")</f>
        <v>0</v>
      </c>
      <c r="I7777" s="1510" t="s">
        <v>4998</v>
      </c>
      <c r="J7777" s="1506" t="s">
        <v>6880</v>
      </c>
      <c r="K7777" s="4"/>
    </row>
    <row r="7778" spans="1:11" ht="15">
      <c r="A7778">
        <v>7719</v>
      </c>
      <c r="B7778" s="721">
        <f>'Expenditures 16-24'!K162</f>
        <v>0</v>
      </c>
      <c r="D7778" s="4" t="s">
        <v>1352</v>
      </c>
      <c r="F7778" s="4"/>
      <c r="G7778" s="1" t="b">
        <f t="shared" ca="1" si="130"/>
        <v>1</v>
      </c>
      <c r="H7778" s="1505" cm="1">
        <f t="array" aca="1" ref="H7778" ca="1">IF(I7778&lt;&gt;"",INDIRECT("'"&amp;I7778&amp;"'!"&amp;J7778),"")</f>
        <v>0</v>
      </c>
      <c r="I7778" s="1510" t="s">
        <v>4998</v>
      </c>
      <c r="J7778" s="1506" t="s">
        <v>6881</v>
      </c>
      <c r="K7778" s="4"/>
    </row>
    <row r="7779" spans="1:11" ht="15">
      <c r="A7779">
        <v>7720</v>
      </c>
      <c r="B7779" s="721">
        <f>'Expenditures 16-24'!H163</f>
        <v>0</v>
      </c>
      <c r="D7779" s="4" t="s">
        <v>1352</v>
      </c>
      <c r="F7779" s="4"/>
      <c r="G7779" s="1" t="b">
        <f t="shared" ca="1" si="130"/>
        <v>1</v>
      </c>
      <c r="H7779" s="1505" cm="1">
        <f t="array" aca="1" ref="H7779" ca="1">IF(I7779&lt;&gt;"",INDIRECT("'"&amp;I7779&amp;"'!"&amp;J7779),"")</f>
        <v>0</v>
      </c>
      <c r="I7779" s="1510" t="s">
        <v>4998</v>
      </c>
      <c r="J7779" s="1506" t="s">
        <v>6882</v>
      </c>
      <c r="K7779" s="4"/>
    </row>
    <row r="7780" spans="1:11" ht="15">
      <c r="A7780">
        <v>7721</v>
      </c>
      <c r="B7780" s="721">
        <f>'Expenditures 16-24'!K163</f>
        <v>0</v>
      </c>
      <c r="D7780" s="4" t="s">
        <v>1352</v>
      </c>
      <c r="F7780" s="4"/>
      <c r="G7780" s="1" t="b">
        <f t="shared" ca="1" si="130"/>
        <v>1</v>
      </c>
      <c r="H7780" s="1505" cm="1">
        <f t="array" aca="1" ref="H7780" ca="1">IF(I7780&lt;&gt;"",INDIRECT("'"&amp;I7780&amp;"'!"&amp;J7780),"")</f>
        <v>0</v>
      </c>
      <c r="I7780" s="1510" t="s">
        <v>4998</v>
      </c>
      <c r="J7780" s="1506" t="s">
        <v>6883</v>
      </c>
      <c r="K7780" s="4"/>
    </row>
    <row r="7781" spans="1:11" ht="15">
      <c r="A7781">
        <v>7722</v>
      </c>
      <c r="B7781" s="721">
        <f>'Expenditures 16-24'!D279</f>
        <v>0</v>
      </c>
      <c r="D7781" s="4" t="s">
        <v>1352</v>
      </c>
      <c r="F7781" s="4"/>
      <c r="G7781" s="1" t="b">
        <f t="shared" ca="1" si="130"/>
        <v>1</v>
      </c>
      <c r="H7781" s="1505" cm="1">
        <f t="array" aca="1" ref="H7781" ca="1">IF(I7781&lt;&gt;"",INDIRECT("'"&amp;I7781&amp;"'!"&amp;J7781),"")</f>
        <v>0</v>
      </c>
      <c r="I7781" s="1510" t="s">
        <v>4998</v>
      </c>
      <c r="J7781" s="1506" t="s">
        <v>6884</v>
      </c>
      <c r="K7781" s="4"/>
    </row>
    <row r="7782" spans="1:11" ht="15">
      <c r="A7782">
        <v>7723</v>
      </c>
      <c r="B7782" s="721">
        <f>'Expenditures 16-24'!K279</f>
        <v>0</v>
      </c>
      <c r="D7782" s="4" t="s">
        <v>1352</v>
      </c>
      <c r="F7782" s="4"/>
      <c r="G7782" s="1" t="b">
        <f t="shared" ca="1" si="130"/>
        <v>1</v>
      </c>
      <c r="H7782" s="1505" cm="1">
        <f t="array" aca="1" ref="H7782" ca="1">IF(I7782&lt;&gt;"",INDIRECT("'"&amp;I7782&amp;"'!"&amp;J7782),"")</f>
        <v>0</v>
      </c>
      <c r="I7782" s="1510" t="s">
        <v>4998</v>
      </c>
      <c r="J7782" s="1506" t="s">
        <v>6885</v>
      </c>
      <c r="K7782" s="4"/>
    </row>
    <row r="7783" spans="1:11" ht="15">
      <c r="A7783">
        <v>7724</v>
      </c>
      <c r="B7783" s="721">
        <f>'Expenditures 16-24'!H391</f>
        <v>0</v>
      </c>
      <c r="D7783" s="4" t="s">
        <v>1352</v>
      </c>
      <c r="F7783" s="4"/>
      <c r="G7783" s="1" t="b">
        <f t="shared" ca="1" si="130"/>
        <v>1</v>
      </c>
      <c r="H7783" s="1505" cm="1">
        <f t="array" aca="1" ref="H7783" ca="1">IF(I7783&lt;&gt;"",INDIRECT("'"&amp;I7783&amp;"'!"&amp;J7783),"")</f>
        <v>0</v>
      </c>
      <c r="I7783" s="1510" t="s">
        <v>4998</v>
      </c>
      <c r="J7783" s="1506" t="s">
        <v>6886</v>
      </c>
      <c r="K7783" s="4"/>
    </row>
    <row r="7784" spans="1:11" ht="15">
      <c r="A7784">
        <v>7725</v>
      </c>
      <c r="B7784" s="721">
        <f>'Expenditures 16-24'!K391</f>
        <v>0</v>
      </c>
      <c r="D7784" s="4" t="s">
        <v>1352</v>
      </c>
      <c r="F7784" s="4"/>
      <c r="G7784" s="1" t="b">
        <f t="shared" ca="1" si="130"/>
        <v>1</v>
      </c>
      <c r="H7784" s="1505" cm="1">
        <f t="array" aca="1" ref="H7784" ca="1">IF(I7784&lt;&gt;"",INDIRECT("'"&amp;I7784&amp;"'!"&amp;J7784),"")</f>
        <v>0</v>
      </c>
      <c r="I7784" s="1510" t="s">
        <v>4998</v>
      </c>
      <c r="J7784" s="1506" t="s">
        <v>6887</v>
      </c>
      <c r="K7784" s="4"/>
    </row>
    <row r="7785" spans="1:11" ht="15">
      <c r="A7785">
        <v>7726</v>
      </c>
      <c r="B7785" s="721">
        <f>'Expenditures 16-24'!H392</f>
        <v>0</v>
      </c>
      <c r="D7785" s="4" t="s">
        <v>1352</v>
      </c>
      <c r="F7785" s="4"/>
      <c r="G7785" s="1" t="b">
        <f t="shared" ca="1" si="130"/>
        <v>1</v>
      </c>
      <c r="H7785" s="1505" cm="1">
        <f t="array" aca="1" ref="H7785" ca="1">IF(I7785&lt;&gt;"",INDIRECT("'"&amp;I7785&amp;"'!"&amp;J7785),"")</f>
        <v>0</v>
      </c>
      <c r="I7785" s="1510" t="s">
        <v>4998</v>
      </c>
      <c r="J7785" s="1506" t="s">
        <v>6888</v>
      </c>
      <c r="K7785" s="4"/>
    </row>
    <row r="7786" spans="1:11" ht="15">
      <c r="A7786">
        <v>7727</v>
      </c>
      <c r="B7786" s="721">
        <f>'Expenditures 16-24'!K392</f>
        <v>0</v>
      </c>
      <c r="D7786" s="4" t="s">
        <v>1352</v>
      </c>
      <c r="F7786" s="4"/>
      <c r="G7786" s="1" t="b">
        <f t="shared" ca="1" si="130"/>
        <v>1</v>
      </c>
      <c r="H7786" s="1505" cm="1">
        <f t="array" aca="1" ref="H7786" ca="1">IF(I7786&lt;&gt;"",INDIRECT("'"&amp;I7786&amp;"'!"&amp;J7786),"")</f>
        <v>0</v>
      </c>
      <c r="I7786" s="1510" t="s">
        <v>4998</v>
      </c>
      <c r="J7786" s="1506" t="s">
        <v>6889</v>
      </c>
      <c r="K7786" s="4"/>
    </row>
    <row r="7787" spans="1:11" ht="15">
      <c r="A7787">
        <v>7728</v>
      </c>
      <c r="B7787" s="721">
        <f>'Expenditures 16-24'!H415</f>
        <v>0</v>
      </c>
      <c r="D7787" s="4" t="s">
        <v>1352</v>
      </c>
      <c r="F7787" s="4"/>
      <c r="G7787" s="1" t="b">
        <f t="shared" ca="1" si="130"/>
        <v>1</v>
      </c>
      <c r="H7787" s="1505" cm="1">
        <f t="array" aca="1" ref="H7787" ca="1">IF(I7787&lt;&gt;"",INDIRECT("'"&amp;I7787&amp;"'!"&amp;J7787),"")</f>
        <v>0</v>
      </c>
      <c r="I7787" s="1510" t="s">
        <v>4998</v>
      </c>
      <c r="J7787" s="1506" t="s">
        <v>6890</v>
      </c>
      <c r="K7787" s="4"/>
    </row>
    <row r="7788" spans="1:11" ht="15">
      <c r="A7788">
        <v>7729</v>
      </c>
      <c r="B7788" s="721">
        <f>'Expenditures 16-24'!K415</f>
        <v>0</v>
      </c>
      <c r="D7788" s="4" t="s">
        <v>1352</v>
      </c>
      <c r="F7788" s="4"/>
      <c r="G7788" s="1" t="b">
        <f t="shared" ca="1" si="130"/>
        <v>1</v>
      </c>
      <c r="H7788" s="1505" cm="1">
        <f t="array" aca="1" ref="H7788" ca="1">IF(I7788&lt;&gt;"",INDIRECT("'"&amp;I7788&amp;"'!"&amp;J7788),"")</f>
        <v>0</v>
      </c>
      <c r="I7788" s="1510" t="s">
        <v>4998</v>
      </c>
      <c r="J7788" s="1506" t="s">
        <v>6891</v>
      </c>
      <c r="K7788" s="4"/>
    </row>
    <row r="7789" spans="1:11" ht="15">
      <c r="A7789">
        <v>7730</v>
      </c>
      <c r="B7789" s="721">
        <f>'Expenditures 16-24'!H441</f>
        <v>0</v>
      </c>
      <c r="D7789" s="4" t="s">
        <v>1352</v>
      </c>
      <c r="F7789" s="4"/>
      <c r="G7789" s="1" t="b">
        <f t="shared" ca="1" si="130"/>
        <v>1</v>
      </c>
      <c r="H7789" s="1505" cm="1">
        <f t="array" aca="1" ref="H7789" ca="1">IF(I7789&lt;&gt;"",INDIRECT("'"&amp;I7789&amp;"'!"&amp;J7789),"")</f>
        <v>0</v>
      </c>
      <c r="I7789" s="1510" t="s">
        <v>4998</v>
      </c>
      <c r="J7789" s="1506" t="s">
        <v>6892</v>
      </c>
      <c r="K7789" s="4"/>
    </row>
    <row r="7790" spans="1:11" ht="15">
      <c r="A7790">
        <v>7731</v>
      </c>
      <c r="B7790" s="721">
        <f>'Expenditures 16-24'!K441</f>
        <v>0</v>
      </c>
      <c r="D7790" s="4" t="s">
        <v>1352</v>
      </c>
      <c r="F7790" s="4"/>
      <c r="G7790" s="1" t="b">
        <f t="shared" ca="1" si="130"/>
        <v>1</v>
      </c>
      <c r="H7790" s="1505" cm="1">
        <f t="array" aca="1" ref="H7790" ca="1">IF(I7790&lt;&gt;"",INDIRECT("'"&amp;I7790&amp;"'!"&amp;J7790),"")</f>
        <v>0</v>
      </c>
      <c r="I7790" s="1510" t="s">
        <v>4998</v>
      </c>
      <c r="J7790" s="1506" t="s">
        <v>6893</v>
      </c>
      <c r="K7790" s="4"/>
    </row>
    <row r="7791" spans="1:11" ht="15">
      <c r="A7791">
        <v>7732</v>
      </c>
      <c r="B7791" s="721">
        <f>'Expenditures 16-24'!H442</f>
        <v>0</v>
      </c>
      <c r="D7791" s="4" t="s">
        <v>1352</v>
      </c>
      <c r="F7791" s="4"/>
      <c r="G7791" s="1" t="b">
        <f t="shared" ca="1" si="130"/>
        <v>1</v>
      </c>
      <c r="H7791" s="1505" cm="1">
        <f t="array" aca="1" ref="H7791" ca="1">IF(I7791&lt;&gt;"",INDIRECT("'"&amp;I7791&amp;"'!"&amp;J7791),"")</f>
        <v>0</v>
      </c>
      <c r="I7791" s="1510" t="s">
        <v>4998</v>
      </c>
      <c r="J7791" s="1506" t="s">
        <v>6894</v>
      </c>
      <c r="K7791" s="4"/>
    </row>
    <row r="7792" spans="1:11" ht="15">
      <c r="A7792">
        <v>7733</v>
      </c>
      <c r="B7792" s="721">
        <f>'Expenditures 16-24'!K442</f>
        <v>0</v>
      </c>
      <c r="D7792" s="4" t="s">
        <v>1352</v>
      </c>
      <c r="F7792" s="4"/>
      <c r="G7792" s="1" t="b">
        <f t="shared" ca="1" si="130"/>
        <v>1</v>
      </c>
      <c r="H7792" s="1505" cm="1">
        <f t="array" aca="1" ref="H7792" ca="1">IF(I7792&lt;&gt;"",INDIRECT("'"&amp;I7792&amp;"'!"&amp;J7792),"")</f>
        <v>0</v>
      </c>
      <c r="I7792" s="1510" t="s">
        <v>4998</v>
      </c>
      <c r="J7792" s="1506" t="s">
        <v>6895</v>
      </c>
      <c r="K7792" s="4"/>
    </row>
    <row r="7793" spans="1:11" ht="15">
      <c r="A7793">
        <v>7734</v>
      </c>
      <c r="B7793" s="721">
        <f>'Expenditures 16-24'!E142</f>
        <v>0</v>
      </c>
      <c r="D7793" s="4" t="s">
        <v>1352</v>
      </c>
      <c r="F7793" s="4"/>
      <c r="G7793" s="1" t="b">
        <f t="shared" ca="1" si="130"/>
        <v>1</v>
      </c>
      <c r="H7793" s="1505" cm="1">
        <f t="array" aca="1" ref="H7793" ca="1">IF(I7793&lt;&gt;"",INDIRECT("'"&amp;I7793&amp;"'!"&amp;J7793),"")</f>
        <v>0</v>
      </c>
      <c r="I7793" s="1510" t="s">
        <v>4998</v>
      </c>
      <c r="J7793" s="1506" t="s">
        <v>6896</v>
      </c>
      <c r="K7793" s="4"/>
    </row>
    <row r="7794" spans="1:11" ht="15">
      <c r="A7794">
        <v>7735</v>
      </c>
      <c r="B7794" s="721">
        <f>'Acct Summary 7-9'!J15</f>
        <v>0</v>
      </c>
      <c r="D7794" s="4" t="s">
        <v>1352</v>
      </c>
      <c r="F7794" s="4"/>
      <c r="G7794" s="1" t="b">
        <f t="shared" ca="1" si="130"/>
        <v>1</v>
      </c>
      <c r="H7794" s="1505" cm="1">
        <f t="array" aca="1" ref="H7794" ca="1">IF(I7794&lt;&gt;"",INDIRECT("'"&amp;I7794&amp;"'!"&amp;J7794),"")</f>
        <v>0</v>
      </c>
      <c r="I7794" s="1510" t="s">
        <v>4986</v>
      </c>
      <c r="J7794" s="1506" t="s">
        <v>6358</v>
      </c>
      <c r="K7794" s="4"/>
    </row>
    <row r="7795" spans="1:11" ht="15">
      <c r="A7795" s="5">
        <v>7736</v>
      </c>
      <c r="B7795" s="721"/>
      <c r="D7795" s="4" t="s">
        <v>1412</v>
      </c>
      <c r="F7795" s="4" t="s">
        <v>4914</v>
      </c>
      <c r="G7795" s="1" t="b">
        <f t="shared" ca="1" si="130"/>
        <v>1</v>
      </c>
      <c r="H7795" s="1505" t="str" cm="1">
        <f t="array" aca="1" ref="H7795" ca="1">IF(I7795&lt;&gt;"",INDIRECT("'"&amp;I7795&amp;"'!"&amp;J7795),"")</f>
        <v/>
      </c>
      <c r="I7795" s="1510"/>
      <c r="J7795" s="1506"/>
      <c r="K7795" s="4"/>
    </row>
    <row r="7796" spans="1:11" ht="15">
      <c r="A7796" s="5">
        <v>7737</v>
      </c>
      <c r="B7796" s="721"/>
      <c r="D7796" s="4" t="s">
        <v>1412</v>
      </c>
      <c r="F7796" s="4" t="s">
        <v>4914</v>
      </c>
      <c r="G7796" s="1" t="b">
        <f t="shared" ca="1" si="130"/>
        <v>1</v>
      </c>
      <c r="H7796" s="1505" t="str" cm="1">
        <f t="array" aca="1" ref="H7796" ca="1">IF(I7796&lt;&gt;"",INDIRECT("'"&amp;I7796&amp;"'!"&amp;J7796),"")</f>
        <v/>
      </c>
      <c r="I7796" s="1510"/>
      <c r="J7796" s="1506"/>
      <c r="K7796" s="4"/>
    </row>
    <row r="7797" spans="1:11" ht="15">
      <c r="A7797" s="5">
        <v>7738</v>
      </c>
      <c r="B7797" s="721"/>
      <c r="D7797" s="4" t="s">
        <v>1412</v>
      </c>
      <c r="F7797" s="4" t="s">
        <v>4914</v>
      </c>
      <c r="G7797" s="1" t="b">
        <f t="shared" ca="1" si="130"/>
        <v>1</v>
      </c>
      <c r="H7797" s="1505" t="str" cm="1">
        <f t="array" aca="1" ref="H7797" ca="1">IF(I7797&lt;&gt;"",INDIRECT("'"&amp;I7797&amp;"'!"&amp;J7797),"")</f>
        <v/>
      </c>
      <c r="I7797" s="1510"/>
      <c r="J7797" s="1506"/>
      <c r="K7797" s="4"/>
    </row>
    <row r="7798" spans="1:11" ht="15">
      <c r="A7798">
        <v>7739</v>
      </c>
      <c r="B7798" s="721">
        <f>'Rest Tax Levies-Tort Im 27'!K23</f>
        <v>225090</v>
      </c>
      <c r="D7798" s="4" t="s">
        <v>1404</v>
      </c>
      <c r="F7798" s="4"/>
      <c r="G7798" s="1" t="b">
        <f t="shared" ca="1" si="130"/>
        <v>1</v>
      </c>
      <c r="H7798" s="1505" cm="1">
        <f t="array" aca="1" ref="H7798" ca="1">IF(I7798&lt;&gt;"",INDIRECT("'"&amp;I7798&amp;"'!"&amp;J7798),"")</f>
        <v>225090</v>
      </c>
      <c r="I7798" s="1510" t="s">
        <v>5582</v>
      </c>
      <c r="J7798" s="1506" t="s">
        <v>6634</v>
      </c>
      <c r="K7798" s="4"/>
    </row>
    <row r="7799" spans="1:11" ht="15">
      <c r="A7799">
        <v>7740</v>
      </c>
      <c r="B7799" s="721">
        <f>'Revenues 10-15'!C122</f>
        <v>0</v>
      </c>
      <c r="D7799" s="4" t="s">
        <v>1386</v>
      </c>
      <c r="F7799" s="4"/>
      <c r="G7799" s="1" t="b">
        <f t="shared" ca="1" si="130"/>
        <v>1</v>
      </c>
      <c r="H7799" s="1505" cm="1">
        <f t="array" aca="1" ref="H7799" ca="1">IF(I7799&lt;&gt;"",INDIRECT("'"&amp;I7799&amp;"'!"&amp;J7799),"")</f>
        <v>0</v>
      </c>
      <c r="I7799" s="1510" t="s">
        <v>5915</v>
      </c>
      <c r="J7799" s="1506" t="s">
        <v>6897</v>
      </c>
      <c r="K7799" s="4"/>
    </row>
    <row r="7800" spans="1:11" ht="15">
      <c r="A7800">
        <v>7741</v>
      </c>
      <c r="B7800" s="721">
        <f>'Revenues 10-15'!D122</f>
        <v>0</v>
      </c>
      <c r="D7800" s="4" t="s">
        <v>1386</v>
      </c>
      <c r="F7800" s="4"/>
      <c r="G7800" s="1" t="b">
        <f t="shared" ca="1" si="130"/>
        <v>1</v>
      </c>
      <c r="H7800" s="1505" cm="1">
        <f t="array" aca="1" ref="H7800" ca="1">IF(I7800&lt;&gt;"",INDIRECT("'"&amp;I7800&amp;"'!"&amp;J7800),"")</f>
        <v>0</v>
      </c>
      <c r="I7800" s="1510" t="s">
        <v>5915</v>
      </c>
      <c r="J7800" s="1506" t="s">
        <v>6898</v>
      </c>
      <c r="K7800" s="4"/>
    </row>
    <row r="7801" spans="1:11" ht="15">
      <c r="A7801">
        <v>7742</v>
      </c>
      <c r="B7801" s="721">
        <f>'Revenues 10-15'!E122</f>
        <v>0</v>
      </c>
      <c r="D7801" s="4" t="s">
        <v>1386</v>
      </c>
      <c r="F7801" s="4"/>
      <c r="G7801" s="1" t="b">
        <f t="shared" ca="1" si="130"/>
        <v>1</v>
      </c>
      <c r="H7801" s="1505" cm="1">
        <f t="array" aca="1" ref="H7801" ca="1">IF(I7801&lt;&gt;"",INDIRECT("'"&amp;I7801&amp;"'!"&amp;J7801),"")</f>
        <v>0</v>
      </c>
      <c r="I7801" s="1510" t="s">
        <v>5915</v>
      </c>
      <c r="J7801" s="1506" t="s">
        <v>6899</v>
      </c>
      <c r="K7801" s="4"/>
    </row>
    <row r="7802" spans="1:11" ht="15">
      <c r="A7802">
        <v>7743</v>
      </c>
      <c r="B7802" s="721">
        <f>'Revenues 10-15'!F122</f>
        <v>0</v>
      </c>
      <c r="D7802" s="4" t="s">
        <v>1386</v>
      </c>
      <c r="F7802" s="4"/>
      <c r="G7802" s="1" t="b">
        <f t="shared" ca="1" si="130"/>
        <v>1</v>
      </c>
      <c r="H7802" s="1505" cm="1">
        <f t="array" aca="1" ref="H7802" ca="1">IF(I7802&lt;&gt;"",INDIRECT("'"&amp;I7802&amp;"'!"&amp;J7802),"")</f>
        <v>0</v>
      </c>
      <c r="I7802" s="1510" t="s">
        <v>5915</v>
      </c>
      <c r="J7802" s="1506" t="s">
        <v>6900</v>
      </c>
      <c r="K7802" s="4"/>
    </row>
    <row r="7803" spans="1:11" ht="15">
      <c r="A7803">
        <v>7744</v>
      </c>
      <c r="B7803" s="721">
        <f>'Revenues 10-15'!G122</f>
        <v>0</v>
      </c>
      <c r="D7803" s="4" t="s">
        <v>1386</v>
      </c>
      <c r="F7803" s="4"/>
      <c r="G7803" s="1" t="b">
        <f t="shared" ca="1" si="130"/>
        <v>1</v>
      </c>
      <c r="H7803" s="1505" cm="1">
        <f t="array" aca="1" ref="H7803" ca="1">IF(I7803&lt;&gt;"",INDIRECT("'"&amp;I7803&amp;"'!"&amp;J7803),"")</f>
        <v>0</v>
      </c>
      <c r="I7803" s="1510" t="s">
        <v>5915</v>
      </c>
      <c r="J7803" s="1506" t="s">
        <v>6901</v>
      </c>
      <c r="K7803" s="4"/>
    </row>
    <row r="7804" spans="1:11" ht="15">
      <c r="A7804">
        <v>7745</v>
      </c>
      <c r="B7804" s="721">
        <f>'Revenues 10-15'!H122</f>
        <v>0</v>
      </c>
      <c r="D7804" s="4" t="s">
        <v>1386</v>
      </c>
      <c r="F7804" s="4"/>
      <c r="G7804" s="1" t="b">
        <f t="shared" ca="1" si="130"/>
        <v>1</v>
      </c>
      <c r="H7804" s="1505" cm="1">
        <f t="array" aca="1" ref="H7804" ca="1">IF(I7804&lt;&gt;"",INDIRECT("'"&amp;I7804&amp;"'!"&amp;J7804),"")</f>
        <v>0</v>
      </c>
      <c r="I7804" s="1510" t="s">
        <v>5915</v>
      </c>
      <c r="J7804" s="1506" t="s">
        <v>6902</v>
      </c>
      <c r="K7804" s="4"/>
    </row>
    <row r="7805" spans="1:11" ht="15">
      <c r="A7805">
        <v>7746</v>
      </c>
      <c r="B7805" s="721">
        <f>'Revenues 10-15'!J122</f>
        <v>0</v>
      </c>
      <c r="D7805" s="4" t="s">
        <v>1386</v>
      </c>
      <c r="F7805" s="4"/>
      <c r="G7805" s="1" t="b">
        <f t="shared" ca="1" si="130"/>
        <v>1</v>
      </c>
      <c r="H7805" s="1505" cm="1">
        <f t="array" aca="1" ref="H7805" ca="1">IF(I7805&lt;&gt;"",INDIRECT("'"&amp;I7805&amp;"'!"&amp;J7805),"")</f>
        <v>0</v>
      </c>
      <c r="I7805" s="1510" t="s">
        <v>5915</v>
      </c>
      <c r="J7805" s="1506" t="s">
        <v>6903</v>
      </c>
      <c r="K7805" s="4"/>
    </row>
    <row r="7806" spans="1:11" ht="15">
      <c r="A7806">
        <v>7747</v>
      </c>
      <c r="B7806" s="721">
        <f>'Revenues 10-15'!K122</f>
        <v>0</v>
      </c>
      <c r="D7806" s="4" t="s">
        <v>1386</v>
      </c>
      <c r="F7806" s="4"/>
      <c r="G7806" s="1" t="b">
        <f t="shared" ca="1" si="130"/>
        <v>1</v>
      </c>
      <c r="H7806" s="1505" cm="1">
        <f t="array" aca="1" ref="H7806" ca="1">IF(I7806&lt;&gt;"",INDIRECT("'"&amp;I7806&amp;"'!"&amp;J7806),"")</f>
        <v>0</v>
      </c>
      <c r="I7806" s="1510" t="s">
        <v>5915</v>
      </c>
      <c r="J7806" s="1506" t="s">
        <v>6904</v>
      </c>
      <c r="K7806" s="4"/>
    </row>
    <row r="7807" spans="1:11" ht="15">
      <c r="A7807">
        <v>7748</v>
      </c>
      <c r="B7807" s="721">
        <f>'Revenues 10-15'!C265</f>
        <v>0</v>
      </c>
      <c r="D7807" s="4" t="s">
        <v>1387</v>
      </c>
      <c r="F7807" s="4"/>
      <c r="G7807" s="1" t="b">
        <f t="shared" ca="1" si="130"/>
        <v>1</v>
      </c>
      <c r="H7807" s="1505" cm="1">
        <f t="array" aca="1" ref="H7807" ca="1">IF(I7807&lt;&gt;"",INDIRECT("'"&amp;I7807&amp;"'!"&amp;J7807),"")</f>
        <v>0</v>
      </c>
      <c r="I7807" s="1510" t="s">
        <v>5915</v>
      </c>
      <c r="J7807" s="1506" t="s">
        <v>6905</v>
      </c>
      <c r="K7807" s="4"/>
    </row>
    <row r="7808" spans="1:11" ht="15">
      <c r="A7808">
        <v>7749</v>
      </c>
      <c r="B7808" s="721">
        <f>'Revenues 10-15'!D265</f>
        <v>0</v>
      </c>
      <c r="D7808" s="4" t="s">
        <v>1387</v>
      </c>
      <c r="F7808" s="4"/>
      <c r="G7808" s="1" t="b">
        <f t="shared" ca="1" si="130"/>
        <v>1</v>
      </c>
      <c r="H7808" s="1505" cm="1">
        <f t="array" aca="1" ref="H7808" ca="1">IF(I7808&lt;&gt;"",INDIRECT("'"&amp;I7808&amp;"'!"&amp;J7808),"")</f>
        <v>0</v>
      </c>
      <c r="I7808" s="1510" t="s">
        <v>5915</v>
      </c>
      <c r="J7808" s="1506" t="s">
        <v>5421</v>
      </c>
      <c r="K7808" s="4"/>
    </row>
    <row r="7809" spans="1:11" ht="15">
      <c r="A7809">
        <v>7750</v>
      </c>
      <c r="B7809" s="721">
        <f>'Revenues 10-15'!F265</f>
        <v>0</v>
      </c>
      <c r="D7809" s="4" t="s">
        <v>1387</v>
      </c>
      <c r="F7809" s="4"/>
      <c r="G7809" s="1" t="b">
        <f t="shared" ca="1" si="130"/>
        <v>1</v>
      </c>
      <c r="H7809" s="1505" cm="1">
        <f t="array" aca="1" ref="H7809" ca="1">IF(I7809&lt;&gt;"",INDIRECT("'"&amp;I7809&amp;"'!"&amp;J7809),"")</f>
        <v>0</v>
      </c>
      <c r="I7809" s="1510" t="s">
        <v>5915</v>
      </c>
      <c r="J7809" s="1506" t="s">
        <v>6906</v>
      </c>
      <c r="K7809" s="4"/>
    </row>
    <row r="7810" spans="1:11" ht="15">
      <c r="A7810">
        <v>7751</v>
      </c>
      <c r="B7810" s="721">
        <f>'Revenues 10-15'!G265</f>
        <v>0</v>
      </c>
      <c r="D7810" s="4" t="s">
        <v>1387</v>
      </c>
      <c r="F7810" s="4"/>
      <c r="G7810" s="1" t="b">
        <f t="shared" ca="1" si="130"/>
        <v>1</v>
      </c>
      <c r="H7810" s="1505" cm="1">
        <f t="array" aca="1" ref="H7810" ca="1">IF(I7810&lt;&gt;"",INDIRECT("'"&amp;I7810&amp;"'!"&amp;J7810),"")</f>
        <v>0</v>
      </c>
      <c r="I7810" s="1510" t="s">
        <v>5915</v>
      </c>
      <c r="J7810" s="1506" t="s">
        <v>6907</v>
      </c>
      <c r="K7810" s="4"/>
    </row>
    <row r="7811" spans="1:11" ht="15">
      <c r="A7811">
        <v>7752</v>
      </c>
      <c r="B7811" s="721">
        <f>'Revenues 10-15'!C266</f>
        <v>0</v>
      </c>
      <c r="D7811" s="4" t="s">
        <v>1388</v>
      </c>
      <c r="F7811" s="4"/>
      <c r="G7811" s="1" t="b">
        <f t="shared" ca="1" si="130"/>
        <v>1</v>
      </c>
      <c r="H7811" s="1505" cm="1">
        <f t="array" aca="1" ref="H7811" ca="1">IF(I7811&lt;&gt;"",INDIRECT("'"&amp;I7811&amp;"'!"&amp;J7811),"")</f>
        <v>0</v>
      </c>
      <c r="I7811" s="1510" t="s">
        <v>5915</v>
      </c>
      <c r="J7811" s="1506" t="s">
        <v>6908</v>
      </c>
      <c r="K7811" s="4"/>
    </row>
    <row r="7812" spans="1:11" ht="15">
      <c r="A7812">
        <v>7753</v>
      </c>
      <c r="B7812" s="721">
        <f>'Revenues 10-15'!D266</f>
        <v>0</v>
      </c>
      <c r="D7812" s="4" t="s">
        <v>1388</v>
      </c>
      <c r="F7812" s="4"/>
      <c r="G7812" s="1" t="b">
        <f t="shared" ca="1" si="130"/>
        <v>1</v>
      </c>
      <c r="H7812" s="1505" cm="1">
        <f t="array" aca="1" ref="H7812" ca="1">IF(I7812&lt;&gt;"",INDIRECT("'"&amp;I7812&amp;"'!"&amp;J7812),"")</f>
        <v>0</v>
      </c>
      <c r="I7812" s="1510" t="s">
        <v>5915</v>
      </c>
      <c r="J7812" s="1506" t="s">
        <v>5422</v>
      </c>
      <c r="K7812" s="4"/>
    </row>
    <row r="7813" spans="1:11" ht="15">
      <c r="A7813">
        <v>7754</v>
      </c>
      <c r="B7813" s="721">
        <f>'Revenues 10-15'!F266</f>
        <v>0</v>
      </c>
      <c r="D7813" s="4" t="s">
        <v>1388</v>
      </c>
      <c r="F7813" s="4"/>
      <c r="G7813" s="1" t="b">
        <f t="shared" ca="1" si="130"/>
        <v>1</v>
      </c>
      <c r="H7813" s="1505" cm="1">
        <f t="array" aca="1" ref="H7813" ca="1">IF(I7813&lt;&gt;"",INDIRECT("'"&amp;I7813&amp;"'!"&amp;J7813),"")</f>
        <v>0</v>
      </c>
      <c r="I7813" s="1510" t="s">
        <v>5915</v>
      </c>
      <c r="J7813" s="1506" t="s">
        <v>6909</v>
      </c>
      <c r="K7813" s="4"/>
    </row>
    <row r="7814" spans="1:11" ht="15">
      <c r="A7814">
        <v>7755</v>
      </c>
      <c r="B7814" s="721">
        <f>'Revenues 10-15'!G266</f>
        <v>0</v>
      </c>
      <c r="D7814" s="4" t="s">
        <v>1388</v>
      </c>
      <c r="F7814" s="4"/>
      <c r="G7814" s="1" t="b">
        <f t="shared" ca="1" si="130"/>
        <v>1</v>
      </c>
      <c r="H7814" s="1505" cm="1">
        <f t="array" aca="1" ref="H7814" ca="1">IF(I7814&lt;&gt;"",INDIRECT("'"&amp;I7814&amp;"'!"&amp;J7814),"")</f>
        <v>0</v>
      </c>
      <c r="I7814" s="1510" t="s">
        <v>5915</v>
      </c>
      <c r="J7814" s="1506" t="s">
        <v>6910</v>
      </c>
      <c r="K7814" s="4"/>
    </row>
    <row r="7815" spans="1:11" ht="15">
      <c r="A7815">
        <v>7756</v>
      </c>
      <c r="B7815" s="721">
        <f>'Short-Term Long-Term Debt 26'!C64</f>
        <v>260266049</v>
      </c>
      <c r="D7815" s="4" t="s">
        <v>1404</v>
      </c>
      <c r="F7815" s="4"/>
      <c r="G7815" s="1" t="b">
        <f t="shared" ca="1" si="130"/>
        <v>1</v>
      </c>
      <c r="H7815" s="1505" cm="1">
        <f t="array" aca="1" ref="H7815" ca="1">IF(I7815&lt;&gt;"",INDIRECT("'"&amp;I7815&amp;"'!"&amp;J7815),"")</f>
        <v>260266049</v>
      </c>
      <c r="I7815" s="1510" t="s">
        <v>5565</v>
      </c>
      <c r="J7815" s="1506" t="s">
        <v>5021</v>
      </c>
      <c r="K7815" s="4"/>
    </row>
    <row r="7816" spans="1:11" ht="15">
      <c r="A7816">
        <v>7757</v>
      </c>
      <c r="B7816" s="721">
        <f>'PCTC-OEPP 37-39'!F193</f>
        <v>18852836</v>
      </c>
      <c r="D7816" s="4" t="s">
        <v>1413</v>
      </c>
      <c r="F7816" s="4"/>
      <c r="G7816" s="1" t="b">
        <f t="shared" ca="1" si="130"/>
        <v>1</v>
      </c>
      <c r="H7816" s="1505" cm="1">
        <f t="array" aca="1" ref="H7816" ca="1">IF(I7816&lt;&gt;"",INDIRECT("'"&amp;I7816&amp;"'!"&amp;J7816),"")</f>
        <v>18852836</v>
      </c>
      <c r="I7816" s="1510" t="s">
        <v>6289</v>
      </c>
      <c r="J7816" s="1506" t="s">
        <v>6911</v>
      </c>
      <c r="K7816" s="4"/>
    </row>
    <row r="7817" spans="1:11" ht="15">
      <c r="A7817">
        <v>7758</v>
      </c>
      <c r="B7817" s="721">
        <f>'PCTC-OEPP 37-39'!F194</f>
        <v>12563934</v>
      </c>
      <c r="D7817" s="4" t="s">
        <v>1413</v>
      </c>
      <c r="F7817" s="4"/>
      <c r="G7817" s="1" t="b">
        <f t="shared" ca="1" si="130"/>
        <v>1</v>
      </c>
      <c r="H7817" s="1505" cm="1">
        <f t="array" aca="1" ref="H7817" ca="1">IF(I7817&lt;&gt;"",INDIRECT("'"&amp;I7817&amp;"'!"&amp;J7817),"")</f>
        <v>12563934</v>
      </c>
      <c r="I7817" s="1510" t="s">
        <v>6289</v>
      </c>
      <c r="J7817" s="1506" t="s">
        <v>6912</v>
      </c>
      <c r="K7817" s="4"/>
    </row>
    <row r="7818" spans="1:11" ht="15">
      <c r="A7818">
        <v>7759</v>
      </c>
      <c r="B7818" s="721">
        <f>'ICR Computation 41'!E40</f>
        <v>-19370055</v>
      </c>
      <c r="F7818" s="4"/>
      <c r="G7818" s="1" t="b">
        <f t="shared" ca="1" si="130"/>
        <v>1</v>
      </c>
      <c r="H7818" s="1505" cm="1">
        <f t="array" aca="1" ref="H7818" ca="1">IF(I7818&lt;&gt;"",INDIRECT("'"&amp;I7818&amp;"'!"&amp;J7818),"")</f>
        <v>-19370055</v>
      </c>
      <c r="I7818" s="1510" t="s">
        <v>8057</v>
      </c>
      <c r="J7818" s="1506" t="s">
        <v>5076</v>
      </c>
      <c r="K7818" s="4"/>
    </row>
    <row r="7819" spans="1:11" ht="15">
      <c r="A7819">
        <v>7760</v>
      </c>
      <c r="B7819" s="721">
        <f>'ICR Computation 41'!G40</f>
        <v>-19370055</v>
      </c>
      <c r="F7819" s="4"/>
      <c r="G7819" s="1" t="b">
        <f t="shared" ca="1" si="130"/>
        <v>1</v>
      </c>
      <c r="H7819" s="1505" cm="1">
        <f t="array" aca="1" ref="H7819" ca="1">IF(I7819&lt;&gt;"",INDIRECT("'"&amp;I7819&amp;"'!"&amp;J7819),"")</f>
        <v>-19370055</v>
      </c>
      <c r="I7819" s="1510" t="s">
        <v>8057</v>
      </c>
      <c r="J7819" s="1506" t="s">
        <v>5148</v>
      </c>
      <c r="K7819" s="4"/>
    </row>
    <row r="7820" spans="1:11" ht="15">
      <c r="A7820" s="1">
        <v>7761</v>
      </c>
      <c r="B7820" s="721">
        <f>'PCTC-OEPP 37-39'!F14</f>
        <v>633369740</v>
      </c>
      <c r="D7820" s="4" t="s">
        <v>1422</v>
      </c>
      <c r="F7820" s="4"/>
      <c r="G7820" s="1" t="b">
        <f t="shared" ca="1" si="130"/>
        <v>1</v>
      </c>
      <c r="H7820" s="1505" cm="1">
        <f t="array" aca="1" ref="H7820" ca="1">IF(I7820&lt;&gt;"",INDIRECT("'"&amp;I7820&amp;"'!"&amp;J7820),"")</f>
        <v>633369740</v>
      </c>
      <c r="I7820" s="1510" t="s">
        <v>6289</v>
      </c>
      <c r="J7820" s="1506" t="s">
        <v>5109</v>
      </c>
      <c r="K7820" s="4"/>
    </row>
    <row r="7821" spans="1:11" ht="15">
      <c r="A7821" s="1">
        <v>7762</v>
      </c>
      <c r="B7821" s="721">
        <f>'PCTC-OEPP 37-39'!F30</f>
        <v>0</v>
      </c>
      <c r="D7821" s="4" t="s">
        <v>1422</v>
      </c>
      <c r="F7821" s="4"/>
      <c r="G7821" s="1" t="b">
        <f t="shared" ca="1" si="130"/>
        <v>1</v>
      </c>
      <c r="H7821" s="1505" cm="1">
        <f t="array" aca="1" ref="H7821" ca="1">IF(I7821&lt;&gt;"",INDIRECT("'"&amp;I7821&amp;"'!"&amp;J7821),"")</f>
        <v>0</v>
      </c>
      <c r="I7821" s="1510" t="s">
        <v>6289</v>
      </c>
      <c r="J7821" s="1506" t="s">
        <v>6317</v>
      </c>
      <c r="K7821" s="4"/>
    </row>
    <row r="7822" spans="1:11" ht="15">
      <c r="A7822" s="1">
        <v>7763</v>
      </c>
      <c r="B7822" s="721">
        <f>'PCTC-OEPP 37-39'!F31</f>
        <v>0</v>
      </c>
      <c r="D7822" s="4" t="s">
        <v>1422</v>
      </c>
      <c r="F7822" s="4"/>
      <c r="G7822" s="1" t="b">
        <f t="shared" ca="1" si="130"/>
        <v>1</v>
      </c>
      <c r="H7822" s="1505" cm="1">
        <f t="array" aca="1" ref="H7822" ca="1">IF(I7822&lt;&gt;"",INDIRECT("'"&amp;I7822&amp;"'!"&amp;J7822),"")</f>
        <v>0</v>
      </c>
      <c r="I7822" s="1510" t="s">
        <v>6289</v>
      </c>
      <c r="J7822" s="1506" t="s">
        <v>4950</v>
      </c>
      <c r="K7822" s="4"/>
    </row>
    <row r="7823" spans="1:11" ht="15">
      <c r="A7823" s="1">
        <v>7764</v>
      </c>
      <c r="B7823" s="721">
        <f>'PCTC-OEPP 37-39'!F32</f>
        <v>0</v>
      </c>
      <c r="D7823" s="4" t="s">
        <v>1422</v>
      </c>
      <c r="F7823" s="4"/>
      <c r="G7823" s="1" t="b">
        <f t="shared" ca="1" si="130"/>
        <v>1</v>
      </c>
      <c r="H7823" s="1505" cm="1">
        <f t="array" aca="1" ref="H7823" ca="1">IF(I7823&lt;&gt;"",INDIRECT("'"&amp;I7823&amp;"'!"&amp;J7823),"")</f>
        <v>0</v>
      </c>
      <c r="I7823" s="1510" t="s">
        <v>6289</v>
      </c>
      <c r="J7823" s="1506" t="s">
        <v>4951</v>
      </c>
      <c r="K7823" s="4"/>
    </row>
    <row r="7824" spans="1:11" ht="15">
      <c r="A7824">
        <v>7765</v>
      </c>
      <c r="B7824" s="721">
        <f>'PCTC-OEPP 37-39'!F34</f>
        <v>6488468</v>
      </c>
      <c r="D7824" s="4" t="s">
        <v>1422</v>
      </c>
      <c r="F7824" s="4"/>
      <c r="G7824" s="1" t="b">
        <f t="shared" ca="1" si="130"/>
        <v>1</v>
      </c>
      <c r="H7824" s="1505" cm="1">
        <f t="array" aca="1" ref="H7824" ca="1">IF(I7824&lt;&gt;"",INDIRECT("'"&amp;I7824&amp;"'!"&amp;J7824),"")</f>
        <v>6488468</v>
      </c>
      <c r="I7824" s="1510" t="s">
        <v>6289</v>
      </c>
      <c r="J7824" s="1506" t="s">
        <v>4952</v>
      </c>
      <c r="K7824" s="4"/>
    </row>
    <row r="7825" spans="1:11" ht="15">
      <c r="A7825">
        <v>7766</v>
      </c>
      <c r="B7825" s="721">
        <f>'PCTC-OEPP 37-39'!F35</f>
        <v>7828554</v>
      </c>
      <c r="D7825" s="4" t="s">
        <v>1422</v>
      </c>
      <c r="F7825" s="4"/>
      <c r="G7825" s="1" t="b">
        <f t="shared" ca="1" si="130"/>
        <v>1</v>
      </c>
      <c r="H7825" s="1505" cm="1">
        <f t="array" aca="1" ref="H7825" ca="1">IF(I7825&lt;&gt;"",INDIRECT("'"&amp;I7825&amp;"'!"&amp;J7825),"")</f>
        <v>7828554</v>
      </c>
      <c r="I7825" s="1510" t="s">
        <v>6289</v>
      </c>
      <c r="J7825" s="1506" t="s">
        <v>5773</v>
      </c>
      <c r="K7825" s="4"/>
    </row>
    <row r="7826" spans="1:11" ht="15">
      <c r="A7826">
        <v>7767</v>
      </c>
      <c r="B7826" s="721">
        <f>'PCTC-OEPP 37-39'!F36</f>
        <v>0</v>
      </c>
      <c r="D7826" s="4" t="s">
        <v>1422</v>
      </c>
      <c r="F7826" s="4"/>
      <c r="G7826" s="1" t="b">
        <f t="shared" ca="1" si="130"/>
        <v>1</v>
      </c>
      <c r="H7826" s="1505" cm="1">
        <f t="array" aca="1" ref="H7826" ca="1">IF(I7826&lt;&gt;"",INDIRECT("'"&amp;I7826&amp;"'!"&amp;J7826),"")</f>
        <v>0</v>
      </c>
      <c r="I7826" s="1510" t="s">
        <v>6289</v>
      </c>
      <c r="J7826" s="1506" t="s">
        <v>5816</v>
      </c>
      <c r="K7826" s="4"/>
    </row>
    <row r="7827" spans="1:11" ht="15">
      <c r="A7827">
        <v>7768</v>
      </c>
      <c r="B7827" s="721">
        <f>'PCTC-OEPP 37-39'!F37</f>
        <v>0</v>
      </c>
      <c r="D7827" s="4" t="s">
        <v>1422</v>
      </c>
      <c r="F7827" s="4"/>
      <c r="G7827" s="1" t="b">
        <f t="shared" ca="1" si="130"/>
        <v>1</v>
      </c>
      <c r="H7827" s="1505" cm="1">
        <f t="array" aca="1" ref="H7827" ca="1">IF(I7827&lt;&gt;"",INDIRECT("'"&amp;I7827&amp;"'!"&amp;J7827),"")</f>
        <v>0</v>
      </c>
      <c r="I7827" s="1510" t="s">
        <v>6289</v>
      </c>
      <c r="J7827" s="1506" t="s">
        <v>6913</v>
      </c>
      <c r="K7827" s="4"/>
    </row>
    <row r="7828" spans="1:11" ht="15">
      <c r="A7828">
        <v>7769</v>
      </c>
      <c r="B7828" s="721">
        <f>'PCTC-OEPP 37-39'!F38</f>
        <v>7073840</v>
      </c>
      <c r="D7828" s="4" t="s">
        <v>1422</v>
      </c>
      <c r="F7828" s="4"/>
      <c r="G7828" s="1" t="b">
        <f t="shared" ca="1" si="130"/>
        <v>1</v>
      </c>
      <c r="H7828" s="1505" cm="1">
        <f t="array" aca="1" ref="H7828" ca="1">IF(I7828&lt;&gt;"",INDIRECT("'"&amp;I7828&amp;"'!"&amp;J7828),"")</f>
        <v>7073840</v>
      </c>
      <c r="I7828" s="1510" t="s">
        <v>6289</v>
      </c>
      <c r="J7828" s="1506" t="s">
        <v>5111</v>
      </c>
      <c r="K7828" s="4"/>
    </row>
    <row r="7829" spans="1:11" ht="15">
      <c r="A7829">
        <v>7770</v>
      </c>
      <c r="B7829" s="721">
        <f>'PCTC-OEPP 37-39'!F52</f>
        <v>1825135</v>
      </c>
      <c r="D7829" s="4" t="s">
        <v>1422</v>
      </c>
      <c r="F7829" s="4"/>
      <c r="G7829" s="1" t="b">
        <f t="shared" ca="1" si="130"/>
        <v>1</v>
      </c>
      <c r="H7829" s="1505" cm="1">
        <f t="array" aca="1" ref="H7829" ca="1">IF(I7829&lt;&gt;"",INDIRECT("'"&amp;I7829&amp;"'!"&amp;J7829),"")</f>
        <v>1825135</v>
      </c>
      <c r="I7829" s="1510" t="s">
        <v>6289</v>
      </c>
      <c r="J7829" s="1506" t="s">
        <v>5121</v>
      </c>
      <c r="K7829" s="4"/>
    </row>
    <row r="7830" spans="1:11" ht="15">
      <c r="A7830">
        <v>7771</v>
      </c>
      <c r="B7830" s="721">
        <f>'PCTC-OEPP 37-39'!F56</f>
        <v>0</v>
      </c>
      <c r="D7830" s="4" t="s">
        <v>1422</v>
      </c>
      <c r="F7830" s="4"/>
      <c r="G7830" s="1" t="b">
        <f t="shared" ca="1" si="130"/>
        <v>1</v>
      </c>
      <c r="H7830" s="1505" cm="1">
        <f t="array" aca="1" ref="H7830" ca="1">IF(I7830&lt;&gt;"",INDIRECT("'"&amp;I7830&amp;"'!"&amp;J7830),"")</f>
        <v>0</v>
      </c>
      <c r="I7830" s="1510" t="s">
        <v>6289</v>
      </c>
      <c r="J7830" s="1506" t="s">
        <v>6183</v>
      </c>
      <c r="K7830" s="4"/>
    </row>
    <row r="7831" spans="1:11" ht="15">
      <c r="A7831">
        <v>7772</v>
      </c>
      <c r="B7831" s="721">
        <f>'PCTC-OEPP 37-39'!F62</f>
        <v>0</v>
      </c>
      <c r="D7831" s="4" t="s">
        <v>1422</v>
      </c>
      <c r="F7831" s="4"/>
      <c r="G7831" s="1" t="b">
        <f t="shared" ca="1" si="130"/>
        <v>1</v>
      </c>
      <c r="H7831" s="1505" cm="1">
        <f t="array" aca="1" ref="H7831" ca="1">IF(I7831&lt;&gt;"",INDIRECT("'"&amp;I7831&amp;"'!"&amp;J7831),"")</f>
        <v>0</v>
      </c>
      <c r="I7831" s="1510" t="s">
        <v>6289</v>
      </c>
      <c r="J7831" s="1506" t="s">
        <v>5127</v>
      </c>
      <c r="K7831" s="4"/>
    </row>
    <row r="7832" spans="1:11" ht="15">
      <c r="A7832">
        <v>7773</v>
      </c>
      <c r="B7832" s="721">
        <f>'PCTC-OEPP 37-39'!F96</f>
        <v>89410708</v>
      </c>
      <c r="D7832" s="4" t="s">
        <v>1422</v>
      </c>
      <c r="F7832" s="4"/>
      <c r="G7832" s="1" t="b">
        <f t="shared" ca="1" si="130"/>
        <v>1</v>
      </c>
      <c r="H7832" s="1505" cm="1">
        <f t="array" aca="1" ref="H7832" ca="1">IF(I7832&lt;&gt;"",INDIRECT("'"&amp;I7832&amp;"'!"&amp;J7832),"")</f>
        <v>89410708</v>
      </c>
      <c r="I7832" s="1510" t="s">
        <v>6289</v>
      </c>
      <c r="J7832" s="1506" t="s">
        <v>6914</v>
      </c>
      <c r="K7832" s="4"/>
    </row>
    <row r="7833" spans="1:11" ht="15">
      <c r="A7833">
        <v>7774</v>
      </c>
      <c r="B7833" s="721">
        <f>'PCTC-OEPP 37-39'!F97</f>
        <v>543959032</v>
      </c>
      <c r="D7833" s="4" t="s">
        <v>1422</v>
      </c>
      <c r="F7833" s="4"/>
      <c r="G7833" s="1" t="b">
        <f t="shared" ca="1" si="130"/>
        <v>1</v>
      </c>
      <c r="H7833" s="1505" cm="1">
        <f t="array" aca="1" ref="H7833" ca="1">IF(I7833&lt;&gt;"",INDIRECT("'"&amp;I7833&amp;"'!"&amp;J7833),"")</f>
        <v>543959032</v>
      </c>
      <c r="I7833" s="1510" t="s">
        <v>6289</v>
      </c>
      <c r="J7833" s="1506" t="s">
        <v>6915</v>
      </c>
      <c r="K7833" s="4"/>
    </row>
    <row r="7834" spans="1:11" ht="15">
      <c r="A7834" s="5">
        <v>7775</v>
      </c>
      <c r="B7834" s="721"/>
      <c r="D7834" s="4" t="s">
        <v>1424</v>
      </c>
      <c r="F7834" s="4" t="s">
        <v>4914</v>
      </c>
      <c r="G7834" s="1" t="b">
        <f t="shared" ca="1" si="130"/>
        <v>1</v>
      </c>
      <c r="H7834" s="1505" t="str" cm="1">
        <f t="array" aca="1" ref="H7834" ca="1">IF(I7834&lt;&gt;"",INDIRECT("'"&amp;I7834&amp;"'!"&amp;J7834),"")</f>
        <v/>
      </c>
      <c r="I7834" s="1510"/>
      <c r="J7834" s="1506"/>
      <c r="K7834" s="4"/>
    </row>
    <row r="7835" spans="1:11" ht="15">
      <c r="A7835">
        <v>7776</v>
      </c>
      <c r="B7835" s="721">
        <f>'PCTC-OEPP 37-39'!F99</f>
        <v>18044.458126240443</v>
      </c>
      <c r="D7835" s="4" t="s">
        <v>1422</v>
      </c>
      <c r="F7835" s="4"/>
      <c r="G7835" s="1" t="b">
        <f t="shared" ca="1" si="130"/>
        <v>1</v>
      </c>
      <c r="H7835" s="1505" cm="1">
        <f t="array" aca="1" ref="H7835" ca="1">IF(I7835&lt;&gt;"",INDIRECT("'"&amp;I7835&amp;"'!"&amp;J7835),"")</f>
        <v>18044.458126240443</v>
      </c>
      <c r="I7835" s="1510" t="s">
        <v>6289</v>
      </c>
      <c r="J7835" s="1506" t="s">
        <v>6367</v>
      </c>
      <c r="K7835" s="4"/>
    </row>
    <row r="7836" spans="1:11" ht="15">
      <c r="A7836">
        <v>7777</v>
      </c>
      <c r="B7836" s="721">
        <f>'PCTC-OEPP 37-39'!F115</f>
        <v>636001</v>
      </c>
      <c r="D7836" s="4" t="s">
        <v>1422</v>
      </c>
      <c r="F7836" s="4"/>
      <c r="G7836" s="1" t="b">
        <f t="shared" ca="1" si="130"/>
        <v>1</v>
      </c>
      <c r="H7836" s="1505" cm="1">
        <f t="array" aca="1" ref="H7836" ca="1">IF(I7836&lt;&gt;"",INDIRECT("'"&amp;I7836&amp;"'!"&amp;J7836),"")</f>
        <v>636001</v>
      </c>
      <c r="I7836" s="1510" t="s">
        <v>6289</v>
      </c>
      <c r="J7836" s="1506" t="s">
        <v>6192</v>
      </c>
      <c r="K7836" s="4"/>
    </row>
    <row r="7837" spans="1:11" ht="15">
      <c r="A7837">
        <v>7778</v>
      </c>
      <c r="B7837" s="721">
        <f>'PCTC-OEPP 37-39'!F121</f>
        <v>81634</v>
      </c>
      <c r="D7837" s="4" t="s">
        <v>1422</v>
      </c>
      <c r="F7837" s="4"/>
      <c r="G7837" s="1" t="b">
        <f t="shared" ca="1" si="130"/>
        <v>1</v>
      </c>
      <c r="H7837" s="1505" cm="1">
        <f t="array" aca="1" ref="H7837" ca="1">IF(I7837&lt;&gt;"",INDIRECT("'"&amp;I7837&amp;"'!"&amp;J7837),"")</f>
        <v>81634</v>
      </c>
      <c r="I7837" s="1510" t="s">
        <v>6289</v>
      </c>
      <c r="J7837" s="1506" t="s">
        <v>6195</v>
      </c>
      <c r="K7837" s="4"/>
    </row>
    <row r="7838" spans="1:11" ht="15">
      <c r="A7838">
        <v>7779</v>
      </c>
      <c r="B7838" s="721">
        <f>'PCTC-OEPP 37-39'!F122</f>
        <v>0</v>
      </c>
      <c r="D7838" s="4" t="s">
        <v>1422</v>
      </c>
      <c r="F7838" s="4"/>
      <c r="G7838" s="1" t="b">
        <f t="shared" ca="1" si="130"/>
        <v>1</v>
      </c>
      <c r="H7838" s="1505" cm="1">
        <f t="array" aca="1" ref="H7838" ca="1">IF(I7838&lt;&gt;"",INDIRECT("'"&amp;I7838&amp;"'!"&amp;J7838),"")</f>
        <v>0</v>
      </c>
      <c r="I7838" s="1510" t="s">
        <v>6289</v>
      </c>
      <c r="J7838" s="1506" t="s">
        <v>6900</v>
      </c>
      <c r="K7838" s="4"/>
    </row>
    <row r="7839" spans="1:11" ht="15">
      <c r="A7839">
        <v>7780</v>
      </c>
      <c r="B7839" s="721">
        <f>'PCTC-OEPP 37-39'!F123</f>
        <v>0</v>
      </c>
      <c r="D7839" s="4" t="s">
        <v>1422</v>
      </c>
      <c r="F7839" s="4"/>
      <c r="G7839" s="1" t="b">
        <f t="shared" ca="1" si="130"/>
        <v>1</v>
      </c>
      <c r="H7839" s="1505" cm="1">
        <f t="array" aca="1" ref="H7839" ca="1">IF(I7839&lt;&gt;"",INDIRECT("'"&amp;I7839&amp;"'!"&amp;J7839),"")</f>
        <v>0</v>
      </c>
      <c r="I7839" s="1510" t="s">
        <v>6289</v>
      </c>
      <c r="J7839" s="1506" t="s">
        <v>6027</v>
      </c>
      <c r="K7839" s="4"/>
    </row>
    <row r="7840" spans="1:11" ht="15">
      <c r="A7840">
        <v>7781</v>
      </c>
      <c r="B7840" s="721">
        <f>'PCTC-OEPP 37-39'!F125</f>
        <v>5587132</v>
      </c>
      <c r="D7840" s="4" t="s">
        <v>1422</v>
      </c>
      <c r="F7840" s="4"/>
      <c r="G7840" s="1" t="b">
        <f t="shared" ref="G7840:G7903" ca="1" si="131">H7840=B7840</f>
        <v>1</v>
      </c>
      <c r="H7840" s="1505" cm="1">
        <f t="array" aca="1" ref="H7840" ca="1">IF(I7840&lt;&gt;"",INDIRECT("'"&amp;I7840&amp;"'!"&amp;J7840),"")</f>
        <v>5587132</v>
      </c>
      <c r="I7840" s="1510" t="s">
        <v>6289</v>
      </c>
      <c r="J7840" s="1506" t="s">
        <v>6916</v>
      </c>
      <c r="K7840" s="4"/>
    </row>
    <row r="7841" spans="1:11" ht="15">
      <c r="A7841">
        <v>7782</v>
      </c>
      <c r="B7841" s="721">
        <f>'PCTC-OEPP 37-39'!F126</f>
        <v>657130</v>
      </c>
      <c r="D7841" s="4" t="s">
        <v>1422</v>
      </c>
      <c r="F7841" s="4"/>
      <c r="G7841" s="1" t="b">
        <f t="shared" ca="1" si="131"/>
        <v>1</v>
      </c>
      <c r="H7841" s="1505" cm="1">
        <f t="array" aca="1" ref="H7841" ca="1">IF(I7841&lt;&gt;"",INDIRECT("'"&amp;I7841&amp;"'!"&amp;J7841),"")</f>
        <v>657130</v>
      </c>
      <c r="I7841" s="1510" t="s">
        <v>6289</v>
      </c>
      <c r="J7841" s="1506" t="s">
        <v>5289</v>
      </c>
      <c r="K7841" s="4"/>
    </row>
    <row r="7842" spans="1:11" ht="15">
      <c r="A7842">
        <v>7783</v>
      </c>
      <c r="B7842" s="721">
        <f>'PCTC-OEPP 37-39'!F127</f>
        <v>0</v>
      </c>
      <c r="D7842" s="4" t="s">
        <v>1422</v>
      </c>
      <c r="F7842" s="4"/>
      <c r="G7842" s="1" t="b">
        <f t="shared" ca="1" si="131"/>
        <v>1</v>
      </c>
      <c r="H7842" s="1505" cm="1">
        <f t="array" aca="1" ref="H7842" ca="1">IF(I7842&lt;&gt;"",INDIRECT("'"&amp;I7842&amp;"'!"&amp;J7842),"")</f>
        <v>0</v>
      </c>
      <c r="I7842" s="1510" t="s">
        <v>6289</v>
      </c>
      <c r="J7842" s="1506" t="s">
        <v>5290</v>
      </c>
      <c r="K7842" s="4"/>
    </row>
    <row r="7843" spans="1:11" ht="15">
      <c r="A7843">
        <v>7784</v>
      </c>
      <c r="B7843" s="721">
        <f>'PCTC-OEPP 37-39'!F129</f>
        <v>0</v>
      </c>
      <c r="D7843" s="4" t="s">
        <v>1422</v>
      </c>
      <c r="F7843" s="4"/>
      <c r="G7843" s="1" t="b">
        <f t="shared" ca="1" si="131"/>
        <v>1</v>
      </c>
      <c r="H7843" s="1505" cm="1">
        <f t="array" aca="1" ref="H7843" ca="1">IF(I7843&lt;&gt;"",INDIRECT("'"&amp;I7843&amp;"'!"&amp;J7843),"")</f>
        <v>0</v>
      </c>
      <c r="I7843" s="1510" t="s">
        <v>6289</v>
      </c>
      <c r="J7843" s="1506" t="s">
        <v>5807</v>
      </c>
      <c r="K7843" s="4"/>
    </row>
    <row r="7844" spans="1:11" ht="15">
      <c r="A7844">
        <v>7785</v>
      </c>
      <c r="B7844" s="721">
        <f>'PCTC-OEPP 37-39'!F130</f>
        <v>147095</v>
      </c>
      <c r="D7844" s="4" t="s">
        <v>1422</v>
      </c>
      <c r="F7844" s="4"/>
      <c r="G7844" s="1" t="b">
        <f t="shared" ca="1" si="131"/>
        <v>1</v>
      </c>
      <c r="H7844" s="1505" cm="1">
        <f t="array" aca="1" ref="H7844" ca="1">IF(I7844&lt;&gt;"",INDIRECT("'"&amp;I7844&amp;"'!"&amp;J7844),"")</f>
        <v>147095</v>
      </c>
      <c r="I7844" s="1510" t="s">
        <v>6289</v>
      </c>
      <c r="J7844" s="1506" t="s">
        <v>6196</v>
      </c>
      <c r="K7844" s="4"/>
    </row>
    <row r="7845" spans="1:11" ht="15">
      <c r="A7845">
        <v>7786</v>
      </c>
      <c r="B7845" s="721">
        <f>'PCTC-OEPP 37-39'!F131</f>
        <v>14723250</v>
      </c>
      <c r="D7845" s="4" t="s">
        <v>1422</v>
      </c>
      <c r="F7845" s="4"/>
      <c r="G7845" s="1" t="b">
        <f t="shared" ca="1" si="131"/>
        <v>1</v>
      </c>
      <c r="H7845" s="1505" cm="1">
        <f t="array" aca="1" ref="H7845" ca="1">IF(I7845&lt;&gt;"",INDIRECT("'"&amp;I7845&amp;"'!"&amp;J7845),"")</f>
        <v>14723250</v>
      </c>
      <c r="I7845" s="1510" t="s">
        <v>6289</v>
      </c>
      <c r="J7845" s="1506" t="s">
        <v>5292</v>
      </c>
      <c r="K7845" s="4"/>
    </row>
    <row r="7846" spans="1:11" ht="15">
      <c r="A7846">
        <v>7787</v>
      </c>
      <c r="B7846" s="721">
        <f>'PCTC-OEPP 37-39'!F133</f>
        <v>0</v>
      </c>
      <c r="D7846" s="4" t="s">
        <v>1422</v>
      </c>
      <c r="F7846" s="4"/>
      <c r="G7846" s="1" t="b">
        <f t="shared" ca="1" si="131"/>
        <v>1</v>
      </c>
      <c r="H7846" s="1505" cm="1">
        <f t="array" aca="1" ref="H7846" ca="1">IF(I7846&lt;&gt;"",INDIRECT("'"&amp;I7846&amp;"'!"&amp;J7846),"")</f>
        <v>0</v>
      </c>
      <c r="I7846" s="1510" t="s">
        <v>6289</v>
      </c>
      <c r="J7846" s="1506" t="s">
        <v>5294</v>
      </c>
      <c r="K7846" s="4"/>
    </row>
    <row r="7847" spans="1:11" ht="15">
      <c r="A7847">
        <v>7788</v>
      </c>
      <c r="B7847" s="721">
        <f>'PCTC-OEPP 37-39'!F134</f>
        <v>0</v>
      </c>
      <c r="D7847" s="4" t="s">
        <v>1422</v>
      </c>
      <c r="F7847" s="4"/>
      <c r="G7847" s="1" t="b">
        <f t="shared" ca="1" si="131"/>
        <v>1</v>
      </c>
      <c r="H7847" s="1505" cm="1">
        <f t="array" aca="1" ref="H7847" ca="1">IF(I7847&lt;&gt;"",INDIRECT("'"&amp;I7847&amp;"'!"&amp;J7847),"")</f>
        <v>0</v>
      </c>
      <c r="I7847" s="1510" t="s">
        <v>6289</v>
      </c>
      <c r="J7847" s="1506" t="s">
        <v>5679</v>
      </c>
      <c r="K7847" s="4"/>
    </row>
    <row r="7848" spans="1:11" ht="15">
      <c r="A7848">
        <v>7789</v>
      </c>
      <c r="B7848" s="721">
        <f>'PCTC-OEPP 37-39'!F135</f>
        <v>0</v>
      </c>
      <c r="D7848" s="4" t="s">
        <v>1422</v>
      </c>
      <c r="F7848" s="4"/>
      <c r="G7848" s="1" t="b">
        <f t="shared" ca="1" si="131"/>
        <v>1</v>
      </c>
      <c r="H7848" s="1505" cm="1">
        <f t="array" aca="1" ref="H7848" ca="1">IF(I7848&lt;&gt;"",INDIRECT("'"&amp;I7848&amp;"'!"&amp;J7848),"")</f>
        <v>0</v>
      </c>
      <c r="I7848" s="1510" t="s">
        <v>6289</v>
      </c>
      <c r="J7848" s="1506" t="s">
        <v>6917</v>
      </c>
      <c r="K7848" s="4"/>
    </row>
    <row r="7849" spans="1:11" ht="15">
      <c r="A7849">
        <v>7790</v>
      </c>
      <c r="B7849" s="721">
        <f>'PCTC-OEPP 37-39'!F136</f>
        <v>0</v>
      </c>
      <c r="D7849" s="4" t="s">
        <v>1422</v>
      </c>
      <c r="F7849" s="4"/>
      <c r="G7849" s="1" t="b">
        <f t="shared" ca="1" si="131"/>
        <v>1</v>
      </c>
      <c r="H7849" s="1505" cm="1">
        <f t="array" aca="1" ref="H7849" ca="1">IF(I7849&lt;&gt;"",INDIRECT("'"&amp;I7849&amp;"'!"&amp;J7849),"")</f>
        <v>0</v>
      </c>
      <c r="I7849" s="1510" t="s">
        <v>6289</v>
      </c>
      <c r="J7849" s="1506" t="s">
        <v>6918</v>
      </c>
      <c r="K7849" s="4"/>
    </row>
    <row r="7850" spans="1:11" ht="15">
      <c r="A7850">
        <v>7791</v>
      </c>
      <c r="B7850" s="721">
        <f>'PCTC-OEPP 37-39'!F137</f>
        <v>0</v>
      </c>
      <c r="D7850" s="4" t="s">
        <v>1422</v>
      </c>
      <c r="F7850" s="4"/>
      <c r="G7850" s="1" t="b">
        <f t="shared" ca="1" si="131"/>
        <v>1</v>
      </c>
      <c r="H7850" s="1505" cm="1">
        <f t="array" aca="1" ref="H7850" ca="1">IF(I7850&lt;&gt;"",INDIRECT("'"&amp;I7850&amp;"'!"&amp;J7850),"")</f>
        <v>0</v>
      </c>
      <c r="I7850" s="1510" t="s">
        <v>6289</v>
      </c>
      <c r="J7850" s="1506" t="s">
        <v>6919</v>
      </c>
      <c r="K7850" s="4"/>
    </row>
    <row r="7851" spans="1:11" ht="15">
      <c r="A7851">
        <v>7792</v>
      </c>
      <c r="B7851" s="721">
        <f>'PCTC-OEPP 37-39'!F138</f>
        <v>0</v>
      </c>
      <c r="D7851" s="4" t="s">
        <v>1422</v>
      </c>
      <c r="F7851" s="4"/>
      <c r="G7851" s="1" t="b">
        <f t="shared" ca="1" si="131"/>
        <v>1</v>
      </c>
      <c r="H7851" s="1505" cm="1">
        <f t="array" aca="1" ref="H7851" ca="1">IF(I7851&lt;&gt;"",INDIRECT("'"&amp;I7851&amp;"'!"&amp;J7851),"")</f>
        <v>0</v>
      </c>
      <c r="I7851" s="1510" t="s">
        <v>6289</v>
      </c>
      <c r="J7851" s="1506" t="s">
        <v>6920</v>
      </c>
      <c r="K7851" s="4"/>
    </row>
    <row r="7852" spans="1:11" ht="15">
      <c r="A7852">
        <v>7793</v>
      </c>
      <c r="B7852" s="721">
        <f>'PCTC-OEPP 37-39'!F139</f>
        <v>0</v>
      </c>
      <c r="D7852" s="4" t="s">
        <v>1422</v>
      </c>
      <c r="F7852" s="4"/>
      <c r="G7852" s="1" t="b">
        <f t="shared" ca="1" si="131"/>
        <v>1</v>
      </c>
      <c r="H7852" s="1505" cm="1">
        <f t="array" aca="1" ref="H7852" ca="1">IF(I7852&lt;&gt;"",INDIRECT("'"&amp;I7852&amp;"'!"&amp;J7852),"")</f>
        <v>0</v>
      </c>
      <c r="I7852" s="1510" t="s">
        <v>6289</v>
      </c>
      <c r="J7852" s="1506" t="s">
        <v>6921</v>
      </c>
      <c r="K7852" s="4"/>
    </row>
    <row r="7853" spans="1:11" ht="15">
      <c r="A7853">
        <v>7794</v>
      </c>
      <c r="B7853" s="721">
        <f>'PCTC-OEPP 37-39'!F141</f>
        <v>3531559</v>
      </c>
      <c r="D7853" s="4" t="s">
        <v>1422</v>
      </c>
      <c r="F7853" s="4"/>
      <c r="G7853" s="1" t="b">
        <f t="shared" ca="1" si="131"/>
        <v>1</v>
      </c>
      <c r="H7853" s="1505" cm="1">
        <f t="array" aca="1" ref="H7853" ca="1">IF(I7853&lt;&gt;"",INDIRECT("'"&amp;I7853&amp;"'!"&amp;J7853),"")</f>
        <v>3531559</v>
      </c>
      <c r="I7853" s="1510" t="s">
        <v>6289</v>
      </c>
      <c r="J7853" s="1506" t="s">
        <v>6922</v>
      </c>
      <c r="K7853" s="4"/>
    </row>
    <row r="7854" spans="1:11" ht="15">
      <c r="A7854">
        <v>7795</v>
      </c>
      <c r="B7854" s="721">
        <f>'PCTC-OEPP 37-39'!F143</f>
        <v>0</v>
      </c>
      <c r="D7854" s="4" t="s">
        <v>1422</v>
      </c>
      <c r="F7854" s="4"/>
      <c r="G7854" s="1" t="b">
        <f t="shared" ca="1" si="131"/>
        <v>1</v>
      </c>
      <c r="H7854" s="1505" cm="1">
        <f t="array" aca="1" ref="H7854" ca="1">IF(I7854&lt;&gt;"",INDIRECT("'"&amp;I7854&amp;"'!"&amp;J7854),"")</f>
        <v>0</v>
      </c>
      <c r="I7854" s="1510" t="s">
        <v>6289</v>
      </c>
      <c r="J7854" s="1506" t="s">
        <v>6923</v>
      </c>
      <c r="K7854" s="4"/>
    </row>
    <row r="7855" spans="1:11" ht="15">
      <c r="A7855">
        <v>7796</v>
      </c>
      <c r="B7855" s="721">
        <f>'PCTC-OEPP 37-39'!F144</f>
        <v>0</v>
      </c>
      <c r="D7855" s="4" t="s">
        <v>1422</v>
      </c>
      <c r="F7855" s="4"/>
      <c r="G7855" s="1" t="b">
        <f t="shared" ca="1" si="131"/>
        <v>1</v>
      </c>
      <c r="H7855" s="1505" cm="1">
        <f t="array" aca="1" ref="H7855" ca="1">IF(I7855&lt;&gt;"",INDIRECT("'"&amp;I7855&amp;"'!"&amp;J7855),"")</f>
        <v>0</v>
      </c>
      <c r="I7855" s="1510" t="s">
        <v>6289</v>
      </c>
      <c r="J7855" s="1506" t="s">
        <v>6924</v>
      </c>
      <c r="K7855" s="4"/>
    </row>
    <row r="7856" spans="1:11" ht="15">
      <c r="A7856">
        <v>7797</v>
      </c>
      <c r="B7856" s="721">
        <f>'PCTC-OEPP 37-39'!F145</f>
        <v>19093649</v>
      </c>
      <c r="D7856" s="4" t="s">
        <v>1422</v>
      </c>
      <c r="F7856" s="4"/>
      <c r="G7856" s="1" t="b">
        <f t="shared" ca="1" si="131"/>
        <v>1</v>
      </c>
      <c r="H7856" s="1505" cm="1">
        <f t="array" aca="1" ref="H7856" ca="1">IF(I7856&lt;&gt;"",INDIRECT("'"&amp;I7856&amp;"'!"&amp;J7856),"")</f>
        <v>19093649</v>
      </c>
      <c r="I7856" s="1510" t="s">
        <v>6289</v>
      </c>
      <c r="J7856" s="1506" t="s">
        <v>6925</v>
      </c>
      <c r="K7856" s="4"/>
    </row>
    <row r="7857" spans="1:11" ht="15">
      <c r="A7857">
        <v>7798</v>
      </c>
      <c r="B7857" s="721">
        <f>'PCTC-OEPP 37-39'!F146</f>
        <v>8248257</v>
      </c>
      <c r="D7857" s="4" t="s">
        <v>1422</v>
      </c>
      <c r="F7857" s="4"/>
      <c r="G7857" s="1" t="b">
        <f t="shared" ca="1" si="131"/>
        <v>1</v>
      </c>
      <c r="H7857" s="1505" cm="1">
        <f t="array" aca="1" ref="H7857" ca="1">IF(I7857&lt;&gt;"",INDIRECT("'"&amp;I7857&amp;"'!"&amp;J7857),"")</f>
        <v>8248257</v>
      </c>
      <c r="I7857" s="1510" t="s">
        <v>6289</v>
      </c>
      <c r="J7857" s="1506" t="s">
        <v>6926</v>
      </c>
      <c r="K7857" s="4"/>
    </row>
    <row r="7858" spans="1:11" ht="15">
      <c r="A7858">
        <v>7799</v>
      </c>
      <c r="B7858" s="721">
        <f>'PCTC-OEPP 37-39'!F147</f>
        <v>457341</v>
      </c>
      <c r="D7858" s="4" t="s">
        <v>1422</v>
      </c>
      <c r="F7858" s="4"/>
      <c r="G7858" s="1" t="b">
        <f t="shared" ca="1" si="131"/>
        <v>1</v>
      </c>
      <c r="H7858" s="1505" cm="1">
        <f t="array" aca="1" ref="H7858" ca="1">IF(I7858&lt;&gt;"",INDIRECT("'"&amp;I7858&amp;"'!"&amp;J7858),"")</f>
        <v>457341</v>
      </c>
      <c r="I7858" s="1510" t="s">
        <v>6289</v>
      </c>
      <c r="J7858" s="1506" t="s">
        <v>6927</v>
      </c>
      <c r="K7858" s="4"/>
    </row>
    <row r="7859" spans="1:11" ht="15">
      <c r="A7859">
        <v>7800</v>
      </c>
      <c r="B7859" s="721">
        <f>'PCTC-OEPP 37-39'!F148</f>
        <v>6694432</v>
      </c>
      <c r="D7859" s="4" t="s">
        <v>1422</v>
      </c>
      <c r="F7859" s="4"/>
      <c r="G7859" s="1" t="b">
        <f t="shared" ca="1" si="131"/>
        <v>1</v>
      </c>
      <c r="H7859" s="1505" cm="1">
        <f t="array" aca="1" ref="H7859" ca="1">IF(I7859&lt;&gt;"",INDIRECT("'"&amp;I7859&amp;"'!"&amp;J7859),"")</f>
        <v>6694432</v>
      </c>
      <c r="I7859" s="1510" t="s">
        <v>6289</v>
      </c>
      <c r="J7859" s="1506" t="s">
        <v>6928</v>
      </c>
      <c r="K7859" s="4"/>
    </row>
    <row r="7860" spans="1:11" ht="15">
      <c r="A7860">
        <v>7801</v>
      </c>
      <c r="B7860" s="721">
        <f>'PCTC-OEPP 37-39'!F149</f>
        <v>688471</v>
      </c>
      <c r="D7860" s="4" t="s">
        <v>1422</v>
      </c>
      <c r="F7860" s="4"/>
      <c r="G7860" s="1" t="b">
        <f t="shared" ca="1" si="131"/>
        <v>1</v>
      </c>
      <c r="H7860" s="1505" cm="1">
        <f t="array" aca="1" ref="H7860" ca="1">IF(I7860&lt;&gt;"",INDIRECT("'"&amp;I7860&amp;"'!"&amp;J7860),"")</f>
        <v>688471</v>
      </c>
      <c r="I7860" s="1510" t="s">
        <v>6289</v>
      </c>
      <c r="J7860" s="1506" t="s">
        <v>6929</v>
      </c>
      <c r="K7860" s="4"/>
    </row>
    <row r="7861" spans="1:11" ht="15">
      <c r="A7861">
        <v>7802</v>
      </c>
      <c r="B7861" s="721">
        <f>'PCTC-OEPP 37-39'!F150</f>
        <v>0</v>
      </c>
      <c r="D7861" s="4" t="s">
        <v>1422</v>
      </c>
      <c r="F7861" s="4"/>
      <c r="G7861" s="1" t="b">
        <f t="shared" ca="1" si="131"/>
        <v>1</v>
      </c>
      <c r="H7861" s="1505" cm="1">
        <f t="array" aca="1" ref="H7861" ca="1">IF(I7861&lt;&gt;"",INDIRECT("'"&amp;I7861&amp;"'!"&amp;J7861),"")</f>
        <v>0</v>
      </c>
      <c r="I7861" s="1510" t="s">
        <v>6289</v>
      </c>
      <c r="J7861" s="1506" t="s">
        <v>6930</v>
      </c>
      <c r="K7861" s="4"/>
    </row>
    <row r="7862" spans="1:11" ht="15">
      <c r="A7862">
        <v>7803</v>
      </c>
      <c r="B7862" s="721">
        <f>'PCTC-OEPP 37-39'!F151</f>
        <v>0</v>
      </c>
      <c r="D7862" s="4" t="s">
        <v>1422</v>
      </c>
      <c r="F7862" s="4"/>
      <c r="G7862" s="1" t="b">
        <f t="shared" ca="1" si="131"/>
        <v>1</v>
      </c>
      <c r="H7862" s="1505" cm="1">
        <f t="array" aca="1" ref="H7862" ca="1">IF(I7862&lt;&gt;"",INDIRECT("'"&amp;I7862&amp;"'!"&amp;J7862),"")</f>
        <v>0</v>
      </c>
      <c r="I7862" s="1510" t="s">
        <v>6289</v>
      </c>
      <c r="J7862" s="1506" t="s">
        <v>6409</v>
      </c>
      <c r="K7862" s="4"/>
    </row>
    <row r="7863" spans="1:11" ht="15">
      <c r="A7863">
        <v>7804</v>
      </c>
      <c r="B7863" s="721">
        <f>'PCTC-OEPP 37-39'!F152</f>
        <v>329009</v>
      </c>
      <c r="D7863" s="4" t="s">
        <v>1422</v>
      </c>
      <c r="F7863" s="4"/>
      <c r="G7863" s="1" t="b">
        <f t="shared" ca="1" si="131"/>
        <v>1</v>
      </c>
      <c r="H7863" s="1505" cm="1">
        <f t="array" aca="1" ref="H7863" ca="1">IF(I7863&lt;&gt;"",INDIRECT("'"&amp;I7863&amp;"'!"&amp;J7863),"")</f>
        <v>329009</v>
      </c>
      <c r="I7863" s="1510" t="s">
        <v>6289</v>
      </c>
      <c r="J7863" s="1506" t="s">
        <v>5964</v>
      </c>
      <c r="K7863" s="4"/>
    </row>
    <row r="7864" spans="1:11" ht="15">
      <c r="A7864">
        <v>7805</v>
      </c>
      <c r="B7864" s="721">
        <f>'PCTC-OEPP 37-39'!F177</f>
        <v>0</v>
      </c>
      <c r="D7864" s="4" t="s">
        <v>1422</v>
      </c>
      <c r="F7864" s="4"/>
      <c r="G7864" s="1" t="b">
        <f t="shared" ca="1" si="131"/>
        <v>1</v>
      </c>
      <c r="H7864" s="1505" cm="1">
        <f t="array" aca="1" ref="H7864" ca="1">IF(I7864&lt;&gt;"",INDIRECT("'"&amp;I7864&amp;"'!"&amp;J7864),"")</f>
        <v>0</v>
      </c>
      <c r="I7864" s="1510" t="s">
        <v>6289</v>
      </c>
      <c r="J7864" s="1506" t="s">
        <v>6205</v>
      </c>
      <c r="K7864" s="4"/>
    </row>
    <row r="7865" spans="1:11" ht="15">
      <c r="A7865">
        <v>7806</v>
      </c>
      <c r="B7865" s="721">
        <f>'PCTC-OEPP 37-39'!F179</f>
        <v>0</v>
      </c>
      <c r="D7865" s="4" t="s">
        <v>1422</v>
      </c>
      <c r="F7865" s="4"/>
      <c r="G7865" s="1" t="b">
        <f t="shared" ca="1" si="131"/>
        <v>1</v>
      </c>
      <c r="H7865" s="1505" cm="1">
        <f t="array" aca="1" ref="H7865" ca="1">IF(I7865&lt;&gt;"",INDIRECT("'"&amp;I7865&amp;"'!"&amp;J7865),"")</f>
        <v>0</v>
      </c>
      <c r="I7865" s="1510" t="s">
        <v>6289</v>
      </c>
      <c r="J7865" s="1506" t="s">
        <v>6931</v>
      </c>
      <c r="K7865" s="4"/>
    </row>
    <row r="7866" spans="1:11" ht="15">
      <c r="A7866">
        <v>7807</v>
      </c>
      <c r="B7866" s="721">
        <f>'PCTC-OEPP 37-39'!F180</f>
        <v>20769</v>
      </c>
      <c r="D7866" s="4" t="s">
        <v>1422</v>
      </c>
      <c r="F7866" s="4"/>
      <c r="G7866" s="1" t="b">
        <f t="shared" ca="1" si="131"/>
        <v>1</v>
      </c>
      <c r="H7866" s="1505" cm="1">
        <f t="array" aca="1" ref="H7866" ca="1">IF(I7866&lt;&gt;"",INDIRECT("'"&amp;I7866&amp;"'!"&amp;J7866),"")</f>
        <v>20769</v>
      </c>
      <c r="I7866" s="1510" t="s">
        <v>6289</v>
      </c>
      <c r="J7866" s="1506" t="s">
        <v>6932</v>
      </c>
      <c r="K7866" s="4"/>
    </row>
    <row r="7867" spans="1:11" ht="15">
      <c r="A7867">
        <v>7808</v>
      </c>
      <c r="B7867" s="721">
        <f>'PCTC-OEPP 37-39'!F181</f>
        <v>1188496</v>
      </c>
      <c r="D7867" s="4" t="s">
        <v>1422</v>
      </c>
      <c r="F7867" s="4"/>
      <c r="G7867" s="1" t="b">
        <f t="shared" ca="1" si="131"/>
        <v>1</v>
      </c>
      <c r="H7867" s="1505" cm="1">
        <f t="array" aca="1" ref="H7867" ca="1">IF(I7867&lt;&gt;"",INDIRECT("'"&amp;I7867&amp;"'!"&amp;J7867),"")</f>
        <v>1188496</v>
      </c>
      <c r="I7867" s="1510" t="s">
        <v>6289</v>
      </c>
      <c r="J7867" s="1506" t="s">
        <v>6011</v>
      </c>
      <c r="K7867" s="4"/>
    </row>
    <row r="7868" spans="1:11" ht="15">
      <c r="A7868">
        <v>7809</v>
      </c>
      <c r="B7868" s="721">
        <f>'PCTC-OEPP 37-39'!F182</f>
        <v>0</v>
      </c>
      <c r="D7868" s="4" t="s">
        <v>1422</v>
      </c>
      <c r="F7868" s="4"/>
      <c r="G7868" s="1" t="b">
        <f t="shared" ca="1" si="131"/>
        <v>1</v>
      </c>
      <c r="H7868" s="1505" cm="1">
        <f t="array" aca="1" ref="H7868" ca="1">IF(I7868&lt;&gt;"",INDIRECT("'"&amp;I7868&amp;"'!"&amp;J7868),"")</f>
        <v>0</v>
      </c>
      <c r="I7868" s="1510" t="s">
        <v>6289</v>
      </c>
      <c r="J7868" s="1506" t="s">
        <v>6014</v>
      </c>
      <c r="K7868" s="4"/>
    </row>
    <row r="7869" spans="1:11" ht="15">
      <c r="A7869">
        <v>7810</v>
      </c>
      <c r="B7869" s="721">
        <f>'PCTC-OEPP 37-39'!F183</f>
        <v>0</v>
      </c>
      <c r="D7869" s="4" t="s">
        <v>1422</v>
      </c>
      <c r="F7869" s="4"/>
      <c r="G7869" s="1" t="b">
        <f t="shared" ca="1" si="131"/>
        <v>1</v>
      </c>
      <c r="H7869" s="1505" cm="1">
        <f t="array" aca="1" ref="H7869" ca="1">IF(I7869&lt;&gt;"",INDIRECT("'"&amp;I7869&amp;"'!"&amp;J7869),"")</f>
        <v>0</v>
      </c>
      <c r="I7869" s="1510" t="s">
        <v>6289</v>
      </c>
      <c r="J7869" s="1506" t="s">
        <v>6206</v>
      </c>
      <c r="K7869" s="4"/>
    </row>
    <row r="7870" spans="1:11" ht="15">
      <c r="A7870">
        <v>7811</v>
      </c>
      <c r="B7870" s="721">
        <f>'PCTC-OEPP 37-39'!F184</f>
        <v>977097</v>
      </c>
      <c r="D7870" s="4" t="s">
        <v>1422</v>
      </c>
      <c r="F7870" s="4"/>
      <c r="G7870" s="1" t="b">
        <f t="shared" ca="1" si="131"/>
        <v>1</v>
      </c>
      <c r="H7870" s="1505" cm="1">
        <f t="array" aca="1" ref="H7870" ca="1">IF(I7870&lt;&gt;"",INDIRECT("'"&amp;I7870&amp;"'!"&amp;J7870),"")</f>
        <v>977097</v>
      </c>
      <c r="I7870" s="1510" t="s">
        <v>6289</v>
      </c>
      <c r="J7870" s="1506" t="s">
        <v>5900</v>
      </c>
      <c r="K7870" s="4"/>
    </row>
    <row r="7871" spans="1:11" ht="15">
      <c r="A7871">
        <v>7812</v>
      </c>
      <c r="B7871" s="721">
        <f>'PCTC-OEPP 37-39'!F186</f>
        <v>0</v>
      </c>
      <c r="D7871" s="4" t="s">
        <v>1422</v>
      </c>
      <c r="F7871" s="4"/>
      <c r="G7871" s="1" t="b">
        <f t="shared" ca="1" si="131"/>
        <v>1</v>
      </c>
      <c r="H7871" s="1505" cm="1">
        <f t="array" aca="1" ref="H7871" ca="1">IF(I7871&lt;&gt;"",INDIRECT("'"&amp;I7871&amp;"'!"&amp;J7871),"")</f>
        <v>0</v>
      </c>
      <c r="I7871" s="1510" t="s">
        <v>6289</v>
      </c>
      <c r="J7871" s="1506" t="s">
        <v>5366</v>
      </c>
      <c r="K7871" s="4"/>
    </row>
    <row r="7872" spans="1:11" ht="15">
      <c r="A7872">
        <v>7813</v>
      </c>
      <c r="B7872" s="721">
        <f>'PCTC-OEPP 37-39'!F189</f>
        <v>2368641</v>
      </c>
      <c r="D7872" s="4" t="s">
        <v>1422</v>
      </c>
      <c r="F7872" s="4"/>
      <c r="G7872" s="1" t="b">
        <f t="shared" ca="1" si="131"/>
        <v>1</v>
      </c>
      <c r="H7872" s="1505" cm="1">
        <f t="array" aca="1" ref="H7872" ca="1">IF(I7872&lt;&gt;"",INDIRECT("'"&amp;I7872&amp;"'!"&amp;J7872),"")</f>
        <v>2368641</v>
      </c>
      <c r="I7872" s="1510" t="s">
        <v>6289</v>
      </c>
      <c r="J7872" s="1506" t="s">
        <v>5698</v>
      </c>
      <c r="K7872" s="4"/>
    </row>
    <row r="7873" spans="1:11" ht="15">
      <c r="A7873">
        <v>7814</v>
      </c>
      <c r="B7873" s="721">
        <f>'PCTC-OEPP 37-39'!F190</f>
        <v>195855</v>
      </c>
      <c r="D7873" s="4" t="s">
        <v>1422</v>
      </c>
      <c r="F7873" s="4"/>
      <c r="G7873" s="1" t="b">
        <f t="shared" ca="1" si="131"/>
        <v>1</v>
      </c>
      <c r="H7873" s="1505" cm="1">
        <f t="array" aca="1" ref="H7873" ca="1">IF(I7873&lt;&gt;"",INDIRECT("'"&amp;I7873&amp;"'!"&amp;J7873),"")</f>
        <v>195855</v>
      </c>
      <c r="I7873" s="1510" t="s">
        <v>6289</v>
      </c>
      <c r="J7873" s="1506" t="s">
        <v>5979</v>
      </c>
      <c r="K7873" s="4"/>
    </row>
    <row r="7874" spans="1:11" ht="15">
      <c r="A7874">
        <v>7815</v>
      </c>
      <c r="B7874" s="721">
        <f>'PCTC-OEPP 37-39'!F191</f>
        <v>63026585</v>
      </c>
      <c r="D7874" s="4" t="s">
        <v>1422</v>
      </c>
      <c r="F7874" s="4"/>
      <c r="G7874" s="1" t="b">
        <f t="shared" ca="1" si="131"/>
        <v>1</v>
      </c>
      <c r="H7874" s="1505" cm="1">
        <f t="array" aca="1" ref="H7874" ca="1">IF(I7874&lt;&gt;"",INDIRECT("'"&amp;I7874&amp;"'!"&amp;J7874),"")</f>
        <v>63026585</v>
      </c>
      <c r="I7874" s="1510" t="s">
        <v>6289</v>
      </c>
      <c r="J7874" s="1506" t="s">
        <v>6933</v>
      </c>
      <c r="K7874" s="4"/>
    </row>
    <row r="7875" spans="1:11" ht="15">
      <c r="A7875">
        <v>7816</v>
      </c>
      <c r="B7875" s="721">
        <f>'PCTC-OEPP 37-39'!F196</f>
        <v>164194260</v>
      </c>
      <c r="D7875" s="4" t="s">
        <v>1422</v>
      </c>
      <c r="F7875" s="4"/>
      <c r="G7875" s="1" t="b">
        <f t="shared" ca="1" si="131"/>
        <v>1</v>
      </c>
      <c r="H7875" s="1505" cm="1">
        <f t="array" aca="1" ref="H7875" ca="1">IF(I7875&lt;&gt;"",INDIRECT("'"&amp;I7875&amp;"'!"&amp;J7875),"")</f>
        <v>164194260</v>
      </c>
      <c r="I7875" s="1510" t="s">
        <v>6289</v>
      </c>
      <c r="J7875" s="1506" t="s">
        <v>6934</v>
      </c>
      <c r="K7875" s="4"/>
    </row>
    <row r="7876" spans="1:11" ht="15">
      <c r="A7876">
        <v>7817</v>
      </c>
      <c r="B7876" s="721">
        <f>'PCTC-OEPP 37-39'!F197</f>
        <v>379764772</v>
      </c>
      <c r="D7876" s="4" t="s">
        <v>1422</v>
      </c>
      <c r="F7876" s="4"/>
      <c r="G7876" s="1" t="b">
        <f t="shared" ca="1" si="131"/>
        <v>1</v>
      </c>
      <c r="H7876" s="1505" cm="1">
        <f t="array" aca="1" ref="H7876" ca="1">IF(I7876&lt;&gt;"",INDIRECT("'"&amp;I7876&amp;"'!"&amp;J7876),"")</f>
        <v>379764772</v>
      </c>
      <c r="I7876" s="1510" t="s">
        <v>6289</v>
      </c>
      <c r="J7876" s="1506" t="s">
        <v>6935</v>
      </c>
      <c r="K7876" s="4"/>
    </row>
    <row r="7877" spans="1:11" ht="15">
      <c r="A7877">
        <v>7818</v>
      </c>
      <c r="B7877" s="721">
        <f>'PCTC-OEPP 37-39'!F199</f>
        <v>401462025.80000001</v>
      </c>
      <c r="D7877" s="4" t="s">
        <v>1422</v>
      </c>
      <c r="F7877" s="4"/>
      <c r="G7877" s="1" t="b">
        <f t="shared" ca="1" si="131"/>
        <v>1</v>
      </c>
      <c r="H7877" s="1505" cm="1">
        <f t="array" aca="1" ref="H7877" ca="1">IF(I7877&lt;&gt;"",INDIRECT("'"&amp;I7877&amp;"'!"&amp;J7877),"")</f>
        <v>401462025.80000001</v>
      </c>
      <c r="I7877" s="1510" t="s">
        <v>6289</v>
      </c>
      <c r="J7877" s="1506" t="s">
        <v>6936</v>
      </c>
      <c r="K7877" s="4"/>
    </row>
    <row r="7878" spans="1:11" ht="15">
      <c r="A7878">
        <v>7819</v>
      </c>
      <c r="B7878" s="721">
        <f>'PCTC-OEPP 37-39'!F201</f>
        <v>13317.482177267644</v>
      </c>
      <c r="D7878" s="4" t="s">
        <v>1422</v>
      </c>
      <c r="F7878" s="4"/>
      <c r="G7878" s="1" t="b">
        <f t="shared" ca="1" si="131"/>
        <v>1</v>
      </c>
      <c r="H7878" s="1505" cm="1">
        <f t="array" aca="1" ref="H7878" ca="1">IF(I7878&lt;&gt;"",INDIRECT("'"&amp;I7878&amp;"'!"&amp;J7878),"")</f>
        <v>13317.482177267644</v>
      </c>
      <c r="I7878" s="1510" t="s">
        <v>6289</v>
      </c>
      <c r="J7878" s="1506" t="s">
        <v>6937</v>
      </c>
      <c r="K7878" s="4"/>
    </row>
    <row r="7879" spans="1:11" ht="15">
      <c r="A7879">
        <v>7820</v>
      </c>
      <c r="B7879" s="21">
        <f>'PCTC-OEPP 37-39'!F29</f>
        <v>0</v>
      </c>
      <c r="D7879" s="4" t="s">
        <v>1422</v>
      </c>
      <c r="F7879" s="4"/>
      <c r="G7879" s="1" t="b">
        <f t="shared" ca="1" si="131"/>
        <v>1</v>
      </c>
      <c r="H7879" s="1505" cm="1">
        <f t="array" aca="1" ref="H7879" ca="1">IF(I7879&lt;&gt;"",INDIRECT("'"&amp;I7879&amp;"'!"&amp;J7879),"")</f>
        <v>0</v>
      </c>
      <c r="I7879" s="1510" t="s">
        <v>6289</v>
      </c>
      <c r="J7879" s="1506" t="s">
        <v>6310</v>
      </c>
      <c r="K7879" s="4"/>
    </row>
    <row r="7880" spans="1:11" ht="15">
      <c r="A7880">
        <v>7821</v>
      </c>
      <c r="B7880" s="21">
        <f>'Revenues 10-15'!H120</f>
        <v>0</v>
      </c>
      <c r="D7880" s="4" t="s">
        <v>1423</v>
      </c>
      <c r="F7880" s="4"/>
      <c r="G7880" s="1" t="b">
        <f t="shared" ca="1" si="131"/>
        <v>1</v>
      </c>
      <c r="H7880" s="1505" cm="1">
        <f t="array" aca="1" ref="H7880" ca="1">IF(I7880&lt;&gt;"",INDIRECT("'"&amp;I7880&amp;"'!"&amp;J7880),"")</f>
        <v>0</v>
      </c>
      <c r="I7880" s="1510" t="s">
        <v>5915</v>
      </c>
      <c r="J7880" s="1506" t="s">
        <v>6938</v>
      </c>
      <c r="K7880" s="4"/>
    </row>
    <row r="7881" spans="1:11" ht="15">
      <c r="A7881" s="5">
        <v>7822</v>
      </c>
      <c r="D7881" s="4" t="s">
        <v>1423</v>
      </c>
      <c r="F7881" s="4" t="s">
        <v>4914</v>
      </c>
      <c r="G7881" s="1" t="b">
        <f t="shared" ca="1" si="131"/>
        <v>1</v>
      </c>
      <c r="H7881" s="1505" t="str" cm="1">
        <f t="array" aca="1" ref="H7881" ca="1">IF(I7881&lt;&gt;"",INDIRECT("'"&amp;I7881&amp;"'!"&amp;J7881),"")</f>
        <v/>
      </c>
      <c r="I7881" s="1510"/>
      <c r="J7881" s="1506"/>
      <c r="K7881" s="4"/>
    </row>
    <row r="7882" spans="1:11" ht="15">
      <c r="A7882">
        <v>7823</v>
      </c>
      <c r="B7882" s="21">
        <f>'Revenues 10-15'!H121</f>
        <v>0</v>
      </c>
      <c r="D7882" s="4" t="s">
        <v>1423</v>
      </c>
      <c r="F7882" s="4"/>
      <c r="G7882" s="1" t="b">
        <f t="shared" ca="1" si="131"/>
        <v>1</v>
      </c>
      <c r="H7882" s="1505" cm="1">
        <f t="array" aca="1" ref="H7882" ca="1">IF(I7882&lt;&gt;"",INDIRECT("'"&amp;I7882&amp;"'!"&amp;J7882),"")</f>
        <v>0</v>
      </c>
      <c r="I7882" s="1510" t="s">
        <v>5915</v>
      </c>
      <c r="J7882" s="1506" t="s">
        <v>6939</v>
      </c>
      <c r="K7882" s="4"/>
    </row>
    <row r="7883" spans="1:11" ht="15">
      <c r="A7883">
        <v>7824</v>
      </c>
      <c r="B7883" s="21">
        <f>'Revenues 10-15'!H123</f>
        <v>0</v>
      </c>
      <c r="D7883" s="4" t="s">
        <v>1423</v>
      </c>
      <c r="F7883" s="4"/>
      <c r="G7883" s="1" t="b">
        <f t="shared" ca="1" si="131"/>
        <v>1</v>
      </c>
      <c r="H7883" s="1505" cm="1">
        <f t="array" aca="1" ref="H7883" ca="1">IF(I7883&lt;&gt;"",INDIRECT("'"&amp;I7883&amp;"'!"&amp;J7883),"")</f>
        <v>0</v>
      </c>
      <c r="I7883" s="1510" t="s">
        <v>5915</v>
      </c>
      <c r="J7883" s="1506" t="s">
        <v>6940</v>
      </c>
      <c r="K7883" s="4"/>
    </row>
    <row r="7884" spans="1:11" ht="15">
      <c r="A7884">
        <v>7825</v>
      </c>
      <c r="B7884" s="21">
        <f>'PCTC-OEPP 37-39'!F94</f>
        <v>0</v>
      </c>
      <c r="D7884" s="4" t="s">
        <v>1422</v>
      </c>
      <c r="F7884" s="4"/>
      <c r="G7884" s="1" t="b">
        <f t="shared" ca="1" si="131"/>
        <v>1</v>
      </c>
      <c r="H7884" s="1505" cm="1">
        <f t="array" aca="1" ref="H7884" ca="1">IF(I7884&lt;&gt;"",INDIRECT("'"&amp;I7884&amp;"'!"&amp;J7884),"")</f>
        <v>0</v>
      </c>
      <c r="I7884" s="1510" t="s">
        <v>6289</v>
      </c>
      <c r="J7884" s="1506" t="s">
        <v>6941</v>
      </c>
      <c r="K7884" s="4"/>
    </row>
    <row r="7885" spans="1:11" ht="15">
      <c r="A7885">
        <v>7826</v>
      </c>
      <c r="B7885" s="21">
        <f>'PCTC-OEPP 37-39'!F95</f>
        <v>0</v>
      </c>
      <c r="D7885" s="4" t="s">
        <v>1422</v>
      </c>
      <c r="F7885" s="4"/>
      <c r="G7885" s="1" t="b">
        <f t="shared" ca="1" si="131"/>
        <v>1</v>
      </c>
      <c r="H7885" s="1505" cm="1">
        <f t="array" aca="1" ref="H7885" ca="1">IF(I7885&lt;&gt;"",INDIRECT("'"&amp;I7885&amp;"'!"&amp;J7885),"")</f>
        <v>0</v>
      </c>
      <c r="I7885" s="1510" t="s">
        <v>6289</v>
      </c>
      <c r="J7885" s="1506" t="s">
        <v>6942</v>
      </c>
      <c r="K7885" s="4"/>
    </row>
    <row r="7886" spans="1:11" ht="15">
      <c r="A7886">
        <v>7827</v>
      </c>
      <c r="B7886" s="21">
        <f>'Assets-Liab 5-6'!C45</f>
        <v>3263642</v>
      </c>
      <c r="D7886" s="4" t="s">
        <v>1516</v>
      </c>
      <c r="F7886" s="4"/>
      <c r="G7886" s="1" t="b">
        <f t="shared" ca="1" si="131"/>
        <v>1</v>
      </c>
      <c r="H7886" s="1505" cm="1">
        <f t="array" aca="1" ref="H7886" ca="1">IF(I7886&lt;&gt;"",INDIRECT("'"&amp;I7886&amp;"'!"&amp;J7886),"")</f>
        <v>3263642</v>
      </c>
      <c r="I7886" s="1510" t="s">
        <v>4916</v>
      </c>
      <c r="J7886" s="1506" t="s">
        <v>6943</v>
      </c>
      <c r="K7886" s="4"/>
    </row>
    <row r="7887" spans="1:11" ht="15">
      <c r="A7887">
        <v>7828</v>
      </c>
      <c r="B7887" s="21">
        <f>'Assets-Liab 5-6'!C46</f>
        <v>3263642</v>
      </c>
      <c r="D7887" s="4" t="s">
        <v>1516</v>
      </c>
      <c r="F7887" s="4"/>
      <c r="G7887" s="1" t="b">
        <f t="shared" ca="1" si="131"/>
        <v>1</v>
      </c>
      <c r="H7887" s="1505" cm="1">
        <f t="array" aca="1" ref="H7887" ca="1">IF(I7887&lt;&gt;"",INDIRECT("'"&amp;I7887&amp;"'!"&amp;J7887),"")</f>
        <v>3263642</v>
      </c>
      <c r="I7887" s="1510" t="s">
        <v>4916</v>
      </c>
      <c r="J7887" s="1506" t="s">
        <v>5008</v>
      </c>
      <c r="K7887" s="4"/>
    </row>
    <row r="7888" spans="1:11" ht="15">
      <c r="A7888">
        <v>7829</v>
      </c>
      <c r="B7888" s="21">
        <f>'Assets-Liab 5-6'!C53</f>
        <v>504859583</v>
      </c>
      <c r="D7888" s="4" t="s">
        <v>1516</v>
      </c>
      <c r="F7888" s="4"/>
      <c r="G7888" s="1" t="b">
        <f t="shared" ca="1" si="131"/>
        <v>1</v>
      </c>
      <c r="H7888" s="1505" cm="1">
        <f t="array" aca="1" ref="H7888" ca="1">IF(I7888&lt;&gt;"",INDIRECT("'"&amp;I7888&amp;"'!"&amp;J7888),"")</f>
        <v>504859583</v>
      </c>
      <c r="I7888" s="1510" t="s">
        <v>4916</v>
      </c>
      <c r="J7888" s="1506" t="s">
        <v>5648</v>
      </c>
      <c r="K7888" s="4"/>
    </row>
    <row r="7889" spans="1:11" ht="15">
      <c r="A7889">
        <v>7830</v>
      </c>
      <c r="B7889" s="21">
        <f>'Assets-Liab 5-6'!D53</f>
        <v>36202798</v>
      </c>
      <c r="D7889" s="4" t="s">
        <v>1516</v>
      </c>
      <c r="F7889" s="4"/>
      <c r="G7889" s="1" t="b">
        <f t="shared" ca="1" si="131"/>
        <v>1</v>
      </c>
      <c r="H7889" s="1505" cm="1">
        <f t="array" aca="1" ref="H7889" ca="1">IF(I7889&lt;&gt;"",INDIRECT("'"&amp;I7889&amp;"'!"&amp;J7889),"")</f>
        <v>36202798</v>
      </c>
      <c r="I7889" s="1510" t="s">
        <v>4916</v>
      </c>
      <c r="J7889" s="1506" t="s">
        <v>5649</v>
      </c>
      <c r="K7889" s="4"/>
    </row>
    <row r="7890" spans="1:11" ht="15">
      <c r="A7890">
        <v>7831</v>
      </c>
      <c r="B7890" s="21">
        <f>'Assets-Liab 5-6'!E53</f>
        <v>41973425</v>
      </c>
      <c r="D7890" s="4" t="s">
        <v>1516</v>
      </c>
      <c r="F7890" s="4"/>
      <c r="G7890" s="1" t="b">
        <f t="shared" ca="1" si="131"/>
        <v>1</v>
      </c>
      <c r="H7890" s="1505" cm="1">
        <f t="array" aca="1" ref="H7890" ca="1">IF(I7890&lt;&gt;"",INDIRECT("'"&amp;I7890&amp;"'!"&amp;J7890),"")</f>
        <v>41973425</v>
      </c>
      <c r="I7890" s="1510" t="s">
        <v>4916</v>
      </c>
      <c r="J7890" s="1506" t="s">
        <v>5650</v>
      </c>
      <c r="K7890" s="4"/>
    </row>
    <row r="7891" spans="1:11" ht="15">
      <c r="A7891">
        <v>7832</v>
      </c>
      <c r="B7891" s="21">
        <f>'Assets-Liab 5-6'!F53</f>
        <v>48538181</v>
      </c>
      <c r="D7891" s="4" t="s">
        <v>1516</v>
      </c>
      <c r="F7891" s="4"/>
      <c r="G7891" s="1" t="b">
        <f t="shared" ca="1" si="131"/>
        <v>1</v>
      </c>
      <c r="H7891" s="1505" cm="1">
        <f t="array" aca="1" ref="H7891" ca="1">IF(I7891&lt;&gt;"",INDIRECT("'"&amp;I7891&amp;"'!"&amp;J7891),"")</f>
        <v>48538181</v>
      </c>
      <c r="I7891" s="1510" t="s">
        <v>4916</v>
      </c>
      <c r="J7891" s="1506" t="s">
        <v>5651</v>
      </c>
      <c r="K7891" s="4"/>
    </row>
    <row r="7892" spans="1:11" ht="15">
      <c r="A7892">
        <v>7833</v>
      </c>
      <c r="B7892" s="21">
        <f>'Assets-Liab 5-6'!G53</f>
        <v>21195734</v>
      </c>
      <c r="D7892" s="4" t="s">
        <v>1516</v>
      </c>
      <c r="F7892" s="4"/>
      <c r="G7892" s="1" t="b">
        <f t="shared" ca="1" si="131"/>
        <v>1</v>
      </c>
      <c r="H7892" s="1505" cm="1">
        <f t="array" aca="1" ref="H7892" ca="1">IF(I7892&lt;&gt;"",INDIRECT("'"&amp;I7892&amp;"'!"&amp;J7892),"")</f>
        <v>21195734</v>
      </c>
      <c r="I7892" s="1510" t="s">
        <v>4916</v>
      </c>
      <c r="J7892" s="1506" t="s">
        <v>5652</v>
      </c>
      <c r="K7892" s="4"/>
    </row>
    <row r="7893" spans="1:11" ht="15">
      <c r="A7893">
        <v>7834</v>
      </c>
      <c r="B7893" s="21">
        <f>'Assets-Liab 5-6'!H53</f>
        <v>49149390</v>
      </c>
      <c r="D7893" s="4" t="s">
        <v>1516</v>
      </c>
      <c r="F7893" s="4"/>
      <c r="G7893" s="1" t="b">
        <f t="shared" ca="1" si="131"/>
        <v>1</v>
      </c>
      <c r="H7893" s="1505" cm="1">
        <f t="array" aca="1" ref="H7893" ca="1">IF(I7893&lt;&gt;"",INDIRECT("'"&amp;I7893&amp;"'!"&amp;J7893),"")</f>
        <v>49149390</v>
      </c>
      <c r="I7893" s="1510" t="s">
        <v>4916</v>
      </c>
      <c r="J7893" s="1506" t="s">
        <v>5653</v>
      </c>
      <c r="K7893" s="4"/>
    </row>
    <row r="7894" spans="1:11" ht="15">
      <c r="A7894">
        <v>7835</v>
      </c>
      <c r="B7894" s="21">
        <f>'Assets-Liab 5-6'!I53</f>
        <v>110888201</v>
      </c>
      <c r="D7894" s="4" t="s">
        <v>1516</v>
      </c>
      <c r="F7894" s="4"/>
      <c r="G7894" s="1" t="b">
        <f t="shared" ca="1" si="131"/>
        <v>1</v>
      </c>
      <c r="H7894" s="1505" cm="1">
        <f t="array" aca="1" ref="H7894" ca="1">IF(I7894&lt;&gt;"",INDIRECT("'"&amp;I7894&amp;"'!"&amp;J7894),"")</f>
        <v>110888201</v>
      </c>
      <c r="I7894" s="1510" t="s">
        <v>4916</v>
      </c>
      <c r="J7894" s="1506" t="s">
        <v>6650</v>
      </c>
      <c r="K7894" s="4"/>
    </row>
    <row r="7895" spans="1:11" ht="15">
      <c r="A7895">
        <v>7836</v>
      </c>
      <c r="B7895" s="21">
        <f>'Assets-Liab 5-6'!J53</f>
        <v>3246025</v>
      </c>
      <c r="D7895" s="4" t="s">
        <v>1516</v>
      </c>
      <c r="F7895" s="4"/>
      <c r="G7895" s="1" t="b">
        <f t="shared" ca="1" si="131"/>
        <v>1</v>
      </c>
      <c r="H7895" s="1505" cm="1">
        <f t="array" aca="1" ref="H7895" ca="1">IF(I7895&lt;&gt;"",INDIRECT("'"&amp;I7895&amp;"'!"&amp;J7895),"")</f>
        <v>3246025</v>
      </c>
      <c r="I7895" s="1510" t="s">
        <v>4916</v>
      </c>
      <c r="J7895" s="1506" t="s">
        <v>6651</v>
      </c>
      <c r="K7895" s="4"/>
    </row>
    <row r="7896" spans="1:11" ht="15">
      <c r="A7896">
        <v>7837</v>
      </c>
      <c r="B7896" s="21">
        <f>'Assets-Liab 5-6'!K53</f>
        <v>16243549</v>
      </c>
      <c r="D7896" s="4" t="s">
        <v>1516</v>
      </c>
      <c r="F7896" s="4"/>
      <c r="G7896" s="1" t="b">
        <f t="shared" ca="1" si="131"/>
        <v>1</v>
      </c>
      <c r="H7896" s="1505" cm="1">
        <f t="array" aca="1" ref="H7896" ca="1">IF(I7896&lt;&gt;"",INDIRECT("'"&amp;I7896&amp;"'!"&amp;J7896),"")</f>
        <v>16243549</v>
      </c>
      <c r="I7896" s="1510" t="s">
        <v>4916</v>
      </c>
      <c r="J7896" s="1506" t="s">
        <v>5654</v>
      </c>
      <c r="K7896" s="4"/>
    </row>
    <row r="7897" spans="1:11" ht="15">
      <c r="A7897">
        <v>7838</v>
      </c>
      <c r="B7897" s="21">
        <f>'Assets-Liab 5-6'!L53</f>
        <v>0</v>
      </c>
      <c r="D7897" s="4" t="s">
        <v>1516</v>
      </c>
      <c r="F7897" s="4"/>
      <c r="G7897" s="1" t="b">
        <f t="shared" ca="1" si="131"/>
        <v>1</v>
      </c>
      <c r="H7897" s="1505" cm="1">
        <f t="array" aca="1" ref="H7897" ca="1">IF(I7897&lt;&gt;"",INDIRECT("'"&amp;I7897&amp;"'!"&amp;J7897),"")</f>
        <v>0</v>
      </c>
      <c r="I7897" s="1510" t="s">
        <v>4916</v>
      </c>
      <c r="J7897" s="1506" t="s">
        <v>6944</v>
      </c>
      <c r="K7897" s="4"/>
    </row>
    <row r="7898" spans="1:11" ht="15">
      <c r="A7898">
        <v>7839</v>
      </c>
      <c r="B7898" s="21">
        <f>'Assets-Liab 5-6'!M54</f>
        <v>448557810</v>
      </c>
      <c r="D7898" s="4" t="s">
        <v>1516</v>
      </c>
      <c r="F7898" s="4"/>
      <c r="G7898" s="1" t="b">
        <f t="shared" ca="1" si="131"/>
        <v>1</v>
      </c>
      <c r="H7898" s="1505" cm="1">
        <f t="array" aca="1" ref="H7898" ca="1">IF(I7898&lt;&gt;"",INDIRECT("'"&amp;I7898&amp;"'!"&amp;J7898),"")</f>
        <v>448557810</v>
      </c>
      <c r="I7898" s="1510" t="s">
        <v>4916</v>
      </c>
      <c r="J7898" s="1506" t="s">
        <v>6945</v>
      </c>
      <c r="K7898" s="4"/>
    </row>
    <row r="7899" spans="1:11" ht="15">
      <c r="A7899">
        <v>7840</v>
      </c>
      <c r="B7899" s="21">
        <f>'Assets-Liab 5-6'!N54</f>
        <v>170615000</v>
      </c>
      <c r="D7899" s="4" t="s">
        <v>1516</v>
      </c>
      <c r="F7899" s="4"/>
      <c r="G7899" s="1" t="b">
        <f t="shared" ca="1" si="131"/>
        <v>1</v>
      </c>
      <c r="H7899" s="1505" cm="1">
        <f t="array" aca="1" ref="H7899" ca="1">IF(I7899&lt;&gt;"",INDIRECT("'"&amp;I7899&amp;"'!"&amp;J7899),"")</f>
        <v>170615000</v>
      </c>
      <c r="I7899" s="1510" t="s">
        <v>4916</v>
      </c>
      <c r="J7899" s="1506" t="s">
        <v>6946</v>
      </c>
      <c r="K7899" s="4"/>
    </row>
    <row r="7900" spans="1:11" ht="15">
      <c r="A7900">
        <v>7841</v>
      </c>
      <c r="B7900" s="21">
        <f>'Assets-Liab 5-6'!C56</f>
        <v>181196456</v>
      </c>
      <c r="D7900" s="4" t="s">
        <v>1516</v>
      </c>
      <c r="F7900" s="4"/>
      <c r="G7900" s="1" t="b">
        <f t="shared" ca="1" si="131"/>
        <v>1</v>
      </c>
      <c r="H7900" s="1505" cm="1">
        <f t="array" aca="1" ref="H7900" ca="1">IF(I7900&lt;&gt;"",INDIRECT("'"&amp;I7900&amp;"'!"&amp;J7900),"")</f>
        <v>181196456</v>
      </c>
      <c r="I7900" s="1510" t="s">
        <v>4916</v>
      </c>
      <c r="J7900" s="1506" t="s">
        <v>6852</v>
      </c>
      <c r="K7900" s="4"/>
    </row>
    <row r="7901" spans="1:11" ht="15">
      <c r="A7901">
        <v>7842</v>
      </c>
      <c r="B7901" s="21">
        <f>'Assets-Liab 5-6'!D56</f>
        <v>36302734</v>
      </c>
      <c r="D7901" s="4" t="s">
        <v>1516</v>
      </c>
      <c r="F7901" s="4"/>
      <c r="G7901" s="1" t="b">
        <f t="shared" ca="1" si="131"/>
        <v>1</v>
      </c>
      <c r="H7901" s="1505" cm="1">
        <f t="array" aca="1" ref="H7901" ca="1">IF(I7901&lt;&gt;"",INDIRECT("'"&amp;I7901&amp;"'!"&amp;J7901),"")</f>
        <v>36302734</v>
      </c>
      <c r="I7901" s="1510" t="s">
        <v>4916</v>
      </c>
      <c r="J7901" s="1506" t="s">
        <v>6853</v>
      </c>
      <c r="K7901" s="4"/>
    </row>
    <row r="7902" spans="1:11" ht="15">
      <c r="A7902">
        <v>7843</v>
      </c>
      <c r="B7902" s="21">
        <f>'Assets-Liab 5-6'!E56</f>
        <v>17234054</v>
      </c>
      <c r="D7902" s="4" t="s">
        <v>1516</v>
      </c>
      <c r="F7902" s="4"/>
      <c r="G7902" s="1" t="b">
        <f t="shared" ca="1" si="131"/>
        <v>1</v>
      </c>
      <c r="H7902" s="1505" cm="1">
        <f t="array" aca="1" ref="H7902" ca="1">IF(I7902&lt;&gt;"",INDIRECT("'"&amp;I7902&amp;"'!"&amp;J7902),"")</f>
        <v>17234054</v>
      </c>
      <c r="I7902" s="1510" t="s">
        <v>4916</v>
      </c>
      <c r="J7902" s="1506" t="s">
        <v>6947</v>
      </c>
      <c r="K7902" s="4"/>
    </row>
    <row r="7903" spans="1:11" ht="15">
      <c r="A7903">
        <v>7844</v>
      </c>
      <c r="B7903" s="21">
        <f>'Assets-Liab 5-6'!F56</f>
        <v>21798353</v>
      </c>
      <c r="D7903" s="4" t="s">
        <v>1516</v>
      </c>
      <c r="F7903" s="4"/>
      <c r="G7903" s="1" t="b">
        <f t="shared" ca="1" si="131"/>
        <v>1</v>
      </c>
      <c r="H7903" s="1505" cm="1">
        <f t="array" aca="1" ref="H7903" ca="1">IF(I7903&lt;&gt;"",INDIRECT("'"&amp;I7903&amp;"'!"&amp;J7903),"")</f>
        <v>21798353</v>
      </c>
      <c r="I7903" s="1510" t="s">
        <v>4916</v>
      </c>
      <c r="J7903" s="1506" t="s">
        <v>6183</v>
      </c>
      <c r="K7903" s="4"/>
    </row>
    <row r="7904" spans="1:11" ht="15">
      <c r="A7904">
        <v>7845</v>
      </c>
      <c r="B7904" s="21">
        <f>'Assets-Liab 5-6'!G56</f>
        <v>4204973</v>
      </c>
      <c r="D7904" s="4" t="s">
        <v>1516</v>
      </c>
      <c r="F7904" s="4"/>
      <c r="G7904" s="1" t="b">
        <f t="shared" ref="G7904:G7967" ca="1" si="132">H7904=B7904</f>
        <v>1</v>
      </c>
      <c r="H7904" s="1505" cm="1">
        <f t="array" aca="1" ref="H7904" ca="1">IF(I7904&lt;&gt;"",INDIRECT("'"&amp;I7904&amp;"'!"&amp;J7904),"")</f>
        <v>4204973</v>
      </c>
      <c r="I7904" s="1510" t="s">
        <v>4916</v>
      </c>
      <c r="J7904" s="1506" t="s">
        <v>6948</v>
      </c>
      <c r="K7904" s="4"/>
    </row>
    <row r="7905" spans="1:11" ht="15">
      <c r="A7905">
        <v>7846</v>
      </c>
      <c r="B7905" s="21">
        <f>'Assets-Liab 5-6'!H56</f>
        <v>90754</v>
      </c>
      <c r="D7905" s="4" t="s">
        <v>1516</v>
      </c>
      <c r="F7905" s="4"/>
      <c r="G7905" s="1" t="b">
        <f t="shared" ca="1" si="132"/>
        <v>1</v>
      </c>
      <c r="H7905" s="1505" cm="1">
        <f t="array" aca="1" ref="H7905" ca="1">IF(I7905&lt;&gt;"",INDIRECT("'"&amp;I7905&amp;"'!"&amp;J7905),"")</f>
        <v>90754</v>
      </c>
      <c r="I7905" s="1510" t="s">
        <v>4916</v>
      </c>
      <c r="J7905" s="1506" t="s">
        <v>6854</v>
      </c>
      <c r="K7905" s="4"/>
    </row>
    <row r="7906" spans="1:11" ht="15">
      <c r="A7906">
        <v>7847</v>
      </c>
      <c r="B7906" s="21">
        <f>'Assets-Liab 5-6'!I56</f>
        <v>0</v>
      </c>
      <c r="D7906" s="4" t="s">
        <v>1516</v>
      </c>
      <c r="F7906" s="4"/>
      <c r="G7906" s="1" t="b">
        <f t="shared" ca="1" si="132"/>
        <v>1</v>
      </c>
      <c r="H7906" s="1505" cm="1">
        <f t="array" aca="1" ref="H7906" ca="1">IF(I7906&lt;&gt;"",INDIRECT("'"&amp;I7906&amp;"'!"&amp;J7906),"")</f>
        <v>0</v>
      </c>
      <c r="I7906" s="1510" t="s">
        <v>4916</v>
      </c>
      <c r="J7906" s="1506" t="s">
        <v>6949</v>
      </c>
      <c r="K7906" s="4"/>
    </row>
    <row r="7907" spans="1:11" ht="15">
      <c r="A7907">
        <v>7848</v>
      </c>
      <c r="B7907" s="21">
        <f>'Assets-Liab 5-6'!J56</f>
        <v>3583220</v>
      </c>
      <c r="D7907" s="4" t="s">
        <v>1516</v>
      </c>
      <c r="F7907" s="4"/>
      <c r="G7907" s="1" t="b">
        <f t="shared" ca="1" si="132"/>
        <v>1</v>
      </c>
      <c r="H7907" s="1505" cm="1">
        <f t="array" aca="1" ref="H7907" ca="1">IF(I7907&lt;&gt;"",INDIRECT("'"&amp;I7907&amp;"'!"&amp;J7907),"")</f>
        <v>3583220</v>
      </c>
      <c r="I7907" s="1510" t="s">
        <v>4916</v>
      </c>
      <c r="J7907" s="1506" t="s">
        <v>6950</v>
      </c>
      <c r="K7907" s="4"/>
    </row>
    <row r="7908" spans="1:11" ht="15">
      <c r="A7908">
        <v>7849</v>
      </c>
      <c r="B7908" s="21">
        <f>'Assets-Liab 5-6'!K56</f>
        <v>2868777</v>
      </c>
      <c r="D7908" s="4" t="s">
        <v>1516</v>
      </c>
      <c r="F7908" s="4"/>
      <c r="G7908" s="1" t="b">
        <f t="shared" ca="1" si="132"/>
        <v>1</v>
      </c>
      <c r="H7908" s="1505" cm="1">
        <f t="array" aca="1" ref="H7908" ca="1">IF(I7908&lt;&gt;"",INDIRECT("'"&amp;I7908&amp;"'!"&amp;J7908),"")</f>
        <v>2868777</v>
      </c>
      <c r="I7908" s="1510" t="s">
        <v>4916</v>
      </c>
      <c r="J7908" s="1506" t="s">
        <v>6951</v>
      </c>
      <c r="K7908" s="4"/>
    </row>
    <row r="7909" spans="1:11" ht="15">
      <c r="A7909">
        <v>7850</v>
      </c>
      <c r="B7909" s="21">
        <f>'Assets-Liab 5-6'!L56</f>
        <v>0</v>
      </c>
      <c r="D7909" s="4" t="s">
        <v>1516</v>
      </c>
      <c r="F7909" s="4"/>
      <c r="G7909" s="1" t="b">
        <f t="shared" ca="1" si="132"/>
        <v>1</v>
      </c>
      <c r="H7909" s="1505" cm="1">
        <f t="array" aca="1" ref="H7909" ca="1">IF(I7909&lt;&gt;"",INDIRECT("'"&amp;I7909&amp;"'!"&amp;J7909),"")</f>
        <v>0</v>
      </c>
      <c r="I7909" s="1510" t="s">
        <v>4916</v>
      </c>
      <c r="J7909" s="1506" t="s">
        <v>6952</v>
      </c>
      <c r="K7909" s="4"/>
    </row>
    <row r="7910" spans="1:11" ht="15">
      <c r="A7910">
        <v>7851</v>
      </c>
      <c r="B7910" s="21">
        <f>'Assets-Liab 5-6'!N58</f>
        <v>170615000</v>
      </c>
      <c r="D7910" s="4" t="s">
        <v>1516</v>
      </c>
      <c r="F7910" s="4"/>
      <c r="G7910" s="1" t="b">
        <f t="shared" ca="1" si="132"/>
        <v>1</v>
      </c>
      <c r="H7910" s="1505" cm="1">
        <f t="array" aca="1" ref="H7910" ca="1">IF(I7910&lt;&gt;"",INDIRECT("'"&amp;I7910&amp;"'!"&amp;J7910),"")</f>
        <v>170615000</v>
      </c>
      <c r="I7910" s="1510" t="s">
        <v>4916</v>
      </c>
      <c r="J7910" s="1506" t="s">
        <v>6953</v>
      </c>
      <c r="K7910" s="4"/>
    </row>
    <row r="7911" spans="1:11" ht="15">
      <c r="A7911">
        <v>7852</v>
      </c>
      <c r="B7911" s="21">
        <f>'Assets-Liab 5-6'!C59</f>
        <v>6919676</v>
      </c>
      <c r="D7911" s="4" t="s">
        <v>1516</v>
      </c>
      <c r="F7911" s="4"/>
      <c r="G7911" s="1" t="b">
        <f t="shared" ca="1" si="132"/>
        <v>1</v>
      </c>
      <c r="H7911" s="1505" cm="1">
        <f t="array" aca="1" ref="H7911" ca="1">IF(I7911&lt;&gt;"",INDIRECT("'"&amp;I7911&amp;"'!"&amp;J7911),"")</f>
        <v>6919676</v>
      </c>
      <c r="I7911" s="1510" t="s">
        <v>4916</v>
      </c>
      <c r="J7911" s="1506" t="s">
        <v>5017</v>
      </c>
      <c r="K7911" s="4"/>
    </row>
    <row r="7912" spans="1:11" ht="15">
      <c r="A7912">
        <v>7853</v>
      </c>
      <c r="B7912" s="21">
        <f>'Assets-Liab 5-6'!D59</f>
        <v>0</v>
      </c>
      <c r="D7912" s="4" t="s">
        <v>1516</v>
      </c>
      <c r="F7912" s="4"/>
      <c r="G7912" s="1" t="b">
        <f t="shared" ca="1" si="132"/>
        <v>1</v>
      </c>
      <c r="H7912" s="1505" cm="1">
        <f t="array" aca="1" ref="H7912" ca="1">IF(I7912&lt;&gt;"",INDIRECT("'"&amp;I7912&amp;"'!"&amp;J7912),"")</f>
        <v>0</v>
      </c>
      <c r="I7912" s="1510" t="s">
        <v>4916</v>
      </c>
      <c r="J7912" s="1506" t="s">
        <v>5053</v>
      </c>
      <c r="K7912" s="4"/>
    </row>
    <row r="7913" spans="1:11" ht="15">
      <c r="A7913">
        <v>7854</v>
      </c>
      <c r="B7913" s="21">
        <f>'Assets-Liab 5-6'!E59</f>
        <v>24739371</v>
      </c>
      <c r="D7913" s="4" t="s">
        <v>1516</v>
      </c>
      <c r="F7913" s="4"/>
      <c r="G7913" s="1" t="b">
        <f t="shared" ca="1" si="132"/>
        <v>1</v>
      </c>
      <c r="H7913" s="1505" cm="1">
        <f t="array" aca="1" ref="H7913" ca="1">IF(I7913&lt;&gt;"",INDIRECT("'"&amp;I7913&amp;"'!"&amp;J7913),"")</f>
        <v>24739371</v>
      </c>
      <c r="I7913" s="1510" t="s">
        <v>4916</v>
      </c>
      <c r="J7913" s="1506" t="s">
        <v>5089</v>
      </c>
      <c r="K7913" s="4"/>
    </row>
    <row r="7914" spans="1:11" ht="15">
      <c r="A7914">
        <v>7855</v>
      </c>
      <c r="B7914" s="21">
        <f>'Assets-Liab 5-6'!F59</f>
        <v>26739828</v>
      </c>
      <c r="D7914" s="4" t="s">
        <v>1516</v>
      </c>
      <c r="F7914" s="4"/>
      <c r="G7914" s="1" t="b">
        <f t="shared" ca="1" si="132"/>
        <v>1</v>
      </c>
      <c r="H7914" s="1505" cm="1">
        <f t="array" aca="1" ref="H7914" ca="1">IF(I7914&lt;&gt;"",INDIRECT("'"&amp;I7914&amp;"'!"&amp;J7914),"")</f>
        <v>26739828</v>
      </c>
      <c r="I7914" s="1510" t="s">
        <v>4916</v>
      </c>
      <c r="J7914" s="1506" t="s">
        <v>5125</v>
      </c>
      <c r="K7914" s="4"/>
    </row>
    <row r="7915" spans="1:11" ht="15">
      <c r="A7915">
        <v>7856</v>
      </c>
      <c r="B7915" s="21">
        <f>'Assets-Liab 5-6'!G59</f>
        <v>16990761</v>
      </c>
      <c r="D7915" s="4" t="s">
        <v>1516</v>
      </c>
      <c r="F7915" s="4"/>
      <c r="G7915" s="1" t="b">
        <f t="shared" ca="1" si="132"/>
        <v>1</v>
      </c>
      <c r="H7915" s="1505" cm="1">
        <f t="array" aca="1" ref="H7915" ca="1">IF(I7915&lt;&gt;"",INDIRECT("'"&amp;I7915&amp;"'!"&amp;J7915),"")</f>
        <v>16990761</v>
      </c>
      <c r="I7915" s="1510" t="s">
        <v>4916</v>
      </c>
      <c r="J7915" s="1506" t="s">
        <v>5161</v>
      </c>
      <c r="K7915" s="4"/>
    </row>
    <row r="7916" spans="1:11" ht="15">
      <c r="A7916">
        <v>7857</v>
      </c>
      <c r="B7916" s="21">
        <f>'Assets-Liab 5-6'!H59</f>
        <v>49058636</v>
      </c>
      <c r="D7916" s="4" t="s">
        <v>1516</v>
      </c>
      <c r="F7916" s="4"/>
      <c r="G7916" s="1" t="b">
        <f t="shared" ca="1" si="132"/>
        <v>1</v>
      </c>
      <c r="H7916" s="1505" cm="1">
        <f t="array" aca="1" ref="H7916" ca="1">IF(I7916&lt;&gt;"",INDIRECT("'"&amp;I7916&amp;"'!"&amp;J7916),"")</f>
        <v>49058636</v>
      </c>
      <c r="I7916" s="1510" t="s">
        <v>4916</v>
      </c>
      <c r="J7916" s="1506" t="s">
        <v>5197</v>
      </c>
      <c r="K7916" s="4"/>
    </row>
    <row r="7917" spans="1:11" ht="15">
      <c r="A7917">
        <v>7858</v>
      </c>
      <c r="B7917" s="21">
        <f>'Assets-Liab 5-6'!I59</f>
        <v>0</v>
      </c>
      <c r="D7917" s="4" t="s">
        <v>1516</v>
      </c>
      <c r="F7917" s="4"/>
      <c r="G7917" s="1" t="b">
        <f t="shared" ca="1" si="132"/>
        <v>1</v>
      </c>
      <c r="H7917" s="1505" cm="1">
        <f t="array" aca="1" ref="H7917" ca="1">IF(I7917&lt;&gt;"",INDIRECT("'"&amp;I7917&amp;"'!"&amp;J7917),"")</f>
        <v>0</v>
      </c>
      <c r="I7917" s="1510" t="s">
        <v>4916</v>
      </c>
      <c r="J7917" s="1506" t="s">
        <v>6663</v>
      </c>
      <c r="K7917" s="4"/>
    </row>
    <row r="7918" spans="1:11" ht="15">
      <c r="A7918">
        <v>7859</v>
      </c>
      <c r="B7918" s="21">
        <f>'Assets-Liab 5-6'!J59</f>
        <v>0</v>
      </c>
      <c r="D7918" s="4" t="s">
        <v>1516</v>
      </c>
      <c r="F7918" s="4"/>
      <c r="G7918" s="1" t="b">
        <f t="shared" ca="1" si="132"/>
        <v>1</v>
      </c>
      <c r="H7918" s="1505" cm="1">
        <f t="array" aca="1" ref="H7918" ca="1">IF(I7918&lt;&gt;"",INDIRECT("'"&amp;I7918&amp;"'!"&amp;J7918),"")</f>
        <v>0</v>
      </c>
      <c r="I7918" s="1510" t="s">
        <v>4916</v>
      </c>
      <c r="J7918" s="1506" t="s">
        <v>6664</v>
      </c>
      <c r="K7918" s="4"/>
    </row>
    <row r="7919" spans="1:11" ht="15">
      <c r="A7919">
        <v>7860</v>
      </c>
      <c r="B7919" s="21">
        <f>'Assets-Liab 5-6'!K59</f>
        <v>13374772</v>
      </c>
      <c r="D7919" s="4" t="s">
        <v>1516</v>
      </c>
      <c r="F7919" s="4"/>
      <c r="G7919" s="1" t="b">
        <f t="shared" ca="1" si="132"/>
        <v>1</v>
      </c>
      <c r="H7919" s="1505" cm="1">
        <f t="array" aca="1" ref="H7919" ca="1">IF(I7919&lt;&gt;"",INDIRECT("'"&amp;I7919&amp;"'!"&amp;J7919),"")</f>
        <v>13374772</v>
      </c>
      <c r="I7919" s="1510" t="s">
        <v>4916</v>
      </c>
      <c r="J7919" s="1506" t="s">
        <v>5244</v>
      </c>
      <c r="K7919" s="4"/>
    </row>
    <row r="7920" spans="1:11" ht="15">
      <c r="A7920">
        <v>7861</v>
      </c>
      <c r="B7920" s="21">
        <f>'Assets-Liab 5-6'!L59</f>
        <v>0</v>
      </c>
      <c r="D7920" s="4" t="s">
        <v>1516</v>
      </c>
      <c r="F7920" s="4"/>
      <c r="G7920" s="1" t="b">
        <f t="shared" ca="1" si="132"/>
        <v>1</v>
      </c>
      <c r="H7920" s="1505" cm="1">
        <f t="array" aca="1" ref="H7920" ca="1">IF(I7920&lt;&gt;"",INDIRECT("'"&amp;I7920&amp;"'!"&amp;J7920),"")</f>
        <v>0</v>
      </c>
      <c r="I7920" s="1510" t="s">
        <v>4916</v>
      </c>
      <c r="J7920" s="1506" t="s">
        <v>6954</v>
      </c>
      <c r="K7920" s="4"/>
    </row>
    <row r="7921" spans="1:11" ht="15">
      <c r="A7921">
        <v>7862</v>
      </c>
      <c r="B7921" s="21">
        <f>'Assets-Liab 5-6'!C60</f>
        <v>316743451</v>
      </c>
      <c r="D7921" s="4" t="s">
        <v>1516</v>
      </c>
      <c r="F7921" s="4"/>
      <c r="G7921" s="1" t="b">
        <f t="shared" ca="1" si="132"/>
        <v>1</v>
      </c>
      <c r="H7921" s="1505" cm="1">
        <f t="array" aca="1" ref="H7921" ca="1">IF(I7921&lt;&gt;"",INDIRECT("'"&amp;I7921&amp;"'!"&amp;J7921),"")</f>
        <v>316743451</v>
      </c>
      <c r="I7921" s="1510" t="s">
        <v>4916</v>
      </c>
      <c r="J7921" s="1506" t="s">
        <v>6855</v>
      </c>
      <c r="K7921" s="4"/>
    </row>
    <row r="7922" spans="1:11" ht="15">
      <c r="A7922">
        <v>7863</v>
      </c>
      <c r="B7922" s="21">
        <f>'Assets-Liab 5-6'!D60</f>
        <v>-99936</v>
      </c>
      <c r="D7922" s="4" t="s">
        <v>1516</v>
      </c>
      <c r="F7922" s="4"/>
      <c r="G7922" s="1" t="b">
        <f t="shared" ca="1" si="132"/>
        <v>1</v>
      </c>
      <c r="H7922" s="1505" cm="1">
        <f t="array" aca="1" ref="H7922" ca="1">IF(I7922&lt;&gt;"",INDIRECT("'"&amp;I7922&amp;"'!"&amp;J7922),"")</f>
        <v>-99936</v>
      </c>
      <c r="I7922" s="1510" t="s">
        <v>4916</v>
      </c>
      <c r="J7922" s="1506" t="s">
        <v>6856</v>
      </c>
      <c r="K7922" s="4"/>
    </row>
    <row r="7923" spans="1:11" ht="15">
      <c r="A7923">
        <v>7864</v>
      </c>
      <c r="B7923" s="21">
        <f>'Assets-Liab 5-6'!E60</f>
        <v>0</v>
      </c>
      <c r="D7923" s="4" t="s">
        <v>1516</v>
      </c>
      <c r="F7923" s="4"/>
      <c r="G7923" s="1" t="b">
        <f t="shared" ca="1" si="132"/>
        <v>1</v>
      </c>
      <c r="H7923" s="1505" cm="1">
        <f t="array" aca="1" ref="H7923" ca="1">IF(I7923&lt;&gt;"",INDIRECT("'"&amp;I7923&amp;"'!"&amp;J7923),"")</f>
        <v>0</v>
      </c>
      <c r="I7923" s="1510" t="s">
        <v>4916</v>
      </c>
      <c r="J7923" s="1506" t="s">
        <v>6955</v>
      </c>
      <c r="K7923" s="4"/>
    </row>
    <row r="7924" spans="1:11" ht="15">
      <c r="A7924">
        <v>7865</v>
      </c>
      <c r="B7924" s="21">
        <f>'Assets-Liab 5-6'!F60</f>
        <v>0</v>
      </c>
      <c r="D7924" s="4" t="s">
        <v>1516</v>
      </c>
      <c r="F7924" s="4"/>
      <c r="G7924" s="1" t="b">
        <f t="shared" ca="1" si="132"/>
        <v>1</v>
      </c>
      <c r="H7924" s="1505" cm="1">
        <f t="array" aca="1" ref="H7924" ca="1">IF(I7924&lt;&gt;"",INDIRECT("'"&amp;I7924&amp;"'!"&amp;J7924),"")</f>
        <v>0</v>
      </c>
      <c r="I7924" s="1510" t="s">
        <v>4916</v>
      </c>
      <c r="J7924" s="1506" t="s">
        <v>6184</v>
      </c>
      <c r="K7924" s="4"/>
    </row>
    <row r="7925" spans="1:11" ht="15">
      <c r="A7925">
        <v>7866</v>
      </c>
      <c r="B7925" s="21">
        <f>'Assets-Liab 5-6'!G60</f>
        <v>0</v>
      </c>
      <c r="D7925" s="4" t="s">
        <v>1516</v>
      </c>
      <c r="F7925" s="4"/>
      <c r="G7925" s="1" t="b">
        <f t="shared" ca="1" si="132"/>
        <v>1</v>
      </c>
      <c r="H7925" s="1505" cm="1">
        <f t="array" aca="1" ref="H7925" ca="1">IF(I7925&lt;&gt;"",INDIRECT("'"&amp;I7925&amp;"'!"&amp;J7925),"")</f>
        <v>0</v>
      </c>
      <c r="I7925" s="1510" t="s">
        <v>4916</v>
      </c>
      <c r="J7925" s="1506" t="s">
        <v>6956</v>
      </c>
      <c r="K7925" s="4"/>
    </row>
    <row r="7926" spans="1:11" ht="15">
      <c r="A7926">
        <v>7867</v>
      </c>
      <c r="B7926" s="21">
        <f>'Assets-Liab 5-6'!H60</f>
        <v>0</v>
      </c>
      <c r="D7926" s="4" t="s">
        <v>1516</v>
      </c>
      <c r="F7926" s="4"/>
      <c r="G7926" s="1" t="b">
        <f t="shared" ca="1" si="132"/>
        <v>1</v>
      </c>
      <c r="H7926" s="1505" cm="1">
        <f t="array" aca="1" ref="H7926" ca="1">IF(I7926&lt;&gt;"",INDIRECT("'"&amp;I7926&amp;"'!"&amp;J7926),"")</f>
        <v>0</v>
      </c>
      <c r="I7926" s="1510" t="s">
        <v>4916</v>
      </c>
      <c r="J7926" s="1506" t="s">
        <v>6857</v>
      </c>
      <c r="K7926" s="4"/>
    </row>
    <row r="7927" spans="1:11" ht="15">
      <c r="A7927">
        <v>7868</v>
      </c>
      <c r="B7927" s="21">
        <f>'Assets-Liab 5-6'!I60</f>
        <v>110888201</v>
      </c>
      <c r="D7927" s="4" t="s">
        <v>1516</v>
      </c>
      <c r="F7927" s="4"/>
      <c r="G7927" s="1" t="b">
        <f t="shared" ca="1" si="132"/>
        <v>1</v>
      </c>
      <c r="H7927" s="1505" cm="1">
        <f t="array" aca="1" ref="H7927" ca="1">IF(I7927&lt;&gt;"",INDIRECT("'"&amp;I7927&amp;"'!"&amp;J7927),"")</f>
        <v>110888201</v>
      </c>
      <c r="I7927" s="1510" t="s">
        <v>4916</v>
      </c>
      <c r="J7927" s="1506" t="s">
        <v>6957</v>
      </c>
      <c r="K7927" s="4"/>
    </row>
    <row r="7928" spans="1:11" ht="15">
      <c r="A7928">
        <v>7869</v>
      </c>
      <c r="B7928" s="21">
        <f>'Assets-Liab 5-6'!J60</f>
        <v>-337195</v>
      </c>
      <c r="D7928" s="4" t="s">
        <v>1516</v>
      </c>
      <c r="F7928" s="4"/>
      <c r="G7928" s="1" t="b">
        <f t="shared" ca="1" si="132"/>
        <v>1</v>
      </c>
      <c r="H7928" s="1505" cm="1">
        <f t="array" aca="1" ref="H7928" ca="1">IF(I7928&lt;&gt;"",INDIRECT("'"&amp;I7928&amp;"'!"&amp;J7928),"")</f>
        <v>-337195</v>
      </c>
      <c r="I7928" s="1510" t="s">
        <v>4916</v>
      </c>
      <c r="J7928" s="1506" t="s">
        <v>6958</v>
      </c>
      <c r="K7928" s="4"/>
    </row>
    <row r="7929" spans="1:11" ht="15">
      <c r="A7929">
        <v>7870</v>
      </c>
      <c r="B7929" s="21">
        <f>'Assets-Liab 5-6'!K60</f>
        <v>0</v>
      </c>
      <c r="D7929" s="4" t="s">
        <v>1516</v>
      </c>
      <c r="F7929" s="4"/>
      <c r="G7929" s="1" t="b">
        <f t="shared" ca="1" si="132"/>
        <v>1</v>
      </c>
      <c r="H7929" s="1505" cm="1">
        <f t="array" aca="1" ref="H7929" ca="1">IF(I7929&lt;&gt;"",INDIRECT("'"&amp;I7929&amp;"'!"&amp;J7929),"")</f>
        <v>0</v>
      </c>
      <c r="I7929" s="1510" t="s">
        <v>4916</v>
      </c>
      <c r="J7929" s="1506" t="s">
        <v>6959</v>
      </c>
      <c r="K7929" s="4"/>
    </row>
    <row r="7930" spans="1:11" ht="15">
      <c r="A7930">
        <v>7871</v>
      </c>
      <c r="B7930" s="21">
        <f>'Assets-Liab 5-6'!L60</f>
        <v>0</v>
      </c>
      <c r="D7930" s="4" t="s">
        <v>1516</v>
      </c>
      <c r="F7930" s="4"/>
      <c r="G7930" s="1" t="b">
        <f t="shared" ca="1" si="132"/>
        <v>1</v>
      </c>
      <c r="H7930" s="1505" cm="1">
        <f t="array" aca="1" ref="H7930" ca="1">IF(I7930&lt;&gt;"",INDIRECT("'"&amp;I7930&amp;"'!"&amp;J7930),"")</f>
        <v>0</v>
      </c>
      <c r="I7930" s="1510" t="s">
        <v>4916</v>
      </c>
      <c r="J7930" s="1506" t="s">
        <v>6960</v>
      </c>
      <c r="K7930" s="4"/>
    </row>
    <row r="7931" spans="1:11" ht="15">
      <c r="A7931">
        <v>7872</v>
      </c>
      <c r="B7931" s="21">
        <f>'Assets-Liab 5-6'!C62</f>
        <v>504859583</v>
      </c>
      <c r="D7931" s="4" t="s">
        <v>1516</v>
      </c>
      <c r="F7931" s="4"/>
      <c r="G7931" s="1" t="b">
        <f t="shared" ca="1" si="132"/>
        <v>1</v>
      </c>
      <c r="H7931" s="1505" cm="1">
        <f t="array" aca="1" ref="H7931" ca="1">IF(I7931&lt;&gt;"",INDIRECT("'"&amp;I7931&amp;"'!"&amp;J7931),"")</f>
        <v>504859583</v>
      </c>
      <c r="I7931" s="1510" t="s">
        <v>4916</v>
      </c>
      <c r="J7931" s="1506" t="s">
        <v>5019</v>
      </c>
      <c r="K7931" s="4"/>
    </row>
    <row r="7932" spans="1:11" ht="15">
      <c r="A7932">
        <v>7873</v>
      </c>
      <c r="B7932" s="21">
        <f>'Assets-Liab 5-6'!D62</f>
        <v>36202798</v>
      </c>
      <c r="D7932" s="4" t="s">
        <v>1516</v>
      </c>
      <c r="F7932" s="4"/>
      <c r="G7932" s="1" t="b">
        <f t="shared" ca="1" si="132"/>
        <v>1</v>
      </c>
      <c r="H7932" s="1505" cm="1">
        <f t="array" aca="1" ref="H7932" ca="1">IF(I7932&lt;&gt;"",INDIRECT("'"&amp;I7932&amp;"'!"&amp;J7932),"")</f>
        <v>36202798</v>
      </c>
      <c r="I7932" s="1510" t="s">
        <v>4916</v>
      </c>
      <c r="J7932" s="1506" t="s">
        <v>5055</v>
      </c>
      <c r="K7932" s="4"/>
    </row>
    <row r="7933" spans="1:11" ht="15">
      <c r="A7933">
        <v>7874</v>
      </c>
      <c r="B7933" s="21">
        <f>'Assets-Liab 5-6'!E62</f>
        <v>41973425</v>
      </c>
      <c r="D7933" s="4" t="s">
        <v>1516</v>
      </c>
      <c r="F7933" s="4"/>
      <c r="G7933" s="1" t="b">
        <f t="shared" ca="1" si="132"/>
        <v>1</v>
      </c>
      <c r="H7933" s="1505" cm="1">
        <f t="array" aca="1" ref="H7933" ca="1">IF(I7933&lt;&gt;"",INDIRECT("'"&amp;I7933&amp;"'!"&amp;J7933),"")</f>
        <v>41973425</v>
      </c>
      <c r="I7933" s="1510" t="s">
        <v>4916</v>
      </c>
      <c r="J7933" s="1506" t="s">
        <v>5091</v>
      </c>
      <c r="K7933" s="4"/>
    </row>
    <row r="7934" spans="1:11" ht="15">
      <c r="A7934">
        <v>7875</v>
      </c>
      <c r="B7934" s="21">
        <f>'Assets-Liab 5-6'!F62</f>
        <v>48538181</v>
      </c>
      <c r="D7934" s="4" t="s">
        <v>1516</v>
      </c>
      <c r="F7934" s="4"/>
      <c r="G7934" s="1" t="b">
        <f t="shared" ca="1" si="132"/>
        <v>1</v>
      </c>
      <c r="H7934" s="1505" cm="1">
        <f t="array" aca="1" ref="H7934" ca="1">IF(I7934&lt;&gt;"",INDIRECT("'"&amp;I7934&amp;"'!"&amp;J7934),"")</f>
        <v>48538181</v>
      </c>
      <c r="I7934" s="1510" t="s">
        <v>4916</v>
      </c>
      <c r="J7934" s="1506" t="s">
        <v>5127</v>
      </c>
      <c r="K7934" s="4"/>
    </row>
    <row r="7935" spans="1:11" ht="15">
      <c r="A7935">
        <v>7876</v>
      </c>
      <c r="B7935" s="21">
        <f>'Assets-Liab 5-6'!G62</f>
        <v>21195734</v>
      </c>
      <c r="D7935" s="4" t="s">
        <v>1516</v>
      </c>
      <c r="F7935" s="4"/>
      <c r="G7935" s="1" t="b">
        <f t="shared" ca="1" si="132"/>
        <v>1</v>
      </c>
      <c r="H7935" s="1505" cm="1">
        <f t="array" aca="1" ref="H7935" ca="1">IF(I7935&lt;&gt;"",INDIRECT("'"&amp;I7935&amp;"'!"&amp;J7935),"")</f>
        <v>21195734</v>
      </c>
      <c r="I7935" s="1510" t="s">
        <v>4916</v>
      </c>
      <c r="J7935" s="1506" t="s">
        <v>5163</v>
      </c>
      <c r="K7935" s="4"/>
    </row>
    <row r="7936" spans="1:11" ht="15">
      <c r="A7936">
        <v>7877</v>
      </c>
      <c r="B7936" s="21">
        <f>'Assets-Liab 5-6'!H62</f>
        <v>49149390</v>
      </c>
      <c r="D7936" s="4" t="s">
        <v>1516</v>
      </c>
      <c r="F7936" s="4"/>
      <c r="G7936" s="1" t="b">
        <f t="shared" ca="1" si="132"/>
        <v>1</v>
      </c>
      <c r="H7936" s="1505" cm="1">
        <f t="array" aca="1" ref="H7936" ca="1">IF(I7936&lt;&gt;"",INDIRECT("'"&amp;I7936&amp;"'!"&amp;J7936),"")</f>
        <v>49149390</v>
      </c>
      <c r="I7936" s="1510" t="s">
        <v>4916</v>
      </c>
      <c r="J7936" s="1506" t="s">
        <v>5199</v>
      </c>
      <c r="K7936" s="4"/>
    </row>
    <row r="7937" spans="1:11" ht="15">
      <c r="A7937">
        <v>7878</v>
      </c>
      <c r="B7937" s="21">
        <f>'Assets-Liab 5-6'!I62</f>
        <v>110888201</v>
      </c>
      <c r="D7937" s="4" t="s">
        <v>1516</v>
      </c>
      <c r="F7937" s="4"/>
      <c r="G7937" s="1" t="b">
        <f t="shared" ca="1" si="132"/>
        <v>1</v>
      </c>
      <c r="H7937" s="1505" cm="1">
        <f t="array" aca="1" ref="H7937" ca="1">IF(I7937&lt;&gt;"",INDIRECT("'"&amp;I7937&amp;"'!"&amp;J7937),"")</f>
        <v>110888201</v>
      </c>
      <c r="I7937" s="1510" t="s">
        <v>4916</v>
      </c>
      <c r="J7937" s="1506" t="s">
        <v>6667</v>
      </c>
      <c r="K7937" s="4"/>
    </row>
    <row r="7938" spans="1:11" ht="15">
      <c r="A7938">
        <v>7879</v>
      </c>
      <c r="B7938" s="21">
        <f>'Assets-Liab 5-6'!J62</f>
        <v>3246025</v>
      </c>
      <c r="D7938" s="4" t="s">
        <v>1516</v>
      </c>
      <c r="F7938" s="4"/>
      <c r="G7938" s="1" t="b">
        <f t="shared" ca="1" si="132"/>
        <v>1</v>
      </c>
      <c r="H7938" s="1505" cm="1">
        <f t="array" aca="1" ref="H7938" ca="1">IF(I7938&lt;&gt;"",INDIRECT("'"&amp;I7938&amp;"'!"&amp;J7938),"")</f>
        <v>3246025</v>
      </c>
      <c r="I7938" s="1510" t="s">
        <v>4916</v>
      </c>
      <c r="J7938" s="1506" t="s">
        <v>6668</v>
      </c>
      <c r="K7938" s="4"/>
    </row>
    <row r="7939" spans="1:11" ht="15">
      <c r="A7939">
        <v>7880</v>
      </c>
      <c r="B7939" s="21">
        <f>'Assets-Liab 5-6'!K62</f>
        <v>16243549</v>
      </c>
      <c r="D7939" s="4" t="s">
        <v>1516</v>
      </c>
      <c r="F7939" s="4"/>
      <c r="G7939" s="1" t="b">
        <f t="shared" ca="1" si="132"/>
        <v>1</v>
      </c>
      <c r="H7939" s="1505" cm="1">
        <f t="array" aca="1" ref="H7939" ca="1">IF(I7939&lt;&gt;"",INDIRECT("'"&amp;I7939&amp;"'!"&amp;J7939),"")</f>
        <v>16243549</v>
      </c>
      <c r="I7939" s="1510" t="s">
        <v>4916</v>
      </c>
      <c r="J7939" s="1506" t="s">
        <v>5246</v>
      </c>
      <c r="K7939" s="4"/>
    </row>
    <row r="7940" spans="1:11" ht="15">
      <c r="A7940">
        <v>7881</v>
      </c>
      <c r="B7940" s="21">
        <f>'Assets-Liab 5-6'!L62</f>
        <v>0</v>
      </c>
      <c r="D7940" s="4" t="s">
        <v>1516</v>
      </c>
      <c r="F7940" s="4"/>
      <c r="G7940" s="1" t="b">
        <f t="shared" ca="1" si="132"/>
        <v>1</v>
      </c>
      <c r="H7940" s="1505" cm="1">
        <f t="array" aca="1" ref="H7940" ca="1">IF(I7940&lt;&gt;"",INDIRECT("'"&amp;I7940&amp;"'!"&amp;J7940),"")</f>
        <v>0</v>
      </c>
      <c r="I7940" s="1510" t="s">
        <v>4916</v>
      </c>
      <c r="J7940" s="1506" t="s">
        <v>6961</v>
      </c>
      <c r="K7940" s="4"/>
    </row>
    <row r="7941" spans="1:11" ht="15">
      <c r="A7941">
        <v>7882</v>
      </c>
      <c r="B7941" s="21">
        <f>'Assets-Liab 5-6'!M62</f>
        <v>448557810</v>
      </c>
      <c r="D7941" s="4" t="s">
        <v>1516</v>
      </c>
      <c r="F7941" s="4"/>
      <c r="G7941" s="1" t="b">
        <f t="shared" ca="1" si="132"/>
        <v>1</v>
      </c>
      <c r="H7941" s="1505" cm="1">
        <f t="array" aca="1" ref="H7941" ca="1">IF(I7941&lt;&gt;"",INDIRECT("'"&amp;I7941&amp;"'!"&amp;J7941),"")</f>
        <v>448557810</v>
      </c>
      <c r="I7941" s="1510" t="s">
        <v>4916</v>
      </c>
      <c r="J7941" s="1506" t="s">
        <v>6962</v>
      </c>
      <c r="K7941" s="4"/>
    </row>
    <row r="7942" spans="1:11" ht="15">
      <c r="A7942">
        <v>7883</v>
      </c>
      <c r="B7942" s="21">
        <f>'Assets-Liab 5-6'!N62</f>
        <v>170615000</v>
      </c>
      <c r="D7942" s="4" t="s">
        <v>1516</v>
      </c>
      <c r="F7942" s="4"/>
      <c r="G7942" s="1" t="b">
        <f t="shared" ca="1" si="132"/>
        <v>1</v>
      </c>
      <c r="H7942" s="1505" cm="1">
        <f t="array" aca="1" ref="H7942" ca="1">IF(I7942&lt;&gt;"",INDIRECT("'"&amp;I7942&amp;"'!"&amp;J7942),"")</f>
        <v>170615000</v>
      </c>
      <c r="I7942" s="1510" t="s">
        <v>4916</v>
      </c>
      <c r="J7942" s="1506" t="s">
        <v>6963</v>
      </c>
      <c r="K7942" s="4"/>
    </row>
    <row r="7943" spans="1:11" ht="15">
      <c r="A7943">
        <v>7884</v>
      </c>
      <c r="B7943" s="21">
        <f>'Acct Summary 7-9'!C85</f>
        <v>3161384</v>
      </c>
      <c r="D7943" s="4" t="s">
        <v>1517</v>
      </c>
      <c r="F7943" s="4"/>
      <c r="G7943" s="1" t="b">
        <f t="shared" ca="1" si="132"/>
        <v>1</v>
      </c>
      <c r="H7943" s="1505" cm="1">
        <f t="array" aca="1" ref="H7943" ca="1">IF(I7943&lt;&gt;"",INDIRECT("'"&amp;I7943&amp;"'!"&amp;J7943),"")</f>
        <v>3161384</v>
      </c>
      <c r="I7943" s="1510" t="s">
        <v>4986</v>
      </c>
      <c r="J7943" s="1506" t="s">
        <v>6964</v>
      </c>
      <c r="K7943" s="4"/>
    </row>
    <row r="7944" spans="1:11" ht="15">
      <c r="A7944">
        <v>7885</v>
      </c>
      <c r="B7944" s="21">
        <f>'Acct Summary 7-9'!C87</f>
        <v>5093815</v>
      </c>
      <c r="D7944" s="4" t="s">
        <v>1517</v>
      </c>
      <c r="F7944" s="4"/>
      <c r="G7944" s="1" t="b">
        <f t="shared" ca="1" si="132"/>
        <v>1</v>
      </c>
      <c r="H7944" s="1505" cm="1">
        <f t="array" aca="1" ref="H7944" ca="1">IF(I7944&lt;&gt;"",INDIRECT("'"&amp;I7944&amp;"'!"&amp;J7944),"")</f>
        <v>5093815</v>
      </c>
      <c r="I7944" s="1510" t="s">
        <v>4986</v>
      </c>
      <c r="J7944" s="1506" t="s">
        <v>6057</v>
      </c>
      <c r="K7944" s="4"/>
    </row>
    <row r="7945" spans="1:11" ht="15">
      <c r="A7945">
        <v>7886</v>
      </c>
      <c r="B7945" s="21">
        <f>'Acct Summary 7-9'!C89</f>
        <v>4991557</v>
      </c>
      <c r="D7945" s="4" t="s">
        <v>1517</v>
      </c>
      <c r="F7945" s="4"/>
      <c r="G7945" s="1" t="b">
        <f t="shared" ca="1" si="132"/>
        <v>1</v>
      </c>
      <c r="H7945" s="1505" cm="1">
        <f t="array" aca="1" ref="H7945" ca="1">IF(I7945&lt;&gt;"",INDIRECT("'"&amp;I7945&amp;"'!"&amp;J7945),"")</f>
        <v>4991557</v>
      </c>
      <c r="I7945" s="1510" t="s">
        <v>4986</v>
      </c>
      <c r="J7945" s="1506" t="s">
        <v>6059</v>
      </c>
      <c r="K7945" s="4"/>
    </row>
    <row r="7946" spans="1:11" ht="15">
      <c r="A7946">
        <v>7887</v>
      </c>
      <c r="B7946" s="21">
        <f>'Acct Summary 7-9'!C90</f>
        <v>102258</v>
      </c>
      <c r="D7946" s="4" t="s">
        <v>1517</v>
      </c>
      <c r="F7946" s="4"/>
      <c r="G7946" s="1" t="b">
        <f t="shared" ca="1" si="132"/>
        <v>1</v>
      </c>
      <c r="H7946" s="1505" cm="1">
        <f t="array" aca="1" ref="H7946" ca="1">IF(I7946&lt;&gt;"",INDIRECT("'"&amp;I7946&amp;"'!"&amp;J7946),"")</f>
        <v>102258</v>
      </c>
      <c r="I7946" s="1510" t="s">
        <v>4986</v>
      </c>
      <c r="J7946" s="1506" t="s">
        <v>6060</v>
      </c>
      <c r="K7946" s="4"/>
    </row>
    <row r="7947" spans="1:11" ht="15">
      <c r="A7947">
        <v>7888</v>
      </c>
      <c r="B7947" s="21">
        <f>'Acct Summary 7-9'!C91</f>
        <v>3263642</v>
      </c>
      <c r="D7947" s="4" t="s">
        <v>1517</v>
      </c>
      <c r="F7947" s="4"/>
      <c r="G7947" s="1" t="b">
        <f t="shared" ca="1" si="132"/>
        <v>1</v>
      </c>
      <c r="H7947" s="1505" cm="1">
        <f t="array" aca="1" ref="H7947" ca="1">IF(I7947&lt;&gt;"",INDIRECT("'"&amp;I7947&amp;"'!"&amp;J7947),"")</f>
        <v>3263642</v>
      </c>
      <c r="I7947" s="1510" t="s">
        <v>4986</v>
      </c>
      <c r="J7947" s="1506" t="s">
        <v>6061</v>
      </c>
      <c r="K7947" s="4"/>
    </row>
    <row r="7948" spans="1:11" ht="15">
      <c r="A7948">
        <v>7889</v>
      </c>
      <c r="B7948" s="21">
        <f>'Acct Summary 7-9'!C94</f>
        <v>244688422</v>
      </c>
      <c r="D7948" s="4" t="s">
        <v>1517</v>
      </c>
      <c r="F7948" s="4"/>
      <c r="G7948" s="1" t="b">
        <f t="shared" ca="1" si="132"/>
        <v>1</v>
      </c>
      <c r="H7948" s="1505" cm="1">
        <f t="array" aca="1" ref="H7948" ca="1">IF(I7948&lt;&gt;"",INDIRECT("'"&amp;I7948&amp;"'!"&amp;J7948),"")</f>
        <v>244688422</v>
      </c>
      <c r="I7948" s="1510" t="s">
        <v>4986</v>
      </c>
      <c r="J7948" s="1506" t="s">
        <v>6064</v>
      </c>
      <c r="K7948" s="4"/>
    </row>
    <row r="7949" spans="1:11" ht="15">
      <c r="A7949">
        <v>7890</v>
      </c>
      <c r="B7949" s="21">
        <f>'Acct Summary 7-9'!C95</f>
        <v>0</v>
      </c>
      <c r="D7949" s="4" t="s">
        <v>1517</v>
      </c>
      <c r="F7949" s="4"/>
      <c r="G7949" s="1" t="b">
        <f t="shared" ca="1" si="132"/>
        <v>1</v>
      </c>
      <c r="H7949" s="1505" cm="1">
        <f t="array" aca="1" ref="H7949" ca="1">IF(I7949&lt;&gt;"",INDIRECT("'"&amp;I7949&amp;"'!"&amp;J7949),"")</f>
        <v>0</v>
      </c>
      <c r="I7949" s="1510" t="s">
        <v>4986</v>
      </c>
      <c r="J7949" s="1506" t="s">
        <v>6065</v>
      </c>
      <c r="K7949" s="4"/>
    </row>
    <row r="7950" spans="1:11" ht="15">
      <c r="A7950">
        <v>7891</v>
      </c>
      <c r="B7950" s="21">
        <f>'Acct Summary 7-9'!C96</f>
        <v>215824035</v>
      </c>
      <c r="D7950" s="4" t="s">
        <v>1517</v>
      </c>
      <c r="F7950" s="4"/>
      <c r="G7950" s="1" t="b">
        <f t="shared" ca="1" si="132"/>
        <v>1</v>
      </c>
      <c r="H7950" s="1505" cm="1">
        <f t="array" aca="1" ref="H7950" ca="1">IF(I7950&lt;&gt;"",INDIRECT("'"&amp;I7950&amp;"'!"&amp;J7950),"")</f>
        <v>215824035</v>
      </c>
      <c r="I7950" s="1510" t="s">
        <v>4986</v>
      </c>
      <c r="J7950" s="1506" t="s">
        <v>6965</v>
      </c>
      <c r="K7950" s="4"/>
    </row>
    <row r="7951" spans="1:11" ht="15">
      <c r="A7951">
        <v>7892</v>
      </c>
      <c r="B7951" s="21">
        <f>'Acct Summary 7-9'!C97</f>
        <v>103430767</v>
      </c>
      <c r="D7951" s="4" t="s">
        <v>1517</v>
      </c>
      <c r="F7951" s="4"/>
      <c r="G7951" s="1" t="b">
        <f t="shared" ca="1" si="132"/>
        <v>1</v>
      </c>
      <c r="H7951" s="1505" cm="1">
        <f t="array" aca="1" ref="H7951" ca="1">IF(I7951&lt;&gt;"",INDIRECT("'"&amp;I7951&amp;"'!"&amp;J7951),"")</f>
        <v>103430767</v>
      </c>
      <c r="I7951" s="1510" t="s">
        <v>4986</v>
      </c>
      <c r="J7951" s="1506" t="s">
        <v>6066</v>
      </c>
      <c r="K7951" s="4"/>
    </row>
    <row r="7952" spans="1:11" ht="15">
      <c r="A7952">
        <v>7893</v>
      </c>
      <c r="B7952" s="21">
        <f>'Acct Summary 7-9'!C98</f>
        <v>563943224</v>
      </c>
      <c r="D7952" s="4" t="s">
        <v>1517</v>
      </c>
      <c r="F7952" s="4"/>
      <c r="G7952" s="1" t="b">
        <f t="shared" ca="1" si="132"/>
        <v>1</v>
      </c>
      <c r="H7952" s="1505" cm="1">
        <f t="array" aca="1" ref="H7952" ca="1">IF(I7952&lt;&gt;"",INDIRECT("'"&amp;I7952&amp;"'!"&amp;J7952),"")</f>
        <v>563943224</v>
      </c>
      <c r="I7952" s="1510" t="s">
        <v>4986</v>
      </c>
      <c r="J7952" s="1506" t="s">
        <v>6067</v>
      </c>
      <c r="K7952" s="4"/>
    </row>
    <row r="7953" spans="1:11" ht="15">
      <c r="A7953">
        <v>7894</v>
      </c>
      <c r="B7953" s="21">
        <f>'Acct Summary 7-9'!C99</f>
        <v>136006153</v>
      </c>
      <c r="D7953" s="4" t="s">
        <v>1517</v>
      </c>
      <c r="F7953" s="4"/>
      <c r="G7953" s="1" t="b">
        <f t="shared" ca="1" si="132"/>
        <v>1</v>
      </c>
      <c r="H7953" s="1505" cm="1">
        <f t="array" aca="1" ref="H7953" ca="1">IF(I7953&lt;&gt;"",INDIRECT("'"&amp;I7953&amp;"'!"&amp;J7953),"")</f>
        <v>136006153</v>
      </c>
      <c r="I7953" s="1510" t="s">
        <v>4986</v>
      </c>
      <c r="J7953" s="1506" t="s">
        <v>6364</v>
      </c>
      <c r="K7953" s="4"/>
    </row>
    <row r="7954" spans="1:11" ht="15">
      <c r="A7954">
        <v>7895</v>
      </c>
      <c r="B7954" s="21">
        <f>'Acct Summary 7-9'!C100</f>
        <v>699949377</v>
      </c>
      <c r="D7954" s="4" t="s">
        <v>1517</v>
      </c>
      <c r="F7954" s="4"/>
      <c r="G7954" s="1" t="b">
        <f t="shared" ca="1" si="132"/>
        <v>1</v>
      </c>
      <c r="H7954" s="1505" cm="1">
        <f t="array" aca="1" ref="H7954" ca="1">IF(I7954&lt;&gt;"",INDIRECT("'"&amp;I7954&amp;"'!"&amp;J7954),"")</f>
        <v>699949377</v>
      </c>
      <c r="I7954" s="1510" t="s">
        <v>4986</v>
      </c>
      <c r="J7954" s="1506" t="s">
        <v>6068</v>
      </c>
      <c r="K7954" s="4"/>
    </row>
    <row r="7955" spans="1:11" ht="15">
      <c r="A7955">
        <v>7896</v>
      </c>
      <c r="B7955" s="21">
        <f>'Acct Summary 7-9'!C102</f>
        <v>323793569</v>
      </c>
      <c r="D7955" s="4" t="s">
        <v>1517</v>
      </c>
      <c r="F7955" s="4"/>
      <c r="G7955" s="1" t="b">
        <f t="shared" ca="1" si="132"/>
        <v>1</v>
      </c>
      <c r="H7955" s="1505" cm="1">
        <f t="array" aca="1" ref="H7955" ca="1">IF(I7955&lt;&gt;"",INDIRECT("'"&amp;I7955&amp;"'!"&amp;J7955),"")</f>
        <v>323793569</v>
      </c>
      <c r="I7955" s="1510" t="s">
        <v>4986</v>
      </c>
      <c r="J7955" s="1506" t="s">
        <v>6374</v>
      </c>
      <c r="K7955" s="4"/>
    </row>
    <row r="7956" spans="1:11" ht="15">
      <c r="A7956">
        <v>7897</v>
      </c>
      <c r="B7956" s="21">
        <f>'Acct Summary 7-9'!C103</f>
        <v>145207867</v>
      </c>
      <c r="D7956" s="4" t="s">
        <v>1517</v>
      </c>
      <c r="F7956" s="4"/>
      <c r="G7956" s="1" t="b">
        <f t="shared" ca="1" si="132"/>
        <v>1</v>
      </c>
      <c r="H7956" s="1505" cm="1">
        <f t="array" aca="1" ref="H7956" ca="1">IF(I7956&lt;&gt;"",INDIRECT("'"&amp;I7956&amp;"'!"&amp;J7956),"")</f>
        <v>145207867</v>
      </c>
      <c r="I7956" s="1510" t="s">
        <v>4986</v>
      </c>
      <c r="J7956" s="1506" t="s">
        <v>6383</v>
      </c>
      <c r="K7956" s="4"/>
    </row>
    <row r="7957" spans="1:11" ht="15">
      <c r="A7957">
        <v>7898</v>
      </c>
      <c r="B7957" s="21">
        <f>'Acct Summary 7-9'!C104</f>
        <v>1824635</v>
      </c>
      <c r="D7957" s="4" t="s">
        <v>1517</v>
      </c>
      <c r="F7957" s="4"/>
      <c r="G7957" s="1" t="b">
        <f t="shared" ca="1" si="132"/>
        <v>1</v>
      </c>
      <c r="H7957" s="1505" cm="1">
        <f t="array" aca="1" ref="H7957" ca="1">IF(I7957&lt;&gt;"",INDIRECT("'"&amp;I7957&amp;"'!"&amp;J7957),"")</f>
        <v>1824635</v>
      </c>
      <c r="I7957" s="1510" t="s">
        <v>4986</v>
      </c>
      <c r="J7957" s="1506" t="s">
        <v>6384</v>
      </c>
      <c r="K7957" s="4"/>
    </row>
    <row r="7958" spans="1:11" ht="15">
      <c r="A7958">
        <v>7899</v>
      </c>
      <c r="B7958" s="21">
        <f>'Acct Summary 7-9'!C105</f>
        <v>12157957</v>
      </c>
      <c r="D7958" s="4" t="s">
        <v>1517</v>
      </c>
      <c r="F7958" s="4"/>
      <c r="G7958" s="1" t="b">
        <f t="shared" ca="1" si="132"/>
        <v>1</v>
      </c>
      <c r="H7958" s="1505" cm="1">
        <f t="array" aca="1" ref="H7958" ca="1">IF(I7958&lt;&gt;"",INDIRECT("'"&amp;I7958&amp;"'!"&amp;J7958),"")</f>
        <v>12157957</v>
      </c>
      <c r="I7958" s="1510" t="s">
        <v>4986</v>
      </c>
      <c r="J7958" s="1506" t="s">
        <v>6966</v>
      </c>
      <c r="K7958" s="4"/>
    </row>
    <row r="7959" spans="1:11" ht="15">
      <c r="A7959">
        <v>7900</v>
      </c>
      <c r="B7959" s="21">
        <f>'Acct Summary 7-9'!C106</f>
        <v>1180915</v>
      </c>
      <c r="D7959" s="4" t="s">
        <v>1517</v>
      </c>
      <c r="F7959" s="4"/>
      <c r="G7959" s="1" t="b">
        <f t="shared" ca="1" si="132"/>
        <v>1</v>
      </c>
      <c r="H7959" s="1505" cm="1">
        <f t="array" aca="1" ref="H7959" ca="1">IF(I7959&lt;&gt;"",INDIRECT("'"&amp;I7959&amp;"'!"&amp;J7959),"")</f>
        <v>1180915</v>
      </c>
      <c r="I7959" s="1510" t="s">
        <v>4986</v>
      </c>
      <c r="J7959" s="1506" t="s">
        <v>6002</v>
      </c>
      <c r="K7959" s="4"/>
    </row>
    <row r="7960" spans="1:11" ht="15">
      <c r="A7960">
        <v>7901</v>
      </c>
      <c r="B7960" s="21">
        <f>'Acct Summary 7-9'!C107</f>
        <v>484164943</v>
      </c>
      <c r="D7960" s="4" t="s">
        <v>1517</v>
      </c>
      <c r="F7960" s="4"/>
      <c r="G7960" s="1" t="b">
        <f t="shared" ca="1" si="132"/>
        <v>1</v>
      </c>
      <c r="H7960" s="1505" cm="1">
        <f t="array" aca="1" ref="H7960" ca="1">IF(I7960&lt;&gt;"",INDIRECT("'"&amp;I7960&amp;"'!"&amp;J7960),"")</f>
        <v>484164943</v>
      </c>
      <c r="I7960" s="1510" t="s">
        <v>4986</v>
      </c>
      <c r="J7960" s="1506" t="s">
        <v>6070</v>
      </c>
      <c r="K7960" s="4"/>
    </row>
    <row r="7961" spans="1:11" ht="15">
      <c r="A7961">
        <v>7902</v>
      </c>
      <c r="B7961" s="21">
        <f>'Acct Summary 7-9'!C108</f>
        <v>136006153</v>
      </c>
      <c r="D7961" s="4" t="s">
        <v>1517</v>
      </c>
      <c r="F7961" s="4"/>
      <c r="G7961" s="1" t="b">
        <f t="shared" ca="1" si="132"/>
        <v>1</v>
      </c>
      <c r="H7961" s="1505" cm="1">
        <f t="array" aca="1" ref="H7961" ca="1">IF(I7961&lt;&gt;"",INDIRECT("'"&amp;I7961&amp;"'!"&amp;J7961),"")</f>
        <v>136006153</v>
      </c>
      <c r="I7961" s="1510" t="s">
        <v>4986</v>
      </c>
      <c r="J7961" s="1506" t="s">
        <v>6071</v>
      </c>
      <c r="K7961" s="4"/>
    </row>
    <row r="7962" spans="1:11" ht="15">
      <c r="A7962">
        <v>7903</v>
      </c>
      <c r="B7962" s="21">
        <f>'Acct Summary 7-9'!C109</f>
        <v>620171096</v>
      </c>
      <c r="D7962" s="4" t="s">
        <v>1517</v>
      </c>
      <c r="F7962" s="4"/>
      <c r="G7962" s="1" t="b">
        <f t="shared" ca="1" si="132"/>
        <v>1</v>
      </c>
      <c r="H7962" s="1505" cm="1">
        <f t="array" aca="1" ref="H7962" ca="1">IF(I7962&lt;&gt;"",INDIRECT("'"&amp;I7962&amp;"'!"&amp;J7962),"")</f>
        <v>620171096</v>
      </c>
      <c r="I7962" s="1510" t="s">
        <v>4986</v>
      </c>
      <c r="J7962" s="1506" t="s">
        <v>6072</v>
      </c>
      <c r="K7962" s="4"/>
    </row>
    <row r="7963" spans="1:11" ht="15">
      <c r="A7963">
        <v>7904</v>
      </c>
      <c r="B7963" s="21">
        <f>'Acct Summary 7-9'!C110</f>
        <v>79778281</v>
      </c>
      <c r="D7963" s="4" t="s">
        <v>1517</v>
      </c>
      <c r="F7963" s="4"/>
      <c r="G7963" s="1" t="b">
        <f t="shared" ca="1" si="132"/>
        <v>1</v>
      </c>
      <c r="H7963" s="1505" cm="1">
        <f t="array" aca="1" ref="H7963" ca="1">IF(I7963&lt;&gt;"",INDIRECT("'"&amp;I7963&amp;"'!"&amp;J7963),"")</f>
        <v>79778281</v>
      </c>
      <c r="I7963" s="1510" t="s">
        <v>4986</v>
      </c>
      <c r="J7963" s="1506" t="s">
        <v>6073</v>
      </c>
      <c r="K7963" s="4"/>
    </row>
    <row r="7964" spans="1:11" ht="15">
      <c r="A7964">
        <v>7905</v>
      </c>
      <c r="B7964" s="21">
        <f>'Acct Summary 7-9'!C113</f>
        <v>2382307</v>
      </c>
      <c r="D7964" s="4" t="s">
        <v>1517</v>
      </c>
      <c r="F7964" s="4"/>
      <c r="G7964" s="1" t="b">
        <f t="shared" ca="1" si="132"/>
        <v>1</v>
      </c>
      <c r="H7964" s="1505" cm="1">
        <f t="array" aca="1" ref="H7964" ca="1">IF(I7964&lt;&gt;"",INDIRECT("'"&amp;I7964&amp;"'!"&amp;J7964),"")</f>
        <v>2382307</v>
      </c>
      <c r="I7964" s="1510" t="s">
        <v>4986</v>
      </c>
      <c r="J7964" s="1506" t="s">
        <v>6967</v>
      </c>
      <c r="K7964" s="4"/>
    </row>
    <row r="7965" spans="1:11" ht="15">
      <c r="A7965">
        <v>7906</v>
      </c>
      <c r="B7965" s="21">
        <f>'Acct Summary 7-9'!C115</f>
        <v>0</v>
      </c>
      <c r="D7965" s="4" t="s">
        <v>1517</v>
      </c>
      <c r="F7965" s="4"/>
      <c r="G7965" s="1" t="b">
        <f t="shared" ca="1" si="132"/>
        <v>1</v>
      </c>
      <c r="H7965" s="1505" cm="1">
        <f t="array" aca="1" ref="H7965" ca="1">IF(I7965&lt;&gt;"",INDIRECT("'"&amp;I7965&amp;"'!"&amp;J7965),"")</f>
        <v>0</v>
      </c>
      <c r="I7965" s="1510" t="s">
        <v>4986</v>
      </c>
      <c r="J7965" s="1506" t="s">
        <v>6076</v>
      </c>
      <c r="K7965" s="4"/>
    </row>
    <row r="7966" spans="1:11" ht="15">
      <c r="A7966">
        <v>7907</v>
      </c>
      <c r="B7966" s="21">
        <f>'Acct Summary 7-9'!C116</f>
        <v>2382307</v>
      </c>
      <c r="D7966" s="4" t="s">
        <v>1517</v>
      </c>
      <c r="F7966" s="4"/>
      <c r="G7966" s="1" t="b">
        <f t="shared" ca="1" si="132"/>
        <v>1</v>
      </c>
      <c r="H7966" s="1505" cm="1">
        <f t="array" aca="1" ref="H7966" ca="1">IF(I7966&lt;&gt;"",INDIRECT("'"&amp;I7966&amp;"'!"&amp;J7966),"")</f>
        <v>2382307</v>
      </c>
      <c r="I7966" s="1510" t="s">
        <v>4986</v>
      </c>
      <c r="J7966" s="1506" t="s">
        <v>5034</v>
      </c>
      <c r="K7966" s="4"/>
    </row>
    <row r="7967" spans="1:11" ht="15">
      <c r="A7967">
        <v>7908</v>
      </c>
      <c r="B7967" s="21">
        <f>'Acct Summary 7-9'!C117</f>
        <v>323663127</v>
      </c>
      <c r="D7967" s="4" t="s">
        <v>1517</v>
      </c>
      <c r="F7967" s="4"/>
      <c r="G7967" s="1" t="b">
        <f t="shared" ca="1" si="132"/>
        <v>1</v>
      </c>
      <c r="H7967" s="1505" cm="1">
        <f t="array" aca="1" ref="H7967" ca="1">IF(I7967&lt;&gt;"",INDIRECT("'"&amp;I7967&amp;"'!"&amp;J7967),"")</f>
        <v>323663127</v>
      </c>
      <c r="I7967" s="1510" t="s">
        <v>4986</v>
      </c>
      <c r="J7967" s="1506" t="s">
        <v>6077</v>
      </c>
      <c r="K7967" s="4"/>
    </row>
    <row r="7968" spans="1:11" ht="15">
      <c r="A7968">
        <v>7909</v>
      </c>
      <c r="B7968" s="21">
        <f>'Acct Summary 7-9'!D94</f>
        <v>42135298</v>
      </c>
      <c r="D7968" s="4" t="s">
        <v>1517</v>
      </c>
      <c r="F7968" s="4"/>
      <c r="G7968" s="1" t="b">
        <f t="shared" ref="G7968:G8031" ca="1" si="133">H7968=B7968</f>
        <v>1</v>
      </c>
      <c r="H7968" s="1505" cm="1">
        <f t="array" aca="1" ref="H7968" ca="1">IF(I7968&lt;&gt;"",INDIRECT("'"&amp;I7968&amp;"'!"&amp;J7968),"")</f>
        <v>42135298</v>
      </c>
      <c r="I7968" s="1510" t="s">
        <v>4986</v>
      </c>
      <c r="J7968" s="1506" t="s">
        <v>6968</v>
      </c>
      <c r="K7968" s="4"/>
    </row>
    <row r="7969" spans="1:11" ht="15">
      <c r="A7969">
        <v>7910</v>
      </c>
      <c r="B7969" s="21">
        <f>'Acct Summary 7-9'!D95</f>
        <v>0</v>
      </c>
      <c r="D7969" s="4" t="s">
        <v>1517</v>
      </c>
      <c r="F7969" s="4"/>
      <c r="G7969" s="1" t="b">
        <f t="shared" ca="1" si="133"/>
        <v>1</v>
      </c>
      <c r="H7969" s="1505" cm="1">
        <f t="array" aca="1" ref="H7969" ca="1">IF(I7969&lt;&gt;"",INDIRECT("'"&amp;I7969&amp;"'!"&amp;J7969),"")</f>
        <v>0</v>
      </c>
      <c r="I7969" s="1510" t="s">
        <v>4986</v>
      </c>
      <c r="J7969" s="1506" t="s">
        <v>6969</v>
      </c>
      <c r="K7969" s="4"/>
    </row>
    <row r="7970" spans="1:11" ht="15">
      <c r="A7970">
        <v>7911</v>
      </c>
      <c r="B7970" s="21">
        <f>'Acct Summary 7-9'!D96</f>
        <v>44777063</v>
      </c>
      <c r="D7970" s="4" t="s">
        <v>1517</v>
      </c>
      <c r="F7970" s="4"/>
      <c r="G7970" s="1" t="b">
        <f t="shared" ca="1" si="133"/>
        <v>1</v>
      </c>
      <c r="H7970" s="1505" cm="1">
        <f t="array" aca="1" ref="H7970" ca="1">IF(I7970&lt;&gt;"",INDIRECT("'"&amp;I7970&amp;"'!"&amp;J7970),"")</f>
        <v>44777063</v>
      </c>
      <c r="I7970" s="1510" t="s">
        <v>4986</v>
      </c>
      <c r="J7970" s="1506" t="s">
        <v>6970</v>
      </c>
      <c r="K7970" s="4"/>
    </row>
    <row r="7971" spans="1:11" ht="15">
      <c r="A7971">
        <v>7912</v>
      </c>
      <c r="B7971" s="21">
        <f>'Acct Summary 7-9'!D97</f>
        <v>0</v>
      </c>
      <c r="D7971" s="4" t="s">
        <v>1517</v>
      </c>
      <c r="F7971" s="4"/>
      <c r="G7971" s="1" t="b">
        <f t="shared" ca="1" si="133"/>
        <v>1</v>
      </c>
      <c r="H7971" s="1505" cm="1">
        <f t="array" aca="1" ref="H7971" ca="1">IF(I7971&lt;&gt;"",INDIRECT("'"&amp;I7971&amp;"'!"&amp;J7971),"")</f>
        <v>0</v>
      </c>
      <c r="I7971" s="1510" t="s">
        <v>4986</v>
      </c>
      <c r="J7971" s="1506" t="s">
        <v>6130</v>
      </c>
      <c r="K7971" s="4"/>
    </row>
    <row r="7972" spans="1:11" ht="15">
      <c r="A7972">
        <v>7913</v>
      </c>
      <c r="B7972" s="21">
        <f>'Acct Summary 7-9'!D98</f>
        <v>86912361</v>
      </c>
      <c r="D7972" s="4" t="s">
        <v>1517</v>
      </c>
      <c r="F7972" s="4"/>
      <c r="G7972" s="1" t="b">
        <f t="shared" ca="1" si="133"/>
        <v>1</v>
      </c>
      <c r="H7972" s="1505" cm="1">
        <f t="array" aca="1" ref="H7972" ca="1">IF(I7972&lt;&gt;"",INDIRECT("'"&amp;I7972&amp;"'!"&amp;J7972),"")</f>
        <v>86912361</v>
      </c>
      <c r="I7972" s="1510" t="s">
        <v>4986</v>
      </c>
      <c r="J7972" s="1506" t="s">
        <v>6131</v>
      </c>
      <c r="K7972" s="4"/>
    </row>
    <row r="7973" spans="1:11" ht="15">
      <c r="A7973">
        <v>7914</v>
      </c>
      <c r="B7973" s="21">
        <f>'Acct Summary 7-9'!D99</f>
        <v>0</v>
      </c>
      <c r="D7973" s="4" t="s">
        <v>1517</v>
      </c>
      <c r="F7973" s="4"/>
      <c r="G7973" s="1" t="b">
        <f t="shared" ca="1" si="133"/>
        <v>1</v>
      </c>
      <c r="H7973" s="1505" cm="1">
        <f t="array" aca="1" ref="H7973" ca="1">IF(I7973&lt;&gt;"",INDIRECT("'"&amp;I7973&amp;"'!"&amp;J7973),"")</f>
        <v>0</v>
      </c>
      <c r="I7973" s="1510" t="s">
        <v>4986</v>
      </c>
      <c r="J7973" s="1506" t="s">
        <v>6365</v>
      </c>
      <c r="K7973" s="4"/>
    </row>
    <row r="7974" spans="1:11" ht="15">
      <c r="A7974">
        <v>7915</v>
      </c>
      <c r="B7974" s="21">
        <f>'Acct Summary 7-9'!D100</f>
        <v>86912361</v>
      </c>
      <c r="D7974" s="4" t="s">
        <v>1517</v>
      </c>
      <c r="F7974" s="4"/>
      <c r="G7974" s="1" t="b">
        <f t="shared" ca="1" si="133"/>
        <v>1</v>
      </c>
      <c r="H7974" s="1505" cm="1">
        <f t="array" aca="1" ref="H7974" ca="1">IF(I7974&lt;&gt;"",INDIRECT("'"&amp;I7974&amp;"'!"&amp;J7974),"")</f>
        <v>86912361</v>
      </c>
      <c r="I7974" s="1510" t="s">
        <v>4986</v>
      </c>
      <c r="J7974" s="1506" t="s">
        <v>6132</v>
      </c>
      <c r="K7974" s="4"/>
    </row>
    <row r="7975" spans="1:11" ht="15">
      <c r="A7975">
        <v>7916</v>
      </c>
      <c r="B7975" s="21">
        <f>'Acct Summary 7-9'!D103</f>
        <v>62248728</v>
      </c>
      <c r="D7975" s="4" t="s">
        <v>1517</v>
      </c>
      <c r="F7975" s="4"/>
      <c r="G7975" s="1" t="b">
        <f t="shared" ca="1" si="133"/>
        <v>1</v>
      </c>
      <c r="H7975" s="1505" cm="1">
        <f t="array" aca="1" ref="H7975" ca="1">IF(I7975&lt;&gt;"",INDIRECT("'"&amp;I7975&amp;"'!"&amp;J7975),"")</f>
        <v>62248728</v>
      </c>
      <c r="I7975" s="1510" t="s">
        <v>4986</v>
      </c>
      <c r="J7975" s="1506" t="s">
        <v>6971</v>
      </c>
      <c r="K7975" s="4"/>
    </row>
    <row r="7976" spans="1:11" ht="15">
      <c r="A7976">
        <v>7917</v>
      </c>
      <c r="B7976" s="21">
        <f>'Acct Summary 7-9'!D104</f>
        <v>0</v>
      </c>
      <c r="D7976" s="4" t="s">
        <v>1517</v>
      </c>
      <c r="F7976" s="4"/>
      <c r="G7976" s="1" t="b">
        <f t="shared" ca="1" si="133"/>
        <v>1</v>
      </c>
      <c r="H7976" s="1505" cm="1">
        <f t="array" aca="1" ref="H7976" ca="1">IF(I7976&lt;&gt;"",INDIRECT("'"&amp;I7976&amp;"'!"&amp;J7976),"")</f>
        <v>0</v>
      </c>
      <c r="I7976" s="1510" t="s">
        <v>4986</v>
      </c>
      <c r="J7976" s="1506" t="s">
        <v>6385</v>
      </c>
      <c r="K7976" s="4"/>
    </row>
    <row r="7977" spans="1:11" ht="15">
      <c r="A7977">
        <v>7918</v>
      </c>
      <c r="B7977" s="21">
        <f>'Acct Summary 7-9'!D105</f>
        <v>0</v>
      </c>
      <c r="D7977" s="4" t="s">
        <v>1517</v>
      </c>
      <c r="F7977" s="4"/>
      <c r="G7977" s="1" t="b">
        <f t="shared" ca="1" si="133"/>
        <v>1</v>
      </c>
      <c r="H7977" s="1505" cm="1">
        <f t="array" aca="1" ref="H7977" ca="1">IF(I7977&lt;&gt;"",INDIRECT("'"&amp;I7977&amp;"'!"&amp;J7977),"")</f>
        <v>0</v>
      </c>
      <c r="I7977" s="1510" t="s">
        <v>4986</v>
      </c>
      <c r="J7977" s="1506" t="s">
        <v>6972</v>
      </c>
      <c r="K7977" s="4"/>
    </row>
    <row r="7978" spans="1:11" ht="15">
      <c r="A7978">
        <v>7919</v>
      </c>
      <c r="B7978" s="21">
        <f>'Acct Summary 7-9'!D106</f>
        <v>0</v>
      </c>
      <c r="D7978" s="4" t="s">
        <v>1517</v>
      </c>
      <c r="F7978" s="4"/>
      <c r="G7978" s="1" t="b">
        <f t="shared" ca="1" si="133"/>
        <v>1</v>
      </c>
      <c r="H7978" s="1505" cm="1">
        <f t="array" aca="1" ref="H7978" ca="1">IF(I7978&lt;&gt;"",INDIRECT("'"&amp;I7978&amp;"'!"&amp;J7978),"")</f>
        <v>0</v>
      </c>
      <c r="I7978" s="1510" t="s">
        <v>4986</v>
      </c>
      <c r="J7978" s="1506" t="s">
        <v>6134</v>
      </c>
      <c r="K7978" s="4"/>
    </row>
    <row r="7979" spans="1:11" ht="15">
      <c r="A7979">
        <v>7920</v>
      </c>
      <c r="B7979" s="21">
        <f>'Acct Summary 7-9'!D107</f>
        <v>62248728</v>
      </c>
      <c r="D7979" s="4" t="s">
        <v>1517</v>
      </c>
      <c r="F7979" s="4"/>
      <c r="G7979" s="1" t="b">
        <f t="shared" ca="1" si="133"/>
        <v>1</v>
      </c>
      <c r="H7979" s="1505" cm="1">
        <f t="array" aca="1" ref="H7979" ca="1">IF(I7979&lt;&gt;"",INDIRECT("'"&amp;I7979&amp;"'!"&amp;J7979),"")</f>
        <v>62248728</v>
      </c>
      <c r="I7979" s="1510" t="s">
        <v>4986</v>
      </c>
      <c r="J7979" s="1506" t="s">
        <v>6973</v>
      </c>
      <c r="K7979" s="4"/>
    </row>
    <row r="7980" spans="1:11" ht="15">
      <c r="A7980">
        <v>7921</v>
      </c>
      <c r="B7980" s="21">
        <f>'Acct Summary 7-9'!D108</f>
        <v>0</v>
      </c>
      <c r="D7980" s="4" t="s">
        <v>1517</v>
      </c>
      <c r="F7980" s="4"/>
      <c r="G7980" s="1" t="b">
        <f t="shared" ca="1" si="133"/>
        <v>1</v>
      </c>
      <c r="H7980" s="1505" cm="1">
        <f t="array" aca="1" ref="H7980" ca="1">IF(I7980&lt;&gt;"",INDIRECT("'"&amp;I7980&amp;"'!"&amp;J7980),"")</f>
        <v>0</v>
      </c>
      <c r="I7980" s="1510" t="s">
        <v>4986</v>
      </c>
      <c r="J7980" s="1506" t="s">
        <v>6733</v>
      </c>
      <c r="K7980" s="4"/>
    </row>
    <row r="7981" spans="1:11" ht="15">
      <c r="A7981">
        <v>7922</v>
      </c>
      <c r="B7981" s="21">
        <f>'Acct Summary 7-9'!D109</f>
        <v>62248728</v>
      </c>
      <c r="D7981" s="4" t="s">
        <v>1517</v>
      </c>
      <c r="F7981" s="4"/>
      <c r="G7981" s="1" t="b">
        <f t="shared" ca="1" si="133"/>
        <v>1</v>
      </c>
      <c r="H7981" s="1505" cm="1">
        <f t="array" aca="1" ref="H7981" ca="1">IF(I7981&lt;&gt;"",INDIRECT("'"&amp;I7981&amp;"'!"&amp;J7981),"")</f>
        <v>62248728</v>
      </c>
      <c r="I7981" s="1510" t="s">
        <v>4986</v>
      </c>
      <c r="J7981" s="1506" t="s">
        <v>6135</v>
      </c>
      <c r="K7981" s="4"/>
    </row>
    <row r="7982" spans="1:11" ht="15">
      <c r="A7982">
        <v>7923</v>
      </c>
      <c r="B7982" s="21">
        <f>'Acct Summary 7-9'!D110</f>
        <v>24663633</v>
      </c>
      <c r="D7982" s="4" t="s">
        <v>1517</v>
      </c>
      <c r="F7982" s="4"/>
      <c r="G7982" s="1" t="b">
        <f t="shared" ca="1" si="133"/>
        <v>1</v>
      </c>
      <c r="H7982" s="1505" cm="1">
        <f t="array" aca="1" ref="H7982" ca="1">IF(I7982&lt;&gt;"",INDIRECT("'"&amp;I7982&amp;"'!"&amp;J7982),"")</f>
        <v>24663633</v>
      </c>
      <c r="I7982" s="1510" t="s">
        <v>4986</v>
      </c>
      <c r="J7982" s="1506" t="s">
        <v>6136</v>
      </c>
      <c r="K7982" s="4"/>
    </row>
    <row r="7983" spans="1:11" ht="15">
      <c r="A7983">
        <v>7924</v>
      </c>
      <c r="B7983" s="21">
        <f>'Acct Summary 7-9'!D113</f>
        <v>15080547</v>
      </c>
      <c r="D7983" s="4" t="s">
        <v>1517</v>
      </c>
      <c r="F7983" s="4"/>
      <c r="G7983" s="1" t="b">
        <f t="shared" ca="1" si="133"/>
        <v>1</v>
      </c>
      <c r="H7983" s="1505" cm="1">
        <f t="array" aca="1" ref="H7983" ca="1">IF(I7983&lt;&gt;"",INDIRECT("'"&amp;I7983&amp;"'!"&amp;J7983),"")</f>
        <v>15080547</v>
      </c>
      <c r="I7983" s="1510" t="s">
        <v>4986</v>
      </c>
      <c r="J7983" s="1506" t="s">
        <v>6974</v>
      </c>
      <c r="K7983" s="4"/>
    </row>
    <row r="7984" spans="1:11" ht="15">
      <c r="A7984">
        <v>7925</v>
      </c>
      <c r="B7984" s="21">
        <f>'Acct Summary 7-9'!D115</f>
        <v>45528596</v>
      </c>
      <c r="D7984" s="4" t="s">
        <v>1517</v>
      </c>
      <c r="F7984" s="4"/>
      <c r="G7984" s="1" t="b">
        <f t="shared" ca="1" si="133"/>
        <v>1</v>
      </c>
      <c r="H7984" s="1505" cm="1">
        <f t="array" aca="1" ref="H7984" ca="1">IF(I7984&lt;&gt;"",INDIRECT("'"&amp;I7984&amp;"'!"&amp;J7984),"")</f>
        <v>45528596</v>
      </c>
      <c r="I7984" s="1510" t="s">
        <v>4986</v>
      </c>
      <c r="J7984" s="1506" t="s">
        <v>6139</v>
      </c>
      <c r="K7984" s="4"/>
    </row>
    <row r="7985" spans="1:11" ht="15">
      <c r="A7985">
        <v>7926</v>
      </c>
      <c r="B7985" s="21">
        <f>'Acct Summary 7-9'!D116</f>
        <v>-30448049</v>
      </c>
      <c r="D7985" s="4" t="s">
        <v>1517</v>
      </c>
      <c r="F7985" s="4"/>
      <c r="G7985" s="1" t="b">
        <f t="shared" ca="1" si="133"/>
        <v>1</v>
      </c>
      <c r="H7985" s="1505" cm="1">
        <f t="array" aca="1" ref="H7985" ca="1">IF(I7985&lt;&gt;"",INDIRECT("'"&amp;I7985&amp;"'!"&amp;J7985),"")</f>
        <v>-30448049</v>
      </c>
      <c r="I7985" s="1510" t="s">
        <v>4986</v>
      </c>
      <c r="J7985" s="1506" t="s">
        <v>5070</v>
      </c>
      <c r="K7985" s="4"/>
    </row>
    <row r="7986" spans="1:11" ht="15">
      <c r="A7986">
        <v>7927</v>
      </c>
      <c r="B7986" s="21">
        <f>'Acct Summary 7-9'!D117</f>
        <v>-99936</v>
      </c>
      <c r="D7986" s="4" t="s">
        <v>1517</v>
      </c>
      <c r="F7986" s="4"/>
      <c r="G7986" s="1" t="b">
        <f t="shared" ca="1" si="133"/>
        <v>1</v>
      </c>
      <c r="H7986" s="1505" cm="1">
        <f t="array" aca="1" ref="H7986" ca="1">IF(I7986&lt;&gt;"",INDIRECT("'"&amp;I7986&amp;"'!"&amp;J7986),"")</f>
        <v>-99936</v>
      </c>
      <c r="I7986" s="1510" t="s">
        <v>4986</v>
      </c>
      <c r="J7986" s="1506" t="s">
        <v>6140</v>
      </c>
      <c r="K7986" s="4"/>
    </row>
    <row r="7987" spans="1:11" ht="15">
      <c r="A7987">
        <v>7928</v>
      </c>
      <c r="B7987" s="21">
        <f>'Acct Summary 7-9'!E94</f>
        <v>33361365</v>
      </c>
      <c r="D7987" s="4" t="s">
        <v>1517</v>
      </c>
      <c r="F7987" s="4"/>
      <c r="G7987" s="1" t="b">
        <f t="shared" ca="1" si="133"/>
        <v>1</v>
      </c>
      <c r="H7987" s="1505" cm="1">
        <f t="array" aca="1" ref="H7987" ca="1">IF(I7987&lt;&gt;"",INDIRECT("'"&amp;I7987&amp;"'!"&amp;J7987),"")</f>
        <v>33361365</v>
      </c>
      <c r="I7987" s="1510" t="s">
        <v>4986</v>
      </c>
      <c r="J7987" s="1506" t="s">
        <v>6975</v>
      </c>
      <c r="K7987" s="4"/>
    </row>
    <row r="7988" spans="1:11" ht="15">
      <c r="A7988">
        <v>7929</v>
      </c>
      <c r="B7988" s="21">
        <f>'Acct Summary 7-9'!E96</f>
        <v>0</v>
      </c>
      <c r="D7988" s="4" t="s">
        <v>1517</v>
      </c>
      <c r="F7988" s="4"/>
      <c r="G7988" s="1" t="b">
        <f t="shared" ca="1" si="133"/>
        <v>1</v>
      </c>
      <c r="H7988" s="1505" cm="1">
        <f t="array" aca="1" ref="H7988" ca="1">IF(I7988&lt;&gt;"",INDIRECT("'"&amp;I7988&amp;"'!"&amp;J7988),"")</f>
        <v>0</v>
      </c>
      <c r="I7988" s="1510" t="s">
        <v>4986</v>
      </c>
      <c r="J7988" s="1506" t="s">
        <v>6976</v>
      </c>
      <c r="K7988" s="4"/>
    </row>
    <row r="7989" spans="1:11" ht="15">
      <c r="A7989">
        <v>7930</v>
      </c>
      <c r="B7989" s="21">
        <f>'Acct Summary 7-9'!E97</f>
        <v>0</v>
      </c>
      <c r="D7989" s="4" t="s">
        <v>1517</v>
      </c>
      <c r="F7989" s="4"/>
      <c r="G7989" s="1" t="b">
        <f t="shared" ca="1" si="133"/>
        <v>1</v>
      </c>
      <c r="H7989" s="1505" cm="1">
        <f t="array" aca="1" ref="H7989" ca="1">IF(I7989&lt;&gt;"",INDIRECT("'"&amp;I7989&amp;"'!"&amp;J7989),"")</f>
        <v>0</v>
      </c>
      <c r="I7989" s="1510" t="s">
        <v>4986</v>
      </c>
      <c r="J7989" s="1506" t="s">
        <v>6977</v>
      </c>
      <c r="K7989" s="4"/>
    </row>
    <row r="7990" spans="1:11" ht="15">
      <c r="A7990">
        <v>7931</v>
      </c>
      <c r="B7990" s="21">
        <f>'Acct Summary 7-9'!E98</f>
        <v>33361365</v>
      </c>
      <c r="D7990" s="4" t="s">
        <v>1517</v>
      </c>
      <c r="F7990" s="4"/>
      <c r="G7990" s="1" t="b">
        <f t="shared" ca="1" si="133"/>
        <v>1</v>
      </c>
      <c r="H7990" s="1505" cm="1">
        <f t="array" aca="1" ref="H7990" ca="1">IF(I7990&lt;&gt;"",INDIRECT("'"&amp;I7990&amp;"'!"&amp;J7990),"")</f>
        <v>33361365</v>
      </c>
      <c r="I7990" s="1510" t="s">
        <v>4986</v>
      </c>
      <c r="J7990" s="1506" t="s">
        <v>6171</v>
      </c>
      <c r="K7990" s="4"/>
    </row>
    <row r="7991" spans="1:11" ht="15">
      <c r="A7991">
        <v>7932</v>
      </c>
      <c r="B7991" s="21">
        <f>'Acct Summary 7-9'!E99</f>
        <v>0</v>
      </c>
      <c r="D7991" s="4" t="s">
        <v>1517</v>
      </c>
      <c r="F7991" s="4"/>
      <c r="G7991" s="1" t="b">
        <f t="shared" ca="1" si="133"/>
        <v>1</v>
      </c>
      <c r="H7991" s="1505" cm="1">
        <f t="array" aca="1" ref="H7991" ca="1">IF(I7991&lt;&gt;"",INDIRECT("'"&amp;I7991&amp;"'!"&amp;J7991),"")</f>
        <v>0</v>
      </c>
      <c r="I7991" s="1510" t="s">
        <v>4986</v>
      </c>
      <c r="J7991" s="1506" t="s">
        <v>6366</v>
      </c>
      <c r="K7991" s="4"/>
    </row>
    <row r="7992" spans="1:11" ht="15">
      <c r="A7992">
        <v>7933</v>
      </c>
      <c r="B7992" s="21">
        <f>'Acct Summary 7-9'!E100</f>
        <v>33361365</v>
      </c>
      <c r="D7992" s="4" t="s">
        <v>1517</v>
      </c>
      <c r="F7992" s="4"/>
      <c r="G7992" s="1" t="b">
        <f t="shared" ca="1" si="133"/>
        <v>1</v>
      </c>
      <c r="H7992" s="1505" cm="1">
        <f t="array" aca="1" ref="H7992" ca="1">IF(I7992&lt;&gt;"",INDIRECT("'"&amp;I7992&amp;"'!"&amp;J7992),"")</f>
        <v>33361365</v>
      </c>
      <c r="I7992" s="1510" t="s">
        <v>4986</v>
      </c>
      <c r="J7992" s="1506" t="s">
        <v>6978</v>
      </c>
      <c r="K7992" s="4"/>
    </row>
    <row r="7993" spans="1:11" ht="15">
      <c r="A7993">
        <v>7934</v>
      </c>
      <c r="B7993" s="21">
        <f>'Acct Summary 7-9'!E105</f>
        <v>0</v>
      </c>
      <c r="D7993" s="4" t="s">
        <v>1517</v>
      </c>
      <c r="F7993" s="4"/>
      <c r="G7993" s="1" t="b">
        <f t="shared" ca="1" si="133"/>
        <v>1</v>
      </c>
      <c r="H7993" s="1505" cm="1">
        <f t="array" aca="1" ref="H7993" ca="1">IF(I7993&lt;&gt;"",INDIRECT("'"&amp;I7993&amp;"'!"&amp;J7993),"")</f>
        <v>0</v>
      </c>
      <c r="I7993" s="1510" t="s">
        <v>4986</v>
      </c>
      <c r="J7993" s="1506" t="s">
        <v>6862</v>
      </c>
      <c r="K7993" s="4"/>
    </row>
    <row r="7994" spans="1:11" ht="15">
      <c r="A7994">
        <v>7935</v>
      </c>
      <c r="B7994" s="21">
        <f>'Acct Summary 7-9'!E106</f>
        <v>42335979</v>
      </c>
      <c r="D7994" s="4" t="s">
        <v>1517</v>
      </c>
      <c r="F7994" s="4"/>
      <c r="G7994" s="1" t="b">
        <f t="shared" ca="1" si="133"/>
        <v>1</v>
      </c>
      <c r="H7994" s="1505" cm="1">
        <f t="array" aca="1" ref="H7994" ca="1">IF(I7994&lt;&gt;"",INDIRECT("'"&amp;I7994&amp;"'!"&amp;J7994),"")</f>
        <v>42335979</v>
      </c>
      <c r="I7994" s="1510" t="s">
        <v>4986</v>
      </c>
      <c r="J7994" s="1506" t="s">
        <v>6173</v>
      </c>
      <c r="K7994" s="4"/>
    </row>
    <row r="7995" spans="1:11" ht="15">
      <c r="A7995">
        <v>7936</v>
      </c>
      <c r="B7995" s="21">
        <f>'Acct Summary 7-9'!E107</f>
        <v>42335979</v>
      </c>
      <c r="D7995" s="4" t="s">
        <v>1517</v>
      </c>
      <c r="F7995" s="4"/>
      <c r="G7995" s="1" t="b">
        <f t="shared" ca="1" si="133"/>
        <v>1</v>
      </c>
      <c r="H7995" s="1505" cm="1">
        <f t="array" aca="1" ref="H7995" ca="1">IF(I7995&lt;&gt;"",INDIRECT("'"&amp;I7995&amp;"'!"&amp;J7995),"")</f>
        <v>42335979</v>
      </c>
      <c r="I7995" s="1510" t="s">
        <v>4986</v>
      </c>
      <c r="J7995" s="1506" t="s">
        <v>6979</v>
      </c>
      <c r="K7995" s="4"/>
    </row>
    <row r="7996" spans="1:11" ht="15">
      <c r="A7996">
        <v>7937</v>
      </c>
      <c r="B7996" s="21">
        <f>'Acct Summary 7-9'!E108</f>
        <v>0</v>
      </c>
      <c r="D7996" s="4" t="s">
        <v>1517</v>
      </c>
      <c r="F7996" s="4"/>
      <c r="G7996" s="1" t="b">
        <f t="shared" ca="1" si="133"/>
        <v>1</v>
      </c>
      <c r="H7996" s="1505" cm="1">
        <f t="array" aca="1" ref="H7996" ca="1">IF(I7996&lt;&gt;"",INDIRECT("'"&amp;I7996&amp;"'!"&amp;J7996),"")</f>
        <v>0</v>
      </c>
      <c r="I7996" s="1510" t="s">
        <v>4986</v>
      </c>
      <c r="J7996" s="1506" t="s">
        <v>6734</v>
      </c>
      <c r="K7996" s="4"/>
    </row>
    <row r="7997" spans="1:11" ht="15">
      <c r="A7997">
        <v>7938</v>
      </c>
      <c r="B7997" s="21">
        <f>'Acct Summary 7-9'!E109</f>
        <v>42335979</v>
      </c>
      <c r="D7997" s="4" t="s">
        <v>1517</v>
      </c>
      <c r="F7997" s="4"/>
      <c r="G7997" s="1" t="b">
        <f t="shared" ca="1" si="133"/>
        <v>1</v>
      </c>
      <c r="H7997" s="1505" cm="1">
        <f t="array" aca="1" ref="H7997" ca="1">IF(I7997&lt;&gt;"",INDIRECT("'"&amp;I7997&amp;"'!"&amp;J7997),"")</f>
        <v>42335979</v>
      </c>
      <c r="I7997" s="1510" t="s">
        <v>4986</v>
      </c>
      <c r="J7997" s="1506" t="s">
        <v>6174</v>
      </c>
      <c r="K7997" s="4"/>
    </row>
    <row r="7998" spans="1:11" ht="15">
      <c r="A7998">
        <v>7939</v>
      </c>
      <c r="B7998" s="21">
        <f>'Acct Summary 7-9'!E110</f>
        <v>-8974614</v>
      </c>
      <c r="D7998" s="4" t="s">
        <v>1517</v>
      </c>
      <c r="F7998" s="4"/>
      <c r="G7998" s="1" t="b">
        <f t="shared" ca="1" si="133"/>
        <v>1</v>
      </c>
      <c r="H7998" s="1505" cm="1">
        <f t="array" aca="1" ref="H7998" ca="1">IF(I7998&lt;&gt;"",INDIRECT("'"&amp;I7998&amp;"'!"&amp;J7998),"")</f>
        <v>-8974614</v>
      </c>
      <c r="I7998" s="1510" t="s">
        <v>4986</v>
      </c>
      <c r="J7998" s="1506" t="s">
        <v>6175</v>
      </c>
      <c r="K7998" s="4"/>
    </row>
    <row r="7999" spans="1:11" ht="15">
      <c r="A7999">
        <v>7940</v>
      </c>
      <c r="B7999" s="21">
        <f>'Acct Summary 7-9'!E113</f>
        <v>12733596</v>
      </c>
      <c r="D7999" s="4" t="s">
        <v>1517</v>
      </c>
      <c r="F7999" s="4"/>
      <c r="G7999" s="1" t="b">
        <f t="shared" ca="1" si="133"/>
        <v>1</v>
      </c>
      <c r="H7999" s="1505" cm="1">
        <f t="array" aca="1" ref="H7999" ca="1">IF(I7999&lt;&gt;"",INDIRECT("'"&amp;I7999&amp;"'!"&amp;J7999),"")</f>
        <v>12733596</v>
      </c>
      <c r="I7999" s="1510" t="s">
        <v>4986</v>
      </c>
      <c r="J7999" s="1506" t="s">
        <v>6980</v>
      </c>
      <c r="K7999" s="4"/>
    </row>
    <row r="8000" spans="1:11" ht="15">
      <c r="A8000">
        <v>7941</v>
      </c>
      <c r="B8000" s="21">
        <f>'Acct Summary 7-9'!E115</f>
        <v>12107924</v>
      </c>
      <c r="D8000" s="4" t="s">
        <v>1517</v>
      </c>
      <c r="F8000" s="4"/>
      <c r="G8000" s="1" t="b">
        <f t="shared" ca="1" si="133"/>
        <v>1</v>
      </c>
      <c r="H8000" s="1505" cm="1">
        <f t="array" aca="1" ref="H8000" ca="1">IF(I8000&lt;&gt;"",INDIRECT("'"&amp;I8000&amp;"'!"&amp;J8000),"")</f>
        <v>12107924</v>
      </c>
      <c r="I8000" s="1510" t="s">
        <v>4986</v>
      </c>
      <c r="J8000" s="1506" t="s">
        <v>6981</v>
      </c>
      <c r="K8000" s="4"/>
    </row>
    <row r="8001" spans="1:11" ht="15">
      <c r="A8001">
        <v>7942</v>
      </c>
      <c r="B8001" s="21">
        <f>'Acct Summary 7-9'!E116</f>
        <v>625672</v>
      </c>
      <c r="D8001" s="4" t="s">
        <v>1517</v>
      </c>
      <c r="F8001" s="4"/>
      <c r="G8001" s="1" t="b">
        <f t="shared" ca="1" si="133"/>
        <v>1</v>
      </c>
      <c r="H8001" s="1505" cm="1">
        <f t="array" aca="1" ref="H8001" ca="1">IF(I8001&lt;&gt;"",INDIRECT("'"&amp;I8001&amp;"'!"&amp;J8001),"")</f>
        <v>625672</v>
      </c>
      <c r="I8001" s="1510" t="s">
        <v>4986</v>
      </c>
      <c r="J8001" s="1506" t="s">
        <v>5106</v>
      </c>
      <c r="K8001" s="4"/>
    </row>
    <row r="8002" spans="1:11" ht="15">
      <c r="A8002">
        <v>7943</v>
      </c>
      <c r="B8002" s="21">
        <f>'Acct Summary 7-9'!E117</f>
        <v>24739371</v>
      </c>
      <c r="D8002" s="4" t="s">
        <v>1517</v>
      </c>
      <c r="F8002" s="4"/>
      <c r="G8002" s="1" t="b">
        <f t="shared" ca="1" si="133"/>
        <v>1</v>
      </c>
      <c r="H8002" s="1505" cm="1">
        <f t="array" aca="1" ref="H8002" ca="1">IF(I8002&lt;&gt;"",INDIRECT("'"&amp;I8002&amp;"'!"&amp;J8002),"")</f>
        <v>24739371</v>
      </c>
      <c r="I8002" s="1510" t="s">
        <v>4986</v>
      </c>
      <c r="J8002" s="1506" t="s">
        <v>6982</v>
      </c>
      <c r="K8002" s="4"/>
    </row>
    <row r="8003" spans="1:11" ht="15">
      <c r="A8003">
        <v>7944</v>
      </c>
      <c r="B8003" s="21">
        <f>'Acct Summary 7-9'!F94</f>
        <v>9889214</v>
      </c>
      <c r="D8003" s="4" t="s">
        <v>1517</v>
      </c>
      <c r="F8003" s="4"/>
      <c r="G8003" s="1" t="b">
        <f t="shared" ca="1" si="133"/>
        <v>1</v>
      </c>
      <c r="H8003" s="1505" cm="1">
        <f t="array" aca="1" ref="H8003" ca="1">IF(I8003&lt;&gt;"",INDIRECT("'"&amp;I8003&amp;"'!"&amp;J8003),"")</f>
        <v>9889214</v>
      </c>
      <c r="I8003" s="1510" t="s">
        <v>4986</v>
      </c>
      <c r="J8003" s="1506" t="s">
        <v>6941</v>
      </c>
      <c r="K8003" s="4"/>
    </row>
    <row r="8004" spans="1:11" ht="15">
      <c r="A8004">
        <v>7945</v>
      </c>
      <c r="B8004" s="21">
        <f>'Acct Summary 7-9'!F95</f>
        <v>0</v>
      </c>
      <c r="D8004" s="4" t="s">
        <v>1517</v>
      </c>
      <c r="F8004" s="4"/>
      <c r="G8004" s="1" t="b">
        <f t="shared" ca="1" si="133"/>
        <v>1</v>
      </c>
      <c r="H8004" s="1505" cm="1">
        <f t="array" aca="1" ref="H8004" ca="1">IF(I8004&lt;&gt;"",INDIRECT("'"&amp;I8004&amp;"'!"&amp;J8004),"")</f>
        <v>0</v>
      </c>
      <c r="I8004" s="1510" t="s">
        <v>4986</v>
      </c>
      <c r="J8004" s="1506" t="s">
        <v>6942</v>
      </c>
      <c r="K8004" s="4"/>
    </row>
    <row r="8005" spans="1:11" ht="15">
      <c r="A8005">
        <v>7946</v>
      </c>
      <c r="B8005" s="21">
        <f>'Acct Summary 7-9'!F96</f>
        <v>14723250</v>
      </c>
      <c r="D8005" s="4" t="s">
        <v>1517</v>
      </c>
      <c r="F8005" s="4"/>
      <c r="G8005" s="1" t="b">
        <f t="shared" ca="1" si="133"/>
        <v>1</v>
      </c>
      <c r="H8005" s="1505" cm="1">
        <f t="array" aca="1" ref="H8005" ca="1">IF(I8005&lt;&gt;"",INDIRECT("'"&amp;I8005&amp;"'!"&amp;J8005),"")</f>
        <v>14723250</v>
      </c>
      <c r="I8005" s="1510" t="s">
        <v>4986</v>
      </c>
      <c r="J8005" s="1506" t="s">
        <v>6914</v>
      </c>
      <c r="K8005" s="4"/>
    </row>
    <row r="8006" spans="1:11" ht="15">
      <c r="A8006">
        <v>7947</v>
      </c>
      <c r="B8006" s="21">
        <f>'Acct Summary 7-9'!F97</f>
        <v>0</v>
      </c>
      <c r="D8006" s="4" t="s">
        <v>1517</v>
      </c>
      <c r="F8006" s="4"/>
      <c r="G8006" s="1" t="b">
        <f t="shared" ca="1" si="133"/>
        <v>1</v>
      </c>
      <c r="H8006" s="1505" cm="1">
        <f t="array" aca="1" ref="H8006" ca="1">IF(I8006&lt;&gt;"",INDIRECT("'"&amp;I8006&amp;"'!"&amp;J8006),"")</f>
        <v>0</v>
      </c>
      <c r="I8006" s="1510" t="s">
        <v>4986</v>
      </c>
      <c r="J8006" s="1506" t="s">
        <v>6915</v>
      </c>
      <c r="K8006" s="4"/>
    </row>
    <row r="8007" spans="1:11" ht="15">
      <c r="A8007">
        <v>7948</v>
      </c>
      <c r="B8007" s="21">
        <f>'Acct Summary 7-9'!F98</f>
        <v>24612464</v>
      </c>
      <c r="D8007" s="4" t="s">
        <v>1517</v>
      </c>
      <c r="F8007" s="4"/>
      <c r="G8007" s="1" t="b">
        <f t="shared" ca="1" si="133"/>
        <v>1</v>
      </c>
      <c r="H8007" s="1505" cm="1">
        <f t="array" aca="1" ref="H8007" ca="1">IF(I8007&lt;&gt;"",INDIRECT("'"&amp;I8007&amp;"'!"&amp;J8007),"")</f>
        <v>24612464</v>
      </c>
      <c r="I8007" s="1510" t="s">
        <v>4986</v>
      </c>
      <c r="J8007" s="1506" t="s">
        <v>6185</v>
      </c>
      <c r="K8007" s="4"/>
    </row>
    <row r="8008" spans="1:11" ht="15">
      <c r="A8008">
        <v>7949</v>
      </c>
      <c r="B8008" s="21">
        <f>'Acct Summary 7-9'!F99</f>
        <v>0</v>
      </c>
      <c r="D8008" s="4" t="s">
        <v>1517</v>
      </c>
      <c r="F8008" s="4"/>
      <c r="G8008" s="1" t="b">
        <f t="shared" ca="1" si="133"/>
        <v>1</v>
      </c>
      <c r="H8008" s="1505" cm="1">
        <f t="array" aca="1" ref="H8008" ca="1">IF(I8008&lt;&gt;"",INDIRECT("'"&amp;I8008&amp;"'!"&amp;J8008),"")</f>
        <v>0</v>
      </c>
      <c r="I8008" s="1510" t="s">
        <v>4986</v>
      </c>
      <c r="J8008" s="1506" t="s">
        <v>6367</v>
      </c>
      <c r="K8008" s="4"/>
    </row>
    <row r="8009" spans="1:11" ht="15">
      <c r="A8009">
        <v>7950</v>
      </c>
      <c r="B8009" s="21">
        <f>'Acct Summary 7-9'!F100</f>
        <v>24612464</v>
      </c>
      <c r="D8009" s="4" t="s">
        <v>1517</v>
      </c>
      <c r="F8009" s="4"/>
      <c r="G8009" s="1" t="b">
        <f t="shared" ca="1" si="133"/>
        <v>1</v>
      </c>
      <c r="H8009" s="1505" cm="1">
        <f t="array" aca="1" ref="H8009" ca="1">IF(I8009&lt;&gt;"",INDIRECT("'"&amp;I8009&amp;"'!"&amp;J8009),"")</f>
        <v>24612464</v>
      </c>
      <c r="I8009" s="1510" t="s">
        <v>4986</v>
      </c>
      <c r="J8009" s="1506" t="s">
        <v>6186</v>
      </c>
      <c r="K8009" s="4"/>
    </row>
    <row r="8010" spans="1:11" ht="15">
      <c r="A8010">
        <v>7951</v>
      </c>
      <c r="B8010" s="21">
        <f>'Acct Summary 7-9'!F103</f>
        <v>27432218</v>
      </c>
      <c r="D8010" s="4" t="s">
        <v>1517</v>
      </c>
      <c r="F8010" s="4"/>
      <c r="G8010" s="1" t="b">
        <f t="shared" ca="1" si="133"/>
        <v>1</v>
      </c>
      <c r="H8010" s="1505" cm="1">
        <f t="array" aca="1" ref="H8010" ca="1">IF(I8010&lt;&gt;"",INDIRECT("'"&amp;I8010&amp;"'!"&amp;J8010),"")</f>
        <v>27432218</v>
      </c>
      <c r="I8010" s="1510" t="s">
        <v>4986</v>
      </c>
      <c r="J8010" s="1506" t="s">
        <v>6983</v>
      </c>
      <c r="K8010" s="4"/>
    </row>
    <row r="8011" spans="1:11" ht="15">
      <c r="A8011">
        <v>7952</v>
      </c>
      <c r="B8011" s="21">
        <f>'Acct Summary 7-9'!F104</f>
        <v>0</v>
      </c>
      <c r="D8011" s="4" t="s">
        <v>1517</v>
      </c>
      <c r="F8011" s="4"/>
      <c r="G8011" s="1" t="b">
        <f t="shared" ca="1" si="133"/>
        <v>1</v>
      </c>
      <c r="H8011" s="1505" cm="1">
        <f t="array" aca="1" ref="H8011" ca="1">IF(I8011&lt;&gt;"",INDIRECT("'"&amp;I8011&amp;"'!"&amp;J8011),"")</f>
        <v>0</v>
      </c>
      <c r="I8011" s="1510" t="s">
        <v>4986</v>
      </c>
      <c r="J8011" s="1506" t="s">
        <v>6386</v>
      </c>
      <c r="K8011" s="4"/>
    </row>
    <row r="8012" spans="1:11" ht="15">
      <c r="A8012">
        <v>7953</v>
      </c>
      <c r="B8012" s="21">
        <f>'Acct Summary 7-9'!F105</f>
        <v>0</v>
      </c>
      <c r="D8012" s="4" t="s">
        <v>1517</v>
      </c>
      <c r="F8012" s="4"/>
      <c r="G8012" s="1" t="b">
        <f t="shared" ca="1" si="133"/>
        <v>1</v>
      </c>
      <c r="H8012" s="1505" cm="1">
        <f t="array" aca="1" ref="H8012" ca="1">IF(I8012&lt;&gt;"",INDIRECT("'"&amp;I8012&amp;"'!"&amp;J8012),"")</f>
        <v>0</v>
      </c>
      <c r="I8012" s="1510" t="s">
        <v>4986</v>
      </c>
      <c r="J8012" s="1506" t="s">
        <v>6984</v>
      </c>
      <c r="K8012" s="4"/>
    </row>
    <row r="8013" spans="1:11" ht="15">
      <c r="A8013">
        <v>7954</v>
      </c>
      <c r="B8013" s="21">
        <f>'Acct Summary 7-9'!F106</f>
        <v>0</v>
      </c>
      <c r="D8013" s="4" t="s">
        <v>1517</v>
      </c>
      <c r="F8013" s="4"/>
      <c r="G8013" s="1" t="b">
        <f t="shared" ca="1" si="133"/>
        <v>1</v>
      </c>
      <c r="H8013" s="1505" cm="1">
        <f t="array" aca="1" ref="H8013" ca="1">IF(I8013&lt;&gt;"",INDIRECT("'"&amp;I8013&amp;"'!"&amp;J8013),"")</f>
        <v>0</v>
      </c>
      <c r="I8013" s="1510" t="s">
        <v>4986</v>
      </c>
      <c r="J8013" s="1506" t="s">
        <v>6045</v>
      </c>
      <c r="K8013" s="4"/>
    </row>
    <row r="8014" spans="1:11" ht="15">
      <c r="A8014">
        <v>7955</v>
      </c>
      <c r="B8014" s="21">
        <f>'Acct Summary 7-9'!F107</f>
        <v>27432218</v>
      </c>
      <c r="D8014" s="4" t="s">
        <v>1517</v>
      </c>
      <c r="F8014" s="4"/>
      <c r="G8014" s="1" t="b">
        <f t="shared" ca="1" si="133"/>
        <v>1</v>
      </c>
      <c r="H8014" s="1505" cm="1">
        <f t="array" aca="1" ref="H8014" ca="1">IF(I8014&lt;&gt;"",INDIRECT("'"&amp;I8014&amp;"'!"&amp;J8014),"")</f>
        <v>27432218</v>
      </c>
      <c r="I8014" s="1510" t="s">
        <v>4986</v>
      </c>
      <c r="J8014" s="1506" t="s">
        <v>6985</v>
      </c>
      <c r="K8014" s="4"/>
    </row>
    <row r="8015" spans="1:11" ht="15">
      <c r="A8015">
        <v>7956</v>
      </c>
      <c r="B8015" s="21">
        <f>'Acct Summary 7-9'!F108</f>
        <v>0</v>
      </c>
      <c r="D8015" s="4" t="s">
        <v>1517</v>
      </c>
      <c r="F8015" s="4"/>
      <c r="G8015" s="1" t="b">
        <f t="shared" ca="1" si="133"/>
        <v>1</v>
      </c>
      <c r="H8015" s="1505" cm="1">
        <f t="array" aca="1" ref="H8015" ca="1">IF(I8015&lt;&gt;"",INDIRECT("'"&amp;I8015&amp;"'!"&amp;J8015),"")</f>
        <v>0</v>
      </c>
      <c r="I8015" s="1510" t="s">
        <v>4986</v>
      </c>
      <c r="J8015" s="1506" t="s">
        <v>6735</v>
      </c>
      <c r="K8015" s="4"/>
    </row>
    <row r="8016" spans="1:11" ht="15">
      <c r="A8016">
        <v>7957</v>
      </c>
      <c r="B8016" s="21">
        <f>'Acct Summary 7-9'!F109</f>
        <v>27432218</v>
      </c>
      <c r="D8016" s="4" t="s">
        <v>1517</v>
      </c>
      <c r="F8016" s="4"/>
      <c r="G8016" s="1" t="b">
        <f t="shared" ca="1" si="133"/>
        <v>1</v>
      </c>
      <c r="H8016" s="1505" cm="1">
        <f t="array" aca="1" ref="H8016" ca="1">IF(I8016&lt;&gt;"",INDIRECT("'"&amp;I8016&amp;"'!"&amp;J8016),"")</f>
        <v>27432218</v>
      </c>
      <c r="I8016" s="1510" t="s">
        <v>4986</v>
      </c>
      <c r="J8016" s="1506" t="s">
        <v>6188</v>
      </c>
      <c r="K8016" s="4"/>
    </row>
    <row r="8017" spans="1:11" ht="15">
      <c r="A8017">
        <v>7958</v>
      </c>
      <c r="B8017" s="21">
        <f>'Acct Summary 7-9'!F110</f>
        <v>-2819754</v>
      </c>
      <c r="D8017" s="4" t="s">
        <v>1517</v>
      </c>
      <c r="F8017" s="4"/>
      <c r="G8017" s="1" t="b">
        <f t="shared" ca="1" si="133"/>
        <v>1</v>
      </c>
      <c r="H8017" s="1505" cm="1">
        <f t="array" aca="1" ref="H8017" ca="1">IF(I8017&lt;&gt;"",INDIRECT("'"&amp;I8017&amp;"'!"&amp;J8017),"")</f>
        <v>-2819754</v>
      </c>
      <c r="I8017" s="1510" t="s">
        <v>4986</v>
      </c>
      <c r="J8017" s="1506" t="s">
        <v>6189</v>
      </c>
      <c r="K8017" s="4"/>
    </row>
    <row r="8018" spans="1:11" ht="15">
      <c r="A8018">
        <v>7959</v>
      </c>
      <c r="B8018" s="21">
        <f>'Acct Summary 7-9'!F113</f>
        <v>0</v>
      </c>
      <c r="D8018" s="4" t="s">
        <v>1517</v>
      </c>
      <c r="F8018" s="4"/>
      <c r="G8018" s="1" t="b">
        <f t="shared" ca="1" si="133"/>
        <v>1</v>
      </c>
      <c r="H8018" s="1505" cm="1">
        <f t="array" aca="1" ref="H8018" ca="1">IF(I8018&lt;&gt;"",INDIRECT("'"&amp;I8018&amp;"'!"&amp;J8018),"")</f>
        <v>0</v>
      </c>
      <c r="I8018" s="1510" t="s">
        <v>4986</v>
      </c>
      <c r="J8018" s="1506" t="s">
        <v>6986</v>
      </c>
      <c r="K8018" s="4"/>
    </row>
    <row r="8019" spans="1:11" ht="15">
      <c r="A8019">
        <v>7960</v>
      </c>
      <c r="B8019" s="21">
        <f>'Acct Summary 7-9'!F115</f>
        <v>0</v>
      </c>
      <c r="D8019" s="4" t="s">
        <v>1517</v>
      </c>
      <c r="F8019" s="4"/>
      <c r="G8019" s="1" t="b">
        <f t="shared" ca="1" si="133"/>
        <v>1</v>
      </c>
      <c r="H8019" s="1505" cm="1">
        <f t="array" aca="1" ref="H8019" ca="1">IF(I8019&lt;&gt;"",INDIRECT("'"&amp;I8019&amp;"'!"&amp;J8019),"")</f>
        <v>0</v>
      </c>
      <c r="I8019" s="1510" t="s">
        <v>4986</v>
      </c>
      <c r="J8019" s="1506" t="s">
        <v>6192</v>
      </c>
      <c r="K8019" s="4"/>
    </row>
    <row r="8020" spans="1:11" ht="15">
      <c r="A8020">
        <v>7961</v>
      </c>
      <c r="B8020" s="21">
        <f>'Acct Summary 7-9'!F116</f>
        <v>0</v>
      </c>
      <c r="D8020" s="4" t="s">
        <v>1517</v>
      </c>
      <c r="F8020" s="4"/>
      <c r="G8020" s="1" t="b">
        <f t="shared" ca="1" si="133"/>
        <v>1</v>
      </c>
      <c r="H8020" s="1505" cm="1">
        <f t="array" aca="1" ref="H8020" ca="1">IF(I8020&lt;&gt;"",INDIRECT("'"&amp;I8020&amp;"'!"&amp;J8020),"")</f>
        <v>0</v>
      </c>
      <c r="I8020" s="1510" t="s">
        <v>4986</v>
      </c>
      <c r="J8020" s="1506" t="s">
        <v>5142</v>
      </c>
      <c r="K8020" s="4"/>
    </row>
    <row r="8021" spans="1:11" ht="15">
      <c r="A8021">
        <v>7962</v>
      </c>
      <c r="B8021" s="21">
        <f>'Acct Summary 7-9'!F117</f>
        <v>26739828</v>
      </c>
      <c r="D8021" s="4" t="s">
        <v>1517</v>
      </c>
      <c r="F8021" s="4"/>
      <c r="G8021" s="1" t="b">
        <f t="shared" ca="1" si="133"/>
        <v>1</v>
      </c>
      <c r="H8021" s="1505" cm="1">
        <f t="array" aca="1" ref="H8021" ca="1">IF(I8021&lt;&gt;"",INDIRECT("'"&amp;I8021&amp;"'!"&amp;J8021),"")</f>
        <v>26739828</v>
      </c>
      <c r="I8021" s="1510" t="s">
        <v>4986</v>
      </c>
      <c r="J8021" s="1506" t="s">
        <v>6193</v>
      </c>
      <c r="K8021" s="4"/>
    </row>
    <row r="8022" spans="1:11" ht="15">
      <c r="A8022">
        <v>7963</v>
      </c>
      <c r="B8022" s="21">
        <f>'Acct Summary 7-9'!G94</f>
        <v>21311944</v>
      </c>
      <c r="D8022" s="4" t="s">
        <v>1517</v>
      </c>
      <c r="F8022" s="4"/>
      <c r="G8022" s="1" t="b">
        <f t="shared" ca="1" si="133"/>
        <v>1</v>
      </c>
      <c r="H8022" s="1505" cm="1">
        <f t="array" aca="1" ref="H8022" ca="1">IF(I8022&lt;&gt;"",INDIRECT("'"&amp;I8022&amp;"'!"&amp;J8022),"")</f>
        <v>21311944</v>
      </c>
      <c r="I8022" s="1510" t="s">
        <v>4986</v>
      </c>
      <c r="J8022" s="1506" t="s">
        <v>6987</v>
      </c>
      <c r="K8022" s="4"/>
    </row>
    <row r="8023" spans="1:11" ht="15">
      <c r="A8023">
        <v>7964</v>
      </c>
      <c r="B8023" s="21">
        <f>'Acct Summary 7-9'!G95</f>
        <v>0</v>
      </c>
      <c r="D8023" s="4" t="s">
        <v>1517</v>
      </c>
      <c r="F8023" s="4"/>
      <c r="G8023" s="1" t="b">
        <f t="shared" ca="1" si="133"/>
        <v>1</v>
      </c>
      <c r="H8023" s="1505" cm="1">
        <f t="array" aca="1" ref="H8023" ca="1">IF(I8023&lt;&gt;"",INDIRECT("'"&amp;I8023&amp;"'!"&amp;J8023),"")</f>
        <v>0</v>
      </c>
      <c r="I8023" s="1510" t="s">
        <v>4986</v>
      </c>
      <c r="J8023" s="1506" t="s">
        <v>6988</v>
      </c>
      <c r="K8023" s="4"/>
    </row>
    <row r="8024" spans="1:11" ht="15">
      <c r="A8024">
        <v>7965</v>
      </c>
      <c r="B8024" s="21">
        <f>'Acct Summary 7-9'!G96</f>
        <v>0</v>
      </c>
      <c r="D8024" s="4" t="s">
        <v>1517</v>
      </c>
      <c r="F8024" s="4"/>
      <c r="G8024" s="1" t="b">
        <f t="shared" ca="1" si="133"/>
        <v>1</v>
      </c>
      <c r="H8024" s="1505" cm="1">
        <f t="array" aca="1" ref="H8024" ca="1">IF(I8024&lt;&gt;"",INDIRECT("'"&amp;I8024&amp;"'!"&amp;J8024),"")</f>
        <v>0</v>
      </c>
      <c r="I8024" s="1510" t="s">
        <v>4986</v>
      </c>
      <c r="J8024" s="1506" t="s">
        <v>6989</v>
      </c>
      <c r="K8024" s="4"/>
    </row>
    <row r="8025" spans="1:11" ht="15">
      <c r="A8025">
        <v>7966</v>
      </c>
      <c r="B8025" s="21">
        <f>'Acct Summary 7-9'!G97</f>
        <v>0</v>
      </c>
      <c r="D8025" s="4" t="s">
        <v>1517</v>
      </c>
      <c r="F8025" s="4"/>
      <c r="G8025" s="1" t="b">
        <f t="shared" ca="1" si="133"/>
        <v>1</v>
      </c>
      <c r="H8025" s="1505" cm="1">
        <f t="array" aca="1" ref="H8025" ca="1">IF(I8025&lt;&gt;"",INDIRECT("'"&amp;I8025&amp;"'!"&amp;J8025),"")</f>
        <v>0</v>
      </c>
      <c r="I8025" s="1510" t="s">
        <v>4986</v>
      </c>
      <c r="J8025" s="1506" t="s">
        <v>6990</v>
      </c>
      <c r="K8025" s="4"/>
    </row>
    <row r="8026" spans="1:11" ht="15">
      <c r="A8026">
        <v>7967</v>
      </c>
      <c r="B8026" s="21">
        <f>'Acct Summary 7-9'!G98</f>
        <v>21311944</v>
      </c>
      <c r="D8026" s="4" t="s">
        <v>1517</v>
      </c>
      <c r="F8026" s="4"/>
      <c r="G8026" s="1" t="b">
        <f t="shared" ca="1" si="133"/>
        <v>1</v>
      </c>
      <c r="H8026" s="1505" cm="1">
        <f t="array" aca="1" ref="H8026" ca="1">IF(I8026&lt;&gt;"",INDIRECT("'"&amp;I8026&amp;"'!"&amp;J8026),"")</f>
        <v>21311944</v>
      </c>
      <c r="I8026" s="1510" t="s">
        <v>4986</v>
      </c>
      <c r="J8026" s="1506" t="s">
        <v>6223</v>
      </c>
      <c r="K8026" s="4"/>
    </row>
    <row r="8027" spans="1:11" ht="15">
      <c r="A8027">
        <v>7968</v>
      </c>
      <c r="B8027" s="21">
        <f>'Acct Summary 7-9'!G99</f>
        <v>0</v>
      </c>
      <c r="D8027" s="4" t="s">
        <v>1517</v>
      </c>
      <c r="F8027" s="4"/>
      <c r="G8027" s="1" t="b">
        <f t="shared" ca="1" si="133"/>
        <v>1</v>
      </c>
      <c r="H8027" s="1505" cm="1">
        <f t="array" aca="1" ref="H8027" ca="1">IF(I8027&lt;&gt;"",INDIRECT("'"&amp;I8027&amp;"'!"&amp;J8027),"")</f>
        <v>0</v>
      </c>
      <c r="I8027" s="1510" t="s">
        <v>4986</v>
      </c>
      <c r="J8027" s="1506" t="s">
        <v>6368</v>
      </c>
      <c r="K8027" s="4"/>
    </row>
    <row r="8028" spans="1:11" ht="15">
      <c r="A8028">
        <v>7969</v>
      </c>
      <c r="B8028" s="21">
        <f>'Acct Summary 7-9'!G100</f>
        <v>21311944</v>
      </c>
      <c r="D8028" s="4" t="s">
        <v>1517</v>
      </c>
      <c r="F8028" s="4"/>
      <c r="G8028" s="1" t="b">
        <f t="shared" ca="1" si="133"/>
        <v>1</v>
      </c>
      <c r="H8028" s="1505" cm="1">
        <f t="array" aca="1" ref="H8028" ca="1">IF(I8028&lt;&gt;"",INDIRECT("'"&amp;I8028&amp;"'!"&amp;J8028),"")</f>
        <v>21311944</v>
      </c>
      <c r="I8028" s="1510" t="s">
        <v>4986</v>
      </c>
      <c r="J8028" s="1506" t="s">
        <v>6991</v>
      </c>
      <c r="K8028" s="4"/>
    </row>
    <row r="8029" spans="1:11" ht="15">
      <c r="A8029">
        <v>7970</v>
      </c>
      <c r="B8029" s="21">
        <f>'Acct Summary 7-9'!G102</f>
        <v>6035766</v>
      </c>
      <c r="D8029" s="4" t="s">
        <v>1517</v>
      </c>
      <c r="F8029" s="4"/>
      <c r="G8029" s="1" t="b">
        <f t="shared" ca="1" si="133"/>
        <v>1</v>
      </c>
      <c r="H8029" s="1505" cm="1">
        <f t="array" aca="1" ref="H8029" ca="1">IF(I8029&lt;&gt;"",INDIRECT("'"&amp;I8029&amp;"'!"&amp;J8029),"")</f>
        <v>6035766</v>
      </c>
      <c r="I8029" s="1510" t="s">
        <v>4986</v>
      </c>
      <c r="J8029" s="1506" t="s">
        <v>6378</v>
      </c>
      <c r="K8029" s="4"/>
    </row>
    <row r="8030" spans="1:11" ht="15">
      <c r="A8030">
        <v>7971</v>
      </c>
      <c r="B8030" s="21">
        <f>'Acct Summary 7-9'!G103</f>
        <v>10110284</v>
      </c>
      <c r="D8030" s="4" t="s">
        <v>1517</v>
      </c>
      <c r="F8030" s="4"/>
      <c r="G8030" s="1" t="b">
        <f t="shared" ca="1" si="133"/>
        <v>1</v>
      </c>
      <c r="H8030" s="1505" cm="1">
        <f t="array" aca="1" ref="H8030" ca="1">IF(I8030&lt;&gt;"",INDIRECT("'"&amp;I8030&amp;"'!"&amp;J8030),"")</f>
        <v>10110284</v>
      </c>
      <c r="I8030" s="1510" t="s">
        <v>4986</v>
      </c>
      <c r="J8030" s="1506" t="s">
        <v>6992</v>
      </c>
      <c r="K8030" s="4"/>
    </row>
    <row r="8031" spans="1:11" ht="15">
      <c r="A8031">
        <v>7972</v>
      </c>
      <c r="B8031" s="21">
        <f>'Acct Summary 7-9'!G104</f>
        <v>135891</v>
      </c>
      <c r="D8031" s="4" t="s">
        <v>1517</v>
      </c>
      <c r="F8031" s="4"/>
      <c r="G8031" s="1" t="b">
        <f t="shared" ca="1" si="133"/>
        <v>1</v>
      </c>
      <c r="H8031" s="1505" cm="1">
        <f t="array" aca="1" ref="H8031" ca="1">IF(I8031&lt;&gt;"",INDIRECT("'"&amp;I8031&amp;"'!"&amp;J8031),"")</f>
        <v>135891</v>
      </c>
      <c r="I8031" s="1510" t="s">
        <v>4986</v>
      </c>
      <c r="J8031" s="1506" t="s">
        <v>6387</v>
      </c>
      <c r="K8031" s="4"/>
    </row>
    <row r="8032" spans="1:11" ht="15">
      <c r="A8032">
        <v>7973</v>
      </c>
      <c r="B8032" s="21">
        <f>'Acct Summary 7-9'!G105</f>
        <v>0</v>
      </c>
      <c r="D8032" s="4" t="s">
        <v>1517</v>
      </c>
      <c r="F8032" s="4"/>
      <c r="G8032" s="1" t="b">
        <f t="shared" ref="G8032:G8095" ca="1" si="134">H8032=B8032</f>
        <v>1</v>
      </c>
      <c r="H8032" s="1505" cm="1">
        <f t="array" aca="1" ref="H8032" ca="1">IF(I8032&lt;&gt;"",INDIRECT("'"&amp;I8032&amp;"'!"&amp;J8032),"")</f>
        <v>0</v>
      </c>
      <c r="I8032" s="1510" t="s">
        <v>4986</v>
      </c>
      <c r="J8032" s="1506" t="s">
        <v>6993</v>
      </c>
      <c r="K8032" s="4"/>
    </row>
    <row r="8033" spans="1:11" ht="15">
      <c r="A8033">
        <v>7974</v>
      </c>
      <c r="B8033" s="21">
        <f>'Acct Summary 7-9'!G106</f>
        <v>0</v>
      </c>
      <c r="D8033" s="4" t="s">
        <v>1517</v>
      </c>
      <c r="F8033" s="4"/>
      <c r="G8033" s="1" t="b">
        <f t="shared" ca="1" si="134"/>
        <v>1</v>
      </c>
      <c r="H8033" s="1505" cm="1">
        <f t="array" aca="1" ref="H8033" ca="1">IF(I8033&lt;&gt;"",INDIRECT("'"&amp;I8033&amp;"'!"&amp;J8033),"")</f>
        <v>0</v>
      </c>
      <c r="I8033" s="1510" t="s">
        <v>4986</v>
      </c>
      <c r="J8033" s="1506" t="s">
        <v>6390</v>
      </c>
      <c r="K8033" s="4"/>
    </row>
    <row r="8034" spans="1:11" ht="15">
      <c r="A8034">
        <v>7975</v>
      </c>
      <c r="B8034" s="21">
        <f>'Acct Summary 7-9'!G107</f>
        <v>16281941</v>
      </c>
      <c r="D8034" s="4" t="s">
        <v>1517</v>
      </c>
      <c r="F8034" s="4"/>
      <c r="G8034" s="1" t="b">
        <f t="shared" ca="1" si="134"/>
        <v>1</v>
      </c>
      <c r="H8034" s="1505" cm="1">
        <f t="array" aca="1" ref="H8034" ca="1">IF(I8034&lt;&gt;"",INDIRECT("'"&amp;I8034&amp;"'!"&amp;J8034),"")</f>
        <v>16281941</v>
      </c>
      <c r="I8034" s="1510" t="s">
        <v>4986</v>
      </c>
      <c r="J8034" s="1506" t="s">
        <v>6994</v>
      </c>
      <c r="K8034" s="4"/>
    </row>
    <row r="8035" spans="1:11" ht="15">
      <c r="A8035">
        <v>7976</v>
      </c>
      <c r="B8035" s="21">
        <f>'Acct Summary 7-9'!G108</f>
        <v>0</v>
      </c>
      <c r="D8035" s="4" t="s">
        <v>1517</v>
      </c>
      <c r="F8035" s="4"/>
      <c r="G8035" s="1" t="b">
        <f t="shared" ca="1" si="134"/>
        <v>1</v>
      </c>
      <c r="H8035" s="1505" cm="1">
        <f t="array" aca="1" ref="H8035" ca="1">IF(I8035&lt;&gt;"",INDIRECT("'"&amp;I8035&amp;"'!"&amp;J8035),"")</f>
        <v>0</v>
      </c>
      <c r="I8035" s="1510" t="s">
        <v>4986</v>
      </c>
      <c r="J8035" s="1506" t="s">
        <v>6850</v>
      </c>
      <c r="K8035" s="4"/>
    </row>
    <row r="8036" spans="1:11" ht="15">
      <c r="A8036">
        <v>7977</v>
      </c>
      <c r="B8036" s="21">
        <f>'Acct Summary 7-9'!G109</f>
        <v>16281941</v>
      </c>
      <c r="D8036" s="4" t="s">
        <v>1517</v>
      </c>
      <c r="F8036" s="4"/>
      <c r="G8036" s="1" t="b">
        <f t="shared" ca="1" si="134"/>
        <v>1</v>
      </c>
      <c r="H8036" s="1505" cm="1">
        <f t="array" aca="1" ref="H8036" ca="1">IF(I8036&lt;&gt;"",INDIRECT("'"&amp;I8036&amp;"'!"&amp;J8036),"")</f>
        <v>16281941</v>
      </c>
      <c r="I8036" s="1510" t="s">
        <v>4986</v>
      </c>
      <c r="J8036" s="1506" t="s">
        <v>6225</v>
      </c>
      <c r="K8036" s="4"/>
    </row>
    <row r="8037" spans="1:11" ht="15">
      <c r="A8037">
        <v>7978</v>
      </c>
      <c r="B8037" s="21">
        <f>'Acct Summary 7-9'!G110</f>
        <v>5030003</v>
      </c>
      <c r="D8037" s="4" t="s">
        <v>1517</v>
      </c>
      <c r="F8037" s="4"/>
      <c r="G8037" s="1" t="b">
        <f t="shared" ca="1" si="134"/>
        <v>1</v>
      </c>
      <c r="H8037" s="1505" cm="1">
        <f t="array" aca="1" ref="H8037" ca="1">IF(I8037&lt;&gt;"",INDIRECT("'"&amp;I8037&amp;"'!"&amp;J8037),"")</f>
        <v>5030003</v>
      </c>
      <c r="I8037" s="1510" t="s">
        <v>4986</v>
      </c>
      <c r="J8037" s="1506" t="s">
        <v>6226</v>
      </c>
      <c r="K8037" s="4"/>
    </row>
    <row r="8038" spans="1:11" ht="15">
      <c r="A8038">
        <v>7979</v>
      </c>
      <c r="B8038" s="21">
        <f>'Acct Summary 7-9'!G113</f>
        <v>0</v>
      </c>
      <c r="D8038" s="4" t="s">
        <v>1517</v>
      </c>
      <c r="F8038" s="4"/>
      <c r="G8038" s="1" t="b">
        <f t="shared" ca="1" si="134"/>
        <v>1</v>
      </c>
      <c r="H8038" s="1505" cm="1">
        <f t="array" aca="1" ref="H8038" ca="1">IF(I8038&lt;&gt;"",INDIRECT("'"&amp;I8038&amp;"'!"&amp;J8038),"")</f>
        <v>0</v>
      </c>
      <c r="I8038" s="1510" t="s">
        <v>4986</v>
      </c>
      <c r="J8038" s="1506" t="s">
        <v>6995</v>
      </c>
      <c r="K8038" s="4"/>
    </row>
    <row r="8039" spans="1:11" ht="15">
      <c r="A8039">
        <v>7980</v>
      </c>
      <c r="B8039" s="21">
        <f>'Acct Summary 7-9'!G115</f>
        <v>0</v>
      </c>
      <c r="D8039" s="4" t="s">
        <v>1517</v>
      </c>
      <c r="F8039" s="4"/>
      <c r="G8039" s="1" t="b">
        <f t="shared" ca="1" si="134"/>
        <v>1</v>
      </c>
      <c r="H8039" s="1505" cm="1">
        <f t="array" aca="1" ref="H8039" ca="1">IF(I8039&lt;&gt;"",INDIRECT("'"&amp;I8039&amp;"'!"&amp;J8039),"")</f>
        <v>0</v>
      </c>
      <c r="I8039" s="1510" t="s">
        <v>4986</v>
      </c>
      <c r="J8039" s="1506" t="s">
        <v>6228</v>
      </c>
      <c r="K8039" s="4"/>
    </row>
    <row r="8040" spans="1:11" ht="15">
      <c r="A8040">
        <v>7981</v>
      </c>
      <c r="B8040" s="21">
        <f>'Acct Summary 7-9'!G116</f>
        <v>0</v>
      </c>
      <c r="D8040" s="4" t="s">
        <v>1517</v>
      </c>
      <c r="F8040" s="4"/>
      <c r="G8040" s="1" t="b">
        <f t="shared" ca="1" si="134"/>
        <v>1</v>
      </c>
      <c r="H8040" s="1505" cm="1">
        <f t="array" aca="1" ref="H8040" ca="1">IF(I8040&lt;&gt;"",INDIRECT("'"&amp;I8040&amp;"'!"&amp;J8040),"")</f>
        <v>0</v>
      </c>
      <c r="I8040" s="1510" t="s">
        <v>4986</v>
      </c>
      <c r="J8040" s="1506" t="s">
        <v>5178</v>
      </c>
      <c r="K8040" s="4"/>
    </row>
    <row r="8041" spans="1:11" ht="15">
      <c r="A8041">
        <v>7982</v>
      </c>
      <c r="B8041" s="21">
        <f>'Acct Summary 7-9'!G117</f>
        <v>16990761</v>
      </c>
      <c r="D8041" s="4" t="s">
        <v>1517</v>
      </c>
      <c r="F8041" s="4"/>
      <c r="G8041" s="1" t="b">
        <f t="shared" ca="1" si="134"/>
        <v>1</v>
      </c>
      <c r="H8041" s="1505" cm="1">
        <f t="array" aca="1" ref="H8041" ca="1">IF(I8041&lt;&gt;"",INDIRECT("'"&amp;I8041&amp;"'!"&amp;J8041),"")</f>
        <v>16990761</v>
      </c>
      <c r="I8041" s="1510" t="s">
        <v>4986</v>
      </c>
      <c r="J8041" s="1506" t="s">
        <v>6229</v>
      </c>
      <c r="K8041" s="4"/>
    </row>
    <row r="8042" spans="1:11" ht="15">
      <c r="A8042">
        <v>7983</v>
      </c>
      <c r="B8042" s="21">
        <f>'Acct Summary 7-9'!H94</f>
        <v>987964</v>
      </c>
      <c r="D8042" s="4" t="s">
        <v>1517</v>
      </c>
      <c r="F8042" s="4"/>
      <c r="G8042" s="1" t="b">
        <f t="shared" ca="1" si="134"/>
        <v>1</v>
      </c>
      <c r="H8042" s="1505" cm="1">
        <f t="array" aca="1" ref="H8042" ca="1">IF(I8042&lt;&gt;"",INDIRECT("'"&amp;I8042&amp;"'!"&amp;J8042),"")</f>
        <v>987964</v>
      </c>
      <c r="I8042" s="1510" t="s">
        <v>4986</v>
      </c>
      <c r="J8042" s="1506" t="s">
        <v>6697</v>
      </c>
      <c r="K8042" s="4"/>
    </row>
    <row r="8043" spans="1:11" ht="15">
      <c r="A8043">
        <v>7984</v>
      </c>
      <c r="B8043" s="21">
        <f>'Acct Summary 7-9'!H96</f>
        <v>0</v>
      </c>
      <c r="D8043" s="4" t="s">
        <v>1517</v>
      </c>
      <c r="F8043" s="4"/>
      <c r="G8043" s="1" t="b">
        <f t="shared" ca="1" si="134"/>
        <v>1</v>
      </c>
      <c r="H8043" s="1505" cm="1">
        <f t="array" aca="1" ref="H8043" ca="1">IF(I8043&lt;&gt;"",INDIRECT("'"&amp;I8043&amp;"'!"&amp;J8043),"")</f>
        <v>0</v>
      </c>
      <c r="I8043" s="1510" t="s">
        <v>4986</v>
      </c>
      <c r="J8043" s="1506" t="s">
        <v>6700</v>
      </c>
      <c r="K8043" s="4"/>
    </row>
    <row r="8044" spans="1:11" ht="15">
      <c r="A8044">
        <v>7985</v>
      </c>
      <c r="B8044" s="21">
        <f>'Acct Summary 7-9'!H97</f>
        <v>0</v>
      </c>
      <c r="D8044" s="4" t="s">
        <v>1517</v>
      </c>
      <c r="F8044" s="4"/>
      <c r="G8044" s="1" t="b">
        <f t="shared" ca="1" si="134"/>
        <v>1</v>
      </c>
      <c r="H8044" s="1505" cm="1">
        <f t="array" aca="1" ref="H8044" ca="1">IF(I8044&lt;&gt;"",INDIRECT("'"&amp;I8044&amp;"'!"&amp;J8044),"")</f>
        <v>0</v>
      </c>
      <c r="I8044" s="1510" t="s">
        <v>4986</v>
      </c>
      <c r="J8044" s="1506" t="s">
        <v>6702</v>
      </c>
      <c r="K8044" s="4"/>
    </row>
    <row r="8045" spans="1:11" ht="15">
      <c r="A8045">
        <v>7986</v>
      </c>
      <c r="B8045" s="21">
        <f>'Acct Summary 7-9'!H98</f>
        <v>987964</v>
      </c>
      <c r="D8045" s="4" t="s">
        <v>1517</v>
      </c>
      <c r="F8045" s="4"/>
      <c r="G8045" s="1" t="b">
        <f t="shared" ca="1" si="134"/>
        <v>1</v>
      </c>
      <c r="H8045" s="1505" cm="1">
        <f t="array" aca="1" ref="H8045" ca="1">IF(I8045&lt;&gt;"",INDIRECT("'"&amp;I8045&amp;"'!"&amp;J8045),"")</f>
        <v>987964</v>
      </c>
      <c r="I8045" s="1510" t="s">
        <v>4986</v>
      </c>
      <c r="J8045" s="1506" t="s">
        <v>6264</v>
      </c>
      <c r="K8045" s="4"/>
    </row>
    <row r="8046" spans="1:11" ht="15">
      <c r="A8046">
        <v>7987</v>
      </c>
      <c r="B8046" s="21">
        <f>'Acct Summary 7-9'!H99</f>
        <v>0</v>
      </c>
      <c r="D8046" s="4" t="s">
        <v>1517</v>
      </c>
      <c r="F8046" s="4"/>
      <c r="G8046" s="1" t="b">
        <f t="shared" ca="1" si="134"/>
        <v>1</v>
      </c>
      <c r="H8046" s="1505" cm="1">
        <f t="array" aca="1" ref="H8046" ca="1">IF(I8046&lt;&gt;"",INDIRECT("'"&amp;I8046&amp;"'!"&amp;J8046),"")</f>
        <v>0</v>
      </c>
      <c r="I8046" s="1510" t="s">
        <v>4986</v>
      </c>
      <c r="J8046" s="1506" t="s">
        <v>6369</v>
      </c>
      <c r="K8046" s="4"/>
    </row>
    <row r="8047" spans="1:11" ht="15">
      <c r="A8047">
        <v>7988</v>
      </c>
      <c r="B8047" s="21">
        <f>'Acct Summary 7-9'!H100</f>
        <v>987964</v>
      </c>
      <c r="D8047" s="4" t="s">
        <v>1517</v>
      </c>
      <c r="F8047" s="4"/>
      <c r="G8047" s="1" t="b">
        <f t="shared" ca="1" si="134"/>
        <v>1</v>
      </c>
      <c r="H8047" s="1505" cm="1">
        <f t="array" aca="1" ref="H8047" ca="1">IF(I8047&lt;&gt;"",INDIRECT("'"&amp;I8047&amp;"'!"&amp;J8047),"")</f>
        <v>987964</v>
      </c>
      <c r="I8047" s="1510" t="s">
        <v>4986</v>
      </c>
      <c r="J8047" s="1506" t="s">
        <v>6704</v>
      </c>
      <c r="K8047" s="4"/>
    </row>
    <row r="8048" spans="1:11" ht="15">
      <c r="A8048">
        <v>7989</v>
      </c>
      <c r="B8048" s="21">
        <f>'Acct Summary 7-9'!H103</f>
        <v>1672131</v>
      </c>
      <c r="D8048" s="4" t="s">
        <v>1517</v>
      </c>
      <c r="F8048" s="4"/>
      <c r="G8048" s="1" t="b">
        <f t="shared" ca="1" si="134"/>
        <v>1</v>
      </c>
      <c r="H8048" s="1505" cm="1">
        <f t="array" aca="1" ref="H8048" ca="1">IF(I8048&lt;&gt;"",INDIRECT("'"&amp;I8048&amp;"'!"&amp;J8048),"")</f>
        <v>1672131</v>
      </c>
      <c r="I8048" s="1510" t="s">
        <v>4986</v>
      </c>
      <c r="J8048" s="1506" t="s">
        <v>6706</v>
      </c>
      <c r="K8048" s="4"/>
    </row>
    <row r="8049" spans="1:11" ht="15">
      <c r="A8049">
        <v>7990</v>
      </c>
      <c r="B8049" s="21">
        <f>'Acct Summary 7-9'!H105</f>
        <v>0</v>
      </c>
      <c r="D8049" s="4" t="s">
        <v>1517</v>
      </c>
      <c r="F8049" s="4"/>
      <c r="G8049" s="1" t="b">
        <f t="shared" ca="1" si="134"/>
        <v>1</v>
      </c>
      <c r="H8049" s="1505" cm="1">
        <f t="array" aca="1" ref="H8049" ca="1">IF(I8049&lt;&gt;"",INDIRECT("'"&amp;I8049&amp;"'!"&amp;J8049),"")</f>
        <v>0</v>
      </c>
      <c r="I8049" s="1510" t="s">
        <v>4986</v>
      </c>
      <c r="J8049" s="1506" t="s">
        <v>6864</v>
      </c>
      <c r="K8049" s="4"/>
    </row>
    <row r="8050" spans="1:11" ht="15">
      <c r="A8050">
        <v>7991</v>
      </c>
      <c r="B8050" s="21">
        <f>'Acct Summary 7-9'!H107</f>
        <v>1672131</v>
      </c>
      <c r="D8050" s="4" t="s">
        <v>1517</v>
      </c>
      <c r="F8050" s="4"/>
      <c r="G8050" s="1" t="b">
        <f t="shared" ca="1" si="134"/>
        <v>1</v>
      </c>
      <c r="H8050" s="1505" cm="1">
        <f t="array" aca="1" ref="H8050" ca="1">IF(I8050&lt;&gt;"",INDIRECT("'"&amp;I8050&amp;"'!"&amp;J8050),"")</f>
        <v>1672131</v>
      </c>
      <c r="I8050" s="1510" t="s">
        <v>4986</v>
      </c>
      <c r="J8050" s="1506" t="s">
        <v>5215</v>
      </c>
      <c r="K8050" s="4"/>
    </row>
    <row r="8051" spans="1:11" ht="15">
      <c r="A8051">
        <v>7992</v>
      </c>
      <c r="B8051" s="21">
        <f>'Acct Summary 7-9'!H108</f>
        <v>0</v>
      </c>
      <c r="D8051" s="4" t="s">
        <v>1517</v>
      </c>
      <c r="F8051" s="4"/>
      <c r="G8051" s="1" t="b">
        <f t="shared" ca="1" si="134"/>
        <v>1</v>
      </c>
      <c r="H8051" s="1505" cm="1">
        <f t="array" aca="1" ref="H8051" ca="1">IF(I8051&lt;&gt;"",INDIRECT("'"&amp;I8051&amp;"'!"&amp;J8051),"")</f>
        <v>0</v>
      </c>
      <c r="I8051" s="1510" t="s">
        <v>4986</v>
      </c>
      <c r="J8051" s="1506" t="s">
        <v>5216</v>
      </c>
      <c r="K8051" s="4"/>
    </row>
    <row r="8052" spans="1:11" ht="15">
      <c r="A8052">
        <v>7993</v>
      </c>
      <c r="B8052" s="21">
        <f>'Acct Summary 7-9'!H109</f>
        <v>1672131</v>
      </c>
      <c r="D8052" s="4" t="s">
        <v>1517</v>
      </c>
      <c r="F8052" s="4"/>
      <c r="G8052" s="1" t="b">
        <f t="shared" ca="1" si="134"/>
        <v>1</v>
      </c>
      <c r="H8052" s="1505" cm="1">
        <f t="array" aca="1" ref="H8052" ca="1">IF(I8052&lt;&gt;"",INDIRECT("'"&amp;I8052&amp;"'!"&amp;J8052),"")</f>
        <v>1672131</v>
      </c>
      <c r="I8052" s="1510" t="s">
        <v>4986</v>
      </c>
      <c r="J8052" s="1506" t="s">
        <v>5671</v>
      </c>
      <c r="K8052" s="4"/>
    </row>
    <row r="8053" spans="1:11" ht="15">
      <c r="A8053">
        <v>7994</v>
      </c>
      <c r="B8053" s="21">
        <f>'Acct Summary 7-9'!H110</f>
        <v>-684167</v>
      </c>
      <c r="D8053" s="4" t="s">
        <v>1517</v>
      </c>
      <c r="F8053" s="4"/>
      <c r="G8053" s="1" t="b">
        <f t="shared" ca="1" si="134"/>
        <v>1</v>
      </c>
      <c r="H8053" s="1505" cm="1">
        <f t="array" aca="1" ref="H8053" ca="1">IF(I8053&lt;&gt;"",INDIRECT("'"&amp;I8053&amp;"'!"&amp;J8053),"")</f>
        <v>-684167</v>
      </c>
      <c r="I8053" s="1510" t="s">
        <v>4986</v>
      </c>
      <c r="J8053" s="1506" t="s">
        <v>5672</v>
      </c>
      <c r="K8053" s="4"/>
    </row>
    <row r="8054" spans="1:11" ht="15">
      <c r="A8054">
        <v>7995</v>
      </c>
      <c r="B8054" s="21">
        <f>'Acct Summary 7-9'!H113</f>
        <v>45000000</v>
      </c>
      <c r="D8054" s="4" t="s">
        <v>1517</v>
      </c>
      <c r="F8054" s="4"/>
      <c r="G8054" s="1" t="b">
        <f t="shared" ca="1" si="134"/>
        <v>1</v>
      </c>
      <c r="H8054" s="1505" cm="1">
        <f t="array" aca="1" ref="H8054" ca="1">IF(I8054&lt;&gt;"",INDIRECT("'"&amp;I8054&amp;"'!"&amp;J8054),"")</f>
        <v>45000000</v>
      </c>
      <c r="I8054" s="1510" t="s">
        <v>4986</v>
      </c>
      <c r="J8054" s="1506" t="s">
        <v>6708</v>
      </c>
      <c r="K8054" s="4"/>
    </row>
    <row r="8055" spans="1:11" ht="15">
      <c r="A8055">
        <v>7996</v>
      </c>
      <c r="B8055" s="21">
        <f>'Acct Summary 7-9'!H115</f>
        <v>0</v>
      </c>
      <c r="D8055" s="4" t="s">
        <v>1517</v>
      </c>
      <c r="F8055" s="4"/>
      <c r="G8055" s="1" t="b">
        <f t="shared" ca="1" si="134"/>
        <v>1</v>
      </c>
      <c r="H8055" s="1505" cm="1">
        <f t="array" aca="1" ref="H8055" ca="1">IF(I8055&lt;&gt;"",INDIRECT("'"&amp;I8055&amp;"'!"&amp;J8055),"")</f>
        <v>0</v>
      </c>
      <c r="I8055" s="1510" t="s">
        <v>4986</v>
      </c>
      <c r="J8055" s="1506" t="s">
        <v>6996</v>
      </c>
      <c r="K8055" s="4"/>
    </row>
    <row r="8056" spans="1:11" ht="15">
      <c r="A8056">
        <v>7997</v>
      </c>
      <c r="B8056" s="21">
        <f>'Acct Summary 7-9'!H116</f>
        <v>45000000</v>
      </c>
      <c r="D8056" s="4" t="s">
        <v>1517</v>
      </c>
      <c r="F8056" s="4"/>
      <c r="G8056" s="1" t="b">
        <f t="shared" ca="1" si="134"/>
        <v>1</v>
      </c>
      <c r="H8056" s="1505" cm="1">
        <f t="array" aca="1" ref="H8056" ca="1">IF(I8056&lt;&gt;"",INDIRECT("'"&amp;I8056&amp;"'!"&amp;J8056),"")</f>
        <v>45000000</v>
      </c>
      <c r="I8056" s="1510" t="s">
        <v>4986</v>
      </c>
      <c r="J8056" s="1506" t="s">
        <v>5219</v>
      </c>
      <c r="K8056" s="4"/>
    </row>
    <row r="8057" spans="1:11" ht="15">
      <c r="A8057">
        <v>7998</v>
      </c>
      <c r="B8057" s="21">
        <f>'Acct Summary 7-9'!H117</f>
        <v>49058636</v>
      </c>
      <c r="D8057" s="4" t="s">
        <v>1517</v>
      </c>
      <c r="F8057" s="4"/>
      <c r="G8057" s="1" t="b">
        <f t="shared" ca="1" si="134"/>
        <v>1</v>
      </c>
      <c r="H8057" s="1505" cm="1">
        <f t="array" aca="1" ref="H8057" ca="1">IF(I8057&lt;&gt;"",INDIRECT("'"&amp;I8057&amp;"'!"&amp;J8057),"")</f>
        <v>49058636</v>
      </c>
      <c r="I8057" s="1510" t="s">
        <v>4986</v>
      </c>
      <c r="J8057" s="1506" t="s">
        <v>6997</v>
      </c>
      <c r="K8057" s="4"/>
    </row>
    <row r="8058" spans="1:11" ht="15">
      <c r="A8058">
        <v>7999</v>
      </c>
      <c r="B8058" s="21">
        <f>'Acct Summary 7-9'!I94</f>
        <v>15080547</v>
      </c>
      <c r="D8058" s="4" t="s">
        <v>1517</v>
      </c>
      <c r="F8058" s="4"/>
      <c r="G8058" s="1" t="b">
        <f t="shared" ca="1" si="134"/>
        <v>1</v>
      </c>
      <c r="H8058" s="1505" cm="1">
        <f t="array" aca="1" ref="H8058" ca="1">IF(I8058&lt;&gt;"",INDIRECT("'"&amp;I8058&amp;"'!"&amp;J8058),"")</f>
        <v>15080547</v>
      </c>
      <c r="I8058" s="1510" t="s">
        <v>4986</v>
      </c>
      <c r="J8058" s="1506" t="s">
        <v>6998</v>
      </c>
      <c r="K8058" s="4"/>
    </row>
    <row r="8059" spans="1:11" ht="15">
      <c r="A8059">
        <v>8000</v>
      </c>
      <c r="B8059" s="21">
        <f>'Acct Summary 7-9'!I96</f>
        <v>0</v>
      </c>
      <c r="D8059" s="4" t="s">
        <v>1517</v>
      </c>
      <c r="F8059" s="4"/>
      <c r="G8059" s="1" t="b">
        <f t="shared" ca="1" si="134"/>
        <v>1</v>
      </c>
      <c r="H8059" s="1505" cm="1">
        <f t="array" aca="1" ref="H8059" ca="1">IF(I8059&lt;&gt;"",INDIRECT("'"&amp;I8059&amp;"'!"&amp;J8059),"")</f>
        <v>0</v>
      </c>
      <c r="I8059" s="1510" t="s">
        <v>4986</v>
      </c>
      <c r="J8059" s="1506" t="s">
        <v>6999</v>
      </c>
      <c r="K8059" s="4"/>
    </row>
    <row r="8060" spans="1:11" ht="15">
      <c r="A8060">
        <v>8001</v>
      </c>
      <c r="B8060" s="21">
        <f>'Acct Summary 7-9'!I97</f>
        <v>0</v>
      </c>
      <c r="D8060" s="4" t="s">
        <v>1517</v>
      </c>
      <c r="F8060" s="4"/>
      <c r="G8060" s="1" t="b">
        <f t="shared" ca="1" si="134"/>
        <v>1</v>
      </c>
      <c r="H8060" s="1505" cm="1">
        <f t="array" aca="1" ref="H8060" ca="1">IF(I8060&lt;&gt;"",INDIRECT("'"&amp;I8060&amp;"'!"&amp;J8060),"")</f>
        <v>0</v>
      </c>
      <c r="I8060" s="1510" t="s">
        <v>4986</v>
      </c>
      <c r="J8060" s="1506" t="s">
        <v>7000</v>
      </c>
      <c r="K8060" s="4"/>
    </row>
    <row r="8061" spans="1:11" ht="15">
      <c r="A8061">
        <v>8002</v>
      </c>
      <c r="B8061" s="21">
        <f>'Acct Summary 7-9'!I98</f>
        <v>15080547</v>
      </c>
      <c r="D8061" s="4" t="s">
        <v>1517</v>
      </c>
      <c r="F8061" s="4"/>
      <c r="G8061" s="1" t="b">
        <f t="shared" ca="1" si="134"/>
        <v>1</v>
      </c>
      <c r="H8061" s="1505" cm="1">
        <f t="array" aca="1" ref="H8061" ca="1">IF(I8061&lt;&gt;"",INDIRECT("'"&amp;I8061&amp;"'!"&amp;J8061),"")</f>
        <v>15080547</v>
      </c>
      <c r="I8061" s="1510" t="s">
        <v>4986</v>
      </c>
      <c r="J8061" s="1506" t="s">
        <v>6277</v>
      </c>
      <c r="K8061" s="4"/>
    </row>
    <row r="8062" spans="1:11" ht="15">
      <c r="A8062">
        <v>8003</v>
      </c>
      <c r="B8062" s="21">
        <f>'Acct Summary 7-9'!I100</f>
        <v>15080547</v>
      </c>
      <c r="D8062" s="4" t="s">
        <v>1517</v>
      </c>
      <c r="F8062" s="4"/>
      <c r="G8062" s="1" t="b">
        <f t="shared" ca="1" si="134"/>
        <v>1</v>
      </c>
      <c r="H8062" s="1505" cm="1">
        <f t="array" aca="1" ref="H8062" ca="1">IF(I8062&lt;&gt;"",INDIRECT("'"&amp;I8062&amp;"'!"&amp;J8062),"")</f>
        <v>15080547</v>
      </c>
      <c r="I8062" s="1510" t="s">
        <v>4986</v>
      </c>
      <c r="J8062" s="1506" t="s">
        <v>7001</v>
      </c>
      <c r="K8062" s="4"/>
    </row>
    <row r="8063" spans="1:11" ht="15">
      <c r="A8063">
        <v>8004</v>
      </c>
      <c r="B8063" s="21">
        <f>'Acct Summary 7-9'!I110</f>
        <v>15080547</v>
      </c>
      <c r="D8063" s="4" t="s">
        <v>1517</v>
      </c>
      <c r="F8063" s="4"/>
      <c r="G8063" s="1" t="b">
        <f t="shared" ca="1" si="134"/>
        <v>1</v>
      </c>
      <c r="H8063" s="1505" cm="1">
        <f t="array" aca="1" ref="H8063" ca="1">IF(I8063&lt;&gt;"",INDIRECT("'"&amp;I8063&amp;"'!"&amp;J8063),"")</f>
        <v>15080547</v>
      </c>
      <c r="I8063" s="1510" t="s">
        <v>4986</v>
      </c>
      <c r="J8063" s="1506" t="s">
        <v>6279</v>
      </c>
      <c r="K8063" s="4"/>
    </row>
    <row r="8064" spans="1:11" ht="15">
      <c r="A8064">
        <v>8005</v>
      </c>
      <c r="B8064" s="21">
        <f>'Acct Summary 7-9'!I113</f>
        <v>0</v>
      </c>
      <c r="D8064" s="4" t="s">
        <v>1517</v>
      </c>
      <c r="F8064" s="4"/>
      <c r="G8064" s="1" t="b">
        <f t="shared" ca="1" si="134"/>
        <v>1</v>
      </c>
      <c r="H8064" s="1505" cm="1">
        <f t="array" aca="1" ref="H8064" ca="1">IF(I8064&lt;&gt;"",INDIRECT("'"&amp;I8064&amp;"'!"&amp;J8064),"")</f>
        <v>0</v>
      </c>
      <c r="I8064" s="1510" t="s">
        <v>4986</v>
      </c>
      <c r="J8064" s="1506" t="s">
        <v>7002</v>
      </c>
      <c r="K8064" s="4"/>
    </row>
    <row r="8065" spans="1:11" ht="15">
      <c r="A8065">
        <v>8006</v>
      </c>
      <c r="B8065" s="21">
        <f>'Acct Summary 7-9'!I115</f>
        <v>15080547</v>
      </c>
      <c r="D8065" s="4" t="s">
        <v>1517</v>
      </c>
      <c r="F8065" s="4"/>
      <c r="G8065" s="1" t="b">
        <f t="shared" ca="1" si="134"/>
        <v>1</v>
      </c>
      <c r="H8065" s="1505" cm="1">
        <f t="array" aca="1" ref="H8065" ca="1">IF(I8065&lt;&gt;"",INDIRECT("'"&amp;I8065&amp;"'!"&amp;J8065),"")</f>
        <v>15080547</v>
      </c>
      <c r="I8065" s="1510" t="s">
        <v>4986</v>
      </c>
      <c r="J8065" s="1506" t="s">
        <v>7003</v>
      </c>
      <c r="K8065" s="4"/>
    </row>
    <row r="8066" spans="1:11" ht="15">
      <c r="A8066">
        <v>8007</v>
      </c>
      <c r="B8066" s="21">
        <f>'Acct Summary 7-9'!I116</f>
        <v>-15080547</v>
      </c>
      <c r="D8066" s="4" t="s">
        <v>1517</v>
      </c>
      <c r="F8066" s="4"/>
      <c r="G8066" s="1" t="b">
        <f t="shared" ca="1" si="134"/>
        <v>1</v>
      </c>
      <c r="H8066" s="1505" cm="1">
        <f t="array" aca="1" ref="H8066" ca="1">IF(I8066&lt;&gt;"",INDIRECT("'"&amp;I8066&amp;"'!"&amp;J8066),"")</f>
        <v>-15080547</v>
      </c>
      <c r="I8066" s="1510" t="s">
        <v>4986</v>
      </c>
      <c r="J8066" s="1506" t="s">
        <v>6712</v>
      </c>
      <c r="K8066" s="4"/>
    </row>
    <row r="8067" spans="1:11" ht="15">
      <c r="A8067">
        <v>8008</v>
      </c>
      <c r="B8067" s="21">
        <f>'Acct Summary 7-9'!I117</f>
        <v>110888201</v>
      </c>
      <c r="D8067" s="4" t="s">
        <v>1517</v>
      </c>
      <c r="F8067" s="4"/>
      <c r="G8067" s="1" t="b">
        <f t="shared" ca="1" si="134"/>
        <v>1</v>
      </c>
      <c r="H8067" s="1505" cm="1">
        <f t="array" aca="1" ref="H8067" ca="1">IF(I8067&lt;&gt;"",INDIRECT("'"&amp;I8067&amp;"'!"&amp;J8067),"")</f>
        <v>110888201</v>
      </c>
      <c r="I8067" s="1510" t="s">
        <v>4986</v>
      </c>
      <c r="J8067" s="1506" t="s">
        <v>7004</v>
      </c>
      <c r="K8067" s="4"/>
    </row>
    <row r="8068" spans="1:11" ht="15">
      <c r="A8068">
        <v>8009</v>
      </c>
      <c r="B8068" s="21">
        <f>'Acct Summary 7-9'!J94</f>
        <v>5973995</v>
      </c>
      <c r="D8068" s="4" t="s">
        <v>1517</v>
      </c>
      <c r="F8068" s="4"/>
      <c r="G8068" s="1" t="b">
        <f t="shared" ca="1" si="134"/>
        <v>1</v>
      </c>
      <c r="H8068" s="1505" cm="1">
        <f t="array" aca="1" ref="H8068" ca="1">IF(I8068&lt;&gt;"",INDIRECT("'"&amp;I8068&amp;"'!"&amp;J8068),"")</f>
        <v>5973995</v>
      </c>
      <c r="I8068" s="1510" t="s">
        <v>4986</v>
      </c>
      <c r="J8068" s="1506" t="s">
        <v>7005</v>
      </c>
      <c r="K8068" s="4"/>
    </row>
    <row r="8069" spans="1:11" ht="15">
      <c r="A8069">
        <v>8010</v>
      </c>
      <c r="B8069" s="21">
        <f>'Acct Summary 7-9'!J96</f>
        <v>0</v>
      </c>
      <c r="D8069" s="4" t="s">
        <v>1517</v>
      </c>
      <c r="F8069" s="4"/>
      <c r="G8069" s="1" t="b">
        <f t="shared" ca="1" si="134"/>
        <v>1</v>
      </c>
      <c r="H8069" s="1505" cm="1">
        <f t="array" aca="1" ref="H8069" ca="1">IF(I8069&lt;&gt;"",INDIRECT("'"&amp;I8069&amp;"'!"&amp;J8069),"")</f>
        <v>0</v>
      </c>
      <c r="I8069" s="1510" t="s">
        <v>4986</v>
      </c>
      <c r="J8069" s="1506" t="s">
        <v>7006</v>
      </c>
      <c r="K8069" s="4"/>
    </row>
    <row r="8070" spans="1:11" ht="15">
      <c r="A8070">
        <v>8011</v>
      </c>
      <c r="B8070" s="21">
        <f>'Acct Summary 7-9'!J97</f>
        <v>0</v>
      </c>
      <c r="D8070" s="4" t="s">
        <v>1517</v>
      </c>
      <c r="F8070" s="4"/>
      <c r="G8070" s="1" t="b">
        <f t="shared" ca="1" si="134"/>
        <v>1</v>
      </c>
      <c r="H8070" s="1505" cm="1">
        <f t="array" aca="1" ref="H8070" ca="1">IF(I8070&lt;&gt;"",INDIRECT("'"&amp;I8070&amp;"'!"&amp;J8070),"")</f>
        <v>0</v>
      </c>
      <c r="I8070" s="1510" t="s">
        <v>4986</v>
      </c>
      <c r="J8070" s="1506" t="s">
        <v>7007</v>
      </c>
      <c r="K8070" s="4"/>
    </row>
    <row r="8071" spans="1:11" ht="15">
      <c r="A8071">
        <v>8012</v>
      </c>
      <c r="B8071" s="21">
        <f>'Acct Summary 7-9'!J98</f>
        <v>5973995</v>
      </c>
      <c r="D8071" s="4" t="s">
        <v>1517</v>
      </c>
      <c r="F8071" s="4"/>
      <c r="G8071" s="1" t="b">
        <f t="shared" ca="1" si="134"/>
        <v>1</v>
      </c>
      <c r="H8071" s="1505" cm="1">
        <f t="array" aca="1" ref="H8071" ca="1">IF(I8071&lt;&gt;"",INDIRECT("'"&amp;I8071&amp;"'!"&amp;J8071),"")</f>
        <v>5973995</v>
      </c>
      <c r="I8071" s="1510" t="s">
        <v>4986</v>
      </c>
      <c r="J8071" s="1506" t="s">
        <v>6363</v>
      </c>
      <c r="K8071" s="4"/>
    </row>
    <row r="8072" spans="1:11" ht="15">
      <c r="A8072">
        <v>8013</v>
      </c>
      <c r="B8072" s="21">
        <f>'Acct Summary 7-9'!J99</f>
        <v>0</v>
      </c>
      <c r="D8072" s="4" t="s">
        <v>1517</v>
      </c>
      <c r="F8072" s="4"/>
      <c r="G8072" s="1" t="b">
        <f t="shared" ca="1" si="134"/>
        <v>1</v>
      </c>
      <c r="H8072" s="1505" cm="1">
        <f t="array" aca="1" ref="H8072" ca="1">IF(I8072&lt;&gt;"",INDIRECT("'"&amp;I8072&amp;"'!"&amp;J8072),"")</f>
        <v>0</v>
      </c>
      <c r="I8072" s="1510" t="s">
        <v>4986</v>
      </c>
      <c r="J8072" s="1506" t="s">
        <v>6371</v>
      </c>
      <c r="K8072" s="4"/>
    </row>
    <row r="8073" spans="1:11" ht="15">
      <c r="A8073">
        <v>8014</v>
      </c>
      <c r="B8073" s="21">
        <f>'Acct Summary 7-9'!J100</f>
        <v>5973995</v>
      </c>
      <c r="D8073" s="4" t="s">
        <v>1517</v>
      </c>
      <c r="F8073" s="4"/>
      <c r="G8073" s="1" t="b">
        <f t="shared" ca="1" si="134"/>
        <v>1</v>
      </c>
      <c r="H8073" s="1505" cm="1">
        <f t="array" aca="1" ref="H8073" ca="1">IF(I8073&lt;&gt;"",INDIRECT("'"&amp;I8073&amp;"'!"&amp;J8073),"")</f>
        <v>5973995</v>
      </c>
      <c r="I8073" s="1510" t="s">
        <v>4986</v>
      </c>
      <c r="J8073" s="1506" t="s">
        <v>7008</v>
      </c>
      <c r="K8073" s="4"/>
    </row>
    <row r="8074" spans="1:11" ht="15">
      <c r="A8074">
        <v>8015</v>
      </c>
      <c r="B8074" s="21">
        <f>'Acct Summary 7-9'!J103</f>
        <v>5897488</v>
      </c>
      <c r="D8074" s="4" t="s">
        <v>1517</v>
      </c>
      <c r="F8074" s="4"/>
      <c r="G8074" s="1" t="b">
        <f t="shared" ca="1" si="134"/>
        <v>1</v>
      </c>
      <c r="H8074" s="1505" cm="1">
        <f t="array" aca="1" ref="H8074" ca="1">IF(I8074&lt;&gt;"",INDIRECT("'"&amp;I8074&amp;"'!"&amp;J8074),"")</f>
        <v>5897488</v>
      </c>
      <c r="I8074" s="1510" t="s">
        <v>4986</v>
      </c>
      <c r="J8074" s="1506" t="s">
        <v>7009</v>
      </c>
      <c r="K8074" s="4"/>
    </row>
    <row r="8075" spans="1:11" ht="15">
      <c r="A8075">
        <v>8016</v>
      </c>
      <c r="B8075" s="21">
        <f>'Acct Summary 7-9'!J105</f>
        <v>0</v>
      </c>
      <c r="D8075" s="4" t="s">
        <v>1517</v>
      </c>
      <c r="F8075" s="4"/>
      <c r="G8075" s="1" t="b">
        <f t="shared" ca="1" si="134"/>
        <v>1</v>
      </c>
      <c r="H8075" s="1505" cm="1">
        <f t="array" aca="1" ref="H8075" ca="1">IF(I8075&lt;&gt;"",INDIRECT("'"&amp;I8075&amp;"'!"&amp;J8075),"")</f>
        <v>0</v>
      </c>
      <c r="I8075" s="1510" t="s">
        <v>4986</v>
      </c>
      <c r="J8075" s="1506" t="s">
        <v>7010</v>
      </c>
      <c r="K8075" s="4"/>
    </row>
    <row r="8076" spans="1:11" ht="15">
      <c r="A8076">
        <v>8017</v>
      </c>
      <c r="B8076" s="21">
        <f>'Acct Summary 7-9'!J106</f>
        <v>0</v>
      </c>
      <c r="D8076" s="4" t="s">
        <v>1517</v>
      </c>
      <c r="F8076" s="4"/>
      <c r="G8076" s="1" t="b">
        <f t="shared" ca="1" si="134"/>
        <v>1</v>
      </c>
      <c r="H8076" s="1505" cm="1">
        <f t="array" aca="1" ref="H8076" ca="1">IF(I8076&lt;&gt;"",INDIRECT("'"&amp;I8076&amp;"'!"&amp;J8076),"")</f>
        <v>0</v>
      </c>
      <c r="I8076" s="1510" t="s">
        <v>4986</v>
      </c>
      <c r="J8076" s="1506" t="s">
        <v>7011</v>
      </c>
      <c r="K8076" s="4"/>
    </row>
    <row r="8077" spans="1:11" ht="15">
      <c r="A8077">
        <v>8018</v>
      </c>
      <c r="B8077" s="21">
        <f>'Acct Summary 7-9'!J107</f>
        <v>5897488</v>
      </c>
      <c r="D8077" s="4" t="s">
        <v>1517</v>
      </c>
      <c r="F8077" s="4"/>
      <c r="G8077" s="1" t="b">
        <f t="shared" ca="1" si="134"/>
        <v>1</v>
      </c>
      <c r="H8077" s="1505" cm="1">
        <f t="array" aca="1" ref="H8077" ca="1">IF(I8077&lt;&gt;"",INDIRECT("'"&amp;I8077&amp;"'!"&amp;J8077),"")</f>
        <v>5897488</v>
      </c>
      <c r="I8077" s="1510" t="s">
        <v>4986</v>
      </c>
      <c r="J8077" s="1506" t="s">
        <v>7012</v>
      </c>
      <c r="K8077" s="4"/>
    </row>
    <row r="8078" spans="1:11" ht="15">
      <c r="A8078">
        <v>8019</v>
      </c>
      <c r="B8078" s="21">
        <f>'Acct Summary 7-9'!J108</f>
        <v>0</v>
      </c>
      <c r="D8078" s="4" t="s">
        <v>1517</v>
      </c>
      <c r="F8078" s="4"/>
      <c r="G8078" s="1" t="b">
        <f t="shared" ca="1" si="134"/>
        <v>1</v>
      </c>
      <c r="H8078" s="1505" cm="1">
        <f t="array" aca="1" ref="H8078" ca="1">IF(I8078&lt;&gt;"",INDIRECT("'"&amp;I8078&amp;"'!"&amp;J8078),"")</f>
        <v>0</v>
      </c>
      <c r="I8078" s="1510" t="s">
        <v>4986</v>
      </c>
      <c r="J8078" s="1506" t="s">
        <v>6851</v>
      </c>
      <c r="K8078" s="4"/>
    </row>
    <row r="8079" spans="1:11" ht="15">
      <c r="A8079">
        <v>8020</v>
      </c>
      <c r="B8079" s="21">
        <f>'Acct Summary 7-9'!J109</f>
        <v>5897488</v>
      </c>
      <c r="D8079" s="4" t="s">
        <v>1517</v>
      </c>
      <c r="F8079" s="4"/>
      <c r="G8079" s="1" t="b">
        <f t="shared" ca="1" si="134"/>
        <v>1</v>
      </c>
      <c r="H8079" s="1505" cm="1">
        <f t="array" aca="1" ref="H8079" ca="1">IF(I8079&lt;&gt;"",INDIRECT("'"&amp;I8079&amp;"'!"&amp;J8079),"")</f>
        <v>5897488</v>
      </c>
      <c r="I8079" s="1510" t="s">
        <v>4986</v>
      </c>
      <c r="J8079" s="1506" t="s">
        <v>6391</v>
      </c>
      <c r="K8079" s="4"/>
    </row>
    <row r="8080" spans="1:11" ht="15">
      <c r="A8080">
        <v>8021</v>
      </c>
      <c r="B8080" s="21">
        <f>'Acct Summary 7-9'!J110</f>
        <v>76507</v>
      </c>
      <c r="D8080" s="4" t="s">
        <v>1517</v>
      </c>
      <c r="F8080" s="4"/>
      <c r="G8080" s="1" t="b">
        <f t="shared" ca="1" si="134"/>
        <v>1</v>
      </c>
      <c r="H8080" s="1505" cm="1">
        <f t="array" aca="1" ref="H8080" ca="1">IF(I8080&lt;&gt;"",INDIRECT("'"&amp;I8080&amp;"'!"&amp;J8080),"")</f>
        <v>76507</v>
      </c>
      <c r="I8080" s="1510" t="s">
        <v>4986</v>
      </c>
      <c r="J8080" s="1506" t="s">
        <v>6392</v>
      </c>
      <c r="K8080" s="4"/>
    </row>
    <row r="8081" spans="1:11" ht="15">
      <c r="A8081">
        <v>8022</v>
      </c>
      <c r="B8081" s="21">
        <f>'Acct Summary 7-9'!J113</f>
        <v>0</v>
      </c>
      <c r="D8081" s="4" t="s">
        <v>1517</v>
      </c>
      <c r="F8081" s="4"/>
      <c r="G8081" s="1" t="b">
        <f t="shared" ca="1" si="134"/>
        <v>1</v>
      </c>
      <c r="H8081" s="1505" cm="1">
        <f t="array" aca="1" ref="H8081" ca="1">IF(I8081&lt;&gt;"",INDIRECT("'"&amp;I8081&amp;"'!"&amp;J8081),"")</f>
        <v>0</v>
      </c>
      <c r="I8081" s="1510" t="s">
        <v>4986</v>
      </c>
      <c r="J8081" s="1506" t="s">
        <v>7013</v>
      </c>
      <c r="K8081" s="4"/>
    </row>
    <row r="8082" spans="1:11" ht="15">
      <c r="A8082">
        <v>8023</v>
      </c>
      <c r="B8082" s="21">
        <f>'Acct Summary 7-9'!J115</f>
        <v>0</v>
      </c>
      <c r="D8082" s="4" t="s">
        <v>1517</v>
      </c>
      <c r="F8082" s="4"/>
      <c r="G8082" s="1" t="b">
        <f t="shared" ca="1" si="134"/>
        <v>1</v>
      </c>
      <c r="H8082" s="1505" cm="1">
        <f t="array" aca="1" ref="H8082" ca="1">IF(I8082&lt;&gt;"",INDIRECT("'"&amp;I8082&amp;"'!"&amp;J8082),"")</f>
        <v>0</v>
      </c>
      <c r="I8082" s="1510" t="s">
        <v>4986</v>
      </c>
      <c r="J8082" s="1506" t="s">
        <v>7014</v>
      </c>
      <c r="K8082" s="4"/>
    </row>
    <row r="8083" spans="1:11" ht="15">
      <c r="A8083">
        <v>8024</v>
      </c>
      <c r="B8083" s="21">
        <f>'Acct Summary 7-9'!J116</f>
        <v>0</v>
      </c>
      <c r="D8083" s="4" t="s">
        <v>1517</v>
      </c>
      <c r="F8083" s="4"/>
      <c r="G8083" s="1" t="b">
        <f t="shared" ca="1" si="134"/>
        <v>1</v>
      </c>
      <c r="H8083" s="1505" cm="1">
        <f t="array" aca="1" ref="H8083" ca="1">IF(I8083&lt;&gt;"",INDIRECT("'"&amp;I8083&amp;"'!"&amp;J8083),"")</f>
        <v>0</v>
      </c>
      <c r="I8083" s="1510" t="s">
        <v>4986</v>
      </c>
      <c r="J8083" s="1506" t="s">
        <v>6713</v>
      </c>
      <c r="K8083" s="4"/>
    </row>
    <row r="8084" spans="1:11" ht="15">
      <c r="A8084">
        <v>8025</v>
      </c>
      <c r="B8084" s="21">
        <f>'Acct Summary 7-9'!J117</f>
        <v>-337195</v>
      </c>
      <c r="D8084" s="4" t="s">
        <v>1517</v>
      </c>
      <c r="F8084" s="4"/>
      <c r="G8084" s="1" t="b">
        <f t="shared" ca="1" si="134"/>
        <v>1</v>
      </c>
      <c r="H8084" s="1505" cm="1">
        <f t="array" aca="1" ref="H8084" ca="1">IF(I8084&lt;&gt;"",INDIRECT("'"&amp;I8084&amp;"'!"&amp;J8084),"")</f>
        <v>-337195</v>
      </c>
      <c r="I8084" s="1510" t="s">
        <v>4986</v>
      </c>
      <c r="J8084" s="1506" t="s">
        <v>7015</v>
      </c>
      <c r="K8084" s="4"/>
    </row>
    <row r="8085" spans="1:11" ht="15">
      <c r="A8085">
        <v>8026</v>
      </c>
      <c r="B8085" s="21">
        <f>'Acct Summary 7-9'!K94</f>
        <v>5072288</v>
      </c>
      <c r="D8085" s="4" t="s">
        <v>1517</v>
      </c>
      <c r="F8085" s="4"/>
      <c r="G8085" s="1" t="b">
        <f t="shared" ca="1" si="134"/>
        <v>1</v>
      </c>
      <c r="H8085" s="1505" cm="1">
        <f t="array" aca="1" ref="H8085" ca="1">IF(I8085&lt;&gt;"",INDIRECT("'"&amp;I8085&amp;"'!"&amp;J8085),"")</f>
        <v>5072288</v>
      </c>
      <c r="I8085" s="1510" t="s">
        <v>4986</v>
      </c>
      <c r="J8085" s="1506" t="s">
        <v>5625</v>
      </c>
      <c r="K8085" s="4"/>
    </row>
    <row r="8086" spans="1:11" ht="15">
      <c r="A8086">
        <v>8027</v>
      </c>
      <c r="B8086" s="21">
        <f>'Acct Summary 7-9'!K96</f>
        <v>0</v>
      </c>
      <c r="D8086" s="4" t="s">
        <v>1517</v>
      </c>
      <c r="F8086" s="4"/>
      <c r="G8086" s="1" t="b">
        <f t="shared" ca="1" si="134"/>
        <v>1</v>
      </c>
      <c r="H8086" s="1505" cm="1">
        <f t="array" aca="1" ref="H8086" ca="1">IF(I8086&lt;&gt;"",INDIRECT("'"&amp;I8086&amp;"'!"&amp;J8086),"")</f>
        <v>0</v>
      </c>
      <c r="I8086" s="1510" t="s">
        <v>4986</v>
      </c>
      <c r="J8086" s="1506" t="s">
        <v>6701</v>
      </c>
      <c r="K8086" s="4"/>
    </row>
    <row r="8087" spans="1:11" ht="15">
      <c r="A8087">
        <v>8028</v>
      </c>
      <c r="B8087" s="21">
        <f>'Acct Summary 7-9'!K97</f>
        <v>0</v>
      </c>
      <c r="D8087" s="4" t="s">
        <v>1517</v>
      </c>
      <c r="F8087" s="4"/>
      <c r="G8087" s="1" t="b">
        <f t="shared" ca="1" si="134"/>
        <v>1</v>
      </c>
      <c r="H8087" s="1505" cm="1">
        <f t="array" aca="1" ref="H8087" ca="1">IF(I8087&lt;&gt;"",INDIRECT("'"&amp;I8087&amp;"'!"&amp;J8087),"")</f>
        <v>0</v>
      </c>
      <c r="I8087" s="1510" t="s">
        <v>4986</v>
      </c>
      <c r="J8087" s="1506" t="s">
        <v>6703</v>
      </c>
      <c r="K8087" s="4"/>
    </row>
    <row r="8088" spans="1:11" ht="15">
      <c r="A8088">
        <v>8029</v>
      </c>
      <c r="B8088" s="21">
        <f>'Acct Summary 7-9'!K98</f>
        <v>5072288</v>
      </c>
      <c r="D8088" s="4" t="s">
        <v>1517</v>
      </c>
      <c r="F8088" s="4"/>
      <c r="G8088" s="1" t="b">
        <f t="shared" ca="1" si="134"/>
        <v>1</v>
      </c>
      <c r="H8088" s="1505" cm="1">
        <f t="array" aca="1" ref="H8088" ca="1">IF(I8088&lt;&gt;"",INDIRECT("'"&amp;I8088&amp;"'!"&amp;J8088),"")</f>
        <v>5072288</v>
      </c>
      <c r="I8088" s="1510" t="s">
        <v>4986</v>
      </c>
      <c r="J8088" s="1506" t="s">
        <v>6282</v>
      </c>
      <c r="K8088" s="4"/>
    </row>
    <row r="8089" spans="1:11" ht="15">
      <c r="A8089">
        <v>8030</v>
      </c>
      <c r="B8089" s="21">
        <f>'Acct Summary 7-9'!K99</f>
        <v>0</v>
      </c>
      <c r="D8089" s="4" t="s">
        <v>1517</v>
      </c>
      <c r="F8089" s="4"/>
      <c r="G8089" s="1" t="b">
        <f t="shared" ca="1" si="134"/>
        <v>1</v>
      </c>
      <c r="H8089" s="1505" cm="1">
        <f t="array" aca="1" ref="H8089" ca="1">IF(I8089&lt;&gt;"",INDIRECT("'"&amp;I8089&amp;"'!"&amp;J8089),"")</f>
        <v>0</v>
      </c>
      <c r="I8089" s="1510" t="s">
        <v>4986</v>
      </c>
      <c r="J8089" s="1506" t="s">
        <v>6372</v>
      </c>
      <c r="K8089" s="4"/>
    </row>
    <row r="8090" spans="1:11" ht="15">
      <c r="A8090">
        <v>8031</v>
      </c>
      <c r="B8090" s="21">
        <f>'Acct Summary 7-9'!K100</f>
        <v>5072288</v>
      </c>
      <c r="D8090" s="4" t="s">
        <v>1517</v>
      </c>
      <c r="F8090" s="4"/>
      <c r="G8090" s="1" t="b">
        <f t="shared" ca="1" si="134"/>
        <v>1</v>
      </c>
      <c r="H8090" s="1505" cm="1">
        <f t="array" aca="1" ref="H8090" ca="1">IF(I8090&lt;&gt;"",INDIRECT("'"&amp;I8090&amp;"'!"&amp;J8090),"")</f>
        <v>5072288</v>
      </c>
      <c r="I8090" s="1510" t="s">
        <v>4986</v>
      </c>
      <c r="J8090" s="1506" t="s">
        <v>6705</v>
      </c>
      <c r="K8090" s="4"/>
    </row>
    <row r="8091" spans="1:11" ht="15">
      <c r="A8091">
        <v>8032</v>
      </c>
      <c r="B8091" s="21">
        <f>'Acct Summary 7-9'!K103</f>
        <v>1374686</v>
      </c>
      <c r="D8091" s="4" t="s">
        <v>1517</v>
      </c>
      <c r="F8091" s="4"/>
      <c r="G8091" s="1" t="b">
        <f t="shared" ca="1" si="134"/>
        <v>1</v>
      </c>
      <c r="H8091" s="1505" cm="1">
        <f t="array" aca="1" ref="H8091" ca="1">IF(I8091&lt;&gt;"",INDIRECT("'"&amp;I8091&amp;"'!"&amp;J8091),"")</f>
        <v>1374686</v>
      </c>
      <c r="I8091" s="1510" t="s">
        <v>4986</v>
      </c>
      <c r="J8091" s="1506" t="s">
        <v>6707</v>
      </c>
      <c r="K8091" s="4"/>
    </row>
    <row r="8092" spans="1:11" ht="15">
      <c r="A8092">
        <v>8033</v>
      </c>
      <c r="B8092" s="21">
        <f>'Acct Summary 7-9'!K105</f>
        <v>0</v>
      </c>
      <c r="D8092" s="4" t="s">
        <v>1517</v>
      </c>
      <c r="F8092" s="4"/>
      <c r="G8092" s="1" t="b">
        <f t="shared" ca="1" si="134"/>
        <v>1</v>
      </c>
      <c r="H8092" s="1505" cm="1">
        <f t="array" aca="1" ref="H8092" ca="1">IF(I8092&lt;&gt;"",INDIRECT("'"&amp;I8092&amp;"'!"&amp;J8092),"")</f>
        <v>0</v>
      </c>
      <c r="I8092" s="1510" t="s">
        <v>4986</v>
      </c>
      <c r="J8092" s="1506" t="s">
        <v>7016</v>
      </c>
      <c r="K8092" s="4"/>
    </row>
    <row r="8093" spans="1:11" ht="15">
      <c r="A8093">
        <v>8034</v>
      </c>
      <c r="B8093" s="21">
        <f>'Acct Summary 7-9'!K106</f>
        <v>0</v>
      </c>
      <c r="D8093" s="4" t="s">
        <v>1517</v>
      </c>
      <c r="F8093" s="4"/>
      <c r="G8093" s="1" t="b">
        <f t="shared" ca="1" si="134"/>
        <v>1</v>
      </c>
      <c r="H8093" s="1505" cm="1">
        <f t="array" aca="1" ref="H8093" ca="1">IF(I8093&lt;&gt;"",INDIRECT("'"&amp;I8093&amp;"'!"&amp;J8093),"")</f>
        <v>0</v>
      </c>
      <c r="I8093" s="1510" t="s">
        <v>4986</v>
      </c>
      <c r="J8093" s="1506" t="s">
        <v>7017</v>
      </c>
      <c r="K8093" s="4"/>
    </row>
    <row r="8094" spans="1:11" ht="15">
      <c r="A8094">
        <v>8035</v>
      </c>
      <c r="B8094" s="21">
        <f>'Acct Summary 7-9'!K107</f>
        <v>1374686</v>
      </c>
      <c r="D8094" s="4" t="s">
        <v>1517</v>
      </c>
      <c r="F8094" s="4"/>
      <c r="G8094" s="1" t="b">
        <f t="shared" ca="1" si="134"/>
        <v>1</v>
      </c>
      <c r="H8094" s="1505" cm="1">
        <f t="array" aca="1" ref="H8094" ca="1">IF(I8094&lt;&gt;"",INDIRECT("'"&amp;I8094&amp;"'!"&amp;J8094),"")</f>
        <v>1374686</v>
      </c>
      <c r="I8094" s="1510" t="s">
        <v>4986</v>
      </c>
      <c r="J8094" s="1506" t="s">
        <v>5262</v>
      </c>
      <c r="K8094" s="4"/>
    </row>
    <row r="8095" spans="1:11" ht="15">
      <c r="A8095">
        <v>8036</v>
      </c>
      <c r="B8095" s="21">
        <f>'Acct Summary 7-9'!K108</f>
        <v>0</v>
      </c>
      <c r="D8095" s="4" t="s">
        <v>1517</v>
      </c>
      <c r="F8095" s="4"/>
      <c r="G8095" s="1" t="b">
        <f t="shared" ca="1" si="134"/>
        <v>1</v>
      </c>
      <c r="H8095" s="1505" cm="1">
        <f t="array" aca="1" ref="H8095" ca="1">IF(I8095&lt;&gt;"",INDIRECT("'"&amp;I8095&amp;"'!"&amp;J8095),"")</f>
        <v>0</v>
      </c>
      <c r="I8095" s="1510" t="s">
        <v>4986</v>
      </c>
      <c r="J8095" s="1506" t="s">
        <v>5263</v>
      </c>
      <c r="K8095" s="4"/>
    </row>
    <row r="8096" spans="1:11" ht="15">
      <c r="A8096">
        <v>8037</v>
      </c>
      <c r="B8096" s="21">
        <f>'Acct Summary 7-9'!K109</f>
        <v>1374686</v>
      </c>
      <c r="D8096" s="4" t="s">
        <v>1517</v>
      </c>
      <c r="F8096" s="4"/>
      <c r="G8096" s="1" t="b">
        <f t="shared" ref="G8096:G8159" ca="1" si="135">H8096=B8096</f>
        <v>1</v>
      </c>
      <c r="H8096" s="1505" cm="1">
        <f t="array" aca="1" ref="H8096" ca="1">IF(I8096&lt;&gt;"",INDIRECT("'"&amp;I8096&amp;"'!"&amp;J8096),"")</f>
        <v>1374686</v>
      </c>
      <c r="I8096" s="1510" t="s">
        <v>4986</v>
      </c>
      <c r="J8096" s="1506" t="s">
        <v>5674</v>
      </c>
      <c r="K8096" s="4"/>
    </row>
    <row r="8097" spans="1:11" ht="15">
      <c r="A8097">
        <v>8038</v>
      </c>
      <c r="B8097" s="21">
        <f>'Acct Summary 7-9'!K110</f>
        <v>3697602</v>
      </c>
      <c r="D8097" s="4" t="s">
        <v>1517</v>
      </c>
      <c r="F8097" s="4"/>
      <c r="G8097" s="1" t="b">
        <f t="shared" ca="1" si="135"/>
        <v>1</v>
      </c>
      <c r="H8097" s="1505" cm="1">
        <f t="array" aca="1" ref="H8097" ca="1">IF(I8097&lt;&gt;"",INDIRECT("'"&amp;I8097&amp;"'!"&amp;J8097),"")</f>
        <v>3697602</v>
      </c>
      <c r="I8097" s="1510" t="s">
        <v>4986</v>
      </c>
      <c r="J8097" s="1506" t="s">
        <v>5675</v>
      </c>
      <c r="K8097" s="4"/>
    </row>
    <row r="8098" spans="1:11" ht="15">
      <c r="A8098">
        <v>8039</v>
      </c>
      <c r="B8098" s="21">
        <f>'Acct Summary 7-9'!K113</f>
        <v>0</v>
      </c>
      <c r="D8098" s="4" t="s">
        <v>1517</v>
      </c>
      <c r="F8098" s="4"/>
      <c r="G8098" s="1" t="b">
        <f t="shared" ca="1" si="135"/>
        <v>1</v>
      </c>
      <c r="H8098" s="1505" cm="1">
        <f t="array" aca="1" ref="H8098" ca="1">IF(I8098&lt;&gt;"",INDIRECT("'"&amp;I8098&amp;"'!"&amp;J8098),"")</f>
        <v>0</v>
      </c>
      <c r="I8098" s="1510" t="s">
        <v>4986</v>
      </c>
      <c r="J8098" s="1506" t="s">
        <v>6709</v>
      </c>
      <c r="K8098" s="4"/>
    </row>
    <row r="8099" spans="1:11" ht="15">
      <c r="A8099">
        <v>8040</v>
      </c>
      <c r="B8099" s="21">
        <f>'Acct Summary 7-9'!K115</f>
        <v>0</v>
      </c>
      <c r="D8099" s="4" t="s">
        <v>1517</v>
      </c>
      <c r="F8099" s="4"/>
      <c r="G8099" s="1" t="b">
        <f t="shared" ca="1" si="135"/>
        <v>1</v>
      </c>
      <c r="H8099" s="1505" cm="1">
        <f t="array" aca="1" ref="H8099" ca="1">IF(I8099&lt;&gt;"",INDIRECT("'"&amp;I8099&amp;"'!"&amp;J8099),"")</f>
        <v>0</v>
      </c>
      <c r="I8099" s="1510" t="s">
        <v>4986</v>
      </c>
      <c r="J8099" s="1506" t="s">
        <v>7018</v>
      </c>
      <c r="K8099" s="4"/>
    </row>
    <row r="8100" spans="1:11" ht="15">
      <c r="A8100">
        <v>8041</v>
      </c>
      <c r="B8100" s="21">
        <f>'Acct Summary 7-9'!K116</f>
        <v>0</v>
      </c>
      <c r="D8100" s="4" t="s">
        <v>1517</v>
      </c>
      <c r="F8100" s="4"/>
      <c r="G8100" s="1" t="b">
        <f t="shared" ca="1" si="135"/>
        <v>1</v>
      </c>
      <c r="H8100" s="1505" cm="1">
        <f t="array" aca="1" ref="H8100" ca="1">IF(I8100&lt;&gt;"",INDIRECT("'"&amp;I8100&amp;"'!"&amp;J8100),"")</f>
        <v>0</v>
      </c>
      <c r="I8100" s="1510" t="s">
        <v>4986</v>
      </c>
      <c r="J8100" s="1506" t="s">
        <v>5266</v>
      </c>
      <c r="K8100" s="4"/>
    </row>
    <row r="8101" spans="1:11" ht="15">
      <c r="A8101">
        <v>8042</v>
      </c>
      <c r="B8101" s="21">
        <f>'Acct Summary 7-9'!K117</f>
        <v>13374772</v>
      </c>
      <c r="D8101" s="4" t="s">
        <v>1517</v>
      </c>
      <c r="F8101" s="4"/>
      <c r="G8101" s="1" t="b">
        <f t="shared" ca="1" si="135"/>
        <v>1</v>
      </c>
      <c r="H8101" s="1505" cm="1">
        <f t="array" aca="1" ref="H8101" ca="1">IF(I8101&lt;&gt;"",INDIRECT("'"&amp;I8101&amp;"'!"&amp;J8101),"")</f>
        <v>13374772</v>
      </c>
      <c r="I8101" s="1510" t="s">
        <v>4986</v>
      </c>
      <c r="J8101" s="1506" t="s">
        <v>7019</v>
      </c>
      <c r="K8101" s="4"/>
    </row>
    <row r="8102" spans="1:11" ht="15">
      <c r="A8102">
        <v>8043</v>
      </c>
      <c r="B8102" s="21">
        <f>'Revenues 10-15'!C82</f>
        <v>5093815</v>
      </c>
      <c r="D8102" s="4" t="s">
        <v>1518</v>
      </c>
      <c r="F8102" s="4"/>
      <c r="G8102" s="1" t="b">
        <f t="shared" ca="1" si="135"/>
        <v>1</v>
      </c>
      <c r="H8102" s="1505" cm="1">
        <f t="array" aca="1" ref="H8102" ca="1">IF(I8102&lt;&gt;"",INDIRECT("'"&amp;I8102&amp;"'!"&amp;J8102),"")</f>
        <v>5093815</v>
      </c>
      <c r="I8102" s="1510" t="s">
        <v>5915</v>
      </c>
      <c r="J8102" s="1506" t="s">
        <v>7020</v>
      </c>
      <c r="K8102" s="4"/>
    </row>
    <row r="8103" spans="1:11" ht="15">
      <c r="A8103">
        <v>8044</v>
      </c>
      <c r="B8103" s="21">
        <f>'Revenues 10-15'!C84</f>
        <v>5729816</v>
      </c>
      <c r="D8103" s="4" t="s">
        <v>1518</v>
      </c>
      <c r="F8103" s="4"/>
      <c r="G8103" s="1" t="b">
        <f t="shared" ca="1" si="135"/>
        <v>1</v>
      </c>
      <c r="H8103" s="1505" cm="1">
        <f t="array" aca="1" ref="H8103" ca="1">IF(I8103&lt;&gt;"",INDIRECT("'"&amp;I8103&amp;"'!"&amp;J8103),"")</f>
        <v>5729816</v>
      </c>
      <c r="I8103" s="1510" t="s">
        <v>5915</v>
      </c>
      <c r="J8103" s="1506" t="s">
        <v>7021</v>
      </c>
      <c r="K8103" s="4"/>
    </row>
    <row r="8104" spans="1:11" ht="15">
      <c r="A8104">
        <v>8045</v>
      </c>
      <c r="B8104" s="21">
        <f>'Revenues 10-15'!C112</f>
        <v>244688422</v>
      </c>
      <c r="D8104" s="4" t="s">
        <v>1518</v>
      </c>
      <c r="F8104" s="4"/>
      <c r="G8104" s="1" t="b">
        <f t="shared" ca="1" si="135"/>
        <v>1</v>
      </c>
      <c r="H8104" s="1505" cm="1">
        <f t="array" aca="1" ref="H8104" ca="1">IF(I8104&lt;&gt;"",INDIRECT("'"&amp;I8104&amp;"'!"&amp;J8104),"")</f>
        <v>244688422</v>
      </c>
      <c r="I8104" s="1510" t="s">
        <v>5915</v>
      </c>
      <c r="J8104" s="1506" t="s">
        <v>7022</v>
      </c>
      <c r="K8104" s="4"/>
    </row>
    <row r="8105" spans="1:11" ht="15">
      <c r="A8105">
        <v>8046</v>
      </c>
      <c r="B8105" s="21">
        <f>'Revenues 10-15'!C273</f>
        <v>563943224</v>
      </c>
      <c r="D8105" s="4" t="s">
        <v>1518</v>
      </c>
      <c r="F8105" s="4"/>
      <c r="G8105" s="1" t="b">
        <f t="shared" ca="1" si="135"/>
        <v>1</v>
      </c>
      <c r="H8105" s="1505" cm="1">
        <f t="array" aca="1" ref="H8105" ca="1">IF(I8105&lt;&gt;"",INDIRECT("'"&amp;I8105&amp;"'!"&amp;J8105),"")</f>
        <v>563943224</v>
      </c>
      <c r="I8105" s="1510" t="s">
        <v>5915</v>
      </c>
      <c r="J8105" s="1506" t="s">
        <v>7023</v>
      </c>
      <c r="K8105" s="4"/>
    </row>
    <row r="8106" spans="1:11" ht="15">
      <c r="A8106">
        <v>8047</v>
      </c>
      <c r="B8106" s="21">
        <f>'Revenues 10-15'!D273</f>
        <v>86912361</v>
      </c>
      <c r="D8106" s="4" t="s">
        <v>1518</v>
      </c>
      <c r="F8106" s="4"/>
      <c r="G8106" s="1" t="b">
        <f t="shared" ca="1" si="135"/>
        <v>1</v>
      </c>
      <c r="H8106" s="1505" cm="1">
        <f t="array" aca="1" ref="H8106" ca="1">IF(I8106&lt;&gt;"",INDIRECT("'"&amp;I8106&amp;"'!"&amp;J8106),"")</f>
        <v>86912361</v>
      </c>
      <c r="I8106" s="1510" t="s">
        <v>5915</v>
      </c>
      <c r="J8106" s="1506" t="s">
        <v>5428</v>
      </c>
      <c r="K8106" s="4"/>
    </row>
    <row r="8107" spans="1:11" ht="15">
      <c r="A8107">
        <v>8048</v>
      </c>
      <c r="B8107" s="21">
        <f>'Revenues 10-15'!E273</f>
        <v>33361365</v>
      </c>
      <c r="D8107" s="4" t="s">
        <v>1518</v>
      </c>
      <c r="F8107" s="4"/>
      <c r="G8107" s="1" t="b">
        <f t="shared" ca="1" si="135"/>
        <v>1</v>
      </c>
      <c r="H8107" s="1505" cm="1">
        <f t="array" aca="1" ref="H8107" ca="1">IF(I8107&lt;&gt;"",INDIRECT("'"&amp;I8107&amp;"'!"&amp;J8107),"")</f>
        <v>33361365</v>
      </c>
      <c r="I8107" s="1510" t="s">
        <v>5915</v>
      </c>
      <c r="J8107" s="1506" t="s">
        <v>7024</v>
      </c>
      <c r="K8107" s="4"/>
    </row>
    <row r="8108" spans="1:11" ht="15">
      <c r="A8108">
        <v>8049</v>
      </c>
      <c r="B8108" s="21">
        <f>'Revenues 10-15'!F273</f>
        <v>24612464</v>
      </c>
      <c r="D8108" s="4" t="s">
        <v>1518</v>
      </c>
      <c r="F8108" s="4"/>
      <c r="G8108" s="1" t="b">
        <f t="shared" ca="1" si="135"/>
        <v>1</v>
      </c>
      <c r="H8108" s="1505" cm="1">
        <f t="array" aca="1" ref="H8108" ca="1">IF(I8108&lt;&gt;"",INDIRECT("'"&amp;I8108&amp;"'!"&amp;J8108),"")</f>
        <v>24612464</v>
      </c>
      <c r="I8108" s="1510" t="s">
        <v>5915</v>
      </c>
      <c r="J8108" s="1506" t="s">
        <v>7025</v>
      </c>
      <c r="K8108" s="4"/>
    </row>
    <row r="8109" spans="1:11" ht="15">
      <c r="A8109">
        <v>8050</v>
      </c>
      <c r="B8109" s="21">
        <f>'Revenues 10-15'!G273</f>
        <v>21311944</v>
      </c>
      <c r="D8109" s="4" t="s">
        <v>1518</v>
      </c>
      <c r="F8109" s="4"/>
      <c r="G8109" s="1" t="b">
        <f t="shared" ca="1" si="135"/>
        <v>1</v>
      </c>
      <c r="H8109" s="1505" cm="1">
        <f t="array" aca="1" ref="H8109" ca="1">IF(I8109&lt;&gt;"",INDIRECT("'"&amp;I8109&amp;"'!"&amp;J8109),"")</f>
        <v>21311944</v>
      </c>
      <c r="I8109" s="1510" t="s">
        <v>5915</v>
      </c>
      <c r="J8109" s="1506" t="s">
        <v>7026</v>
      </c>
      <c r="K8109" s="4"/>
    </row>
    <row r="8110" spans="1:11" ht="15">
      <c r="A8110">
        <v>8051</v>
      </c>
      <c r="B8110" s="21">
        <f>'Revenues 10-15'!H273</f>
        <v>987964</v>
      </c>
      <c r="D8110" s="4" t="s">
        <v>1518</v>
      </c>
      <c r="F8110" s="4"/>
      <c r="G8110" s="1" t="b">
        <f t="shared" ca="1" si="135"/>
        <v>1</v>
      </c>
      <c r="H8110" s="1505" cm="1">
        <f t="array" aca="1" ref="H8110" ca="1">IF(I8110&lt;&gt;"",INDIRECT("'"&amp;I8110&amp;"'!"&amp;J8110),"")</f>
        <v>987964</v>
      </c>
      <c r="I8110" s="1510" t="s">
        <v>5915</v>
      </c>
      <c r="J8110" s="1506" t="s">
        <v>7027</v>
      </c>
      <c r="K8110" s="4"/>
    </row>
    <row r="8111" spans="1:11" ht="15">
      <c r="A8111">
        <v>8052</v>
      </c>
      <c r="B8111" s="21">
        <f>'Revenues 10-15'!I273</f>
        <v>15080547</v>
      </c>
      <c r="D8111" s="4" t="s">
        <v>1518</v>
      </c>
      <c r="F8111" s="4"/>
      <c r="G8111" s="1" t="b">
        <f t="shared" ca="1" si="135"/>
        <v>1</v>
      </c>
      <c r="H8111" s="1505" cm="1">
        <f t="array" aca="1" ref="H8111" ca="1">IF(I8111&lt;&gt;"",INDIRECT("'"&amp;I8111&amp;"'!"&amp;J8111),"")</f>
        <v>15080547</v>
      </c>
      <c r="I8111" s="1510" t="s">
        <v>5915</v>
      </c>
      <c r="J8111" s="1506" t="s">
        <v>7028</v>
      </c>
      <c r="K8111" s="4"/>
    </row>
    <row r="8112" spans="1:11" ht="15">
      <c r="A8112">
        <v>8053</v>
      </c>
      <c r="B8112" s="21">
        <f>'Revenues 10-15'!J273</f>
        <v>5973995</v>
      </c>
      <c r="D8112" s="4" t="s">
        <v>1518</v>
      </c>
      <c r="F8112" s="4"/>
      <c r="G8112" s="1" t="b">
        <f t="shared" ca="1" si="135"/>
        <v>1</v>
      </c>
      <c r="H8112" s="1505" cm="1">
        <f t="array" aca="1" ref="H8112" ca="1">IF(I8112&lt;&gt;"",INDIRECT("'"&amp;I8112&amp;"'!"&amp;J8112),"")</f>
        <v>5973995</v>
      </c>
      <c r="I8112" s="1510" t="s">
        <v>5915</v>
      </c>
      <c r="J8112" s="1506" t="s">
        <v>7029</v>
      </c>
      <c r="K8112" s="4"/>
    </row>
    <row r="8113" spans="1:11" ht="15">
      <c r="A8113">
        <v>8054</v>
      </c>
      <c r="B8113" s="21">
        <f>'Revenues 10-15'!K273</f>
        <v>5072288</v>
      </c>
      <c r="D8113" s="4" t="s">
        <v>1518</v>
      </c>
      <c r="F8113" s="4"/>
      <c r="G8113" s="1" t="b">
        <f t="shared" ca="1" si="135"/>
        <v>1</v>
      </c>
      <c r="H8113" s="1505" cm="1">
        <f t="array" aca="1" ref="H8113" ca="1">IF(I8113&lt;&gt;"",INDIRECT("'"&amp;I8113&amp;"'!"&amp;J8113),"")</f>
        <v>5072288</v>
      </c>
      <c r="I8113" s="1510" t="s">
        <v>5915</v>
      </c>
      <c r="J8113" s="1506" t="s">
        <v>5475</v>
      </c>
      <c r="K8113" s="4"/>
    </row>
    <row r="8114" spans="1:11" ht="15">
      <c r="A8114">
        <v>8055</v>
      </c>
      <c r="B8114" s="21">
        <f>'Expenditures 16-24'!H33</f>
        <v>4991557</v>
      </c>
      <c r="D8114" s="4" t="s">
        <v>1519</v>
      </c>
      <c r="F8114" s="4"/>
      <c r="G8114" s="1" t="b">
        <f t="shared" ca="1" si="135"/>
        <v>1</v>
      </c>
      <c r="H8114" s="1505" cm="1">
        <f t="array" aca="1" ref="H8114" ca="1">IF(I8114&lt;&gt;"",INDIRECT("'"&amp;I8114&amp;"'!"&amp;J8114),"")</f>
        <v>4991557</v>
      </c>
      <c r="I8114" s="1510" t="s">
        <v>4998</v>
      </c>
      <c r="J8114" s="1506" t="s">
        <v>4993</v>
      </c>
      <c r="K8114" s="4"/>
    </row>
    <row r="8115" spans="1:11" ht="15">
      <c r="A8115">
        <v>8056</v>
      </c>
      <c r="B8115" s="21">
        <f>'Expenditures 16-24'!K33</f>
        <v>4991557</v>
      </c>
      <c r="D8115" s="4" t="s">
        <v>1519</v>
      </c>
      <c r="F8115" s="4"/>
      <c r="G8115" s="1" t="b">
        <f t="shared" ca="1" si="135"/>
        <v>1</v>
      </c>
      <c r="H8115" s="1505" cm="1">
        <f t="array" aca="1" ref="H8115" ca="1">IF(I8115&lt;&gt;"",INDIRECT("'"&amp;I8115&amp;"'!"&amp;J8115),"")</f>
        <v>4991557</v>
      </c>
      <c r="I8115" s="1510" t="s">
        <v>4998</v>
      </c>
      <c r="J8115" s="1506" t="s">
        <v>5827</v>
      </c>
      <c r="K8115" s="4"/>
    </row>
    <row r="8116" spans="1:11" ht="15">
      <c r="A8116">
        <v>8057</v>
      </c>
      <c r="B8116" s="21">
        <f>'Expenditures 16-24'!C35</f>
        <v>219862923</v>
      </c>
      <c r="D8116" s="4" t="s">
        <v>1519</v>
      </c>
      <c r="F8116" s="4"/>
      <c r="G8116" s="1" t="b">
        <f t="shared" ca="1" si="135"/>
        <v>1</v>
      </c>
      <c r="H8116" s="1505" cm="1">
        <f t="array" aca="1" ref="H8116" ca="1">IF(I8116&lt;&gt;"",INDIRECT("'"&amp;I8116&amp;"'!"&amp;J8116),"")</f>
        <v>219862923</v>
      </c>
      <c r="I8116" s="1510" t="s">
        <v>4998</v>
      </c>
      <c r="J8116" s="1506" t="s">
        <v>4990</v>
      </c>
      <c r="K8116" s="4"/>
    </row>
    <row r="8117" spans="1:11" ht="15">
      <c r="A8117">
        <v>8058</v>
      </c>
      <c r="B8117" s="21">
        <f>'Expenditures 16-24'!D35</f>
        <v>57779999</v>
      </c>
      <c r="D8117" s="4" t="s">
        <v>1519</v>
      </c>
      <c r="F8117" s="4"/>
      <c r="G8117" s="1" t="b">
        <f t="shared" ca="1" si="135"/>
        <v>1</v>
      </c>
      <c r="H8117" s="1505" cm="1">
        <f t="array" aca="1" ref="H8117" ca="1">IF(I8117&lt;&gt;"",INDIRECT("'"&amp;I8117&amp;"'!"&amp;J8117),"")</f>
        <v>57779999</v>
      </c>
      <c r="I8117" s="1510" t="s">
        <v>4998</v>
      </c>
      <c r="J8117" s="1506" t="s">
        <v>5770</v>
      </c>
      <c r="K8117" s="4"/>
    </row>
    <row r="8118" spans="1:11" ht="15">
      <c r="A8118">
        <v>8059</v>
      </c>
      <c r="B8118" s="21">
        <f>'Expenditures 16-24'!E35</f>
        <v>20510935</v>
      </c>
      <c r="D8118" s="4" t="s">
        <v>1519</v>
      </c>
      <c r="F8118" s="4"/>
      <c r="G8118" s="1" t="b">
        <f t="shared" ca="1" si="135"/>
        <v>1</v>
      </c>
      <c r="H8118" s="1505" cm="1">
        <f t="array" aca="1" ref="H8118" ca="1">IF(I8118&lt;&gt;"",INDIRECT("'"&amp;I8118&amp;"'!"&amp;J8118),"")</f>
        <v>20510935</v>
      </c>
      <c r="I8118" s="1510" t="s">
        <v>4998</v>
      </c>
      <c r="J8118" s="1506" t="s">
        <v>4992</v>
      </c>
      <c r="K8118" s="4"/>
    </row>
    <row r="8119" spans="1:11" ht="15">
      <c r="A8119">
        <v>8060</v>
      </c>
      <c r="B8119" s="21">
        <f>'Expenditures 16-24'!F35</f>
        <v>13857564</v>
      </c>
      <c r="D8119" s="4" t="s">
        <v>1519</v>
      </c>
      <c r="F8119" s="4"/>
      <c r="G8119" s="1" t="b">
        <f t="shared" ca="1" si="135"/>
        <v>1</v>
      </c>
      <c r="H8119" s="1505" cm="1">
        <f t="array" aca="1" ref="H8119" ca="1">IF(I8119&lt;&gt;"",INDIRECT("'"&amp;I8119&amp;"'!"&amp;J8119),"")</f>
        <v>13857564</v>
      </c>
      <c r="I8119" s="1510" t="s">
        <v>4998</v>
      </c>
      <c r="J8119" s="1506" t="s">
        <v>5773</v>
      </c>
      <c r="K8119" s="4"/>
    </row>
    <row r="8120" spans="1:11" ht="15">
      <c r="A8120">
        <v>8061</v>
      </c>
      <c r="B8120" s="21">
        <f>'Expenditures 16-24'!G35</f>
        <v>3571295</v>
      </c>
      <c r="D8120" s="4" t="s">
        <v>1519</v>
      </c>
      <c r="F8120" s="4"/>
      <c r="G8120" s="1" t="b">
        <f t="shared" ca="1" si="135"/>
        <v>1</v>
      </c>
      <c r="H8120" s="1505" cm="1">
        <f t="array" aca="1" ref="H8120" ca="1">IF(I8120&lt;&gt;"",INDIRECT("'"&amp;I8120&amp;"'!"&amp;J8120),"")</f>
        <v>3571295</v>
      </c>
      <c r="I8120" s="1510" t="s">
        <v>4998</v>
      </c>
      <c r="J8120" s="1506" t="s">
        <v>7030</v>
      </c>
      <c r="K8120" s="4"/>
    </row>
    <row r="8121" spans="1:11" ht="15">
      <c r="A8121">
        <v>8062</v>
      </c>
      <c r="B8121" s="21">
        <f>'Expenditures 16-24'!H35</f>
        <v>6211738</v>
      </c>
      <c r="D8121" s="4" t="s">
        <v>1519</v>
      </c>
      <c r="F8121" s="4"/>
      <c r="G8121" s="1" t="b">
        <f t="shared" ca="1" si="135"/>
        <v>1</v>
      </c>
      <c r="H8121" s="1505" cm="1">
        <f t="array" aca="1" ref="H8121" ca="1">IF(I8121&lt;&gt;"",INDIRECT("'"&amp;I8121&amp;"'!"&amp;J8121),"")</f>
        <v>6211738</v>
      </c>
      <c r="I8121" s="1510" t="s">
        <v>4998</v>
      </c>
      <c r="J8121" s="1506" t="s">
        <v>4994</v>
      </c>
      <c r="K8121" s="4"/>
    </row>
    <row r="8122" spans="1:11" ht="15">
      <c r="A8122">
        <v>8063</v>
      </c>
      <c r="B8122" s="21">
        <f>'Expenditures 16-24'!I35</f>
        <v>1749115</v>
      </c>
      <c r="D8122" s="4" t="s">
        <v>1519</v>
      </c>
      <c r="F8122" s="4"/>
      <c r="G8122" s="1" t="b">
        <f t="shared" ca="1" si="135"/>
        <v>1</v>
      </c>
      <c r="H8122" s="1505" cm="1">
        <f t="array" aca="1" ref="H8122" ca="1">IF(I8122&lt;&gt;"",INDIRECT("'"&amp;I8122&amp;"'!"&amp;J8122),"")</f>
        <v>1749115</v>
      </c>
      <c r="I8122" s="1510" t="s">
        <v>4998</v>
      </c>
      <c r="J8122" s="1506" t="s">
        <v>4997</v>
      </c>
      <c r="K8122" s="4"/>
    </row>
    <row r="8123" spans="1:11" ht="15">
      <c r="A8123">
        <v>8064</v>
      </c>
      <c r="B8123" s="21">
        <f>'Expenditures 16-24'!J35</f>
        <v>250000</v>
      </c>
      <c r="D8123" s="4" t="s">
        <v>1519</v>
      </c>
      <c r="F8123" s="4"/>
      <c r="G8123" s="1" t="b">
        <f t="shared" ca="1" si="135"/>
        <v>1</v>
      </c>
      <c r="H8123" s="1505" cm="1">
        <f t="array" aca="1" ref="H8123" ca="1">IF(I8123&lt;&gt;"",INDIRECT("'"&amp;I8123&amp;"'!"&amp;J8123),"")</f>
        <v>250000</v>
      </c>
      <c r="I8123" s="1510" t="s">
        <v>4998</v>
      </c>
      <c r="J8123" s="1506" t="s">
        <v>6339</v>
      </c>
      <c r="K8123" s="4"/>
    </row>
    <row r="8124" spans="1:11" ht="15">
      <c r="A8124">
        <v>8065</v>
      </c>
      <c r="B8124" s="21">
        <f>'Expenditures 16-24'!K35</f>
        <v>323793569</v>
      </c>
      <c r="D8124" s="4" t="s">
        <v>1519</v>
      </c>
      <c r="F8124" s="4"/>
      <c r="G8124" s="1" t="b">
        <f t="shared" ca="1" si="135"/>
        <v>1</v>
      </c>
      <c r="H8124" s="1505" cm="1">
        <f t="array" aca="1" ref="H8124" ca="1">IF(I8124&lt;&gt;"",INDIRECT("'"&amp;I8124&amp;"'!"&amp;J8124),"")</f>
        <v>323793569</v>
      </c>
      <c r="I8124" s="1510" t="s">
        <v>4998</v>
      </c>
      <c r="J8124" s="1506" t="s">
        <v>5828</v>
      </c>
      <c r="K8124" s="4"/>
    </row>
    <row r="8125" spans="1:11" ht="15">
      <c r="A8125" s="5">
        <v>8066</v>
      </c>
      <c r="D8125" s="4" t="s">
        <v>1519</v>
      </c>
      <c r="F8125" s="4" t="s">
        <v>4914</v>
      </c>
      <c r="G8125" s="1" t="b">
        <f t="shared" ca="1" si="135"/>
        <v>1</v>
      </c>
      <c r="H8125" s="1505" t="str" cm="1">
        <f t="array" aca="1" ref="H8125" ca="1">IF(I8125&lt;&gt;"",INDIRECT("'"&amp;I8125&amp;"'!"&amp;J8125),"")</f>
        <v/>
      </c>
      <c r="I8125" s="1510"/>
      <c r="J8125" s="1507"/>
      <c r="K8125" s="4"/>
    </row>
    <row r="8126" spans="1:11" ht="15">
      <c r="A8126">
        <v>8067</v>
      </c>
      <c r="B8126" s="21">
        <f>'Expenditures 16-24'!C117</f>
        <v>308666552</v>
      </c>
      <c r="D8126" s="4" t="s">
        <v>1519</v>
      </c>
      <c r="F8126" s="4"/>
      <c r="G8126" s="1" t="b">
        <f t="shared" ca="1" si="135"/>
        <v>1</v>
      </c>
      <c r="H8126" s="1505" cm="1">
        <f t="array" aca="1" ref="H8126" ca="1">IF(I8126&lt;&gt;"",INDIRECT("'"&amp;I8126&amp;"'!"&amp;J8126),"")</f>
        <v>308666552</v>
      </c>
      <c r="I8126" s="1510" t="s">
        <v>4998</v>
      </c>
      <c r="J8126" s="1506" t="s">
        <v>6077</v>
      </c>
      <c r="K8126" s="4"/>
    </row>
    <row r="8127" spans="1:11" ht="15">
      <c r="A8127">
        <v>8068</v>
      </c>
      <c r="B8127" s="21">
        <f>'Expenditures 16-24'!D117</f>
        <v>81145378</v>
      </c>
      <c r="D8127" s="4" t="s">
        <v>1519</v>
      </c>
      <c r="F8127" s="4"/>
      <c r="G8127" s="1" t="b">
        <f t="shared" ca="1" si="135"/>
        <v>1</v>
      </c>
      <c r="H8127" s="1505" cm="1">
        <f t="array" aca="1" ref="H8127" ca="1">IF(I8127&lt;&gt;"",INDIRECT("'"&amp;I8127&amp;"'!"&amp;J8127),"")</f>
        <v>81145378</v>
      </c>
      <c r="I8127" s="1510" t="s">
        <v>4998</v>
      </c>
      <c r="J8127" s="1506" t="s">
        <v>6140</v>
      </c>
      <c r="K8127" s="4"/>
    </row>
    <row r="8128" spans="1:11" ht="15">
      <c r="A8128">
        <v>8069</v>
      </c>
      <c r="B8128" s="21">
        <f>'Expenditures 16-24'!E117</f>
        <v>38018598</v>
      </c>
      <c r="D8128" s="4" t="s">
        <v>1519</v>
      </c>
      <c r="F8128" s="4"/>
      <c r="G8128" s="1" t="b">
        <f t="shared" ca="1" si="135"/>
        <v>1</v>
      </c>
      <c r="H8128" s="1505" cm="1">
        <f t="array" aca="1" ref="H8128" ca="1">IF(I8128&lt;&gt;"",INDIRECT("'"&amp;I8128&amp;"'!"&amp;J8128),"")</f>
        <v>38018598</v>
      </c>
      <c r="I8128" s="1510" t="s">
        <v>4998</v>
      </c>
      <c r="J8128" s="1506" t="s">
        <v>6982</v>
      </c>
      <c r="K8128" s="4"/>
    </row>
    <row r="8129" spans="1:11" ht="15">
      <c r="A8129">
        <v>8070</v>
      </c>
      <c r="B8129" s="21">
        <f>'Expenditures 16-24'!F117</f>
        <v>27016063</v>
      </c>
      <c r="D8129" s="4" t="s">
        <v>1519</v>
      </c>
      <c r="F8129" s="4"/>
      <c r="G8129" s="1" t="b">
        <f t="shared" ca="1" si="135"/>
        <v>1</v>
      </c>
      <c r="H8129" s="1505" cm="1">
        <f t="array" aca="1" ref="H8129" ca="1">IF(I8129&lt;&gt;"",INDIRECT("'"&amp;I8129&amp;"'!"&amp;J8129),"")</f>
        <v>27016063</v>
      </c>
      <c r="I8129" s="1510" t="s">
        <v>4998</v>
      </c>
      <c r="J8129" s="1506" t="s">
        <v>6193</v>
      </c>
      <c r="K8129" s="4"/>
    </row>
    <row r="8130" spans="1:11" ht="15">
      <c r="A8130">
        <v>8071</v>
      </c>
      <c r="B8130" s="21">
        <f>'Expenditures 16-24'!G117</f>
        <v>3915211</v>
      </c>
      <c r="D8130" s="4" t="s">
        <v>1519</v>
      </c>
      <c r="F8130" s="4"/>
      <c r="G8130" s="1" t="b">
        <f t="shared" ca="1" si="135"/>
        <v>1</v>
      </c>
      <c r="H8130" s="1505" cm="1">
        <f t="array" aca="1" ref="H8130" ca="1">IF(I8130&lt;&gt;"",INDIRECT("'"&amp;I8130&amp;"'!"&amp;J8130),"")</f>
        <v>3915211</v>
      </c>
      <c r="I8130" s="1510" t="s">
        <v>4998</v>
      </c>
      <c r="J8130" s="1506" t="s">
        <v>6229</v>
      </c>
      <c r="K8130" s="4"/>
    </row>
    <row r="8131" spans="1:11" ht="15">
      <c r="A8131">
        <v>8072</v>
      </c>
      <c r="B8131" s="21">
        <f>'Expenditures 16-24'!H117</f>
        <v>19634661</v>
      </c>
      <c r="D8131" s="4" t="s">
        <v>1519</v>
      </c>
      <c r="F8131" s="4"/>
      <c r="G8131" s="1" t="b">
        <f t="shared" ca="1" si="135"/>
        <v>1</v>
      </c>
      <c r="H8131" s="1505" cm="1">
        <f t="array" aca="1" ref="H8131" ca="1">IF(I8131&lt;&gt;"",INDIRECT("'"&amp;I8131&amp;"'!"&amp;J8131),"")</f>
        <v>19634661</v>
      </c>
      <c r="I8131" s="1510" t="s">
        <v>4998</v>
      </c>
      <c r="J8131" s="1506" t="s">
        <v>6997</v>
      </c>
      <c r="K8131" s="4"/>
    </row>
    <row r="8132" spans="1:11" ht="15">
      <c r="A8132">
        <v>8073</v>
      </c>
      <c r="B8132" s="21">
        <f>'Expenditures 16-24'!I117</f>
        <v>5518480</v>
      </c>
      <c r="D8132" s="4" t="s">
        <v>1519</v>
      </c>
      <c r="F8132" s="4"/>
      <c r="G8132" s="1" t="b">
        <f t="shared" ca="1" si="135"/>
        <v>1</v>
      </c>
      <c r="H8132" s="1505" cm="1">
        <f t="array" aca="1" ref="H8132" ca="1">IF(I8132&lt;&gt;"",INDIRECT("'"&amp;I8132&amp;"'!"&amp;J8132),"")</f>
        <v>5518480</v>
      </c>
      <c r="I8132" s="1510" t="s">
        <v>4998</v>
      </c>
      <c r="J8132" s="1506" t="s">
        <v>7004</v>
      </c>
      <c r="K8132" s="4"/>
    </row>
    <row r="8133" spans="1:11" ht="15">
      <c r="A8133">
        <v>8074</v>
      </c>
      <c r="B8133" s="21">
        <f>'Expenditures 16-24'!J117</f>
        <v>250000</v>
      </c>
      <c r="D8133" s="4" t="s">
        <v>1519</v>
      </c>
      <c r="F8133" s="4"/>
      <c r="G8133" s="1" t="b">
        <f t="shared" ca="1" si="135"/>
        <v>1</v>
      </c>
      <c r="H8133" s="1505" cm="1">
        <f t="array" aca="1" ref="H8133" ca="1">IF(I8133&lt;&gt;"",INDIRECT("'"&amp;I8133&amp;"'!"&amp;J8133),"")</f>
        <v>250000</v>
      </c>
      <c r="I8133" s="1510" t="s">
        <v>4998</v>
      </c>
      <c r="J8133" s="1506" t="s">
        <v>7015</v>
      </c>
      <c r="K8133" s="4"/>
    </row>
    <row r="8134" spans="1:11" ht="15">
      <c r="A8134">
        <v>8075</v>
      </c>
      <c r="B8134" s="21">
        <f>'Expenditures 16-24'!K117</f>
        <v>484164943</v>
      </c>
      <c r="D8134" s="4" t="s">
        <v>1519</v>
      </c>
      <c r="F8134" s="4"/>
      <c r="G8134" s="1" t="b">
        <f t="shared" ca="1" si="135"/>
        <v>1</v>
      </c>
      <c r="H8134" s="1505" cm="1">
        <f t="array" aca="1" ref="H8134" ca="1">IF(I8134&lt;&gt;"",INDIRECT("'"&amp;I8134&amp;"'!"&amp;J8134),"")</f>
        <v>484164943</v>
      </c>
      <c r="I8134" s="1510" t="s">
        <v>4998</v>
      </c>
      <c r="J8134" s="1506" t="s">
        <v>7019</v>
      </c>
      <c r="K8134" s="4"/>
    </row>
    <row r="8135" spans="1:11" ht="15">
      <c r="A8135">
        <v>8076</v>
      </c>
      <c r="B8135" s="21">
        <f>'Expenditures 16-24'!L117</f>
        <v>508491894</v>
      </c>
      <c r="D8135" s="4" t="s">
        <v>1519</v>
      </c>
      <c r="F8135" s="4"/>
      <c r="G8135" s="1" t="b">
        <f t="shared" ca="1" si="135"/>
        <v>1</v>
      </c>
      <c r="H8135" s="1505" cm="1">
        <f t="array" aca="1" ref="H8135" ca="1">IF(I8135&lt;&gt;"",INDIRECT("'"&amp;I8135&amp;"'!"&amp;J8135),"")</f>
        <v>508491894</v>
      </c>
      <c r="I8135" s="1510" t="s">
        <v>4998</v>
      </c>
      <c r="J8135" s="1507" t="s">
        <v>7031</v>
      </c>
      <c r="K8135" s="4"/>
    </row>
    <row r="8136" spans="1:11" ht="15">
      <c r="A8136">
        <v>8077</v>
      </c>
      <c r="B8136" s="21">
        <f>'Expenditures 16-24'!K119</f>
        <v>79778281</v>
      </c>
      <c r="D8136" s="4" t="s">
        <v>1519</v>
      </c>
      <c r="F8136" s="4"/>
      <c r="G8136" s="1" t="b">
        <f t="shared" ca="1" si="135"/>
        <v>1</v>
      </c>
      <c r="H8136" s="1505" cm="1">
        <f t="array" aca="1" ref="H8136" ca="1">IF(I8136&lt;&gt;"",INDIRECT("'"&amp;I8136&amp;"'!"&amp;J8136),"")</f>
        <v>79778281</v>
      </c>
      <c r="I8136" s="1510" t="s">
        <v>4998</v>
      </c>
      <c r="J8136" s="1506" t="s">
        <v>7032</v>
      </c>
      <c r="K8136" s="4"/>
    </row>
    <row r="8137" spans="1:11" ht="15">
      <c r="A8137">
        <v>8078</v>
      </c>
      <c r="B8137" s="21">
        <f>'Expenditures 16-24'!C316</f>
        <v>0</v>
      </c>
      <c r="D8137" s="4" t="s">
        <v>1519</v>
      </c>
      <c r="F8137" s="4"/>
      <c r="G8137" s="1" t="b">
        <f t="shared" ca="1" si="135"/>
        <v>1</v>
      </c>
      <c r="H8137" s="1505" cm="1">
        <f t="array" aca="1" ref="H8137" ca="1">IF(I8137&lt;&gt;"",INDIRECT("'"&amp;I8137&amp;"'!"&amp;J8137),"")</f>
        <v>0</v>
      </c>
      <c r="I8137" s="1510" t="s">
        <v>4998</v>
      </c>
      <c r="J8137" s="1506" t="s">
        <v>7033</v>
      </c>
      <c r="K8137" s="4"/>
    </row>
    <row r="8138" spans="1:11" ht="15">
      <c r="A8138">
        <v>8079</v>
      </c>
      <c r="B8138" s="21">
        <f>'Expenditures 16-24'!C318</f>
        <v>0</v>
      </c>
      <c r="D8138" s="4" t="s">
        <v>1519</v>
      </c>
      <c r="F8138" s="4"/>
      <c r="G8138" s="1" t="b">
        <f t="shared" ca="1" si="135"/>
        <v>1</v>
      </c>
      <c r="H8138" s="1505" cm="1">
        <f t="array" aca="1" ref="H8138" ca="1">IF(I8138&lt;&gt;"",INDIRECT("'"&amp;I8138&amp;"'!"&amp;J8138),"")</f>
        <v>0</v>
      </c>
      <c r="I8138" s="1510" t="s">
        <v>4998</v>
      </c>
      <c r="J8138" s="1506" t="s">
        <v>7034</v>
      </c>
      <c r="K8138" s="4"/>
    </row>
    <row r="8139" spans="1:11" ht="15">
      <c r="A8139">
        <v>8080</v>
      </c>
      <c r="B8139" s="21">
        <f>'Expenditures 16-24'!C319</f>
        <v>0</v>
      </c>
      <c r="D8139" s="4" t="s">
        <v>1519</v>
      </c>
      <c r="F8139" s="4"/>
      <c r="G8139" s="1" t="b">
        <f t="shared" ca="1" si="135"/>
        <v>1</v>
      </c>
      <c r="H8139" s="1505" cm="1">
        <f t="array" aca="1" ref="H8139" ca="1">IF(I8139&lt;&gt;"",INDIRECT("'"&amp;I8139&amp;"'!"&amp;J8139),"")</f>
        <v>0</v>
      </c>
      <c r="I8139" s="1510" t="s">
        <v>4998</v>
      </c>
      <c r="J8139" s="1506" t="s">
        <v>7035</v>
      </c>
      <c r="K8139" s="4"/>
    </row>
    <row r="8140" spans="1:11" ht="15">
      <c r="A8140">
        <v>8081</v>
      </c>
      <c r="B8140" s="21">
        <f>'Expenditures 16-24'!C320</f>
        <v>0</v>
      </c>
      <c r="D8140" s="4" t="s">
        <v>1519</v>
      </c>
      <c r="F8140" s="4"/>
      <c r="G8140" s="1" t="b">
        <f t="shared" ca="1" si="135"/>
        <v>1</v>
      </c>
      <c r="H8140" s="1505" cm="1">
        <f t="array" aca="1" ref="H8140" ca="1">IF(I8140&lt;&gt;"",INDIRECT("'"&amp;I8140&amp;"'!"&amp;J8140),"")</f>
        <v>0</v>
      </c>
      <c r="I8140" s="1510" t="s">
        <v>4998</v>
      </c>
      <c r="J8140" s="1506" t="s">
        <v>7036</v>
      </c>
      <c r="K8140" s="4"/>
    </row>
    <row r="8141" spans="1:11" ht="15">
      <c r="A8141">
        <v>8082</v>
      </c>
      <c r="B8141" s="21">
        <f>'Expenditures 16-24'!C321</f>
        <v>0</v>
      </c>
      <c r="D8141" s="4" t="s">
        <v>1519</v>
      </c>
      <c r="F8141" s="4"/>
      <c r="G8141" s="1" t="b">
        <f t="shared" ca="1" si="135"/>
        <v>1</v>
      </c>
      <c r="H8141" s="1505" cm="1">
        <f t="array" aca="1" ref="H8141" ca="1">IF(I8141&lt;&gt;"",INDIRECT("'"&amp;I8141&amp;"'!"&amp;J8141),"")</f>
        <v>0</v>
      </c>
      <c r="I8141" s="1510" t="s">
        <v>4998</v>
      </c>
      <c r="J8141" s="1506" t="s">
        <v>7037</v>
      </c>
      <c r="K8141" s="4"/>
    </row>
    <row r="8142" spans="1:11" ht="15">
      <c r="A8142">
        <v>8083</v>
      </c>
      <c r="B8142" s="21">
        <f>'Expenditures 16-24'!C322</f>
        <v>0</v>
      </c>
      <c r="D8142" s="4" t="s">
        <v>1519</v>
      </c>
      <c r="F8142" s="4"/>
      <c r="G8142" s="1" t="b">
        <f t="shared" ca="1" si="135"/>
        <v>1</v>
      </c>
      <c r="H8142" s="1505" cm="1">
        <f t="array" aca="1" ref="H8142" ca="1">IF(I8142&lt;&gt;"",INDIRECT("'"&amp;I8142&amp;"'!"&amp;J8142),"")</f>
        <v>0</v>
      </c>
      <c r="I8142" s="1510" t="s">
        <v>4998</v>
      </c>
      <c r="J8142" s="1506" t="s">
        <v>7038</v>
      </c>
      <c r="K8142" s="4"/>
    </row>
    <row r="8143" spans="1:11" ht="15">
      <c r="A8143">
        <v>8084</v>
      </c>
      <c r="B8143" s="21">
        <f>'Expenditures 16-24'!C323</f>
        <v>0</v>
      </c>
      <c r="D8143" s="4" t="s">
        <v>1519</v>
      </c>
      <c r="F8143" s="4"/>
      <c r="G8143" s="1" t="b">
        <f t="shared" ca="1" si="135"/>
        <v>1</v>
      </c>
      <c r="H8143" s="1505" cm="1">
        <f t="array" aca="1" ref="H8143" ca="1">IF(I8143&lt;&gt;"",INDIRECT("'"&amp;I8143&amp;"'!"&amp;J8143),"")</f>
        <v>0</v>
      </c>
      <c r="I8143" s="1510" t="s">
        <v>4998</v>
      </c>
      <c r="J8143" s="1506" t="s">
        <v>7039</v>
      </c>
      <c r="K8143" s="4"/>
    </row>
    <row r="8144" spans="1:11" ht="15">
      <c r="A8144">
        <v>8085</v>
      </c>
      <c r="B8144" s="21">
        <f>'Expenditures 16-24'!C324</f>
        <v>0</v>
      </c>
      <c r="D8144" s="4" t="s">
        <v>1519</v>
      </c>
      <c r="F8144" s="4"/>
      <c r="G8144" s="1" t="b">
        <f t="shared" ca="1" si="135"/>
        <v>1</v>
      </c>
      <c r="H8144" s="1505" cm="1">
        <f t="array" aca="1" ref="H8144" ca="1">IF(I8144&lt;&gt;"",INDIRECT("'"&amp;I8144&amp;"'!"&amp;J8144),"")</f>
        <v>0</v>
      </c>
      <c r="I8144" s="1510" t="s">
        <v>4998</v>
      </c>
      <c r="J8144" s="1506" t="s">
        <v>7040</v>
      </c>
      <c r="K8144" s="4"/>
    </row>
    <row r="8145" spans="1:11" ht="15">
      <c r="A8145">
        <v>8086</v>
      </c>
      <c r="B8145" s="21">
        <f>'Expenditures 16-24'!C325</f>
        <v>0</v>
      </c>
      <c r="D8145" s="4" t="s">
        <v>1519</v>
      </c>
      <c r="F8145" s="4"/>
      <c r="G8145" s="1" t="b">
        <f t="shared" ca="1" si="135"/>
        <v>1</v>
      </c>
      <c r="H8145" s="1505" cm="1">
        <f t="array" aca="1" ref="H8145" ca="1">IF(I8145&lt;&gt;"",INDIRECT("'"&amp;I8145&amp;"'!"&amp;J8145),"")</f>
        <v>0</v>
      </c>
      <c r="I8145" s="1510" t="s">
        <v>4998</v>
      </c>
      <c r="J8145" s="1506" t="s">
        <v>7041</v>
      </c>
      <c r="K8145" s="4"/>
    </row>
    <row r="8146" spans="1:11" ht="15">
      <c r="A8146">
        <v>8087</v>
      </c>
      <c r="B8146" s="21">
        <f>'Expenditures 16-24'!C326</f>
        <v>0</v>
      </c>
      <c r="D8146" s="4" t="s">
        <v>1519</v>
      </c>
      <c r="F8146" s="4"/>
      <c r="G8146" s="1" t="b">
        <f t="shared" ca="1" si="135"/>
        <v>1</v>
      </c>
      <c r="H8146" s="1505" cm="1">
        <f t="array" aca="1" ref="H8146" ca="1">IF(I8146&lt;&gt;"",INDIRECT("'"&amp;I8146&amp;"'!"&amp;J8146),"")</f>
        <v>0</v>
      </c>
      <c r="I8146" s="1510" t="s">
        <v>4998</v>
      </c>
      <c r="J8146" s="1506" t="s">
        <v>7042</v>
      </c>
      <c r="K8146" s="4"/>
    </row>
    <row r="8147" spans="1:11" ht="15">
      <c r="A8147">
        <v>8088</v>
      </c>
      <c r="B8147" s="21">
        <f>'Expenditures 16-24'!C327</f>
        <v>0</v>
      </c>
      <c r="D8147" s="4" t="s">
        <v>1519</v>
      </c>
      <c r="F8147" s="4"/>
      <c r="G8147" s="1" t="b">
        <f t="shared" ca="1" si="135"/>
        <v>1</v>
      </c>
      <c r="H8147" s="1505" cm="1">
        <f t="array" aca="1" ref="H8147" ca="1">IF(I8147&lt;&gt;"",INDIRECT("'"&amp;I8147&amp;"'!"&amp;J8147),"")</f>
        <v>0</v>
      </c>
      <c r="I8147" s="1510" t="s">
        <v>4998</v>
      </c>
      <c r="J8147" s="1506" t="s">
        <v>7043</v>
      </c>
      <c r="K8147" s="4"/>
    </row>
    <row r="8148" spans="1:11" ht="15">
      <c r="A8148">
        <v>8089</v>
      </c>
      <c r="B8148" s="21">
        <f>'Expenditures 16-24'!C328</f>
        <v>0</v>
      </c>
      <c r="D8148" s="4" t="s">
        <v>1519</v>
      </c>
      <c r="F8148" s="4"/>
      <c r="G8148" s="1" t="b">
        <f t="shared" ca="1" si="135"/>
        <v>1</v>
      </c>
      <c r="H8148" s="1505" cm="1">
        <f t="array" aca="1" ref="H8148" ca="1">IF(I8148&lt;&gt;"",INDIRECT("'"&amp;I8148&amp;"'!"&amp;J8148),"")</f>
        <v>0</v>
      </c>
      <c r="I8148" s="1510" t="s">
        <v>4998</v>
      </c>
      <c r="J8148" s="1506" t="s">
        <v>7044</v>
      </c>
      <c r="K8148" s="4"/>
    </row>
    <row r="8149" spans="1:11" ht="15">
      <c r="A8149">
        <v>8090</v>
      </c>
      <c r="B8149" s="21">
        <f>'Expenditures 16-24'!C329</f>
        <v>0</v>
      </c>
      <c r="D8149" s="4" t="s">
        <v>1519</v>
      </c>
      <c r="F8149" s="4"/>
      <c r="G8149" s="1" t="b">
        <f t="shared" ca="1" si="135"/>
        <v>1</v>
      </c>
      <c r="H8149" s="1505" cm="1">
        <f t="array" aca="1" ref="H8149" ca="1">IF(I8149&lt;&gt;"",INDIRECT("'"&amp;I8149&amp;"'!"&amp;J8149),"")</f>
        <v>0</v>
      </c>
      <c r="I8149" s="1510" t="s">
        <v>4998</v>
      </c>
      <c r="J8149" s="1506" t="s">
        <v>7045</v>
      </c>
      <c r="K8149" s="4"/>
    </row>
    <row r="8150" spans="1:11" ht="15">
      <c r="A8150">
        <v>8091</v>
      </c>
      <c r="B8150" s="21">
        <f>'Expenditures 16-24'!C330</f>
        <v>0</v>
      </c>
      <c r="D8150" s="4" t="s">
        <v>1519</v>
      </c>
      <c r="F8150" s="4"/>
      <c r="G8150" s="1" t="b">
        <f t="shared" ca="1" si="135"/>
        <v>1</v>
      </c>
      <c r="H8150" s="1505" cm="1">
        <f t="array" aca="1" ref="H8150" ca="1">IF(I8150&lt;&gt;"",INDIRECT("'"&amp;I8150&amp;"'!"&amp;J8150),"")</f>
        <v>0</v>
      </c>
      <c r="I8150" s="1510" t="s">
        <v>4998</v>
      </c>
      <c r="J8150" s="1506" t="s">
        <v>7046</v>
      </c>
      <c r="K8150" s="4"/>
    </row>
    <row r="8151" spans="1:11" ht="15">
      <c r="A8151">
        <v>8092</v>
      </c>
      <c r="B8151" s="21">
        <f>'Expenditures 16-24'!C344</f>
        <v>0</v>
      </c>
      <c r="D8151" s="4" t="s">
        <v>1519</v>
      </c>
      <c r="F8151" s="4"/>
      <c r="G8151" s="1" t="b">
        <f t="shared" ca="1" si="135"/>
        <v>1</v>
      </c>
      <c r="H8151" s="1505" cm="1">
        <f t="array" aca="1" ref="H8151" ca="1">IF(I8151&lt;&gt;"",INDIRECT("'"&amp;I8151&amp;"'!"&amp;J8151),"")</f>
        <v>0</v>
      </c>
      <c r="I8151" s="1510" t="s">
        <v>4998</v>
      </c>
      <c r="J8151" s="1506" t="s">
        <v>7047</v>
      </c>
      <c r="K8151" s="4"/>
    </row>
    <row r="8152" spans="1:11" ht="15">
      <c r="A8152">
        <v>8093</v>
      </c>
      <c r="B8152" s="21">
        <f>'Expenditures 16-24'!C347</f>
        <v>0</v>
      </c>
      <c r="D8152" s="4" t="s">
        <v>1519</v>
      </c>
      <c r="F8152" s="4"/>
      <c r="G8152" s="1" t="b">
        <f t="shared" ca="1" si="135"/>
        <v>1</v>
      </c>
      <c r="H8152" s="1505" cm="1">
        <f t="array" aca="1" ref="H8152" ca="1">IF(I8152&lt;&gt;"",INDIRECT("'"&amp;I8152&amp;"'!"&amp;J8152),"")</f>
        <v>0</v>
      </c>
      <c r="I8152" s="1510" t="s">
        <v>4998</v>
      </c>
      <c r="J8152" s="1506" t="s">
        <v>7048</v>
      </c>
      <c r="K8152" s="4"/>
    </row>
    <row r="8153" spans="1:11" ht="15">
      <c r="A8153">
        <v>8094</v>
      </c>
      <c r="B8153" s="21">
        <f>'Expenditures 16-24'!C348</f>
        <v>0</v>
      </c>
      <c r="D8153" s="4" t="s">
        <v>1519</v>
      </c>
      <c r="F8153" s="4"/>
      <c r="G8153" s="1" t="b">
        <f t="shared" ca="1" si="135"/>
        <v>1</v>
      </c>
      <c r="H8153" s="1505" cm="1">
        <f t="array" aca="1" ref="H8153" ca="1">IF(I8153&lt;&gt;"",INDIRECT("'"&amp;I8153&amp;"'!"&amp;J8153),"")</f>
        <v>0</v>
      </c>
      <c r="I8153" s="1510" t="s">
        <v>4998</v>
      </c>
      <c r="J8153" s="1506" t="s">
        <v>7049</v>
      </c>
      <c r="K8153" s="4"/>
    </row>
    <row r="8154" spans="1:11" ht="15">
      <c r="A8154">
        <v>8095</v>
      </c>
      <c r="B8154" s="21">
        <f>'Expenditures 16-24'!C349</f>
        <v>0</v>
      </c>
      <c r="D8154" s="4" t="s">
        <v>1519</v>
      </c>
      <c r="F8154" s="4"/>
      <c r="G8154" s="1" t="b">
        <f t="shared" ca="1" si="135"/>
        <v>1</v>
      </c>
      <c r="H8154" s="1505" cm="1">
        <f t="array" aca="1" ref="H8154" ca="1">IF(I8154&lt;&gt;"",INDIRECT("'"&amp;I8154&amp;"'!"&amp;J8154),"")</f>
        <v>0</v>
      </c>
      <c r="I8154" s="1510" t="s">
        <v>4998</v>
      </c>
      <c r="J8154" s="1506" t="s">
        <v>7050</v>
      </c>
      <c r="K8154" s="4"/>
    </row>
    <row r="8155" spans="1:11" ht="15">
      <c r="A8155">
        <v>8096</v>
      </c>
      <c r="B8155" s="21">
        <f>'Expenditures 16-24'!C350</f>
        <v>0</v>
      </c>
      <c r="D8155" s="4" t="s">
        <v>1519</v>
      </c>
      <c r="F8155" s="4"/>
      <c r="G8155" s="1" t="b">
        <f t="shared" ca="1" si="135"/>
        <v>1</v>
      </c>
      <c r="H8155" s="1505" cm="1">
        <f t="array" aca="1" ref="H8155" ca="1">IF(I8155&lt;&gt;"",INDIRECT("'"&amp;I8155&amp;"'!"&amp;J8155),"")</f>
        <v>0</v>
      </c>
      <c r="I8155" s="1510" t="s">
        <v>4998</v>
      </c>
      <c r="J8155" s="1506" t="s">
        <v>7051</v>
      </c>
      <c r="K8155" s="4"/>
    </row>
    <row r="8156" spans="1:11" ht="15">
      <c r="A8156">
        <v>8097</v>
      </c>
      <c r="B8156" s="21">
        <f>'Expenditures 16-24'!C351</f>
        <v>0</v>
      </c>
      <c r="D8156" s="4" t="s">
        <v>1519</v>
      </c>
      <c r="F8156" s="4"/>
      <c r="G8156" s="1" t="b">
        <f t="shared" ca="1" si="135"/>
        <v>1</v>
      </c>
      <c r="H8156" s="1505" cm="1">
        <f t="array" aca="1" ref="H8156" ca="1">IF(I8156&lt;&gt;"",INDIRECT("'"&amp;I8156&amp;"'!"&amp;J8156),"")</f>
        <v>0</v>
      </c>
      <c r="I8156" s="1510" t="s">
        <v>4998</v>
      </c>
      <c r="J8156" s="1506" t="s">
        <v>7052</v>
      </c>
      <c r="K8156" s="4"/>
    </row>
    <row r="8157" spans="1:11" ht="15">
      <c r="A8157">
        <v>8098</v>
      </c>
      <c r="B8157" s="21">
        <f>'Expenditures 16-24'!C352</f>
        <v>0</v>
      </c>
      <c r="D8157" s="4" t="s">
        <v>1519</v>
      </c>
      <c r="F8157" s="4"/>
      <c r="G8157" s="1" t="b">
        <f t="shared" ca="1" si="135"/>
        <v>1</v>
      </c>
      <c r="H8157" s="1505" cm="1">
        <f t="array" aca="1" ref="H8157" ca="1">IF(I8157&lt;&gt;"",INDIRECT("'"&amp;I8157&amp;"'!"&amp;J8157),"")</f>
        <v>0</v>
      </c>
      <c r="I8157" s="1510" t="s">
        <v>4998</v>
      </c>
      <c r="J8157" s="1506" t="s">
        <v>7053</v>
      </c>
      <c r="K8157" s="4"/>
    </row>
    <row r="8158" spans="1:11" ht="15">
      <c r="A8158">
        <v>8099</v>
      </c>
      <c r="B8158" s="21">
        <f>'Expenditures 16-24'!C353</f>
        <v>0</v>
      </c>
      <c r="D8158" s="4" t="s">
        <v>1519</v>
      </c>
      <c r="F8158" s="4"/>
      <c r="G8158" s="1" t="b">
        <f t="shared" ca="1" si="135"/>
        <v>1</v>
      </c>
      <c r="H8158" s="1505" cm="1">
        <f t="array" aca="1" ref="H8158" ca="1">IF(I8158&lt;&gt;"",INDIRECT("'"&amp;I8158&amp;"'!"&amp;J8158),"")</f>
        <v>0</v>
      </c>
      <c r="I8158" s="1510" t="s">
        <v>4998</v>
      </c>
      <c r="J8158" s="1506" t="s">
        <v>7054</v>
      </c>
      <c r="K8158" s="4"/>
    </row>
    <row r="8159" spans="1:11" ht="15">
      <c r="A8159">
        <v>8100</v>
      </c>
      <c r="B8159" s="21">
        <f>'Expenditures 16-24'!C355</f>
        <v>0</v>
      </c>
      <c r="D8159" s="4" t="s">
        <v>1519</v>
      </c>
      <c r="F8159" s="4"/>
      <c r="G8159" s="1" t="b">
        <f t="shared" ca="1" si="135"/>
        <v>1</v>
      </c>
      <c r="H8159" s="1505" cm="1">
        <f t="array" aca="1" ref="H8159" ca="1">IF(I8159&lt;&gt;"",INDIRECT("'"&amp;I8159&amp;"'!"&amp;J8159),"")</f>
        <v>0</v>
      </c>
      <c r="I8159" s="1510" t="s">
        <v>4998</v>
      </c>
      <c r="J8159" s="1506" t="s">
        <v>7055</v>
      </c>
      <c r="K8159" s="4"/>
    </row>
    <row r="8160" spans="1:11" ht="15">
      <c r="A8160">
        <v>8101</v>
      </c>
      <c r="B8160" s="21">
        <f>'Expenditures 16-24'!C356</f>
        <v>0</v>
      </c>
      <c r="D8160" s="4" t="s">
        <v>1519</v>
      </c>
      <c r="F8160" s="4"/>
      <c r="G8160" s="1" t="b">
        <f t="shared" ref="G8160:G8223" ca="1" si="136">H8160=B8160</f>
        <v>1</v>
      </c>
      <c r="H8160" s="1505" cm="1">
        <f t="array" aca="1" ref="H8160" ca="1">IF(I8160&lt;&gt;"",INDIRECT("'"&amp;I8160&amp;"'!"&amp;J8160),"")</f>
        <v>0</v>
      </c>
      <c r="I8160" s="1510" t="s">
        <v>4998</v>
      </c>
      <c r="J8160" s="1506" t="s">
        <v>7056</v>
      </c>
      <c r="K8160" s="4"/>
    </row>
    <row r="8161" spans="1:11" ht="15">
      <c r="A8161">
        <v>8102</v>
      </c>
      <c r="B8161" s="21">
        <f>'Expenditures 16-24'!C357</f>
        <v>0</v>
      </c>
      <c r="D8161" s="4" t="s">
        <v>1519</v>
      </c>
      <c r="F8161" s="4"/>
      <c r="G8161" s="1" t="b">
        <f t="shared" ca="1" si="136"/>
        <v>1</v>
      </c>
      <c r="H8161" s="1505" cm="1">
        <f t="array" aca="1" ref="H8161" ca="1">IF(I8161&lt;&gt;"",INDIRECT("'"&amp;I8161&amp;"'!"&amp;J8161),"")</f>
        <v>0</v>
      </c>
      <c r="I8161" s="1510" t="s">
        <v>4998</v>
      </c>
      <c r="J8161" s="1506" t="s">
        <v>7057</v>
      </c>
      <c r="K8161" s="4"/>
    </row>
    <row r="8162" spans="1:11" ht="15">
      <c r="A8162">
        <v>8103</v>
      </c>
      <c r="B8162" s="21">
        <f>'Expenditures 16-24'!C358</f>
        <v>0</v>
      </c>
      <c r="D8162" s="4" t="s">
        <v>1519</v>
      </c>
      <c r="F8162" s="4"/>
      <c r="G8162" s="1" t="b">
        <f t="shared" ca="1" si="136"/>
        <v>1</v>
      </c>
      <c r="H8162" s="1505" cm="1">
        <f t="array" aca="1" ref="H8162" ca="1">IF(I8162&lt;&gt;"",INDIRECT("'"&amp;I8162&amp;"'!"&amp;J8162),"")</f>
        <v>0</v>
      </c>
      <c r="I8162" s="1510" t="s">
        <v>4998</v>
      </c>
      <c r="J8162" s="1506" t="s">
        <v>7058</v>
      </c>
      <c r="K8162" s="4"/>
    </row>
    <row r="8163" spans="1:11" ht="15">
      <c r="A8163">
        <v>8104</v>
      </c>
      <c r="B8163" s="21">
        <f>'Expenditures 16-24'!C360</f>
        <v>0</v>
      </c>
      <c r="D8163" s="4" t="s">
        <v>1519</v>
      </c>
      <c r="F8163" s="4"/>
      <c r="G8163" s="1" t="b">
        <f t="shared" ca="1" si="136"/>
        <v>1</v>
      </c>
      <c r="H8163" s="1505" cm="1">
        <f t="array" aca="1" ref="H8163" ca="1">IF(I8163&lt;&gt;"",INDIRECT("'"&amp;I8163&amp;"'!"&amp;J8163),"")</f>
        <v>0</v>
      </c>
      <c r="I8163" s="1510" t="s">
        <v>4998</v>
      </c>
      <c r="J8163" s="1506" t="s">
        <v>7059</v>
      </c>
      <c r="K8163" s="4"/>
    </row>
    <row r="8164" spans="1:11" ht="15">
      <c r="A8164">
        <v>8105</v>
      </c>
      <c r="B8164" s="21">
        <f>'Expenditures 16-24'!C361</f>
        <v>351466</v>
      </c>
      <c r="D8164" s="4" t="s">
        <v>1519</v>
      </c>
      <c r="F8164" s="4"/>
      <c r="G8164" s="1" t="b">
        <f t="shared" ca="1" si="136"/>
        <v>1</v>
      </c>
      <c r="H8164" s="1505" cm="1">
        <f t="array" aca="1" ref="H8164" ca="1">IF(I8164&lt;&gt;"",INDIRECT("'"&amp;I8164&amp;"'!"&amp;J8164),"")</f>
        <v>351466</v>
      </c>
      <c r="I8164" s="1510" t="s">
        <v>4998</v>
      </c>
      <c r="J8164" s="1506" t="s">
        <v>7060</v>
      </c>
      <c r="K8164" s="4"/>
    </row>
    <row r="8165" spans="1:11" ht="15">
      <c r="A8165">
        <v>8106</v>
      </c>
      <c r="B8165" s="21">
        <f>'Expenditures 16-24'!C362</f>
        <v>0</v>
      </c>
      <c r="D8165" s="4" t="s">
        <v>1519</v>
      </c>
      <c r="F8165" s="4"/>
      <c r="G8165" s="1" t="b">
        <f t="shared" ca="1" si="136"/>
        <v>1</v>
      </c>
      <c r="H8165" s="1505" cm="1">
        <f t="array" aca="1" ref="H8165" ca="1">IF(I8165&lt;&gt;"",INDIRECT("'"&amp;I8165&amp;"'!"&amp;J8165),"")</f>
        <v>0</v>
      </c>
      <c r="I8165" s="1510" t="s">
        <v>4998</v>
      </c>
      <c r="J8165" s="1506" t="s">
        <v>7061</v>
      </c>
      <c r="K8165" s="4"/>
    </row>
    <row r="8166" spans="1:11" ht="15">
      <c r="A8166" s="5">
        <v>8107</v>
      </c>
      <c r="D8166" s="4" t="s">
        <v>1519</v>
      </c>
      <c r="F8166" s="4" t="s">
        <v>4914</v>
      </c>
      <c r="G8166" s="1" t="b">
        <f t="shared" ca="1" si="136"/>
        <v>1</v>
      </c>
      <c r="H8166" s="1505" t="str" cm="1">
        <f t="array" aca="1" ref="H8166" ca="1">IF(I8166&lt;&gt;"",INDIRECT("'"&amp;I8166&amp;"'!"&amp;J8166),"")</f>
        <v/>
      </c>
      <c r="I8166" s="1510"/>
      <c r="J8166" s="1506"/>
      <c r="K8166" s="4"/>
    </row>
    <row r="8167" spans="1:11" ht="15">
      <c r="A8167" s="5">
        <v>8108</v>
      </c>
      <c r="D8167" s="4" t="s">
        <v>1519</v>
      </c>
      <c r="F8167" s="4" t="s">
        <v>4914</v>
      </c>
      <c r="G8167" s="1" t="b">
        <f t="shared" ca="1" si="136"/>
        <v>1</v>
      </c>
      <c r="H8167" s="1505" t="str" cm="1">
        <f t="array" aca="1" ref="H8167" ca="1">IF(I8167&lt;&gt;"",INDIRECT("'"&amp;I8167&amp;"'!"&amp;J8167),"")</f>
        <v/>
      </c>
      <c r="I8167" s="1510"/>
      <c r="J8167" s="1506"/>
      <c r="K8167" s="4"/>
    </row>
    <row r="8168" spans="1:11" ht="15">
      <c r="A8168" s="5">
        <v>8109</v>
      </c>
      <c r="D8168" s="4" t="s">
        <v>1519</v>
      </c>
      <c r="F8168" s="4" t="s">
        <v>4914</v>
      </c>
      <c r="G8168" s="1" t="b">
        <f t="shared" ca="1" si="136"/>
        <v>1</v>
      </c>
      <c r="H8168" s="1505" t="str" cm="1">
        <f t="array" aca="1" ref="H8168" ca="1">IF(I8168&lt;&gt;"",INDIRECT("'"&amp;I8168&amp;"'!"&amp;J8168),"")</f>
        <v/>
      </c>
      <c r="I8168" s="1510"/>
      <c r="J8168" s="1506"/>
      <c r="K8168" s="4"/>
    </row>
    <row r="8169" spans="1:11" ht="15">
      <c r="A8169">
        <v>8110</v>
      </c>
      <c r="B8169" s="21">
        <f>'Expenditures 16-24'!C367</f>
        <v>0</v>
      </c>
      <c r="D8169" s="4" t="s">
        <v>1519</v>
      </c>
      <c r="F8169" s="4"/>
      <c r="G8169" s="1" t="b">
        <f t="shared" ca="1" si="136"/>
        <v>1</v>
      </c>
      <c r="H8169" s="1505" cm="1">
        <f t="array" aca="1" ref="H8169" ca="1">IF(I8169&lt;&gt;"",INDIRECT("'"&amp;I8169&amp;"'!"&amp;J8169),"")</f>
        <v>0</v>
      </c>
      <c r="I8169" s="1510" t="s">
        <v>4998</v>
      </c>
      <c r="J8169" s="1506" t="s">
        <v>7062</v>
      </c>
      <c r="K8169" s="4"/>
    </row>
    <row r="8170" spans="1:11" ht="15">
      <c r="A8170">
        <v>8111</v>
      </c>
      <c r="B8170" s="21">
        <f>'Expenditures 16-24'!C368</f>
        <v>0</v>
      </c>
      <c r="D8170" s="4" t="s">
        <v>1519</v>
      </c>
      <c r="F8170" s="4"/>
      <c r="G8170" s="1" t="b">
        <f t="shared" ca="1" si="136"/>
        <v>1</v>
      </c>
      <c r="H8170" s="1505" cm="1">
        <f t="array" aca="1" ref="H8170" ca="1">IF(I8170&lt;&gt;"",INDIRECT("'"&amp;I8170&amp;"'!"&amp;J8170),"")</f>
        <v>0</v>
      </c>
      <c r="I8170" s="1510" t="s">
        <v>4998</v>
      </c>
      <c r="J8170" s="1506" t="s">
        <v>7063</v>
      </c>
      <c r="K8170" s="4"/>
    </row>
    <row r="8171" spans="1:11" ht="15">
      <c r="A8171">
        <v>8112</v>
      </c>
      <c r="B8171" s="21">
        <f>'Expenditures 16-24'!C369</f>
        <v>0</v>
      </c>
      <c r="D8171" s="4" t="s">
        <v>1519</v>
      </c>
      <c r="F8171" s="4"/>
      <c r="G8171" s="1" t="b">
        <f t="shared" ca="1" si="136"/>
        <v>1</v>
      </c>
      <c r="H8171" s="1505" cm="1">
        <f t="array" aca="1" ref="H8171" ca="1">IF(I8171&lt;&gt;"",INDIRECT("'"&amp;I8171&amp;"'!"&amp;J8171),"")</f>
        <v>0</v>
      </c>
      <c r="I8171" s="1510" t="s">
        <v>4998</v>
      </c>
      <c r="J8171" s="1506" t="s">
        <v>7064</v>
      </c>
      <c r="K8171" s="4"/>
    </row>
    <row r="8172" spans="1:11" ht="15">
      <c r="A8172">
        <v>8113</v>
      </c>
      <c r="B8172" s="21">
        <f>'Expenditures 16-24'!C371</f>
        <v>0</v>
      </c>
      <c r="D8172" s="4" t="s">
        <v>1519</v>
      </c>
      <c r="F8172" s="4"/>
      <c r="G8172" s="1" t="b">
        <f t="shared" ca="1" si="136"/>
        <v>1</v>
      </c>
      <c r="H8172" s="1505" cm="1">
        <f t="array" aca="1" ref="H8172" ca="1">IF(I8172&lt;&gt;"",INDIRECT("'"&amp;I8172&amp;"'!"&amp;J8172),"")</f>
        <v>0</v>
      </c>
      <c r="I8172" s="1510" t="s">
        <v>4998</v>
      </c>
      <c r="J8172" s="1506" t="s">
        <v>7065</v>
      </c>
      <c r="K8172" s="4"/>
    </row>
    <row r="8173" spans="1:11" ht="15">
      <c r="A8173">
        <v>8114</v>
      </c>
      <c r="B8173" s="21">
        <f>'Expenditures 16-24'!C372</f>
        <v>0</v>
      </c>
      <c r="D8173" s="4" t="s">
        <v>1519</v>
      </c>
      <c r="F8173" s="4"/>
      <c r="G8173" s="1" t="b">
        <f t="shared" ca="1" si="136"/>
        <v>1</v>
      </c>
      <c r="H8173" s="1505" cm="1">
        <f t="array" aca="1" ref="H8173" ca="1">IF(I8173&lt;&gt;"",INDIRECT("'"&amp;I8173&amp;"'!"&amp;J8173),"")</f>
        <v>0</v>
      </c>
      <c r="I8173" s="1510" t="s">
        <v>4998</v>
      </c>
      <c r="J8173" s="1506" t="s">
        <v>7066</v>
      </c>
      <c r="K8173" s="4"/>
    </row>
    <row r="8174" spans="1:11" ht="15">
      <c r="A8174">
        <v>8115</v>
      </c>
      <c r="B8174" s="21">
        <f>'Expenditures 16-24'!C374</f>
        <v>0</v>
      </c>
      <c r="D8174" s="4" t="s">
        <v>1519</v>
      </c>
      <c r="F8174" s="4"/>
      <c r="G8174" s="1" t="b">
        <f t="shared" ca="1" si="136"/>
        <v>1</v>
      </c>
      <c r="H8174" s="1505" cm="1">
        <f t="array" aca="1" ref="H8174" ca="1">IF(I8174&lt;&gt;"",INDIRECT("'"&amp;I8174&amp;"'!"&amp;J8174),"")</f>
        <v>0</v>
      </c>
      <c r="I8174" s="1510" t="s">
        <v>4998</v>
      </c>
      <c r="J8174" s="1506" t="s">
        <v>7067</v>
      </c>
      <c r="K8174" s="4"/>
    </row>
    <row r="8175" spans="1:11" ht="15">
      <c r="A8175">
        <v>8116</v>
      </c>
      <c r="B8175" s="21">
        <f>'Expenditures 16-24'!C375</f>
        <v>0</v>
      </c>
      <c r="D8175" s="4" t="s">
        <v>1519</v>
      </c>
      <c r="F8175" s="4"/>
      <c r="G8175" s="1" t="b">
        <f t="shared" ca="1" si="136"/>
        <v>1</v>
      </c>
      <c r="H8175" s="1505" cm="1">
        <f t="array" aca="1" ref="H8175" ca="1">IF(I8175&lt;&gt;"",INDIRECT("'"&amp;I8175&amp;"'!"&amp;J8175),"")</f>
        <v>0</v>
      </c>
      <c r="I8175" s="1510" t="s">
        <v>4998</v>
      </c>
      <c r="J8175" s="1506" t="s">
        <v>7068</v>
      </c>
      <c r="K8175" s="4"/>
    </row>
    <row r="8176" spans="1:11" ht="15">
      <c r="A8176">
        <v>8117</v>
      </c>
      <c r="B8176" s="21">
        <f>'Expenditures 16-24'!C376</f>
        <v>0</v>
      </c>
      <c r="D8176" s="4" t="s">
        <v>1519</v>
      </c>
      <c r="F8176" s="4"/>
      <c r="G8176" s="1" t="b">
        <f t="shared" ca="1" si="136"/>
        <v>1</v>
      </c>
      <c r="H8176" s="1505" cm="1">
        <f t="array" aca="1" ref="H8176" ca="1">IF(I8176&lt;&gt;"",INDIRECT("'"&amp;I8176&amp;"'!"&amp;J8176),"")</f>
        <v>0</v>
      </c>
      <c r="I8176" s="1510" t="s">
        <v>4998</v>
      </c>
      <c r="J8176" s="1506" t="s">
        <v>7069</v>
      </c>
      <c r="K8176" s="4"/>
    </row>
    <row r="8177" spans="1:11" ht="15">
      <c r="A8177">
        <v>8118</v>
      </c>
      <c r="B8177" s="21">
        <f>'Expenditures 16-24'!C377</f>
        <v>0</v>
      </c>
      <c r="D8177" s="4" t="s">
        <v>1519</v>
      </c>
      <c r="F8177" s="4"/>
      <c r="G8177" s="1" t="b">
        <f t="shared" ca="1" si="136"/>
        <v>1</v>
      </c>
      <c r="H8177" s="1505" cm="1">
        <f t="array" aca="1" ref="H8177" ca="1">IF(I8177&lt;&gt;"",INDIRECT("'"&amp;I8177&amp;"'!"&amp;J8177),"")</f>
        <v>0</v>
      </c>
      <c r="I8177" s="1510" t="s">
        <v>4998</v>
      </c>
      <c r="J8177" s="1506" t="s">
        <v>7070</v>
      </c>
      <c r="K8177" s="4"/>
    </row>
    <row r="8178" spans="1:11" ht="15">
      <c r="A8178">
        <v>8119</v>
      </c>
      <c r="B8178" s="21">
        <f>'Expenditures 16-24'!C378</f>
        <v>0</v>
      </c>
      <c r="D8178" s="4" t="s">
        <v>1519</v>
      </c>
      <c r="F8178" s="4"/>
      <c r="G8178" s="1" t="b">
        <f t="shared" ca="1" si="136"/>
        <v>1</v>
      </c>
      <c r="H8178" s="1505" cm="1">
        <f t="array" aca="1" ref="H8178" ca="1">IF(I8178&lt;&gt;"",INDIRECT("'"&amp;I8178&amp;"'!"&amp;J8178),"")</f>
        <v>0</v>
      </c>
      <c r="I8178" s="1510" t="s">
        <v>4998</v>
      </c>
      <c r="J8178" s="1506" t="s">
        <v>7071</v>
      </c>
      <c r="K8178" s="4"/>
    </row>
    <row r="8179" spans="1:11" ht="15">
      <c r="A8179">
        <v>8120</v>
      </c>
      <c r="B8179" s="21">
        <f>'Expenditures 16-24'!C380</f>
        <v>0</v>
      </c>
      <c r="D8179" s="4" t="s">
        <v>1519</v>
      </c>
      <c r="F8179" s="4"/>
      <c r="G8179" s="1" t="b">
        <f t="shared" ca="1" si="136"/>
        <v>1</v>
      </c>
      <c r="H8179" s="1505" cm="1">
        <f t="array" aca="1" ref="H8179" ca="1">IF(I8179&lt;&gt;"",INDIRECT("'"&amp;I8179&amp;"'!"&amp;J8179),"")</f>
        <v>0</v>
      </c>
      <c r="I8179" s="1510" t="s">
        <v>4998</v>
      </c>
      <c r="J8179" s="1506" t="s">
        <v>7072</v>
      </c>
      <c r="K8179" s="4"/>
    </row>
    <row r="8180" spans="1:11" ht="15">
      <c r="A8180">
        <v>8121</v>
      </c>
      <c r="B8180" s="21">
        <f>'Expenditures 16-24'!C381</f>
        <v>0</v>
      </c>
      <c r="D8180" s="4" t="s">
        <v>1519</v>
      </c>
      <c r="F8180" s="4"/>
      <c r="G8180" s="1" t="b">
        <f t="shared" ca="1" si="136"/>
        <v>1</v>
      </c>
      <c r="H8180" s="1505" cm="1">
        <f t="array" aca="1" ref="H8180" ca="1">IF(I8180&lt;&gt;"",INDIRECT("'"&amp;I8180&amp;"'!"&amp;J8180),"")</f>
        <v>0</v>
      </c>
      <c r="I8180" s="1510" t="s">
        <v>4998</v>
      </c>
      <c r="J8180" s="1506" t="s">
        <v>7073</v>
      </c>
      <c r="K8180" s="4"/>
    </row>
    <row r="8181" spans="1:11" ht="15">
      <c r="A8181">
        <v>8122</v>
      </c>
      <c r="B8181" s="21">
        <f>'Expenditures 16-24'!C382</f>
        <v>0</v>
      </c>
      <c r="D8181" s="4" t="s">
        <v>1519</v>
      </c>
      <c r="F8181" s="4"/>
      <c r="G8181" s="1" t="b">
        <f t="shared" ca="1" si="136"/>
        <v>1</v>
      </c>
      <c r="H8181" s="1505" cm="1">
        <f t="array" aca="1" ref="H8181" ca="1">IF(I8181&lt;&gt;"",INDIRECT("'"&amp;I8181&amp;"'!"&amp;J8181),"")</f>
        <v>0</v>
      </c>
      <c r="I8181" s="1510" t="s">
        <v>4998</v>
      </c>
      <c r="J8181" s="1506" t="s">
        <v>7074</v>
      </c>
      <c r="K8181" s="4"/>
    </row>
    <row r="8182" spans="1:11" ht="15">
      <c r="A8182">
        <v>8123</v>
      </c>
      <c r="B8182" s="21">
        <f>'Expenditures 16-24'!C383</f>
        <v>0</v>
      </c>
      <c r="D8182" s="4" t="s">
        <v>1519</v>
      </c>
      <c r="F8182" s="4"/>
      <c r="G8182" s="1" t="b">
        <f t="shared" ca="1" si="136"/>
        <v>1</v>
      </c>
      <c r="H8182" s="1505" cm="1">
        <f t="array" aca="1" ref="H8182" ca="1">IF(I8182&lt;&gt;"",INDIRECT("'"&amp;I8182&amp;"'!"&amp;J8182),"")</f>
        <v>0</v>
      </c>
      <c r="I8182" s="1510" t="s">
        <v>4998</v>
      </c>
      <c r="J8182" s="1506" t="s">
        <v>7075</v>
      </c>
      <c r="K8182" s="4"/>
    </row>
    <row r="8183" spans="1:11" ht="15">
      <c r="A8183">
        <v>8124</v>
      </c>
      <c r="B8183" s="21">
        <f>'Expenditures 16-24'!C384</f>
        <v>0</v>
      </c>
      <c r="D8183" s="4" t="s">
        <v>1519</v>
      </c>
      <c r="F8183" s="4"/>
      <c r="G8183" s="1" t="b">
        <f t="shared" ca="1" si="136"/>
        <v>1</v>
      </c>
      <c r="H8183" s="1505" cm="1">
        <f t="array" aca="1" ref="H8183" ca="1">IF(I8183&lt;&gt;"",INDIRECT("'"&amp;I8183&amp;"'!"&amp;J8183),"")</f>
        <v>0</v>
      </c>
      <c r="I8183" s="1510" t="s">
        <v>4998</v>
      </c>
      <c r="J8183" s="1506" t="s">
        <v>7076</v>
      </c>
      <c r="K8183" s="4"/>
    </row>
    <row r="8184" spans="1:11" ht="15">
      <c r="A8184">
        <v>8125</v>
      </c>
      <c r="B8184" s="21">
        <f>'Expenditures 16-24'!C385</f>
        <v>0</v>
      </c>
      <c r="D8184" s="4" t="s">
        <v>1519</v>
      </c>
      <c r="F8184" s="4"/>
      <c r="G8184" s="1" t="b">
        <f t="shared" ca="1" si="136"/>
        <v>1</v>
      </c>
      <c r="H8184" s="1505" cm="1">
        <f t="array" aca="1" ref="H8184" ca="1">IF(I8184&lt;&gt;"",INDIRECT("'"&amp;I8184&amp;"'!"&amp;J8184),"")</f>
        <v>0</v>
      </c>
      <c r="I8184" s="1510" t="s">
        <v>4998</v>
      </c>
      <c r="J8184" s="1506" t="s">
        <v>7077</v>
      </c>
      <c r="K8184" s="4"/>
    </row>
    <row r="8185" spans="1:11" ht="15">
      <c r="A8185">
        <v>8126</v>
      </c>
      <c r="B8185" s="21">
        <f>'Expenditures 16-24'!C386</f>
        <v>0</v>
      </c>
      <c r="D8185" s="4" t="s">
        <v>1519</v>
      </c>
      <c r="F8185" s="4"/>
      <c r="G8185" s="1" t="b">
        <f t="shared" ca="1" si="136"/>
        <v>1</v>
      </c>
      <c r="H8185" s="1505" cm="1">
        <f t="array" aca="1" ref="H8185" ca="1">IF(I8185&lt;&gt;"",INDIRECT("'"&amp;I8185&amp;"'!"&amp;J8185),"")</f>
        <v>0</v>
      </c>
      <c r="I8185" s="1510" t="s">
        <v>4998</v>
      </c>
      <c r="J8185" s="1506" t="s">
        <v>7078</v>
      </c>
      <c r="K8185" s="4"/>
    </row>
    <row r="8186" spans="1:11" ht="15">
      <c r="A8186">
        <v>8127</v>
      </c>
      <c r="B8186" s="21">
        <f>'Expenditures 16-24'!C387</f>
        <v>351466</v>
      </c>
      <c r="D8186" s="4" t="s">
        <v>1519</v>
      </c>
      <c r="F8186" s="4"/>
      <c r="G8186" s="1" t="b">
        <f t="shared" ca="1" si="136"/>
        <v>1</v>
      </c>
      <c r="H8186" s="1505" cm="1">
        <f t="array" aca="1" ref="H8186" ca="1">IF(I8186&lt;&gt;"",INDIRECT("'"&amp;I8186&amp;"'!"&amp;J8186),"")</f>
        <v>351466</v>
      </c>
      <c r="I8186" s="1510" t="s">
        <v>4998</v>
      </c>
      <c r="J8186" s="1506" t="s">
        <v>7079</v>
      </c>
      <c r="K8186" s="4"/>
    </row>
    <row r="8187" spans="1:11" ht="15">
      <c r="A8187">
        <v>8128</v>
      </c>
      <c r="B8187" s="21">
        <f>'Expenditures 16-24'!C388</f>
        <v>0</v>
      </c>
      <c r="D8187" s="4" t="s">
        <v>1519</v>
      </c>
      <c r="F8187" s="4"/>
      <c r="G8187" s="1" t="b">
        <f t="shared" ca="1" si="136"/>
        <v>1</v>
      </c>
      <c r="H8187" s="1505" cm="1">
        <f t="array" aca="1" ref="H8187" ca="1">IF(I8187&lt;&gt;"",INDIRECT("'"&amp;I8187&amp;"'!"&amp;J8187),"")</f>
        <v>0</v>
      </c>
      <c r="I8187" s="1510" t="s">
        <v>4998</v>
      </c>
      <c r="J8187" s="1506" t="s">
        <v>7080</v>
      </c>
      <c r="K8187" s="4"/>
    </row>
    <row r="8188" spans="1:11" ht="15">
      <c r="A8188">
        <v>8129</v>
      </c>
      <c r="B8188" s="21">
        <f>'Expenditures 16-24'!D316</f>
        <v>0</v>
      </c>
      <c r="D8188" s="4" t="s">
        <v>1519</v>
      </c>
      <c r="F8188" s="4"/>
      <c r="G8188" s="1" t="b">
        <f t="shared" ca="1" si="136"/>
        <v>1</v>
      </c>
      <c r="H8188" s="1505" cm="1">
        <f t="array" aca="1" ref="H8188" ca="1">IF(I8188&lt;&gt;"",INDIRECT("'"&amp;I8188&amp;"'!"&amp;J8188),"")</f>
        <v>0</v>
      </c>
      <c r="I8188" s="1510" t="s">
        <v>4998</v>
      </c>
      <c r="J8188" s="1506" t="s">
        <v>7081</v>
      </c>
      <c r="K8188" s="4"/>
    </row>
    <row r="8189" spans="1:11" ht="15">
      <c r="A8189">
        <v>8130</v>
      </c>
      <c r="B8189" s="21">
        <f>'Expenditures 16-24'!D318</f>
        <v>0</v>
      </c>
      <c r="D8189" s="4" t="s">
        <v>1519</v>
      </c>
      <c r="F8189" s="4"/>
      <c r="G8189" s="1" t="b">
        <f t="shared" ca="1" si="136"/>
        <v>1</v>
      </c>
      <c r="H8189" s="1505" cm="1">
        <f t="array" aca="1" ref="H8189" ca="1">IF(I8189&lt;&gt;"",INDIRECT("'"&amp;I8189&amp;"'!"&amp;J8189),"")</f>
        <v>0</v>
      </c>
      <c r="I8189" s="1510" t="s">
        <v>4998</v>
      </c>
      <c r="J8189" s="1506" t="s">
        <v>7082</v>
      </c>
      <c r="K8189" s="4"/>
    </row>
    <row r="8190" spans="1:11" ht="15">
      <c r="A8190">
        <v>8131</v>
      </c>
      <c r="B8190" s="21">
        <f>'Expenditures 16-24'!D319</f>
        <v>0</v>
      </c>
      <c r="D8190" s="4" t="s">
        <v>1519</v>
      </c>
      <c r="F8190" s="4"/>
      <c r="G8190" s="1" t="b">
        <f t="shared" ca="1" si="136"/>
        <v>1</v>
      </c>
      <c r="H8190" s="1505" cm="1">
        <f t="array" aca="1" ref="H8190" ca="1">IF(I8190&lt;&gt;"",INDIRECT("'"&amp;I8190&amp;"'!"&amp;J8190),"")</f>
        <v>0</v>
      </c>
      <c r="I8190" s="1510" t="s">
        <v>4998</v>
      </c>
      <c r="J8190" s="1506" t="s">
        <v>7083</v>
      </c>
      <c r="K8190" s="4"/>
    </row>
    <row r="8191" spans="1:11" ht="15">
      <c r="A8191">
        <v>8132</v>
      </c>
      <c r="B8191" s="21">
        <f>'Expenditures 16-24'!D320</f>
        <v>0</v>
      </c>
      <c r="D8191" s="4" t="s">
        <v>1519</v>
      </c>
      <c r="F8191" s="4"/>
      <c r="G8191" s="1" t="b">
        <f t="shared" ca="1" si="136"/>
        <v>1</v>
      </c>
      <c r="H8191" s="1505" cm="1">
        <f t="array" aca="1" ref="H8191" ca="1">IF(I8191&lt;&gt;"",INDIRECT("'"&amp;I8191&amp;"'!"&amp;J8191),"")</f>
        <v>0</v>
      </c>
      <c r="I8191" s="1510" t="s">
        <v>4998</v>
      </c>
      <c r="J8191" s="1506" t="s">
        <v>7084</v>
      </c>
      <c r="K8191" s="4"/>
    </row>
    <row r="8192" spans="1:11" ht="15">
      <c r="A8192">
        <v>8133</v>
      </c>
      <c r="B8192" s="21">
        <f>'Expenditures 16-24'!D321</f>
        <v>0</v>
      </c>
      <c r="D8192" s="4" t="s">
        <v>1519</v>
      </c>
      <c r="F8192" s="4"/>
      <c r="G8192" s="1" t="b">
        <f t="shared" ca="1" si="136"/>
        <v>1</v>
      </c>
      <c r="H8192" s="1505" cm="1">
        <f t="array" aca="1" ref="H8192" ca="1">IF(I8192&lt;&gt;"",INDIRECT("'"&amp;I8192&amp;"'!"&amp;J8192),"")</f>
        <v>0</v>
      </c>
      <c r="I8192" s="1510" t="s">
        <v>4998</v>
      </c>
      <c r="J8192" s="1506" t="s">
        <v>7085</v>
      </c>
      <c r="K8192" s="4"/>
    </row>
    <row r="8193" spans="1:11" ht="15">
      <c r="A8193">
        <v>8134</v>
      </c>
      <c r="B8193" s="21">
        <f>'Expenditures 16-24'!D322</f>
        <v>0</v>
      </c>
      <c r="D8193" s="4" t="s">
        <v>1519</v>
      </c>
      <c r="F8193" s="4"/>
      <c r="G8193" s="1" t="b">
        <f t="shared" ca="1" si="136"/>
        <v>1</v>
      </c>
      <c r="H8193" s="1505" cm="1">
        <f t="array" aca="1" ref="H8193" ca="1">IF(I8193&lt;&gt;"",INDIRECT("'"&amp;I8193&amp;"'!"&amp;J8193),"")</f>
        <v>0</v>
      </c>
      <c r="I8193" s="1510" t="s">
        <v>4998</v>
      </c>
      <c r="J8193" s="1506" t="s">
        <v>7086</v>
      </c>
      <c r="K8193" s="4"/>
    </row>
    <row r="8194" spans="1:11" ht="15">
      <c r="A8194">
        <v>8135</v>
      </c>
      <c r="B8194" s="21">
        <f>'Expenditures 16-24'!D323</f>
        <v>0</v>
      </c>
      <c r="D8194" s="4" t="s">
        <v>1519</v>
      </c>
      <c r="F8194" s="4"/>
      <c r="G8194" s="1" t="b">
        <f t="shared" ca="1" si="136"/>
        <v>1</v>
      </c>
      <c r="H8194" s="1505" cm="1">
        <f t="array" aca="1" ref="H8194" ca="1">IF(I8194&lt;&gt;"",INDIRECT("'"&amp;I8194&amp;"'!"&amp;J8194),"")</f>
        <v>0</v>
      </c>
      <c r="I8194" s="1510" t="s">
        <v>4998</v>
      </c>
      <c r="J8194" s="1506" t="s">
        <v>7087</v>
      </c>
      <c r="K8194" s="4"/>
    </row>
    <row r="8195" spans="1:11" ht="15">
      <c r="A8195">
        <v>8136</v>
      </c>
      <c r="B8195" s="21">
        <f>'Expenditures 16-24'!D324</f>
        <v>0</v>
      </c>
      <c r="D8195" s="4" t="s">
        <v>1519</v>
      </c>
      <c r="F8195" s="4"/>
      <c r="G8195" s="1" t="b">
        <f t="shared" ca="1" si="136"/>
        <v>1</v>
      </c>
      <c r="H8195" s="1505" cm="1">
        <f t="array" aca="1" ref="H8195" ca="1">IF(I8195&lt;&gt;"",INDIRECT("'"&amp;I8195&amp;"'!"&amp;J8195),"")</f>
        <v>0</v>
      </c>
      <c r="I8195" s="1510" t="s">
        <v>4998</v>
      </c>
      <c r="J8195" s="1506" t="s">
        <v>7088</v>
      </c>
      <c r="K8195" s="4"/>
    </row>
    <row r="8196" spans="1:11" ht="15">
      <c r="A8196">
        <v>8137</v>
      </c>
      <c r="B8196" s="21">
        <f>'Expenditures 16-24'!D325</f>
        <v>0</v>
      </c>
      <c r="D8196" s="4" t="s">
        <v>1519</v>
      </c>
      <c r="F8196" s="4"/>
      <c r="G8196" s="1" t="b">
        <f t="shared" ca="1" si="136"/>
        <v>1</v>
      </c>
      <c r="H8196" s="1505" cm="1">
        <f t="array" aca="1" ref="H8196" ca="1">IF(I8196&lt;&gt;"",INDIRECT("'"&amp;I8196&amp;"'!"&amp;J8196),"")</f>
        <v>0</v>
      </c>
      <c r="I8196" s="1510" t="s">
        <v>4998</v>
      </c>
      <c r="J8196" s="1506" t="s">
        <v>7089</v>
      </c>
      <c r="K8196" s="4"/>
    </row>
    <row r="8197" spans="1:11" ht="15">
      <c r="A8197">
        <v>8138</v>
      </c>
      <c r="B8197" s="21">
        <f>'Expenditures 16-24'!D326</f>
        <v>0</v>
      </c>
      <c r="D8197" s="4" t="s">
        <v>1519</v>
      </c>
      <c r="F8197" s="4"/>
      <c r="G8197" s="1" t="b">
        <f t="shared" ca="1" si="136"/>
        <v>1</v>
      </c>
      <c r="H8197" s="1505" cm="1">
        <f t="array" aca="1" ref="H8197" ca="1">IF(I8197&lt;&gt;"",INDIRECT("'"&amp;I8197&amp;"'!"&amp;J8197),"")</f>
        <v>0</v>
      </c>
      <c r="I8197" s="1510" t="s">
        <v>4998</v>
      </c>
      <c r="J8197" s="1506" t="s">
        <v>7090</v>
      </c>
      <c r="K8197" s="4"/>
    </row>
    <row r="8198" spans="1:11" ht="15">
      <c r="A8198">
        <v>8139</v>
      </c>
      <c r="B8198" s="21">
        <f>'Expenditures 16-24'!D327</f>
        <v>0</v>
      </c>
      <c r="D8198" s="4" t="s">
        <v>1519</v>
      </c>
      <c r="F8198" s="4"/>
      <c r="G8198" s="1" t="b">
        <f t="shared" ca="1" si="136"/>
        <v>1</v>
      </c>
      <c r="H8198" s="1505" cm="1">
        <f t="array" aca="1" ref="H8198" ca="1">IF(I8198&lt;&gt;"",INDIRECT("'"&amp;I8198&amp;"'!"&amp;J8198),"")</f>
        <v>0</v>
      </c>
      <c r="I8198" s="1510" t="s">
        <v>4998</v>
      </c>
      <c r="J8198" s="1506" t="s">
        <v>7091</v>
      </c>
      <c r="K8198" s="4"/>
    </row>
    <row r="8199" spans="1:11" ht="15">
      <c r="A8199">
        <v>8140</v>
      </c>
      <c r="B8199" s="21">
        <f>'Expenditures 16-24'!D328</f>
        <v>0</v>
      </c>
      <c r="D8199" s="4" t="s">
        <v>1519</v>
      </c>
      <c r="F8199" s="4"/>
      <c r="G8199" s="1" t="b">
        <f t="shared" ca="1" si="136"/>
        <v>1</v>
      </c>
      <c r="H8199" s="1505" cm="1">
        <f t="array" aca="1" ref="H8199" ca="1">IF(I8199&lt;&gt;"",INDIRECT("'"&amp;I8199&amp;"'!"&amp;J8199),"")</f>
        <v>0</v>
      </c>
      <c r="I8199" s="1510" t="s">
        <v>4998</v>
      </c>
      <c r="J8199" s="1506" t="s">
        <v>7092</v>
      </c>
      <c r="K8199" s="4"/>
    </row>
    <row r="8200" spans="1:11" ht="15">
      <c r="A8200">
        <v>8141</v>
      </c>
      <c r="B8200" s="21">
        <f>'Expenditures 16-24'!D329</f>
        <v>0</v>
      </c>
      <c r="D8200" s="4" t="s">
        <v>1519</v>
      </c>
      <c r="F8200" s="4"/>
      <c r="G8200" s="1" t="b">
        <f t="shared" ca="1" si="136"/>
        <v>1</v>
      </c>
      <c r="H8200" s="1505" cm="1">
        <f t="array" aca="1" ref="H8200" ca="1">IF(I8200&lt;&gt;"",INDIRECT("'"&amp;I8200&amp;"'!"&amp;J8200),"")</f>
        <v>0</v>
      </c>
      <c r="I8200" s="1510" t="s">
        <v>4998</v>
      </c>
      <c r="J8200" s="1506" t="s">
        <v>7093</v>
      </c>
      <c r="K8200" s="4"/>
    </row>
    <row r="8201" spans="1:11" ht="15">
      <c r="A8201">
        <v>8142</v>
      </c>
      <c r="B8201" s="21">
        <f>'Expenditures 16-24'!D330</f>
        <v>0</v>
      </c>
      <c r="D8201" s="4" t="s">
        <v>1519</v>
      </c>
      <c r="F8201" s="4"/>
      <c r="G8201" s="1" t="b">
        <f t="shared" ca="1" si="136"/>
        <v>1</v>
      </c>
      <c r="H8201" s="1505" cm="1">
        <f t="array" aca="1" ref="H8201" ca="1">IF(I8201&lt;&gt;"",INDIRECT("'"&amp;I8201&amp;"'!"&amp;J8201),"")</f>
        <v>0</v>
      </c>
      <c r="I8201" s="1510" t="s">
        <v>4998</v>
      </c>
      <c r="J8201" s="1506" t="s">
        <v>7094</v>
      </c>
      <c r="K8201" s="4"/>
    </row>
    <row r="8202" spans="1:11" ht="15">
      <c r="A8202">
        <v>8143</v>
      </c>
      <c r="B8202" s="21">
        <f>'Expenditures 16-24'!D344</f>
        <v>0</v>
      </c>
      <c r="D8202" s="4" t="s">
        <v>1519</v>
      </c>
      <c r="F8202" s="4"/>
      <c r="G8202" s="1" t="b">
        <f t="shared" ca="1" si="136"/>
        <v>1</v>
      </c>
      <c r="H8202" s="1505" cm="1">
        <f t="array" aca="1" ref="H8202" ca="1">IF(I8202&lt;&gt;"",INDIRECT("'"&amp;I8202&amp;"'!"&amp;J8202),"")</f>
        <v>0</v>
      </c>
      <c r="I8202" s="1510" t="s">
        <v>4998</v>
      </c>
      <c r="J8202" s="1506" t="s">
        <v>7095</v>
      </c>
      <c r="K8202" s="4"/>
    </row>
    <row r="8203" spans="1:11" ht="15">
      <c r="A8203">
        <v>8144</v>
      </c>
      <c r="B8203" s="21">
        <f>'Expenditures 16-24'!D347</f>
        <v>0</v>
      </c>
      <c r="D8203" s="4" t="s">
        <v>1519</v>
      </c>
      <c r="F8203" s="4"/>
      <c r="G8203" s="1" t="b">
        <f t="shared" ca="1" si="136"/>
        <v>1</v>
      </c>
      <c r="H8203" s="1505" cm="1">
        <f t="array" aca="1" ref="H8203" ca="1">IF(I8203&lt;&gt;"",INDIRECT("'"&amp;I8203&amp;"'!"&amp;J8203),"")</f>
        <v>0</v>
      </c>
      <c r="I8203" s="1510" t="s">
        <v>4998</v>
      </c>
      <c r="J8203" s="1506" t="s">
        <v>7096</v>
      </c>
      <c r="K8203" s="4"/>
    </row>
    <row r="8204" spans="1:11" ht="15">
      <c r="A8204">
        <v>8145</v>
      </c>
      <c r="B8204" s="21">
        <f>'Expenditures 16-24'!D348</f>
        <v>0</v>
      </c>
      <c r="D8204" s="4" t="s">
        <v>1519</v>
      </c>
      <c r="F8204" s="4"/>
      <c r="G8204" s="1" t="b">
        <f t="shared" ca="1" si="136"/>
        <v>1</v>
      </c>
      <c r="H8204" s="1505" cm="1">
        <f t="array" aca="1" ref="H8204" ca="1">IF(I8204&lt;&gt;"",INDIRECT("'"&amp;I8204&amp;"'!"&amp;J8204),"")</f>
        <v>0</v>
      </c>
      <c r="I8204" s="1510" t="s">
        <v>4998</v>
      </c>
      <c r="J8204" s="1506" t="s">
        <v>7097</v>
      </c>
      <c r="K8204" s="4"/>
    </row>
    <row r="8205" spans="1:11" ht="15">
      <c r="A8205">
        <v>8146</v>
      </c>
      <c r="B8205" s="21">
        <f>'Expenditures 16-24'!D349</f>
        <v>0</v>
      </c>
      <c r="D8205" s="4" t="s">
        <v>1519</v>
      </c>
      <c r="F8205" s="4"/>
      <c r="G8205" s="1" t="b">
        <f t="shared" ca="1" si="136"/>
        <v>1</v>
      </c>
      <c r="H8205" s="1505" cm="1">
        <f t="array" aca="1" ref="H8205" ca="1">IF(I8205&lt;&gt;"",INDIRECT("'"&amp;I8205&amp;"'!"&amp;J8205),"")</f>
        <v>0</v>
      </c>
      <c r="I8205" s="1510" t="s">
        <v>4998</v>
      </c>
      <c r="J8205" s="1506" t="s">
        <v>7098</v>
      </c>
      <c r="K8205" s="4"/>
    </row>
    <row r="8206" spans="1:11" ht="15">
      <c r="A8206">
        <v>8147</v>
      </c>
      <c r="B8206" s="21">
        <f>'Expenditures 16-24'!D350</f>
        <v>0</v>
      </c>
      <c r="D8206" s="4" t="s">
        <v>1519</v>
      </c>
      <c r="F8206" s="4"/>
      <c r="G8206" s="1" t="b">
        <f t="shared" ca="1" si="136"/>
        <v>1</v>
      </c>
      <c r="H8206" s="1505" cm="1">
        <f t="array" aca="1" ref="H8206" ca="1">IF(I8206&lt;&gt;"",INDIRECT("'"&amp;I8206&amp;"'!"&amp;J8206),"")</f>
        <v>0</v>
      </c>
      <c r="I8206" s="1510" t="s">
        <v>4998</v>
      </c>
      <c r="J8206" s="1506" t="s">
        <v>7099</v>
      </c>
      <c r="K8206" s="4"/>
    </row>
    <row r="8207" spans="1:11" ht="15">
      <c r="A8207">
        <v>8148</v>
      </c>
      <c r="B8207" s="21">
        <f>'Expenditures 16-24'!D351</f>
        <v>0</v>
      </c>
      <c r="D8207" s="4" t="s">
        <v>1519</v>
      </c>
      <c r="F8207" s="4"/>
      <c r="G8207" s="1" t="b">
        <f t="shared" ca="1" si="136"/>
        <v>1</v>
      </c>
      <c r="H8207" s="1505" cm="1">
        <f t="array" aca="1" ref="H8207" ca="1">IF(I8207&lt;&gt;"",INDIRECT("'"&amp;I8207&amp;"'!"&amp;J8207),"")</f>
        <v>0</v>
      </c>
      <c r="I8207" s="1510" t="s">
        <v>4998</v>
      </c>
      <c r="J8207" s="1506" t="s">
        <v>7100</v>
      </c>
      <c r="K8207" s="4"/>
    </row>
    <row r="8208" spans="1:11" ht="15">
      <c r="A8208">
        <v>8149</v>
      </c>
      <c r="B8208" s="21">
        <f>'Expenditures 16-24'!D352</f>
        <v>0</v>
      </c>
      <c r="D8208" s="4" t="s">
        <v>1519</v>
      </c>
      <c r="F8208" s="4"/>
      <c r="G8208" s="1" t="b">
        <f t="shared" ca="1" si="136"/>
        <v>1</v>
      </c>
      <c r="H8208" s="1505" cm="1">
        <f t="array" aca="1" ref="H8208" ca="1">IF(I8208&lt;&gt;"",INDIRECT("'"&amp;I8208&amp;"'!"&amp;J8208),"")</f>
        <v>0</v>
      </c>
      <c r="I8208" s="1510" t="s">
        <v>4998</v>
      </c>
      <c r="J8208" s="1506" t="s">
        <v>7101</v>
      </c>
      <c r="K8208" s="4"/>
    </row>
    <row r="8209" spans="1:11" ht="15">
      <c r="A8209">
        <v>8150</v>
      </c>
      <c r="B8209" s="21">
        <f>'Expenditures 16-24'!D353</f>
        <v>0</v>
      </c>
      <c r="D8209" s="4" t="s">
        <v>1519</v>
      </c>
      <c r="F8209" s="4"/>
      <c r="G8209" s="1" t="b">
        <f t="shared" ca="1" si="136"/>
        <v>1</v>
      </c>
      <c r="H8209" s="1505" cm="1">
        <f t="array" aca="1" ref="H8209" ca="1">IF(I8209&lt;&gt;"",INDIRECT("'"&amp;I8209&amp;"'!"&amp;J8209),"")</f>
        <v>0</v>
      </c>
      <c r="I8209" s="1510" t="s">
        <v>4998</v>
      </c>
      <c r="J8209" s="1506" t="s">
        <v>7102</v>
      </c>
      <c r="K8209" s="4"/>
    </row>
    <row r="8210" spans="1:11" ht="15">
      <c r="A8210">
        <v>8151</v>
      </c>
      <c r="B8210" s="21">
        <f>'Expenditures 16-24'!D355</f>
        <v>0</v>
      </c>
      <c r="D8210" s="4" t="s">
        <v>1519</v>
      </c>
      <c r="F8210" s="4"/>
      <c r="G8210" s="1" t="b">
        <f t="shared" ca="1" si="136"/>
        <v>1</v>
      </c>
      <c r="H8210" s="1505" cm="1">
        <f t="array" aca="1" ref="H8210" ca="1">IF(I8210&lt;&gt;"",INDIRECT("'"&amp;I8210&amp;"'!"&amp;J8210),"")</f>
        <v>0</v>
      </c>
      <c r="I8210" s="1510" t="s">
        <v>4998</v>
      </c>
      <c r="J8210" s="1506" t="s">
        <v>7103</v>
      </c>
      <c r="K8210" s="4"/>
    </row>
    <row r="8211" spans="1:11" ht="15">
      <c r="A8211">
        <v>8152</v>
      </c>
      <c r="B8211" s="21">
        <f>'Expenditures 16-24'!D356</f>
        <v>0</v>
      </c>
      <c r="D8211" s="4" t="s">
        <v>1519</v>
      </c>
      <c r="F8211" s="4"/>
      <c r="G8211" s="1" t="b">
        <f t="shared" ca="1" si="136"/>
        <v>1</v>
      </c>
      <c r="H8211" s="1505" cm="1">
        <f t="array" aca="1" ref="H8211" ca="1">IF(I8211&lt;&gt;"",INDIRECT("'"&amp;I8211&amp;"'!"&amp;J8211),"")</f>
        <v>0</v>
      </c>
      <c r="I8211" s="1510" t="s">
        <v>4998</v>
      </c>
      <c r="J8211" s="1506" t="s">
        <v>7104</v>
      </c>
      <c r="K8211" s="4"/>
    </row>
    <row r="8212" spans="1:11" ht="15">
      <c r="A8212">
        <v>8153</v>
      </c>
      <c r="B8212" s="21">
        <f>'Expenditures 16-24'!D357</f>
        <v>0</v>
      </c>
      <c r="D8212" s="4" t="s">
        <v>1519</v>
      </c>
      <c r="F8212" s="4"/>
      <c r="G8212" s="1" t="b">
        <f t="shared" ca="1" si="136"/>
        <v>1</v>
      </c>
      <c r="H8212" s="1505" cm="1">
        <f t="array" aca="1" ref="H8212" ca="1">IF(I8212&lt;&gt;"",INDIRECT("'"&amp;I8212&amp;"'!"&amp;J8212),"")</f>
        <v>0</v>
      </c>
      <c r="I8212" s="1510" t="s">
        <v>4998</v>
      </c>
      <c r="J8212" s="1506" t="s">
        <v>7105</v>
      </c>
      <c r="K8212" s="4"/>
    </row>
    <row r="8213" spans="1:11" ht="15">
      <c r="A8213">
        <v>8154</v>
      </c>
      <c r="B8213" s="21">
        <f>'Expenditures 16-24'!D358</f>
        <v>0</v>
      </c>
      <c r="D8213" s="4" t="s">
        <v>1519</v>
      </c>
      <c r="F8213" s="4"/>
      <c r="G8213" s="1" t="b">
        <f t="shared" ca="1" si="136"/>
        <v>1</v>
      </c>
      <c r="H8213" s="1505" cm="1">
        <f t="array" aca="1" ref="H8213" ca="1">IF(I8213&lt;&gt;"",INDIRECT("'"&amp;I8213&amp;"'!"&amp;J8213),"")</f>
        <v>0</v>
      </c>
      <c r="I8213" s="1510" t="s">
        <v>4998</v>
      </c>
      <c r="J8213" s="1506" t="s">
        <v>7106</v>
      </c>
      <c r="K8213" s="4"/>
    </row>
    <row r="8214" spans="1:11" ht="15">
      <c r="A8214">
        <v>8155</v>
      </c>
      <c r="B8214" s="21">
        <f>'Expenditures 16-24'!D360</f>
        <v>0</v>
      </c>
      <c r="D8214" s="4" t="s">
        <v>1519</v>
      </c>
      <c r="F8214" s="4"/>
      <c r="G8214" s="1" t="b">
        <f t="shared" ca="1" si="136"/>
        <v>1</v>
      </c>
      <c r="H8214" s="1505" cm="1">
        <f t="array" aca="1" ref="H8214" ca="1">IF(I8214&lt;&gt;"",INDIRECT("'"&amp;I8214&amp;"'!"&amp;J8214),"")</f>
        <v>0</v>
      </c>
      <c r="I8214" s="1510" t="s">
        <v>4998</v>
      </c>
      <c r="J8214" s="1506" t="s">
        <v>7107</v>
      </c>
      <c r="K8214" s="4"/>
    </row>
    <row r="8215" spans="1:11" ht="15">
      <c r="A8215">
        <v>8156</v>
      </c>
      <c r="B8215" s="21">
        <f>'Expenditures 16-24'!D361</f>
        <v>8643</v>
      </c>
      <c r="D8215" s="4" t="s">
        <v>1519</v>
      </c>
      <c r="F8215" s="4"/>
      <c r="G8215" s="1" t="b">
        <f t="shared" ca="1" si="136"/>
        <v>1</v>
      </c>
      <c r="H8215" s="1505" cm="1">
        <f t="array" aca="1" ref="H8215" ca="1">IF(I8215&lt;&gt;"",INDIRECT("'"&amp;I8215&amp;"'!"&amp;J8215),"")</f>
        <v>8643</v>
      </c>
      <c r="I8215" s="1510" t="s">
        <v>4998</v>
      </c>
      <c r="J8215" s="1506" t="s">
        <v>7108</v>
      </c>
      <c r="K8215" s="4"/>
    </row>
    <row r="8216" spans="1:11" ht="15">
      <c r="A8216">
        <v>8157</v>
      </c>
      <c r="B8216" s="21">
        <f>'Expenditures 16-24'!D362</f>
        <v>0</v>
      </c>
      <c r="D8216" s="4" t="s">
        <v>1519</v>
      </c>
      <c r="F8216" s="4"/>
      <c r="G8216" s="1" t="b">
        <f t="shared" ca="1" si="136"/>
        <v>1</v>
      </c>
      <c r="H8216" s="1505" cm="1">
        <f t="array" aca="1" ref="H8216" ca="1">IF(I8216&lt;&gt;"",INDIRECT("'"&amp;I8216&amp;"'!"&amp;J8216),"")</f>
        <v>0</v>
      </c>
      <c r="I8216" s="1510" t="s">
        <v>4998</v>
      </c>
      <c r="J8216" s="1506" t="s">
        <v>7109</v>
      </c>
      <c r="K8216" s="4"/>
    </row>
    <row r="8217" spans="1:11" ht="15">
      <c r="A8217" s="5">
        <v>8158</v>
      </c>
      <c r="D8217" s="4" t="s">
        <v>1519</v>
      </c>
      <c r="F8217" s="4" t="s">
        <v>4914</v>
      </c>
      <c r="G8217" s="1" t="b">
        <f t="shared" ca="1" si="136"/>
        <v>1</v>
      </c>
      <c r="H8217" s="1505" t="str" cm="1">
        <f t="array" aca="1" ref="H8217" ca="1">IF(I8217&lt;&gt;"",INDIRECT("'"&amp;I8217&amp;"'!"&amp;J8217),"")</f>
        <v/>
      </c>
      <c r="I8217" s="1510"/>
      <c r="J8217" s="1506"/>
      <c r="K8217" s="4"/>
    </row>
    <row r="8218" spans="1:11" ht="15">
      <c r="A8218" s="5">
        <v>8159</v>
      </c>
      <c r="D8218" s="4" t="s">
        <v>1519</v>
      </c>
      <c r="F8218" s="4" t="s">
        <v>4914</v>
      </c>
      <c r="G8218" s="1" t="b">
        <f t="shared" ca="1" si="136"/>
        <v>1</v>
      </c>
      <c r="H8218" s="1505" t="str" cm="1">
        <f t="array" aca="1" ref="H8218" ca="1">IF(I8218&lt;&gt;"",INDIRECT("'"&amp;I8218&amp;"'!"&amp;J8218),"")</f>
        <v/>
      </c>
      <c r="I8218" s="1510"/>
      <c r="J8218" s="1506"/>
      <c r="K8218" s="4"/>
    </row>
    <row r="8219" spans="1:11" ht="15">
      <c r="A8219" s="5">
        <v>8160</v>
      </c>
      <c r="D8219" s="4" t="s">
        <v>1519</v>
      </c>
      <c r="F8219" s="4" t="s">
        <v>4914</v>
      </c>
      <c r="G8219" s="1" t="b">
        <f t="shared" ca="1" si="136"/>
        <v>1</v>
      </c>
      <c r="H8219" s="1505" t="str" cm="1">
        <f t="array" aca="1" ref="H8219" ca="1">IF(I8219&lt;&gt;"",INDIRECT("'"&amp;I8219&amp;"'!"&amp;J8219),"")</f>
        <v/>
      </c>
      <c r="I8219" s="1510"/>
      <c r="J8219" s="1506"/>
      <c r="K8219" s="4"/>
    </row>
    <row r="8220" spans="1:11" ht="15">
      <c r="A8220">
        <v>8161</v>
      </c>
      <c r="B8220" s="21">
        <f>'Expenditures 16-24'!D367</f>
        <v>0</v>
      </c>
      <c r="D8220" s="4" t="s">
        <v>1519</v>
      </c>
      <c r="F8220" s="4"/>
      <c r="G8220" s="1" t="b">
        <f t="shared" ca="1" si="136"/>
        <v>1</v>
      </c>
      <c r="H8220" s="1505" cm="1">
        <f t="array" aca="1" ref="H8220" ca="1">IF(I8220&lt;&gt;"",INDIRECT("'"&amp;I8220&amp;"'!"&amp;J8220),"")</f>
        <v>0</v>
      </c>
      <c r="I8220" s="1510" t="s">
        <v>4998</v>
      </c>
      <c r="J8220" s="1506" t="s">
        <v>7110</v>
      </c>
      <c r="K8220" s="4"/>
    </row>
    <row r="8221" spans="1:11" ht="15">
      <c r="A8221">
        <v>8162</v>
      </c>
      <c r="B8221" s="21">
        <f>'Expenditures 16-24'!D368</f>
        <v>0</v>
      </c>
      <c r="D8221" s="4" t="s">
        <v>1519</v>
      </c>
      <c r="F8221" s="4"/>
      <c r="G8221" s="1" t="b">
        <f t="shared" ca="1" si="136"/>
        <v>1</v>
      </c>
      <c r="H8221" s="1505" cm="1">
        <f t="array" aca="1" ref="H8221" ca="1">IF(I8221&lt;&gt;"",INDIRECT("'"&amp;I8221&amp;"'!"&amp;J8221),"")</f>
        <v>0</v>
      </c>
      <c r="I8221" s="1510" t="s">
        <v>4998</v>
      </c>
      <c r="J8221" s="1506" t="s">
        <v>7111</v>
      </c>
      <c r="K8221" s="4"/>
    </row>
    <row r="8222" spans="1:11" ht="15">
      <c r="A8222">
        <v>8163</v>
      </c>
      <c r="B8222" s="21">
        <f>'Expenditures 16-24'!D369</f>
        <v>0</v>
      </c>
      <c r="D8222" s="4" t="s">
        <v>1519</v>
      </c>
      <c r="F8222" s="4"/>
      <c r="G8222" s="1" t="b">
        <f t="shared" ca="1" si="136"/>
        <v>1</v>
      </c>
      <c r="H8222" s="1505" cm="1">
        <f t="array" aca="1" ref="H8222" ca="1">IF(I8222&lt;&gt;"",INDIRECT("'"&amp;I8222&amp;"'!"&amp;J8222),"")</f>
        <v>0</v>
      </c>
      <c r="I8222" s="1510" t="s">
        <v>4998</v>
      </c>
      <c r="J8222" s="1506" t="s">
        <v>7112</v>
      </c>
      <c r="K8222" s="4"/>
    </row>
    <row r="8223" spans="1:11" ht="15">
      <c r="A8223">
        <v>8164</v>
      </c>
      <c r="B8223" s="21">
        <f>'Expenditures 16-24'!D371</f>
        <v>0</v>
      </c>
      <c r="D8223" s="4" t="s">
        <v>1519</v>
      </c>
      <c r="F8223" s="4"/>
      <c r="G8223" s="1" t="b">
        <f t="shared" ca="1" si="136"/>
        <v>1</v>
      </c>
      <c r="H8223" s="1505" cm="1">
        <f t="array" aca="1" ref="H8223" ca="1">IF(I8223&lt;&gt;"",INDIRECT("'"&amp;I8223&amp;"'!"&amp;J8223),"")</f>
        <v>0</v>
      </c>
      <c r="I8223" s="1510" t="s">
        <v>4998</v>
      </c>
      <c r="J8223" s="1506" t="s">
        <v>7113</v>
      </c>
      <c r="K8223" s="4"/>
    </row>
    <row r="8224" spans="1:11" ht="15">
      <c r="A8224">
        <v>8165</v>
      </c>
      <c r="B8224" s="21">
        <f>'Expenditures 16-24'!D372</f>
        <v>0</v>
      </c>
      <c r="D8224" s="4" t="s">
        <v>1519</v>
      </c>
      <c r="F8224" s="4"/>
      <c r="G8224" s="1" t="b">
        <f t="shared" ref="G8224:G8287" ca="1" si="137">H8224=B8224</f>
        <v>1</v>
      </c>
      <c r="H8224" s="1505" cm="1">
        <f t="array" aca="1" ref="H8224" ca="1">IF(I8224&lt;&gt;"",INDIRECT("'"&amp;I8224&amp;"'!"&amp;J8224),"")</f>
        <v>0</v>
      </c>
      <c r="I8224" s="1510" t="s">
        <v>4998</v>
      </c>
      <c r="J8224" s="1506" t="s">
        <v>7114</v>
      </c>
      <c r="K8224" s="4"/>
    </row>
    <row r="8225" spans="1:11" ht="15">
      <c r="A8225">
        <v>8166</v>
      </c>
      <c r="B8225" s="21">
        <f>'Expenditures 16-24'!D374</f>
        <v>0</v>
      </c>
      <c r="D8225" s="4" t="s">
        <v>1519</v>
      </c>
      <c r="F8225" s="4"/>
      <c r="G8225" s="1" t="b">
        <f t="shared" ca="1" si="137"/>
        <v>1</v>
      </c>
      <c r="H8225" s="1505" cm="1">
        <f t="array" aca="1" ref="H8225" ca="1">IF(I8225&lt;&gt;"",INDIRECT("'"&amp;I8225&amp;"'!"&amp;J8225),"")</f>
        <v>0</v>
      </c>
      <c r="I8225" s="1510" t="s">
        <v>4998</v>
      </c>
      <c r="J8225" s="1506" t="s">
        <v>7115</v>
      </c>
      <c r="K8225" s="4"/>
    </row>
    <row r="8226" spans="1:11" ht="15">
      <c r="A8226">
        <v>8167</v>
      </c>
      <c r="B8226" s="21">
        <f>'Expenditures 16-24'!D375</f>
        <v>0</v>
      </c>
      <c r="D8226" s="4" t="s">
        <v>1519</v>
      </c>
      <c r="F8226" s="4"/>
      <c r="G8226" s="1" t="b">
        <f t="shared" ca="1" si="137"/>
        <v>1</v>
      </c>
      <c r="H8226" s="1505" cm="1">
        <f t="array" aca="1" ref="H8226" ca="1">IF(I8226&lt;&gt;"",INDIRECT("'"&amp;I8226&amp;"'!"&amp;J8226),"")</f>
        <v>0</v>
      </c>
      <c r="I8226" s="1510" t="s">
        <v>4998</v>
      </c>
      <c r="J8226" s="1506" t="s">
        <v>7116</v>
      </c>
      <c r="K8226" s="4"/>
    </row>
    <row r="8227" spans="1:11" ht="15">
      <c r="A8227">
        <v>8168</v>
      </c>
      <c r="B8227" s="21">
        <f>'Expenditures 16-24'!D376</f>
        <v>0</v>
      </c>
      <c r="D8227" s="4" t="s">
        <v>1519</v>
      </c>
      <c r="F8227" s="4"/>
      <c r="G8227" s="1" t="b">
        <f t="shared" ca="1" si="137"/>
        <v>1</v>
      </c>
      <c r="H8227" s="1505" cm="1">
        <f t="array" aca="1" ref="H8227" ca="1">IF(I8227&lt;&gt;"",INDIRECT("'"&amp;I8227&amp;"'!"&amp;J8227),"")</f>
        <v>0</v>
      </c>
      <c r="I8227" s="1510" t="s">
        <v>4998</v>
      </c>
      <c r="J8227" s="1506" t="s">
        <v>7117</v>
      </c>
      <c r="K8227" s="4"/>
    </row>
    <row r="8228" spans="1:11" ht="15">
      <c r="A8228">
        <v>8169</v>
      </c>
      <c r="B8228" s="21">
        <f>'Expenditures 16-24'!D377</f>
        <v>0</v>
      </c>
      <c r="D8228" s="4" t="s">
        <v>1519</v>
      </c>
      <c r="F8228" s="4"/>
      <c r="G8228" s="1" t="b">
        <f t="shared" ca="1" si="137"/>
        <v>1</v>
      </c>
      <c r="H8228" s="1505" cm="1">
        <f t="array" aca="1" ref="H8228" ca="1">IF(I8228&lt;&gt;"",INDIRECT("'"&amp;I8228&amp;"'!"&amp;J8228),"")</f>
        <v>0</v>
      </c>
      <c r="I8228" s="1510" t="s">
        <v>4998</v>
      </c>
      <c r="J8228" s="1506" t="s">
        <v>7118</v>
      </c>
      <c r="K8228" s="4"/>
    </row>
    <row r="8229" spans="1:11" ht="15">
      <c r="A8229">
        <v>8170</v>
      </c>
      <c r="B8229" s="21">
        <f>'Expenditures 16-24'!D378</f>
        <v>0</v>
      </c>
      <c r="D8229" s="4" t="s">
        <v>1519</v>
      </c>
      <c r="F8229" s="4"/>
      <c r="G8229" s="1" t="b">
        <f t="shared" ca="1" si="137"/>
        <v>1</v>
      </c>
      <c r="H8229" s="1505" cm="1">
        <f t="array" aca="1" ref="H8229" ca="1">IF(I8229&lt;&gt;"",INDIRECT("'"&amp;I8229&amp;"'!"&amp;J8229),"")</f>
        <v>0</v>
      </c>
      <c r="I8229" s="1510" t="s">
        <v>4998</v>
      </c>
      <c r="J8229" s="1506" t="s">
        <v>7119</v>
      </c>
      <c r="K8229" s="4"/>
    </row>
    <row r="8230" spans="1:11" ht="15">
      <c r="A8230">
        <v>8171</v>
      </c>
      <c r="B8230" s="21">
        <f>'Expenditures 16-24'!D380</f>
        <v>0</v>
      </c>
      <c r="D8230" s="4" t="s">
        <v>1519</v>
      </c>
      <c r="F8230" s="4"/>
      <c r="G8230" s="1" t="b">
        <f t="shared" ca="1" si="137"/>
        <v>1</v>
      </c>
      <c r="H8230" s="1505" cm="1">
        <f t="array" aca="1" ref="H8230" ca="1">IF(I8230&lt;&gt;"",INDIRECT("'"&amp;I8230&amp;"'!"&amp;J8230),"")</f>
        <v>0</v>
      </c>
      <c r="I8230" s="1510" t="s">
        <v>4998</v>
      </c>
      <c r="J8230" s="1506" t="s">
        <v>7120</v>
      </c>
      <c r="K8230" s="4"/>
    </row>
    <row r="8231" spans="1:11" ht="15">
      <c r="A8231">
        <v>8172</v>
      </c>
      <c r="B8231" s="21">
        <f>'Expenditures 16-24'!D381</f>
        <v>0</v>
      </c>
      <c r="D8231" s="4" t="s">
        <v>1519</v>
      </c>
      <c r="F8231" s="4"/>
      <c r="G8231" s="1" t="b">
        <f t="shared" ca="1" si="137"/>
        <v>1</v>
      </c>
      <c r="H8231" s="1505" cm="1">
        <f t="array" aca="1" ref="H8231" ca="1">IF(I8231&lt;&gt;"",INDIRECT("'"&amp;I8231&amp;"'!"&amp;J8231),"")</f>
        <v>0</v>
      </c>
      <c r="I8231" s="1510" t="s">
        <v>4998</v>
      </c>
      <c r="J8231" s="1506" t="s">
        <v>7121</v>
      </c>
      <c r="K8231" s="4"/>
    </row>
    <row r="8232" spans="1:11" ht="15">
      <c r="A8232">
        <v>8173</v>
      </c>
      <c r="B8232" s="21">
        <f>'Expenditures 16-24'!D382</f>
        <v>0</v>
      </c>
      <c r="D8232" s="4" t="s">
        <v>1519</v>
      </c>
      <c r="F8232" s="4"/>
      <c r="G8232" s="1" t="b">
        <f t="shared" ca="1" si="137"/>
        <v>1</v>
      </c>
      <c r="H8232" s="1505" cm="1">
        <f t="array" aca="1" ref="H8232" ca="1">IF(I8232&lt;&gt;"",INDIRECT("'"&amp;I8232&amp;"'!"&amp;J8232),"")</f>
        <v>0</v>
      </c>
      <c r="I8232" s="1510" t="s">
        <v>4998</v>
      </c>
      <c r="J8232" s="1506" t="s">
        <v>7122</v>
      </c>
      <c r="K8232" s="4"/>
    </row>
    <row r="8233" spans="1:11" ht="15">
      <c r="A8233">
        <v>8174</v>
      </c>
      <c r="B8233" s="21">
        <f>'Expenditures 16-24'!D383</f>
        <v>0</v>
      </c>
      <c r="D8233" s="4" t="s">
        <v>1519</v>
      </c>
      <c r="F8233" s="4"/>
      <c r="G8233" s="1" t="b">
        <f t="shared" ca="1" si="137"/>
        <v>1</v>
      </c>
      <c r="H8233" s="1505" cm="1">
        <f t="array" aca="1" ref="H8233" ca="1">IF(I8233&lt;&gt;"",INDIRECT("'"&amp;I8233&amp;"'!"&amp;J8233),"")</f>
        <v>0</v>
      </c>
      <c r="I8233" s="1510" t="s">
        <v>4998</v>
      </c>
      <c r="J8233" s="1506" t="s">
        <v>7123</v>
      </c>
      <c r="K8233" s="4"/>
    </row>
    <row r="8234" spans="1:11" ht="15">
      <c r="A8234">
        <v>8175</v>
      </c>
      <c r="B8234" s="21">
        <f>'Expenditures 16-24'!D384</f>
        <v>0</v>
      </c>
      <c r="D8234" s="4" t="s">
        <v>1519</v>
      </c>
      <c r="F8234" s="4"/>
      <c r="G8234" s="1" t="b">
        <f t="shared" ca="1" si="137"/>
        <v>1</v>
      </c>
      <c r="H8234" s="1505" cm="1">
        <f t="array" aca="1" ref="H8234" ca="1">IF(I8234&lt;&gt;"",INDIRECT("'"&amp;I8234&amp;"'!"&amp;J8234),"")</f>
        <v>0</v>
      </c>
      <c r="I8234" s="1510" t="s">
        <v>4998</v>
      </c>
      <c r="J8234" s="1506" t="s">
        <v>7124</v>
      </c>
      <c r="K8234" s="4"/>
    </row>
    <row r="8235" spans="1:11" ht="15">
      <c r="A8235">
        <v>8176</v>
      </c>
      <c r="B8235" s="21">
        <f>'Expenditures 16-24'!D385</f>
        <v>0</v>
      </c>
      <c r="D8235" s="4" t="s">
        <v>1519</v>
      </c>
      <c r="F8235" s="4"/>
      <c r="G8235" s="1" t="b">
        <f t="shared" ca="1" si="137"/>
        <v>1</v>
      </c>
      <c r="H8235" s="1505" cm="1">
        <f t="array" aca="1" ref="H8235" ca="1">IF(I8235&lt;&gt;"",INDIRECT("'"&amp;I8235&amp;"'!"&amp;J8235),"")</f>
        <v>0</v>
      </c>
      <c r="I8235" s="1510" t="s">
        <v>4998</v>
      </c>
      <c r="J8235" s="1506" t="s">
        <v>7125</v>
      </c>
      <c r="K8235" s="4"/>
    </row>
    <row r="8236" spans="1:11" ht="15">
      <c r="A8236">
        <v>8177</v>
      </c>
      <c r="B8236" s="21">
        <f>'Expenditures 16-24'!D386</f>
        <v>0</v>
      </c>
      <c r="D8236" s="4" t="s">
        <v>1519</v>
      </c>
      <c r="F8236" s="4"/>
      <c r="G8236" s="1" t="b">
        <f t="shared" ca="1" si="137"/>
        <v>1</v>
      </c>
      <c r="H8236" s="1505" cm="1">
        <f t="array" aca="1" ref="H8236" ca="1">IF(I8236&lt;&gt;"",INDIRECT("'"&amp;I8236&amp;"'!"&amp;J8236),"")</f>
        <v>0</v>
      </c>
      <c r="I8236" s="1510" t="s">
        <v>4998</v>
      </c>
      <c r="J8236" s="1506" t="s">
        <v>7126</v>
      </c>
      <c r="K8236" s="4"/>
    </row>
    <row r="8237" spans="1:11" ht="15">
      <c r="A8237">
        <v>8178</v>
      </c>
      <c r="B8237" s="21">
        <f>'Expenditures 16-24'!D387</f>
        <v>8643</v>
      </c>
      <c r="D8237" s="4" t="s">
        <v>1519</v>
      </c>
      <c r="F8237" s="4"/>
      <c r="G8237" s="1" t="b">
        <f t="shared" ca="1" si="137"/>
        <v>1</v>
      </c>
      <c r="H8237" s="1505" cm="1">
        <f t="array" aca="1" ref="H8237" ca="1">IF(I8237&lt;&gt;"",INDIRECT("'"&amp;I8237&amp;"'!"&amp;J8237),"")</f>
        <v>8643</v>
      </c>
      <c r="I8237" s="1510" t="s">
        <v>4998</v>
      </c>
      <c r="J8237" s="1506" t="s">
        <v>7127</v>
      </c>
      <c r="K8237" s="4"/>
    </row>
    <row r="8238" spans="1:11" ht="15">
      <c r="A8238">
        <v>8179</v>
      </c>
      <c r="B8238" s="21">
        <f>'Expenditures 16-24'!D388</f>
        <v>0</v>
      </c>
      <c r="D8238" s="4" t="s">
        <v>1519</v>
      </c>
      <c r="F8238" s="4"/>
      <c r="G8238" s="1" t="b">
        <f t="shared" ca="1" si="137"/>
        <v>1</v>
      </c>
      <c r="H8238" s="1505" cm="1">
        <f t="array" aca="1" ref="H8238" ca="1">IF(I8238&lt;&gt;"",INDIRECT("'"&amp;I8238&amp;"'!"&amp;J8238),"")</f>
        <v>0</v>
      </c>
      <c r="I8238" s="1510" t="s">
        <v>4998</v>
      </c>
      <c r="J8238" s="1506" t="s">
        <v>7128</v>
      </c>
      <c r="K8238" s="4"/>
    </row>
    <row r="8239" spans="1:11" ht="15">
      <c r="A8239">
        <v>8180</v>
      </c>
      <c r="B8239" s="21">
        <f>'Expenditures 16-24'!E316</f>
        <v>0</v>
      </c>
      <c r="D8239" s="4" t="s">
        <v>1519</v>
      </c>
      <c r="F8239" s="4"/>
      <c r="G8239" s="1" t="b">
        <f t="shared" ca="1" si="137"/>
        <v>1</v>
      </c>
      <c r="H8239" s="1505" cm="1">
        <f t="array" aca="1" ref="H8239" ca="1">IF(I8239&lt;&gt;"",INDIRECT("'"&amp;I8239&amp;"'!"&amp;J8239),"")</f>
        <v>0</v>
      </c>
      <c r="I8239" s="1510" t="s">
        <v>4998</v>
      </c>
      <c r="J8239" s="1506" t="s">
        <v>7129</v>
      </c>
      <c r="K8239" s="4"/>
    </row>
    <row r="8240" spans="1:11" ht="15">
      <c r="A8240">
        <v>8181</v>
      </c>
      <c r="B8240" s="21">
        <f>'Expenditures 16-24'!E317</f>
        <v>0</v>
      </c>
      <c r="D8240" s="4" t="s">
        <v>1519</v>
      </c>
      <c r="F8240" s="4"/>
      <c r="G8240" s="1" t="b">
        <f t="shared" ca="1" si="137"/>
        <v>1</v>
      </c>
      <c r="H8240" s="1505" cm="1">
        <f t="array" aca="1" ref="H8240" ca="1">IF(I8240&lt;&gt;"",INDIRECT("'"&amp;I8240&amp;"'!"&amp;J8240),"")</f>
        <v>0</v>
      </c>
      <c r="I8240" s="1510" t="s">
        <v>4998</v>
      </c>
      <c r="J8240" s="1506" t="s">
        <v>7130</v>
      </c>
      <c r="K8240" s="4"/>
    </row>
    <row r="8241" spans="1:11" ht="15">
      <c r="A8241">
        <v>8182</v>
      </c>
      <c r="B8241" s="21">
        <f>'Expenditures 16-24'!E318</f>
        <v>0</v>
      </c>
      <c r="D8241" s="4" t="s">
        <v>1519</v>
      </c>
      <c r="F8241" s="4"/>
      <c r="G8241" s="1" t="b">
        <f t="shared" ca="1" si="137"/>
        <v>1</v>
      </c>
      <c r="H8241" s="1505" cm="1">
        <f t="array" aca="1" ref="H8241" ca="1">IF(I8241&lt;&gt;"",INDIRECT("'"&amp;I8241&amp;"'!"&amp;J8241),"")</f>
        <v>0</v>
      </c>
      <c r="I8241" s="1510" t="s">
        <v>4998</v>
      </c>
      <c r="J8241" s="1506" t="s">
        <v>7131</v>
      </c>
      <c r="K8241" s="4"/>
    </row>
    <row r="8242" spans="1:11" ht="15">
      <c r="A8242">
        <v>8183</v>
      </c>
      <c r="B8242" s="21">
        <f>'Expenditures 16-24'!E319</f>
        <v>0</v>
      </c>
      <c r="D8242" s="4" t="s">
        <v>1519</v>
      </c>
      <c r="F8242" s="4"/>
      <c r="G8242" s="1" t="b">
        <f t="shared" ca="1" si="137"/>
        <v>1</v>
      </c>
      <c r="H8242" s="1505" cm="1">
        <f t="array" aca="1" ref="H8242" ca="1">IF(I8242&lt;&gt;"",INDIRECT("'"&amp;I8242&amp;"'!"&amp;J8242),"")</f>
        <v>0</v>
      </c>
      <c r="I8242" s="1510" t="s">
        <v>4998</v>
      </c>
      <c r="J8242" s="1506" t="s">
        <v>7132</v>
      </c>
      <c r="K8242" s="4"/>
    </row>
    <row r="8243" spans="1:11" ht="15">
      <c r="A8243">
        <v>8184</v>
      </c>
      <c r="B8243" s="21">
        <f>'Expenditures 16-24'!E320</f>
        <v>0</v>
      </c>
      <c r="D8243" s="4" t="s">
        <v>1519</v>
      </c>
      <c r="F8243" s="4"/>
      <c r="G8243" s="1" t="b">
        <f t="shared" ca="1" si="137"/>
        <v>1</v>
      </c>
      <c r="H8243" s="1505" cm="1">
        <f t="array" aca="1" ref="H8243" ca="1">IF(I8243&lt;&gt;"",INDIRECT("'"&amp;I8243&amp;"'!"&amp;J8243),"")</f>
        <v>0</v>
      </c>
      <c r="I8243" s="1510" t="s">
        <v>4998</v>
      </c>
      <c r="J8243" s="1506" t="s">
        <v>7133</v>
      </c>
      <c r="K8243" s="4"/>
    </row>
    <row r="8244" spans="1:11" ht="15">
      <c r="A8244">
        <v>8185</v>
      </c>
      <c r="B8244" s="21">
        <f>'Expenditures 16-24'!E321</f>
        <v>0</v>
      </c>
      <c r="D8244" s="4" t="s">
        <v>1519</v>
      </c>
      <c r="F8244" s="4"/>
      <c r="G8244" s="1" t="b">
        <f t="shared" ca="1" si="137"/>
        <v>1</v>
      </c>
      <c r="H8244" s="1505" cm="1">
        <f t="array" aca="1" ref="H8244" ca="1">IF(I8244&lt;&gt;"",INDIRECT("'"&amp;I8244&amp;"'!"&amp;J8244),"")</f>
        <v>0</v>
      </c>
      <c r="I8244" s="1510" t="s">
        <v>4998</v>
      </c>
      <c r="J8244" s="1506" t="s">
        <v>7134</v>
      </c>
      <c r="K8244" s="4"/>
    </row>
    <row r="8245" spans="1:11" ht="15">
      <c r="A8245">
        <v>8186</v>
      </c>
      <c r="B8245" s="21">
        <f>'Expenditures 16-24'!E322</f>
        <v>0</v>
      </c>
      <c r="D8245" s="4" t="s">
        <v>1519</v>
      </c>
      <c r="F8245" s="4"/>
      <c r="G8245" s="1" t="b">
        <f t="shared" ca="1" si="137"/>
        <v>1</v>
      </c>
      <c r="H8245" s="1505" cm="1">
        <f t="array" aca="1" ref="H8245" ca="1">IF(I8245&lt;&gt;"",INDIRECT("'"&amp;I8245&amp;"'!"&amp;J8245),"")</f>
        <v>0</v>
      </c>
      <c r="I8245" s="1510" t="s">
        <v>4998</v>
      </c>
      <c r="J8245" s="1506" t="s">
        <v>7135</v>
      </c>
      <c r="K8245" s="4"/>
    </row>
    <row r="8246" spans="1:11" ht="15">
      <c r="A8246">
        <v>8187</v>
      </c>
      <c r="B8246" s="21">
        <f>'Expenditures 16-24'!E323</f>
        <v>0</v>
      </c>
      <c r="D8246" s="4" t="s">
        <v>1519</v>
      </c>
      <c r="F8246" s="4"/>
      <c r="G8246" s="1" t="b">
        <f t="shared" ca="1" si="137"/>
        <v>1</v>
      </c>
      <c r="H8246" s="1505" cm="1">
        <f t="array" aca="1" ref="H8246" ca="1">IF(I8246&lt;&gt;"",INDIRECT("'"&amp;I8246&amp;"'!"&amp;J8246),"")</f>
        <v>0</v>
      </c>
      <c r="I8246" s="1510" t="s">
        <v>4998</v>
      </c>
      <c r="J8246" s="1506" t="s">
        <v>7136</v>
      </c>
      <c r="K8246" s="4"/>
    </row>
    <row r="8247" spans="1:11" ht="15">
      <c r="A8247">
        <v>8188</v>
      </c>
      <c r="B8247" s="21">
        <f>'Expenditures 16-24'!E324</f>
        <v>0</v>
      </c>
      <c r="D8247" s="4" t="s">
        <v>1519</v>
      </c>
      <c r="F8247" s="4"/>
      <c r="G8247" s="1" t="b">
        <f t="shared" ca="1" si="137"/>
        <v>1</v>
      </c>
      <c r="H8247" s="1505" cm="1">
        <f t="array" aca="1" ref="H8247" ca="1">IF(I8247&lt;&gt;"",INDIRECT("'"&amp;I8247&amp;"'!"&amp;J8247),"")</f>
        <v>0</v>
      </c>
      <c r="I8247" s="1510" t="s">
        <v>4998</v>
      </c>
      <c r="J8247" s="1506" t="s">
        <v>7137</v>
      </c>
      <c r="K8247" s="4"/>
    </row>
    <row r="8248" spans="1:11" ht="15">
      <c r="A8248">
        <v>8189</v>
      </c>
      <c r="B8248" s="21">
        <f>'Expenditures 16-24'!E325</f>
        <v>0</v>
      </c>
      <c r="D8248" s="4" t="s">
        <v>1519</v>
      </c>
      <c r="F8248" s="4"/>
      <c r="G8248" s="1" t="b">
        <f t="shared" ca="1" si="137"/>
        <v>1</v>
      </c>
      <c r="H8248" s="1505" cm="1">
        <f t="array" aca="1" ref="H8248" ca="1">IF(I8248&lt;&gt;"",INDIRECT("'"&amp;I8248&amp;"'!"&amp;J8248),"")</f>
        <v>0</v>
      </c>
      <c r="I8248" s="1510" t="s">
        <v>4998</v>
      </c>
      <c r="J8248" s="1506" t="s">
        <v>7138</v>
      </c>
      <c r="K8248" s="4"/>
    </row>
    <row r="8249" spans="1:11" ht="15">
      <c r="A8249">
        <v>8190</v>
      </c>
      <c r="B8249" s="21">
        <f>'Expenditures 16-24'!E326</f>
        <v>0</v>
      </c>
      <c r="D8249" s="4" t="s">
        <v>1519</v>
      </c>
      <c r="F8249" s="4"/>
      <c r="G8249" s="1" t="b">
        <f t="shared" ca="1" si="137"/>
        <v>1</v>
      </c>
      <c r="H8249" s="1505" cm="1">
        <f t="array" aca="1" ref="H8249" ca="1">IF(I8249&lt;&gt;"",INDIRECT("'"&amp;I8249&amp;"'!"&amp;J8249),"")</f>
        <v>0</v>
      </c>
      <c r="I8249" s="1510" t="s">
        <v>4998</v>
      </c>
      <c r="J8249" s="1506" t="s">
        <v>7139</v>
      </c>
      <c r="K8249" s="4"/>
    </row>
    <row r="8250" spans="1:11" ht="15">
      <c r="A8250">
        <v>8191</v>
      </c>
      <c r="B8250" s="21">
        <f>'Expenditures 16-24'!E327</f>
        <v>0</v>
      </c>
      <c r="D8250" s="4" t="s">
        <v>1519</v>
      </c>
      <c r="F8250" s="4"/>
      <c r="G8250" s="1" t="b">
        <f t="shared" ca="1" si="137"/>
        <v>1</v>
      </c>
      <c r="H8250" s="1505" cm="1">
        <f t="array" aca="1" ref="H8250" ca="1">IF(I8250&lt;&gt;"",INDIRECT("'"&amp;I8250&amp;"'!"&amp;J8250),"")</f>
        <v>0</v>
      </c>
      <c r="I8250" s="1510" t="s">
        <v>4998</v>
      </c>
      <c r="J8250" s="1506" t="s">
        <v>7140</v>
      </c>
      <c r="K8250" s="4"/>
    </row>
    <row r="8251" spans="1:11" ht="15">
      <c r="A8251">
        <v>8192</v>
      </c>
      <c r="B8251" s="21">
        <f>'Expenditures 16-24'!E328</f>
        <v>0</v>
      </c>
      <c r="D8251" s="4" t="s">
        <v>1519</v>
      </c>
      <c r="F8251" s="4"/>
      <c r="G8251" s="1" t="b">
        <f t="shared" ca="1" si="137"/>
        <v>1</v>
      </c>
      <c r="H8251" s="1505" cm="1">
        <f t="array" aca="1" ref="H8251" ca="1">IF(I8251&lt;&gt;"",INDIRECT("'"&amp;I8251&amp;"'!"&amp;J8251),"")</f>
        <v>0</v>
      </c>
      <c r="I8251" s="1510" t="s">
        <v>4998</v>
      </c>
      <c r="J8251" s="1506" t="s">
        <v>7141</v>
      </c>
      <c r="K8251" s="4"/>
    </row>
    <row r="8252" spans="1:11" ht="15">
      <c r="A8252">
        <v>8193</v>
      </c>
      <c r="B8252" s="21">
        <f>'Expenditures 16-24'!E329</f>
        <v>0</v>
      </c>
      <c r="D8252" s="4" t="s">
        <v>1519</v>
      </c>
      <c r="F8252" s="4"/>
      <c r="G8252" s="1" t="b">
        <f t="shared" ca="1" si="137"/>
        <v>1</v>
      </c>
      <c r="H8252" s="1505" cm="1">
        <f t="array" aca="1" ref="H8252" ca="1">IF(I8252&lt;&gt;"",INDIRECT("'"&amp;I8252&amp;"'!"&amp;J8252),"")</f>
        <v>0</v>
      </c>
      <c r="I8252" s="1510" t="s">
        <v>4998</v>
      </c>
      <c r="J8252" s="1506" t="s">
        <v>7142</v>
      </c>
      <c r="K8252" s="4"/>
    </row>
    <row r="8253" spans="1:11" ht="15">
      <c r="A8253">
        <v>8194</v>
      </c>
      <c r="B8253" s="21">
        <f>'Expenditures 16-24'!E330</f>
        <v>0</v>
      </c>
      <c r="D8253" s="4" t="s">
        <v>1519</v>
      </c>
      <c r="F8253" s="4"/>
      <c r="G8253" s="1" t="b">
        <f t="shared" ca="1" si="137"/>
        <v>1</v>
      </c>
      <c r="H8253" s="1505" cm="1">
        <f t="array" aca="1" ref="H8253" ca="1">IF(I8253&lt;&gt;"",INDIRECT("'"&amp;I8253&amp;"'!"&amp;J8253),"")</f>
        <v>0</v>
      </c>
      <c r="I8253" s="1510" t="s">
        <v>4998</v>
      </c>
      <c r="J8253" s="1506" t="s">
        <v>7143</v>
      </c>
      <c r="K8253" s="4"/>
    </row>
    <row r="8254" spans="1:11" ht="15">
      <c r="A8254">
        <v>8195</v>
      </c>
      <c r="B8254" s="21">
        <f>'Expenditures 16-24'!E344</f>
        <v>0</v>
      </c>
      <c r="D8254" s="4" t="s">
        <v>1519</v>
      </c>
      <c r="F8254" s="4"/>
      <c r="G8254" s="1" t="b">
        <f t="shared" ca="1" si="137"/>
        <v>1</v>
      </c>
      <c r="H8254" s="1505" cm="1">
        <f t="array" aca="1" ref="H8254" ca="1">IF(I8254&lt;&gt;"",INDIRECT("'"&amp;I8254&amp;"'!"&amp;J8254),"")</f>
        <v>0</v>
      </c>
      <c r="I8254" s="1510" t="s">
        <v>4998</v>
      </c>
      <c r="J8254" s="1506" t="s">
        <v>7144</v>
      </c>
      <c r="K8254" s="4"/>
    </row>
    <row r="8255" spans="1:11" ht="15">
      <c r="A8255">
        <v>8196</v>
      </c>
      <c r="B8255" s="21">
        <f>'Expenditures 16-24'!E347</f>
        <v>0</v>
      </c>
      <c r="D8255" s="4" t="s">
        <v>1519</v>
      </c>
      <c r="F8255" s="4"/>
      <c r="G8255" s="1" t="b">
        <f t="shared" ca="1" si="137"/>
        <v>1</v>
      </c>
      <c r="H8255" s="1505" cm="1">
        <f t="array" aca="1" ref="H8255" ca="1">IF(I8255&lt;&gt;"",INDIRECT("'"&amp;I8255&amp;"'!"&amp;J8255),"")</f>
        <v>0</v>
      </c>
      <c r="I8255" s="1510" t="s">
        <v>4998</v>
      </c>
      <c r="J8255" s="1506" t="s">
        <v>7145</v>
      </c>
      <c r="K8255" s="4"/>
    </row>
    <row r="8256" spans="1:11" ht="15">
      <c r="A8256">
        <v>8197</v>
      </c>
      <c r="B8256" s="21">
        <f>'Expenditures 16-24'!E348</f>
        <v>0</v>
      </c>
      <c r="D8256" s="4" t="s">
        <v>1519</v>
      </c>
      <c r="F8256" s="4"/>
      <c r="G8256" s="1" t="b">
        <f t="shared" ca="1" si="137"/>
        <v>1</v>
      </c>
      <c r="H8256" s="1505" cm="1">
        <f t="array" aca="1" ref="H8256" ca="1">IF(I8256&lt;&gt;"",INDIRECT("'"&amp;I8256&amp;"'!"&amp;J8256),"")</f>
        <v>0</v>
      </c>
      <c r="I8256" s="1510" t="s">
        <v>4998</v>
      </c>
      <c r="J8256" s="1506" t="s">
        <v>7146</v>
      </c>
      <c r="K8256" s="4"/>
    </row>
    <row r="8257" spans="1:11" ht="15">
      <c r="A8257">
        <v>8198</v>
      </c>
      <c r="B8257" s="21">
        <f>'Expenditures 16-24'!E349</f>
        <v>0</v>
      </c>
      <c r="D8257" s="4" t="s">
        <v>1519</v>
      </c>
      <c r="F8257" s="4"/>
      <c r="G8257" s="1" t="b">
        <f t="shared" ca="1" si="137"/>
        <v>1</v>
      </c>
      <c r="H8257" s="1505" cm="1">
        <f t="array" aca="1" ref="H8257" ca="1">IF(I8257&lt;&gt;"",INDIRECT("'"&amp;I8257&amp;"'!"&amp;J8257),"")</f>
        <v>0</v>
      </c>
      <c r="I8257" s="1510" t="s">
        <v>4998</v>
      </c>
      <c r="J8257" s="1506" t="s">
        <v>7147</v>
      </c>
      <c r="K8257" s="4"/>
    </row>
    <row r="8258" spans="1:11" ht="15">
      <c r="A8258">
        <v>8199</v>
      </c>
      <c r="B8258" s="21">
        <f>'Expenditures 16-24'!E350</f>
        <v>0</v>
      </c>
      <c r="D8258" s="4" t="s">
        <v>1519</v>
      </c>
      <c r="F8258" s="4"/>
      <c r="G8258" s="1" t="b">
        <f t="shared" ca="1" si="137"/>
        <v>1</v>
      </c>
      <c r="H8258" s="1505" cm="1">
        <f t="array" aca="1" ref="H8258" ca="1">IF(I8258&lt;&gt;"",INDIRECT("'"&amp;I8258&amp;"'!"&amp;J8258),"")</f>
        <v>0</v>
      </c>
      <c r="I8258" s="1510" t="s">
        <v>4998</v>
      </c>
      <c r="J8258" s="1506" t="s">
        <v>7148</v>
      </c>
      <c r="K8258" s="4"/>
    </row>
    <row r="8259" spans="1:11" ht="15">
      <c r="A8259">
        <v>8200</v>
      </c>
      <c r="B8259" s="21">
        <f>'Expenditures 16-24'!E351</f>
        <v>0</v>
      </c>
      <c r="D8259" s="4" t="s">
        <v>1519</v>
      </c>
      <c r="F8259" s="4"/>
      <c r="G8259" s="1" t="b">
        <f t="shared" ca="1" si="137"/>
        <v>1</v>
      </c>
      <c r="H8259" s="1505" cm="1">
        <f t="array" aca="1" ref="H8259" ca="1">IF(I8259&lt;&gt;"",INDIRECT("'"&amp;I8259&amp;"'!"&amp;J8259),"")</f>
        <v>0</v>
      </c>
      <c r="I8259" s="1510" t="s">
        <v>4998</v>
      </c>
      <c r="J8259" s="1506" t="s">
        <v>7149</v>
      </c>
      <c r="K8259" s="4"/>
    </row>
    <row r="8260" spans="1:11" ht="15">
      <c r="A8260">
        <v>8201</v>
      </c>
      <c r="B8260" s="21">
        <f>'Expenditures 16-24'!E352</f>
        <v>0</v>
      </c>
      <c r="D8260" s="4" t="s">
        <v>1519</v>
      </c>
      <c r="F8260" s="4"/>
      <c r="G8260" s="1" t="b">
        <f t="shared" ca="1" si="137"/>
        <v>1</v>
      </c>
      <c r="H8260" s="1505" cm="1">
        <f t="array" aca="1" ref="H8260" ca="1">IF(I8260&lt;&gt;"",INDIRECT("'"&amp;I8260&amp;"'!"&amp;J8260),"")</f>
        <v>0</v>
      </c>
      <c r="I8260" s="1510" t="s">
        <v>4998</v>
      </c>
      <c r="J8260" s="1506" t="s">
        <v>7150</v>
      </c>
      <c r="K8260" s="4"/>
    </row>
    <row r="8261" spans="1:11" ht="15">
      <c r="A8261">
        <v>8202</v>
      </c>
      <c r="B8261" s="21">
        <f>'Expenditures 16-24'!E353</f>
        <v>0</v>
      </c>
      <c r="D8261" s="4" t="s">
        <v>1519</v>
      </c>
      <c r="F8261" s="4"/>
      <c r="G8261" s="1" t="b">
        <f t="shared" ca="1" si="137"/>
        <v>1</v>
      </c>
      <c r="H8261" s="1505" cm="1">
        <f t="array" aca="1" ref="H8261" ca="1">IF(I8261&lt;&gt;"",INDIRECT("'"&amp;I8261&amp;"'!"&amp;J8261),"")</f>
        <v>0</v>
      </c>
      <c r="I8261" s="1510" t="s">
        <v>4998</v>
      </c>
      <c r="J8261" s="1506" t="s">
        <v>7151</v>
      </c>
      <c r="K8261" s="4"/>
    </row>
    <row r="8262" spans="1:11" ht="15">
      <c r="A8262">
        <v>8203</v>
      </c>
      <c r="B8262" s="21">
        <f>'Expenditures 16-24'!E355</f>
        <v>0</v>
      </c>
      <c r="D8262" s="4" t="s">
        <v>1519</v>
      </c>
      <c r="F8262" s="4"/>
      <c r="G8262" s="1" t="b">
        <f t="shared" ca="1" si="137"/>
        <v>1</v>
      </c>
      <c r="H8262" s="1505" cm="1">
        <f t="array" aca="1" ref="H8262" ca="1">IF(I8262&lt;&gt;"",INDIRECT("'"&amp;I8262&amp;"'!"&amp;J8262),"")</f>
        <v>0</v>
      </c>
      <c r="I8262" s="1510" t="s">
        <v>4998</v>
      </c>
      <c r="J8262" s="1506" t="s">
        <v>7152</v>
      </c>
      <c r="K8262" s="4"/>
    </row>
    <row r="8263" spans="1:11" ht="15">
      <c r="A8263">
        <v>8204</v>
      </c>
      <c r="B8263" s="21">
        <f>'Expenditures 16-24'!E356</f>
        <v>0</v>
      </c>
      <c r="D8263" s="4" t="s">
        <v>1519</v>
      </c>
      <c r="F8263" s="4"/>
      <c r="G8263" s="1" t="b">
        <f t="shared" ca="1" si="137"/>
        <v>1</v>
      </c>
      <c r="H8263" s="1505" cm="1">
        <f t="array" aca="1" ref="H8263" ca="1">IF(I8263&lt;&gt;"",INDIRECT("'"&amp;I8263&amp;"'!"&amp;J8263),"")</f>
        <v>0</v>
      </c>
      <c r="I8263" s="1510" t="s">
        <v>4998</v>
      </c>
      <c r="J8263" s="1506" t="s">
        <v>7153</v>
      </c>
      <c r="K8263" s="4"/>
    </row>
    <row r="8264" spans="1:11" ht="15">
      <c r="A8264">
        <v>8205</v>
      </c>
      <c r="B8264" s="21">
        <f>'Expenditures 16-24'!E357</f>
        <v>0</v>
      </c>
      <c r="D8264" s="4" t="s">
        <v>1519</v>
      </c>
      <c r="F8264" s="4"/>
      <c r="G8264" s="1" t="b">
        <f t="shared" ca="1" si="137"/>
        <v>1</v>
      </c>
      <c r="H8264" s="1505" cm="1">
        <f t="array" aca="1" ref="H8264" ca="1">IF(I8264&lt;&gt;"",INDIRECT("'"&amp;I8264&amp;"'!"&amp;J8264),"")</f>
        <v>0</v>
      </c>
      <c r="I8264" s="1510" t="s">
        <v>4998</v>
      </c>
      <c r="J8264" s="1506" t="s">
        <v>7154</v>
      </c>
      <c r="K8264" s="4"/>
    </row>
    <row r="8265" spans="1:11" ht="15">
      <c r="A8265">
        <v>8206</v>
      </c>
      <c r="B8265" s="21">
        <f>'Expenditures 16-24'!E358</f>
        <v>0</v>
      </c>
      <c r="D8265" s="4" t="s">
        <v>1519</v>
      </c>
      <c r="F8265" s="4"/>
      <c r="G8265" s="1" t="b">
        <f t="shared" ca="1" si="137"/>
        <v>1</v>
      </c>
      <c r="H8265" s="1505" cm="1">
        <f t="array" aca="1" ref="H8265" ca="1">IF(I8265&lt;&gt;"",INDIRECT("'"&amp;I8265&amp;"'!"&amp;J8265),"")</f>
        <v>0</v>
      </c>
      <c r="I8265" s="1510" t="s">
        <v>4998</v>
      </c>
      <c r="J8265" s="1506" t="s">
        <v>7155</v>
      </c>
      <c r="K8265" s="4"/>
    </row>
    <row r="8266" spans="1:11" ht="15">
      <c r="A8266">
        <v>8207</v>
      </c>
      <c r="B8266" s="21">
        <f>'Expenditures 16-24'!E360</f>
        <v>0</v>
      </c>
      <c r="D8266" s="4" t="s">
        <v>1519</v>
      </c>
      <c r="F8266" s="4"/>
      <c r="G8266" s="1" t="b">
        <f t="shared" ca="1" si="137"/>
        <v>1</v>
      </c>
      <c r="H8266" s="1505" cm="1">
        <f t="array" aca="1" ref="H8266" ca="1">IF(I8266&lt;&gt;"",INDIRECT("'"&amp;I8266&amp;"'!"&amp;J8266),"")</f>
        <v>0</v>
      </c>
      <c r="I8266" s="1510" t="s">
        <v>4998</v>
      </c>
      <c r="J8266" s="1506" t="s">
        <v>7156</v>
      </c>
      <c r="K8266" s="4"/>
    </row>
    <row r="8267" spans="1:11" ht="15">
      <c r="A8267">
        <v>8208</v>
      </c>
      <c r="B8267" s="21">
        <f>'Expenditures 16-24'!E361</f>
        <v>508</v>
      </c>
      <c r="D8267" s="4" t="s">
        <v>1519</v>
      </c>
      <c r="F8267" s="4"/>
      <c r="G8267" s="1" t="b">
        <f t="shared" ca="1" si="137"/>
        <v>1</v>
      </c>
      <c r="H8267" s="1505" cm="1">
        <f t="array" aca="1" ref="H8267" ca="1">IF(I8267&lt;&gt;"",INDIRECT("'"&amp;I8267&amp;"'!"&amp;J8267),"")</f>
        <v>508</v>
      </c>
      <c r="I8267" s="1510" t="s">
        <v>4998</v>
      </c>
      <c r="J8267" s="1506" t="s">
        <v>7157</v>
      </c>
      <c r="K8267" s="4"/>
    </row>
    <row r="8268" spans="1:11" ht="15">
      <c r="A8268">
        <v>8209</v>
      </c>
      <c r="B8268" s="21">
        <f>'Expenditures 16-24'!E362</f>
        <v>0</v>
      </c>
      <c r="D8268" s="4" t="s">
        <v>1519</v>
      </c>
      <c r="F8268" s="4"/>
      <c r="G8268" s="1" t="b">
        <f t="shared" ca="1" si="137"/>
        <v>1</v>
      </c>
      <c r="H8268" s="1505" cm="1">
        <f t="array" aca="1" ref="H8268" ca="1">IF(I8268&lt;&gt;"",INDIRECT("'"&amp;I8268&amp;"'!"&amp;J8268),"")</f>
        <v>0</v>
      </c>
      <c r="I8268" s="1510" t="s">
        <v>4998</v>
      </c>
      <c r="J8268" s="1506" t="s">
        <v>7158</v>
      </c>
      <c r="K8268" s="4"/>
    </row>
    <row r="8269" spans="1:11" ht="15">
      <c r="A8269" s="5">
        <v>8210</v>
      </c>
      <c r="D8269" s="4" t="s">
        <v>1519</v>
      </c>
      <c r="F8269" s="4" t="s">
        <v>4914</v>
      </c>
      <c r="G8269" s="1" t="b">
        <f t="shared" ca="1" si="137"/>
        <v>1</v>
      </c>
      <c r="H8269" s="1505" t="str" cm="1">
        <f t="array" aca="1" ref="H8269" ca="1">IF(I8269&lt;&gt;"",INDIRECT("'"&amp;I8269&amp;"'!"&amp;J8269),"")</f>
        <v/>
      </c>
      <c r="I8269" s="1510"/>
      <c r="J8269" s="1506"/>
      <c r="K8269" s="4"/>
    </row>
    <row r="8270" spans="1:11" ht="15">
      <c r="A8270" s="5">
        <v>8211</v>
      </c>
      <c r="D8270" s="4" t="s">
        <v>1519</v>
      </c>
      <c r="F8270" s="4" t="s">
        <v>4914</v>
      </c>
      <c r="G8270" s="1" t="b">
        <f t="shared" ca="1" si="137"/>
        <v>1</v>
      </c>
      <c r="H8270" s="1505" t="str" cm="1">
        <f t="array" aca="1" ref="H8270" ca="1">IF(I8270&lt;&gt;"",INDIRECT("'"&amp;I8270&amp;"'!"&amp;J8270),"")</f>
        <v/>
      </c>
      <c r="I8270" s="1510"/>
      <c r="J8270" s="1506"/>
      <c r="K8270" s="4"/>
    </row>
    <row r="8271" spans="1:11" ht="15">
      <c r="A8271">
        <v>8212</v>
      </c>
      <c r="B8271" s="21">
        <f>'Expenditures 16-24'!E367</f>
        <v>0</v>
      </c>
      <c r="D8271" s="4" t="s">
        <v>1519</v>
      </c>
      <c r="F8271" s="4"/>
      <c r="G8271" s="1" t="b">
        <f t="shared" ca="1" si="137"/>
        <v>1</v>
      </c>
      <c r="H8271" s="1505" cm="1">
        <f t="array" aca="1" ref="H8271" ca="1">IF(I8271&lt;&gt;"",INDIRECT("'"&amp;I8271&amp;"'!"&amp;J8271),"")</f>
        <v>0</v>
      </c>
      <c r="I8271" s="1510" t="s">
        <v>4998</v>
      </c>
      <c r="J8271" s="1506" t="s">
        <v>7159</v>
      </c>
      <c r="K8271" s="4"/>
    </row>
    <row r="8272" spans="1:11" ht="15">
      <c r="A8272">
        <v>8213</v>
      </c>
      <c r="B8272" s="21">
        <f>'Expenditures 16-24'!E368</f>
        <v>0</v>
      </c>
      <c r="D8272" s="4" t="s">
        <v>1519</v>
      </c>
      <c r="F8272" s="4"/>
      <c r="G8272" s="1" t="b">
        <f t="shared" ca="1" si="137"/>
        <v>1</v>
      </c>
      <c r="H8272" s="1505" cm="1">
        <f t="array" aca="1" ref="H8272" ca="1">IF(I8272&lt;&gt;"",INDIRECT("'"&amp;I8272&amp;"'!"&amp;J8272),"")</f>
        <v>0</v>
      </c>
      <c r="I8272" s="1510" t="s">
        <v>4998</v>
      </c>
      <c r="J8272" s="1506" t="s">
        <v>7160</v>
      </c>
      <c r="K8272" s="4"/>
    </row>
    <row r="8273" spans="1:11" ht="15">
      <c r="A8273">
        <v>8214</v>
      </c>
      <c r="B8273" s="21">
        <f>'Expenditures 16-24'!E369</f>
        <v>0</v>
      </c>
      <c r="D8273" s="4" t="s">
        <v>1519</v>
      </c>
      <c r="F8273" s="4"/>
      <c r="G8273" s="1" t="b">
        <f t="shared" ca="1" si="137"/>
        <v>1</v>
      </c>
      <c r="H8273" s="1505" cm="1">
        <f t="array" aca="1" ref="H8273" ca="1">IF(I8273&lt;&gt;"",INDIRECT("'"&amp;I8273&amp;"'!"&amp;J8273),"")</f>
        <v>0</v>
      </c>
      <c r="I8273" s="1510" t="s">
        <v>4998</v>
      </c>
      <c r="J8273" s="1506" t="s">
        <v>7161</v>
      </c>
      <c r="K8273" s="4"/>
    </row>
    <row r="8274" spans="1:11" ht="15">
      <c r="A8274">
        <v>8215</v>
      </c>
      <c r="B8274" s="21">
        <f>'Expenditures 16-24'!E371</f>
        <v>0</v>
      </c>
      <c r="D8274" s="4" t="s">
        <v>1519</v>
      </c>
      <c r="F8274" s="4"/>
      <c r="G8274" s="1" t="b">
        <f t="shared" ca="1" si="137"/>
        <v>1</v>
      </c>
      <c r="H8274" s="1505" cm="1">
        <f t="array" aca="1" ref="H8274" ca="1">IF(I8274&lt;&gt;"",INDIRECT("'"&amp;I8274&amp;"'!"&amp;J8274),"")</f>
        <v>0</v>
      </c>
      <c r="I8274" s="1510" t="s">
        <v>4998</v>
      </c>
      <c r="J8274" s="1506" t="s">
        <v>7162</v>
      </c>
      <c r="K8274" s="4"/>
    </row>
    <row r="8275" spans="1:11" ht="15">
      <c r="A8275">
        <v>8216</v>
      </c>
      <c r="B8275" s="21">
        <f>'Expenditures 16-24'!E372</f>
        <v>0</v>
      </c>
      <c r="D8275" s="4" t="s">
        <v>1519</v>
      </c>
      <c r="F8275" s="4"/>
      <c r="G8275" s="1" t="b">
        <f t="shared" ca="1" si="137"/>
        <v>1</v>
      </c>
      <c r="H8275" s="1505" cm="1">
        <f t="array" aca="1" ref="H8275" ca="1">IF(I8275&lt;&gt;"",INDIRECT("'"&amp;I8275&amp;"'!"&amp;J8275),"")</f>
        <v>0</v>
      </c>
      <c r="I8275" s="1510" t="s">
        <v>4998</v>
      </c>
      <c r="J8275" s="1506" t="s">
        <v>7163</v>
      </c>
      <c r="K8275" s="4"/>
    </row>
    <row r="8276" spans="1:11" ht="15">
      <c r="A8276">
        <v>8217</v>
      </c>
      <c r="B8276" s="21">
        <f>'Expenditures 16-24'!E374</f>
        <v>0</v>
      </c>
      <c r="D8276" s="4" t="s">
        <v>1519</v>
      </c>
      <c r="F8276" s="4"/>
      <c r="G8276" s="1" t="b">
        <f t="shared" ca="1" si="137"/>
        <v>1</v>
      </c>
      <c r="H8276" s="1505" cm="1">
        <f t="array" aca="1" ref="H8276" ca="1">IF(I8276&lt;&gt;"",INDIRECT("'"&amp;I8276&amp;"'!"&amp;J8276),"")</f>
        <v>0</v>
      </c>
      <c r="I8276" s="1510" t="s">
        <v>4998</v>
      </c>
      <c r="J8276" s="1506" t="s">
        <v>7164</v>
      </c>
      <c r="K8276" s="4"/>
    </row>
    <row r="8277" spans="1:11" ht="15">
      <c r="A8277">
        <v>8218</v>
      </c>
      <c r="B8277" s="21">
        <f>'Expenditures 16-24'!E375</f>
        <v>0</v>
      </c>
      <c r="D8277" s="4" t="s">
        <v>1519</v>
      </c>
      <c r="F8277" s="4"/>
      <c r="G8277" s="1" t="b">
        <f t="shared" ca="1" si="137"/>
        <v>1</v>
      </c>
      <c r="H8277" s="1505" cm="1">
        <f t="array" aca="1" ref="H8277" ca="1">IF(I8277&lt;&gt;"",INDIRECT("'"&amp;I8277&amp;"'!"&amp;J8277),"")</f>
        <v>0</v>
      </c>
      <c r="I8277" s="1510" t="s">
        <v>4998</v>
      </c>
      <c r="J8277" s="1506" t="s">
        <v>7165</v>
      </c>
      <c r="K8277" s="4"/>
    </row>
    <row r="8278" spans="1:11" ht="15">
      <c r="A8278">
        <v>8219</v>
      </c>
      <c r="B8278" s="21">
        <f>'Expenditures 16-24'!E376</f>
        <v>0</v>
      </c>
      <c r="D8278" s="4" t="s">
        <v>1519</v>
      </c>
      <c r="F8278" s="4"/>
      <c r="G8278" s="1" t="b">
        <f t="shared" ca="1" si="137"/>
        <v>1</v>
      </c>
      <c r="H8278" s="1505" cm="1">
        <f t="array" aca="1" ref="H8278" ca="1">IF(I8278&lt;&gt;"",INDIRECT("'"&amp;I8278&amp;"'!"&amp;J8278),"")</f>
        <v>0</v>
      </c>
      <c r="I8278" s="1510" t="s">
        <v>4998</v>
      </c>
      <c r="J8278" s="1506" t="s">
        <v>7166</v>
      </c>
      <c r="K8278" s="4"/>
    </row>
    <row r="8279" spans="1:11" ht="15">
      <c r="A8279">
        <v>8220</v>
      </c>
      <c r="B8279" s="21">
        <f>'Expenditures 16-24'!E377</f>
        <v>0</v>
      </c>
      <c r="D8279" s="4" t="s">
        <v>1519</v>
      </c>
      <c r="F8279" s="4"/>
      <c r="G8279" s="1" t="b">
        <f t="shared" ca="1" si="137"/>
        <v>1</v>
      </c>
      <c r="H8279" s="1505" cm="1">
        <f t="array" aca="1" ref="H8279" ca="1">IF(I8279&lt;&gt;"",INDIRECT("'"&amp;I8279&amp;"'!"&amp;J8279),"")</f>
        <v>0</v>
      </c>
      <c r="I8279" s="1510" t="s">
        <v>4998</v>
      </c>
      <c r="J8279" s="1506" t="s">
        <v>7167</v>
      </c>
      <c r="K8279" s="4"/>
    </row>
    <row r="8280" spans="1:11" ht="15">
      <c r="A8280">
        <v>8221</v>
      </c>
      <c r="B8280" s="21">
        <f>'Expenditures 16-24'!E378</f>
        <v>0</v>
      </c>
      <c r="D8280" s="4" t="s">
        <v>1519</v>
      </c>
      <c r="F8280" s="4"/>
      <c r="G8280" s="1" t="b">
        <f t="shared" ca="1" si="137"/>
        <v>1</v>
      </c>
      <c r="H8280" s="1505" cm="1">
        <f t="array" aca="1" ref="H8280" ca="1">IF(I8280&lt;&gt;"",INDIRECT("'"&amp;I8280&amp;"'!"&amp;J8280),"")</f>
        <v>0</v>
      </c>
      <c r="I8280" s="1510" t="s">
        <v>4998</v>
      </c>
      <c r="J8280" s="1506" t="s">
        <v>7168</v>
      </c>
      <c r="K8280" s="4"/>
    </row>
    <row r="8281" spans="1:11" ht="15">
      <c r="A8281">
        <v>8222</v>
      </c>
      <c r="B8281" s="21">
        <f>'Expenditures 16-24'!E380</f>
        <v>0</v>
      </c>
      <c r="D8281" s="4" t="s">
        <v>1519</v>
      </c>
      <c r="F8281" s="4"/>
      <c r="G8281" s="1" t="b">
        <f t="shared" ca="1" si="137"/>
        <v>1</v>
      </c>
      <c r="H8281" s="1505" cm="1">
        <f t="array" aca="1" ref="H8281" ca="1">IF(I8281&lt;&gt;"",INDIRECT("'"&amp;I8281&amp;"'!"&amp;J8281),"")</f>
        <v>0</v>
      </c>
      <c r="I8281" s="1510" t="s">
        <v>4998</v>
      </c>
      <c r="J8281" s="1506" t="s">
        <v>7169</v>
      </c>
      <c r="K8281" s="4"/>
    </row>
    <row r="8282" spans="1:11" ht="15">
      <c r="A8282">
        <v>8223</v>
      </c>
      <c r="B8282" s="21">
        <f>'Expenditures 16-24'!E381</f>
        <v>0</v>
      </c>
      <c r="D8282" s="4" t="s">
        <v>1519</v>
      </c>
      <c r="F8282" s="4"/>
      <c r="G8282" s="1" t="b">
        <f t="shared" ca="1" si="137"/>
        <v>1</v>
      </c>
      <c r="H8282" s="1505" cm="1">
        <f t="array" aca="1" ref="H8282" ca="1">IF(I8282&lt;&gt;"",INDIRECT("'"&amp;I8282&amp;"'!"&amp;J8282),"")</f>
        <v>0</v>
      </c>
      <c r="I8282" s="1510" t="s">
        <v>4998</v>
      </c>
      <c r="J8282" s="1506" t="s">
        <v>7170</v>
      </c>
      <c r="K8282" s="4"/>
    </row>
    <row r="8283" spans="1:11" ht="15">
      <c r="A8283">
        <v>8224</v>
      </c>
      <c r="B8283" s="21">
        <f>'Expenditures 16-24'!E382</f>
        <v>0</v>
      </c>
      <c r="D8283" s="4" t="s">
        <v>1519</v>
      </c>
      <c r="F8283" s="4"/>
      <c r="G8283" s="1" t="b">
        <f t="shared" ca="1" si="137"/>
        <v>1</v>
      </c>
      <c r="H8283" s="1505" cm="1">
        <f t="array" aca="1" ref="H8283" ca="1">IF(I8283&lt;&gt;"",INDIRECT("'"&amp;I8283&amp;"'!"&amp;J8283),"")</f>
        <v>0</v>
      </c>
      <c r="I8283" s="1510" t="s">
        <v>4998</v>
      </c>
      <c r="J8283" s="1506" t="s">
        <v>7171</v>
      </c>
      <c r="K8283" s="4"/>
    </row>
    <row r="8284" spans="1:11" ht="15">
      <c r="A8284">
        <v>8225</v>
      </c>
      <c r="B8284" s="21">
        <f>'Expenditures 16-24'!E383</f>
        <v>0</v>
      </c>
      <c r="D8284" s="4" t="s">
        <v>1519</v>
      </c>
      <c r="F8284" s="4"/>
      <c r="G8284" s="1" t="b">
        <f t="shared" ca="1" si="137"/>
        <v>1</v>
      </c>
      <c r="H8284" s="1505" cm="1">
        <f t="array" aca="1" ref="H8284" ca="1">IF(I8284&lt;&gt;"",INDIRECT("'"&amp;I8284&amp;"'!"&amp;J8284),"")</f>
        <v>0</v>
      </c>
      <c r="I8284" s="1510" t="s">
        <v>4998</v>
      </c>
      <c r="J8284" s="1506" t="s">
        <v>7172</v>
      </c>
      <c r="K8284" s="4"/>
    </row>
    <row r="8285" spans="1:11" ht="15">
      <c r="A8285">
        <v>8226</v>
      </c>
      <c r="B8285" s="21">
        <f>'Expenditures 16-24'!E384</f>
        <v>0</v>
      </c>
      <c r="D8285" s="4" t="s">
        <v>1519</v>
      </c>
      <c r="F8285" s="4"/>
      <c r="G8285" s="1" t="b">
        <f t="shared" ca="1" si="137"/>
        <v>1</v>
      </c>
      <c r="H8285" s="1505" cm="1">
        <f t="array" aca="1" ref="H8285" ca="1">IF(I8285&lt;&gt;"",INDIRECT("'"&amp;I8285&amp;"'!"&amp;J8285),"")</f>
        <v>0</v>
      </c>
      <c r="I8285" s="1510" t="s">
        <v>4998</v>
      </c>
      <c r="J8285" s="1506" t="s">
        <v>7173</v>
      </c>
      <c r="K8285" s="4"/>
    </row>
    <row r="8286" spans="1:11" ht="15">
      <c r="A8286">
        <v>8227</v>
      </c>
      <c r="B8286" s="21">
        <f>'Expenditures 16-24'!E385</f>
        <v>0</v>
      </c>
      <c r="D8286" s="4" t="s">
        <v>1519</v>
      </c>
      <c r="F8286" s="4"/>
      <c r="G8286" s="1" t="b">
        <f t="shared" ca="1" si="137"/>
        <v>1</v>
      </c>
      <c r="H8286" s="1505" cm="1">
        <f t="array" aca="1" ref="H8286" ca="1">IF(I8286&lt;&gt;"",INDIRECT("'"&amp;I8286&amp;"'!"&amp;J8286),"")</f>
        <v>0</v>
      </c>
      <c r="I8286" s="1510" t="s">
        <v>4998</v>
      </c>
      <c r="J8286" s="1506" t="s">
        <v>7174</v>
      </c>
      <c r="K8286" s="4"/>
    </row>
    <row r="8287" spans="1:11" ht="15">
      <c r="A8287">
        <v>8228</v>
      </c>
      <c r="B8287" s="21">
        <f>'Expenditures 16-24'!E386</f>
        <v>4910972</v>
      </c>
      <c r="D8287" s="4" t="s">
        <v>1519</v>
      </c>
      <c r="F8287" s="4"/>
      <c r="G8287" s="1" t="b">
        <f t="shared" ca="1" si="137"/>
        <v>1</v>
      </c>
      <c r="H8287" s="1505" cm="1">
        <f t="array" aca="1" ref="H8287" ca="1">IF(I8287&lt;&gt;"",INDIRECT("'"&amp;I8287&amp;"'!"&amp;J8287),"")</f>
        <v>4910972</v>
      </c>
      <c r="I8287" s="1510" t="s">
        <v>4998</v>
      </c>
      <c r="J8287" s="1506" t="s">
        <v>7175</v>
      </c>
      <c r="K8287" s="4"/>
    </row>
    <row r="8288" spans="1:11" ht="15">
      <c r="A8288">
        <v>8229</v>
      </c>
      <c r="B8288" s="21">
        <f>'Expenditures 16-24'!E387</f>
        <v>4987379</v>
      </c>
      <c r="D8288" s="4" t="s">
        <v>1519</v>
      </c>
      <c r="F8288" s="4"/>
      <c r="G8288" s="1" t="b">
        <f t="shared" ref="G8288:G8351" ca="1" si="138">H8288=B8288</f>
        <v>1</v>
      </c>
      <c r="H8288" s="1505" cm="1">
        <f t="array" aca="1" ref="H8288" ca="1">IF(I8288&lt;&gt;"",INDIRECT("'"&amp;I8288&amp;"'!"&amp;J8288),"")</f>
        <v>4987379</v>
      </c>
      <c r="I8288" s="1510" t="s">
        <v>4998</v>
      </c>
      <c r="J8288" s="1506" t="s">
        <v>7176</v>
      </c>
      <c r="K8288" s="4"/>
    </row>
    <row r="8289" spans="1:11" ht="15">
      <c r="A8289">
        <v>8230</v>
      </c>
      <c r="B8289" s="21">
        <f>'Expenditures 16-24'!E388</f>
        <v>0</v>
      </c>
      <c r="D8289" s="4" t="s">
        <v>1519</v>
      </c>
      <c r="F8289" s="4"/>
      <c r="G8289" s="1" t="b">
        <f t="shared" ca="1" si="138"/>
        <v>1</v>
      </c>
      <c r="H8289" s="1505" cm="1">
        <f t="array" aca="1" ref="H8289" ca="1">IF(I8289&lt;&gt;"",INDIRECT("'"&amp;I8289&amp;"'!"&amp;J8289),"")</f>
        <v>0</v>
      </c>
      <c r="I8289" s="1510" t="s">
        <v>4998</v>
      </c>
      <c r="J8289" s="1506" t="s">
        <v>7177</v>
      </c>
      <c r="K8289" s="4"/>
    </row>
    <row r="8290" spans="1:11" ht="15">
      <c r="A8290">
        <v>8231</v>
      </c>
      <c r="B8290" s="21">
        <f>'Expenditures 16-24'!E393</f>
        <v>0</v>
      </c>
      <c r="D8290" s="4" t="s">
        <v>1519</v>
      </c>
      <c r="F8290" s="4"/>
      <c r="G8290" s="1" t="b">
        <f t="shared" ca="1" si="138"/>
        <v>1</v>
      </c>
      <c r="H8290" s="1505" cm="1">
        <f t="array" aca="1" ref="H8290" ca="1">IF(I8290&lt;&gt;"",INDIRECT("'"&amp;I8290&amp;"'!"&amp;J8290),"")</f>
        <v>0</v>
      </c>
      <c r="I8290" s="1510" t="s">
        <v>4998</v>
      </c>
      <c r="J8290" s="1506" t="s">
        <v>7178</v>
      </c>
      <c r="K8290" s="4"/>
    </row>
    <row r="8291" spans="1:11" ht="15">
      <c r="A8291">
        <v>8232</v>
      </c>
      <c r="B8291" s="21">
        <f>'Expenditures 16-24'!E394</f>
        <v>0</v>
      </c>
      <c r="D8291" s="4" t="s">
        <v>1519</v>
      </c>
      <c r="F8291" s="4"/>
      <c r="G8291" s="1" t="b">
        <f t="shared" ca="1" si="138"/>
        <v>1</v>
      </c>
      <c r="H8291" s="1505" cm="1">
        <f t="array" aca="1" ref="H8291" ca="1">IF(I8291&lt;&gt;"",INDIRECT("'"&amp;I8291&amp;"'!"&amp;J8291),"")</f>
        <v>0</v>
      </c>
      <c r="I8291" s="1510" t="s">
        <v>4998</v>
      </c>
      <c r="J8291" s="1506" t="s">
        <v>7179</v>
      </c>
      <c r="K8291" s="4"/>
    </row>
    <row r="8292" spans="1:11" ht="15">
      <c r="A8292">
        <v>8233</v>
      </c>
      <c r="B8292" s="21">
        <f>'Expenditures 16-24'!E395</f>
        <v>0</v>
      </c>
      <c r="D8292" s="4" t="s">
        <v>1519</v>
      </c>
      <c r="F8292" s="4"/>
      <c r="G8292" s="1" t="b">
        <f t="shared" ca="1" si="138"/>
        <v>1</v>
      </c>
      <c r="H8292" s="1505" cm="1">
        <f t="array" aca="1" ref="H8292" ca="1">IF(I8292&lt;&gt;"",INDIRECT("'"&amp;I8292&amp;"'!"&amp;J8292),"")</f>
        <v>0</v>
      </c>
      <c r="I8292" s="1510" t="s">
        <v>4998</v>
      </c>
      <c r="J8292" s="1506" t="s">
        <v>7180</v>
      </c>
      <c r="K8292" s="4"/>
    </row>
    <row r="8293" spans="1:11" ht="15">
      <c r="A8293">
        <v>8234</v>
      </c>
      <c r="B8293" s="21">
        <f>'Expenditures 16-24'!E396</f>
        <v>0</v>
      </c>
      <c r="D8293" s="4" t="s">
        <v>1519</v>
      </c>
      <c r="F8293" s="4"/>
      <c r="G8293" s="1" t="b">
        <f t="shared" ca="1" si="138"/>
        <v>1</v>
      </c>
      <c r="H8293" s="1505" cm="1">
        <f t="array" aca="1" ref="H8293" ca="1">IF(I8293&lt;&gt;"",INDIRECT("'"&amp;I8293&amp;"'!"&amp;J8293),"")</f>
        <v>0</v>
      </c>
      <c r="I8293" s="1510" t="s">
        <v>4998</v>
      </c>
      <c r="J8293" s="1506" t="s">
        <v>7181</v>
      </c>
      <c r="K8293" s="4"/>
    </row>
    <row r="8294" spans="1:11" ht="15">
      <c r="A8294">
        <v>8235</v>
      </c>
      <c r="B8294" s="21">
        <f>'Expenditures 16-24'!E397</f>
        <v>0</v>
      </c>
      <c r="D8294" s="4" t="s">
        <v>1519</v>
      </c>
      <c r="F8294" s="4"/>
      <c r="G8294" s="1" t="b">
        <f t="shared" ca="1" si="138"/>
        <v>1</v>
      </c>
      <c r="H8294" s="1505" cm="1">
        <f t="array" aca="1" ref="H8294" ca="1">IF(I8294&lt;&gt;"",INDIRECT("'"&amp;I8294&amp;"'!"&amp;J8294),"")</f>
        <v>0</v>
      </c>
      <c r="I8294" s="1510" t="s">
        <v>4998</v>
      </c>
      <c r="J8294" s="1506" t="s">
        <v>7182</v>
      </c>
      <c r="K8294" s="4"/>
    </row>
    <row r="8295" spans="1:11" ht="15">
      <c r="A8295">
        <v>8236</v>
      </c>
      <c r="B8295" s="21">
        <f>'Expenditures 16-24'!E412</f>
        <v>0</v>
      </c>
      <c r="D8295" s="4" t="s">
        <v>1519</v>
      </c>
      <c r="F8295" s="4"/>
      <c r="G8295" s="1" t="b">
        <f t="shared" ca="1" si="138"/>
        <v>1</v>
      </c>
      <c r="H8295" s="1505" cm="1">
        <f t="array" aca="1" ref="H8295" ca="1">IF(I8295&lt;&gt;"",INDIRECT("'"&amp;I8295&amp;"'!"&amp;J8295),"")</f>
        <v>0</v>
      </c>
      <c r="I8295" s="1510" t="s">
        <v>4998</v>
      </c>
      <c r="J8295" s="1506" t="s">
        <v>7183</v>
      </c>
      <c r="K8295" s="4"/>
    </row>
    <row r="8296" spans="1:11" ht="15">
      <c r="A8296">
        <v>8237</v>
      </c>
      <c r="B8296" s="21">
        <f>'Expenditures 16-24'!E413</f>
        <v>0</v>
      </c>
      <c r="D8296" s="4" t="s">
        <v>1519</v>
      </c>
      <c r="F8296" s="4"/>
      <c r="G8296" s="1" t="b">
        <f t="shared" ca="1" si="138"/>
        <v>1</v>
      </c>
      <c r="H8296" s="1505" cm="1">
        <f t="array" aca="1" ref="H8296" ca="1">IF(I8296&lt;&gt;"",INDIRECT("'"&amp;I8296&amp;"'!"&amp;J8296),"")</f>
        <v>0</v>
      </c>
      <c r="I8296" s="1510" t="s">
        <v>4998</v>
      </c>
      <c r="J8296" s="1506" t="s">
        <v>7184</v>
      </c>
      <c r="K8296" s="4"/>
    </row>
    <row r="8297" spans="1:11" ht="15">
      <c r="A8297">
        <v>8238</v>
      </c>
      <c r="B8297" s="21">
        <f>'Expenditures 16-24'!E414</f>
        <v>0</v>
      </c>
      <c r="D8297" s="4" t="s">
        <v>1519</v>
      </c>
      <c r="F8297" s="4"/>
      <c r="G8297" s="1" t="b">
        <f t="shared" ca="1" si="138"/>
        <v>1</v>
      </c>
      <c r="H8297" s="1505" cm="1">
        <f t="array" aca="1" ref="H8297" ca="1">IF(I8297&lt;&gt;"",INDIRECT("'"&amp;I8297&amp;"'!"&amp;J8297),"")</f>
        <v>0</v>
      </c>
      <c r="I8297" s="1510" t="s">
        <v>4998</v>
      </c>
      <c r="J8297" s="1506" t="s">
        <v>7185</v>
      </c>
      <c r="K8297" s="4"/>
    </row>
    <row r="8298" spans="1:11" ht="15">
      <c r="A8298">
        <v>8239</v>
      </c>
      <c r="B8298" s="21">
        <f>'Expenditures 16-24'!F316</f>
        <v>0</v>
      </c>
      <c r="D8298" s="4" t="s">
        <v>1519</v>
      </c>
      <c r="F8298" s="4"/>
      <c r="G8298" s="1" t="b">
        <f t="shared" ca="1" si="138"/>
        <v>1</v>
      </c>
      <c r="H8298" s="1505" cm="1">
        <f t="array" aca="1" ref="H8298" ca="1">IF(I8298&lt;&gt;"",INDIRECT("'"&amp;I8298&amp;"'!"&amp;J8298),"")</f>
        <v>0</v>
      </c>
      <c r="I8298" s="1510" t="s">
        <v>4998</v>
      </c>
      <c r="J8298" s="1506" t="s">
        <v>7186</v>
      </c>
      <c r="K8298" s="4"/>
    </row>
    <row r="8299" spans="1:11" ht="15">
      <c r="A8299">
        <v>8240</v>
      </c>
      <c r="B8299" s="21">
        <f>'Expenditures 16-24'!F318</f>
        <v>0</v>
      </c>
      <c r="D8299" s="4" t="s">
        <v>1519</v>
      </c>
      <c r="F8299" s="4"/>
      <c r="G8299" s="1" t="b">
        <f t="shared" ca="1" si="138"/>
        <v>1</v>
      </c>
      <c r="H8299" s="1505" cm="1">
        <f t="array" aca="1" ref="H8299" ca="1">IF(I8299&lt;&gt;"",INDIRECT("'"&amp;I8299&amp;"'!"&amp;J8299),"")</f>
        <v>0</v>
      </c>
      <c r="I8299" s="1510" t="s">
        <v>4998</v>
      </c>
      <c r="J8299" s="1506" t="s">
        <v>7187</v>
      </c>
      <c r="K8299" s="4"/>
    </row>
    <row r="8300" spans="1:11" ht="15">
      <c r="A8300">
        <v>8241</v>
      </c>
      <c r="B8300" s="21">
        <f>'Expenditures 16-24'!F319</f>
        <v>0</v>
      </c>
      <c r="D8300" s="4" t="s">
        <v>1519</v>
      </c>
      <c r="F8300" s="4"/>
      <c r="G8300" s="1" t="b">
        <f t="shared" ca="1" si="138"/>
        <v>1</v>
      </c>
      <c r="H8300" s="1505" cm="1">
        <f t="array" aca="1" ref="H8300" ca="1">IF(I8300&lt;&gt;"",INDIRECT("'"&amp;I8300&amp;"'!"&amp;J8300),"")</f>
        <v>0</v>
      </c>
      <c r="I8300" s="1510" t="s">
        <v>4998</v>
      </c>
      <c r="J8300" s="1506" t="s">
        <v>7188</v>
      </c>
      <c r="K8300" s="4"/>
    </row>
    <row r="8301" spans="1:11" ht="15">
      <c r="A8301">
        <v>8242</v>
      </c>
      <c r="B8301" s="21">
        <f>'Expenditures 16-24'!F320</f>
        <v>0</v>
      </c>
      <c r="D8301" s="4" t="s">
        <v>1519</v>
      </c>
      <c r="F8301" s="4"/>
      <c r="G8301" s="1" t="b">
        <f t="shared" ca="1" si="138"/>
        <v>1</v>
      </c>
      <c r="H8301" s="1505" cm="1">
        <f t="array" aca="1" ref="H8301" ca="1">IF(I8301&lt;&gt;"",INDIRECT("'"&amp;I8301&amp;"'!"&amp;J8301),"")</f>
        <v>0</v>
      </c>
      <c r="I8301" s="1510" t="s">
        <v>4998</v>
      </c>
      <c r="J8301" s="1506" t="s">
        <v>7189</v>
      </c>
      <c r="K8301" s="4"/>
    </row>
    <row r="8302" spans="1:11" ht="15">
      <c r="A8302">
        <v>8243</v>
      </c>
      <c r="B8302" s="21">
        <f>'Expenditures 16-24'!F321</f>
        <v>0</v>
      </c>
      <c r="D8302" s="4" t="s">
        <v>1519</v>
      </c>
      <c r="F8302" s="4"/>
      <c r="G8302" s="1" t="b">
        <f t="shared" ca="1" si="138"/>
        <v>1</v>
      </c>
      <c r="H8302" s="1505" cm="1">
        <f t="array" aca="1" ref="H8302" ca="1">IF(I8302&lt;&gt;"",INDIRECT("'"&amp;I8302&amp;"'!"&amp;J8302),"")</f>
        <v>0</v>
      </c>
      <c r="I8302" s="1510" t="s">
        <v>4998</v>
      </c>
      <c r="J8302" s="1506" t="s">
        <v>7190</v>
      </c>
      <c r="K8302" s="4"/>
    </row>
    <row r="8303" spans="1:11" ht="15">
      <c r="A8303">
        <v>8244</v>
      </c>
      <c r="B8303" s="21">
        <f>'Expenditures 16-24'!F322</f>
        <v>0</v>
      </c>
      <c r="D8303" s="4" t="s">
        <v>1519</v>
      </c>
      <c r="F8303" s="4"/>
      <c r="G8303" s="1" t="b">
        <f t="shared" ca="1" si="138"/>
        <v>1</v>
      </c>
      <c r="H8303" s="1505" cm="1">
        <f t="array" aca="1" ref="H8303" ca="1">IF(I8303&lt;&gt;"",INDIRECT("'"&amp;I8303&amp;"'!"&amp;J8303),"")</f>
        <v>0</v>
      </c>
      <c r="I8303" s="1510" t="s">
        <v>4998</v>
      </c>
      <c r="J8303" s="1506" t="s">
        <v>7191</v>
      </c>
      <c r="K8303" s="4"/>
    </row>
    <row r="8304" spans="1:11" ht="15">
      <c r="A8304">
        <v>8245</v>
      </c>
      <c r="B8304" s="21">
        <f>'Expenditures 16-24'!F323</f>
        <v>0</v>
      </c>
      <c r="D8304" s="4" t="s">
        <v>1519</v>
      </c>
      <c r="F8304" s="4"/>
      <c r="G8304" s="1" t="b">
        <f t="shared" ca="1" si="138"/>
        <v>1</v>
      </c>
      <c r="H8304" s="1505" cm="1">
        <f t="array" aca="1" ref="H8304" ca="1">IF(I8304&lt;&gt;"",INDIRECT("'"&amp;I8304&amp;"'!"&amp;J8304),"")</f>
        <v>0</v>
      </c>
      <c r="I8304" s="1510" t="s">
        <v>4998</v>
      </c>
      <c r="J8304" s="1506" t="s">
        <v>7192</v>
      </c>
      <c r="K8304" s="4"/>
    </row>
    <row r="8305" spans="1:11" ht="15">
      <c r="A8305">
        <v>8246</v>
      </c>
      <c r="B8305" s="21">
        <f>'Expenditures 16-24'!F324</f>
        <v>0</v>
      </c>
      <c r="D8305" s="4" t="s">
        <v>1519</v>
      </c>
      <c r="F8305" s="4"/>
      <c r="G8305" s="1" t="b">
        <f t="shared" ca="1" si="138"/>
        <v>1</v>
      </c>
      <c r="H8305" s="1505" cm="1">
        <f t="array" aca="1" ref="H8305" ca="1">IF(I8305&lt;&gt;"",INDIRECT("'"&amp;I8305&amp;"'!"&amp;J8305),"")</f>
        <v>0</v>
      </c>
      <c r="I8305" s="1510" t="s">
        <v>4998</v>
      </c>
      <c r="J8305" s="1506" t="s">
        <v>7193</v>
      </c>
      <c r="K8305" s="4"/>
    </row>
    <row r="8306" spans="1:11" ht="15">
      <c r="A8306">
        <v>8247</v>
      </c>
      <c r="B8306" s="21">
        <f>'Expenditures 16-24'!F325</f>
        <v>0</v>
      </c>
      <c r="D8306" s="4" t="s">
        <v>1519</v>
      </c>
      <c r="F8306" s="4"/>
      <c r="G8306" s="1" t="b">
        <f t="shared" ca="1" si="138"/>
        <v>1</v>
      </c>
      <c r="H8306" s="1505" cm="1">
        <f t="array" aca="1" ref="H8306" ca="1">IF(I8306&lt;&gt;"",INDIRECT("'"&amp;I8306&amp;"'!"&amp;J8306),"")</f>
        <v>0</v>
      </c>
      <c r="I8306" s="1510" t="s">
        <v>4998</v>
      </c>
      <c r="J8306" s="1506" t="s">
        <v>7194</v>
      </c>
      <c r="K8306" s="4"/>
    </row>
    <row r="8307" spans="1:11" ht="15">
      <c r="A8307">
        <v>8248</v>
      </c>
      <c r="B8307" s="21">
        <f>'Expenditures 16-24'!F326</f>
        <v>0</v>
      </c>
      <c r="D8307" s="4" t="s">
        <v>1519</v>
      </c>
      <c r="F8307" s="4"/>
      <c r="G8307" s="1" t="b">
        <f t="shared" ca="1" si="138"/>
        <v>1</v>
      </c>
      <c r="H8307" s="1505" cm="1">
        <f t="array" aca="1" ref="H8307" ca="1">IF(I8307&lt;&gt;"",INDIRECT("'"&amp;I8307&amp;"'!"&amp;J8307),"")</f>
        <v>0</v>
      </c>
      <c r="I8307" s="1510" t="s">
        <v>4998</v>
      </c>
      <c r="J8307" s="1506" t="s">
        <v>7195</v>
      </c>
      <c r="K8307" s="4"/>
    </row>
    <row r="8308" spans="1:11" ht="15">
      <c r="A8308">
        <v>8249</v>
      </c>
      <c r="B8308" s="21">
        <f>'Expenditures 16-24'!F327</f>
        <v>0</v>
      </c>
      <c r="D8308" s="4" t="s">
        <v>1519</v>
      </c>
      <c r="F8308" s="4"/>
      <c r="G8308" s="1" t="b">
        <f t="shared" ca="1" si="138"/>
        <v>1</v>
      </c>
      <c r="H8308" s="1505" cm="1">
        <f t="array" aca="1" ref="H8308" ca="1">IF(I8308&lt;&gt;"",INDIRECT("'"&amp;I8308&amp;"'!"&amp;J8308),"")</f>
        <v>0</v>
      </c>
      <c r="I8308" s="1510" t="s">
        <v>4998</v>
      </c>
      <c r="J8308" s="1506" t="s">
        <v>7196</v>
      </c>
      <c r="K8308" s="4"/>
    </row>
    <row r="8309" spans="1:11" ht="15">
      <c r="A8309">
        <v>8250</v>
      </c>
      <c r="B8309" s="21">
        <f>'Expenditures 16-24'!F328</f>
        <v>0</v>
      </c>
      <c r="D8309" s="4" t="s">
        <v>1519</v>
      </c>
      <c r="F8309" s="4"/>
      <c r="G8309" s="1" t="b">
        <f t="shared" ca="1" si="138"/>
        <v>1</v>
      </c>
      <c r="H8309" s="1505" cm="1">
        <f t="array" aca="1" ref="H8309" ca="1">IF(I8309&lt;&gt;"",INDIRECT("'"&amp;I8309&amp;"'!"&amp;J8309),"")</f>
        <v>0</v>
      </c>
      <c r="I8309" s="1510" t="s">
        <v>4998</v>
      </c>
      <c r="J8309" s="1506" t="s">
        <v>7197</v>
      </c>
      <c r="K8309" s="4"/>
    </row>
    <row r="8310" spans="1:11" ht="15">
      <c r="A8310">
        <v>8251</v>
      </c>
      <c r="B8310" s="21">
        <f>'Expenditures 16-24'!F329</f>
        <v>0</v>
      </c>
      <c r="D8310" s="4" t="s">
        <v>1519</v>
      </c>
      <c r="F8310" s="4"/>
      <c r="G8310" s="1" t="b">
        <f t="shared" ca="1" si="138"/>
        <v>1</v>
      </c>
      <c r="H8310" s="1505" cm="1">
        <f t="array" aca="1" ref="H8310" ca="1">IF(I8310&lt;&gt;"",INDIRECT("'"&amp;I8310&amp;"'!"&amp;J8310),"")</f>
        <v>0</v>
      </c>
      <c r="I8310" s="1510" t="s">
        <v>4998</v>
      </c>
      <c r="J8310" s="1506" t="s">
        <v>7198</v>
      </c>
      <c r="K8310" s="4"/>
    </row>
    <row r="8311" spans="1:11" ht="15">
      <c r="A8311">
        <v>8252</v>
      </c>
      <c r="B8311" s="21">
        <f>'Expenditures 16-24'!F330</f>
        <v>0</v>
      </c>
      <c r="D8311" s="4" t="s">
        <v>1519</v>
      </c>
      <c r="F8311" s="4"/>
      <c r="G8311" s="1" t="b">
        <f t="shared" ca="1" si="138"/>
        <v>1</v>
      </c>
      <c r="H8311" s="1505" cm="1">
        <f t="array" aca="1" ref="H8311" ca="1">IF(I8311&lt;&gt;"",INDIRECT("'"&amp;I8311&amp;"'!"&amp;J8311),"")</f>
        <v>0</v>
      </c>
      <c r="I8311" s="1510" t="s">
        <v>4998</v>
      </c>
      <c r="J8311" s="1506" t="s">
        <v>7199</v>
      </c>
      <c r="K8311" s="4"/>
    </row>
    <row r="8312" spans="1:11" ht="15">
      <c r="A8312">
        <v>8253</v>
      </c>
      <c r="B8312" s="21">
        <f>'Expenditures 16-24'!F344</f>
        <v>0</v>
      </c>
      <c r="D8312" s="4" t="s">
        <v>1519</v>
      </c>
      <c r="F8312" s="4"/>
      <c r="G8312" s="1" t="b">
        <f t="shared" ca="1" si="138"/>
        <v>1</v>
      </c>
      <c r="H8312" s="1505" cm="1">
        <f t="array" aca="1" ref="H8312" ca="1">IF(I8312&lt;&gt;"",INDIRECT("'"&amp;I8312&amp;"'!"&amp;J8312),"")</f>
        <v>0</v>
      </c>
      <c r="I8312" s="1510" t="s">
        <v>4998</v>
      </c>
      <c r="J8312" s="1506" t="s">
        <v>7200</v>
      </c>
      <c r="K8312" s="4"/>
    </row>
    <row r="8313" spans="1:11" ht="15">
      <c r="A8313">
        <v>8254</v>
      </c>
      <c r="B8313" s="21">
        <f>'Expenditures 16-24'!F347</f>
        <v>0</v>
      </c>
      <c r="D8313" s="4" t="s">
        <v>1519</v>
      </c>
      <c r="F8313" s="4"/>
      <c r="G8313" s="1" t="b">
        <f t="shared" ca="1" si="138"/>
        <v>1</v>
      </c>
      <c r="H8313" s="1505" cm="1">
        <f t="array" aca="1" ref="H8313" ca="1">IF(I8313&lt;&gt;"",INDIRECT("'"&amp;I8313&amp;"'!"&amp;J8313),"")</f>
        <v>0</v>
      </c>
      <c r="I8313" s="1510" t="s">
        <v>4998</v>
      </c>
      <c r="J8313" s="1506" t="s">
        <v>7201</v>
      </c>
      <c r="K8313" s="4"/>
    </row>
    <row r="8314" spans="1:11" ht="15">
      <c r="A8314">
        <v>8255</v>
      </c>
      <c r="B8314" s="21">
        <f>'Expenditures 16-24'!F348</f>
        <v>0</v>
      </c>
      <c r="D8314" s="4" t="s">
        <v>1519</v>
      </c>
      <c r="F8314" s="4"/>
      <c r="G8314" s="1" t="b">
        <f t="shared" ca="1" si="138"/>
        <v>1</v>
      </c>
      <c r="H8314" s="1505" cm="1">
        <f t="array" aca="1" ref="H8314" ca="1">IF(I8314&lt;&gt;"",INDIRECT("'"&amp;I8314&amp;"'!"&amp;J8314),"")</f>
        <v>0</v>
      </c>
      <c r="I8314" s="1510" t="s">
        <v>4998</v>
      </c>
      <c r="J8314" s="1506" t="s">
        <v>7202</v>
      </c>
      <c r="K8314" s="4"/>
    </row>
    <row r="8315" spans="1:11" ht="15">
      <c r="A8315">
        <v>8256</v>
      </c>
      <c r="B8315" s="21">
        <f>'Expenditures 16-24'!F349</f>
        <v>0</v>
      </c>
      <c r="D8315" s="4" t="s">
        <v>1519</v>
      </c>
      <c r="F8315" s="4"/>
      <c r="G8315" s="1" t="b">
        <f t="shared" ca="1" si="138"/>
        <v>1</v>
      </c>
      <c r="H8315" s="1505" cm="1">
        <f t="array" aca="1" ref="H8315" ca="1">IF(I8315&lt;&gt;"",INDIRECT("'"&amp;I8315&amp;"'!"&amp;J8315),"")</f>
        <v>0</v>
      </c>
      <c r="I8315" s="1510" t="s">
        <v>4998</v>
      </c>
      <c r="J8315" s="1506" t="s">
        <v>7203</v>
      </c>
      <c r="K8315" s="4"/>
    </row>
    <row r="8316" spans="1:11" ht="15">
      <c r="A8316">
        <v>8257</v>
      </c>
      <c r="B8316" s="21">
        <f>'Expenditures 16-24'!F350</f>
        <v>0</v>
      </c>
      <c r="D8316" s="4" t="s">
        <v>1519</v>
      </c>
      <c r="F8316" s="4"/>
      <c r="G8316" s="1" t="b">
        <f t="shared" ca="1" si="138"/>
        <v>1</v>
      </c>
      <c r="H8316" s="1505" cm="1">
        <f t="array" aca="1" ref="H8316" ca="1">IF(I8316&lt;&gt;"",INDIRECT("'"&amp;I8316&amp;"'!"&amp;J8316),"")</f>
        <v>0</v>
      </c>
      <c r="I8316" s="1510" t="s">
        <v>4998</v>
      </c>
      <c r="J8316" s="1506" t="s">
        <v>7204</v>
      </c>
      <c r="K8316" s="4"/>
    </row>
    <row r="8317" spans="1:11" ht="15">
      <c r="A8317">
        <v>8258</v>
      </c>
      <c r="B8317" s="21">
        <f>'Expenditures 16-24'!F351</f>
        <v>0</v>
      </c>
      <c r="D8317" s="4" t="s">
        <v>1519</v>
      </c>
      <c r="F8317" s="4"/>
      <c r="G8317" s="1" t="b">
        <f t="shared" ca="1" si="138"/>
        <v>1</v>
      </c>
      <c r="H8317" s="1505" cm="1">
        <f t="array" aca="1" ref="H8317" ca="1">IF(I8317&lt;&gt;"",INDIRECT("'"&amp;I8317&amp;"'!"&amp;J8317),"")</f>
        <v>0</v>
      </c>
      <c r="I8317" s="1510" t="s">
        <v>4998</v>
      </c>
      <c r="J8317" s="1506" t="s">
        <v>7205</v>
      </c>
      <c r="K8317" s="4"/>
    </row>
    <row r="8318" spans="1:11" ht="15">
      <c r="A8318">
        <v>8259</v>
      </c>
      <c r="B8318" s="21">
        <f>'Expenditures 16-24'!F352</f>
        <v>0</v>
      </c>
      <c r="D8318" s="4" t="s">
        <v>1519</v>
      </c>
      <c r="F8318" s="4"/>
      <c r="G8318" s="1" t="b">
        <f t="shared" ca="1" si="138"/>
        <v>1</v>
      </c>
      <c r="H8318" s="1505" cm="1">
        <f t="array" aca="1" ref="H8318" ca="1">IF(I8318&lt;&gt;"",INDIRECT("'"&amp;I8318&amp;"'!"&amp;J8318),"")</f>
        <v>0</v>
      </c>
      <c r="I8318" s="1510" t="s">
        <v>4998</v>
      </c>
      <c r="J8318" s="1506" t="s">
        <v>7206</v>
      </c>
      <c r="K8318" s="4"/>
    </row>
    <row r="8319" spans="1:11" ht="15">
      <c r="A8319">
        <v>8260</v>
      </c>
      <c r="B8319" s="21">
        <f>'Expenditures 16-24'!F353</f>
        <v>0</v>
      </c>
      <c r="D8319" s="4" t="s">
        <v>1519</v>
      </c>
      <c r="F8319" s="4"/>
      <c r="G8319" s="1" t="b">
        <f t="shared" ca="1" si="138"/>
        <v>1</v>
      </c>
      <c r="H8319" s="1505" cm="1">
        <f t="array" aca="1" ref="H8319" ca="1">IF(I8319&lt;&gt;"",INDIRECT("'"&amp;I8319&amp;"'!"&amp;J8319),"")</f>
        <v>0</v>
      </c>
      <c r="I8319" s="1510" t="s">
        <v>4998</v>
      </c>
      <c r="J8319" s="1506" t="s">
        <v>7207</v>
      </c>
      <c r="K8319" s="4"/>
    </row>
    <row r="8320" spans="1:11" ht="15">
      <c r="A8320">
        <v>8261</v>
      </c>
      <c r="B8320" s="21">
        <f>'Expenditures 16-24'!F355</f>
        <v>0</v>
      </c>
      <c r="D8320" s="4" t="s">
        <v>1519</v>
      </c>
      <c r="F8320" s="4"/>
      <c r="G8320" s="1" t="b">
        <f t="shared" ca="1" si="138"/>
        <v>1</v>
      </c>
      <c r="H8320" s="1505" cm="1">
        <f t="array" aca="1" ref="H8320" ca="1">IF(I8320&lt;&gt;"",INDIRECT("'"&amp;I8320&amp;"'!"&amp;J8320),"")</f>
        <v>0</v>
      </c>
      <c r="I8320" s="1510" t="s">
        <v>4998</v>
      </c>
      <c r="J8320" s="1506" t="s">
        <v>7208</v>
      </c>
      <c r="K8320" s="4"/>
    </row>
    <row r="8321" spans="1:11" ht="15">
      <c r="A8321">
        <v>8262</v>
      </c>
      <c r="B8321" s="21">
        <f>'Expenditures 16-24'!F356</f>
        <v>0</v>
      </c>
      <c r="D8321" s="4" t="s">
        <v>1519</v>
      </c>
      <c r="F8321" s="4"/>
      <c r="G8321" s="1" t="b">
        <f t="shared" ca="1" si="138"/>
        <v>1</v>
      </c>
      <c r="H8321" s="1505" cm="1">
        <f t="array" aca="1" ref="H8321" ca="1">IF(I8321&lt;&gt;"",INDIRECT("'"&amp;I8321&amp;"'!"&amp;J8321),"")</f>
        <v>0</v>
      </c>
      <c r="I8321" s="1510" t="s">
        <v>4998</v>
      </c>
      <c r="J8321" s="1506" t="s">
        <v>7209</v>
      </c>
      <c r="K8321" s="4"/>
    </row>
    <row r="8322" spans="1:11" ht="15">
      <c r="A8322">
        <v>8263</v>
      </c>
      <c r="B8322" s="21">
        <f>'Expenditures 16-24'!F357</f>
        <v>0</v>
      </c>
      <c r="D8322" s="4" t="s">
        <v>1519</v>
      </c>
      <c r="F8322" s="4"/>
      <c r="G8322" s="1" t="b">
        <f t="shared" ca="1" si="138"/>
        <v>1</v>
      </c>
      <c r="H8322" s="1505" cm="1">
        <f t="array" aca="1" ref="H8322" ca="1">IF(I8322&lt;&gt;"",INDIRECT("'"&amp;I8322&amp;"'!"&amp;J8322),"")</f>
        <v>0</v>
      </c>
      <c r="I8322" s="1510" t="s">
        <v>4998</v>
      </c>
      <c r="J8322" s="1506" t="s">
        <v>7210</v>
      </c>
      <c r="K8322" s="4"/>
    </row>
    <row r="8323" spans="1:11" ht="15">
      <c r="A8323">
        <v>8264</v>
      </c>
      <c r="B8323" s="21">
        <f>'Expenditures 16-24'!F358</f>
        <v>0</v>
      </c>
      <c r="D8323" s="4" t="s">
        <v>1519</v>
      </c>
      <c r="F8323" s="4"/>
      <c r="G8323" s="1" t="b">
        <f t="shared" ca="1" si="138"/>
        <v>1</v>
      </c>
      <c r="H8323" s="1505" cm="1">
        <f t="array" aca="1" ref="H8323" ca="1">IF(I8323&lt;&gt;"",INDIRECT("'"&amp;I8323&amp;"'!"&amp;J8323),"")</f>
        <v>0</v>
      </c>
      <c r="I8323" s="1510" t="s">
        <v>4998</v>
      </c>
      <c r="J8323" s="1506" t="s">
        <v>7211</v>
      </c>
      <c r="K8323" s="4"/>
    </row>
    <row r="8324" spans="1:11" ht="15">
      <c r="A8324">
        <v>8265</v>
      </c>
      <c r="B8324" s="21">
        <f>'Expenditures 16-24'!F360</f>
        <v>0</v>
      </c>
      <c r="D8324" s="4" t="s">
        <v>1519</v>
      </c>
      <c r="F8324" s="4"/>
      <c r="G8324" s="1" t="b">
        <f t="shared" ca="1" si="138"/>
        <v>1</v>
      </c>
      <c r="H8324" s="1505" cm="1">
        <f t="array" aca="1" ref="H8324" ca="1">IF(I8324&lt;&gt;"",INDIRECT("'"&amp;I8324&amp;"'!"&amp;J8324),"")</f>
        <v>0</v>
      </c>
      <c r="I8324" s="1510" t="s">
        <v>4998</v>
      </c>
      <c r="J8324" s="1506" t="s">
        <v>7212</v>
      </c>
      <c r="K8324" s="4"/>
    </row>
    <row r="8325" spans="1:11" ht="15">
      <c r="A8325">
        <v>8266</v>
      </c>
      <c r="B8325" s="21">
        <f>'Expenditures 16-24'!F361</f>
        <v>0</v>
      </c>
      <c r="D8325" s="4" t="s">
        <v>1519</v>
      </c>
      <c r="F8325" s="4"/>
      <c r="G8325" s="1" t="b">
        <f t="shared" ca="1" si="138"/>
        <v>1</v>
      </c>
      <c r="H8325" s="1505" cm="1">
        <f t="array" aca="1" ref="H8325" ca="1">IF(I8325&lt;&gt;"",INDIRECT("'"&amp;I8325&amp;"'!"&amp;J8325),"")</f>
        <v>0</v>
      </c>
      <c r="I8325" s="1510" t="s">
        <v>4998</v>
      </c>
      <c r="J8325" s="1506" t="s">
        <v>7213</v>
      </c>
      <c r="K8325" s="4"/>
    </row>
    <row r="8326" spans="1:11" ht="15">
      <c r="A8326">
        <v>8267</v>
      </c>
      <c r="B8326" s="21">
        <f>'Expenditures 16-24'!F362</f>
        <v>0</v>
      </c>
      <c r="D8326" s="4" t="s">
        <v>1519</v>
      </c>
      <c r="F8326" s="4"/>
      <c r="G8326" s="1" t="b">
        <f t="shared" ca="1" si="138"/>
        <v>1</v>
      </c>
      <c r="H8326" s="1505" cm="1">
        <f t="array" aca="1" ref="H8326" ca="1">IF(I8326&lt;&gt;"",INDIRECT("'"&amp;I8326&amp;"'!"&amp;J8326),"")</f>
        <v>0</v>
      </c>
      <c r="I8326" s="1510" t="s">
        <v>4998</v>
      </c>
      <c r="J8326" s="1506" t="s">
        <v>7214</v>
      </c>
      <c r="K8326" s="4"/>
    </row>
    <row r="8327" spans="1:11" ht="15">
      <c r="A8327" s="5">
        <v>8268</v>
      </c>
      <c r="D8327" s="4" t="s">
        <v>1519</v>
      </c>
      <c r="F8327" s="4" t="s">
        <v>4914</v>
      </c>
      <c r="G8327" s="1" t="b">
        <f t="shared" ca="1" si="138"/>
        <v>1</v>
      </c>
      <c r="H8327" s="1505" t="str" cm="1">
        <f t="array" aca="1" ref="H8327" ca="1">IF(I8327&lt;&gt;"",INDIRECT("'"&amp;I8327&amp;"'!"&amp;J8327),"")</f>
        <v/>
      </c>
      <c r="I8327" s="1510"/>
      <c r="J8327" s="1506"/>
      <c r="K8327" s="4"/>
    </row>
    <row r="8328" spans="1:11" ht="15">
      <c r="A8328" s="5">
        <v>8269</v>
      </c>
      <c r="D8328" s="4" t="s">
        <v>1519</v>
      </c>
      <c r="F8328" s="4" t="s">
        <v>4914</v>
      </c>
      <c r="G8328" s="1" t="b">
        <f t="shared" ca="1" si="138"/>
        <v>1</v>
      </c>
      <c r="H8328" s="1505" t="str" cm="1">
        <f t="array" aca="1" ref="H8328" ca="1">IF(I8328&lt;&gt;"",INDIRECT("'"&amp;I8328&amp;"'!"&amp;J8328),"")</f>
        <v/>
      </c>
      <c r="I8328" s="1510"/>
      <c r="J8328" s="1506"/>
      <c r="K8328" s="4"/>
    </row>
    <row r="8329" spans="1:11" ht="15">
      <c r="A8329">
        <v>8270</v>
      </c>
      <c r="B8329" s="21">
        <f>'Expenditures 16-24'!F367</f>
        <v>0</v>
      </c>
      <c r="D8329" s="4" t="s">
        <v>1519</v>
      </c>
      <c r="F8329" s="4"/>
      <c r="G8329" s="1" t="b">
        <f t="shared" ca="1" si="138"/>
        <v>1</v>
      </c>
      <c r="H8329" s="1505" cm="1">
        <f t="array" aca="1" ref="H8329" ca="1">IF(I8329&lt;&gt;"",INDIRECT("'"&amp;I8329&amp;"'!"&amp;J8329),"")</f>
        <v>0</v>
      </c>
      <c r="I8329" s="1510" t="s">
        <v>4998</v>
      </c>
      <c r="J8329" s="1506" t="s">
        <v>7215</v>
      </c>
      <c r="K8329" s="4"/>
    </row>
    <row r="8330" spans="1:11" ht="15">
      <c r="A8330">
        <v>8271</v>
      </c>
      <c r="B8330" s="21">
        <f>'Expenditures 16-24'!F368</f>
        <v>0</v>
      </c>
      <c r="D8330" s="4" t="s">
        <v>1519</v>
      </c>
      <c r="F8330" s="4"/>
      <c r="G8330" s="1" t="b">
        <f t="shared" ca="1" si="138"/>
        <v>1</v>
      </c>
      <c r="H8330" s="1505" cm="1">
        <f t="array" aca="1" ref="H8330" ca="1">IF(I8330&lt;&gt;"",INDIRECT("'"&amp;I8330&amp;"'!"&amp;J8330),"")</f>
        <v>0</v>
      </c>
      <c r="I8330" s="1510" t="s">
        <v>4998</v>
      </c>
      <c r="J8330" s="1506" t="s">
        <v>7216</v>
      </c>
      <c r="K8330" s="4"/>
    </row>
    <row r="8331" spans="1:11" ht="15">
      <c r="A8331">
        <v>8272</v>
      </c>
      <c r="B8331" s="21">
        <f>'Expenditures 16-24'!F371</f>
        <v>0</v>
      </c>
      <c r="D8331" s="4" t="s">
        <v>1519</v>
      </c>
      <c r="F8331" s="4"/>
      <c r="G8331" s="1" t="b">
        <f t="shared" ca="1" si="138"/>
        <v>1</v>
      </c>
      <c r="H8331" s="1505" cm="1">
        <f t="array" aca="1" ref="H8331" ca="1">IF(I8331&lt;&gt;"",INDIRECT("'"&amp;I8331&amp;"'!"&amp;J8331),"")</f>
        <v>0</v>
      </c>
      <c r="I8331" s="1510" t="s">
        <v>4998</v>
      </c>
      <c r="J8331" s="1506" t="s">
        <v>7217</v>
      </c>
      <c r="K8331" s="4"/>
    </row>
    <row r="8332" spans="1:11" ht="15">
      <c r="A8332">
        <v>8273</v>
      </c>
      <c r="B8332" s="21">
        <f>'Expenditures 16-24'!F372</f>
        <v>0</v>
      </c>
      <c r="D8332" s="4" t="s">
        <v>1519</v>
      </c>
      <c r="F8332" s="4"/>
      <c r="G8332" s="1" t="b">
        <f t="shared" ca="1" si="138"/>
        <v>1</v>
      </c>
      <c r="H8332" s="1505" cm="1">
        <f t="array" aca="1" ref="H8332" ca="1">IF(I8332&lt;&gt;"",INDIRECT("'"&amp;I8332&amp;"'!"&amp;J8332),"")</f>
        <v>0</v>
      </c>
      <c r="I8332" s="1510" t="s">
        <v>4998</v>
      </c>
      <c r="J8332" s="1506" t="s">
        <v>7218</v>
      </c>
      <c r="K8332" s="4"/>
    </row>
    <row r="8333" spans="1:11" ht="15">
      <c r="A8333">
        <v>8274</v>
      </c>
      <c r="B8333" s="21">
        <f>'Expenditures 16-24'!F374</f>
        <v>0</v>
      </c>
      <c r="D8333" s="4" t="s">
        <v>1519</v>
      </c>
      <c r="F8333" s="4"/>
      <c r="G8333" s="1" t="b">
        <f t="shared" ca="1" si="138"/>
        <v>1</v>
      </c>
      <c r="H8333" s="1505" cm="1">
        <f t="array" aca="1" ref="H8333" ca="1">IF(I8333&lt;&gt;"",INDIRECT("'"&amp;I8333&amp;"'!"&amp;J8333),"")</f>
        <v>0</v>
      </c>
      <c r="I8333" s="1510" t="s">
        <v>4998</v>
      </c>
      <c r="J8333" s="1506" t="s">
        <v>7219</v>
      </c>
      <c r="K8333" s="4"/>
    </row>
    <row r="8334" spans="1:11" ht="15">
      <c r="A8334">
        <v>8275</v>
      </c>
      <c r="B8334" s="21">
        <f>'Expenditures 16-24'!F375</f>
        <v>0</v>
      </c>
      <c r="D8334" s="4" t="s">
        <v>1519</v>
      </c>
      <c r="F8334" s="4"/>
      <c r="G8334" s="1" t="b">
        <f t="shared" ca="1" si="138"/>
        <v>1</v>
      </c>
      <c r="H8334" s="1505" cm="1">
        <f t="array" aca="1" ref="H8334" ca="1">IF(I8334&lt;&gt;"",INDIRECT("'"&amp;I8334&amp;"'!"&amp;J8334),"")</f>
        <v>0</v>
      </c>
      <c r="I8334" s="1510" t="s">
        <v>4998</v>
      </c>
      <c r="J8334" s="1506" t="s">
        <v>7220</v>
      </c>
      <c r="K8334" s="4"/>
    </row>
    <row r="8335" spans="1:11" ht="15">
      <c r="A8335">
        <v>8276</v>
      </c>
      <c r="B8335" s="21">
        <f>'Expenditures 16-24'!F376</f>
        <v>0</v>
      </c>
      <c r="D8335" s="4" t="s">
        <v>1519</v>
      </c>
      <c r="F8335" s="4"/>
      <c r="G8335" s="1" t="b">
        <f t="shared" ca="1" si="138"/>
        <v>1</v>
      </c>
      <c r="H8335" s="1505" cm="1">
        <f t="array" aca="1" ref="H8335" ca="1">IF(I8335&lt;&gt;"",INDIRECT("'"&amp;I8335&amp;"'!"&amp;J8335),"")</f>
        <v>0</v>
      </c>
      <c r="I8335" s="1510" t="s">
        <v>4998</v>
      </c>
      <c r="J8335" s="1506" t="s">
        <v>7221</v>
      </c>
      <c r="K8335" s="4"/>
    </row>
    <row r="8336" spans="1:11" ht="15">
      <c r="A8336">
        <v>8277</v>
      </c>
      <c r="B8336" s="21">
        <f>'Expenditures 16-24'!F377</f>
        <v>0</v>
      </c>
      <c r="D8336" s="4" t="s">
        <v>1519</v>
      </c>
      <c r="F8336" s="4"/>
      <c r="G8336" s="1" t="b">
        <f t="shared" ca="1" si="138"/>
        <v>1</v>
      </c>
      <c r="H8336" s="1505" cm="1">
        <f t="array" aca="1" ref="H8336" ca="1">IF(I8336&lt;&gt;"",INDIRECT("'"&amp;I8336&amp;"'!"&amp;J8336),"")</f>
        <v>0</v>
      </c>
      <c r="I8336" s="1510" t="s">
        <v>4998</v>
      </c>
      <c r="J8336" s="1506" t="s">
        <v>7222</v>
      </c>
      <c r="K8336" s="4"/>
    </row>
    <row r="8337" spans="1:11" ht="15">
      <c r="A8337">
        <v>8278</v>
      </c>
      <c r="B8337" s="21">
        <f>'Expenditures 16-24'!F378</f>
        <v>0</v>
      </c>
      <c r="D8337" s="4" t="s">
        <v>1519</v>
      </c>
      <c r="F8337" s="4"/>
      <c r="G8337" s="1" t="b">
        <f t="shared" ca="1" si="138"/>
        <v>1</v>
      </c>
      <c r="H8337" s="1505" cm="1">
        <f t="array" aca="1" ref="H8337" ca="1">IF(I8337&lt;&gt;"",INDIRECT("'"&amp;I8337&amp;"'!"&amp;J8337),"")</f>
        <v>0</v>
      </c>
      <c r="I8337" s="1510" t="s">
        <v>4998</v>
      </c>
      <c r="J8337" s="1506" t="s">
        <v>7223</v>
      </c>
      <c r="K8337" s="4"/>
    </row>
    <row r="8338" spans="1:11" ht="15">
      <c r="A8338">
        <v>8279</v>
      </c>
      <c r="B8338" s="21">
        <f>'Expenditures 16-24'!F380</f>
        <v>0</v>
      </c>
      <c r="D8338" s="4" t="s">
        <v>1519</v>
      </c>
      <c r="F8338" s="4"/>
      <c r="G8338" s="1" t="b">
        <f t="shared" ca="1" si="138"/>
        <v>1</v>
      </c>
      <c r="H8338" s="1505" cm="1">
        <f t="array" aca="1" ref="H8338" ca="1">IF(I8338&lt;&gt;"",INDIRECT("'"&amp;I8338&amp;"'!"&amp;J8338),"")</f>
        <v>0</v>
      </c>
      <c r="I8338" s="1510" t="s">
        <v>4998</v>
      </c>
      <c r="J8338" s="1506" t="s">
        <v>7224</v>
      </c>
      <c r="K8338" s="4"/>
    </row>
    <row r="8339" spans="1:11" ht="15">
      <c r="A8339">
        <v>8280</v>
      </c>
      <c r="B8339" s="21">
        <f>'Expenditures 16-24'!F381</f>
        <v>0</v>
      </c>
      <c r="D8339" s="4" t="s">
        <v>1519</v>
      </c>
      <c r="F8339" s="4"/>
      <c r="G8339" s="1" t="b">
        <f t="shared" ca="1" si="138"/>
        <v>1</v>
      </c>
      <c r="H8339" s="1505" cm="1">
        <f t="array" aca="1" ref="H8339" ca="1">IF(I8339&lt;&gt;"",INDIRECT("'"&amp;I8339&amp;"'!"&amp;J8339),"")</f>
        <v>0</v>
      </c>
      <c r="I8339" s="1510" t="s">
        <v>4998</v>
      </c>
      <c r="J8339" s="1506" t="s">
        <v>7225</v>
      </c>
      <c r="K8339" s="4"/>
    </row>
    <row r="8340" spans="1:11" ht="15">
      <c r="A8340">
        <v>8281</v>
      </c>
      <c r="B8340" s="21">
        <f>'Expenditures 16-24'!F382</f>
        <v>0</v>
      </c>
      <c r="D8340" s="4" t="s">
        <v>1519</v>
      </c>
      <c r="F8340" s="4"/>
      <c r="G8340" s="1" t="b">
        <f t="shared" ca="1" si="138"/>
        <v>1</v>
      </c>
      <c r="H8340" s="1505" cm="1">
        <f t="array" aca="1" ref="H8340" ca="1">IF(I8340&lt;&gt;"",INDIRECT("'"&amp;I8340&amp;"'!"&amp;J8340),"")</f>
        <v>0</v>
      </c>
      <c r="I8340" s="1510" t="s">
        <v>4998</v>
      </c>
      <c r="J8340" s="1506" t="s">
        <v>7226</v>
      </c>
      <c r="K8340" s="4"/>
    </row>
    <row r="8341" spans="1:11" ht="15">
      <c r="A8341">
        <v>8282</v>
      </c>
      <c r="B8341" s="21">
        <f>'Expenditures 16-24'!F383</f>
        <v>0</v>
      </c>
      <c r="D8341" s="4" t="s">
        <v>1519</v>
      </c>
      <c r="F8341" s="4"/>
      <c r="G8341" s="1" t="b">
        <f t="shared" ca="1" si="138"/>
        <v>1</v>
      </c>
      <c r="H8341" s="1505" cm="1">
        <f t="array" aca="1" ref="H8341" ca="1">IF(I8341&lt;&gt;"",INDIRECT("'"&amp;I8341&amp;"'!"&amp;J8341),"")</f>
        <v>0</v>
      </c>
      <c r="I8341" s="1510" t="s">
        <v>4998</v>
      </c>
      <c r="J8341" s="1506" t="s">
        <v>7227</v>
      </c>
      <c r="K8341" s="4"/>
    </row>
    <row r="8342" spans="1:11" ht="15">
      <c r="A8342">
        <v>8283</v>
      </c>
      <c r="B8342" s="21">
        <f>'Expenditures 16-24'!F384</f>
        <v>0</v>
      </c>
      <c r="D8342" s="4" t="s">
        <v>1519</v>
      </c>
      <c r="F8342" s="4"/>
      <c r="G8342" s="1" t="b">
        <f t="shared" ca="1" si="138"/>
        <v>1</v>
      </c>
      <c r="H8342" s="1505" cm="1">
        <f t="array" aca="1" ref="H8342" ca="1">IF(I8342&lt;&gt;"",INDIRECT("'"&amp;I8342&amp;"'!"&amp;J8342),"")</f>
        <v>0</v>
      </c>
      <c r="I8342" s="1510" t="s">
        <v>4998</v>
      </c>
      <c r="J8342" s="1506" t="s">
        <v>7228</v>
      </c>
      <c r="K8342" s="4"/>
    </row>
    <row r="8343" spans="1:11" ht="15">
      <c r="A8343">
        <v>8284</v>
      </c>
      <c r="B8343" s="21">
        <f>'Expenditures 16-24'!F385</f>
        <v>0</v>
      </c>
      <c r="D8343" s="4" t="s">
        <v>1519</v>
      </c>
      <c r="F8343" s="4"/>
      <c r="G8343" s="1" t="b">
        <f t="shared" ca="1" si="138"/>
        <v>1</v>
      </c>
      <c r="H8343" s="1505" cm="1">
        <f t="array" aca="1" ref="H8343" ca="1">IF(I8343&lt;&gt;"",INDIRECT("'"&amp;I8343&amp;"'!"&amp;J8343),"")</f>
        <v>0</v>
      </c>
      <c r="I8343" s="1510" t="s">
        <v>4998</v>
      </c>
      <c r="J8343" s="1506" t="s">
        <v>7229</v>
      </c>
      <c r="K8343" s="4"/>
    </row>
    <row r="8344" spans="1:11" ht="15">
      <c r="A8344">
        <v>8285</v>
      </c>
      <c r="B8344" s="21">
        <f>'Expenditures 16-24'!F386</f>
        <v>0</v>
      </c>
      <c r="D8344" s="4" t="s">
        <v>1519</v>
      </c>
      <c r="F8344" s="4"/>
      <c r="G8344" s="1" t="b">
        <f t="shared" ca="1" si="138"/>
        <v>1</v>
      </c>
      <c r="H8344" s="1505" cm="1">
        <f t="array" aca="1" ref="H8344" ca="1">IF(I8344&lt;&gt;"",INDIRECT("'"&amp;I8344&amp;"'!"&amp;J8344),"")</f>
        <v>0</v>
      </c>
      <c r="I8344" s="1510" t="s">
        <v>4998</v>
      </c>
      <c r="J8344" s="1506" t="s">
        <v>7230</v>
      </c>
      <c r="K8344" s="4"/>
    </row>
    <row r="8345" spans="1:11" ht="15">
      <c r="A8345">
        <v>8286</v>
      </c>
      <c r="B8345" s="21">
        <f>'Expenditures 16-24'!F387</f>
        <v>0</v>
      </c>
      <c r="D8345" s="4" t="s">
        <v>1519</v>
      </c>
      <c r="F8345" s="4"/>
      <c r="G8345" s="1" t="b">
        <f t="shared" ca="1" si="138"/>
        <v>1</v>
      </c>
      <c r="H8345" s="1505" cm="1">
        <f t="array" aca="1" ref="H8345" ca="1">IF(I8345&lt;&gt;"",INDIRECT("'"&amp;I8345&amp;"'!"&amp;J8345),"")</f>
        <v>0</v>
      </c>
      <c r="I8345" s="1510" t="s">
        <v>4998</v>
      </c>
      <c r="J8345" s="1506" t="s">
        <v>7231</v>
      </c>
      <c r="K8345" s="4"/>
    </row>
    <row r="8346" spans="1:11" ht="15">
      <c r="A8346">
        <v>8287</v>
      </c>
      <c r="B8346" s="21">
        <f>'Expenditures 16-24'!F388</f>
        <v>0</v>
      </c>
      <c r="D8346" s="4" t="s">
        <v>1519</v>
      </c>
      <c r="F8346" s="4"/>
      <c r="G8346" s="1" t="b">
        <f t="shared" ca="1" si="138"/>
        <v>1</v>
      </c>
      <c r="H8346" s="1505" cm="1">
        <f t="array" aca="1" ref="H8346" ca="1">IF(I8346&lt;&gt;"",INDIRECT("'"&amp;I8346&amp;"'!"&amp;J8346),"")</f>
        <v>0</v>
      </c>
      <c r="I8346" s="1510" t="s">
        <v>4998</v>
      </c>
      <c r="J8346" s="1506" t="s">
        <v>7232</v>
      </c>
      <c r="K8346" s="4"/>
    </row>
    <row r="8347" spans="1:11" ht="15">
      <c r="A8347">
        <v>8288</v>
      </c>
      <c r="B8347" s="21">
        <f>'Expenditures 16-24'!F369</f>
        <v>0</v>
      </c>
      <c r="D8347" s="4" t="s">
        <v>1519</v>
      </c>
      <c r="F8347" s="4"/>
      <c r="G8347" s="1" t="b">
        <f t="shared" ca="1" si="138"/>
        <v>1</v>
      </c>
      <c r="H8347" s="1505" cm="1">
        <f t="array" aca="1" ref="H8347" ca="1">IF(I8347&lt;&gt;"",INDIRECT("'"&amp;I8347&amp;"'!"&amp;J8347),"")</f>
        <v>0</v>
      </c>
      <c r="I8347" s="1510" t="s">
        <v>4998</v>
      </c>
      <c r="J8347" s="1506" t="s">
        <v>7233</v>
      </c>
      <c r="K8347" s="4"/>
    </row>
    <row r="8348" spans="1:11" ht="15">
      <c r="A8348">
        <v>8289</v>
      </c>
      <c r="B8348" s="21">
        <f>'Expenditures 16-24'!G316</f>
        <v>0</v>
      </c>
      <c r="D8348" s="4" t="s">
        <v>1519</v>
      </c>
      <c r="F8348" s="4"/>
      <c r="G8348" s="1" t="b">
        <f t="shared" ca="1" si="138"/>
        <v>1</v>
      </c>
      <c r="H8348" s="1505" cm="1">
        <f t="array" aca="1" ref="H8348" ca="1">IF(I8348&lt;&gt;"",INDIRECT("'"&amp;I8348&amp;"'!"&amp;J8348),"")</f>
        <v>0</v>
      </c>
      <c r="I8348" s="1510" t="s">
        <v>4998</v>
      </c>
      <c r="J8348" s="1506" t="s">
        <v>7234</v>
      </c>
      <c r="K8348" s="4"/>
    </row>
    <row r="8349" spans="1:11" ht="15">
      <c r="A8349">
        <v>8290</v>
      </c>
      <c r="B8349" s="21">
        <f>'Expenditures 16-24'!G318</f>
        <v>0</v>
      </c>
      <c r="D8349" s="4" t="s">
        <v>1519</v>
      </c>
      <c r="F8349" s="4"/>
      <c r="G8349" s="1" t="b">
        <f t="shared" ca="1" si="138"/>
        <v>1</v>
      </c>
      <c r="H8349" s="1505" cm="1">
        <f t="array" aca="1" ref="H8349" ca="1">IF(I8349&lt;&gt;"",INDIRECT("'"&amp;I8349&amp;"'!"&amp;J8349),"")</f>
        <v>0</v>
      </c>
      <c r="I8349" s="1510" t="s">
        <v>4998</v>
      </c>
      <c r="J8349" s="1506" t="s">
        <v>7235</v>
      </c>
      <c r="K8349" s="4"/>
    </row>
    <row r="8350" spans="1:11" ht="15">
      <c r="A8350">
        <v>8291</v>
      </c>
      <c r="B8350" s="21">
        <f>'Expenditures 16-24'!G319</f>
        <v>0</v>
      </c>
      <c r="D8350" s="4" t="s">
        <v>1519</v>
      </c>
      <c r="F8350" s="4"/>
      <c r="G8350" s="1" t="b">
        <f t="shared" ca="1" si="138"/>
        <v>1</v>
      </c>
      <c r="H8350" s="1505" cm="1">
        <f t="array" aca="1" ref="H8350" ca="1">IF(I8350&lt;&gt;"",INDIRECT("'"&amp;I8350&amp;"'!"&amp;J8350),"")</f>
        <v>0</v>
      </c>
      <c r="I8350" s="1510" t="s">
        <v>4998</v>
      </c>
      <c r="J8350" s="1506" t="s">
        <v>7236</v>
      </c>
      <c r="K8350" s="4"/>
    </row>
    <row r="8351" spans="1:11" ht="15">
      <c r="A8351">
        <v>8292</v>
      </c>
      <c r="B8351" s="21">
        <f>'Expenditures 16-24'!G320</f>
        <v>0</v>
      </c>
      <c r="D8351" s="4" t="s">
        <v>1519</v>
      </c>
      <c r="F8351" s="4"/>
      <c r="G8351" s="1" t="b">
        <f t="shared" ca="1" si="138"/>
        <v>1</v>
      </c>
      <c r="H8351" s="1505" cm="1">
        <f t="array" aca="1" ref="H8351" ca="1">IF(I8351&lt;&gt;"",INDIRECT("'"&amp;I8351&amp;"'!"&amp;J8351),"")</f>
        <v>0</v>
      </c>
      <c r="I8351" s="1510" t="s">
        <v>4998</v>
      </c>
      <c r="J8351" s="1506" t="s">
        <v>7237</v>
      </c>
      <c r="K8351" s="4"/>
    </row>
    <row r="8352" spans="1:11" ht="15">
      <c r="A8352">
        <v>8293</v>
      </c>
      <c r="B8352" s="21">
        <f>'Expenditures 16-24'!G321</f>
        <v>0</v>
      </c>
      <c r="D8352" s="4" t="s">
        <v>1519</v>
      </c>
      <c r="F8352" s="4"/>
      <c r="G8352" s="1" t="b">
        <f t="shared" ref="G8352:G8415" ca="1" si="139">H8352=B8352</f>
        <v>1</v>
      </c>
      <c r="H8352" s="1505" cm="1">
        <f t="array" aca="1" ref="H8352" ca="1">IF(I8352&lt;&gt;"",INDIRECT("'"&amp;I8352&amp;"'!"&amp;J8352),"")</f>
        <v>0</v>
      </c>
      <c r="I8352" s="1510" t="s">
        <v>4998</v>
      </c>
      <c r="J8352" s="1506" t="s">
        <v>7238</v>
      </c>
      <c r="K8352" s="4"/>
    </row>
    <row r="8353" spans="1:11" ht="15">
      <c r="A8353">
        <v>8294</v>
      </c>
      <c r="B8353" s="21">
        <f>'Expenditures 16-24'!G322</f>
        <v>0</v>
      </c>
      <c r="D8353" s="4" t="s">
        <v>1519</v>
      </c>
      <c r="F8353" s="4"/>
      <c r="G8353" s="1" t="b">
        <f t="shared" ca="1" si="139"/>
        <v>1</v>
      </c>
      <c r="H8353" s="1505" cm="1">
        <f t="array" aca="1" ref="H8353" ca="1">IF(I8353&lt;&gt;"",INDIRECT("'"&amp;I8353&amp;"'!"&amp;J8353),"")</f>
        <v>0</v>
      </c>
      <c r="I8353" s="1510" t="s">
        <v>4998</v>
      </c>
      <c r="J8353" s="1506" t="s">
        <v>7239</v>
      </c>
      <c r="K8353" s="4"/>
    </row>
    <row r="8354" spans="1:11" ht="15">
      <c r="A8354">
        <v>8295</v>
      </c>
      <c r="B8354" s="21">
        <f>'Expenditures 16-24'!G323</f>
        <v>0</v>
      </c>
      <c r="D8354" s="4" t="s">
        <v>1519</v>
      </c>
      <c r="F8354" s="4"/>
      <c r="G8354" s="1" t="b">
        <f t="shared" ca="1" si="139"/>
        <v>1</v>
      </c>
      <c r="H8354" s="1505" cm="1">
        <f t="array" aca="1" ref="H8354" ca="1">IF(I8354&lt;&gt;"",INDIRECT("'"&amp;I8354&amp;"'!"&amp;J8354),"")</f>
        <v>0</v>
      </c>
      <c r="I8354" s="1510" t="s">
        <v>4998</v>
      </c>
      <c r="J8354" s="1506" t="s">
        <v>7240</v>
      </c>
      <c r="K8354" s="4"/>
    </row>
    <row r="8355" spans="1:11" ht="15">
      <c r="A8355">
        <v>8296</v>
      </c>
      <c r="B8355" s="21">
        <f>'Expenditures 16-24'!G324</f>
        <v>0</v>
      </c>
      <c r="D8355" s="4" t="s">
        <v>1519</v>
      </c>
      <c r="F8355" s="4"/>
      <c r="G8355" s="1" t="b">
        <f t="shared" ca="1" si="139"/>
        <v>1</v>
      </c>
      <c r="H8355" s="1505" cm="1">
        <f t="array" aca="1" ref="H8355" ca="1">IF(I8355&lt;&gt;"",INDIRECT("'"&amp;I8355&amp;"'!"&amp;J8355),"")</f>
        <v>0</v>
      </c>
      <c r="I8355" s="1510" t="s">
        <v>4998</v>
      </c>
      <c r="J8355" s="1506" t="s">
        <v>7241</v>
      </c>
      <c r="K8355" s="4"/>
    </row>
    <row r="8356" spans="1:11" ht="15">
      <c r="A8356">
        <v>8297</v>
      </c>
      <c r="B8356" s="21">
        <f>'Expenditures 16-24'!G325</f>
        <v>0</v>
      </c>
      <c r="D8356" s="4" t="s">
        <v>1519</v>
      </c>
      <c r="F8356" s="4"/>
      <c r="G8356" s="1" t="b">
        <f t="shared" ca="1" si="139"/>
        <v>1</v>
      </c>
      <c r="H8356" s="1505" cm="1">
        <f t="array" aca="1" ref="H8356" ca="1">IF(I8356&lt;&gt;"",INDIRECT("'"&amp;I8356&amp;"'!"&amp;J8356),"")</f>
        <v>0</v>
      </c>
      <c r="I8356" s="1510" t="s">
        <v>4998</v>
      </c>
      <c r="J8356" s="1506" t="s">
        <v>7242</v>
      </c>
      <c r="K8356" s="4"/>
    </row>
    <row r="8357" spans="1:11" ht="15">
      <c r="A8357">
        <v>8298</v>
      </c>
      <c r="B8357" s="21">
        <f>'Expenditures 16-24'!G326</f>
        <v>0</v>
      </c>
      <c r="D8357" s="4" t="s">
        <v>1519</v>
      </c>
      <c r="F8357" s="4"/>
      <c r="G8357" s="1" t="b">
        <f t="shared" ca="1" si="139"/>
        <v>1</v>
      </c>
      <c r="H8357" s="1505" cm="1">
        <f t="array" aca="1" ref="H8357" ca="1">IF(I8357&lt;&gt;"",INDIRECT("'"&amp;I8357&amp;"'!"&amp;J8357),"")</f>
        <v>0</v>
      </c>
      <c r="I8357" s="1510" t="s">
        <v>4998</v>
      </c>
      <c r="J8357" s="1506" t="s">
        <v>7243</v>
      </c>
      <c r="K8357" s="4"/>
    </row>
    <row r="8358" spans="1:11" ht="15">
      <c r="A8358">
        <v>8299</v>
      </c>
      <c r="B8358" s="21">
        <f>'Expenditures 16-24'!G327</f>
        <v>0</v>
      </c>
      <c r="D8358" s="4" t="s">
        <v>1519</v>
      </c>
      <c r="F8358" s="4"/>
      <c r="G8358" s="1" t="b">
        <f t="shared" ca="1" si="139"/>
        <v>1</v>
      </c>
      <c r="H8358" s="1505" cm="1">
        <f t="array" aca="1" ref="H8358" ca="1">IF(I8358&lt;&gt;"",INDIRECT("'"&amp;I8358&amp;"'!"&amp;J8358),"")</f>
        <v>0</v>
      </c>
      <c r="I8358" s="1510" t="s">
        <v>4998</v>
      </c>
      <c r="J8358" s="1506" t="s">
        <v>7244</v>
      </c>
      <c r="K8358" s="4"/>
    </row>
    <row r="8359" spans="1:11" ht="15">
      <c r="A8359">
        <v>8300</v>
      </c>
      <c r="B8359" s="21">
        <f>'Expenditures 16-24'!G328</f>
        <v>0</v>
      </c>
      <c r="D8359" s="4" t="s">
        <v>1519</v>
      </c>
      <c r="F8359" s="4"/>
      <c r="G8359" s="1" t="b">
        <f t="shared" ca="1" si="139"/>
        <v>1</v>
      </c>
      <c r="H8359" s="1505" cm="1">
        <f t="array" aca="1" ref="H8359" ca="1">IF(I8359&lt;&gt;"",INDIRECT("'"&amp;I8359&amp;"'!"&amp;J8359),"")</f>
        <v>0</v>
      </c>
      <c r="I8359" s="1510" t="s">
        <v>4998</v>
      </c>
      <c r="J8359" s="1506" t="s">
        <v>7245</v>
      </c>
      <c r="K8359" s="4"/>
    </row>
    <row r="8360" spans="1:11" ht="15">
      <c r="A8360">
        <v>8301</v>
      </c>
      <c r="B8360" s="21">
        <f>'Expenditures 16-24'!G329</f>
        <v>0</v>
      </c>
      <c r="D8360" s="4" t="s">
        <v>1519</v>
      </c>
      <c r="F8360" s="4"/>
      <c r="G8360" s="1" t="b">
        <f t="shared" ca="1" si="139"/>
        <v>1</v>
      </c>
      <c r="H8360" s="1505" cm="1">
        <f t="array" aca="1" ref="H8360" ca="1">IF(I8360&lt;&gt;"",INDIRECT("'"&amp;I8360&amp;"'!"&amp;J8360),"")</f>
        <v>0</v>
      </c>
      <c r="I8360" s="1510" t="s">
        <v>4998</v>
      </c>
      <c r="J8360" s="1506" t="s">
        <v>7246</v>
      </c>
      <c r="K8360" s="4"/>
    </row>
    <row r="8361" spans="1:11" ht="15">
      <c r="A8361">
        <v>8302</v>
      </c>
      <c r="B8361" s="21">
        <f>'Expenditures 16-24'!G330</f>
        <v>0</v>
      </c>
      <c r="D8361" s="4" t="s">
        <v>1519</v>
      </c>
      <c r="F8361" s="4"/>
      <c r="G8361" s="1" t="b">
        <f t="shared" ca="1" si="139"/>
        <v>1</v>
      </c>
      <c r="H8361" s="1505" cm="1">
        <f t="array" aca="1" ref="H8361" ca="1">IF(I8361&lt;&gt;"",INDIRECT("'"&amp;I8361&amp;"'!"&amp;J8361),"")</f>
        <v>0</v>
      </c>
      <c r="I8361" s="1510" t="s">
        <v>4998</v>
      </c>
      <c r="J8361" s="1506" t="s">
        <v>7247</v>
      </c>
      <c r="K8361" s="4"/>
    </row>
    <row r="8362" spans="1:11" ht="15">
      <c r="A8362">
        <v>8303</v>
      </c>
      <c r="B8362" s="21">
        <f>'Expenditures 16-24'!G344</f>
        <v>0</v>
      </c>
      <c r="D8362" s="4" t="s">
        <v>1519</v>
      </c>
      <c r="F8362" s="4"/>
      <c r="G8362" s="1" t="b">
        <f t="shared" ca="1" si="139"/>
        <v>1</v>
      </c>
      <c r="H8362" s="1505" cm="1">
        <f t="array" aca="1" ref="H8362" ca="1">IF(I8362&lt;&gt;"",INDIRECT("'"&amp;I8362&amp;"'!"&amp;J8362),"")</f>
        <v>0</v>
      </c>
      <c r="I8362" s="1510" t="s">
        <v>4998</v>
      </c>
      <c r="J8362" s="1506" t="s">
        <v>7248</v>
      </c>
      <c r="K8362" s="4"/>
    </row>
    <row r="8363" spans="1:11" ht="15">
      <c r="A8363">
        <v>8304</v>
      </c>
      <c r="B8363" s="21">
        <f>'Expenditures 16-24'!G347</f>
        <v>0</v>
      </c>
      <c r="D8363" s="4" t="s">
        <v>1519</v>
      </c>
      <c r="F8363" s="4"/>
      <c r="G8363" s="1" t="b">
        <f t="shared" ca="1" si="139"/>
        <v>1</v>
      </c>
      <c r="H8363" s="1505" cm="1">
        <f t="array" aca="1" ref="H8363" ca="1">IF(I8363&lt;&gt;"",INDIRECT("'"&amp;I8363&amp;"'!"&amp;J8363),"")</f>
        <v>0</v>
      </c>
      <c r="I8363" s="1510" t="s">
        <v>4998</v>
      </c>
      <c r="J8363" s="1506" t="s">
        <v>7249</v>
      </c>
      <c r="K8363" s="4"/>
    </row>
    <row r="8364" spans="1:11" ht="15">
      <c r="A8364">
        <v>8305</v>
      </c>
      <c r="B8364" s="21">
        <f>'Expenditures 16-24'!G348</f>
        <v>0</v>
      </c>
      <c r="D8364" s="4" t="s">
        <v>1519</v>
      </c>
      <c r="F8364" s="4"/>
      <c r="G8364" s="1" t="b">
        <f t="shared" ca="1" si="139"/>
        <v>1</v>
      </c>
      <c r="H8364" s="1505" cm="1">
        <f t="array" aca="1" ref="H8364" ca="1">IF(I8364&lt;&gt;"",INDIRECT("'"&amp;I8364&amp;"'!"&amp;J8364),"")</f>
        <v>0</v>
      </c>
      <c r="I8364" s="1510" t="s">
        <v>4998</v>
      </c>
      <c r="J8364" s="1506" t="s">
        <v>7250</v>
      </c>
      <c r="K8364" s="4"/>
    </row>
    <row r="8365" spans="1:11" ht="15">
      <c r="A8365">
        <v>8306</v>
      </c>
      <c r="B8365" s="21">
        <f>'Expenditures 16-24'!G349</f>
        <v>0</v>
      </c>
      <c r="D8365" s="4" t="s">
        <v>1519</v>
      </c>
      <c r="F8365" s="4"/>
      <c r="G8365" s="1" t="b">
        <f t="shared" ca="1" si="139"/>
        <v>1</v>
      </c>
      <c r="H8365" s="1505" cm="1">
        <f t="array" aca="1" ref="H8365" ca="1">IF(I8365&lt;&gt;"",INDIRECT("'"&amp;I8365&amp;"'!"&amp;J8365),"")</f>
        <v>0</v>
      </c>
      <c r="I8365" s="1510" t="s">
        <v>4998</v>
      </c>
      <c r="J8365" s="1506" t="s">
        <v>7251</v>
      </c>
      <c r="K8365" s="4"/>
    </row>
    <row r="8366" spans="1:11" ht="15">
      <c r="A8366">
        <v>8307</v>
      </c>
      <c r="B8366" s="21">
        <f>'Expenditures 16-24'!G350</f>
        <v>0</v>
      </c>
      <c r="D8366" s="4" t="s">
        <v>1519</v>
      </c>
      <c r="F8366" s="4"/>
      <c r="G8366" s="1" t="b">
        <f t="shared" ca="1" si="139"/>
        <v>1</v>
      </c>
      <c r="H8366" s="1505" cm="1">
        <f t="array" aca="1" ref="H8366" ca="1">IF(I8366&lt;&gt;"",INDIRECT("'"&amp;I8366&amp;"'!"&amp;J8366),"")</f>
        <v>0</v>
      </c>
      <c r="I8366" s="1510" t="s">
        <v>4998</v>
      </c>
      <c r="J8366" s="1506" t="s">
        <v>7252</v>
      </c>
      <c r="K8366" s="4"/>
    </row>
    <row r="8367" spans="1:11" ht="15">
      <c r="A8367">
        <v>8308</v>
      </c>
      <c r="B8367" s="21">
        <f>'Expenditures 16-24'!G351</f>
        <v>0</v>
      </c>
      <c r="D8367" s="4" t="s">
        <v>1519</v>
      </c>
      <c r="F8367" s="4"/>
      <c r="G8367" s="1" t="b">
        <f t="shared" ca="1" si="139"/>
        <v>1</v>
      </c>
      <c r="H8367" s="1505" cm="1">
        <f t="array" aca="1" ref="H8367" ca="1">IF(I8367&lt;&gt;"",INDIRECT("'"&amp;I8367&amp;"'!"&amp;J8367),"")</f>
        <v>0</v>
      </c>
      <c r="I8367" s="1510" t="s">
        <v>4998</v>
      </c>
      <c r="J8367" s="1506" t="s">
        <v>7253</v>
      </c>
      <c r="K8367" s="4"/>
    </row>
    <row r="8368" spans="1:11" ht="15">
      <c r="A8368">
        <v>8309</v>
      </c>
      <c r="B8368" s="21">
        <f>'Expenditures 16-24'!G352</f>
        <v>0</v>
      </c>
      <c r="D8368" s="4" t="s">
        <v>1519</v>
      </c>
      <c r="F8368" s="4"/>
      <c r="G8368" s="1" t="b">
        <f t="shared" ca="1" si="139"/>
        <v>1</v>
      </c>
      <c r="H8368" s="1505" cm="1">
        <f t="array" aca="1" ref="H8368" ca="1">IF(I8368&lt;&gt;"",INDIRECT("'"&amp;I8368&amp;"'!"&amp;J8368),"")</f>
        <v>0</v>
      </c>
      <c r="I8368" s="1510" t="s">
        <v>4998</v>
      </c>
      <c r="J8368" s="1506" t="s">
        <v>7254</v>
      </c>
      <c r="K8368" s="4"/>
    </row>
    <row r="8369" spans="1:11" ht="15">
      <c r="A8369">
        <v>8310</v>
      </c>
      <c r="B8369" s="21">
        <f>'Expenditures 16-24'!G353</f>
        <v>0</v>
      </c>
      <c r="D8369" s="4" t="s">
        <v>1519</v>
      </c>
      <c r="F8369" s="4"/>
      <c r="G8369" s="1" t="b">
        <f t="shared" ca="1" si="139"/>
        <v>1</v>
      </c>
      <c r="H8369" s="1505" cm="1">
        <f t="array" aca="1" ref="H8369" ca="1">IF(I8369&lt;&gt;"",INDIRECT("'"&amp;I8369&amp;"'!"&amp;J8369),"")</f>
        <v>0</v>
      </c>
      <c r="I8369" s="1510" t="s">
        <v>4998</v>
      </c>
      <c r="J8369" s="1506" t="s">
        <v>7255</v>
      </c>
      <c r="K8369" s="4"/>
    </row>
    <row r="8370" spans="1:11" ht="15">
      <c r="A8370">
        <v>8311</v>
      </c>
      <c r="B8370" s="21">
        <f>'Expenditures 16-24'!G355</f>
        <v>0</v>
      </c>
      <c r="D8370" s="4" t="s">
        <v>1519</v>
      </c>
      <c r="F8370" s="4"/>
      <c r="G8370" s="1" t="b">
        <f t="shared" ca="1" si="139"/>
        <v>1</v>
      </c>
      <c r="H8370" s="1505" cm="1">
        <f t="array" aca="1" ref="H8370" ca="1">IF(I8370&lt;&gt;"",INDIRECT("'"&amp;I8370&amp;"'!"&amp;J8370),"")</f>
        <v>0</v>
      </c>
      <c r="I8370" s="1510" t="s">
        <v>4998</v>
      </c>
      <c r="J8370" s="1506" t="s">
        <v>7256</v>
      </c>
      <c r="K8370" s="4"/>
    </row>
    <row r="8371" spans="1:11" ht="15">
      <c r="A8371">
        <v>8312</v>
      </c>
      <c r="B8371" s="21">
        <f>'Expenditures 16-24'!G356</f>
        <v>0</v>
      </c>
      <c r="D8371" s="4" t="s">
        <v>1519</v>
      </c>
      <c r="F8371" s="4"/>
      <c r="G8371" s="1" t="b">
        <f t="shared" ca="1" si="139"/>
        <v>1</v>
      </c>
      <c r="H8371" s="1505" cm="1">
        <f t="array" aca="1" ref="H8371" ca="1">IF(I8371&lt;&gt;"",INDIRECT("'"&amp;I8371&amp;"'!"&amp;J8371),"")</f>
        <v>0</v>
      </c>
      <c r="I8371" s="1510" t="s">
        <v>4998</v>
      </c>
      <c r="J8371" s="1506" t="s">
        <v>7257</v>
      </c>
      <c r="K8371" s="4"/>
    </row>
    <row r="8372" spans="1:11" ht="15">
      <c r="A8372">
        <v>8313</v>
      </c>
      <c r="B8372" s="21">
        <f>'Expenditures 16-24'!G357</f>
        <v>0</v>
      </c>
      <c r="D8372" s="4" t="s">
        <v>1519</v>
      </c>
      <c r="F8372" s="4"/>
      <c r="G8372" s="1" t="b">
        <f t="shared" ca="1" si="139"/>
        <v>1</v>
      </c>
      <c r="H8372" s="1505" cm="1">
        <f t="array" aca="1" ref="H8372" ca="1">IF(I8372&lt;&gt;"",INDIRECT("'"&amp;I8372&amp;"'!"&amp;J8372),"")</f>
        <v>0</v>
      </c>
      <c r="I8372" s="1510" t="s">
        <v>4998</v>
      </c>
      <c r="J8372" s="1506" t="s">
        <v>7258</v>
      </c>
      <c r="K8372" s="4"/>
    </row>
    <row r="8373" spans="1:11" ht="15">
      <c r="A8373">
        <v>8314</v>
      </c>
      <c r="B8373" s="21">
        <f>'Expenditures 16-24'!G358</f>
        <v>0</v>
      </c>
      <c r="D8373" s="4" t="s">
        <v>1519</v>
      </c>
      <c r="F8373" s="4"/>
      <c r="G8373" s="1" t="b">
        <f t="shared" ca="1" si="139"/>
        <v>1</v>
      </c>
      <c r="H8373" s="1505" cm="1">
        <f t="array" aca="1" ref="H8373" ca="1">IF(I8373&lt;&gt;"",INDIRECT("'"&amp;I8373&amp;"'!"&amp;J8373),"")</f>
        <v>0</v>
      </c>
      <c r="I8373" s="1510" t="s">
        <v>4998</v>
      </c>
      <c r="J8373" s="1506" t="s">
        <v>7259</v>
      </c>
      <c r="K8373" s="4"/>
    </row>
    <row r="8374" spans="1:11" ht="15">
      <c r="A8374">
        <v>8315</v>
      </c>
      <c r="B8374" s="21">
        <f>'Expenditures 16-24'!G360</f>
        <v>0</v>
      </c>
      <c r="D8374" s="4" t="s">
        <v>1519</v>
      </c>
      <c r="F8374" s="4"/>
      <c r="G8374" s="1" t="b">
        <f t="shared" ca="1" si="139"/>
        <v>1</v>
      </c>
      <c r="H8374" s="1505" cm="1">
        <f t="array" aca="1" ref="H8374" ca="1">IF(I8374&lt;&gt;"",INDIRECT("'"&amp;I8374&amp;"'!"&amp;J8374),"")</f>
        <v>0</v>
      </c>
      <c r="I8374" s="1510" t="s">
        <v>4998</v>
      </c>
      <c r="J8374" s="1506" t="s">
        <v>7260</v>
      </c>
      <c r="K8374" s="4"/>
    </row>
    <row r="8375" spans="1:11" ht="15">
      <c r="A8375">
        <v>8316</v>
      </c>
      <c r="B8375" s="21">
        <f>'Expenditures 16-24'!G361</f>
        <v>0</v>
      </c>
      <c r="D8375" s="4" t="s">
        <v>1519</v>
      </c>
      <c r="F8375" s="4"/>
      <c r="G8375" s="1" t="b">
        <f t="shared" ca="1" si="139"/>
        <v>1</v>
      </c>
      <c r="H8375" s="1505" cm="1">
        <f t="array" aca="1" ref="H8375" ca="1">IF(I8375&lt;&gt;"",INDIRECT("'"&amp;I8375&amp;"'!"&amp;J8375),"")</f>
        <v>0</v>
      </c>
      <c r="I8375" s="1510" t="s">
        <v>4998</v>
      </c>
      <c r="J8375" s="1506" t="s">
        <v>7261</v>
      </c>
      <c r="K8375" s="4"/>
    </row>
    <row r="8376" spans="1:11" ht="15">
      <c r="A8376">
        <v>8317</v>
      </c>
      <c r="B8376" s="21">
        <f>'Expenditures 16-24'!G362</f>
        <v>0</v>
      </c>
      <c r="D8376" s="4" t="s">
        <v>1519</v>
      </c>
      <c r="F8376" s="4"/>
      <c r="G8376" s="1" t="b">
        <f t="shared" ca="1" si="139"/>
        <v>1</v>
      </c>
      <c r="H8376" s="1505" cm="1">
        <f t="array" aca="1" ref="H8376" ca="1">IF(I8376&lt;&gt;"",INDIRECT("'"&amp;I8376&amp;"'!"&amp;J8376),"")</f>
        <v>0</v>
      </c>
      <c r="I8376" s="1510" t="s">
        <v>4998</v>
      </c>
      <c r="J8376" s="1506" t="s">
        <v>7262</v>
      </c>
      <c r="K8376" s="4"/>
    </row>
    <row r="8377" spans="1:11" ht="15">
      <c r="A8377" s="5">
        <v>8318</v>
      </c>
      <c r="D8377" s="4" t="s">
        <v>1519</v>
      </c>
      <c r="F8377" s="4" t="s">
        <v>4914</v>
      </c>
      <c r="G8377" s="1" t="b">
        <f t="shared" ca="1" si="139"/>
        <v>1</v>
      </c>
      <c r="H8377" s="1505" t="str" cm="1">
        <f t="array" aca="1" ref="H8377" ca="1">IF(I8377&lt;&gt;"",INDIRECT("'"&amp;I8377&amp;"'!"&amp;J8377),"")</f>
        <v/>
      </c>
      <c r="I8377" s="1510"/>
      <c r="J8377" s="1506"/>
      <c r="K8377" s="4"/>
    </row>
    <row r="8378" spans="1:11" ht="15">
      <c r="A8378" s="5">
        <v>8319</v>
      </c>
      <c r="D8378" s="4" t="s">
        <v>1519</v>
      </c>
      <c r="F8378" s="4" t="s">
        <v>4914</v>
      </c>
      <c r="G8378" s="1" t="b">
        <f t="shared" ca="1" si="139"/>
        <v>1</v>
      </c>
      <c r="H8378" s="1505" t="str" cm="1">
        <f t="array" aca="1" ref="H8378" ca="1">IF(I8378&lt;&gt;"",INDIRECT("'"&amp;I8378&amp;"'!"&amp;J8378),"")</f>
        <v/>
      </c>
      <c r="I8378" s="1510"/>
      <c r="J8378" s="1506"/>
      <c r="K8378" s="4"/>
    </row>
    <row r="8379" spans="1:11" ht="15">
      <c r="A8379">
        <v>8320</v>
      </c>
      <c r="B8379" s="21">
        <f>'Expenditures 16-24'!G367</f>
        <v>0</v>
      </c>
      <c r="D8379" s="4" t="s">
        <v>1519</v>
      </c>
      <c r="F8379" s="4"/>
      <c r="G8379" s="1" t="b">
        <f t="shared" ca="1" si="139"/>
        <v>1</v>
      </c>
      <c r="H8379" s="1505" cm="1">
        <f t="array" aca="1" ref="H8379" ca="1">IF(I8379&lt;&gt;"",INDIRECT("'"&amp;I8379&amp;"'!"&amp;J8379),"")</f>
        <v>0</v>
      </c>
      <c r="I8379" s="1510" t="s">
        <v>4998</v>
      </c>
      <c r="J8379" s="1506" t="s">
        <v>7263</v>
      </c>
      <c r="K8379" s="4"/>
    </row>
    <row r="8380" spans="1:11" ht="15">
      <c r="A8380">
        <v>8321</v>
      </c>
      <c r="B8380" s="21">
        <f>'Expenditures 16-24'!G368</f>
        <v>0</v>
      </c>
      <c r="D8380" s="4" t="s">
        <v>1519</v>
      </c>
      <c r="F8380" s="4"/>
      <c r="G8380" s="1" t="b">
        <f t="shared" ca="1" si="139"/>
        <v>1</v>
      </c>
      <c r="H8380" s="1505" cm="1">
        <f t="array" aca="1" ref="H8380" ca="1">IF(I8380&lt;&gt;"",INDIRECT("'"&amp;I8380&amp;"'!"&amp;J8380),"")</f>
        <v>0</v>
      </c>
      <c r="I8380" s="1510" t="s">
        <v>4998</v>
      </c>
      <c r="J8380" s="1506" t="s">
        <v>7264</v>
      </c>
      <c r="K8380" s="4"/>
    </row>
    <row r="8381" spans="1:11" ht="15">
      <c r="A8381">
        <v>8322</v>
      </c>
      <c r="B8381" s="21">
        <f>'Expenditures 16-24'!G369</f>
        <v>0</v>
      </c>
      <c r="D8381" s="4" t="s">
        <v>1519</v>
      </c>
      <c r="F8381" s="4"/>
      <c r="G8381" s="1" t="b">
        <f t="shared" ca="1" si="139"/>
        <v>1</v>
      </c>
      <c r="H8381" s="1505" cm="1">
        <f t="array" aca="1" ref="H8381" ca="1">IF(I8381&lt;&gt;"",INDIRECT("'"&amp;I8381&amp;"'!"&amp;J8381),"")</f>
        <v>0</v>
      </c>
      <c r="I8381" s="1510" t="s">
        <v>4998</v>
      </c>
      <c r="J8381" s="1506" t="s">
        <v>7265</v>
      </c>
      <c r="K8381" s="4"/>
    </row>
    <row r="8382" spans="1:11" ht="15">
      <c r="A8382">
        <v>8323</v>
      </c>
      <c r="B8382" s="21">
        <f>'Expenditures 16-24'!G371</f>
        <v>0</v>
      </c>
      <c r="D8382" s="4" t="s">
        <v>1519</v>
      </c>
      <c r="F8382" s="4"/>
      <c r="G8382" s="1" t="b">
        <f t="shared" ca="1" si="139"/>
        <v>1</v>
      </c>
      <c r="H8382" s="1505" cm="1">
        <f t="array" aca="1" ref="H8382" ca="1">IF(I8382&lt;&gt;"",INDIRECT("'"&amp;I8382&amp;"'!"&amp;J8382),"")</f>
        <v>0</v>
      </c>
      <c r="I8382" s="1510" t="s">
        <v>4998</v>
      </c>
      <c r="J8382" s="1506" t="s">
        <v>7266</v>
      </c>
      <c r="K8382" s="4"/>
    </row>
    <row r="8383" spans="1:11" ht="15">
      <c r="A8383">
        <v>8324</v>
      </c>
      <c r="B8383" s="21">
        <f>'Expenditures 16-24'!G372</f>
        <v>0</v>
      </c>
      <c r="D8383" s="4" t="s">
        <v>1519</v>
      </c>
      <c r="F8383" s="4"/>
      <c r="G8383" s="1" t="b">
        <f t="shared" ca="1" si="139"/>
        <v>1</v>
      </c>
      <c r="H8383" s="1505" cm="1">
        <f t="array" aca="1" ref="H8383" ca="1">IF(I8383&lt;&gt;"",INDIRECT("'"&amp;I8383&amp;"'!"&amp;J8383),"")</f>
        <v>0</v>
      </c>
      <c r="I8383" s="1510" t="s">
        <v>4998</v>
      </c>
      <c r="J8383" s="1506" t="s">
        <v>7267</v>
      </c>
      <c r="K8383" s="4"/>
    </row>
    <row r="8384" spans="1:11" ht="15">
      <c r="A8384">
        <v>8325</v>
      </c>
      <c r="B8384" s="21">
        <f>'Expenditures 16-24'!G374</f>
        <v>0</v>
      </c>
      <c r="D8384" s="4" t="s">
        <v>1519</v>
      </c>
      <c r="F8384" s="4"/>
      <c r="G8384" s="1" t="b">
        <f t="shared" ca="1" si="139"/>
        <v>1</v>
      </c>
      <c r="H8384" s="1505" cm="1">
        <f t="array" aca="1" ref="H8384" ca="1">IF(I8384&lt;&gt;"",INDIRECT("'"&amp;I8384&amp;"'!"&amp;J8384),"")</f>
        <v>0</v>
      </c>
      <c r="I8384" s="1510" t="s">
        <v>4998</v>
      </c>
      <c r="J8384" s="1506" t="s">
        <v>7268</v>
      </c>
      <c r="K8384" s="4"/>
    </row>
    <row r="8385" spans="1:11" ht="15">
      <c r="A8385">
        <v>8326</v>
      </c>
      <c r="B8385" s="21">
        <f>'Expenditures 16-24'!G375</f>
        <v>0</v>
      </c>
      <c r="D8385" s="4" t="s">
        <v>1519</v>
      </c>
      <c r="F8385" s="4"/>
      <c r="G8385" s="1" t="b">
        <f t="shared" ca="1" si="139"/>
        <v>1</v>
      </c>
      <c r="H8385" s="1505" cm="1">
        <f t="array" aca="1" ref="H8385" ca="1">IF(I8385&lt;&gt;"",INDIRECT("'"&amp;I8385&amp;"'!"&amp;J8385),"")</f>
        <v>0</v>
      </c>
      <c r="I8385" s="1510" t="s">
        <v>4998</v>
      </c>
      <c r="J8385" s="1506" t="s">
        <v>7269</v>
      </c>
      <c r="K8385" s="4"/>
    </row>
    <row r="8386" spans="1:11" ht="15">
      <c r="A8386">
        <v>8327</v>
      </c>
      <c r="B8386" s="21">
        <f>'Expenditures 16-24'!G376</f>
        <v>0</v>
      </c>
      <c r="D8386" s="4" t="s">
        <v>1519</v>
      </c>
      <c r="F8386" s="4"/>
      <c r="G8386" s="1" t="b">
        <f t="shared" ca="1" si="139"/>
        <v>1</v>
      </c>
      <c r="H8386" s="1505" cm="1">
        <f t="array" aca="1" ref="H8386" ca="1">IF(I8386&lt;&gt;"",INDIRECT("'"&amp;I8386&amp;"'!"&amp;J8386),"")</f>
        <v>0</v>
      </c>
      <c r="I8386" s="1510" t="s">
        <v>4998</v>
      </c>
      <c r="J8386" s="1506" t="s">
        <v>7270</v>
      </c>
      <c r="K8386" s="4"/>
    </row>
    <row r="8387" spans="1:11" ht="15">
      <c r="A8387">
        <v>8328</v>
      </c>
      <c r="B8387" s="21">
        <f>'Expenditures 16-24'!G377</f>
        <v>0</v>
      </c>
      <c r="D8387" s="4" t="s">
        <v>1519</v>
      </c>
      <c r="F8387" s="4"/>
      <c r="G8387" s="1" t="b">
        <f t="shared" ca="1" si="139"/>
        <v>1</v>
      </c>
      <c r="H8387" s="1505" cm="1">
        <f t="array" aca="1" ref="H8387" ca="1">IF(I8387&lt;&gt;"",INDIRECT("'"&amp;I8387&amp;"'!"&amp;J8387),"")</f>
        <v>0</v>
      </c>
      <c r="I8387" s="1510" t="s">
        <v>4998</v>
      </c>
      <c r="J8387" s="1506" t="s">
        <v>7271</v>
      </c>
      <c r="K8387" s="4"/>
    </row>
    <row r="8388" spans="1:11" ht="15">
      <c r="A8388">
        <v>8329</v>
      </c>
      <c r="B8388" s="21">
        <f>'Expenditures 16-24'!G378</f>
        <v>0</v>
      </c>
      <c r="D8388" s="4" t="s">
        <v>1519</v>
      </c>
      <c r="F8388" s="4"/>
      <c r="G8388" s="1" t="b">
        <f t="shared" ca="1" si="139"/>
        <v>1</v>
      </c>
      <c r="H8388" s="1505" cm="1">
        <f t="array" aca="1" ref="H8388" ca="1">IF(I8388&lt;&gt;"",INDIRECT("'"&amp;I8388&amp;"'!"&amp;J8388),"")</f>
        <v>0</v>
      </c>
      <c r="I8388" s="1510" t="s">
        <v>4998</v>
      </c>
      <c r="J8388" s="1506" t="s">
        <v>7272</v>
      </c>
      <c r="K8388" s="4"/>
    </row>
    <row r="8389" spans="1:11" ht="15">
      <c r="A8389">
        <v>8330</v>
      </c>
      <c r="B8389" s="21">
        <f>'Expenditures 16-24'!G380</f>
        <v>0</v>
      </c>
      <c r="D8389" s="4" t="s">
        <v>1519</v>
      </c>
      <c r="F8389" s="4"/>
      <c r="G8389" s="1" t="b">
        <f t="shared" ca="1" si="139"/>
        <v>1</v>
      </c>
      <c r="H8389" s="1505" cm="1">
        <f t="array" aca="1" ref="H8389" ca="1">IF(I8389&lt;&gt;"",INDIRECT("'"&amp;I8389&amp;"'!"&amp;J8389),"")</f>
        <v>0</v>
      </c>
      <c r="I8389" s="1510" t="s">
        <v>4998</v>
      </c>
      <c r="J8389" s="1506" t="s">
        <v>7273</v>
      </c>
      <c r="K8389" s="4"/>
    </row>
    <row r="8390" spans="1:11" ht="15">
      <c r="A8390">
        <v>8331</v>
      </c>
      <c r="B8390" s="21">
        <f>'Expenditures 16-24'!G381</f>
        <v>0</v>
      </c>
      <c r="D8390" s="4" t="s">
        <v>1519</v>
      </c>
      <c r="F8390" s="4"/>
      <c r="G8390" s="1" t="b">
        <f t="shared" ca="1" si="139"/>
        <v>1</v>
      </c>
      <c r="H8390" s="1505" cm="1">
        <f t="array" aca="1" ref="H8390" ca="1">IF(I8390&lt;&gt;"",INDIRECT("'"&amp;I8390&amp;"'!"&amp;J8390),"")</f>
        <v>0</v>
      </c>
      <c r="I8390" s="1510" t="s">
        <v>4998</v>
      </c>
      <c r="J8390" s="1506" t="s">
        <v>7274</v>
      </c>
      <c r="K8390" s="4"/>
    </row>
    <row r="8391" spans="1:11" ht="15">
      <c r="A8391">
        <v>8332</v>
      </c>
      <c r="B8391" s="21">
        <f>'Expenditures 16-24'!G382</f>
        <v>0</v>
      </c>
      <c r="D8391" s="4" t="s">
        <v>1519</v>
      </c>
      <c r="F8391" s="4"/>
      <c r="G8391" s="1" t="b">
        <f t="shared" ca="1" si="139"/>
        <v>1</v>
      </c>
      <c r="H8391" s="1505" cm="1">
        <f t="array" aca="1" ref="H8391" ca="1">IF(I8391&lt;&gt;"",INDIRECT("'"&amp;I8391&amp;"'!"&amp;J8391),"")</f>
        <v>0</v>
      </c>
      <c r="I8391" s="1510" t="s">
        <v>4998</v>
      </c>
      <c r="J8391" s="1506" t="s">
        <v>7275</v>
      </c>
      <c r="K8391" s="4"/>
    </row>
    <row r="8392" spans="1:11" ht="15">
      <c r="A8392">
        <v>8333</v>
      </c>
      <c r="B8392" s="21">
        <f>'Expenditures 16-24'!G383</f>
        <v>0</v>
      </c>
      <c r="D8392" s="4" t="s">
        <v>1519</v>
      </c>
      <c r="F8392" s="4"/>
      <c r="G8392" s="1" t="b">
        <f t="shared" ca="1" si="139"/>
        <v>1</v>
      </c>
      <c r="H8392" s="1505" cm="1">
        <f t="array" aca="1" ref="H8392" ca="1">IF(I8392&lt;&gt;"",INDIRECT("'"&amp;I8392&amp;"'!"&amp;J8392),"")</f>
        <v>0</v>
      </c>
      <c r="I8392" s="1510" t="s">
        <v>4998</v>
      </c>
      <c r="J8392" s="1506" t="s">
        <v>7276</v>
      </c>
      <c r="K8392" s="4"/>
    </row>
    <row r="8393" spans="1:11" ht="15">
      <c r="A8393">
        <v>8334</v>
      </c>
      <c r="B8393" s="21">
        <f>'Expenditures 16-24'!G384</f>
        <v>0</v>
      </c>
      <c r="D8393" s="4" t="s">
        <v>1519</v>
      </c>
      <c r="F8393" s="4"/>
      <c r="G8393" s="1" t="b">
        <f t="shared" ca="1" si="139"/>
        <v>1</v>
      </c>
      <c r="H8393" s="1505" cm="1">
        <f t="array" aca="1" ref="H8393" ca="1">IF(I8393&lt;&gt;"",INDIRECT("'"&amp;I8393&amp;"'!"&amp;J8393),"")</f>
        <v>0</v>
      </c>
      <c r="I8393" s="1510" t="s">
        <v>4998</v>
      </c>
      <c r="J8393" s="1506" t="s">
        <v>7277</v>
      </c>
      <c r="K8393" s="4"/>
    </row>
    <row r="8394" spans="1:11" ht="15">
      <c r="A8394">
        <v>8335</v>
      </c>
      <c r="B8394" s="21">
        <f>'Expenditures 16-24'!G385</f>
        <v>0</v>
      </c>
      <c r="D8394" s="4" t="s">
        <v>1519</v>
      </c>
      <c r="F8394" s="4"/>
      <c r="G8394" s="1" t="b">
        <f t="shared" ca="1" si="139"/>
        <v>1</v>
      </c>
      <c r="H8394" s="1505" cm="1">
        <f t="array" aca="1" ref="H8394" ca="1">IF(I8394&lt;&gt;"",INDIRECT("'"&amp;I8394&amp;"'!"&amp;J8394),"")</f>
        <v>0</v>
      </c>
      <c r="I8394" s="1510" t="s">
        <v>4998</v>
      </c>
      <c r="J8394" s="1506" t="s">
        <v>7278</v>
      </c>
      <c r="K8394" s="4"/>
    </row>
    <row r="8395" spans="1:11" ht="15">
      <c r="A8395">
        <v>8336</v>
      </c>
      <c r="B8395" s="21">
        <f>'Expenditures 16-24'!G386</f>
        <v>0</v>
      </c>
      <c r="D8395" s="4" t="s">
        <v>1519</v>
      </c>
      <c r="F8395" s="4"/>
      <c r="G8395" s="1" t="b">
        <f t="shared" ca="1" si="139"/>
        <v>1</v>
      </c>
      <c r="H8395" s="1505" cm="1">
        <f t="array" aca="1" ref="H8395" ca="1">IF(I8395&lt;&gt;"",INDIRECT("'"&amp;I8395&amp;"'!"&amp;J8395),"")</f>
        <v>0</v>
      </c>
      <c r="I8395" s="1510" t="s">
        <v>4998</v>
      </c>
      <c r="J8395" s="1506" t="s">
        <v>7279</v>
      </c>
      <c r="K8395" s="4"/>
    </row>
    <row r="8396" spans="1:11" ht="15">
      <c r="A8396">
        <v>8337</v>
      </c>
      <c r="B8396" s="21">
        <f>'Expenditures 16-24'!G387</f>
        <v>0</v>
      </c>
      <c r="D8396" s="4" t="s">
        <v>1519</v>
      </c>
      <c r="F8396" s="4"/>
      <c r="G8396" s="1" t="b">
        <f t="shared" ca="1" si="139"/>
        <v>1</v>
      </c>
      <c r="H8396" s="1505" cm="1">
        <f t="array" aca="1" ref="H8396" ca="1">IF(I8396&lt;&gt;"",INDIRECT("'"&amp;I8396&amp;"'!"&amp;J8396),"")</f>
        <v>0</v>
      </c>
      <c r="I8396" s="1510" t="s">
        <v>4998</v>
      </c>
      <c r="J8396" s="1506" t="s">
        <v>7280</v>
      </c>
      <c r="K8396" s="4"/>
    </row>
    <row r="8397" spans="1:11" ht="15">
      <c r="A8397">
        <v>8338</v>
      </c>
      <c r="B8397" s="21">
        <f>'Expenditures 16-24'!G388</f>
        <v>0</v>
      </c>
      <c r="D8397" s="4" t="s">
        <v>1519</v>
      </c>
      <c r="F8397" s="4"/>
      <c r="G8397" s="1" t="b">
        <f t="shared" ca="1" si="139"/>
        <v>1</v>
      </c>
      <c r="H8397" s="1505" cm="1">
        <f t="array" aca="1" ref="H8397" ca="1">IF(I8397&lt;&gt;"",INDIRECT("'"&amp;I8397&amp;"'!"&amp;J8397),"")</f>
        <v>0</v>
      </c>
      <c r="I8397" s="1510" t="s">
        <v>4998</v>
      </c>
      <c r="J8397" s="1506" t="s">
        <v>7281</v>
      </c>
      <c r="K8397" s="4"/>
    </row>
    <row r="8398" spans="1:11" ht="15">
      <c r="A8398">
        <v>8339</v>
      </c>
      <c r="B8398" s="817">
        <f>'Expenditures 16-24'!H316</f>
        <v>0</v>
      </c>
      <c r="D8398" s="4" t="s">
        <v>1519</v>
      </c>
      <c r="F8398" s="4"/>
      <c r="G8398" s="1" t="b">
        <f t="shared" ca="1" si="139"/>
        <v>1</v>
      </c>
      <c r="H8398" s="1505" cm="1">
        <f t="array" aca="1" ref="H8398" ca="1">IF(I8398&lt;&gt;"",INDIRECT("'"&amp;I8398&amp;"'!"&amp;J8398),"")</f>
        <v>0</v>
      </c>
      <c r="I8398" s="1510" t="s">
        <v>4998</v>
      </c>
      <c r="J8398" s="1506" t="s">
        <v>7282</v>
      </c>
      <c r="K8398" s="4"/>
    </row>
    <row r="8399" spans="1:11" ht="15">
      <c r="A8399">
        <v>8340</v>
      </c>
      <c r="B8399" s="817">
        <f>'Expenditures 16-24'!H318</f>
        <v>0</v>
      </c>
      <c r="D8399" s="4" t="s">
        <v>1519</v>
      </c>
      <c r="F8399" s="4"/>
      <c r="G8399" s="1" t="b">
        <f t="shared" ca="1" si="139"/>
        <v>1</v>
      </c>
      <c r="H8399" s="1505" cm="1">
        <f t="array" aca="1" ref="H8399" ca="1">IF(I8399&lt;&gt;"",INDIRECT("'"&amp;I8399&amp;"'!"&amp;J8399),"")</f>
        <v>0</v>
      </c>
      <c r="I8399" s="1510" t="s">
        <v>4998</v>
      </c>
      <c r="J8399" s="1506" t="s">
        <v>7283</v>
      </c>
      <c r="K8399" s="4"/>
    </row>
    <row r="8400" spans="1:11" ht="15">
      <c r="A8400">
        <v>8341</v>
      </c>
      <c r="B8400" s="817">
        <f>'Expenditures 16-24'!H319</f>
        <v>0</v>
      </c>
      <c r="D8400" s="4" t="s">
        <v>1519</v>
      </c>
      <c r="F8400" s="4"/>
      <c r="G8400" s="1" t="b">
        <f t="shared" ca="1" si="139"/>
        <v>1</v>
      </c>
      <c r="H8400" s="1505" cm="1">
        <f t="array" aca="1" ref="H8400" ca="1">IF(I8400&lt;&gt;"",INDIRECT("'"&amp;I8400&amp;"'!"&amp;J8400),"")</f>
        <v>0</v>
      </c>
      <c r="I8400" s="1510" t="s">
        <v>4998</v>
      </c>
      <c r="J8400" s="1506" t="s">
        <v>7284</v>
      </c>
      <c r="K8400" s="4"/>
    </row>
    <row r="8401" spans="1:11" ht="15">
      <c r="A8401">
        <v>8342</v>
      </c>
      <c r="B8401" s="817">
        <f>'Expenditures 16-24'!H320</f>
        <v>0</v>
      </c>
      <c r="D8401" s="4" t="s">
        <v>1519</v>
      </c>
      <c r="F8401" s="4"/>
      <c r="G8401" s="1" t="b">
        <f t="shared" ca="1" si="139"/>
        <v>1</v>
      </c>
      <c r="H8401" s="1505" cm="1">
        <f t="array" aca="1" ref="H8401" ca="1">IF(I8401&lt;&gt;"",INDIRECT("'"&amp;I8401&amp;"'!"&amp;J8401),"")</f>
        <v>0</v>
      </c>
      <c r="I8401" s="1510" t="s">
        <v>4998</v>
      </c>
      <c r="J8401" s="1506" t="s">
        <v>7285</v>
      </c>
      <c r="K8401" s="4"/>
    </row>
    <row r="8402" spans="1:11" ht="15">
      <c r="A8402">
        <v>8343</v>
      </c>
      <c r="B8402" s="817">
        <f>'Expenditures 16-24'!H321</f>
        <v>0</v>
      </c>
      <c r="D8402" s="4" t="s">
        <v>1519</v>
      </c>
      <c r="F8402" s="4"/>
      <c r="G8402" s="1" t="b">
        <f t="shared" ca="1" si="139"/>
        <v>1</v>
      </c>
      <c r="H8402" s="1505" cm="1">
        <f t="array" aca="1" ref="H8402" ca="1">IF(I8402&lt;&gt;"",INDIRECT("'"&amp;I8402&amp;"'!"&amp;J8402),"")</f>
        <v>0</v>
      </c>
      <c r="I8402" s="1510" t="s">
        <v>4998</v>
      </c>
      <c r="J8402" s="1506" t="s">
        <v>7286</v>
      </c>
      <c r="K8402" s="4"/>
    </row>
    <row r="8403" spans="1:11" ht="15">
      <c r="A8403">
        <v>8344</v>
      </c>
      <c r="B8403" s="21">
        <f>'Expenditures 16-24'!H322</f>
        <v>0</v>
      </c>
      <c r="D8403" s="4" t="s">
        <v>1519</v>
      </c>
      <c r="F8403" s="4"/>
      <c r="G8403" s="1" t="b">
        <f t="shared" ca="1" si="139"/>
        <v>1</v>
      </c>
      <c r="H8403" s="1505" cm="1">
        <f t="array" aca="1" ref="H8403" ca="1">IF(I8403&lt;&gt;"",INDIRECT("'"&amp;I8403&amp;"'!"&amp;J8403),"")</f>
        <v>0</v>
      </c>
      <c r="I8403" s="1510" t="s">
        <v>4998</v>
      </c>
      <c r="J8403" s="1506" t="s">
        <v>7287</v>
      </c>
      <c r="K8403" s="4"/>
    </row>
    <row r="8404" spans="1:11" ht="15">
      <c r="A8404">
        <v>8345</v>
      </c>
      <c r="B8404" s="21">
        <f>'Expenditures 16-24'!H323</f>
        <v>0</v>
      </c>
      <c r="D8404" s="4" t="s">
        <v>1519</v>
      </c>
      <c r="F8404" s="4"/>
      <c r="G8404" s="1" t="b">
        <f t="shared" ca="1" si="139"/>
        <v>1</v>
      </c>
      <c r="H8404" s="1505" cm="1">
        <f t="array" aca="1" ref="H8404" ca="1">IF(I8404&lt;&gt;"",INDIRECT("'"&amp;I8404&amp;"'!"&amp;J8404),"")</f>
        <v>0</v>
      </c>
      <c r="I8404" s="1510" t="s">
        <v>4998</v>
      </c>
      <c r="J8404" s="1506" t="s">
        <v>7288</v>
      </c>
      <c r="K8404" s="4"/>
    </row>
    <row r="8405" spans="1:11" ht="15">
      <c r="A8405">
        <v>8346</v>
      </c>
      <c r="B8405" s="21">
        <f>'Expenditures 16-24'!H324</f>
        <v>0</v>
      </c>
      <c r="D8405" s="4" t="s">
        <v>1519</v>
      </c>
      <c r="F8405" s="4"/>
      <c r="G8405" s="1" t="b">
        <f t="shared" ca="1" si="139"/>
        <v>1</v>
      </c>
      <c r="H8405" s="1505" cm="1">
        <f t="array" aca="1" ref="H8405" ca="1">IF(I8405&lt;&gt;"",INDIRECT("'"&amp;I8405&amp;"'!"&amp;J8405),"")</f>
        <v>0</v>
      </c>
      <c r="I8405" s="1510" t="s">
        <v>4998</v>
      </c>
      <c r="J8405" s="1506" t="s">
        <v>7289</v>
      </c>
      <c r="K8405" s="4"/>
    </row>
    <row r="8406" spans="1:11" ht="15">
      <c r="A8406">
        <v>8347</v>
      </c>
      <c r="B8406" s="21">
        <f>'Expenditures 16-24'!H325</f>
        <v>0</v>
      </c>
      <c r="D8406" s="4" t="s">
        <v>1519</v>
      </c>
      <c r="F8406" s="4"/>
      <c r="G8406" s="1" t="b">
        <f t="shared" ca="1" si="139"/>
        <v>1</v>
      </c>
      <c r="H8406" s="1505" cm="1">
        <f t="array" aca="1" ref="H8406" ca="1">IF(I8406&lt;&gt;"",INDIRECT("'"&amp;I8406&amp;"'!"&amp;J8406),"")</f>
        <v>0</v>
      </c>
      <c r="I8406" s="1510" t="s">
        <v>4998</v>
      </c>
      <c r="J8406" s="1506" t="s">
        <v>7290</v>
      </c>
      <c r="K8406" s="4"/>
    </row>
    <row r="8407" spans="1:11" ht="15">
      <c r="A8407">
        <v>8348</v>
      </c>
      <c r="B8407" s="21">
        <f>'Expenditures 16-24'!H326</f>
        <v>0</v>
      </c>
      <c r="D8407" s="4" t="s">
        <v>1519</v>
      </c>
      <c r="F8407" s="4"/>
      <c r="G8407" s="1" t="b">
        <f t="shared" ca="1" si="139"/>
        <v>1</v>
      </c>
      <c r="H8407" s="1505" cm="1">
        <f t="array" aca="1" ref="H8407" ca="1">IF(I8407&lt;&gt;"",INDIRECT("'"&amp;I8407&amp;"'!"&amp;J8407),"")</f>
        <v>0</v>
      </c>
      <c r="I8407" s="1510" t="s">
        <v>4998</v>
      </c>
      <c r="J8407" s="1506" t="s">
        <v>7291</v>
      </c>
      <c r="K8407" s="4"/>
    </row>
    <row r="8408" spans="1:11" ht="15">
      <c r="A8408">
        <v>8349</v>
      </c>
      <c r="B8408" s="21">
        <f>'Expenditures 16-24'!H327</f>
        <v>0</v>
      </c>
      <c r="D8408" s="4" t="s">
        <v>1519</v>
      </c>
      <c r="F8408" s="4"/>
      <c r="G8408" s="1" t="b">
        <f t="shared" ca="1" si="139"/>
        <v>1</v>
      </c>
      <c r="H8408" s="1505" cm="1">
        <f t="array" aca="1" ref="H8408" ca="1">IF(I8408&lt;&gt;"",INDIRECT("'"&amp;I8408&amp;"'!"&amp;J8408),"")</f>
        <v>0</v>
      </c>
      <c r="I8408" s="1510" t="s">
        <v>4998</v>
      </c>
      <c r="J8408" s="1506" t="s">
        <v>7292</v>
      </c>
      <c r="K8408" s="4"/>
    </row>
    <row r="8409" spans="1:11" ht="15">
      <c r="A8409">
        <v>8350</v>
      </c>
      <c r="B8409" s="21">
        <f>'Expenditures 16-24'!H328</f>
        <v>0</v>
      </c>
      <c r="D8409" s="4" t="s">
        <v>1519</v>
      </c>
      <c r="F8409" s="4"/>
      <c r="G8409" s="1" t="b">
        <f t="shared" ca="1" si="139"/>
        <v>1</v>
      </c>
      <c r="H8409" s="1505" cm="1">
        <f t="array" aca="1" ref="H8409" ca="1">IF(I8409&lt;&gt;"",INDIRECT("'"&amp;I8409&amp;"'!"&amp;J8409),"")</f>
        <v>0</v>
      </c>
      <c r="I8409" s="1510" t="s">
        <v>4998</v>
      </c>
      <c r="J8409" s="1506" t="s">
        <v>7293</v>
      </c>
      <c r="K8409" s="4"/>
    </row>
    <row r="8410" spans="1:11" ht="15">
      <c r="A8410">
        <v>8351</v>
      </c>
      <c r="B8410" s="21">
        <f>'Expenditures 16-24'!H329</f>
        <v>0</v>
      </c>
      <c r="D8410" s="4" t="s">
        <v>1519</v>
      </c>
      <c r="F8410" s="4"/>
      <c r="G8410" s="1" t="b">
        <f t="shared" ca="1" si="139"/>
        <v>1</v>
      </c>
      <c r="H8410" s="1505" cm="1">
        <f t="array" aca="1" ref="H8410" ca="1">IF(I8410&lt;&gt;"",INDIRECT("'"&amp;I8410&amp;"'!"&amp;J8410),"")</f>
        <v>0</v>
      </c>
      <c r="I8410" s="1510" t="s">
        <v>4998</v>
      </c>
      <c r="J8410" s="1506" t="s">
        <v>7294</v>
      </c>
      <c r="K8410" s="4"/>
    </row>
    <row r="8411" spans="1:11" ht="15">
      <c r="A8411">
        <v>8352</v>
      </c>
      <c r="B8411" s="21">
        <f>'Expenditures 16-24'!H330</f>
        <v>0</v>
      </c>
      <c r="D8411" s="4" t="s">
        <v>1519</v>
      </c>
      <c r="F8411" s="4"/>
      <c r="G8411" s="1" t="b">
        <f t="shared" ca="1" si="139"/>
        <v>1</v>
      </c>
      <c r="H8411" s="1505" cm="1">
        <f t="array" aca="1" ref="H8411" ca="1">IF(I8411&lt;&gt;"",INDIRECT("'"&amp;I8411&amp;"'!"&amp;J8411),"")</f>
        <v>0</v>
      </c>
      <c r="I8411" s="1510" t="s">
        <v>4998</v>
      </c>
      <c r="J8411" s="1506" t="s">
        <v>7295</v>
      </c>
      <c r="K8411" s="4"/>
    </row>
    <row r="8412" spans="1:11" ht="15">
      <c r="A8412">
        <v>8353</v>
      </c>
      <c r="B8412" s="21">
        <f>'Expenditures 16-24'!H331</f>
        <v>0</v>
      </c>
      <c r="D8412" s="4" t="s">
        <v>1519</v>
      </c>
      <c r="F8412" s="4"/>
      <c r="G8412" s="1" t="b">
        <f t="shared" ca="1" si="139"/>
        <v>1</v>
      </c>
      <c r="H8412" s="1505" cm="1">
        <f t="array" aca="1" ref="H8412" ca="1">IF(I8412&lt;&gt;"",INDIRECT("'"&amp;I8412&amp;"'!"&amp;J8412),"")</f>
        <v>0</v>
      </c>
      <c r="I8412" s="1510" t="s">
        <v>4998</v>
      </c>
      <c r="J8412" s="1506" t="s">
        <v>7296</v>
      </c>
      <c r="K8412" s="4"/>
    </row>
    <row r="8413" spans="1:11" ht="15">
      <c r="A8413">
        <v>8354</v>
      </c>
      <c r="B8413" s="21">
        <f>'Expenditures 16-24'!H332</f>
        <v>0</v>
      </c>
      <c r="D8413" s="4" t="s">
        <v>1519</v>
      </c>
      <c r="F8413" s="4"/>
      <c r="G8413" s="1" t="b">
        <f t="shared" ca="1" si="139"/>
        <v>1</v>
      </c>
      <c r="H8413" s="1505" cm="1">
        <f t="array" aca="1" ref="H8413" ca="1">IF(I8413&lt;&gt;"",INDIRECT("'"&amp;I8413&amp;"'!"&amp;J8413),"")</f>
        <v>0</v>
      </c>
      <c r="I8413" s="1510" t="s">
        <v>4998</v>
      </c>
      <c r="J8413" s="1506" t="s">
        <v>7297</v>
      </c>
      <c r="K8413" s="4"/>
    </row>
    <row r="8414" spans="1:11" ht="15">
      <c r="A8414">
        <v>8355</v>
      </c>
      <c r="B8414" s="21">
        <f>'Expenditures 16-24'!H333</f>
        <v>0</v>
      </c>
      <c r="D8414" s="4" t="s">
        <v>1519</v>
      </c>
      <c r="F8414" s="4"/>
      <c r="G8414" s="1" t="b">
        <f t="shared" ca="1" si="139"/>
        <v>1</v>
      </c>
      <c r="H8414" s="1505" cm="1">
        <f t="array" aca="1" ref="H8414" ca="1">IF(I8414&lt;&gt;"",INDIRECT("'"&amp;I8414&amp;"'!"&amp;J8414),"")</f>
        <v>0</v>
      </c>
      <c r="I8414" s="1510" t="s">
        <v>4998</v>
      </c>
      <c r="J8414" s="1506" t="s">
        <v>7298</v>
      </c>
      <c r="K8414" s="4"/>
    </row>
    <row r="8415" spans="1:11" ht="15">
      <c r="A8415">
        <v>8356</v>
      </c>
      <c r="B8415" s="21">
        <f>'Expenditures 16-24'!H334</f>
        <v>0</v>
      </c>
      <c r="D8415" s="4" t="s">
        <v>1519</v>
      </c>
      <c r="F8415" s="4"/>
      <c r="G8415" s="1" t="b">
        <f t="shared" ca="1" si="139"/>
        <v>1</v>
      </c>
      <c r="H8415" s="1505" cm="1">
        <f t="array" aca="1" ref="H8415" ca="1">IF(I8415&lt;&gt;"",INDIRECT("'"&amp;I8415&amp;"'!"&amp;J8415),"")</f>
        <v>0</v>
      </c>
      <c r="I8415" s="1510" t="s">
        <v>4998</v>
      </c>
      <c r="J8415" s="1506" t="s">
        <v>7299</v>
      </c>
      <c r="K8415" s="4"/>
    </row>
    <row r="8416" spans="1:11" ht="15">
      <c r="A8416">
        <v>8357</v>
      </c>
      <c r="B8416" s="21">
        <f>'Expenditures 16-24'!H335</f>
        <v>0</v>
      </c>
      <c r="D8416" s="4" t="s">
        <v>1519</v>
      </c>
      <c r="F8416" s="4"/>
      <c r="G8416" s="1" t="b">
        <f t="shared" ref="G8416:G8479" ca="1" si="140">H8416=B8416</f>
        <v>1</v>
      </c>
      <c r="H8416" s="1505" cm="1">
        <f t="array" aca="1" ref="H8416" ca="1">IF(I8416&lt;&gt;"",INDIRECT("'"&amp;I8416&amp;"'!"&amp;J8416),"")</f>
        <v>0</v>
      </c>
      <c r="I8416" s="1510" t="s">
        <v>4998</v>
      </c>
      <c r="J8416" s="1506" t="s">
        <v>7300</v>
      </c>
      <c r="K8416" s="4"/>
    </row>
    <row r="8417" spans="1:11" ht="15">
      <c r="A8417">
        <v>8358</v>
      </c>
      <c r="B8417" s="21">
        <f>'Expenditures 16-24'!H336</f>
        <v>0</v>
      </c>
      <c r="D8417" s="4" t="s">
        <v>1519</v>
      </c>
      <c r="F8417" s="4"/>
      <c r="G8417" s="1" t="b">
        <f t="shared" ca="1" si="140"/>
        <v>1</v>
      </c>
      <c r="H8417" s="1505" cm="1">
        <f t="array" aca="1" ref="H8417" ca="1">IF(I8417&lt;&gt;"",INDIRECT("'"&amp;I8417&amp;"'!"&amp;J8417),"")</f>
        <v>0</v>
      </c>
      <c r="I8417" s="1510" t="s">
        <v>4998</v>
      </c>
      <c r="J8417" s="1506" t="s">
        <v>7301</v>
      </c>
      <c r="K8417" s="4"/>
    </row>
    <row r="8418" spans="1:11" ht="15">
      <c r="A8418">
        <v>8359</v>
      </c>
      <c r="B8418" s="21">
        <f>'Expenditures 16-24'!H337</f>
        <v>0</v>
      </c>
      <c r="D8418" s="4" t="s">
        <v>1519</v>
      </c>
      <c r="F8418" s="4"/>
      <c r="G8418" s="1" t="b">
        <f t="shared" ca="1" si="140"/>
        <v>1</v>
      </c>
      <c r="H8418" s="1505" cm="1">
        <f t="array" aca="1" ref="H8418" ca="1">IF(I8418&lt;&gt;"",INDIRECT("'"&amp;I8418&amp;"'!"&amp;J8418),"")</f>
        <v>0</v>
      </c>
      <c r="I8418" s="1510" t="s">
        <v>4998</v>
      </c>
      <c r="J8418" s="1506" t="s">
        <v>7302</v>
      </c>
      <c r="K8418" s="4"/>
    </row>
    <row r="8419" spans="1:11" ht="15">
      <c r="A8419">
        <v>8360</v>
      </c>
      <c r="B8419" s="21">
        <f>'Expenditures 16-24'!H338</f>
        <v>0</v>
      </c>
      <c r="D8419" s="4" t="s">
        <v>1519</v>
      </c>
      <c r="F8419" s="4"/>
      <c r="G8419" s="1" t="b">
        <f t="shared" ca="1" si="140"/>
        <v>1</v>
      </c>
      <c r="H8419" s="1505" cm="1">
        <f t="array" aca="1" ref="H8419" ca="1">IF(I8419&lt;&gt;"",INDIRECT("'"&amp;I8419&amp;"'!"&amp;J8419),"")</f>
        <v>0</v>
      </c>
      <c r="I8419" s="1510" t="s">
        <v>4998</v>
      </c>
      <c r="J8419" s="1506" t="s">
        <v>7303</v>
      </c>
      <c r="K8419" s="4"/>
    </row>
    <row r="8420" spans="1:11" ht="15">
      <c r="A8420">
        <v>8361</v>
      </c>
      <c r="B8420" s="21">
        <f>'Expenditures 16-24'!H339</f>
        <v>0</v>
      </c>
      <c r="D8420" s="4" t="s">
        <v>1519</v>
      </c>
      <c r="F8420" s="4"/>
      <c r="G8420" s="1" t="b">
        <f t="shared" ca="1" si="140"/>
        <v>1</v>
      </c>
      <c r="H8420" s="1505" cm="1">
        <f t="array" aca="1" ref="H8420" ca="1">IF(I8420&lt;&gt;"",INDIRECT("'"&amp;I8420&amp;"'!"&amp;J8420),"")</f>
        <v>0</v>
      </c>
      <c r="I8420" s="1510" t="s">
        <v>4998</v>
      </c>
      <c r="J8420" s="1506" t="s">
        <v>7304</v>
      </c>
      <c r="K8420" s="4"/>
    </row>
    <row r="8421" spans="1:11" ht="15">
      <c r="A8421">
        <v>8362</v>
      </c>
      <c r="B8421" s="21">
        <f>'Expenditures 16-24'!H340</f>
        <v>0</v>
      </c>
      <c r="D8421" s="4" t="s">
        <v>1519</v>
      </c>
      <c r="F8421" s="4"/>
      <c r="G8421" s="1" t="b">
        <f t="shared" ca="1" si="140"/>
        <v>1</v>
      </c>
      <c r="H8421" s="1505" cm="1">
        <f t="array" aca="1" ref="H8421" ca="1">IF(I8421&lt;&gt;"",INDIRECT("'"&amp;I8421&amp;"'!"&amp;J8421),"")</f>
        <v>0</v>
      </c>
      <c r="I8421" s="1510" t="s">
        <v>4998</v>
      </c>
      <c r="J8421" s="1506" t="s">
        <v>7305</v>
      </c>
      <c r="K8421" s="4"/>
    </row>
    <row r="8422" spans="1:11" ht="15">
      <c r="A8422">
        <v>8363</v>
      </c>
      <c r="B8422" s="21">
        <f>'Expenditures 16-24'!H341</f>
        <v>0</v>
      </c>
      <c r="D8422" s="4" t="s">
        <v>1519</v>
      </c>
      <c r="F8422" s="4"/>
      <c r="G8422" s="1" t="b">
        <f t="shared" ca="1" si="140"/>
        <v>1</v>
      </c>
      <c r="H8422" s="1505" cm="1">
        <f t="array" aca="1" ref="H8422" ca="1">IF(I8422&lt;&gt;"",INDIRECT("'"&amp;I8422&amp;"'!"&amp;J8422),"")</f>
        <v>0</v>
      </c>
      <c r="I8422" s="1510" t="s">
        <v>4998</v>
      </c>
      <c r="J8422" s="1506" t="s">
        <v>7306</v>
      </c>
      <c r="K8422" s="4"/>
    </row>
    <row r="8423" spans="1:11" ht="15">
      <c r="A8423">
        <v>8364</v>
      </c>
      <c r="B8423" s="21">
        <f>'Expenditures 16-24'!H342</f>
        <v>0</v>
      </c>
      <c r="D8423" s="4" t="s">
        <v>1519</v>
      </c>
      <c r="F8423" s="4"/>
      <c r="G8423" s="1" t="b">
        <f t="shared" ca="1" si="140"/>
        <v>1</v>
      </c>
      <c r="H8423" s="1505" cm="1">
        <f t="array" aca="1" ref="H8423" ca="1">IF(I8423&lt;&gt;"",INDIRECT("'"&amp;I8423&amp;"'!"&amp;J8423),"")</f>
        <v>0</v>
      </c>
      <c r="I8423" s="1510" t="s">
        <v>4998</v>
      </c>
      <c r="J8423" s="1506" t="s">
        <v>7307</v>
      </c>
      <c r="K8423" s="4"/>
    </row>
    <row r="8424" spans="1:11" ht="15">
      <c r="A8424">
        <v>8365</v>
      </c>
      <c r="B8424" s="21">
        <f>'Expenditures 16-24'!H343</f>
        <v>0</v>
      </c>
      <c r="D8424" s="4" t="s">
        <v>1519</v>
      </c>
      <c r="F8424" s="4"/>
      <c r="G8424" s="1" t="b">
        <f t="shared" ca="1" si="140"/>
        <v>1</v>
      </c>
      <c r="H8424" s="1505" cm="1">
        <f t="array" aca="1" ref="H8424" ca="1">IF(I8424&lt;&gt;"",INDIRECT("'"&amp;I8424&amp;"'!"&amp;J8424),"")</f>
        <v>0</v>
      </c>
      <c r="I8424" s="1510" t="s">
        <v>4998</v>
      </c>
      <c r="J8424" s="1506" t="s">
        <v>7308</v>
      </c>
      <c r="K8424" s="4"/>
    </row>
    <row r="8425" spans="1:11" ht="15">
      <c r="A8425">
        <v>8366</v>
      </c>
      <c r="B8425" s="21">
        <f>'Expenditures 16-24'!H344</f>
        <v>0</v>
      </c>
      <c r="D8425" s="4" t="s">
        <v>1519</v>
      </c>
      <c r="F8425" s="4"/>
      <c r="G8425" s="1" t="b">
        <f t="shared" ca="1" si="140"/>
        <v>1</v>
      </c>
      <c r="H8425" s="1505" cm="1">
        <f t="array" aca="1" ref="H8425" ca="1">IF(I8425&lt;&gt;"",INDIRECT("'"&amp;I8425&amp;"'!"&amp;J8425),"")</f>
        <v>0</v>
      </c>
      <c r="I8425" s="1510" t="s">
        <v>4998</v>
      </c>
      <c r="J8425" s="1506" t="s">
        <v>7309</v>
      </c>
      <c r="K8425" s="4"/>
    </row>
    <row r="8426" spans="1:11" ht="15">
      <c r="A8426">
        <v>8367</v>
      </c>
      <c r="B8426" s="21">
        <f>'Expenditures 16-24'!H347</f>
        <v>0</v>
      </c>
      <c r="D8426" s="4" t="s">
        <v>1519</v>
      </c>
      <c r="F8426" s="4"/>
      <c r="G8426" s="1" t="b">
        <f t="shared" ca="1" si="140"/>
        <v>1</v>
      </c>
      <c r="H8426" s="1505" cm="1">
        <f t="array" aca="1" ref="H8426" ca="1">IF(I8426&lt;&gt;"",INDIRECT("'"&amp;I8426&amp;"'!"&amp;J8426),"")</f>
        <v>0</v>
      </c>
      <c r="I8426" s="1510" t="s">
        <v>4998</v>
      </c>
      <c r="J8426" s="1506" t="s">
        <v>7310</v>
      </c>
      <c r="K8426" s="4"/>
    </row>
    <row r="8427" spans="1:11" ht="15">
      <c r="A8427">
        <v>8368</v>
      </c>
      <c r="B8427" s="21">
        <f>'Expenditures 16-24'!H348</f>
        <v>0</v>
      </c>
      <c r="D8427" s="4" t="s">
        <v>1519</v>
      </c>
      <c r="F8427" s="4"/>
      <c r="G8427" s="1" t="b">
        <f t="shared" ca="1" si="140"/>
        <v>1</v>
      </c>
      <c r="H8427" s="1505" cm="1">
        <f t="array" aca="1" ref="H8427" ca="1">IF(I8427&lt;&gt;"",INDIRECT("'"&amp;I8427&amp;"'!"&amp;J8427),"")</f>
        <v>0</v>
      </c>
      <c r="I8427" s="1510" t="s">
        <v>4998</v>
      </c>
      <c r="J8427" s="1506" t="s">
        <v>7311</v>
      </c>
      <c r="K8427" s="4"/>
    </row>
    <row r="8428" spans="1:11" ht="15">
      <c r="A8428">
        <v>8369</v>
      </c>
      <c r="B8428" s="21">
        <f>'Expenditures 16-24'!H349</f>
        <v>0</v>
      </c>
      <c r="D8428" s="4" t="s">
        <v>1519</v>
      </c>
      <c r="F8428" s="4"/>
      <c r="G8428" s="1" t="b">
        <f t="shared" ca="1" si="140"/>
        <v>1</v>
      </c>
      <c r="H8428" s="1505" cm="1">
        <f t="array" aca="1" ref="H8428" ca="1">IF(I8428&lt;&gt;"",INDIRECT("'"&amp;I8428&amp;"'!"&amp;J8428),"")</f>
        <v>0</v>
      </c>
      <c r="I8428" s="1510" t="s">
        <v>4998</v>
      </c>
      <c r="J8428" s="1506" t="s">
        <v>7312</v>
      </c>
      <c r="K8428" s="4"/>
    </row>
    <row r="8429" spans="1:11" ht="15">
      <c r="A8429">
        <v>8370</v>
      </c>
      <c r="B8429" s="21">
        <f>'Expenditures 16-24'!H350</f>
        <v>0</v>
      </c>
      <c r="D8429" s="4" t="s">
        <v>1519</v>
      </c>
      <c r="F8429" s="4"/>
      <c r="G8429" s="1" t="b">
        <f t="shared" ca="1" si="140"/>
        <v>1</v>
      </c>
      <c r="H8429" s="1505" cm="1">
        <f t="array" aca="1" ref="H8429" ca="1">IF(I8429&lt;&gt;"",INDIRECT("'"&amp;I8429&amp;"'!"&amp;J8429),"")</f>
        <v>0</v>
      </c>
      <c r="I8429" s="1510" t="s">
        <v>4998</v>
      </c>
      <c r="J8429" s="1506" t="s">
        <v>7313</v>
      </c>
      <c r="K8429" s="4"/>
    </row>
    <row r="8430" spans="1:11" ht="15">
      <c r="A8430">
        <v>8371</v>
      </c>
      <c r="B8430" s="21">
        <f>'Expenditures 16-24'!H351</f>
        <v>0</v>
      </c>
      <c r="D8430" s="4" t="s">
        <v>1519</v>
      </c>
      <c r="F8430" s="4"/>
      <c r="G8430" s="1" t="b">
        <f t="shared" ca="1" si="140"/>
        <v>1</v>
      </c>
      <c r="H8430" s="1505" cm="1">
        <f t="array" aca="1" ref="H8430" ca="1">IF(I8430&lt;&gt;"",INDIRECT("'"&amp;I8430&amp;"'!"&amp;J8430),"")</f>
        <v>0</v>
      </c>
      <c r="I8430" s="1510" t="s">
        <v>4998</v>
      </c>
      <c r="J8430" s="1506" t="s">
        <v>7314</v>
      </c>
      <c r="K8430" s="4"/>
    </row>
    <row r="8431" spans="1:11" ht="15">
      <c r="A8431">
        <v>8372</v>
      </c>
      <c r="B8431" s="21">
        <f>'Expenditures 16-24'!H352</f>
        <v>0</v>
      </c>
      <c r="D8431" s="4" t="s">
        <v>1519</v>
      </c>
      <c r="F8431" s="4"/>
      <c r="G8431" s="1" t="b">
        <f t="shared" ca="1" si="140"/>
        <v>1</v>
      </c>
      <c r="H8431" s="1505" cm="1">
        <f t="array" aca="1" ref="H8431" ca="1">IF(I8431&lt;&gt;"",INDIRECT("'"&amp;I8431&amp;"'!"&amp;J8431),"")</f>
        <v>0</v>
      </c>
      <c r="I8431" s="1510" t="s">
        <v>4998</v>
      </c>
      <c r="J8431" s="1506" t="s">
        <v>7315</v>
      </c>
      <c r="K8431" s="4"/>
    </row>
    <row r="8432" spans="1:11" ht="15">
      <c r="A8432">
        <v>8373</v>
      </c>
      <c r="B8432" s="21">
        <f>'Expenditures 16-24'!H353</f>
        <v>0</v>
      </c>
      <c r="D8432" s="4" t="s">
        <v>1519</v>
      </c>
      <c r="F8432" s="4"/>
      <c r="G8432" s="1" t="b">
        <f t="shared" ca="1" si="140"/>
        <v>1</v>
      </c>
      <c r="H8432" s="1505" cm="1">
        <f t="array" aca="1" ref="H8432" ca="1">IF(I8432&lt;&gt;"",INDIRECT("'"&amp;I8432&amp;"'!"&amp;J8432),"")</f>
        <v>0</v>
      </c>
      <c r="I8432" s="1510" t="s">
        <v>4998</v>
      </c>
      <c r="J8432" s="1506" t="s">
        <v>7316</v>
      </c>
      <c r="K8432" s="4"/>
    </row>
    <row r="8433" spans="1:11" ht="15">
      <c r="A8433">
        <v>8374</v>
      </c>
      <c r="B8433" s="21">
        <f>'Expenditures 16-24'!H355</f>
        <v>0</v>
      </c>
      <c r="D8433" s="4" t="s">
        <v>1519</v>
      </c>
      <c r="F8433" s="4"/>
      <c r="G8433" s="1" t="b">
        <f t="shared" ca="1" si="140"/>
        <v>1</v>
      </c>
      <c r="H8433" s="1505" cm="1">
        <f t="array" aca="1" ref="H8433" ca="1">IF(I8433&lt;&gt;"",INDIRECT("'"&amp;I8433&amp;"'!"&amp;J8433),"")</f>
        <v>0</v>
      </c>
      <c r="I8433" s="1510" t="s">
        <v>4998</v>
      </c>
      <c r="J8433" s="1506" t="s">
        <v>7317</v>
      </c>
      <c r="K8433" s="4"/>
    </row>
    <row r="8434" spans="1:11" ht="15">
      <c r="A8434">
        <v>8375</v>
      </c>
      <c r="B8434" s="21">
        <f>'Expenditures 16-24'!H356</f>
        <v>0</v>
      </c>
      <c r="D8434" s="4" t="s">
        <v>1519</v>
      </c>
      <c r="F8434" s="4"/>
      <c r="G8434" s="1" t="b">
        <f t="shared" ca="1" si="140"/>
        <v>1</v>
      </c>
      <c r="H8434" s="1505" cm="1">
        <f t="array" aca="1" ref="H8434" ca="1">IF(I8434&lt;&gt;"",INDIRECT("'"&amp;I8434&amp;"'!"&amp;J8434),"")</f>
        <v>0</v>
      </c>
      <c r="I8434" s="1510" t="s">
        <v>4998</v>
      </c>
      <c r="J8434" s="1506" t="s">
        <v>7318</v>
      </c>
      <c r="K8434" s="4"/>
    </row>
    <row r="8435" spans="1:11" ht="15">
      <c r="A8435">
        <v>8376</v>
      </c>
      <c r="B8435" s="21">
        <f>'Expenditures 16-24'!H357</f>
        <v>0</v>
      </c>
      <c r="D8435" s="4" t="s">
        <v>1519</v>
      </c>
      <c r="F8435" s="4"/>
      <c r="G8435" s="1" t="b">
        <f t="shared" ca="1" si="140"/>
        <v>1</v>
      </c>
      <c r="H8435" s="1505" cm="1">
        <f t="array" aca="1" ref="H8435" ca="1">IF(I8435&lt;&gt;"",INDIRECT("'"&amp;I8435&amp;"'!"&amp;J8435),"")</f>
        <v>0</v>
      </c>
      <c r="I8435" s="1510" t="s">
        <v>4998</v>
      </c>
      <c r="J8435" s="1506" t="s">
        <v>7319</v>
      </c>
      <c r="K8435" s="4"/>
    </row>
    <row r="8436" spans="1:11" ht="15">
      <c r="A8436">
        <v>8377</v>
      </c>
      <c r="B8436" s="21">
        <f>'Expenditures 16-24'!H358</f>
        <v>0</v>
      </c>
      <c r="D8436" s="4" t="s">
        <v>1519</v>
      </c>
      <c r="F8436" s="4"/>
      <c r="G8436" s="1" t="b">
        <f t="shared" ca="1" si="140"/>
        <v>1</v>
      </c>
      <c r="H8436" s="1505" cm="1">
        <f t="array" aca="1" ref="H8436" ca="1">IF(I8436&lt;&gt;"",INDIRECT("'"&amp;I8436&amp;"'!"&amp;J8436),"")</f>
        <v>0</v>
      </c>
      <c r="I8436" s="1510" t="s">
        <v>4998</v>
      </c>
      <c r="J8436" s="1506" t="s">
        <v>7320</v>
      </c>
      <c r="K8436" s="4"/>
    </row>
    <row r="8437" spans="1:11" ht="15">
      <c r="A8437">
        <v>8378</v>
      </c>
      <c r="B8437" s="21">
        <f>'Expenditures 16-24'!H360</f>
        <v>0</v>
      </c>
      <c r="D8437" s="4" t="s">
        <v>1519</v>
      </c>
      <c r="F8437" s="4"/>
      <c r="G8437" s="1" t="b">
        <f t="shared" ca="1" si="140"/>
        <v>1</v>
      </c>
      <c r="H8437" s="1505" cm="1">
        <f t="array" aca="1" ref="H8437" ca="1">IF(I8437&lt;&gt;"",INDIRECT("'"&amp;I8437&amp;"'!"&amp;J8437),"")</f>
        <v>0</v>
      </c>
      <c r="I8437" s="1510" t="s">
        <v>4998</v>
      </c>
      <c r="J8437" s="1506" t="s">
        <v>7321</v>
      </c>
      <c r="K8437" s="4"/>
    </row>
    <row r="8438" spans="1:11" ht="15">
      <c r="A8438">
        <v>8379</v>
      </c>
      <c r="B8438" s="21">
        <f>'Expenditures 16-24'!H361</f>
        <v>0</v>
      </c>
      <c r="D8438" s="4" t="s">
        <v>1519</v>
      </c>
      <c r="F8438" s="4"/>
      <c r="G8438" s="1" t="b">
        <f t="shared" ca="1" si="140"/>
        <v>1</v>
      </c>
      <c r="H8438" s="1505" cm="1">
        <f t="array" aca="1" ref="H8438" ca="1">IF(I8438&lt;&gt;"",INDIRECT("'"&amp;I8438&amp;"'!"&amp;J8438),"")</f>
        <v>0</v>
      </c>
      <c r="I8438" s="1510" t="s">
        <v>4998</v>
      </c>
      <c r="J8438" s="1506" t="s">
        <v>7322</v>
      </c>
      <c r="K8438" s="4"/>
    </row>
    <row r="8439" spans="1:11" ht="15">
      <c r="A8439">
        <v>8380</v>
      </c>
      <c r="B8439" s="21">
        <f>'Expenditures 16-24'!H362</f>
        <v>0</v>
      </c>
      <c r="D8439" s="4" t="s">
        <v>1519</v>
      </c>
      <c r="F8439" s="4"/>
      <c r="G8439" s="1" t="b">
        <f t="shared" ca="1" si="140"/>
        <v>1</v>
      </c>
      <c r="H8439" s="1505" cm="1">
        <f t="array" aca="1" ref="H8439" ca="1">IF(I8439&lt;&gt;"",INDIRECT("'"&amp;I8439&amp;"'!"&amp;J8439),"")</f>
        <v>0</v>
      </c>
      <c r="I8439" s="1510" t="s">
        <v>4998</v>
      </c>
      <c r="J8439" s="1506" t="s">
        <v>7323</v>
      </c>
      <c r="K8439" s="4"/>
    </row>
    <row r="8440" spans="1:11" ht="15">
      <c r="A8440" s="5">
        <v>8381</v>
      </c>
      <c r="D8440" s="4" t="s">
        <v>1519</v>
      </c>
      <c r="F8440" s="4" t="s">
        <v>4914</v>
      </c>
      <c r="G8440" s="1" t="b">
        <f t="shared" ca="1" si="140"/>
        <v>1</v>
      </c>
      <c r="H8440" s="1505" t="str" cm="1">
        <f t="array" aca="1" ref="H8440" ca="1">IF(I8440&lt;&gt;"",INDIRECT("'"&amp;I8440&amp;"'!"&amp;J8440),"")</f>
        <v/>
      </c>
      <c r="I8440" s="1510"/>
      <c r="J8440" s="1506"/>
      <c r="K8440" s="4"/>
    </row>
    <row r="8441" spans="1:11" ht="15">
      <c r="A8441" s="5">
        <v>8382</v>
      </c>
      <c r="D8441" s="4" t="s">
        <v>1519</v>
      </c>
      <c r="F8441" s="4" t="s">
        <v>4914</v>
      </c>
      <c r="G8441" s="1" t="b">
        <f t="shared" ca="1" si="140"/>
        <v>1</v>
      </c>
      <c r="H8441" s="1505" t="str" cm="1">
        <f t="array" aca="1" ref="H8441" ca="1">IF(I8441&lt;&gt;"",INDIRECT("'"&amp;I8441&amp;"'!"&amp;J8441),"")</f>
        <v/>
      </c>
      <c r="I8441" s="1510"/>
      <c r="J8441" s="1506"/>
      <c r="K8441" s="4"/>
    </row>
    <row r="8442" spans="1:11" ht="15">
      <c r="A8442">
        <v>8383</v>
      </c>
      <c r="B8442" s="21">
        <f>'Expenditures 16-24'!H367</f>
        <v>0</v>
      </c>
      <c r="D8442" s="4" t="s">
        <v>1519</v>
      </c>
      <c r="F8442" s="4"/>
      <c r="G8442" s="1" t="b">
        <f t="shared" ca="1" si="140"/>
        <v>1</v>
      </c>
      <c r="H8442" s="1505" cm="1">
        <f t="array" aca="1" ref="H8442" ca="1">IF(I8442&lt;&gt;"",INDIRECT("'"&amp;I8442&amp;"'!"&amp;J8442),"")</f>
        <v>0</v>
      </c>
      <c r="I8442" s="1510" t="s">
        <v>4998</v>
      </c>
      <c r="J8442" s="1506" t="s">
        <v>7324</v>
      </c>
      <c r="K8442" s="4"/>
    </row>
    <row r="8443" spans="1:11" ht="15">
      <c r="A8443">
        <v>8384</v>
      </c>
      <c r="B8443" s="21">
        <f>'Expenditures 16-24'!H368</f>
        <v>0</v>
      </c>
      <c r="D8443" s="4" t="s">
        <v>1519</v>
      </c>
      <c r="F8443" s="4"/>
      <c r="G8443" s="1" t="b">
        <f t="shared" ca="1" si="140"/>
        <v>1</v>
      </c>
      <c r="H8443" s="1505" cm="1">
        <f t="array" aca="1" ref="H8443" ca="1">IF(I8443&lt;&gt;"",INDIRECT("'"&amp;I8443&amp;"'!"&amp;J8443),"")</f>
        <v>0</v>
      </c>
      <c r="I8443" s="1510" t="s">
        <v>4998</v>
      </c>
      <c r="J8443" s="1506" t="s">
        <v>7325</v>
      </c>
      <c r="K8443" s="4"/>
    </row>
    <row r="8444" spans="1:11" ht="15">
      <c r="A8444">
        <v>8385</v>
      </c>
      <c r="B8444" s="21">
        <f>'Expenditures 16-24'!H369</f>
        <v>0</v>
      </c>
      <c r="D8444" s="4" t="s">
        <v>1519</v>
      </c>
      <c r="F8444" s="4"/>
      <c r="G8444" s="1" t="b">
        <f t="shared" ca="1" si="140"/>
        <v>1</v>
      </c>
      <c r="H8444" s="1505" cm="1">
        <f t="array" aca="1" ref="H8444" ca="1">IF(I8444&lt;&gt;"",INDIRECT("'"&amp;I8444&amp;"'!"&amp;J8444),"")</f>
        <v>0</v>
      </c>
      <c r="I8444" s="1510" t="s">
        <v>4998</v>
      </c>
      <c r="J8444" s="1506" t="s">
        <v>7326</v>
      </c>
      <c r="K8444" s="4"/>
    </row>
    <row r="8445" spans="1:11" ht="15">
      <c r="A8445">
        <v>8386</v>
      </c>
      <c r="B8445" s="21">
        <f>'Expenditures 16-24'!H371</f>
        <v>0</v>
      </c>
      <c r="D8445" s="4" t="s">
        <v>1519</v>
      </c>
      <c r="F8445" s="4"/>
      <c r="G8445" s="1" t="b">
        <f t="shared" ca="1" si="140"/>
        <v>1</v>
      </c>
      <c r="H8445" s="1505" cm="1">
        <f t="array" aca="1" ref="H8445" ca="1">IF(I8445&lt;&gt;"",INDIRECT("'"&amp;I8445&amp;"'!"&amp;J8445),"")</f>
        <v>0</v>
      </c>
      <c r="I8445" s="1510" t="s">
        <v>4998</v>
      </c>
      <c r="J8445" s="1506" t="s">
        <v>7327</v>
      </c>
      <c r="K8445" s="4"/>
    </row>
    <row r="8446" spans="1:11" ht="15">
      <c r="A8446">
        <v>8387</v>
      </c>
      <c r="B8446" s="21">
        <f>'Expenditures 16-24'!H372</f>
        <v>0</v>
      </c>
      <c r="D8446" s="4" t="s">
        <v>1519</v>
      </c>
      <c r="F8446" s="4"/>
      <c r="G8446" s="1" t="b">
        <f t="shared" ca="1" si="140"/>
        <v>1</v>
      </c>
      <c r="H8446" s="1505" cm="1">
        <f t="array" aca="1" ref="H8446" ca="1">IF(I8446&lt;&gt;"",INDIRECT("'"&amp;I8446&amp;"'!"&amp;J8446),"")</f>
        <v>0</v>
      </c>
      <c r="I8446" s="1510" t="s">
        <v>4998</v>
      </c>
      <c r="J8446" s="1506" t="s">
        <v>7328</v>
      </c>
      <c r="K8446" s="4"/>
    </row>
    <row r="8447" spans="1:11" ht="15">
      <c r="A8447">
        <v>8388</v>
      </c>
      <c r="B8447" s="21">
        <f>'Expenditures 16-24'!H374</f>
        <v>0</v>
      </c>
      <c r="D8447" s="4" t="s">
        <v>1519</v>
      </c>
      <c r="F8447" s="4"/>
      <c r="G8447" s="1" t="b">
        <f t="shared" ca="1" si="140"/>
        <v>1</v>
      </c>
      <c r="H8447" s="1505" cm="1">
        <f t="array" aca="1" ref="H8447" ca="1">IF(I8447&lt;&gt;"",INDIRECT("'"&amp;I8447&amp;"'!"&amp;J8447),"")</f>
        <v>0</v>
      </c>
      <c r="I8447" s="1510" t="s">
        <v>4998</v>
      </c>
      <c r="J8447" s="1506" t="s">
        <v>7329</v>
      </c>
      <c r="K8447" s="4"/>
    </row>
    <row r="8448" spans="1:11" ht="15">
      <c r="A8448">
        <v>8389</v>
      </c>
      <c r="B8448" s="21">
        <f>'Expenditures 16-24'!H375</f>
        <v>0</v>
      </c>
      <c r="D8448" s="4" t="s">
        <v>1519</v>
      </c>
      <c r="F8448" s="4"/>
      <c r="G8448" s="1" t="b">
        <f t="shared" ca="1" si="140"/>
        <v>1</v>
      </c>
      <c r="H8448" s="1505" cm="1">
        <f t="array" aca="1" ref="H8448" ca="1">IF(I8448&lt;&gt;"",INDIRECT("'"&amp;I8448&amp;"'!"&amp;J8448),"")</f>
        <v>0</v>
      </c>
      <c r="I8448" s="1510" t="s">
        <v>4998</v>
      </c>
      <c r="J8448" s="1506" t="s">
        <v>7330</v>
      </c>
      <c r="K8448" s="4"/>
    </row>
    <row r="8449" spans="1:11" ht="15">
      <c r="A8449">
        <v>8390</v>
      </c>
      <c r="B8449" s="21">
        <f>'Expenditures 16-24'!H376</f>
        <v>0</v>
      </c>
      <c r="D8449" s="4" t="s">
        <v>1519</v>
      </c>
      <c r="F8449" s="4"/>
      <c r="G8449" s="1" t="b">
        <f t="shared" ca="1" si="140"/>
        <v>1</v>
      </c>
      <c r="H8449" s="1505" cm="1">
        <f t="array" aca="1" ref="H8449" ca="1">IF(I8449&lt;&gt;"",INDIRECT("'"&amp;I8449&amp;"'!"&amp;J8449),"")</f>
        <v>0</v>
      </c>
      <c r="I8449" s="1510" t="s">
        <v>4998</v>
      </c>
      <c r="J8449" s="1506" t="s">
        <v>7331</v>
      </c>
      <c r="K8449" s="4"/>
    </row>
    <row r="8450" spans="1:11" ht="15">
      <c r="A8450">
        <v>8391</v>
      </c>
      <c r="B8450" s="21">
        <f>'Expenditures 16-24'!H377</f>
        <v>0</v>
      </c>
      <c r="D8450" s="4" t="s">
        <v>1519</v>
      </c>
      <c r="F8450" s="4"/>
      <c r="G8450" s="1" t="b">
        <f t="shared" ca="1" si="140"/>
        <v>1</v>
      </c>
      <c r="H8450" s="1505" cm="1">
        <f t="array" aca="1" ref="H8450" ca="1">IF(I8450&lt;&gt;"",INDIRECT("'"&amp;I8450&amp;"'!"&amp;J8450),"")</f>
        <v>0</v>
      </c>
      <c r="I8450" s="1510" t="s">
        <v>4998</v>
      </c>
      <c r="J8450" s="1506" t="s">
        <v>7332</v>
      </c>
      <c r="K8450" s="4"/>
    </row>
    <row r="8451" spans="1:11" ht="15">
      <c r="A8451">
        <v>8392</v>
      </c>
      <c r="B8451" s="21">
        <f>'Expenditures 16-24'!H378</f>
        <v>0</v>
      </c>
      <c r="D8451" s="4" t="s">
        <v>1519</v>
      </c>
      <c r="F8451" s="4"/>
      <c r="G8451" s="1" t="b">
        <f t="shared" ca="1" si="140"/>
        <v>1</v>
      </c>
      <c r="H8451" s="1505" cm="1">
        <f t="array" aca="1" ref="H8451" ca="1">IF(I8451&lt;&gt;"",INDIRECT("'"&amp;I8451&amp;"'!"&amp;J8451),"")</f>
        <v>0</v>
      </c>
      <c r="I8451" s="1510" t="s">
        <v>4998</v>
      </c>
      <c r="J8451" s="1506" t="s">
        <v>7333</v>
      </c>
      <c r="K8451" s="4"/>
    </row>
    <row r="8452" spans="1:11" ht="15">
      <c r="A8452">
        <v>8393</v>
      </c>
      <c r="B8452" s="21">
        <f>'Expenditures 16-24'!H380</f>
        <v>0</v>
      </c>
      <c r="D8452" s="4" t="s">
        <v>1519</v>
      </c>
      <c r="F8452" s="4"/>
      <c r="G8452" s="1" t="b">
        <f t="shared" ca="1" si="140"/>
        <v>1</v>
      </c>
      <c r="H8452" s="1505" cm="1">
        <f t="array" aca="1" ref="H8452" ca="1">IF(I8452&lt;&gt;"",INDIRECT("'"&amp;I8452&amp;"'!"&amp;J8452),"")</f>
        <v>0</v>
      </c>
      <c r="I8452" s="1510" t="s">
        <v>4998</v>
      </c>
      <c r="J8452" s="1506" t="s">
        <v>7334</v>
      </c>
      <c r="K8452" s="4"/>
    </row>
    <row r="8453" spans="1:11" ht="15">
      <c r="A8453">
        <v>8394</v>
      </c>
      <c r="B8453" s="21">
        <f>'Expenditures 16-24'!H381</f>
        <v>0</v>
      </c>
      <c r="D8453" s="4" t="s">
        <v>1519</v>
      </c>
      <c r="F8453" s="4"/>
      <c r="G8453" s="1" t="b">
        <f t="shared" ca="1" si="140"/>
        <v>1</v>
      </c>
      <c r="H8453" s="1505" cm="1">
        <f t="array" aca="1" ref="H8453" ca="1">IF(I8453&lt;&gt;"",INDIRECT("'"&amp;I8453&amp;"'!"&amp;J8453),"")</f>
        <v>0</v>
      </c>
      <c r="I8453" s="1510" t="s">
        <v>4998</v>
      </c>
      <c r="J8453" s="1506" t="s">
        <v>7335</v>
      </c>
      <c r="K8453" s="4"/>
    </row>
    <row r="8454" spans="1:11" ht="15">
      <c r="A8454">
        <v>8395</v>
      </c>
      <c r="B8454" s="21">
        <f>'Expenditures 16-24'!H382</f>
        <v>0</v>
      </c>
      <c r="D8454" s="4" t="s">
        <v>1519</v>
      </c>
      <c r="F8454" s="4"/>
      <c r="G8454" s="1" t="b">
        <f t="shared" ca="1" si="140"/>
        <v>1</v>
      </c>
      <c r="H8454" s="1505" cm="1">
        <f t="array" aca="1" ref="H8454" ca="1">IF(I8454&lt;&gt;"",INDIRECT("'"&amp;I8454&amp;"'!"&amp;J8454),"")</f>
        <v>0</v>
      </c>
      <c r="I8454" s="1510" t="s">
        <v>4998</v>
      </c>
      <c r="J8454" s="1506" t="s">
        <v>7336</v>
      </c>
      <c r="K8454" s="4"/>
    </row>
    <row r="8455" spans="1:11" ht="15">
      <c r="A8455">
        <v>8396</v>
      </c>
      <c r="B8455" s="21">
        <f>'Expenditures 16-24'!H383</f>
        <v>0</v>
      </c>
      <c r="D8455" s="4" t="s">
        <v>1519</v>
      </c>
      <c r="F8455" s="4"/>
      <c r="G8455" s="1" t="b">
        <f t="shared" ca="1" si="140"/>
        <v>1</v>
      </c>
      <c r="H8455" s="1505" cm="1">
        <f t="array" aca="1" ref="H8455" ca="1">IF(I8455&lt;&gt;"",INDIRECT("'"&amp;I8455&amp;"'!"&amp;J8455),"")</f>
        <v>0</v>
      </c>
      <c r="I8455" s="1510" t="s">
        <v>4998</v>
      </c>
      <c r="J8455" s="1506" t="s">
        <v>7337</v>
      </c>
      <c r="K8455" s="4"/>
    </row>
    <row r="8456" spans="1:11" ht="15">
      <c r="A8456">
        <v>8397</v>
      </c>
      <c r="B8456" s="21">
        <f>'Expenditures 16-24'!H384</f>
        <v>0</v>
      </c>
      <c r="D8456" s="4" t="s">
        <v>1519</v>
      </c>
      <c r="F8456" s="4"/>
      <c r="G8456" s="1" t="b">
        <f t="shared" ca="1" si="140"/>
        <v>1</v>
      </c>
      <c r="H8456" s="1505" cm="1">
        <f t="array" aca="1" ref="H8456" ca="1">IF(I8456&lt;&gt;"",INDIRECT("'"&amp;I8456&amp;"'!"&amp;J8456),"")</f>
        <v>0</v>
      </c>
      <c r="I8456" s="1510" t="s">
        <v>4998</v>
      </c>
      <c r="J8456" s="1506" t="s">
        <v>7338</v>
      </c>
      <c r="K8456" s="4"/>
    </row>
    <row r="8457" spans="1:11" ht="15">
      <c r="A8457">
        <v>8398</v>
      </c>
      <c r="B8457" s="21">
        <f>'Expenditures 16-24'!H385</f>
        <v>0</v>
      </c>
      <c r="D8457" s="4" t="s">
        <v>1519</v>
      </c>
      <c r="F8457" s="4"/>
      <c r="G8457" s="1" t="b">
        <f t="shared" ca="1" si="140"/>
        <v>1</v>
      </c>
      <c r="H8457" s="1505" cm="1">
        <f t="array" aca="1" ref="H8457" ca="1">IF(I8457&lt;&gt;"",INDIRECT("'"&amp;I8457&amp;"'!"&amp;J8457),"")</f>
        <v>0</v>
      </c>
      <c r="I8457" s="1510" t="s">
        <v>4998</v>
      </c>
      <c r="J8457" s="1506" t="s">
        <v>7339</v>
      </c>
      <c r="K8457" s="4"/>
    </row>
    <row r="8458" spans="1:11" ht="15">
      <c r="A8458">
        <v>8399</v>
      </c>
      <c r="B8458" s="21">
        <f>'Expenditures 16-24'!H386</f>
        <v>550000</v>
      </c>
      <c r="D8458" s="4" t="s">
        <v>1519</v>
      </c>
      <c r="F8458" s="4"/>
      <c r="G8458" s="1" t="b">
        <f t="shared" ca="1" si="140"/>
        <v>1</v>
      </c>
      <c r="H8458" s="1505" cm="1">
        <f t="array" aca="1" ref="H8458" ca="1">IF(I8458&lt;&gt;"",INDIRECT("'"&amp;I8458&amp;"'!"&amp;J8458),"")</f>
        <v>550000</v>
      </c>
      <c r="I8458" s="1510" t="s">
        <v>4998</v>
      </c>
      <c r="J8458" s="1506" t="s">
        <v>7340</v>
      </c>
      <c r="K8458" s="4"/>
    </row>
    <row r="8459" spans="1:11" ht="15">
      <c r="A8459">
        <v>8400</v>
      </c>
      <c r="B8459" s="21">
        <f>'Expenditures 16-24'!H387</f>
        <v>550000</v>
      </c>
      <c r="D8459" s="4" t="s">
        <v>1519</v>
      </c>
      <c r="F8459" s="4"/>
      <c r="G8459" s="1" t="b">
        <f t="shared" ca="1" si="140"/>
        <v>1</v>
      </c>
      <c r="H8459" s="1505" cm="1">
        <f t="array" aca="1" ref="H8459" ca="1">IF(I8459&lt;&gt;"",INDIRECT("'"&amp;I8459&amp;"'!"&amp;J8459),"")</f>
        <v>550000</v>
      </c>
      <c r="I8459" s="1510" t="s">
        <v>4998</v>
      </c>
      <c r="J8459" s="1506" t="s">
        <v>7341</v>
      </c>
      <c r="K8459" s="4"/>
    </row>
    <row r="8460" spans="1:11" ht="15">
      <c r="A8460">
        <v>8401</v>
      </c>
      <c r="B8460" s="21">
        <f>'Expenditures 16-24'!H388</f>
        <v>0</v>
      </c>
      <c r="D8460" s="4" t="s">
        <v>1519</v>
      </c>
      <c r="F8460" s="4"/>
      <c r="G8460" s="1" t="b">
        <f t="shared" ca="1" si="140"/>
        <v>1</v>
      </c>
      <c r="H8460" s="1505" cm="1">
        <f t="array" aca="1" ref="H8460" ca="1">IF(I8460&lt;&gt;"",INDIRECT("'"&amp;I8460&amp;"'!"&amp;J8460),"")</f>
        <v>0</v>
      </c>
      <c r="I8460" s="1510" t="s">
        <v>4998</v>
      </c>
      <c r="J8460" s="1506" t="s">
        <v>7342</v>
      </c>
      <c r="K8460" s="4"/>
    </row>
    <row r="8461" spans="1:11" ht="15">
      <c r="A8461" s="5">
        <v>8402</v>
      </c>
      <c r="D8461" s="4" t="s">
        <v>1519</v>
      </c>
      <c r="F8461" s="4" t="s">
        <v>4914</v>
      </c>
      <c r="G8461" s="1" t="b">
        <f t="shared" ca="1" si="140"/>
        <v>1</v>
      </c>
      <c r="H8461" s="1505" t="str" cm="1">
        <f t="array" aca="1" ref="H8461" ca="1">IF(I8461&lt;&gt;"",INDIRECT("'"&amp;I8461&amp;"'!"&amp;J8461),"")</f>
        <v/>
      </c>
      <c r="I8461" s="1510"/>
      <c r="J8461" s="1506"/>
      <c r="K8461" s="4"/>
    </row>
    <row r="8462" spans="1:11" ht="15">
      <c r="A8462" s="5">
        <v>8403</v>
      </c>
      <c r="D8462" s="4" t="s">
        <v>1519</v>
      </c>
      <c r="F8462" s="4" t="s">
        <v>4914</v>
      </c>
      <c r="G8462" s="1" t="b">
        <f t="shared" ca="1" si="140"/>
        <v>1</v>
      </c>
      <c r="H8462" s="1505" t="str" cm="1">
        <f t="array" aca="1" ref="H8462" ca="1">IF(I8462&lt;&gt;"",INDIRECT("'"&amp;I8462&amp;"'!"&amp;J8462),"")</f>
        <v/>
      </c>
      <c r="I8462" s="1510"/>
      <c r="J8462" s="1506"/>
      <c r="K8462" s="4"/>
    </row>
    <row r="8463" spans="1:11" ht="15">
      <c r="A8463">
        <v>8404</v>
      </c>
      <c r="B8463" s="21">
        <f>'Expenditures 16-24'!H393</f>
        <v>0</v>
      </c>
      <c r="D8463" s="4" t="s">
        <v>1519</v>
      </c>
      <c r="F8463" s="4"/>
      <c r="G8463" s="1" t="b">
        <f t="shared" ca="1" si="140"/>
        <v>1</v>
      </c>
      <c r="H8463" s="1505" cm="1">
        <f t="array" aca="1" ref="H8463" ca="1">IF(I8463&lt;&gt;"",INDIRECT("'"&amp;I8463&amp;"'!"&amp;J8463),"")</f>
        <v>0</v>
      </c>
      <c r="I8463" s="1510" t="s">
        <v>4998</v>
      </c>
      <c r="J8463" s="1506" t="s">
        <v>7343</v>
      </c>
      <c r="K8463" s="4"/>
    </row>
    <row r="8464" spans="1:11" ht="15">
      <c r="A8464">
        <v>8405</v>
      </c>
      <c r="B8464" s="21">
        <f>'Expenditures 16-24'!H394</f>
        <v>0</v>
      </c>
      <c r="D8464" s="4" t="s">
        <v>1519</v>
      </c>
      <c r="F8464" s="4"/>
      <c r="G8464" s="1" t="b">
        <f t="shared" ca="1" si="140"/>
        <v>1</v>
      </c>
      <c r="H8464" s="1505" cm="1">
        <f t="array" aca="1" ref="H8464" ca="1">IF(I8464&lt;&gt;"",INDIRECT("'"&amp;I8464&amp;"'!"&amp;J8464),"")</f>
        <v>0</v>
      </c>
      <c r="I8464" s="1510" t="s">
        <v>4998</v>
      </c>
      <c r="J8464" s="1506" t="s">
        <v>7344</v>
      </c>
      <c r="K8464" s="4"/>
    </row>
    <row r="8465" spans="1:11" ht="15">
      <c r="A8465">
        <v>8406</v>
      </c>
      <c r="B8465" s="21">
        <f>'Expenditures 16-24'!H395</f>
        <v>0</v>
      </c>
      <c r="D8465" s="4" t="s">
        <v>1519</v>
      </c>
      <c r="F8465" s="4"/>
      <c r="G8465" s="1" t="b">
        <f t="shared" ca="1" si="140"/>
        <v>1</v>
      </c>
      <c r="H8465" s="1505" cm="1">
        <f t="array" aca="1" ref="H8465" ca="1">IF(I8465&lt;&gt;"",INDIRECT("'"&amp;I8465&amp;"'!"&amp;J8465),"")</f>
        <v>0</v>
      </c>
      <c r="I8465" s="1510" t="s">
        <v>4998</v>
      </c>
      <c r="J8465" s="1506" t="s">
        <v>7345</v>
      </c>
      <c r="K8465" s="4"/>
    </row>
    <row r="8466" spans="1:11" ht="15">
      <c r="A8466">
        <v>8407</v>
      </c>
      <c r="B8466" s="21">
        <f>'Expenditures 16-24'!H396</f>
        <v>0</v>
      </c>
      <c r="D8466" s="4" t="s">
        <v>1519</v>
      </c>
      <c r="F8466" s="4"/>
      <c r="G8466" s="1" t="b">
        <f t="shared" ca="1" si="140"/>
        <v>1</v>
      </c>
      <c r="H8466" s="1505" cm="1">
        <f t="array" aca="1" ref="H8466" ca="1">IF(I8466&lt;&gt;"",INDIRECT("'"&amp;I8466&amp;"'!"&amp;J8466),"")</f>
        <v>0</v>
      </c>
      <c r="I8466" s="1510" t="s">
        <v>4998</v>
      </c>
      <c r="J8466" s="1506" t="s">
        <v>7346</v>
      </c>
      <c r="K8466" s="4"/>
    </row>
    <row r="8467" spans="1:11" ht="15">
      <c r="A8467" s="5">
        <v>8408</v>
      </c>
      <c r="D8467" s="4" t="s">
        <v>1519</v>
      </c>
      <c r="F8467" s="4" t="s">
        <v>4914</v>
      </c>
      <c r="G8467" s="1" t="b">
        <f t="shared" ca="1" si="140"/>
        <v>1</v>
      </c>
      <c r="H8467" s="1505" t="str" cm="1">
        <f t="array" aca="1" ref="H8467" ca="1">IF(I8467&lt;&gt;"",INDIRECT("'"&amp;I8467&amp;"'!"&amp;J8467),"")</f>
        <v/>
      </c>
      <c r="I8467" s="1510"/>
      <c r="J8467" s="1506"/>
      <c r="K8467" s="4"/>
    </row>
    <row r="8468" spans="1:11" ht="15">
      <c r="A8468">
        <v>8409</v>
      </c>
      <c r="B8468" s="21">
        <f>'Expenditures 16-24'!H398</f>
        <v>0</v>
      </c>
      <c r="D8468" s="4" t="s">
        <v>1519</v>
      </c>
      <c r="F8468" s="4"/>
      <c r="G8468" s="1" t="b">
        <f t="shared" ca="1" si="140"/>
        <v>1</v>
      </c>
      <c r="H8468" s="1505" cm="1">
        <f t="array" aca="1" ref="H8468" ca="1">IF(I8468&lt;&gt;"",INDIRECT("'"&amp;I8468&amp;"'!"&amp;J8468),"")</f>
        <v>0</v>
      </c>
      <c r="I8468" s="1510" t="s">
        <v>4998</v>
      </c>
      <c r="J8468" s="1506" t="s">
        <v>7347</v>
      </c>
      <c r="K8468" s="4"/>
    </row>
    <row r="8469" spans="1:11" ht="15">
      <c r="A8469">
        <v>8410</v>
      </c>
      <c r="B8469" s="21">
        <f>'Expenditures 16-24'!H399</f>
        <v>0</v>
      </c>
      <c r="D8469" s="4" t="s">
        <v>1519</v>
      </c>
      <c r="F8469" s="4"/>
      <c r="G8469" s="1" t="b">
        <f t="shared" ca="1" si="140"/>
        <v>1</v>
      </c>
      <c r="H8469" s="1505" cm="1">
        <f t="array" aca="1" ref="H8469" ca="1">IF(I8469&lt;&gt;"",INDIRECT("'"&amp;I8469&amp;"'!"&amp;J8469),"")</f>
        <v>0</v>
      </c>
      <c r="I8469" s="1510" t="s">
        <v>4998</v>
      </c>
      <c r="J8469" s="1506" t="s">
        <v>7348</v>
      </c>
      <c r="K8469" s="4"/>
    </row>
    <row r="8470" spans="1:11" ht="15">
      <c r="A8470">
        <v>8411</v>
      </c>
      <c r="B8470" s="21">
        <f>'Expenditures 16-24'!H400</f>
        <v>0</v>
      </c>
      <c r="D8470" s="4" t="s">
        <v>1519</v>
      </c>
      <c r="F8470" s="4"/>
      <c r="G8470" s="1" t="b">
        <f t="shared" ca="1" si="140"/>
        <v>1</v>
      </c>
      <c r="H8470" s="1505" cm="1">
        <f t="array" aca="1" ref="H8470" ca="1">IF(I8470&lt;&gt;"",INDIRECT("'"&amp;I8470&amp;"'!"&amp;J8470),"")</f>
        <v>0</v>
      </c>
      <c r="I8470" s="1510" t="s">
        <v>4998</v>
      </c>
      <c r="J8470" s="1506" t="s">
        <v>7349</v>
      </c>
      <c r="K8470" s="4"/>
    </row>
    <row r="8471" spans="1:11" ht="15">
      <c r="A8471">
        <v>8412</v>
      </c>
      <c r="B8471" s="21">
        <f>'Expenditures 16-24'!H401</f>
        <v>0</v>
      </c>
      <c r="D8471" s="4" t="s">
        <v>1519</v>
      </c>
      <c r="F8471" s="4"/>
      <c r="G8471" s="1" t="b">
        <f t="shared" ca="1" si="140"/>
        <v>1</v>
      </c>
      <c r="H8471" s="1505" cm="1">
        <f t="array" aca="1" ref="H8471" ca="1">IF(I8471&lt;&gt;"",INDIRECT("'"&amp;I8471&amp;"'!"&amp;J8471),"")</f>
        <v>0</v>
      </c>
      <c r="I8471" s="1510" t="s">
        <v>4998</v>
      </c>
      <c r="J8471" s="1506" t="s">
        <v>7350</v>
      </c>
      <c r="K8471" s="4"/>
    </row>
    <row r="8472" spans="1:11" ht="15">
      <c r="A8472">
        <v>8413</v>
      </c>
      <c r="B8472" s="21">
        <f>'Expenditures 16-24'!H402</f>
        <v>0</v>
      </c>
      <c r="D8472" s="4" t="s">
        <v>1519</v>
      </c>
      <c r="F8472" s="4"/>
      <c r="G8472" s="1" t="b">
        <f t="shared" ca="1" si="140"/>
        <v>1</v>
      </c>
      <c r="H8472" s="1505" cm="1">
        <f t="array" aca="1" ref="H8472" ca="1">IF(I8472&lt;&gt;"",INDIRECT("'"&amp;I8472&amp;"'!"&amp;J8472),"")</f>
        <v>0</v>
      </c>
      <c r="I8472" s="1510" t="s">
        <v>4998</v>
      </c>
      <c r="J8472" s="1506" t="s">
        <v>7351</v>
      </c>
      <c r="K8472" s="4"/>
    </row>
    <row r="8473" spans="1:11" ht="15">
      <c r="A8473">
        <v>8414</v>
      </c>
      <c r="B8473" s="21">
        <f>'Expenditures 16-24'!H403</f>
        <v>0</v>
      </c>
      <c r="D8473" s="4" t="s">
        <v>1519</v>
      </c>
      <c r="F8473" s="4"/>
      <c r="G8473" s="1" t="b">
        <f t="shared" ca="1" si="140"/>
        <v>1</v>
      </c>
      <c r="H8473" s="1505" cm="1">
        <f t="array" aca="1" ref="H8473" ca="1">IF(I8473&lt;&gt;"",INDIRECT("'"&amp;I8473&amp;"'!"&amp;J8473),"")</f>
        <v>0</v>
      </c>
      <c r="I8473" s="1510" t="s">
        <v>4998</v>
      </c>
      <c r="J8473" s="1506" t="s">
        <v>7352</v>
      </c>
      <c r="K8473" s="4"/>
    </row>
    <row r="8474" spans="1:11" ht="15">
      <c r="A8474">
        <v>8415</v>
      </c>
      <c r="B8474" s="21">
        <f>'Expenditures 16-24'!H404</f>
        <v>0</v>
      </c>
      <c r="D8474" s="4" t="s">
        <v>1519</v>
      </c>
      <c r="F8474" s="4"/>
      <c r="G8474" s="1" t="b">
        <f t="shared" ca="1" si="140"/>
        <v>1</v>
      </c>
      <c r="H8474" s="1505" cm="1">
        <f t="array" aca="1" ref="H8474" ca="1">IF(I8474&lt;&gt;"",INDIRECT("'"&amp;I8474&amp;"'!"&amp;J8474),"")</f>
        <v>0</v>
      </c>
      <c r="I8474" s="1510" t="s">
        <v>4998</v>
      </c>
      <c r="J8474" s="1506" t="s">
        <v>7353</v>
      </c>
      <c r="K8474" s="4"/>
    </row>
    <row r="8475" spans="1:11" ht="15">
      <c r="A8475">
        <v>8416</v>
      </c>
      <c r="B8475" s="21">
        <f>'Expenditures 16-24'!H405</f>
        <v>0</v>
      </c>
      <c r="D8475" s="4" t="s">
        <v>1519</v>
      </c>
      <c r="F8475" s="4"/>
      <c r="G8475" s="1" t="b">
        <f t="shared" ca="1" si="140"/>
        <v>1</v>
      </c>
      <c r="H8475" s="1505" cm="1">
        <f t="array" aca="1" ref="H8475" ca="1">IF(I8475&lt;&gt;"",INDIRECT("'"&amp;I8475&amp;"'!"&amp;J8475),"")</f>
        <v>0</v>
      </c>
      <c r="I8475" s="1510" t="s">
        <v>4998</v>
      </c>
      <c r="J8475" s="1506" t="s">
        <v>7354</v>
      </c>
      <c r="K8475" s="4"/>
    </row>
    <row r="8476" spans="1:11" ht="15">
      <c r="A8476">
        <v>8417</v>
      </c>
      <c r="B8476" s="21">
        <f>'Expenditures 16-24'!H406</f>
        <v>0</v>
      </c>
      <c r="D8476" s="4" t="s">
        <v>1519</v>
      </c>
      <c r="F8476" s="4"/>
      <c r="G8476" s="1" t="b">
        <f t="shared" ca="1" si="140"/>
        <v>1</v>
      </c>
      <c r="H8476" s="1505" cm="1">
        <f t="array" aca="1" ref="H8476" ca="1">IF(I8476&lt;&gt;"",INDIRECT("'"&amp;I8476&amp;"'!"&amp;J8476),"")</f>
        <v>0</v>
      </c>
      <c r="I8476" s="1510" t="s">
        <v>4998</v>
      </c>
      <c r="J8476" s="1506" t="s">
        <v>7355</v>
      </c>
      <c r="K8476" s="4"/>
    </row>
    <row r="8477" spans="1:11" ht="15">
      <c r="A8477">
        <v>8418</v>
      </c>
      <c r="B8477" s="21">
        <f>'Expenditures 16-24'!H407</f>
        <v>0</v>
      </c>
      <c r="D8477" s="4" t="s">
        <v>1519</v>
      </c>
      <c r="F8477" s="4"/>
      <c r="G8477" s="1" t="b">
        <f t="shared" ca="1" si="140"/>
        <v>1</v>
      </c>
      <c r="H8477" s="1505" cm="1">
        <f t="array" aca="1" ref="H8477" ca="1">IF(I8477&lt;&gt;"",INDIRECT("'"&amp;I8477&amp;"'!"&amp;J8477),"")</f>
        <v>0</v>
      </c>
      <c r="I8477" s="1510" t="s">
        <v>4998</v>
      </c>
      <c r="J8477" s="1506" t="s">
        <v>7356</v>
      </c>
      <c r="K8477" s="4"/>
    </row>
    <row r="8478" spans="1:11" ht="15">
      <c r="A8478">
        <v>8419</v>
      </c>
      <c r="B8478" s="21">
        <f>'Expenditures 16-24'!H408</f>
        <v>0</v>
      </c>
      <c r="D8478" s="4" t="s">
        <v>1519</v>
      </c>
      <c r="F8478" s="4"/>
      <c r="G8478" s="1" t="b">
        <f t="shared" ca="1" si="140"/>
        <v>1</v>
      </c>
      <c r="H8478" s="1505" cm="1">
        <f t="array" aca="1" ref="H8478" ca="1">IF(I8478&lt;&gt;"",INDIRECT("'"&amp;I8478&amp;"'!"&amp;J8478),"")</f>
        <v>0</v>
      </c>
      <c r="I8478" s="1510" t="s">
        <v>4998</v>
      </c>
      <c r="J8478" s="1506" t="s">
        <v>7357</v>
      </c>
      <c r="K8478" s="4"/>
    </row>
    <row r="8479" spans="1:11" ht="15">
      <c r="A8479">
        <v>8420</v>
      </c>
      <c r="B8479" s="21">
        <f>'Expenditures 16-24'!H409</f>
        <v>0</v>
      </c>
      <c r="D8479" s="4" t="s">
        <v>1519</v>
      </c>
      <c r="F8479" s="4"/>
      <c r="G8479" s="1" t="b">
        <f t="shared" ca="1" si="140"/>
        <v>1</v>
      </c>
      <c r="H8479" s="1505" cm="1">
        <f t="array" aca="1" ref="H8479" ca="1">IF(I8479&lt;&gt;"",INDIRECT("'"&amp;I8479&amp;"'!"&amp;J8479),"")</f>
        <v>0</v>
      </c>
      <c r="I8479" s="1510" t="s">
        <v>4998</v>
      </c>
      <c r="J8479" s="1506" t="s">
        <v>7358</v>
      </c>
      <c r="K8479" s="4"/>
    </row>
    <row r="8480" spans="1:11" ht="15">
      <c r="A8480">
        <v>8421</v>
      </c>
      <c r="B8480" s="21">
        <f>'Expenditures 16-24'!H410</f>
        <v>0</v>
      </c>
      <c r="D8480" s="4" t="s">
        <v>1519</v>
      </c>
      <c r="F8480" s="4"/>
      <c r="G8480" s="1" t="b">
        <f t="shared" ref="G8480:G8543" ca="1" si="141">H8480=B8480</f>
        <v>1</v>
      </c>
      <c r="H8480" s="1505" cm="1">
        <f t="array" aca="1" ref="H8480" ca="1">IF(I8480&lt;&gt;"",INDIRECT("'"&amp;I8480&amp;"'!"&amp;J8480),"")</f>
        <v>0</v>
      </c>
      <c r="I8480" s="1510" t="s">
        <v>4998</v>
      </c>
      <c r="J8480" s="1506" t="s">
        <v>7359</v>
      </c>
      <c r="K8480" s="4"/>
    </row>
    <row r="8481" spans="1:11" ht="15">
      <c r="A8481">
        <v>8422</v>
      </c>
      <c r="B8481" s="21">
        <f>'Expenditures 16-24'!H411</f>
        <v>0</v>
      </c>
      <c r="D8481" s="4" t="s">
        <v>1519</v>
      </c>
      <c r="F8481" s="4"/>
      <c r="G8481" s="1" t="b">
        <f t="shared" ca="1" si="141"/>
        <v>1</v>
      </c>
      <c r="H8481" s="1505" cm="1">
        <f t="array" aca="1" ref="H8481" ca="1">IF(I8481&lt;&gt;"",INDIRECT("'"&amp;I8481&amp;"'!"&amp;J8481),"")</f>
        <v>0</v>
      </c>
      <c r="I8481" s="1510" t="s">
        <v>4998</v>
      </c>
      <c r="J8481" s="1506" t="s">
        <v>7360</v>
      </c>
      <c r="K8481" s="4"/>
    </row>
    <row r="8482" spans="1:11" ht="15">
      <c r="A8482">
        <v>8423</v>
      </c>
      <c r="B8482" s="21">
        <f>'Expenditures 16-24'!H412</f>
        <v>0</v>
      </c>
      <c r="D8482" s="4" t="s">
        <v>1519</v>
      </c>
      <c r="F8482" s="4"/>
      <c r="G8482" s="1" t="b">
        <f t="shared" ca="1" si="141"/>
        <v>1</v>
      </c>
      <c r="H8482" s="1505" cm="1">
        <f t="array" aca="1" ref="H8482" ca="1">IF(I8482&lt;&gt;"",INDIRECT("'"&amp;I8482&amp;"'!"&amp;J8482),"")</f>
        <v>0</v>
      </c>
      <c r="I8482" s="1510" t="s">
        <v>4998</v>
      </c>
      <c r="J8482" s="1506" t="s">
        <v>7361</v>
      </c>
      <c r="K8482" s="4"/>
    </row>
    <row r="8483" spans="1:11" ht="15">
      <c r="A8483">
        <v>8424</v>
      </c>
      <c r="B8483" s="21">
        <f>'Expenditures 16-24'!H413</f>
        <v>0</v>
      </c>
      <c r="D8483" s="4" t="s">
        <v>1519</v>
      </c>
      <c r="F8483" s="4"/>
      <c r="G8483" s="1" t="b">
        <f t="shared" ca="1" si="141"/>
        <v>1</v>
      </c>
      <c r="H8483" s="1505" cm="1">
        <f t="array" aca="1" ref="H8483" ca="1">IF(I8483&lt;&gt;"",INDIRECT("'"&amp;I8483&amp;"'!"&amp;J8483),"")</f>
        <v>0</v>
      </c>
      <c r="I8483" s="1510" t="s">
        <v>4998</v>
      </c>
      <c r="J8483" s="1506" t="s">
        <v>7362</v>
      </c>
      <c r="K8483" s="4"/>
    </row>
    <row r="8484" spans="1:11" ht="15">
      <c r="A8484">
        <v>8425</v>
      </c>
      <c r="B8484" s="21">
        <f>'Expenditures 16-24'!H414</f>
        <v>0</v>
      </c>
      <c r="D8484" s="4" t="s">
        <v>1519</v>
      </c>
      <c r="F8484" s="4"/>
      <c r="G8484" s="1" t="b">
        <f t="shared" ca="1" si="141"/>
        <v>1</v>
      </c>
      <c r="H8484" s="1505" cm="1">
        <f t="array" aca="1" ref="H8484" ca="1">IF(I8484&lt;&gt;"",INDIRECT("'"&amp;I8484&amp;"'!"&amp;J8484),"")</f>
        <v>0</v>
      </c>
      <c r="I8484" s="1510" t="s">
        <v>4998</v>
      </c>
      <c r="J8484" s="1506" t="s">
        <v>7363</v>
      </c>
      <c r="K8484" s="4"/>
    </row>
    <row r="8485" spans="1:11" ht="15">
      <c r="A8485" s="5">
        <v>8426</v>
      </c>
      <c r="D8485" s="4" t="s">
        <v>1519</v>
      </c>
      <c r="F8485" s="4" t="s">
        <v>4914</v>
      </c>
      <c r="G8485" s="1" t="b">
        <f t="shared" ca="1" si="141"/>
        <v>1</v>
      </c>
      <c r="H8485" s="1505" t="str" cm="1">
        <f t="array" aca="1" ref="H8485" ca="1">IF(I8485&lt;&gt;"",INDIRECT("'"&amp;I8485&amp;"'!"&amp;J8485),"")</f>
        <v/>
      </c>
      <c r="I8485" s="1510"/>
      <c r="J8485" s="1506"/>
      <c r="K8485" s="4"/>
    </row>
    <row r="8486" spans="1:11" ht="15">
      <c r="A8486" s="5">
        <v>8427</v>
      </c>
      <c r="D8486" s="4" t="s">
        <v>1519</v>
      </c>
      <c r="F8486" s="4" t="s">
        <v>4914</v>
      </c>
      <c r="G8486" s="1" t="b">
        <f t="shared" ca="1" si="141"/>
        <v>1</v>
      </c>
      <c r="H8486" s="1505" t="str" cm="1">
        <f t="array" aca="1" ref="H8486" ca="1">IF(I8486&lt;&gt;"",INDIRECT("'"&amp;I8486&amp;"'!"&amp;J8486),"")</f>
        <v/>
      </c>
      <c r="I8486" s="1510"/>
      <c r="J8486" s="1506"/>
      <c r="K8486" s="4"/>
    </row>
    <row r="8487" spans="1:11" ht="15">
      <c r="A8487" s="5">
        <v>8428</v>
      </c>
      <c r="D8487" s="4" t="s">
        <v>1519</v>
      </c>
      <c r="F8487" s="4" t="s">
        <v>4914</v>
      </c>
      <c r="G8487" s="1" t="b">
        <f t="shared" ca="1" si="141"/>
        <v>1</v>
      </c>
      <c r="H8487" s="1505" t="str" cm="1">
        <f t="array" aca="1" ref="H8487" ca="1">IF(I8487&lt;&gt;"",INDIRECT("'"&amp;I8487&amp;"'!"&amp;J8487),"")</f>
        <v/>
      </c>
      <c r="I8487" s="1510"/>
      <c r="J8487" s="1506"/>
      <c r="K8487" s="4"/>
    </row>
    <row r="8488" spans="1:11" ht="15">
      <c r="A8488">
        <v>8429</v>
      </c>
      <c r="B8488" s="21">
        <f>'Expenditures 16-24'!I316</f>
        <v>0</v>
      </c>
      <c r="D8488" s="4" t="s">
        <v>1519</v>
      </c>
      <c r="F8488" s="4"/>
      <c r="G8488" s="1" t="b">
        <f t="shared" ca="1" si="141"/>
        <v>1</v>
      </c>
      <c r="H8488" s="1505" cm="1">
        <f t="array" aca="1" ref="H8488" ca="1">IF(I8488&lt;&gt;"",INDIRECT("'"&amp;I8488&amp;"'!"&amp;J8488),"")</f>
        <v>0</v>
      </c>
      <c r="I8488" s="1510" t="s">
        <v>4998</v>
      </c>
      <c r="J8488" s="1506" t="s">
        <v>7364</v>
      </c>
      <c r="K8488" s="4"/>
    </row>
    <row r="8489" spans="1:11" ht="15">
      <c r="A8489">
        <v>8430</v>
      </c>
      <c r="B8489" s="21">
        <f>'Expenditures 16-24'!I318</f>
        <v>0</v>
      </c>
      <c r="D8489" s="4" t="s">
        <v>1519</v>
      </c>
      <c r="F8489" s="4"/>
      <c r="G8489" s="1" t="b">
        <f t="shared" ca="1" si="141"/>
        <v>1</v>
      </c>
      <c r="H8489" s="1505" cm="1">
        <f t="array" aca="1" ref="H8489" ca="1">IF(I8489&lt;&gt;"",INDIRECT("'"&amp;I8489&amp;"'!"&amp;J8489),"")</f>
        <v>0</v>
      </c>
      <c r="I8489" s="1510" t="s">
        <v>4998</v>
      </c>
      <c r="J8489" s="1506" t="s">
        <v>7365</v>
      </c>
      <c r="K8489" s="4"/>
    </row>
    <row r="8490" spans="1:11" ht="15">
      <c r="A8490">
        <v>8431</v>
      </c>
      <c r="B8490" s="21">
        <f>'Expenditures 16-24'!I319</f>
        <v>0</v>
      </c>
      <c r="D8490" s="4" t="s">
        <v>1519</v>
      </c>
      <c r="F8490" s="4"/>
      <c r="G8490" s="1" t="b">
        <f t="shared" ca="1" si="141"/>
        <v>1</v>
      </c>
      <c r="H8490" s="1505" cm="1">
        <f t="array" aca="1" ref="H8490" ca="1">IF(I8490&lt;&gt;"",INDIRECT("'"&amp;I8490&amp;"'!"&amp;J8490),"")</f>
        <v>0</v>
      </c>
      <c r="I8490" s="1510" t="s">
        <v>4998</v>
      </c>
      <c r="J8490" s="1506" t="s">
        <v>7366</v>
      </c>
      <c r="K8490" s="4"/>
    </row>
    <row r="8491" spans="1:11" ht="15">
      <c r="A8491">
        <v>8432</v>
      </c>
      <c r="B8491" s="21">
        <f>'Expenditures 16-24'!I320</f>
        <v>0</v>
      </c>
      <c r="D8491" s="4" t="s">
        <v>1519</v>
      </c>
      <c r="F8491" s="4"/>
      <c r="G8491" s="1" t="b">
        <f t="shared" ca="1" si="141"/>
        <v>1</v>
      </c>
      <c r="H8491" s="1505" cm="1">
        <f t="array" aca="1" ref="H8491" ca="1">IF(I8491&lt;&gt;"",INDIRECT("'"&amp;I8491&amp;"'!"&amp;J8491),"")</f>
        <v>0</v>
      </c>
      <c r="I8491" s="1510" t="s">
        <v>4998</v>
      </c>
      <c r="J8491" s="1506" t="s">
        <v>7367</v>
      </c>
      <c r="K8491" s="4"/>
    </row>
    <row r="8492" spans="1:11" ht="15">
      <c r="A8492">
        <v>8433</v>
      </c>
      <c r="B8492" s="21">
        <f>'Expenditures 16-24'!I321</f>
        <v>0</v>
      </c>
      <c r="D8492" s="4" t="s">
        <v>1519</v>
      </c>
      <c r="F8492" s="4"/>
      <c r="G8492" s="1" t="b">
        <f t="shared" ca="1" si="141"/>
        <v>1</v>
      </c>
      <c r="H8492" s="1505" cm="1">
        <f t="array" aca="1" ref="H8492" ca="1">IF(I8492&lt;&gt;"",INDIRECT("'"&amp;I8492&amp;"'!"&amp;J8492),"")</f>
        <v>0</v>
      </c>
      <c r="I8492" s="1510" t="s">
        <v>4998</v>
      </c>
      <c r="J8492" s="1506" t="s">
        <v>7368</v>
      </c>
      <c r="K8492" s="4"/>
    </row>
    <row r="8493" spans="1:11" ht="15">
      <c r="A8493">
        <v>8434</v>
      </c>
      <c r="B8493" s="21">
        <f>'Expenditures 16-24'!I322</f>
        <v>0</v>
      </c>
      <c r="D8493" s="4" t="s">
        <v>1519</v>
      </c>
      <c r="F8493" s="4"/>
      <c r="G8493" s="1" t="b">
        <f t="shared" ca="1" si="141"/>
        <v>1</v>
      </c>
      <c r="H8493" s="1505" cm="1">
        <f t="array" aca="1" ref="H8493" ca="1">IF(I8493&lt;&gt;"",INDIRECT("'"&amp;I8493&amp;"'!"&amp;J8493),"")</f>
        <v>0</v>
      </c>
      <c r="I8493" s="1510" t="s">
        <v>4998</v>
      </c>
      <c r="J8493" s="1506" t="s">
        <v>7369</v>
      </c>
      <c r="K8493" s="4"/>
    </row>
    <row r="8494" spans="1:11" ht="15">
      <c r="A8494">
        <v>8435</v>
      </c>
      <c r="B8494" s="21">
        <f>'Expenditures 16-24'!I323</f>
        <v>0</v>
      </c>
      <c r="D8494" s="4" t="s">
        <v>1519</v>
      </c>
      <c r="F8494" s="4"/>
      <c r="G8494" s="1" t="b">
        <f t="shared" ca="1" si="141"/>
        <v>1</v>
      </c>
      <c r="H8494" s="1505" cm="1">
        <f t="array" aca="1" ref="H8494" ca="1">IF(I8494&lt;&gt;"",INDIRECT("'"&amp;I8494&amp;"'!"&amp;J8494),"")</f>
        <v>0</v>
      </c>
      <c r="I8494" s="1510" t="s">
        <v>4998</v>
      </c>
      <c r="J8494" s="1506" t="s">
        <v>7370</v>
      </c>
      <c r="K8494" s="4"/>
    </row>
    <row r="8495" spans="1:11" ht="15">
      <c r="A8495">
        <v>8436</v>
      </c>
      <c r="B8495" s="21">
        <f>'Expenditures 16-24'!I324</f>
        <v>0</v>
      </c>
      <c r="D8495" s="4" t="s">
        <v>1519</v>
      </c>
      <c r="F8495" s="4"/>
      <c r="G8495" s="1" t="b">
        <f t="shared" ca="1" si="141"/>
        <v>1</v>
      </c>
      <c r="H8495" s="1505" cm="1">
        <f t="array" aca="1" ref="H8495" ca="1">IF(I8495&lt;&gt;"",INDIRECT("'"&amp;I8495&amp;"'!"&amp;J8495),"")</f>
        <v>0</v>
      </c>
      <c r="I8495" s="1510" t="s">
        <v>4998</v>
      </c>
      <c r="J8495" s="1506" t="s">
        <v>7371</v>
      </c>
      <c r="K8495" s="4"/>
    </row>
    <row r="8496" spans="1:11" ht="15">
      <c r="A8496">
        <v>8437</v>
      </c>
      <c r="B8496" s="21">
        <f>'Expenditures 16-24'!I325</f>
        <v>0</v>
      </c>
      <c r="D8496" s="4" t="s">
        <v>1519</v>
      </c>
      <c r="F8496" s="4"/>
      <c r="G8496" s="1" t="b">
        <f t="shared" ca="1" si="141"/>
        <v>1</v>
      </c>
      <c r="H8496" s="1505" cm="1">
        <f t="array" aca="1" ref="H8496" ca="1">IF(I8496&lt;&gt;"",INDIRECT("'"&amp;I8496&amp;"'!"&amp;J8496),"")</f>
        <v>0</v>
      </c>
      <c r="I8496" s="1510" t="s">
        <v>4998</v>
      </c>
      <c r="J8496" s="1506" t="s">
        <v>7372</v>
      </c>
      <c r="K8496" s="4"/>
    </row>
    <row r="8497" spans="1:11" ht="15">
      <c r="A8497">
        <v>8438</v>
      </c>
      <c r="B8497" s="21">
        <f>'Expenditures 16-24'!I326</f>
        <v>0</v>
      </c>
      <c r="D8497" s="4" t="s">
        <v>1519</v>
      </c>
      <c r="F8497" s="4"/>
      <c r="G8497" s="1" t="b">
        <f t="shared" ca="1" si="141"/>
        <v>1</v>
      </c>
      <c r="H8497" s="1505" cm="1">
        <f t="array" aca="1" ref="H8497" ca="1">IF(I8497&lt;&gt;"",INDIRECT("'"&amp;I8497&amp;"'!"&amp;J8497),"")</f>
        <v>0</v>
      </c>
      <c r="I8497" s="1510" t="s">
        <v>4998</v>
      </c>
      <c r="J8497" s="1506" t="s">
        <v>7373</v>
      </c>
      <c r="K8497" s="4"/>
    </row>
    <row r="8498" spans="1:11" ht="15">
      <c r="A8498">
        <v>8439</v>
      </c>
      <c r="B8498" s="21">
        <f>'Expenditures 16-24'!I327</f>
        <v>0</v>
      </c>
      <c r="D8498" s="4" t="s">
        <v>1519</v>
      </c>
      <c r="F8498" s="4"/>
      <c r="G8498" s="1" t="b">
        <f t="shared" ca="1" si="141"/>
        <v>1</v>
      </c>
      <c r="H8498" s="1505" cm="1">
        <f t="array" aca="1" ref="H8498" ca="1">IF(I8498&lt;&gt;"",INDIRECT("'"&amp;I8498&amp;"'!"&amp;J8498),"")</f>
        <v>0</v>
      </c>
      <c r="I8498" s="1510" t="s">
        <v>4998</v>
      </c>
      <c r="J8498" s="1506" t="s">
        <v>7374</v>
      </c>
      <c r="K8498" s="4"/>
    </row>
    <row r="8499" spans="1:11" ht="15">
      <c r="A8499">
        <v>8440</v>
      </c>
      <c r="B8499" s="21">
        <f>'Expenditures 16-24'!I328</f>
        <v>0</v>
      </c>
      <c r="D8499" s="4" t="s">
        <v>1519</v>
      </c>
      <c r="F8499" s="4"/>
      <c r="G8499" s="1" t="b">
        <f t="shared" ca="1" si="141"/>
        <v>1</v>
      </c>
      <c r="H8499" s="1505" cm="1">
        <f t="array" aca="1" ref="H8499" ca="1">IF(I8499&lt;&gt;"",INDIRECT("'"&amp;I8499&amp;"'!"&amp;J8499),"")</f>
        <v>0</v>
      </c>
      <c r="I8499" s="1510" t="s">
        <v>4998</v>
      </c>
      <c r="J8499" s="1506" t="s">
        <v>7375</v>
      </c>
      <c r="K8499" s="4"/>
    </row>
    <row r="8500" spans="1:11" ht="15">
      <c r="A8500">
        <v>8441</v>
      </c>
      <c r="B8500" s="21">
        <f>'Expenditures 16-24'!I329</f>
        <v>0</v>
      </c>
      <c r="D8500" s="4" t="s">
        <v>1519</v>
      </c>
      <c r="F8500" s="4"/>
      <c r="G8500" s="1" t="b">
        <f t="shared" ca="1" si="141"/>
        <v>1</v>
      </c>
      <c r="H8500" s="1505" cm="1">
        <f t="array" aca="1" ref="H8500" ca="1">IF(I8500&lt;&gt;"",INDIRECT("'"&amp;I8500&amp;"'!"&amp;J8500),"")</f>
        <v>0</v>
      </c>
      <c r="I8500" s="1510" t="s">
        <v>4998</v>
      </c>
      <c r="J8500" s="1506" t="s">
        <v>7376</v>
      </c>
      <c r="K8500" s="4"/>
    </row>
    <row r="8501" spans="1:11" ht="15">
      <c r="A8501">
        <v>8442</v>
      </c>
      <c r="B8501" s="21">
        <f>'Expenditures 16-24'!I330</f>
        <v>0</v>
      </c>
      <c r="D8501" s="4" t="s">
        <v>1519</v>
      </c>
      <c r="F8501" s="4"/>
      <c r="G8501" s="1" t="b">
        <f t="shared" ca="1" si="141"/>
        <v>1</v>
      </c>
      <c r="H8501" s="1505" cm="1">
        <f t="array" aca="1" ref="H8501" ca="1">IF(I8501&lt;&gt;"",INDIRECT("'"&amp;I8501&amp;"'!"&amp;J8501),"")</f>
        <v>0</v>
      </c>
      <c r="I8501" s="1510" t="s">
        <v>4998</v>
      </c>
      <c r="J8501" s="1506" t="s">
        <v>7377</v>
      </c>
      <c r="K8501" s="4"/>
    </row>
    <row r="8502" spans="1:11" ht="15">
      <c r="A8502">
        <v>8443</v>
      </c>
      <c r="B8502" s="21">
        <f>'Expenditures 16-24'!I344</f>
        <v>0</v>
      </c>
      <c r="D8502" s="4" t="s">
        <v>1519</v>
      </c>
      <c r="F8502" s="4"/>
      <c r="G8502" s="1" t="b">
        <f t="shared" ca="1" si="141"/>
        <v>1</v>
      </c>
      <c r="H8502" s="1505" cm="1">
        <f t="array" aca="1" ref="H8502" ca="1">IF(I8502&lt;&gt;"",INDIRECT("'"&amp;I8502&amp;"'!"&amp;J8502),"")</f>
        <v>0</v>
      </c>
      <c r="I8502" s="1510" t="s">
        <v>4998</v>
      </c>
      <c r="J8502" s="1506" t="s">
        <v>7378</v>
      </c>
      <c r="K8502" s="4"/>
    </row>
    <row r="8503" spans="1:11" ht="15">
      <c r="A8503">
        <v>8444</v>
      </c>
      <c r="B8503" s="21">
        <f>'Expenditures 16-24'!I347</f>
        <v>0</v>
      </c>
      <c r="D8503" s="4" t="s">
        <v>1519</v>
      </c>
      <c r="F8503" s="4"/>
      <c r="G8503" s="1" t="b">
        <f t="shared" ca="1" si="141"/>
        <v>1</v>
      </c>
      <c r="H8503" s="1505" cm="1">
        <f t="array" aca="1" ref="H8503" ca="1">IF(I8503&lt;&gt;"",INDIRECT("'"&amp;I8503&amp;"'!"&amp;J8503),"")</f>
        <v>0</v>
      </c>
      <c r="I8503" s="1510" t="s">
        <v>4998</v>
      </c>
      <c r="J8503" s="1506" t="s">
        <v>7379</v>
      </c>
      <c r="K8503" s="4"/>
    </row>
    <row r="8504" spans="1:11" ht="15">
      <c r="A8504">
        <v>8445</v>
      </c>
      <c r="B8504" s="21">
        <f>'Expenditures 16-24'!I348</f>
        <v>0</v>
      </c>
      <c r="D8504" s="4" t="s">
        <v>1519</v>
      </c>
      <c r="F8504" s="4"/>
      <c r="G8504" s="1" t="b">
        <f t="shared" ca="1" si="141"/>
        <v>1</v>
      </c>
      <c r="H8504" s="1505" cm="1">
        <f t="array" aca="1" ref="H8504" ca="1">IF(I8504&lt;&gt;"",INDIRECT("'"&amp;I8504&amp;"'!"&amp;J8504),"")</f>
        <v>0</v>
      </c>
      <c r="I8504" s="1510" t="s">
        <v>4998</v>
      </c>
      <c r="J8504" s="1506" t="s">
        <v>7380</v>
      </c>
      <c r="K8504" s="4"/>
    </row>
    <row r="8505" spans="1:11" ht="15">
      <c r="A8505">
        <v>8446</v>
      </c>
      <c r="B8505" s="21">
        <f>'Expenditures 16-24'!I349</f>
        <v>0</v>
      </c>
      <c r="D8505" s="4" t="s">
        <v>1519</v>
      </c>
      <c r="F8505" s="4"/>
      <c r="G8505" s="1" t="b">
        <f t="shared" ca="1" si="141"/>
        <v>1</v>
      </c>
      <c r="H8505" s="1505" cm="1">
        <f t="array" aca="1" ref="H8505" ca="1">IF(I8505&lt;&gt;"",INDIRECT("'"&amp;I8505&amp;"'!"&amp;J8505),"")</f>
        <v>0</v>
      </c>
      <c r="I8505" s="1510" t="s">
        <v>4998</v>
      </c>
      <c r="J8505" s="1506" t="s">
        <v>7381</v>
      </c>
      <c r="K8505" s="4"/>
    </row>
    <row r="8506" spans="1:11" ht="15">
      <c r="A8506">
        <v>8447</v>
      </c>
      <c r="B8506" s="21">
        <f>'Expenditures 16-24'!I350</f>
        <v>0</v>
      </c>
      <c r="D8506" s="4" t="s">
        <v>1519</v>
      </c>
      <c r="F8506" s="4"/>
      <c r="G8506" s="1" t="b">
        <f t="shared" ca="1" si="141"/>
        <v>1</v>
      </c>
      <c r="H8506" s="1505" cm="1">
        <f t="array" aca="1" ref="H8506" ca="1">IF(I8506&lt;&gt;"",INDIRECT("'"&amp;I8506&amp;"'!"&amp;J8506),"")</f>
        <v>0</v>
      </c>
      <c r="I8506" s="1510" t="s">
        <v>4998</v>
      </c>
      <c r="J8506" s="1506" t="s">
        <v>7382</v>
      </c>
      <c r="K8506" s="4"/>
    </row>
    <row r="8507" spans="1:11" ht="15">
      <c r="A8507">
        <v>8448</v>
      </c>
      <c r="B8507" s="21">
        <f>'Expenditures 16-24'!I351</f>
        <v>0</v>
      </c>
      <c r="D8507" s="4" t="s">
        <v>1519</v>
      </c>
      <c r="F8507" s="4"/>
      <c r="G8507" s="1" t="b">
        <f t="shared" ca="1" si="141"/>
        <v>1</v>
      </c>
      <c r="H8507" s="1505" cm="1">
        <f t="array" aca="1" ref="H8507" ca="1">IF(I8507&lt;&gt;"",INDIRECT("'"&amp;I8507&amp;"'!"&amp;J8507),"")</f>
        <v>0</v>
      </c>
      <c r="I8507" s="1510" t="s">
        <v>4998</v>
      </c>
      <c r="J8507" s="1506" t="s">
        <v>7383</v>
      </c>
      <c r="K8507" s="4"/>
    </row>
    <row r="8508" spans="1:11" ht="15">
      <c r="A8508">
        <v>8449</v>
      </c>
      <c r="B8508" s="21">
        <f>'Expenditures 16-24'!I352</f>
        <v>0</v>
      </c>
      <c r="D8508" s="4" t="s">
        <v>1519</v>
      </c>
      <c r="F8508" s="4"/>
      <c r="G8508" s="1" t="b">
        <f t="shared" ca="1" si="141"/>
        <v>1</v>
      </c>
      <c r="H8508" s="1505" cm="1">
        <f t="array" aca="1" ref="H8508" ca="1">IF(I8508&lt;&gt;"",INDIRECT("'"&amp;I8508&amp;"'!"&amp;J8508),"")</f>
        <v>0</v>
      </c>
      <c r="I8508" s="1510" t="s">
        <v>4998</v>
      </c>
      <c r="J8508" s="1506" t="s">
        <v>7384</v>
      </c>
      <c r="K8508" s="4"/>
    </row>
    <row r="8509" spans="1:11" ht="15">
      <c r="A8509">
        <v>8450</v>
      </c>
      <c r="B8509" s="21">
        <f>'Expenditures 16-24'!I353</f>
        <v>0</v>
      </c>
      <c r="D8509" s="4" t="s">
        <v>1519</v>
      </c>
      <c r="F8509" s="4"/>
      <c r="G8509" s="1" t="b">
        <f t="shared" ca="1" si="141"/>
        <v>1</v>
      </c>
      <c r="H8509" s="1505" cm="1">
        <f t="array" aca="1" ref="H8509" ca="1">IF(I8509&lt;&gt;"",INDIRECT("'"&amp;I8509&amp;"'!"&amp;J8509),"")</f>
        <v>0</v>
      </c>
      <c r="I8509" s="1510" t="s">
        <v>4998</v>
      </c>
      <c r="J8509" s="1506" t="s">
        <v>7385</v>
      </c>
      <c r="K8509" s="4"/>
    </row>
    <row r="8510" spans="1:11" ht="15">
      <c r="A8510">
        <v>8451</v>
      </c>
      <c r="B8510" s="21">
        <f>'Expenditures 16-24'!I355</f>
        <v>0</v>
      </c>
      <c r="D8510" s="4" t="s">
        <v>1519</v>
      </c>
      <c r="F8510" s="4"/>
      <c r="G8510" s="1" t="b">
        <f t="shared" ca="1" si="141"/>
        <v>1</v>
      </c>
      <c r="H8510" s="1505" cm="1">
        <f t="array" aca="1" ref="H8510" ca="1">IF(I8510&lt;&gt;"",INDIRECT("'"&amp;I8510&amp;"'!"&amp;J8510),"")</f>
        <v>0</v>
      </c>
      <c r="I8510" s="1510" t="s">
        <v>4998</v>
      </c>
      <c r="J8510" s="1506" t="s">
        <v>7386</v>
      </c>
      <c r="K8510" s="4"/>
    </row>
    <row r="8511" spans="1:11" ht="15">
      <c r="A8511">
        <v>8452</v>
      </c>
      <c r="B8511" s="21">
        <f>'Expenditures 16-24'!I356</f>
        <v>0</v>
      </c>
      <c r="D8511" s="4" t="s">
        <v>1519</v>
      </c>
      <c r="F8511" s="4"/>
      <c r="G8511" s="1" t="b">
        <f t="shared" ca="1" si="141"/>
        <v>1</v>
      </c>
      <c r="H8511" s="1505" cm="1">
        <f t="array" aca="1" ref="H8511" ca="1">IF(I8511&lt;&gt;"",INDIRECT("'"&amp;I8511&amp;"'!"&amp;J8511),"")</f>
        <v>0</v>
      </c>
      <c r="I8511" s="1510" t="s">
        <v>4998</v>
      </c>
      <c r="J8511" s="1506" t="s">
        <v>7387</v>
      </c>
      <c r="K8511" s="4"/>
    </row>
    <row r="8512" spans="1:11" ht="15">
      <c r="A8512">
        <v>8453</v>
      </c>
      <c r="B8512" s="21">
        <f>'Expenditures 16-24'!I357</f>
        <v>0</v>
      </c>
      <c r="D8512" s="4" t="s">
        <v>1519</v>
      </c>
      <c r="F8512" s="4"/>
      <c r="G8512" s="1" t="b">
        <f t="shared" ca="1" si="141"/>
        <v>1</v>
      </c>
      <c r="H8512" s="1505" cm="1">
        <f t="array" aca="1" ref="H8512" ca="1">IF(I8512&lt;&gt;"",INDIRECT("'"&amp;I8512&amp;"'!"&amp;J8512),"")</f>
        <v>0</v>
      </c>
      <c r="I8512" s="1510" t="s">
        <v>4998</v>
      </c>
      <c r="J8512" s="1506" t="s">
        <v>7388</v>
      </c>
      <c r="K8512" s="4"/>
    </row>
    <row r="8513" spans="1:11" ht="15">
      <c r="A8513">
        <v>8454</v>
      </c>
      <c r="B8513" s="21">
        <f>'Expenditures 16-24'!I358</f>
        <v>0</v>
      </c>
      <c r="D8513" s="4" t="s">
        <v>1519</v>
      </c>
      <c r="F8513" s="4"/>
      <c r="G8513" s="1" t="b">
        <f t="shared" ca="1" si="141"/>
        <v>1</v>
      </c>
      <c r="H8513" s="1505" cm="1">
        <f t="array" aca="1" ref="H8513" ca="1">IF(I8513&lt;&gt;"",INDIRECT("'"&amp;I8513&amp;"'!"&amp;J8513),"")</f>
        <v>0</v>
      </c>
      <c r="I8513" s="1510" t="s">
        <v>4998</v>
      </c>
      <c r="J8513" s="1506" t="s">
        <v>7389</v>
      </c>
      <c r="K8513" s="4"/>
    </row>
    <row r="8514" spans="1:11" ht="15">
      <c r="A8514">
        <v>8455</v>
      </c>
      <c r="B8514" s="21">
        <f>'Expenditures 16-24'!I360</f>
        <v>0</v>
      </c>
      <c r="D8514" s="4" t="s">
        <v>1519</v>
      </c>
      <c r="F8514" s="4"/>
      <c r="G8514" s="1" t="b">
        <f t="shared" ca="1" si="141"/>
        <v>1</v>
      </c>
      <c r="H8514" s="1505" cm="1">
        <f t="array" aca="1" ref="H8514" ca="1">IF(I8514&lt;&gt;"",INDIRECT("'"&amp;I8514&amp;"'!"&amp;J8514),"")</f>
        <v>0</v>
      </c>
      <c r="I8514" s="1510" t="s">
        <v>4998</v>
      </c>
      <c r="J8514" s="1506" t="s">
        <v>7390</v>
      </c>
      <c r="K8514" s="4"/>
    </row>
    <row r="8515" spans="1:11" ht="15">
      <c r="A8515">
        <v>8456</v>
      </c>
      <c r="B8515" s="21">
        <f>'Expenditures 16-24'!I361</f>
        <v>0</v>
      </c>
      <c r="D8515" s="4" t="s">
        <v>1519</v>
      </c>
      <c r="F8515" s="4"/>
      <c r="G8515" s="1" t="b">
        <f t="shared" ca="1" si="141"/>
        <v>1</v>
      </c>
      <c r="H8515" s="1505" cm="1">
        <f t="array" aca="1" ref="H8515" ca="1">IF(I8515&lt;&gt;"",INDIRECT("'"&amp;I8515&amp;"'!"&amp;J8515),"")</f>
        <v>0</v>
      </c>
      <c r="I8515" s="1510" t="s">
        <v>4998</v>
      </c>
      <c r="J8515" s="1506" t="s">
        <v>7391</v>
      </c>
      <c r="K8515" s="4"/>
    </row>
    <row r="8516" spans="1:11" ht="15">
      <c r="A8516">
        <v>8457</v>
      </c>
      <c r="B8516" s="21">
        <f>'Expenditures 16-24'!I362</f>
        <v>0</v>
      </c>
      <c r="D8516" s="4" t="s">
        <v>1519</v>
      </c>
      <c r="F8516" s="4"/>
      <c r="G8516" s="1" t="b">
        <f t="shared" ca="1" si="141"/>
        <v>1</v>
      </c>
      <c r="H8516" s="1505" cm="1">
        <f t="array" aca="1" ref="H8516" ca="1">IF(I8516&lt;&gt;"",INDIRECT("'"&amp;I8516&amp;"'!"&amp;J8516),"")</f>
        <v>0</v>
      </c>
      <c r="I8516" s="1510" t="s">
        <v>4998</v>
      </c>
      <c r="J8516" s="1506" t="s">
        <v>7392</v>
      </c>
      <c r="K8516" s="4"/>
    </row>
    <row r="8517" spans="1:11" ht="15">
      <c r="A8517">
        <v>8458</v>
      </c>
      <c r="B8517" s="21">
        <f>'Expenditures 16-24'!I367</f>
        <v>0</v>
      </c>
      <c r="D8517" s="4" t="s">
        <v>1519</v>
      </c>
      <c r="F8517" s="4"/>
      <c r="G8517" s="1" t="b">
        <f t="shared" ca="1" si="141"/>
        <v>1</v>
      </c>
      <c r="H8517" s="1505" cm="1">
        <f t="array" aca="1" ref="H8517" ca="1">IF(I8517&lt;&gt;"",INDIRECT("'"&amp;I8517&amp;"'!"&amp;J8517),"")</f>
        <v>0</v>
      </c>
      <c r="I8517" s="1510" t="s">
        <v>4998</v>
      </c>
      <c r="J8517" s="1506" t="s">
        <v>7393</v>
      </c>
      <c r="K8517" s="4"/>
    </row>
    <row r="8518" spans="1:11" ht="15">
      <c r="A8518">
        <v>8459</v>
      </c>
      <c r="B8518" s="21">
        <f>'Expenditures 16-24'!I368</f>
        <v>0</v>
      </c>
      <c r="D8518" s="4" t="s">
        <v>1519</v>
      </c>
      <c r="F8518" s="4"/>
      <c r="G8518" s="1" t="b">
        <f t="shared" ca="1" si="141"/>
        <v>1</v>
      </c>
      <c r="H8518" s="1505" cm="1">
        <f t="array" aca="1" ref="H8518" ca="1">IF(I8518&lt;&gt;"",INDIRECT("'"&amp;I8518&amp;"'!"&amp;J8518),"")</f>
        <v>0</v>
      </c>
      <c r="I8518" s="1510" t="s">
        <v>4998</v>
      </c>
      <c r="J8518" s="1506" t="s">
        <v>7394</v>
      </c>
      <c r="K8518" s="4"/>
    </row>
    <row r="8519" spans="1:11" ht="15">
      <c r="A8519">
        <v>8460</v>
      </c>
      <c r="B8519" s="21">
        <f>'Expenditures 16-24'!I369</f>
        <v>0</v>
      </c>
      <c r="D8519" s="4" t="s">
        <v>1519</v>
      </c>
      <c r="F8519" s="4"/>
      <c r="G8519" s="1" t="b">
        <f t="shared" ca="1" si="141"/>
        <v>1</v>
      </c>
      <c r="H8519" s="1505" cm="1">
        <f t="array" aca="1" ref="H8519" ca="1">IF(I8519&lt;&gt;"",INDIRECT("'"&amp;I8519&amp;"'!"&amp;J8519),"")</f>
        <v>0</v>
      </c>
      <c r="I8519" s="1510" t="s">
        <v>4998</v>
      </c>
      <c r="J8519" s="1506" t="s">
        <v>7395</v>
      </c>
      <c r="K8519" s="4"/>
    </row>
    <row r="8520" spans="1:11" ht="15">
      <c r="A8520">
        <v>8461</v>
      </c>
      <c r="B8520" s="21">
        <f>'Expenditures 16-24'!I371</f>
        <v>0</v>
      </c>
      <c r="D8520" s="4" t="s">
        <v>1519</v>
      </c>
      <c r="F8520" s="4"/>
      <c r="G8520" s="1" t="b">
        <f t="shared" ca="1" si="141"/>
        <v>1</v>
      </c>
      <c r="H8520" s="1505" cm="1">
        <f t="array" aca="1" ref="H8520" ca="1">IF(I8520&lt;&gt;"",INDIRECT("'"&amp;I8520&amp;"'!"&amp;J8520),"")</f>
        <v>0</v>
      </c>
      <c r="I8520" s="1510" t="s">
        <v>4998</v>
      </c>
      <c r="J8520" s="1506" t="s">
        <v>7396</v>
      </c>
      <c r="K8520" s="4"/>
    </row>
    <row r="8521" spans="1:11" ht="15">
      <c r="A8521">
        <v>8462</v>
      </c>
      <c r="B8521" s="21">
        <f>'Expenditures 16-24'!I372</f>
        <v>0</v>
      </c>
      <c r="D8521" s="4" t="s">
        <v>1519</v>
      </c>
      <c r="F8521" s="4"/>
      <c r="G8521" s="1" t="b">
        <f t="shared" ca="1" si="141"/>
        <v>1</v>
      </c>
      <c r="H8521" s="1505" cm="1">
        <f t="array" aca="1" ref="H8521" ca="1">IF(I8521&lt;&gt;"",INDIRECT("'"&amp;I8521&amp;"'!"&amp;J8521),"")</f>
        <v>0</v>
      </c>
      <c r="I8521" s="1510" t="s">
        <v>4998</v>
      </c>
      <c r="J8521" s="1506" t="s">
        <v>7397</v>
      </c>
      <c r="K8521" s="4"/>
    </row>
    <row r="8522" spans="1:11" ht="15">
      <c r="A8522">
        <v>8463</v>
      </c>
      <c r="B8522" s="21">
        <f>'Expenditures 16-24'!I374</f>
        <v>0</v>
      </c>
      <c r="D8522" s="4" t="s">
        <v>1519</v>
      </c>
      <c r="F8522" s="4"/>
      <c r="G8522" s="1" t="b">
        <f t="shared" ca="1" si="141"/>
        <v>1</v>
      </c>
      <c r="H8522" s="1505" cm="1">
        <f t="array" aca="1" ref="H8522" ca="1">IF(I8522&lt;&gt;"",INDIRECT("'"&amp;I8522&amp;"'!"&amp;J8522),"")</f>
        <v>0</v>
      </c>
      <c r="I8522" s="1510" t="s">
        <v>4998</v>
      </c>
      <c r="J8522" s="1506" t="s">
        <v>7398</v>
      </c>
      <c r="K8522" s="4"/>
    </row>
    <row r="8523" spans="1:11" ht="15">
      <c r="A8523">
        <v>8464</v>
      </c>
      <c r="B8523" s="21">
        <f>'Expenditures 16-24'!I375</f>
        <v>0</v>
      </c>
      <c r="D8523" s="4" t="s">
        <v>1519</v>
      </c>
      <c r="F8523" s="4"/>
      <c r="G8523" s="1" t="b">
        <f t="shared" ca="1" si="141"/>
        <v>1</v>
      </c>
      <c r="H8523" s="1505" cm="1">
        <f t="array" aca="1" ref="H8523" ca="1">IF(I8523&lt;&gt;"",INDIRECT("'"&amp;I8523&amp;"'!"&amp;J8523),"")</f>
        <v>0</v>
      </c>
      <c r="I8523" s="1510" t="s">
        <v>4998</v>
      </c>
      <c r="J8523" s="1506" t="s">
        <v>7399</v>
      </c>
      <c r="K8523" s="4"/>
    </row>
    <row r="8524" spans="1:11" ht="15">
      <c r="A8524">
        <v>8465</v>
      </c>
      <c r="B8524" s="21">
        <f>'Expenditures 16-24'!I376</f>
        <v>0</v>
      </c>
      <c r="D8524" s="4" t="s">
        <v>1519</v>
      </c>
      <c r="F8524" s="4"/>
      <c r="G8524" s="1" t="b">
        <f t="shared" ca="1" si="141"/>
        <v>1</v>
      </c>
      <c r="H8524" s="1505" cm="1">
        <f t="array" aca="1" ref="H8524" ca="1">IF(I8524&lt;&gt;"",INDIRECT("'"&amp;I8524&amp;"'!"&amp;J8524),"")</f>
        <v>0</v>
      </c>
      <c r="I8524" s="1510" t="s">
        <v>4998</v>
      </c>
      <c r="J8524" s="1506" t="s">
        <v>7400</v>
      </c>
      <c r="K8524" s="4"/>
    </row>
    <row r="8525" spans="1:11" ht="15">
      <c r="A8525">
        <v>8466</v>
      </c>
      <c r="B8525" s="21">
        <f>'Expenditures 16-24'!I377</f>
        <v>0</v>
      </c>
      <c r="D8525" s="4" t="s">
        <v>1519</v>
      </c>
      <c r="F8525" s="4"/>
      <c r="G8525" s="1" t="b">
        <f t="shared" ca="1" si="141"/>
        <v>1</v>
      </c>
      <c r="H8525" s="1505" cm="1">
        <f t="array" aca="1" ref="H8525" ca="1">IF(I8525&lt;&gt;"",INDIRECT("'"&amp;I8525&amp;"'!"&amp;J8525),"")</f>
        <v>0</v>
      </c>
      <c r="I8525" s="1510" t="s">
        <v>4998</v>
      </c>
      <c r="J8525" s="1506" t="s">
        <v>7401</v>
      </c>
      <c r="K8525" s="4"/>
    </row>
    <row r="8526" spans="1:11" ht="15">
      <c r="A8526">
        <v>8467</v>
      </c>
      <c r="B8526" s="21">
        <f>'Expenditures 16-24'!I378</f>
        <v>0</v>
      </c>
      <c r="D8526" s="4" t="s">
        <v>1519</v>
      </c>
      <c r="F8526" s="4"/>
      <c r="G8526" s="1" t="b">
        <f t="shared" ca="1" si="141"/>
        <v>1</v>
      </c>
      <c r="H8526" s="1505" cm="1">
        <f t="array" aca="1" ref="H8526" ca="1">IF(I8526&lt;&gt;"",INDIRECT("'"&amp;I8526&amp;"'!"&amp;J8526),"")</f>
        <v>0</v>
      </c>
      <c r="I8526" s="1510" t="s">
        <v>4998</v>
      </c>
      <c r="J8526" s="1506" t="s">
        <v>7402</v>
      </c>
      <c r="K8526" s="4"/>
    </row>
    <row r="8527" spans="1:11" ht="15">
      <c r="A8527">
        <v>8468</v>
      </c>
      <c r="B8527" s="21">
        <f>'Expenditures 16-24'!I380</f>
        <v>0</v>
      </c>
      <c r="D8527" s="4" t="s">
        <v>1519</v>
      </c>
      <c r="F8527" s="4"/>
      <c r="G8527" s="1" t="b">
        <f t="shared" ca="1" si="141"/>
        <v>1</v>
      </c>
      <c r="H8527" s="1505" cm="1">
        <f t="array" aca="1" ref="H8527" ca="1">IF(I8527&lt;&gt;"",INDIRECT("'"&amp;I8527&amp;"'!"&amp;J8527),"")</f>
        <v>0</v>
      </c>
      <c r="I8527" s="1510" t="s">
        <v>4998</v>
      </c>
      <c r="J8527" s="1506" t="s">
        <v>7403</v>
      </c>
      <c r="K8527" s="4"/>
    </row>
    <row r="8528" spans="1:11" ht="15">
      <c r="A8528">
        <v>8469</v>
      </c>
      <c r="B8528" s="21">
        <f>'Expenditures 16-24'!I381</f>
        <v>0</v>
      </c>
      <c r="D8528" s="4" t="s">
        <v>1519</v>
      </c>
      <c r="F8528" s="4"/>
      <c r="G8528" s="1" t="b">
        <f t="shared" ca="1" si="141"/>
        <v>1</v>
      </c>
      <c r="H8528" s="1505" cm="1">
        <f t="array" aca="1" ref="H8528" ca="1">IF(I8528&lt;&gt;"",INDIRECT("'"&amp;I8528&amp;"'!"&amp;J8528),"")</f>
        <v>0</v>
      </c>
      <c r="I8528" s="1510" t="s">
        <v>4998</v>
      </c>
      <c r="J8528" s="1506" t="s">
        <v>7404</v>
      </c>
      <c r="K8528" s="4"/>
    </row>
    <row r="8529" spans="1:11" ht="15">
      <c r="A8529">
        <v>8470</v>
      </c>
      <c r="B8529" s="21">
        <f>'Expenditures 16-24'!I382</f>
        <v>0</v>
      </c>
      <c r="D8529" s="4" t="s">
        <v>1519</v>
      </c>
      <c r="F8529" s="4"/>
      <c r="G8529" s="1" t="b">
        <f t="shared" ca="1" si="141"/>
        <v>1</v>
      </c>
      <c r="H8529" s="1505" cm="1">
        <f t="array" aca="1" ref="H8529" ca="1">IF(I8529&lt;&gt;"",INDIRECT("'"&amp;I8529&amp;"'!"&amp;J8529),"")</f>
        <v>0</v>
      </c>
      <c r="I8529" s="1510" t="s">
        <v>4998</v>
      </c>
      <c r="J8529" s="1506" t="s">
        <v>7405</v>
      </c>
      <c r="K8529" s="4"/>
    </row>
    <row r="8530" spans="1:11" ht="15">
      <c r="A8530">
        <v>8471</v>
      </c>
      <c r="B8530" s="21">
        <f>'Expenditures 16-24'!I383</f>
        <v>0</v>
      </c>
      <c r="D8530" s="4" t="s">
        <v>1519</v>
      </c>
      <c r="F8530" s="4"/>
      <c r="G8530" s="1" t="b">
        <f t="shared" ca="1" si="141"/>
        <v>1</v>
      </c>
      <c r="H8530" s="1505" cm="1">
        <f t="array" aca="1" ref="H8530" ca="1">IF(I8530&lt;&gt;"",INDIRECT("'"&amp;I8530&amp;"'!"&amp;J8530),"")</f>
        <v>0</v>
      </c>
      <c r="I8530" s="1510" t="s">
        <v>4998</v>
      </c>
      <c r="J8530" s="1506" t="s">
        <v>7406</v>
      </c>
      <c r="K8530" s="4"/>
    </row>
    <row r="8531" spans="1:11" ht="15">
      <c r="A8531">
        <v>8472</v>
      </c>
      <c r="B8531" s="21">
        <f>'Expenditures 16-24'!I384</f>
        <v>0</v>
      </c>
      <c r="D8531" s="4" t="s">
        <v>1519</v>
      </c>
      <c r="F8531" s="4"/>
      <c r="G8531" s="1" t="b">
        <f t="shared" ca="1" si="141"/>
        <v>1</v>
      </c>
      <c r="H8531" s="1505" cm="1">
        <f t="array" aca="1" ref="H8531" ca="1">IF(I8531&lt;&gt;"",INDIRECT("'"&amp;I8531&amp;"'!"&amp;J8531),"")</f>
        <v>0</v>
      </c>
      <c r="I8531" s="1510" t="s">
        <v>4998</v>
      </c>
      <c r="J8531" s="1506" t="s">
        <v>7407</v>
      </c>
      <c r="K8531" s="4"/>
    </row>
    <row r="8532" spans="1:11" ht="15">
      <c r="A8532">
        <v>8473</v>
      </c>
      <c r="B8532" s="21">
        <f>'Expenditures 16-24'!I385</f>
        <v>0</v>
      </c>
      <c r="D8532" s="4" t="s">
        <v>1519</v>
      </c>
      <c r="F8532" s="4"/>
      <c r="G8532" s="1" t="b">
        <f t="shared" ca="1" si="141"/>
        <v>1</v>
      </c>
      <c r="H8532" s="1505" cm="1">
        <f t="array" aca="1" ref="H8532" ca="1">IF(I8532&lt;&gt;"",INDIRECT("'"&amp;I8532&amp;"'!"&amp;J8532),"")</f>
        <v>0</v>
      </c>
      <c r="I8532" s="1510" t="s">
        <v>4998</v>
      </c>
      <c r="J8532" s="1506" t="s">
        <v>7408</v>
      </c>
      <c r="K8532" s="4"/>
    </row>
    <row r="8533" spans="1:11" ht="15">
      <c r="A8533">
        <v>8474</v>
      </c>
      <c r="B8533" s="21">
        <f>'Expenditures 16-24'!I386</f>
        <v>0</v>
      </c>
      <c r="D8533" s="4" t="s">
        <v>1519</v>
      </c>
      <c r="F8533" s="4"/>
      <c r="G8533" s="1" t="b">
        <f t="shared" ca="1" si="141"/>
        <v>1</v>
      </c>
      <c r="H8533" s="1505" cm="1">
        <f t="array" aca="1" ref="H8533" ca="1">IF(I8533&lt;&gt;"",INDIRECT("'"&amp;I8533&amp;"'!"&amp;J8533),"")</f>
        <v>0</v>
      </c>
      <c r="I8533" s="1510" t="s">
        <v>4998</v>
      </c>
      <c r="J8533" s="1506" t="s">
        <v>7409</v>
      </c>
      <c r="K8533" s="4"/>
    </row>
    <row r="8534" spans="1:11" ht="15">
      <c r="A8534">
        <v>8475</v>
      </c>
      <c r="B8534" s="21">
        <f>'Expenditures 16-24'!I387</f>
        <v>0</v>
      </c>
      <c r="D8534" s="4" t="s">
        <v>1519</v>
      </c>
      <c r="F8534" s="4"/>
      <c r="G8534" s="1" t="b">
        <f t="shared" ca="1" si="141"/>
        <v>1</v>
      </c>
      <c r="H8534" s="1505" cm="1">
        <f t="array" aca="1" ref="H8534" ca="1">IF(I8534&lt;&gt;"",INDIRECT("'"&amp;I8534&amp;"'!"&amp;J8534),"")</f>
        <v>0</v>
      </c>
      <c r="I8534" s="1510" t="s">
        <v>4998</v>
      </c>
      <c r="J8534" s="1506" t="s">
        <v>7410</v>
      </c>
      <c r="K8534" s="4"/>
    </row>
    <row r="8535" spans="1:11" ht="15">
      <c r="A8535">
        <v>8476</v>
      </c>
      <c r="B8535" s="21">
        <f>'Expenditures 16-24'!I388</f>
        <v>0</v>
      </c>
      <c r="D8535" s="4" t="s">
        <v>1519</v>
      </c>
      <c r="F8535" s="4"/>
      <c r="G8535" s="1" t="b">
        <f t="shared" ca="1" si="141"/>
        <v>1</v>
      </c>
      <c r="H8535" s="1505" cm="1">
        <f t="array" aca="1" ref="H8535" ca="1">IF(I8535&lt;&gt;"",INDIRECT("'"&amp;I8535&amp;"'!"&amp;J8535),"")</f>
        <v>0</v>
      </c>
      <c r="I8535" s="1510" t="s">
        <v>4998</v>
      </c>
      <c r="J8535" s="1506" t="s">
        <v>7411</v>
      </c>
      <c r="K8535" s="4"/>
    </row>
    <row r="8536" spans="1:11" ht="15">
      <c r="A8536">
        <v>8477</v>
      </c>
      <c r="B8536" s="21">
        <f>'Expenditures 16-24'!J316</f>
        <v>0</v>
      </c>
      <c r="D8536" s="4" t="s">
        <v>1519</v>
      </c>
      <c r="F8536" s="4"/>
      <c r="G8536" s="1" t="b">
        <f t="shared" ca="1" si="141"/>
        <v>1</v>
      </c>
      <c r="H8536" s="1505" cm="1">
        <f t="array" aca="1" ref="H8536" ca="1">IF(I8536&lt;&gt;"",INDIRECT("'"&amp;I8536&amp;"'!"&amp;J8536),"")</f>
        <v>0</v>
      </c>
      <c r="I8536" s="1510" t="s">
        <v>4998</v>
      </c>
      <c r="J8536" s="1506" t="s">
        <v>7412</v>
      </c>
      <c r="K8536" s="4"/>
    </row>
    <row r="8537" spans="1:11" ht="15">
      <c r="A8537">
        <v>8478</v>
      </c>
      <c r="B8537" s="21">
        <f>'Expenditures 16-24'!J318</f>
        <v>0</v>
      </c>
      <c r="D8537" s="4" t="s">
        <v>1519</v>
      </c>
      <c r="F8537" s="4"/>
      <c r="G8537" s="1" t="b">
        <f t="shared" ca="1" si="141"/>
        <v>1</v>
      </c>
      <c r="H8537" s="1505" cm="1">
        <f t="array" aca="1" ref="H8537" ca="1">IF(I8537&lt;&gt;"",INDIRECT("'"&amp;I8537&amp;"'!"&amp;J8537),"")</f>
        <v>0</v>
      </c>
      <c r="I8537" s="1510" t="s">
        <v>4998</v>
      </c>
      <c r="J8537" s="1506" t="s">
        <v>7413</v>
      </c>
      <c r="K8537" s="4"/>
    </row>
    <row r="8538" spans="1:11" ht="15">
      <c r="A8538">
        <v>8479</v>
      </c>
      <c r="B8538" s="21">
        <f>'Expenditures 16-24'!J319</f>
        <v>0</v>
      </c>
      <c r="D8538" s="4" t="s">
        <v>1519</v>
      </c>
      <c r="F8538" s="4"/>
      <c r="G8538" s="1" t="b">
        <f t="shared" ca="1" si="141"/>
        <v>1</v>
      </c>
      <c r="H8538" s="1505" cm="1">
        <f t="array" aca="1" ref="H8538" ca="1">IF(I8538&lt;&gt;"",INDIRECT("'"&amp;I8538&amp;"'!"&amp;J8538),"")</f>
        <v>0</v>
      </c>
      <c r="I8538" s="1510" t="s">
        <v>4998</v>
      </c>
      <c r="J8538" s="1506" t="s">
        <v>7414</v>
      </c>
      <c r="K8538" s="4"/>
    </row>
    <row r="8539" spans="1:11" ht="15">
      <c r="A8539">
        <v>8480</v>
      </c>
      <c r="B8539" s="21">
        <f>'Expenditures 16-24'!J320</f>
        <v>0</v>
      </c>
      <c r="D8539" s="4" t="s">
        <v>1519</v>
      </c>
      <c r="F8539" s="4"/>
      <c r="G8539" s="1" t="b">
        <f t="shared" ca="1" si="141"/>
        <v>1</v>
      </c>
      <c r="H8539" s="1505" cm="1">
        <f t="array" aca="1" ref="H8539" ca="1">IF(I8539&lt;&gt;"",INDIRECT("'"&amp;I8539&amp;"'!"&amp;J8539),"")</f>
        <v>0</v>
      </c>
      <c r="I8539" s="1510" t="s">
        <v>4998</v>
      </c>
      <c r="J8539" s="1506" t="s">
        <v>7415</v>
      </c>
      <c r="K8539" s="4"/>
    </row>
    <row r="8540" spans="1:11" ht="15">
      <c r="A8540">
        <v>8481</v>
      </c>
      <c r="B8540" s="21">
        <f>'Expenditures 16-24'!J321</f>
        <v>0</v>
      </c>
      <c r="D8540" s="4" t="s">
        <v>1519</v>
      </c>
      <c r="F8540" s="4"/>
      <c r="G8540" s="1" t="b">
        <f t="shared" ca="1" si="141"/>
        <v>1</v>
      </c>
      <c r="H8540" s="1505" cm="1">
        <f t="array" aca="1" ref="H8540" ca="1">IF(I8540&lt;&gt;"",INDIRECT("'"&amp;I8540&amp;"'!"&amp;J8540),"")</f>
        <v>0</v>
      </c>
      <c r="I8540" s="1510" t="s">
        <v>4998</v>
      </c>
      <c r="J8540" s="1506" t="s">
        <v>7416</v>
      </c>
      <c r="K8540" s="4"/>
    </row>
    <row r="8541" spans="1:11" ht="15">
      <c r="A8541">
        <v>8482</v>
      </c>
      <c r="B8541" s="21">
        <f>'Expenditures 16-24'!J322</f>
        <v>0</v>
      </c>
      <c r="D8541" s="4" t="s">
        <v>1519</v>
      </c>
      <c r="F8541" s="4"/>
      <c r="G8541" s="1" t="b">
        <f t="shared" ca="1" si="141"/>
        <v>1</v>
      </c>
      <c r="H8541" s="1505" cm="1">
        <f t="array" aca="1" ref="H8541" ca="1">IF(I8541&lt;&gt;"",INDIRECT("'"&amp;I8541&amp;"'!"&amp;J8541),"")</f>
        <v>0</v>
      </c>
      <c r="I8541" s="1510" t="s">
        <v>4998</v>
      </c>
      <c r="J8541" s="1506" t="s">
        <v>7417</v>
      </c>
      <c r="K8541" s="4"/>
    </row>
    <row r="8542" spans="1:11" ht="15">
      <c r="A8542">
        <v>8483</v>
      </c>
      <c r="B8542" s="21">
        <f>'Expenditures 16-24'!J323</f>
        <v>0</v>
      </c>
      <c r="D8542" s="4" t="s">
        <v>1519</v>
      </c>
      <c r="F8542" s="4"/>
      <c r="G8542" s="1" t="b">
        <f t="shared" ca="1" si="141"/>
        <v>1</v>
      </c>
      <c r="H8542" s="1505" cm="1">
        <f t="array" aca="1" ref="H8542" ca="1">IF(I8542&lt;&gt;"",INDIRECT("'"&amp;I8542&amp;"'!"&amp;J8542),"")</f>
        <v>0</v>
      </c>
      <c r="I8542" s="1510" t="s">
        <v>4998</v>
      </c>
      <c r="J8542" s="1506" t="s">
        <v>7418</v>
      </c>
      <c r="K8542" s="4"/>
    </row>
    <row r="8543" spans="1:11" ht="15">
      <c r="A8543">
        <v>8484</v>
      </c>
      <c r="B8543" s="21">
        <f>'Expenditures 16-24'!J324</f>
        <v>0</v>
      </c>
      <c r="D8543" s="4" t="s">
        <v>1519</v>
      </c>
      <c r="F8543" s="4"/>
      <c r="G8543" s="1" t="b">
        <f t="shared" ca="1" si="141"/>
        <v>1</v>
      </c>
      <c r="H8543" s="1505" cm="1">
        <f t="array" aca="1" ref="H8543" ca="1">IF(I8543&lt;&gt;"",INDIRECT("'"&amp;I8543&amp;"'!"&amp;J8543),"")</f>
        <v>0</v>
      </c>
      <c r="I8543" s="1510" t="s">
        <v>4998</v>
      </c>
      <c r="J8543" s="1506" t="s">
        <v>7419</v>
      </c>
      <c r="K8543" s="4"/>
    </row>
    <row r="8544" spans="1:11" ht="15">
      <c r="A8544">
        <v>8485</v>
      </c>
      <c r="B8544" s="21">
        <f>'Expenditures 16-24'!J325</f>
        <v>0</v>
      </c>
      <c r="D8544" s="4" t="s">
        <v>1519</v>
      </c>
      <c r="F8544" s="4"/>
      <c r="G8544" s="1" t="b">
        <f t="shared" ref="G8544:G8607" ca="1" si="142">H8544=B8544</f>
        <v>1</v>
      </c>
      <c r="H8544" s="1505" cm="1">
        <f t="array" aca="1" ref="H8544" ca="1">IF(I8544&lt;&gt;"",INDIRECT("'"&amp;I8544&amp;"'!"&amp;J8544),"")</f>
        <v>0</v>
      </c>
      <c r="I8544" s="1510" t="s">
        <v>4998</v>
      </c>
      <c r="J8544" s="1506" t="s">
        <v>7420</v>
      </c>
      <c r="K8544" s="4"/>
    </row>
    <row r="8545" spans="1:11" ht="15">
      <c r="A8545">
        <v>8486</v>
      </c>
      <c r="B8545" s="21">
        <f>'Expenditures 16-24'!J326</f>
        <v>0</v>
      </c>
      <c r="D8545" s="4" t="s">
        <v>1519</v>
      </c>
      <c r="F8545" s="4"/>
      <c r="G8545" s="1" t="b">
        <f t="shared" ca="1" si="142"/>
        <v>1</v>
      </c>
      <c r="H8545" s="1505" cm="1">
        <f t="array" aca="1" ref="H8545" ca="1">IF(I8545&lt;&gt;"",INDIRECT("'"&amp;I8545&amp;"'!"&amp;J8545),"")</f>
        <v>0</v>
      </c>
      <c r="I8545" s="1510" t="s">
        <v>4998</v>
      </c>
      <c r="J8545" s="1506" t="s">
        <v>7421</v>
      </c>
      <c r="K8545" s="4"/>
    </row>
    <row r="8546" spans="1:11" ht="15">
      <c r="A8546">
        <v>8487</v>
      </c>
      <c r="B8546" s="21">
        <f>'Expenditures 16-24'!J327</f>
        <v>0</v>
      </c>
      <c r="D8546" s="4" t="s">
        <v>1519</v>
      </c>
      <c r="F8546" s="4"/>
      <c r="G8546" s="1" t="b">
        <f t="shared" ca="1" si="142"/>
        <v>1</v>
      </c>
      <c r="H8546" s="1505" cm="1">
        <f t="array" aca="1" ref="H8546" ca="1">IF(I8546&lt;&gt;"",INDIRECT("'"&amp;I8546&amp;"'!"&amp;J8546),"")</f>
        <v>0</v>
      </c>
      <c r="I8546" s="1510" t="s">
        <v>4998</v>
      </c>
      <c r="J8546" s="1506" t="s">
        <v>7422</v>
      </c>
      <c r="K8546" s="4"/>
    </row>
    <row r="8547" spans="1:11" ht="15">
      <c r="A8547">
        <v>8488</v>
      </c>
      <c r="B8547" s="21">
        <f>'Expenditures 16-24'!J328</f>
        <v>0</v>
      </c>
      <c r="D8547" s="4" t="s">
        <v>1519</v>
      </c>
      <c r="F8547" s="4"/>
      <c r="G8547" s="1" t="b">
        <f t="shared" ca="1" si="142"/>
        <v>1</v>
      </c>
      <c r="H8547" s="1505" cm="1">
        <f t="array" aca="1" ref="H8547" ca="1">IF(I8547&lt;&gt;"",INDIRECT("'"&amp;I8547&amp;"'!"&amp;J8547),"")</f>
        <v>0</v>
      </c>
      <c r="I8547" s="1510" t="s">
        <v>4998</v>
      </c>
      <c r="J8547" s="1506" t="s">
        <v>7423</v>
      </c>
      <c r="K8547" s="4"/>
    </row>
    <row r="8548" spans="1:11" ht="15">
      <c r="A8548">
        <v>8489</v>
      </c>
      <c r="B8548" s="21">
        <f>'Expenditures 16-24'!J329</f>
        <v>0</v>
      </c>
      <c r="D8548" s="4" t="s">
        <v>1519</v>
      </c>
      <c r="F8548" s="4"/>
      <c r="G8548" s="1" t="b">
        <f t="shared" ca="1" si="142"/>
        <v>1</v>
      </c>
      <c r="H8548" s="1505" cm="1">
        <f t="array" aca="1" ref="H8548" ca="1">IF(I8548&lt;&gt;"",INDIRECT("'"&amp;I8548&amp;"'!"&amp;J8548),"")</f>
        <v>0</v>
      </c>
      <c r="I8548" s="1510" t="s">
        <v>4998</v>
      </c>
      <c r="J8548" s="1506" t="s">
        <v>7424</v>
      </c>
      <c r="K8548" s="4"/>
    </row>
    <row r="8549" spans="1:11" ht="15">
      <c r="A8549">
        <v>8490</v>
      </c>
      <c r="B8549" s="21">
        <f>'Expenditures 16-24'!J330</f>
        <v>0</v>
      </c>
      <c r="D8549" s="4" t="s">
        <v>1519</v>
      </c>
      <c r="F8549" s="4"/>
      <c r="G8549" s="1" t="b">
        <f t="shared" ca="1" si="142"/>
        <v>1</v>
      </c>
      <c r="H8549" s="1505" cm="1">
        <f t="array" aca="1" ref="H8549" ca="1">IF(I8549&lt;&gt;"",INDIRECT("'"&amp;I8549&amp;"'!"&amp;J8549),"")</f>
        <v>0</v>
      </c>
      <c r="I8549" s="1510" t="s">
        <v>4998</v>
      </c>
      <c r="J8549" s="1506" t="s">
        <v>7425</v>
      </c>
      <c r="K8549" s="4"/>
    </row>
    <row r="8550" spans="1:11" ht="15">
      <c r="A8550">
        <v>8491</v>
      </c>
      <c r="B8550" s="21">
        <f>'Expenditures 16-24'!J344</f>
        <v>0</v>
      </c>
      <c r="D8550" s="4" t="s">
        <v>1519</v>
      </c>
      <c r="F8550" s="4"/>
      <c r="G8550" s="1" t="b">
        <f t="shared" ca="1" si="142"/>
        <v>1</v>
      </c>
      <c r="H8550" s="1505" cm="1">
        <f t="array" aca="1" ref="H8550" ca="1">IF(I8550&lt;&gt;"",INDIRECT("'"&amp;I8550&amp;"'!"&amp;J8550),"")</f>
        <v>0</v>
      </c>
      <c r="I8550" s="1510" t="s">
        <v>4998</v>
      </c>
      <c r="J8550" s="1506" t="s">
        <v>7426</v>
      </c>
      <c r="K8550" s="4"/>
    </row>
    <row r="8551" spans="1:11" ht="15">
      <c r="A8551">
        <v>8492</v>
      </c>
      <c r="B8551" s="21">
        <f>'Expenditures 16-24'!J347</f>
        <v>0</v>
      </c>
      <c r="D8551" s="4" t="s">
        <v>1519</v>
      </c>
      <c r="F8551" s="4"/>
      <c r="G8551" s="1" t="b">
        <f t="shared" ca="1" si="142"/>
        <v>1</v>
      </c>
      <c r="H8551" s="1505" cm="1">
        <f t="array" aca="1" ref="H8551" ca="1">IF(I8551&lt;&gt;"",INDIRECT("'"&amp;I8551&amp;"'!"&amp;J8551),"")</f>
        <v>0</v>
      </c>
      <c r="I8551" s="1510" t="s">
        <v>4998</v>
      </c>
      <c r="J8551" s="1506" t="s">
        <v>7427</v>
      </c>
      <c r="K8551" s="4"/>
    </row>
    <row r="8552" spans="1:11" ht="15">
      <c r="A8552">
        <v>8493</v>
      </c>
      <c r="B8552" s="21">
        <f>'Expenditures 16-24'!J348</f>
        <v>0</v>
      </c>
      <c r="D8552" s="4" t="s">
        <v>1519</v>
      </c>
      <c r="F8552" s="4"/>
      <c r="G8552" s="1" t="b">
        <f t="shared" ca="1" si="142"/>
        <v>1</v>
      </c>
      <c r="H8552" s="1505" cm="1">
        <f t="array" aca="1" ref="H8552" ca="1">IF(I8552&lt;&gt;"",INDIRECT("'"&amp;I8552&amp;"'!"&amp;J8552),"")</f>
        <v>0</v>
      </c>
      <c r="I8552" s="1510" t="s">
        <v>4998</v>
      </c>
      <c r="J8552" s="1506" t="s">
        <v>7428</v>
      </c>
      <c r="K8552" s="4"/>
    </row>
    <row r="8553" spans="1:11" ht="15">
      <c r="A8553">
        <v>8494</v>
      </c>
      <c r="B8553" s="21">
        <f>'Expenditures 16-24'!J349</f>
        <v>0</v>
      </c>
      <c r="D8553" s="4" t="s">
        <v>1519</v>
      </c>
      <c r="F8553" s="4"/>
      <c r="G8553" s="1" t="b">
        <f t="shared" ca="1" si="142"/>
        <v>1</v>
      </c>
      <c r="H8553" s="1505" cm="1">
        <f t="array" aca="1" ref="H8553" ca="1">IF(I8553&lt;&gt;"",INDIRECT("'"&amp;I8553&amp;"'!"&amp;J8553),"")</f>
        <v>0</v>
      </c>
      <c r="I8553" s="1510" t="s">
        <v>4998</v>
      </c>
      <c r="J8553" s="1506" t="s">
        <v>7429</v>
      </c>
      <c r="K8553" s="4"/>
    </row>
    <row r="8554" spans="1:11" ht="15">
      <c r="A8554">
        <v>8495</v>
      </c>
      <c r="B8554" s="21">
        <f>'Expenditures 16-24'!J350</f>
        <v>0</v>
      </c>
      <c r="D8554" s="4" t="s">
        <v>1519</v>
      </c>
      <c r="F8554" s="4"/>
      <c r="G8554" s="1" t="b">
        <f t="shared" ca="1" si="142"/>
        <v>1</v>
      </c>
      <c r="H8554" s="1505" cm="1">
        <f t="array" aca="1" ref="H8554" ca="1">IF(I8554&lt;&gt;"",INDIRECT("'"&amp;I8554&amp;"'!"&amp;J8554),"")</f>
        <v>0</v>
      </c>
      <c r="I8554" s="1510" t="s">
        <v>4998</v>
      </c>
      <c r="J8554" s="1506" t="s">
        <v>7430</v>
      </c>
      <c r="K8554" s="4"/>
    </row>
    <row r="8555" spans="1:11" ht="15">
      <c r="A8555">
        <v>8496</v>
      </c>
      <c r="B8555" s="21">
        <f>'Expenditures 16-24'!J351</f>
        <v>0</v>
      </c>
      <c r="D8555" s="4" t="s">
        <v>1519</v>
      </c>
      <c r="F8555" s="4"/>
      <c r="G8555" s="1" t="b">
        <f t="shared" ca="1" si="142"/>
        <v>1</v>
      </c>
      <c r="H8555" s="1505" cm="1">
        <f t="array" aca="1" ref="H8555" ca="1">IF(I8555&lt;&gt;"",INDIRECT("'"&amp;I8555&amp;"'!"&amp;J8555),"")</f>
        <v>0</v>
      </c>
      <c r="I8555" s="1510" t="s">
        <v>4998</v>
      </c>
      <c r="J8555" s="1506" t="s">
        <v>7431</v>
      </c>
      <c r="K8555" s="4"/>
    </row>
    <row r="8556" spans="1:11" ht="15">
      <c r="A8556">
        <v>8497</v>
      </c>
      <c r="B8556" s="21">
        <f>'Expenditures 16-24'!J352</f>
        <v>0</v>
      </c>
      <c r="D8556" s="4" t="s">
        <v>1519</v>
      </c>
      <c r="F8556" s="4"/>
      <c r="G8556" s="1" t="b">
        <f t="shared" ca="1" si="142"/>
        <v>1</v>
      </c>
      <c r="H8556" s="1505" cm="1">
        <f t="array" aca="1" ref="H8556" ca="1">IF(I8556&lt;&gt;"",INDIRECT("'"&amp;I8556&amp;"'!"&amp;J8556),"")</f>
        <v>0</v>
      </c>
      <c r="I8556" s="1510" t="s">
        <v>4998</v>
      </c>
      <c r="J8556" s="1506" t="s">
        <v>7432</v>
      </c>
      <c r="K8556" s="4"/>
    </row>
    <row r="8557" spans="1:11" ht="15">
      <c r="A8557">
        <v>8498</v>
      </c>
      <c r="B8557" s="21">
        <f>'Expenditures 16-24'!J353</f>
        <v>0</v>
      </c>
      <c r="D8557" s="4" t="s">
        <v>1519</v>
      </c>
      <c r="F8557" s="4"/>
      <c r="G8557" s="1" t="b">
        <f t="shared" ca="1" si="142"/>
        <v>1</v>
      </c>
      <c r="H8557" s="1505" cm="1">
        <f t="array" aca="1" ref="H8557" ca="1">IF(I8557&lt;&gt;"",INDIRECT("'"&amp;I8557&amp;"'!"&amp;J8557),"")</f>
        <v>0</v>
      </c>
      <c r="I8557" s="1510" t="s">
        <v>4998</v>
      </c>
      <c r="J8557" s="1506" t="s">
        <v>7433</v>
      </c>
      <c r="K8557" s="4"/>
    </row>
    <row r="8558" spans="1:11" ht="15">
      <c r="A8558">
        <v>8499</v>
      </c>
      <c r="B8558" s="21">
        <f>'Expenditures 16-24'!J355</f>
        <v>0</v>
      </c>
      <c r="D8558" s="4" t="s">
        <v>1519</v>
      </c>
      <c r="F8558" s="4"/>
      <c r="G8558" s="1" t="b">
        <f t="shared" ca="1" si="142"/>
        <v>1</v>
      </c>
      <c r="H8558" s="1505" cm="1">
        <f t="array" aca="1" ref="H8558" ca="1">IF(I8558&lt;&gt;"",INDIRECT("'"&amp;I8558&amp;"'!"&amp;J8558),"")</f>
        <v>0</v>
      </c>
      <c r="I8558" s="1510" t="s">
        <v>4998</v>
      </c>
      <c r="J8558" s="1506" t="s">
        <v>7434</v>
      </c>
      <c r="K8558" s="4"/>
    </row>
    <row r="8559" spans="1:11" ht="15">
      <c r="A8559">
        <v>8500</v>
      </c>
      <c r="B8559" s="21">
        <f>'Expenditures 16-24'!J356</f>
        <v>0</v>
      </c>
      <c r="D8559" s="4" t="s">
        <v>1519</v>
      </c>
      <c r="F8559" s="4"/>
      <c r="G8559" s="1" t="b">
        <f t="shared" ca="1" si="142"/>
        <v>1</v>
      </c>
      <c r="H8559" s="1505" cm="1">
        <f t="array" aca="1" ref="H8559" ca="1">IF(I8559&lt;&gt;"",INDIRECT("'"&amp;I8559&amp;"'!"&amp;J8559),"")</f>
        <v>0</v>
      </c>
      <c r="I8559" s="1510" t="s">
        <v>4998</v>
      </c>
      <c r="J8559" s="1506" t="s">
        <v>7435</v>
      </c>
      <c r="K8559" s="4"/>
    </row>
    <row r="8560" spans="1:11" ht="15">
      <c r="A8560">
        <v>8501</v>
      </c>
      <c r="B8560" s="21">
        <f>'Expenditures 16-24'!J357</f>
        <v>0</v>
      </c>
      <c r="D8560" s="4" t="s">
        <v>1519</v>
      </c>
      <c r="F8560" s="4"/>
      <c r="G8560" s="1" t="b">
        <f t="shared" ca="1" si="142"/>
        <v>1</v>
      </c>
      <c r="H8560" s="1505" cm="1">
        <f t="array" aca="1" ref="H8560" ca="1">IF(I8560&lt;&gt;"",INDIRECT("'"&amp;I8560&amp;"'!"&amp;J8560),"")</f>
        <v>0</v>
      </c>
      <c r="I8560" s="1510" t="s">
        <v>4998</v>
      </c>
      <c r="J8560" s="1506" t="s">
        <v>7436</v>
      </c>
      <c r="K8560" s="4"/>
    </row>
    <row r="8561" spans="1:11" ht="15">
      <c r="A8561">
        <v>8502</v>
      </c>
      <c r="B8561" s="21">
        <f>'Expenditures 16-24'!J358</f>
        <v>0</v>
      </c>
      <c r="D8561" s="4" t="s">
        <v>1519</v>
      </c>
      <c r="F8561" s="4"/>
      <c r="G8561" s="1" t="b">
        <f t="shared" ca="1" si="142"/>
        <v>1</v>
      </c>
      <c r="H8561" s="1505" cm="1">
        <f t="array" aca="1" ref="H8561" ca="1">IF(I8561&lt;&gt;"",INDIRECT("'"&amp;I8561&amp;"'!"&amp;J8561),"")</f>
        <v>0</v>
      </c>
      <c r="I8561" s="1510" t="s">
        <v>4998</v>
      </c>
      <c r="J8561" s="1506" t="s">
        <v>7437</v>
      </c>
      <c r="K8561" s="4"/>
    </row>
    <row r="8562" spans="1:11" ht="15">
      <c r="A8562">
        <v>8503</v>
      </c>
      <c r="B8562" s="21">
        <f>'Expenditures 16-24'!J360</f>
        <v>0</v>
      </c>
      <c r="D8562" s="4" t="s">
        <v>1519</v>
      </c>
      <c r="F8562" s="4"/>
      <c r="G8562" s="1" t="b">
        <f t="shared" ca="1" si="142"/>
        <v>1</v>
      </c>
      <c r="H8562" s="1505" cm="1">
        <f t="array" aca="1" ref="H8562" ca="1">IF(I8562&lt;&gt;"",INDIRECT("'"&amp;I8562&amp;"'!"&amp;J8562),"")</f>
        <v>0</v>
      </c>
      <c r="I8562" s="1510" t="s">
        <v>4998</v>
      </c>
      <c r="J8562" s="1506" t="s">
        <v>7438</v>
      </c>
      <c r="K8562" s="4"/>
    </row>
    <row r="8563" spans="1:11" ht="15">
      <c r="A8563">
        <v>8504</v>
      </c>
      <c r="B8563" s="21">
        <f>'Expenditures 16-24'!J361</f>
        <v>0</v>
      </c>
      <c r="D8563" s="4" t="s">
        <v>1519</v>
      </c>
      <c r="F8563" s="4"/>
      <c r="G8563" s="1" t="b">
        <f t="shared" ca="1" si="142"/>
        <v>1</v>
      </c>
      <c r="H8563" s="1505" cm="1">
        <f t="array" aca="1" ref="H8563" ca="1">IF(I8563&lt;&gt;"",INDIRECT("'"&amp;I8563&amp;"'!"&amp;J8563),"")</f>
        <v>0</v>
      </c>
      <c r="I8563" s="1510" t="s">
        <v>4998</v>
      </c>
      <c r="J8563" s="1506" t="s">
        <v>7439</v>
      </c>
      <c r="K8563" s="4"/>
    </row>
    <row r="8564" spans="1:11" ht="15">
      <c r="A8564">
        <v>8505</v>
      </c>
      <c r="B8564" s="21">
        <f>'Expenditures 16-24'!J362</f>
        <v>0</v>
      </c>
      <c r="D8564" s="4" t="s">
        <v>1519</v>
      </c>
      <c r="F8564" s="4"/>
      <c r="G8564" s="1" t="b">
        <f t="shared" ca="1" si="142"/>
        <v>1</v>
      </c>
      <c r="H8564" s="1505" cm="1">
        <f t="array" aca="1" ref="H8564" ca="1">IF(I8564&lt;&gt;"",INDIRECT("'"&amp;I8564&amp;"'!"&amp;J8564),"")</f>
        <v>0</v>
      </c>
      <c r="I8564" s="1510" t="s">
        <v>4998</v>
      </c>
      <c r="J8564" s="1506" t="s">
        <v>7440</v>
      </c>
      <c r="K8564" s="4"/>
    </row>
    <row r="8565" spans="1:11" ht="15">
      <c r="A8565">
        <v>8506</v>
      </c>
      <c r="B8565" s="21">
        <f>'Expenditures 16-24'!J367</f>
        <v>0</v>
      </c>
      <c r="D8565" s="4" t="s">
        <v>1519</v>
      </c>
      <c r="F8565" s="4"/>
      <c r="G8565" s="1" t="b">
        <f t="shared" ca="1" si="142"/>
        <v>1</v>
      </c>
      <c r="H8565" s="1505" cm="1">
        <f t="array" aca="1" ref="H8565" ca="1">IF(I8565&lt;&gt;"",INDIRECT("'"&amp;I8565&amp;"'!"&amp;J8565),"")</f>
        <v>0</v>
      </c>
      <c r="I8565" s="1510" t="s">
        <v>4998</v>
      </c>
      <c r="J8565" s="1506" t="s">
        <v>7441</v>
      </c>
      <c r="K8565" s="4"/>
    </row>
    <row r="8566" spans="1:11" ht="15">
      <c r="A8566">
        <v>8507</v>
      </c>
      <c r="B8566" s="21">
        <f>'Expenditures 16-24'!J368</f>
        <v>0</v>
      </c>
      <c r="D8566" s="4" t="s">
        <v>1519</v>
      </c>
      <c r="F8566" s="4"/>
      <c r="G8566" s="1" t="b">
        <f t="shared" ca="1" si="142"/>
        <v>1</v>
      </c>
      <c r="H8566" s="1505" cm="1">
        <f t="array" aca="1" ref="H8566" ca="1">IF(I8566&lt;&gt;"",INDIRECT("'"&amp;I8566&amp;"'!"&amp;J8566),"")</f>
        <v>0</v>
      </c>
      <c r="I8566" s="1510" t="s">
        <v>4998</v>
      </c>
      <c r="J8566" s="1506" t="s">
        <v>7442</v>
      </c>
      <c r="K8566" s="4"/>
    </row>
    <row r="8567" spans="1:11" ht="15">
      <c r="A8567">
        <v>8508</v>
      </c>
      <c r="B8567" s="21">
        <f>'Expenditures 16-24'!J369</f>
        <v>0</v>
      </c>
      <c r="D8567" s="4" t="s">
        <v>1519</v>
      </c>
      <c r="F8567" s="4"/>
      <c r="G8567" s="1" t="b">
        <f t="shared" ca="1" si="142"/>
        <v>1</v>
      </c>
      <c r="H8567" s="1505" cm="1">
        <f t="array" aca="1" ref="H8567" ca="1">IF(I8567&lt;&gt;"",INDIRECT("'"&amp;I8567&amp;"'!"&amp;J8567),"")</f>
        <v>0</v>
      </c>
      <c r="I8567" s="1510" t="s">
        <v>4998</v>
      </c>
      <c r="J8567" s="1506" t="s">
        <v>7443</v>
      </c>
      <c r="K8567" s="4"/>
    </row>
    <row r="8568" spans="1:11" ht="15">
      <c r="A8568">
        <v>8509</v>
      </c>
      <c r="B8568" s="21">
        <f>'Expenditures 16-24'!J371</f>
        <v>0</v>
      </c>
      <c r="D8568" s="4" t="s">
        <v>1519</v>
      </c>
      <c r="F8568" s="4"/>
      <c r="G8568" s="1" t="b">
        <f t="shared" ca="1" si="142"/>
        <v>1</v>
      </c>
      <c r="H8568" s="1505" cm="1">
        <f t="array" aca="1" ref="H8568" ca="1">IF(I8568&lt;&gt;"",INDIRECT("'"&amp;I8568&amp;"'!"&amp;J8568),"")</f>
        <v>0</v>
      </c>
      <c r="I8568" s="1510" t="s">
        <v>4998</v>
      </c>
      <c r="J8568" s="1506" t="s">
        <v>7444</v>
      </c>
      <c r="K8568" s="4"/>
    </row>
    <row r="8569" spans="1:11" ht="15">
      <c r="A8569">
        <v>8510</v>
      </c>
      <c r="B8569" s="21">
        <f>'Expenditures 16-24'!J372</f>
        <v>0</v>
      </c>
      <c r="D8569" s="4" t="s">
        <v>1519</v>
      </c>
      <c r="F8569" s="4"/>
      <c r="G8569" s="1" t="b">
        <f t="shared" ca="1" si="142"/>
        <v>1</v>
      </c>
      <c r="H8569" s="1505" cm="1">
        <f t="array" aca="1" ref="H8569" ca="1">IF(I8569&lt;&gt;"",INDIRECT("'"&amp;I8569&amp;"'!"&amp;J8569),"")</f>
        <v>0</v>
      </c>
      <c r="I8569" s="1510" t="s">
        <v>4998</v>
      </c>
      <c r="J8569" s="1506" t="s">
        <v>7445</v>
      </c>
      <c r="K8569" s="4"/>
    </row>
    <row r="8570" spans="1:11" ht="15">
      <c r="A8570">
        <v>8511</v>
      </c>
      <c r="B8570" s="21">
        <f>'Expenditures 16-24'!J374</f>
        <v>0</v>
      </c>
      <c r="D8570" s="4" t="s">
        <v>1519</v>
      </c>
      <c r="F8570" s="4"/>
      <c r="G8570" s="1" t="b">
        <f t="shared" ca="1" si="142"/>
        <v>1</v>
      </c>
      <c r="H8570" s="1505" cm="1">
        <f t="array" aca="1" ref="H8570" ca="1">IF(I8570&lt;&gt;"",INDIRECT("'"&amp;I8570&amp;"'!"&amp;J8570),"")</f>
        <v>0</v>
      </c>
      <c r="I8570" s="1510" t="s">
        <v>4998</v>
      </c>
      <c r="J8570" s="1506" t="s">
        <v>7446</v>
      </c>
      <c r="K8570" s="4"/>
    </row>
    <row r="8571" spans="1:11" ht="15">
      <c r="A8571">
        <v>8512</v>
      </c>
      <c r="B8571" s="21">
        <f>'Expenditures 16-24'!J375</f>
        <v>0</v>
      </c>
      <c r="D8571" s="4" t="s">
        <v>1519</v>
      </c>
      <c r="F8571" s="4"/>
      <c r="G8571" s="1" t="b">
        <f t="shared" ca="1" si="142"/>
        <v>1</v>
      </c>
      <c r="H8571" s="1505" cm="1">
        <f t="array" aca="1" ref="H8571" ca="1">IF(I8571&lt;&gt;"",INDIRECT("'"&amp;I8571&amp;"'!"&amp;J8571),"")</f>
        <v>0</v>
      </c>
      <c r="I8571" s="1510" t="s">
        <v>4998</v>
      </c>
      <c r="J8571" s="1506" t="s">
        <v>7447</v>
      </c>
      <c r="K8571" s="4"/>
    </row>
    <row r="8572" spans="1:11" ht="15">
      <c r="A8572">
        <v>8513</v>
      </c>
      <c r="B8572" s="21">
        <f>'Expenditures 16-24'!J376</f>
        <v>0</v>
      </c>
      <c r="D8572" s="4" t="s">
        <v>1519</v>
      </c>
      <c r="F8572" s="4"/>
      <c r="G8572" s="1" t="b">
        <f t="shared" ca="1" si="142"/>
        <v>1</v>
      </c>
      <c r="H8572" s="1505" cm="1">
        <f t="array" aca="1" ref="H8572" ca="1">IF(I8572&lt;&gt;"",INDIRECT("'"&amp;I8572&amp;"'!"&amp;J8572),"")</f>
        <v>0</v>
      </c>
      <c r="I8572" s="1510" t="s">
        <v>4998</v>
      </c>
      <c r="J8572" s="1506" t="s">
        <v>7448</v>
      </c>
      <c r="K8572" s="4"/>
    </row>
    <row r="8573" spans="1:11" ht="15">
      <c r="A8573">
        <v>8514</v>
      </c>
      <c r="B8573" s="21">
        <f>'Expenditures 16-24'!J377</f>
        <v>0</v>
      </c>
      <c r="D8573" s="4" t="s">
        <v>1519</v>
      </c>
      <c r="F8573" s="4"/>
      <c r="G8573" s="1" t="b">
        <f t="shared" ca="1" si="142"/>
        <v>1</v>
      </c>
      <c r="H8573" s="1505" cm="1">
        <f t="array" aca="1" ref="H8573" ca="1">IF(I8573&lt;&gt;"",INDIRECT("'"&amp;I8573&amp;"'!"&amp;J8573),"")</f>
        <v>0</v>
      </c>
      <c r="I8573" s="1510" t="s">
        <v>4998</v>
      </c>
      <c r="J8573" s="1506" t="s">
        <v>7449</v>
      </c>
      <c r="K8573" s="4"/>
    </row>
    <row r="8574" spans="1:11" ht="15">
      <c r="A8574">
        <v>8515</v>
      </c>
      <c r="B8574" s="21">
        <f>'Expenditures 16-24'!J378</f>
        <v>0</v>
      </c>
      <c r="D8574" s="4" t="s">
        <v>1519</v>
      </c>
      <c r="F8574" s="4"/>
      <c r="G8574" s="1" t="b">
        <f t="shared" ca="1" si="142"/>
        <v>1</v>
      </c>
      <c r="H8574" s="1505" cm="1">
        <f t="array" aca="1" ref="H8574" ca="1">IF(I8574&lt;&gt;"",INDIRECT("'"&amp;I8574&amp;"'!"&amp;J8574),"")</f>
        <v>0</v>
      </c>
      <c r="I8574" s="1510" t="s">
        <v>4998</v>
      </c>
      <c r="J8574" s="1506" t="s">
        <v>7450</v>
      </c>
      <c r="K8574" s="4"/>
    </row>
    <row r="8575" spans="1:11" ht="15">
      <c r="A8575">
        <v>8516</v>
      </c>
      <c r="B8575" s="21">
        <f>'Expenditures 16-24'!J380</f>
        <v>0</v>
      </c>
      <c r="D8575" s="4" t="s">
        <v>1519</v>
      </c>
      <c r="F8575" s="4"/>
      <c r="G8575" s="1" t="b">
        <f t="shared" ca="1" si="142"/>
        <v>1</v>
      </c>
      <c r="H8575" s="1505" cm="1">
        <f t="array" aca="1" ref="H8575" ca="1">IF(I8575&lt;&gt;"",INDIRECT("'"&amp;I8575&amp;"'!"&amp;J8575),"")</f>
        <v>0</v>
      </c>
      <c r="I8575" s="1510" t="s">
        <v>4998</v>
      </c>
      <c r="J8575" s="1506" t="s">
        <v>7451</v>
      </c>
      <c r="K8575" s="4"/>
    </row>
    <row r="8576" spans="1:11" ht="15">
      <c r="A8576">
        <v>8517</v>
      </c>
      <c r="B8576" s="21">
        <f>'Expenditures 16-24'!J381</f>
        <v>0</v>
      </c>
      <c r="D8576" s="4" t="s">
        <v>1519</v>
      </c>
      <c r="F8576" s="4"/>
      <c r="G8576" s="1" t="b">
        <f t="shared" ca="1" si="142"/>
        <v>1</v>
      </c>
      <c r="H8576" s="1505" cm="1">
        <f t="array" aca="1" ref="H8576" ca="1">IF(I8576&lt;&gt;"",INDIRECT("'"&amp;I8576&amp;"'!"&amp;J8576),"")</f>
        <v>0</v>
      </c>
      <c r="I8576" s="1510" t="s">
        <v>4998</v>
      </c>
      <c r="J8576" s="1506" t="s">
        <v>7452</v>
      </c>
      <c r="K8576" s="4"/>
    </row>
    <row r="8577" spans="1:11" ht="15">
      <c r="A8577">
        <v>8518</v>
      </c>
      <c r="B8577" s="21">
        <f>'Expenditures 16-24'!J382</f>
        <v>0</v>
      </c>
      <c r="D8577" s="4" t="s">
        <v>1519</v>
      </c>
      <c r="F8577" s="4"/>
      <c r="G8577" s="1" t="b">
        <f t="shared" ca="1" si="142"/>
        <v>1</v>
      </c>
      <c r="H8577" s="1505" cm="1">
        <f t="array" aca="1" ref="H8577" ca="1">IF(I8577&lt;&gt;"",INDIRECT("'"&amp;I8577&amp;"'!"&amp;J8577),"")</f>
        <v>0</v>
      </c>
      <c r="I8577" s="1510" t="s">
        <v>4998</v>
      </c>
      <c r="J8577" s="1506" t="s">
        <v>7453</v>
      </c>
      <c r="K8577" s="4"/>
    </row>
    <row r="8578" spans="1:11" ht="15">
      <c r="A8578">
        <v>8519</v>
      </c>
      <c r="B8578" s="21">
        <f>'Expenditures 16-24'!J383</f>
        <v>0</v>
      </c>
      <c r="D8578" s="4" t="s">
        <v>1519</v>
      </c>
      <c r="F8578" s="4"/>
      <c r="G8578" s="1" t="b">
        <f t="shared" ca="1" si="142"/>
        <v>1</v>
      </c>
      <c r="H8578" s="1505" cm="1">
        <f t="array" aca="1" ref="H8578" ca="1">IF(I8578&lt;&gt;"",INDIRECT("'"&amp;I8578&amp;"'!"&amp;J8578),"")</f>
        <v>0</v>
      </c>
      <c r="I8578" s="1510" t="s">
        <v>4998</v>
      </c>
      <c r="J8578" s="1506" t="s">
        <v>7454</v>
      </c>
      <c r="K8578" s="4"/>
    </row>
    <row r="8579" spans="1:11" ht="15">
      <c r="A8579">
        <v>8520</v>
      </c>
      <c r="B8579" s="21">
        <f>'Expenditures 16-24'!J384</f>
        <v>0</v>
      </c>
      <c r="D8579" s="4" t="s">
        <v>1519</v>
      </c>
      <c r="F8579" s="4"/>
      <c r="G8579" s="1" t="b">
        <f t="shared" ca="1" si="142"/>
        <v>1</v>
      </c>
      <c r="H8579" s="1505" cm="1">
        <f t="array" aca="1" ref="H8579" ca="1">IF(I8579&lt;&gt;"",INDIRECT("'"&amp;I8579&amp;"'!"&amp;J8579),"")</f>
        <v>0</v>
      </c>
      <c r="I8579" s="1510" t="s">
        <v>4998</v>
      </c>
      <c r="J8579" s="1506" t="s">
        <v>7455</v>
      </c>
      <c r="K8579" s="4"/>
    </row>
    <row r="8580" spans="1:11" ht="15">
      <c r="A8580">
        <v>8521</v>
      </c>
      <c r="B8580" s="21">
        <f>'Expenditures 16-24'!J385</f>
        <v>0</v>
      </c>
      <c r="D8580" s="4" t="s">
        <v>1519</v>
      </c>
      <c r="F8580" s="4"/>
      <c r="G8580" s="1" t="b">
        <f t="shared" ca="1" si="142"/>
        <v>1</v>
      </c>
      <c r="H8580" s="1505" cm="1">
        <f t="array" aca="1" ref="H8580" ca="1">IF(I8580&lt;&gt;"",INDIRECT("'"&amp;I8580&amp;"'!"&amp;J8580),"")</f>
        <v>0</v>
      </c>
      <c r="I8580" s="1510" t="s">
        <v>4998</v>
      </c>
      <c r="J8580" s="1506" t="s">
        <v>7456</v>
      </c>
      <c r="K8580" s="4"/>
    </row>
    <row r="8581" spans="1:11" ht="15">
      <c r="A8581">
        <v>8522</v>
      </c>
      <c r="B8581" s="21">
        <f>'Expenditures 16-24'!J386</f>
        <v>0</v>
      </c>
      <c r="D8581" s="4" t="s">
        <v>1519</v>
      </c>
      <c r="F8581" s="4"/>
      <c r="G8581" s="1" t="b">
        <f t="shared" ca="1" si="142"/>
        <v>1</v>
      </c>
      <c r="H8581" s="1505" cm="1">
        <f t="array" aca="1" ref="H8581" ca="1">IF(I8581&lt;&gt;"",INDIRECT("'"&amp;I8581&amp;"'!"&amp;J8581),"")</f>
        <v>0</v>
      </c>
      <c r="I8581" s="1510" t="s">
        <v>4998</v>
      </c>
      <c r="J8581" s="1506" t="s">
        <v>7457</v>
      </c>
      <c r="K8581" s="4"/>
    </row>
    <row r="8582" spans="1:11" ht="15">
      <c r="A8582">
        <v>8523</v>
      </c>
      <c r="B8582" s="21">
        <f>'Expenditures 16-24'!J387</f>
        <v>0</v>
      </c>
      <c r="D8582" s="4" t="s">
        <v>1519</v>
      </c>
      <c r="F8582" s="4"/>
      <c r="G8582" s="1" t="b">
        <f t="shared" ca="1" si="142"/>
        <v>1</v>
      </c>
      <c r="H8582" s="1505" cm="1">
        <f t="array" aca="1" ref="H8582" ca="1">IF(I8582&lt;&gt;"",INDIRECT("'"&amp;I8582&amp;"'!"&amp;J8582),"")</f>
        <v>0</v>
      </c>
      <c r="I8582" s="1510" t="s">
        <v>4998</v>
      </c>
      <c r="J8582" s="1506" t="s">
        <v>7458</v>
      </c>
      <c r="K8582" s="4"/>
    </row>
    <row r="8583" spans="1:11" ht="15">
      <c r="A8583">
        <v>8524</v>
      </c>
      <c r="B8583" s="21">
        <f>'Expenditures 16-24'!J388</f>
        <v>0</v>
      </c>
      <c r="D8583" s="4" t="s">
        <v>1519</v>
      </c>
      <c r="F8583" s="4"/>
      <c r="G8583" s="1" t="b">
        <f t="shared" ca="1" si="142"/>
        <v>1</v>
      </c>
      <c r="H8583" s="1505" cm="1">
        <f t="array" aca="1" ref="H8583" ca="1">IF(I8583&lt;&gt;"",INDIRECT("'"&amp;I8583&amp;"'!"&amp;J8583),"")</f>
        <v>0</v>
      </c>
      <c r="I8583" s="1510" t="s">
        <v>4998</v>
      </c>
      <c r="J8583" s="1506" t="s">
        <v>7459</v>
      </c>
      <c r="K8583" s="4"/>
    </row>
    <row r="8584" spans="1:11" ht="15">
      <c r="A8584">
        <v>8525</v>
      </c>
      <c r="B8584" s="21">
        <f>'Expenditures 16-24'!K316</f>
        <v>0</v>
      </c>
      <c r="D8584" s="4" t="s">
        <v>1519</v>
      </c>
      <c r="F8584" s="4"/>
      <c r="G8584" s="1" t="b">
        <f t="shared" ca="1" si="142"/>
        <v>1</v>
      </c>
      <c r="H8584" s="1505" cm="1">
        <f t="array" aca="1" ref="H8584" ca="1">IF(I8584&lt;&gt;"",INDIRECT("'"&amp;I8584&amp;"'!"&amp;J8584),"")</f>
        <v>0</v>
      </c>
      <c r="I8584" s="1510" t="s">
        <v>4998</v>
      </c>
      <c r="J8584" s="1506" t="s">
        <v>7460</v>
      </c>
      <c r="K8584" s="4"/>
    </row>
    <row r="8585" spans="1:11" ht="15">
      <c r="A8585">
        <v>8526</v>
      </c>
      <c r="B8585" s="21">
        <f>'Expenditures 16-24'!K317</f>
        <v>0</v>
      </c>
      <c r="D8585" s="4" t="s">
        <v>1519</v>
      </c>
      <c r="F8585" s="4"/>
      <c r="G8585" s="1" t="b">
        <f t="shared" ca="1" si="142"/>
        <v>1</v>
      </c>
      <c r="H8585" s="1505" cm="1">
        <f t="array" aca="1" ref="H8585" ca="1">IF(I8585&lt;&gt;"",INDIRECT("'"&amp;I8585&amp;"'!"&amp;J8585),"")</f>
        <v>0</v>
      </c>
      <c r="I8585" s="1510" t="s">
        <v>4998</v>
      </c>
      <c r="J8585" s="1506" t="s">
        <v>7461</v>
      </c>
      <c r="K8585" s="4"/>
    </row>
    <row r="8586" spans="1:11" ht="15">
      <c r="A8586">
        <v>8527</v>
      </c>
      <c r="B8586" s="21">
        <f>'Expenditures 16-24'!K318</f>
        <v>0</v>
      </c>
      <c r="D8586" s="4" t="s">
        <v>1519</v>
      </c>
      <c r="F8586" s="4"/>
      <c r="G8586" s="1" t="b">
        <f t="shared" ca="1" si="142"/>
        <v>1</v>
      </c>
      <c r="H8586" s="1505" cm="1">
        <f t="array" aca="1" ref="H8586" ca="1">IF(I8586&lt;&gt;"",INDIRECT("'"&amp;I8586&amp;"'!"&amp;J8586),"")</f>
        <v>0</v>
      </c>
      <c r="I8586" s="1510" t="s">
        <v>4998</v>
      </c>
      <c r="J8586" s="1506" t="s">
        <v>7462</v>
      </c>
      <c r="K8586" s="4"/>
    </row>
    <row r="8587" spans="1:11" ht="15">
      <c r="A8587">
        <v>8528</v>
      </c>
      <c r="B8587" s="21">
        <f>'Expenditures 16-24'!K319</f>
        <v>0</v>
      </c>
      <c r="D8587" s="4" t="s">
        <v>1519</v>
      </c>
      <c r="F8587" s="4"/>
      <c r="G8587" s="1" t="b">
        <f t="shared" ca="1" si="142"/>
        <v>1</v>
      </c>
      <c r="H8587" s="1505" cm="1">
        <f t="array" aca="1" ref="H8587" ca="1">IF(I8587&lt;&gt;"",INDIRECT("'"&amp;I8587&amp;"'!"&amp;J8587),"")</f>
        <v>0</v>
      </c>
      <c r="I8587" s="1510" t="s">
        <v>4998</v>
      </c>
      <c r="J8587" s="1506" t="s">
        <v>7463</v>
      </c>
      <c r="K8587" s="4"/>
    </row>
    <row r="8588" spans="1:11" ht="15">
      <c r="A8588">
        <v>8529</v>
      </c>
      <c r="B8588" s="21">
        <f>'Expenditures 16-24'!K320</f>
        <v>0</v>
      </c>
      <c r="D8588" s="4" t="s">
        <v>1519</v>
      </c>
      <c r="F8588" s="4"/>
      <c r="G8588" s="1" t="b">
        <f t="shared" ca="1" si="142"/>
        <v>1</v>
      </c>
      <c r="H8588" s="1505" cm="1">
        <f t="array" aca="1" ref="H8588" ca="1">IF(I8588&lt;&gt;"",INDIRECT("'"&amp;I8588&amp;"'!"&amp;J8588),"")</f>
        <v>0</v>
      </c>
      <c r="I8588" s="1510" t="s">
        <v>4998</v>
      </c>
      <c r="J8588" s="1506" t="s">
        <v>7464</v>
      </c>
      <c r="K8588" s="4"/>
    </row>
    <row r="8589" spans="1:11" ht="15">
      <c r="A8589">
        <v>8530</v>
      </c>
      <c r="B8589" s="21">
        <f>'Expenditures 16-24'!K321</f>
        <v>0</v>
      </c>
      <c r="D8589" s="4" t="s">
        <v>1519</v>
      </c>
      <c r="F8589" s="4"/>
      <c r="G8589" s="1" t="b">
        <f t="shared" ca="1" si="142"/>
        <v>1</v>
      </c>
      <c r="H8589" s="1505" cm="1">
        <f t="array" aca="1" ref="H8589" ca="1">IF(I8589&lt;&gt;"",INDIRECT("'"&amp;I8589&amp;"'!"&amp;J8589),"")</f>
        <v>0</v>
      </c>
      <c r="I8589" s="1510" t="s">
        <v>4998</v>
      </c>
      <c r="J8589" s="1506" t="s">
        <v>7465</v>
      </c>
      <c r="K8589" s="4"/>
    </row>
    <row r="8590" spans="1:11" ht="15">
      <c r="A8590">
        <v>8531</v>
      </c>
      <c r="B8590" s="21">
        <f>'Expenditures 16-24'!K322</f>
        <v>0</v>
      </c>
      <c r="D8590" s="4" t="s">
        <v>1519</v>
      </c>
      <c r="F8590" s="4"/>
      <c r="G8590" s="1" t="b">
        <f t="shared" ca="1" si="142"/>
        <v>1</v>
      </c>
      <c r="H8590" s="1505" cm="1">
        <f t="array" aca="1" ref="H8590" ca="1">IF(I8590&lt;&gt;"",INDIRECT("'"&amp;I8590&amp;"'!"&amp;J8590),"")</f>
        <v>0</v>
      </c>
      <c r="I8590" s="1510" t="s">
        <v>4998</v>
      </c>
      <c r="J8590" s="1506" t="s">
        <v>7466</v>
      </c>
      <c r="K8590" s="4"/>
    </row>
    <row r="8591" spans="1:11" ht="15">
      <c r="A8591">
        <v>8532</v>
      </c>
      <c r="B8591" s="21">
        <f>'Expenditures 16-24'!K323</f>
        <v>0</v>
      </c>
      <c r="D8591" s="4" t="s">
        <v>1519</v>
      </c>
      <c r="F8591" s="4"/>
      <c r="G8591" s="1" t="b">
        <f t="shared" ca="1" si="142"/>
        <v>1</v>
      </c>
      <c r="H8591" s="1505" cm="1">
        <f t="array" aca="1" ref="H8591" ca="1">IF(I8591&lt;&gt;"",INDIRECT("'"&amp;I8591&amp;"'!"&amp;J8591),"")</f>
        <v>0</v>
      </c>
      <c r="I8591" s="1510" t="s">
        <v>4998</v>
      </c>
      <c r="J8591" s="1506" t="s">
        <v>7467</v>
      </c>
      <c r="K8591" s="4"/>
    </row>
    <row r="8592" spans="1:11" ht="15">
      <c r="A8592">
        <v>8533</v>
      </c>
      <c r="B8592" s="21">
        <f>'Expenditures 16-24'!K324</f>
        <v>0</v>
      </c>
      <c r="D8592" s="4" t="s">
        <v>1519</v>
      </c>
      <c r="F8592" s="4"/>
      <c r="G8592" s="1" t="b">
        <f t="shared" ca="1" si="142"/>
        <v>1</v>
      </c>
      <c r="H8592" s="1505" cm="1">
        <f t="array" aca="1" ref="H8592" ca="1">IF(I8592&lt;&gt;"",INDIRECT("'"&amp;I8592&amp;"'!"&amp;J8592),"")</f>
        <v>0</v>
      </c>
      <c r="I8592" s="1510" t="s">
        <v>4998</v>
      </c>
      <c r="J8592" s="1506" t="s">
        <v>7468</v>
      </c>
      <c r="K8592" s="4"/>
    </row>
    <row r="8593" spans="1:11" ht="15">
      <c r="A8593">
        <v>8534</v>
      </c>
      <c r="B8593" s="21">
        <f>'Expenditures 16-24'!K325</f>
        <v>0</v>
      </c>
      <c r="D8593" s="4" t="s">
        <v>1519</v>
      </c>
      <c r="F8593" s="4"/>
      <c r="G8593" s="1" t="b">
        <f t="shared" ca="1" si="142"/>
        <v>1</v>
      </c>
      <c r="H8593" s="1505" cm="1">
        <f t="array" aca="1" ref="H8593" ca="1">IF(I8593&lt;&gt;"",INDIRECT("'"&amp;I8593&amp;"'!"&amp;J8593),"")</f>
        <v>0</v>
      </c>
      <c r="I8593" s="1510" t="s">
        <v>4998</v>
      </c>
      <c r="J8593" s="1506" t="s">
        <v>7469</v>
      </c>
      <c r="K8593" s="4"/>
    </row>
    <row r="8594" spans="1:11" ht="15">
      <c r="A8594">
        <v>8535</v>
      </c>
      <c r="B8594" s="21">
        <f>'Expenditures 16-24'!K326</f>
        <v>0</v>
      </c>
      <c r="D8594" s="4" t="s">
        <v>1519</v>
      </c>
      <c r="F8594" s="4"/>
      <c r="G8594" s="1" t="b">
        <f t="shared" ca="1" si="142"/>
        <v>1</v>
      </c>
      <c r="H8594" s="1505" cm="1">
        <f t="array" aca="1" ref="H8594" ca="1">IF(I8594&lt;&gt;"",INDIRECT("'"&amp;I8594&amp;"'!"&amp;J8594),"")</f>
        <v>0</v>
      </c>
      <c r="I8594" s="1510" t="s">
        <v>4998</v>
      </c>
      <c r="J8594" s="1506" t="s">
        <v>7470</v>
      </c>
      <c r="K8594" s="4"/>
    </row>
    <row r="8595" spans="1:11" ht="15">
      <c r="A8595">
        <v>8536</v>
      </c>
      <c r="B8595" s="21">
        <f>'Expenditures 16-24'!K327</f>
        <v>0</v>
      </c>
      <c r="D8595" s="4" t="s">
        <v>1519</v>
      </c>
      <c r="F8595" s="4"/>
      <c r="G8595" s="1" t="b">
        <f t="shared" ca="1" si="142"/>
        <v>1</v>
      </c>
      <c r="H8595" s="1505" cm="1">
        <f t="array" aca="1" ref="H8595" ca="1">IF(I8595&lt;&gt;"",INDIRECT("'"&amp;I8595&amp;"'!"&amp;J8595),"")</f>
        <v>0</v>
      </c>
      <c r="I8595" s="1510" t="s">
        <v>4998</v>
      </c>
      <c r="J8595" s="1506" t="s">
        <v>7471</v>
      </c>
      <c r="K8595" s="4"/>
    </row>
    <row r="8596" spans="1:11" ht="15">
      <c r="A8596">
        <v>8537</v>
      </c>
      <c r="B8596" s="21">
        <f>'Expenditures 16-24'!K328</f>
        <v>0</v>
      </c>
      <c r="D8596" s="4" t="s">
        <v>1519</v>
      </c>
      <c r="F8596" s="4"/>
      <c r="G8596" s="1" t="b">
        <f t="shared" ca="1" si="142"/>
        <v>1</v>
      </c>
      <c r="H8596" s="1505" cm="1">
        <f t="array" aca="1" ref="H8596" ca="1">IF(I8596&lt;&gt;"",INDIRECT("'"&amp;I8596&amp;"'!"&amp;J8596),"")</f>
        <v>0</v>
      </c>
      <c r="I8596" s="1510" t="s">
        <v>4998</v>
      </c>
      <c r="J8596" s="1506" t="s">
        <v>7472</v>
      </c>
      <c r="K8596" s="4"/>
    </row>
    <row r="8597" spans="1:11" ht="15">
      <c r="A8597">
        <v>8538</v>
      </c>
      <c r="B8597" s="21">
        <f>'Expenditures 16-24'!K329</f>
        <v>0</v>
      </c>
      <c r="D8597" s="4" t="s">
        <v>1519</v>
      </c>
      <c r="F8597" s="4"/>
      <c r="G8597" s="1" t="b">
        <f t="shared" ca="1" si="142"/>
        <v>1</v>
      </c>
      <c r="H8597" s="1505" cm="1">
        <f t="array" aca="1" ref="H8597" ca="1">IF(I8597&lt;&gt;"",INDIRECT("'"&amp;I8597&amp;"'!"&amp;J8597),"")</f>
        <v>0</v>
      </c>
      <c r="I8597" s="1510" t="s">
        <v>4998</v>
      </c>
      <c r="J8597" s="1506" t="s">
        <v>7473</v>
      </c>
      <c r="K8597" s="4"/>
    </row>
    <row r="8598" spans="1:11" ht="15">
      <c r="A8598">
        <v>8539</v>
      </c>
      <c r="B8598" s="21">
        <f>'Expenditures 16-24'!K330</f>
        <v>0</v>
      </c>
      <c r="D8598" s="4" t="s">
        <v>1519</v>
      </c>
      <c r="F8598" s="4"/>
      <c r="G8598" s="1" t="b">
        <f t="shared" ca="1" si="142"/>
        <v>1</v>
      </c>
      <c r="H8598" s="1505" cm="1">
        <f t="array" aca="1" ref="H8598" ca="1">IF(I8598&lt;&gt;"",INDIRECT("'"&amp;I8598&amp;"'!"&amp;J8598),"")</f>
        <v>0</v>
      </c>
      <c r="I8598" s="1510" t="s">
        <v>4998</v>
      </c>
      <c r="J8598" s="1506" t="s">
        <v>7474</v>
      </c>
      <c r="K8598" s="4"/>
    </row>
    <row r="8599" spans="1:11" ht="15">
      <c r="A8599">
        <v>8540</v>
      </c>
      <c r="B8599" s="21">
        <f>'Expenditures 16-24'!K331</f>
        <v>0</v>
      </c>
      <c r="D8599" s="4" t="s">
        <v>1519</v>
      </c>
      <c r="F8599" s="4"/>
      <c r="G8599" s="1" t="b">
        <f t="shared" ca="1" si="142"/>
        <v>1</v>
      </c>
      <c r="H8599" s="1505" cm="1">
        <f t="array" aca="1" ref="H8599" ca="1">IF(I8599&lt;&gt;"",INDIRECT("'"&amp;I8599&amp;"'!"&amp;J8599),"")</f>
        <v>0</v>
      </c>
      <c r="I8599" s="1510" t="s">
        <v>4998</v>
      </c>
      <c r="J8599" s="1506" t="s">
        <v>7475</v>
      </c>
      <c r="K8599" s="4"/>
    </row>
    <row r="8600" spans="1:11" ht="15">
      <c r="A8600">
        <v>8541</v>
      </c>
      <c r="B8600" s="21">
        <f>'Expenditures 16-24'!K332</f>
        <v>0</v>
      </c>
      <c r="D8600" s="4" t="s">
        <v>1519</v>
      </c>
      <c r="F8600" s="4"/>
      <c r="G8600" s="1" t="b">
        <f t="shared" ca="1" si="142"/>
        <v>1</v>
      </c>
      <c r="H8600" s="1505" cm="1">
        <f t="array" aca="1" ref="H8600" ca="1">IF(I8600&lt;&gt;"",INDIRECT("'"&amp;I8600&amp;"'!"&amp;J8600),"")</f>
        <v>0</v>
      </c>
      <c r="I8600" s="1510" t="s">
        <v>4998</v>
      </c>
      <c r="J8600" s="1506" t="s">
        <v>7476</v>
      </c>
      <c r="K8600" s="4"/>
    </row>
    <row r="8601" spans="1:11" ht="15">
      <c r="A8601">
        <v>8542</v>
      </c>
      <c r="B8601" s="21">
        <f>'Expenditures 16-24'!K333</f>
        <v>0</v>
      </c>
      <c r="D8601" s="4" t="s">
        <v>1519</v>
      </c>
      <c r="F8601" s="4"/>
      <c r="G8601" s="1" t="b">
        <f t="shared" ca="1" si="142"/>
        <v>1</v>
      </c>
      <c r="H8601" s="1505" cm="1">
        <f t="array" aca="1" ref="H8601" ca="1">IF(I8601&lt;&gt;"",INDIRECT("'"&amp;I8601&amp;"'!"&amp;J8601),"")</f>
        <v>0</v>
      </c>
      <c r="I8601" s="1510" t="s">
        <v>4998</v>
      </c>
      <c r="J8601" s="1506" t="s">
        <v>7477</v>
      </c>
      <c r="K8601" s="4"/>
    </row>
    <row r="8602" spans="1:11" ht="15">
      <c r="A8602">
        <v>8543</v>
      </c>
      <c r="B8602" s="21">
        <f>'Expenditures 16-24'!K334</f>
        <v>0</v>
      </c>
      <c r="D8602" s="4" t="s">
        <v>1519</v>
      </c>
      <c r="F8602" s="4"/>
      <c r="G8602" s="1" t="b">
        <f t="shared" ca="1" si="142"/>
        <v>1</v>
      </c>
      <c r="H8602" s="1505" cm="1">
        <f t="array" aca="1" ref="H8602" ca="1">IF(I8602&lt;&gt;"",INDIRECT("'"&amp;I8602&amp;"'!"&amp;J8602),"")</f>
        <v>0</v>
      </c>
      <c r="I8602" s="1510" t="s">
        <v>4998</v>
      </c>
      <c r="J8602" s="1506" t="s">
        <v>7478</v>
      </c>
      <c r="K8602" s="4"/>
    </row>
    <row r="8603" spans="1:11" ht="15">
      <c r="A8603">
        <v>8544</v>
      </c>
      <c r="B8603" s="21">
        <f>'Expenditures 16-24'!K335</f>
        <v>0</v>
      </c>
      <c r="D8603" s="4" t="s">
        <v>1519</v>
      </c>
      <c r="F8603" s="4"/>
      <c r="G8603" s="1" t="b">
        <f t="shared" ca="1" si="142"/>
        <v>1</v>
      </c>
      <c r="H8603" s="1505" cm="1">
        <f t="array" aca="1" ref="H8603" ca="1">IF(I8603&lt;&gt;"",INDIRECT("'"&amp;I8603&amp;"'!"&amp;J8603),"")</f>
        <v>0</v>
      </c>
      <c r="I8603" s="1510" t="s">
        <v>4998</v>
      </c>
      <c r="J8603" s="1506" t="s">
        <v>7479</v>
      </c>
      <c r="K8603" s="4"/>
    </row>
    <row r="8604" spans="1:11" ht="15">
      <c r="A8604">
        <v>8545</v>
      </c>
      <c r="B8604" s="21">
        <f>'Expenditures 16-24'!K336</f>
        <v>0</v>
      </c>
      <c r="D8604" s="4" t="s">
        <v>1519</v>
      </c>
      <c r="F8604" s="4"/>
      <c r="G8604" s="1" t="b">
        <f t="shared" ca="1" si="142"/>
        <v>1</v>
      </c>
      <c r="H8604" s="1505" cm="1">
        <f t="array" aca="1" ref="H8604" ca="1">IF(I8604&lt;&gt;"",INDIRECT("'"&amp;I8604&amp;"'!"&amp;J8604),"")</f>
        <v>0</v>
      </c>
      <c r="I8604" s="1510" t="s">
        <v>4998</v>
      </c>
      <c r="J8604" s="1506" t="s">
        <v>7480</v>
      </c>
      <c r="K8604" s="4"/>
    </row>
    <row r="8605" spans="1:11" ht="15">
      <c r="A8605">
        <v>8546</v>
      </c>
      <c r="B8605" s="21">
        <f>'Expenditures 16-24'!K337</f>
        <v>0</v>
      </c>
      <c r="D8605" s="4" t="s">
        <v>1519</v>
      </c>
      <c r="F8605" s="4"/>
      <c r="G8605" s="1" t="b">
        <f t="shared" ca="1" si="142"/>
        <v>1</v>
      </c>
      <c r="H8605" s="1505" cm="1">
        <f t="array" aca="1" ref="H8605" ca="1">IF(I8605&lt;&gt;"",INDIRECT("'"&amp;I8605&amp;"'!"&amp;J8605),"")</f>
        <v>0</v>
      </c>
      <c r="I8605" s="1510" t="s">
        <v>4998</v>
      </c>
      <c r="J8605" s="1506" t="s">
        <v>7481</v>
      </c>
      <c r="K8605" s="4"/>
    </row>
    <row r="8606" spans="1:11" ht="15">
      <c r="A8606">
        <v>8547</v>
      </c>
      <c r="B8606" s="21">
        <f>'Expenditures 16-24'!K338</f>
        <v>0</v>
      </c>
      <c r="D8606" s="4" t="s">
        <v>1519</v>
      </c>
      <c r="F8606" s="4"/>
      <c r="G8606" s="1" t="b">
        <f t="shared" ca="1" si="142"/>
        <v>1</v>
      </c>
      <c r="H8606" s="1505" cm="1">
        <f t="array" aca="1" ref="H8606" ca="1">IF(I8606&lt;&gt;"",INDIRECT("'"&amp;I8606&amp;"'!"&amp;J8606),"")</f>
        <v>0</v>
      </c>
      <c r="I8606" s="1510" t="s">
        <v>4998</v>
      </c>
      <c r="J8606" s="1506" t="s">
        <v>7482</v>
      </c>
      <c r="K8606" s="4"/>
    </row>
    <row r="8607" spans="1:11" ht="15">
      <c r="A8607">
        <v>8548</v>
      </c>
      <c r="B8607" s="21">
        <f>'Expenditures 16-24'!K339</f>
        <v>0</v>
      </c>
      <c r="D8607" s="4" t="s">
        <v>1519</v>
      </c>
      <c r="F8607" s="4"/>
      <c r="G8607" s="1" t="b">
        <f t="shared" ca="1" si="142"/>
        <v>1</v>
      </c>
      <c r="H8607" s="1505" cm="1">
        <f t="array" aca="1" ref="H8607" ca="1">IF(I8607&lt;&gt;"",INDIRECT("'"&amp;I8607&amp;"'!"&amp;J8607),"")</f>
        <v>0</v>
      </c>
      <c r="I8607" s="1510" t="s">
        <v>4998</v>
      </c>
      <c r="J8607" s="1506" t="s">
        <v>7483</v>
      </c>
      <c r="K8607" s="4"/>
    </row>
    <row r="8608" spans="1:11" ht="15">
      <c r="A8608">
        <v>8549</v>
      </c>
      <c r="B8608" s="21">
        <f>'Expenditures 16-24'!K340</f>
        <v>0</v>
      </c>
      <c r="D8608" s="4" t="s">
        <v>1519</v>
      </c>
      <c r="F8608" s="4"/>
      <c r="G8608" s="1" t="b">
        <f t="shared" ref="G8608:G8671" ca="1" si="143">H8608=B8608</f>
        <v>1</v>
      </c>
      <c r="H8608" s="1505" cm="1">
        <f t="array" aca="1" ref="H8608" ca="1">IF(I8608&lt;&gt;"",INDIRECT("'"&amp;I8608&amp;"'!"&amp;J8608),"")</f>
        <v>0</v>
      </c>
      <c r="I8608" s="1510" t="s">
        <v>4998</v>
      </c>
      <c r="J8608" s="1506" t="s">
        <v>7484</v>
      </c>
      <c r="K8608" s="4"/>
    </row>
    <row r="8609" spans="1:11" ht="15">
      <c r="A8609">
        <v>8550</v>
      </c>
      <c r="B8609" s="21">
        <f>'Expenditures 16-24'!K341</f>
        <v>0</v>
      </c>
      <c r="D8609" s="4" t="s">
        <v>1519</v>
      </c>
      <c r="F8609" s="4"/>
      <c r="G8609" s="1" t="b">
        <f t="shared" ca="1" si="143"/>
        <v>1</v>
      </c>
      <c r="H8609" s="1505" cm="1">
        <f t="array" aca="1" ref="H8609" ca="1">IF(I8609&lt;&gt;"",INDIRECT("'"&amp;I8609&amp;"'!"&amp;J8609),"")</f>
        <v>0</v>
      </c>
      <c r="I8609" s="1510" t="s">
        <v>4998</v>
      </c>
      <c r="J8609" s="1506" t="s">
        <v>7485</v>
      </c>
      <c r="K8609" s="4"/>
    </row>
    <row r="8610" spans="1:11" ht="15">
      <c r="A8610">
        <v>8551</v>
      </c>
      <c r="B8610" s="21">
        <f>'Expenditures 16-24'!K342</f>
        <v>0</v>
      </c>
      <c r="D8610" s="4" t="s">
        <v>1519</v>
      </c>
      <c r="F8610" s="4"/>
      <c r="G8610" s="1" t="b">
        <f t="shared" ca="1" si="143"/>
        <v>1</v>
      </c>
      <c r="H8610" s="1505" cm="1">
        <f t="array" aca="1" ref="H8610" ca="1">IF(I8610&lt;&gt;"",INDIRECT("'"&amp;I8610&amp;"'!"&amp;J8610),"")</f>
        <v>0</v>
      </c>
      <c r="I8610" s="1510" t="s">
        <v>4998</v>
      </c>
      <c r="J8610" s="1506" t="s">
        <v>7486</v>
      </c>
      <c r="K8610" s="4"/>
    </row>
    <row r="8611" spans="1:11" ht="15">
      <c r="A8611">
        <v>8552</v>
      </c>
      <c r="B8611" s="21">
        <f>'Expenditures 16-24'!K343</f>
        <v>0</v>
      </c>
      <c r="D8611" s="4" t="s">
        <v>1519</v>
      </c>
      <c r="F8611" s="4"/>
      <c r="G8611" s="1" t="b">
        <f t="shared" ca="1" si="143"/>
        <v>1</v>
      </c>
      <c r="H8611" s="1505" cm="1">
        <f t="array" aca="1" ref="H8611" ca="1">IF(I8611&lt;&gt;"",INDIRECT("'"&amp;I8611&amp;"'!"&amp;J8611),"")</f>
        <v>0</v>
      </c>
      <c r="I8611" s="1510" t="s">
        <v>4998</v>
      </c>
      <c r="J8611" s="1506" t="s">
        <v>7487</v>
      </c>
      <c r="K8611" s="4"/>
    </row>
    <row r="8612" spans="1:11" ht="15">
      <c r="A8612">
        <v>8553</v>
      </c>
      <c r="B8612" s="21">
        <f>'Expenditures 16-24'!K344</f>
        <v>0</v>
      </c>
      <c r="D8612" s="4" t="s">
        <v>1519</v>
      </c>
      <c r="F8612" s="4"/>
      <c r="G8612" s="1" t="b">
        <f t="shared" ca="1" si="143"/>
        <v>1</v>
      </c>
      <c r="H8612" s="1505" cm="1">
        <f t="array" aca="1" ref="H8612" ca="1">IF(I8612&lt;&gt;"",INDIRECT("'"&amp;I8612&amp;"'!"&amp;J8612),"")</f>
        <v>0</v>
      </c>
      <c r="I8612" s="1510" t="s">
        <v>4998</v>
      </c>
      <c r="J8612" s="1506" t="s">
        <v>7488</v>
      </c>
      <c r="K8612" s="4"/>
    </row>
    <row r="8613" spans="1:11" ht="15">
      <c r="A8613">
        <v>8554</v>
      </c>
      <c r="B8613" s="21">
        <f>'Expenditures 16-24'!K347</f>
        <v>0</v>
      </c>
      <c r="D8613" s="4" t="s">
        <v>1519</v>
      </c>
      <c r="F8613" s="4"/>
      <c r="G8613" s="1" t="b">
        <f t="shared" ca="1" si="143"/>
        <v>1</v>
      </c>
      <c r="H8613" s="1505" cm="1">
        <f t="array" aca="1" ref="H8613" ca="1">IF(I8613&lt;&gt;"",INDIRECT("'"&amp;I8613&amp;"'!"&amp;J8613),"")</f>
        <v>0</v>
      </c>
      <c r="I8613" s="1510" t="s">
        <v>4998</v>
      </c>
      <c r="J8613" s="1506" t="s">
        <v>7489</v>
      </c>
      <c r="K8613" s="4"/>
    </row>
    <row r="8614" spans="1:11" ht="15">
      <c r="A8614">
        <v>8555</v>
      </c>
      <c r="B8614" s="21">
        <f>'Expenditures 16-24'!K348</f>
        <v>0</v>
      </c>
      <c r="D8614" s="4" t="s">
        <v>1519</v>
      </c>
      <c r="F8614" s="4"/>
      <c r="G8614" s="1" t="b">
        <f t="shared" ca="1" si="143"/>
        <v>1</v>
      </c>
      <c r="H8614" s="1505" cm="1">
        <f t="array" aca="1" ref="H8614" ca="1">IF(I8614&lt;&gt;"",INDIRECT("'"&amp;I8614&amp;"'!"&amp;J8614),"")</f>
        <v>0</v>
      </c>
      <c r="I8614" s="1510" t="s">
        <v>4998</v>
      </c>
      <c r="J8614" s="1506" t="s">
        <v>7490</v>
      </c>
      <c r="K8614" s="4"/>
    </row>
    <row r="8615" spans="1:11" ht="15">
      <c r="A8615">
        <v>8556</v>
      </c>
      <c r="B8615" s="21">
        <f>'Expenditures 16-24'!K349</f>
        <v>0</v>
      </c>
      <c r="D8615" s="4" t="s">
        <v>1519</v>
      </c>
      <c r="F8615" s="4"/>
      <c r="G8615" s="1" t="b">
        <f t="shared" ca="1" si="143"/>
        <v>1</v>
      </c>
      <c r="H8615" s="1505" cm="1">
        <f t="array" aca="1" ref="H8615" ca="1">IF(I8615&lt;&gt;"",INDIRECT("'"&amp;I8615&amp;"'!"&amp;J8615),"")</f>
        <v>0</v>
      </c>
      <c r="I8615" s="1510" t="s">
        <v>4998</v>
      </c>
      <c r="J8615" s="1506" t="s">
        <v>7491</v>
      </c>
      <c r="K8615" s="4"/>
    </row>
    <row r="8616" spans="1:11" ht="15">
      <c r="A8616">
        <v>8557</v>
      </c>
      <c r="B8616" s="21">
        <f>'Expenditures 16-24'!K350</f>
        <v>0</v>
      </c>
      <c r="D8616" s="4" t="s">
        <v>1519</v>
      </c>
      <c r="F8616" s="4"/>
      <c r="G8616" s="1" t="b">
        <f t="shared" ca="1" si="143"/>
        <v>1</v>
      </c>
      <c r="H8616" s="1505" cm="1">
        <f t="array" aca="1" ref="H8616" ca="1">IF(I8616&lt;&gt;"",INDIRECT("'"&amp;I8616&amp;"'!"&amp;J8616),"")</f>
        <v>0</v>
      </c>
      <c r="I8616" s="1510" t="s">
        <v>4998</v>
      </c>
      <c r="J8616" s="1506" t="s">
        <v>7492</v>
      </c>
      <c r="K8616" s="4"/>
    </row>
    <row r="8617" spans="1:11" ht="15">
      <c r="A8617">
        <v>8558</v>
      </c>
      <c r="B8617" s="21">
        <f>'Expenditures 16-24'!K351</f>
        <v>0</v>
      </c>
      <c r="D8617" s="4" t="s">
        <v>1519</v>
      </c>
      <c r="F8617" s="4"/>
      <c r="G8617" s="1" t="b">
        <f t="shared" ca="1" si="143"/>
        <v>1</v>
      </c>
      <c r="H8617" s="1505" cm="1">
        <f t="array" aca="1" ref="H8617" ca="1">IF(I8617&lt;&gt;"",INDIRECT("'"&amp;I8617&amp;"'!"&amp;J8617),"")</f>
        <v>0</v>
      </c>
      <c r="I8617" s="1510" t="s">
        <v>4998</v>
      </c>
      <c r="J8617" s="1506" t="s">
        <v>7493</v>
      </c>
      <c r="K8617" s="4"/>
    </row>
    <row r="8618" spans="1:11" ht="15">
      <c r="A8618">
        <v>8559</v>
      </c>
      <c r="B8618" s="21">
        <f>'Expenditures 16-24'!K352</f>
        <v>0</v>
      </c>
      <c r="D8618" s="4" t="s">
        <v>1519</v>
      </c>
      <c r="F8618" s="4"/>
      <c r="G8618" s="1" t="b">
        <f t="shared" ca="1" si="143"/>
        <v>1</v>
      </c>
      <c r="H8618" s="1505" cm="1">
        <f t="array" aca="1" ref="H8618" ca="1">IF(I8618&lt;&gt;"",INDIRECT("'"&amp;I8618&amp;"'!"&amp;J8618),"")</f>
        <v>0</v>
      </c>
      <c r="I8618" s="1510" t="s">
        <v>4998</v>
      </c>
      <c r="J8618" s="1506" t="s">
        <v>7494</v>
      </c>
      <c r="K8618" s="4"/>
    </row>
    <row r="8619" spans="1:11" ht="15">
      <c r="A8619">
        <v>8560</v>
      </c>
      <c r="B8619" s="21">
        <f>'Expenditures 16-24'!K353</f>
        <v>0</v>
      </c>
      <c r="D8619" s="4" t="s">
        <v>1519</v>
      </c>
      <c r="F8619" s="4"/>
      <c r="G8619" s="1" t="b">
        <f t="shared" ca="1" si="143"/>
        <v>1</v>
      </c>
      <c r="H8619" s="1505" cm="1">
        <f t="array" aca="1" ref="H8619" ca="1">IF(I8619&lt;&gt;"",INDIRECT("'"&amp;I8619&amp;"'!"&amp;J8619),"")</f>
        <v>0</v>
      </c>
      <c r="I8619" s="1510" t="s">
        <v>4998</v>
      </c>
      <c r="J8619" s="1506" t="s">
        <v>7495</v>
      </c>
      <c r="K8619" s="4"/>
    </row>
    <row r="8620" spans="1:11" ht="15">
      <c r="A8620">
        <v>8561</v>
      </c>
      <c r="B8620" s="21">
        <f>'Expenditures 16-24'!K355</f>
        <v>0</v>
      </c>
      <c r="D8620" s="4" t="s">
        <v>1519</v>
      </c>
      <c r="F8620" s="4"/>
      <c r="G8620" s="1" t="b">
        <f t="shared" ca="1" si="143"/>
        <v>1</v>
      </c>
      <c r="H8620" s="1505" cm="1">
        <f t="array" aca="1" ref="H8620" ca="1">IF(I8620&lt;&gt;"",INDIRECT("'"&amp;I8620&amp;"'!"&amp;J8620),"")</f>
        <v>0</v>
      </c>
      <c r="I8620" s="1510" t="s">
        <v>4998</v>
      </c>
      <c r="J8620" s="1506" t="s">
        <v>7496</v>
      </c>
      <c r="K8620" s="4"/>
    </row>
    <row r="8621" spans="1:11" ht="15">
      <c r="A8621">
        <v>8562</v>
      </c>
      <c r="B8621" s="21">
        <f>'Expenditures 16-24'!K356</f>
        <v>0</v>
      </c>
      <c r="D8621" s="4" t="s">
        <v>1519</v>
      </c>
      <c r="F8621" s="4"/>
      <c r="G8621" s="1" t="b">
        <f t="shared" ca="1" si="143"/>
        <v>1</v>
      </c>
      <c r="H8621" s="1505" cm="1">
        <f t="array" aca="1" ref="H8621" ca="1">IF(I8621&lt;&gt;"",INDIRECT("'"&amp;I8621&amp;"'!"&amp;J8621),"")</f>
        <v>0</v>
      </c>
      <c r="I8621" s="1510" t="s">
        <v>4998</v>
      </c>
      <c r="J8621" s="1506" t="s">
        <v>7497</v>
      </c>
      <c r="K8621" s="4"/>
    </row>
    <row r="8622" spans="1:11" ht="15">
      <c r="A8622">
        <v>8563</v>
      </c>
      <c r="B8622" s="21">
        <f>'Expenditures 16-24'!K357</f>
        <v>0</v>
      </c>
      <c r="D8622" s="4" t="s">
        <v>1519</v>
      </c>
      <c r="F8622" s="4"/>
      <c r="G8622" s="1" t="b">
        <f t="shared" ca="1" si="143"/>
        <v>1</v>
      </c>
      <c r="H8622" s="1505" cm="1">
        <f t="array" aca="1" ref="H8622" ca="1">IF(I8622&lt;&gt;"",INDIRECT("'"&amp;I8622&amp;"'!"&amp;J8622),"")</f>
        <v>0</v>
      </c>
      <c r="I8622" s="1510" t="s">
        <v>4998</v>
      </c>
      <c r="J8622" s="1506" t="s">
        <v>7498</v>
      </c>
      <c r="K8622" s="4"/>
    </row>
    <row r="8623" spans="1:11" ht="15">
      <c r="A8623">
        <v>8564</v>
      </c>
      <c r="B8623" s="21">
        <f>'Expenditures 16-24'!K358</f>
        <v>0</v>
      </c>
      <c r="D8623" s="4" t="s">
        <v>1519</v>
      </c>
      <c r="F8623" s="4"/>
      <c r="G8623" s="1" t="b">
        <f t="shared" ca="1" si="143"/>
        <v>1</v>
      </c>
      <c r="H8623" s="1505" cm="1">
        <f t="array" aca="1" ref="H8623" ca="1">IF(I8623&lt;&gt;"",INDIRECT("'"&amp;I8623&amp;"'!"&amp;J8623),"")</f>
        <v>0</v>
      </c>
      <c r="I8623" s="1510" t="s">
        <v>4998</v>
      </c>
      <c r="J8623" s="1506" t="s">
        <v>7499</v>
      </c>
      <c r="K8623" s="4"/>
    </row>
    <row r="8624" spans="1:11" ht="15">
      <c r="A8624">
        <v>8565</v>
      </c>
      <c r="B8624" s="21">
        <f>'Expenditures 16-24'!K360</f>
        <v>0</v>
      </c>
      <c r="D8624" s="4" t="s">
        <v>1519</v>
      </c>
      <c r="F8624" s="4"/>
      <c r="G8624" s="1" t="b">
        <f t="shared" ca="1" si="143"/>
        <v>1</v>
      </c>
      <c r="H8624" s="1505" cm="1">
        <f t="array" aca="1" ref="H8624" ca="1">IF(I8624&lt;&gt;"",INDIRECT("'"&amp;I8624&amp;"'!"&amp;J8624),"")</f>
        <v>0</v>
      </c>
      <c r="I8624" s="1510" t="s">
        <v>4998</v>
      </c>
      <c r="J8624" s="1506" t="s">
        <v>7500</v>
      </c>
      <c r="K8624" s="4"/>
    </row>
    <row r="8625" spans="1:11" ht="15">
      <c r="A8625">
        <v>8566</v>
      </c>
      <c r="B8625" s="21">
        <f>'Expenditures 16-24'!K361</f>
        <v>360617</v>
      </c>
      <c r="D8625" s="4" t="s">
        <v>1519</v>
      </c>
      <c r="F8625" s="4"/>
      <c r="G8625" s="1" t="b">
        <f t="shared" ca="1" si="143"/>
        <v>1</v>
      </c>
      <c r="H8625" s="1505" cm="1">
        <f t="array" aca="1" ref="H8625" ca="1">IF(I8625&lt;&gt;"",INDIRECT("'"&amp;I8625&amp;"'!"&amp;J8625),"")</f>
        <v>360617</v>
      </c>
      <c r="I8625" s="1510" t="s">
        <v>4998</v>
      </c>
      <c r="J8625" s="1506" t="s">
        <v>7501</v>
      </c>
      <c r="K8625" s="4"/>
    </row>
    <row r="8626" spans="1:11" ht="15">
      <c r="A8626">
        <v>8567</v>
      </c>
      <c r="B8626" s="21">
        <f>'Expenditures 16-24'!K362</f>
        <v>0</v>
      </c>
      <c r="D8626" s="4" t="s">
        <v>1519</v>
      </c>
      <c r="F8626" s="4"/>
      <c r="G8626" s="1" t="b">
        <f t="shared" ca="1" si="143"/>
        <v>1</v>
      </c>
      <c r="H8626" s="1505" cm="1">
        <f t="array" aca="1" ref="H8626" ca="1">IF(I8626&lt;&gt;"",INDIRECT("'"&amp;I8626&amp;"'!"&amp;J8626),"")</f>
        <v>0</v>
      </c>
      <c r="I8626" s="1510" t="s">
        <v>4998</v>
      </c>
      <c r="J8626" s="1506" t="s">
        <v>7502</v>
      </c>
      <c r="K8626" s="4"/>
    </row>
    <row r="8627" spans="1:11" ht="15">
      <c r="A8627">
        <v>8568</v>
      </c>
      <c r="B8627" s="21">
        <f>'Expenditures 16-24'!K367</f>
        <v>0</v>
      </c>
      <c r="D8627" s="4" t="s">
        <v>1519</v>
      </c>
      <c r="F8627" s="4"/>
      <c r="G8627" s="1" t="b">
        <f t="shared" ca="1" si="143"/>
        <v>1</v>
      </c>
      <c r="H8627" s="1505" cm="1">
        <f t="array" aca="1" ref="H8627" ca="1">IF(I8627&lt;&gt;"",INDIRECT("'"&amp;I8627&amp;"'!"&amp;J8627),"")</f>
        <v>0</v>
      </c>
      <c r="I8627" s="1510" t="s">
        <v>4998</v>
      </c>
      <c r="J8627" s="1506" t="s">
        <v>7503</v>
      </c>
      <c r="K8627" s="4"/>
    </row>
    <row r="8628" spans="1:11" ht="15">
      <c r="A8628">
        <v>8569</v>
      </c>
      <c r="B8628" s="21">
        <f>'Expenditures 16-24'!K368</f>
        <v>0</v>
      </c>
      <c r="D8628" s="4" t="s">
        <v>1519</v>
      </c>
      <c r="F8628" s="4"/>
      <c r="G8628" s="1" t="b">
        <f t="shared" ca="1" si="143"/>
        <v>1</v>
      </c>
      <c r="H8628" s="1505" cm="1">
        <f t="array" aca="1" ref="H8628" ca="1">IF(I8628&lt;&gt;"",INDIRECT("'"&amp;I8628&amp;"'!"&amp;J8628),"")</f>
        <v>0</v>
      </c>
      <c r="I8628" s="1510" t="s">
        <v>4998</v>
      </c>
      <c r="J8628" s="1506" t="s">
        <v>7504</v>
      </c>
      <c r="K8628" s="4"/>
    </row>
    <row r="8629" spans="1:11" ht="15">
      <c r="A8629">
        <v>8570</v>
      </c>
      <c r="B8629" s="21">
        <f>'Expenditures 16-24'!K369</f>
        <v>0</v>
      </c>
      <c r="D8629" s="4" t="s">
        <v>1519</v>
      </c>
      <c r="F8629" s="4"/>
      <c r="G8629" s="1" t="b">
        <f t="shared" ca="1" si="143"/>
        <v>1</v>
      </c>
      <c r="H8629" s="1505" cm="1">
        <f t="array" aca="1" ref="H8629" ca="1">IF(I8629&lt;&gt;"",INDIRECT("'"&amp;I8629&amp;"'!"&amp;J8629),"")</f>
        <v>0</v>
      </c>
      <c r="I8629" s="1510" t="s">
        <v>4998</v>
      </c>
      <c r="J8629" s="1506" t="s">
        <v>7505</v>
      </c>
      <c r="K8629" s="4"/>
    </row>
    <row r="8630" spans="1:11" ht="15">
      <c r="A8630">
        <v>8571</v>
      </c>
      <c r="B8630" s="21">
        <f>'Expenditures 16-24'!K371</f>
        <v>0</v>
      </c>
      <c r="D8630" s="4" t="s">
        <v>1519</v>
      </c>
      <c r="F8630" s="4"/>
      <c r="G8630" s="1" t="b">
        <f t="shared" ca="1" si="143"/>
        <v>1</v>
      </c>
      <c r="H8630" s="1505" cm="1">
        <f t="array" aca="1" ref="H8630" ca="1">IF(I8630&lt;&gt;"",INDIRECT("'"&amp;I8630&amp;"'!"&amp;J8630),"")</f>
        <v>0</v>
      </c>
      <c r="I8630" s="1510" t="s">
        <v>4998</v>
      </c>
      <c r="J8630" s="1506" t="s">
        <v>7506</v>
      </c>
      <c r="K8630" s="4"/>
    </row>
    <row r="8631" spans="1:11" ht="15">
      <c r="A8631">
        <v>8572</v>
      </c>
      <c r="B8631" s="21">
        <f>'Expenditures 16-24'!K372</f>
        <v>0</v>
      </c>
      <c r="D8631" s="4" t="s">
        <v>1519</v>
      </c>
      <c r="F8631" s="4"/>
      <c r="G8631" s="1" t="b">
        <f t="shared" ca="1" si="143"/>
        <v>1</v>
      </c>
      <c r="H8631" s="1505" cm="1">
        <f t="array" aca="1" ref="H8631" ca="1">IF(I8631&lt;&gt;"",INDIRECT("'"&amp;I8631&amp;"'!"&amp;J8631),"")</f>
        <v>0</v>
      </c>
      <c r="I8631" s="1510" t="s">
        <v>4998</v>
      </c>
      <c r="J8631" s="1506" t="s">
        <v>7507</v>
      </c>
      <c r="K8631" s="4"/>
    </row>
    <row r="8632" spans="1:11" ht="15">
      <c r="A8632">
        <v>8573</v>
      </c>
      <c r="B8632" s="21">
        <f>'Expenditures 16-24'!K374</f>
        <v>0</v>
      </c>
      <c r="D8632" s="4" t="s">
        <v>1519</v>
      </c>
      <c r="F8632" s="4"/>
      <c r="G8632" s="1" t="b">
        <f t="shared" ca="1" si="143"/>
        <v>1</v>
      </c>
      <c r="H8632" s="1505" cm="1">
        <f t="array" aca="1" ref="H8632" ca="1">IF(I8632&lt;&gt;"",INDIRECT("'"&amp;I8632&amp;"'!"&amp;J8632),"")</f>
        <v>0</v>
      </c>
      <c r="I8632" s="1510" t="s">
        <v>4998</v>
      </c>
      <c r="J8632" s="1506" t="s">
        <v>7508</v>
      </c>
      <c r="K8632" s="4"/>
    </row>
    <row r="8633" spans="1:11" ht="15">
      <c r="A8633">
        <v>8574</v>
      </c>
      <c r="B8633" s="21">
        <f>'Expenditures 16-24'!K375</f>
        <v>0</v>
      </c>
      <c r="D8633" s="4" t="s">
        <v>1519</v>
      </c>
      <c r="F8633" s="4"/>
      <c r="G8633" s="1" t="b">
        <f t="shared" ca="1" si="143"/>
        <v>1</v>
      </c>
      <c r="H8633" s="1505" cm="1">
        <f t="array" aca="1" ref="H8633" ca="1">IF(I8633&lt;&gt;"",INDIRECT("'"&amp;I8633&amp;"'!"&amp;J8633),"")</f>
        <v>0</v>
      </c>
      <c r="I8633" s="1510" t="s">
        <v>4998</v>
      </c>
      <c r="J8633" s="1506" t="s">
        <v>7509</v>
      </c>
      <c r="K8633" s="4"/>
    </row>
    <row r="8634" spans="1:11" ht="15">
      <c r="A8634">
        <v>8575</v>
      </c>
      <c r="B8634" s="21">
        <f>'Expenditures 16-24'!K376</f>
        <v>0</v>
      </c>
      <c r="D8634" s="4" t="s">
        <v>1519</v>
      </c>
      <c r="F8634" s="4"/>
      <c r="G8634" s="1" t="b">
        <f t="shared" ca="1" si="143"/>
        <v>1</v>
      </c>
      <c r="H8634" s="1505" cm="1">
        <f t="array" aca="1" ref="H8634" ca="1">IF(I8634&lt;&gt;"",INDIRECT("'"&amp;I8634&amp;"'!"&amp;J8634),"")</f>
        <v>0</v>
      </c>
      <c r="I8634" s="1510" t="s">
        <v>4998</v>
      </c>
      <c r="J8634" s="1506" t="s">
        <v>7510</v>
      </c>
      <c r="K8634" s="4"/>
    </row>
    <row r="8635" spans="1:11" ht="15">
      <c r="A8635">
        <v>8576</v>
      </c>
      <c r="B8635" s="21">
        <f>'Expenditures 16-24'!K377</f>
        <v>0</v>
      </c>
      <c r="D8635" s="4" t="s">
        <v>1519</v>
      </c>
      <c r="F8635" s="4"/>
      <c r="G8635" s="1" t="b">
        <f t="shared" ca="1" si="143"/>
        <v>1</v>
      </c>
      <c r="H8635" s="1505" cm="1">
        <f t="array" aca="1" ref="H8635" ca="1">IF(I8635&lt;&gt;"",INDIRECT("'"&amp;I8635&amp;"'!"&amp;J8635),"")</f>
        <v>0</v>
      </c>
      <c r="I8635" s="1510" t="s">
        <v>4998</v>
      </c>
      <c r="J8635" s="1506" t="s">
        <v>7511</v>
      </c>
      <c r="K8635" s="4"/>
    </row>
    <row r="8636" spans="1:11" ht="15">
      <c r="A8636">
        <v>8577</v>
      </c>
      <c r="B8636" s="21">
        <f>'Expenditures 16-24'!K378</f>
        <v>0</v>
      </c>
      <c r="D8636" s="4" t="s">
        <v>1519</v>
      </c>
      <c r="F8636" s="4"/>
      <c r="G8636" s="1" t="b">
        <f t="shared" ca="1" si="143"/>
        <v>1</v>
      </c>
      <c r="H8636" s="1505" cm="1">
        <f t="array" aca="1" ref="H8636" ca="1">IF(I8636&lt;&gt;"",INDIRECT("'"&amp;I8636&amp;"'!"&amp;J8636),"")</f>
        <v>0</v>
      </c>
      <c r="I8636" s="1510" t="s">
        <v>4998</v>
      </c>
      <c r="J8636" s="1506" t="s">
        <v>7512</v>
      </c>
      <c r="K8636" s="4"/>
    </row>
    <row r="8637" spans="1:11" ht="15">
      <c r="A8637">
        <v>8578</v>
      </c>
      <c r="B8637" s="21">
        <f>'Expenditures 16-24'!K380</f>
        <v>0</v>
      </c>
      <c r="D8637" s="4" t="s">
        <v>1519</v>
      </c>
      <c r="F8637" s="4"/>
      <c r="G8637" s="1" t="b">
        <f t="shared" ca="1" si="143"/>
        <v>1</v>
      </c>
      <c r="H8637" s="1505" cm="1">
        <f t="array" aca="1" ref="H8637" ca="1">IF(I8637&lt;&gt;"",INDIRECT("'"&amp;I8637&amp;"'!"&amp;J8637),"")</f>
        <v>0</v>
      </c>
      <c r="I8637" s="1510" t="s">
        <v>4998</v>
      </c>
      <c r="J8637" s="1506" t="s">
        <v>7513</v>
      </c>
      <c r="K8637" s="4"/>
    </row>
    <row r="8638" spans="1:11" ht="15">
      <c r="A8638">
        <v>8579</v>
      </c>
      <c r="B8638" s="21">
        <f>'Expenditures 16-24'!K381</f>
        <v>0</v>
      </c>
      <c r="D8638" s="4" t="s">
        <v>1519</v>
      </c>
      <c r="F8638" s="4"/>
      <c r="G8638" s="1" t="b">
        <f t="shared" ca="1" si="143"/>
        <v>1</v>
      </c>
      <c r="H8638" s="1505" cm="1">
        <f t="array" aca="1" ref="H8638" ca="1">IF(I8638&lt;&gt;"",INDIRECT("'"&amp;I8638&amp;"'!"&amp;J8638),"")</f>
        <v>0</v>
      </c>
      <c r="I8638" s="1510" t="s">
        <v>4998</v>
      </c>
      <c r="J8638" s="1506" t="s">
        <v>7514</v>
      </c>
      <c r="K8638" s="4"/>
    </row>
    <row r="8639" spans="1:11" ht="15">
      <c r="A8639">
        <v>8580</v>
      </c>
      <c r="B8639" s="21">
        <f>'Expenditures 16-24'!K382</f>
        <v>0</v>
      </c>
      <c r="D8639" s="4" t="s">
        <v>1519</v>
      </c>
      <c r="F8639" s="4"/>
      <c r="G8639" s="1" t="b">
        <f t="shared" ca="1" si="143"/>
        <v>1</v>
      </c>
      <c r="H8639" s="1505" cm="1">
        <f t="array" aca="1" ref="H8639" ca="1">IF(I8639&lt;&gt;"",INDIRECT("'"&amp;I8639&amp;"'!"&amp;J8639),"")</f>
        <v>0</v>
      </c>
      <c r="I8639" s="1510" t="s">
        <v>4998</v>
      </c>
      <c r="J8639" s="1506" t="s">
        <v>7515</v>
      </c>
      <c r="K8639" s="4"/>
    </row>
    <row r="8640" spans="1:11" ht="15">
      <c r="A8640">
        <v>8581</v>
      </c>
      <c r="B8640" s="21">
        <f>'Expenditures 16-24'!K383</f>
        <v>0</v>
      </c>
      <c r="D8640" s="4" t="s">
        <v>1519</v>
      </c>
      <c r="F8640" s="4"/>
      <c r="G8640" s="1" t="b">
        <f t="shared" ca="1" si="143"/>
        <v>1</v>
      </c>
      <c r="H8640" s="1505" cm="1">
        <f t="array" aca="1" ref="H8640" ca="1">IF(I8640&lt;&gt;"",INDIRECT("'"&amp;I8640&amp;"'!"&amp;J8640),"")</f>
        <v>0</v>
      </c>
      <c r="I8640" s="1510" t="s">
        <v>4998</v>
      </c>
      <c r="J8640" s="1506" t="s">
        <v>7516</v>
      </c>
      <c r="K8640" s="4"/>
    </row>
    <row r="8641" spans="1:11" ht="15">
      <c r="A8641">
        <v>8582</v>
      </c>
      <c r="B8641" s="21">
        <f>'Expenditures 16-24'!K384</f>
        <v>0</v>
      </c>
      <c r="D8641" s="4" t="s">
        <v>1519</v>
      </c>
      <c r="F8641" s="4"/>
      <c r="G8641" s="1" t="b">
        <f t="shared" ca="1" si="143"/>
        <v>1</v>
      </c>
      <c r="H8641" s="1505" cm="1">
        <f t="array" aca="1" ref="H8641" ca="1">IF(I8641&lt;&gt;"",INDIRECT("'"&amp;I8641&amp;"'!"&amp;J8641),"")</f>
        <v>0</v>
      </c>
      <c r="I8641" s="1510" t="s">
        <v>4998</v>
      </c>
      <c r="J8641" s="1506" t="s">
        <v>7517</v>
      </c>
      <c r="K8641" s="4"/>
    </row>
    <row r="8642" spans="1:11" ht="15">
      <c r="A8642">
        <v>8583</v>
      </c>
      <c r="B8642" s="21">
        <f>'Expenditures 16-24'!K385</f>
        <v>0</v>
      </c>
      <c r="D8642" s="4" t="s">
        <v>1519</v>
      </c>
      <c r="F8642" s="4"/>
      <c r="G8642" s="1" t="b">
        <f t="shared" ca="1" si="143"/>
        <v>1</v>
      </c>
      <c r="H8642" s="1505" cm="1">
        <f t="array" aca="1" ref="H8642" ca="1">IF(I8642&lt;&gt;"",INDIRECT("'"&amp;I8642&amp;"'!"&amp;J8642),"")</f>
        <v>0</v>
      </c>
      <c r="I8642" s="1510" t="s">
        <v>4998</v>
      </c>
      <c r="J8642" s="1506" t="s">
        <v>7518</v>
      </c>
      <c r="K8642" s="4"/>
    </row>
    <row r="8643" spans="1:11" ht="15">
      <c r="A8643">
        <v>8584</v>
      </c>
      <c r="B8643" s="21">
        <f>'Expenditures 16-24'!K386</f>
        <v>5460972</v>
      </c>
      <c r="D8643" s="4" t="s">
        <v>1519</v>
      </c>
      <c r="F8643" s="4"/>
      <c r="G8643" s="1" t="b">
        <f t="shared" ca="1" si="143"/>
        <v>1</v>
      </c>
      <c r="H8643" s="1505" cm="1">
        <f t="array" aca="1" ref="H8643" ca="1">IF(I8643&lt;&gt;"",INDIRECT("'"&amp;I8643&amp;"'!"&amp;J8643),"")</f>
        <v>5460972</v>
      </c>
      <c r="I8643" s="1510" t="s">
        <v>4998</v>
      </c>
      <c r="J8643" s="1506" t="s">
        <v>7519</v>
      </c>
      <c r="K8643" s="4"/>
    </row>
    <row r="8644" spans="1:11" ht="15">
      <c r="A8644">
        <v>8585</v>
      </c>
      <c r="B8644" s="21">
        <f>'Expenditures 16-24'!K387</f>
        <v>5897488</v>
      </c>
      <c r="D8644" s="4" t="s">
        <v>1519</v>
      </c>
      <c r="F8644" s="4"/>
      <c r="G8644" s="1" t="b">
        <f t="shared" ca="1" si="143"/>
        <v>1</v>
      </c>
      <c r="H8644" s="1505" cm="1">
        <f t="array" aca="1" ref="H8644" ca="1">IF(I8644&lt;&gt;"",INDIRECT("'"&amp;I8644&amp;"'!"&amp;J8644),"")</f>
        <v>5897488</v>
      </c>
      <c r="I8644" s="1510" t="s">
        <v>4998</v>
      </c>
      <c r="J8644" s="1506" t="s">
        <v>7520</v>
      </c>
      <c r="K8644" s="4"/>
    </row>
    <row r="8645" spans="1:11" ht="15">
      <c r="A8645">
        <v>8586</v>
      </c>
      <c r="B8645" s="21">
        <f>'Expenditures 16-24'!K388</f>
        <v>0</v>
      </c>
      <c r="D8645" s="4" t="s">
        <v>1519</v>
      </c>
      <c r="F8645" s="4"/>
      <c r="G8645" s="1" t="b">
        <f t="shared" ca="1" si="143"/>
        <v>1</v>
      </c>
      <c r="H8645" s="1505" cm="1">
        <f t="array" aca="1" ref="H8645" ca="1">IF(I8645&lt;&gt;"",INDIRECT("'"&amp;I8645&amp;"'!"&amp;J8645),"")</f>
        <v>0</v>
      </c>
      <c r="I8645" s="1510" t="s">
        <v>4998</v>
      </c>
      <c r="J8645" s="1506" t="s">
        <v>7521</v>
      </c>
      <c r="K8645" s="4"/>
    </row>
    <row r="8646" spans="1:11" ht="15">
      <c r="A8646">
        <v>8587</v>
      </c>
      <c r="B8646" s="21">
        <f>'Expenditures 16-24'!K393</f>
        <v>0</v>
      </c>
      <c r="D8646" s="4" t="s">
        <v>1519</v>
      </c>
      <c r="F8646" s="4"/>
      <c r="G8646" s="1" t="b">
        <f t="shared" ca="1" si="143"/>
        <v>1</v>
      </c>
      <c r="H8646" s="1505" cm="1">
        <f t="array" aca="1" ref="H8646" ca="1">IF(I8646&lt;&gt;"",INDIRECT("'"&amp;I8646&amp;"'!"&amp;J8646),"")</f>
        <v>0</v>
      </c>
      <c r="I8646" s="1510" t="s">
        <v>4998</v>
      </c>
      <c r="J8646" s="1506" t="s">
        <v>7522</v>
      </c>
      <c r="K8646" s="4"/>
    </row>
    <row r="8647" spans="1:11" ht="15">
      <c r="A8647">
        <v>8588</v>
      </c>
      <c r="B8647" s="21">
        <f>'Expenditures 16-24'!K394</f>
        <v>0</v>
      </c>
      <c r="D8647" s="4" t="s">
        <v>1519</v>
      </c>
      <c r="F8647" s="4"/>
      <c r="G8647" s="1" t="b">
        <f t="shared" ca="1" si="143"/>
        <v>1</v>
      </c>
      <c r="H8647" s="1505" cm="1">
        <f t="array" aca="1" ref="H8647" ca="1">IF(I8647&lt;&gt;"",INDIRECT("'"&amp;I8647&amp;"'!"&amp;J8647),"")</f>
        <v>0</v>
      </c>
      <c r="I8647" s="1510" t="s">
        <v>4998</v>
      </c>
      <c r="J8647" s="1506" t="s">
        <v>7523</v>
      </c>
      <c r="K8647" s="4"/>
    </row>
    <row r="8648" spans="1:11" ht="15">
      <c r="A8648">
        <v>8589</v>
      </c>
      <c r="B8648" s="21">
        <f>'Expenditures 16-24'!K395</f>
        <v>0</v>
      </c>
      <c r="D8648" s="4" t="s">
        <v>1519</v>
      </c>
      <c r="F8648" s="4"/>
      <c r="G8648" s="1" t="b">
        <f t="shared" ca="1" si="143"/>
        <v>1</v>
      </c>
      <c r="H8648" s="1505" cm="1">
        <f t="array" aca="1" ref="H8648" ca="1">IF(I8648&lt;&gt;"",INDIRECT("'"&amp;I8648&amp;"'!"&amp;J8648),"")</f>
        <v>0</v>
      </c>
      <c r="I8648" s="1510" t="s">
        <v>4998</v>
      </c>
      <c r="J8648" s="1506" t="s">
        <v>7524</v>
      </c>
      <c r="K8648" s="4"/>
    </row>
    <row r="8649" spans="1:11" ht="15">
      <c r="A8649">
        <v>8590</v>
      </c>
      <c r="B8649" s="21">
        <f>'Expenditures 16-24'!K396</f>
        <v>0</v>
      </c>
      <c r="D8649" s="4" t="s">
        <v>1519</v>
      </c>
      <c r="F8649" s="4"/>
      <c r="G8649" s="1" t="b">
        <f t="shared" ca="1" si="143"/>
        <v>1</v>
      </c>
      <c r="H8649" s="1505" cm="1">
        <f t="array" aca="1" ref="H8649" ca="1">IF(I8649&lt;&gt;"",INDIRECT("'"&amp;I8649&amp;"'!"&amp;J8649),"")</f>
        <v>0</v>
      </c>
      <c r="I8649" s="1510" t="s">
        <v>4998</v>
      </c>
      <c r="J8649" s="1506" t="s">
        <v>7525</v>
      </c>
      <c r="K8649" s="4"/>
    </row>
    <row r="8650" spans="1:11" ht="15">
      <c r="A8650">
        <v>8591</v>
      </c>
      <c r="B8650" s="21">
        <f>'Expenditures 16-24'!K398</f>
        <v>0</v>
      </c>
      <c r="D8650" s="4" t="s">
        <v>1519</v>
      </c>
      <c r="F8650" s="4"/>
      <c r="G8650" s="1" t="b">
        <f t="shared" ca="1" si="143"/>
        <v>1</v>
      </c>
      <c r="H8650" s="1505" cm="1">
        <f t="array" aca="1" ref="H8650" ca="1">IF(I8650&lt;&gt;"",INDIRECT("'"&amp;I8650&amp;"'!"&amp;J8650),"")</f>
        <v>0</v>
      </c>
      <c r="I8650" s="1510" t="s">
        <v>4998</v>
      </c>
      <c r="J8650" s="1506" t="s">
        <v>7526</v>
      </c>
      <c r="K8650" s="4"/>
    </row>
    <row r="8651" spans="1:11" ht="15">
      <c r="A8651">
        <v>8592</v>
      </c>
      <c r="B8651" s="21">
        <f>'Expenditures 16-24'!K399</f>
        <v>0</v>
      </c>
      <c r="D8651" s="4" t="s">
        <v>1519</v>
      </c>
      <c r="F8651" s="4"/>
      <c r="G8651" s="1" t="b">
        <f t="shared" ca="1" si="143"/>
        <v>1</v>
      </c>
      <c r="H8651" s="1505" cm="1">
        <f t="array" aca="1" ref="H8651" ca="1">IF(I8651&lt;&gt;"",INDIRECT("'"&amp;I8651&amp;"'!"&amp;J8651),"")</f>
        <v>0</v>
      </c>
      <c r="I8651" s="1510" t="s">
        <v>4998</v>
      </c>
      <c r="J8651" s="1506" t="s">
        <v>7527</v>
      </c>
      <c r="K8651" s="4"/>
    </row>
    <row r="8652" spans="1:11" ht="15">
      <c r="A8652">
        <v>8593</v>
      </c>
      <c r="B8652" s="21">
        <f>'Expenditures 16-24'!K400</f>
        <v>0</v>
      </c>
      <c r="D8652" s="4" t="s">
        <v>1519</v>
      </c>
      <c r="F8652" s="4"/>
      <c r="G8652" s="1" t="b">
        <f t="shared" ca="1" si="143"/>
        <v>1</v>
      </c>
      <c r="H8652" s="1505" cm="1">
        <f t="array" aca="1" ref="H8652" ca="1">IF(I8652&lt;&gt;"",INDIRECT("'"&amp;I8652&amp;"'!"&amp;J8652),"")</f>
        <v>0</v>
      </c>
      <c r="I8652" s="1510" t="s">
        <v>4998</v>
      </c>
      <c r="J8652" s="1506" t="s">
        <v>7528</v>
      </c>
      <c r="K8652" s="4"/>
    </row>
    <row r="8653" spans="1:11" ht="15">
      <c r="A8653">
        <v>8594</v>
      </c>
      <c r="B8653" s="21">
        <f>'Expenditures 16-24'!K401</f>
        <v>0</v>
      </c>
      <c r="D8653" s="4" t="s">
        <v>1519</v>
      </c>
      <c r="F8653" s="4"/>
      <c r="G8653" s="1" t="b">
        <f t="shared" ca="1" si="143"/>
        <v>1</v>
      </c>
      <c r="H8653" s="1505" cm="1">
        <f t="array" aca="1" ref="H8653" ca="1">IF(I8653&lt;&gt;"",INDIRECT("'"&amp;I8653&amp;"'!"&amp;J8653),"")</f>
        <v>0</v>
      </c>
      <c r="I8653" s="1510" t="s">
        <v>4998</v>
      </c>
      <c r="J8653" s="1506" t="s">
        <v>7529</v>
      </c>
      <c r="K8653" s="4"/>
    </row>
    <row r="8654" spans="1:11" ht="15">
      <c r="A8654">
        <v>8595</v>
      </c>
      <c r="B8654" s="21">
        <f>'Expenditures 16-24'!K402</f>
        <v>0</v>
      </c>
      <c r="D8654" s="4" t="s">
        <v>1519</v>
      </c>
      <c r="F8654" s="4"/>
      <c r="G8654" s="1" t="b">
        <f t="shared" ca="1" si="143"/>
        <v>1</v>
      </c>
      <c r="H8654" s="1505" cm="1">
        <f t="array" aca="1" ref="H8654" ca="1">IF(I8654&lt;&gt;"",INDIRECT("'"&amp;I8654&amp;"'!"&amp;J8654),"")</f>
        <v>0</v>
      </c>
      <c r="I8654" s="1510" t="s">
        <v>4998</v>
      </c>
      <c r="J8654" s="1506" t="s">
        <v>7530</v>
      </c>
      <c r="K8654" s="4"/>
    </row>
    <row r="8655" spans="1:11" ht="15">
      <c r="A8655">
        <v>8596</v>
      </c>
      <c r="B8655" s="21">
        <f>'Expenditures 16-24'!K403</f>
        <v>0</v>
      </c>
      <c r="D8655" s="4" t="s">
        <v>1519</v>
      </c>
      <c r="F8655" s="4"/>
      <c r="G8655" s="1" t="b">
        <f t="shared" ca="1" si="143"/>
        <v>1</v>
      </c>
      <c r="H8655" s="1505" cm="1">
        <f t="array" aca="1" ref="H8655" ca="1">IF(I8655&lt;&gt;"",INDIRECT("'"&amp;I8655&amp;"'!"&amp;J8655),"")</f>
        <v>0</v>
      </c>
      <c r="I8655" s="1510" t="s">
        <v>4998</v>
      </c>
      <c r="J8655" s="1506" t="s">
        <v>7531</v>
      </c>
      <c r="K8655" s="4"/>
    </row>
    <row r="8656" spans="1:11" ht="15">
      <c r="A8656">
        <v>8597</v>
      </c>
      <c r="B8656" s="21">
        <f>'Expenditures 16-24'!K404</f>
        <v>0</v>
      </c>
      <c r="D8656" s="4" t="s">
        <v>1519</v>
      </c>
      <c r="F8656" s="4"/>
      <c r="G8656" s="1" t="b">
        <f t="shared" ca="1" si="143"/>
        <v>1</v>
      </c>
      <c r="H8656" s="1505" cm="1">
        <f t="array" aca="1" ref="H8656" ca="1">IF(I8656&lt;&gt;"",INDIRECT("'"&amp;I8656&amp;"'!"&amp;J8656),"")</f>
        <v>0</v>
      </c>
      <c r="I8656" s="1510" t="s">
        <v>4998</v>
      </c>
      <c r="J8656" s="1506" t="s">
        <v>7532</v>
      </c>
      <c r="K8656" s="4"/>
    </row>
    <row r="8657" spans="1:11" ht="15">
      <c r="A8657">
        <v>8598</v>
      </c>
      <c r="B8657" s="21">
        <f>'Expenditures 16-24'!K405</f>
        <v>0</v>
      </c>
      <c r="D8657" s="4" t="s">
        <v>1519</v>
      </c>
      <c r="F8657" s="4"/>
      <c r="G8657" s="1" t="b">
        <f t="shared" ca="1" si="143"/>
        <v>1</v>
      </c>
      <c r="H8657" s="1505" cm="1">
        <f t="array" aca="1" ref="H8657" ca="1">IF(I8657&lt;&gt;"",INDIRECT("'"&amp;I8657&amp;"'!"&amp;J8657),"")</f>
        <v>0</v>
      </c>
      <c r="I8657" s="1510" t="s">
        <v>4998</v>
      </c>
      <c r="J8657" s="1506" t="s">
        <v>7533</v>
      </c>
      <c r="K8657" s="4"/>
    </row>
    <row r="8658" spans="1:11" ht="15">
      <c r="A8658">
        <v>8599</v>
      </c>
      <c r="B8658" s="21">
        <f>'Expenditures 16-24'!K406</f>
        <v>0</v>
      </c>
      <c r="D8658" s="4" t="s">
        <v>1519</v>
      </c>
      <c r="F8658" s="4"/>
      <c r="G8658" s="1" t="b">
        <f t="shared" ca="1" si="143"/>
        <v>1</v>
      </c>
      <c r="H8658" s="1505" cm="1">
        <f t="array" aca="1" ref="H8658" ca="1">IF(I8658&lt;&gt;"",INDIRECT("'"&amp;I8658&amp;"'!"&amp;J8658),"")</f>
        <v>0</v>
      </c>
      <c r="I8658" s="1510" t="s">
        <v>4998</v>
      </c>
      <c r="J8658" s="1506" t="s">
        <v>7534</v>
      </c>
      <c r="K8658" s="4"/>
    </row>
    <row r="8659" spans="1:11" ht="15">
      <c r="A8659">
        <v>8600</v>
      </c>
      <c r="B8659" s="21">
        <f>'Expenditures 16-24'!K407</f>
        <v>0</v>
      </c>
      <c r="D8659" s="4" t="s">
        <v>1519</v>
      </c>
      <c r="F8659" s="4"/>
      <c r="G8659" s="1" t="b">
        <f t="shared" ca="1" si="143"/>
        <v>1</v>
      </c>
      <c r="H8659" s="1505" cm="1">
        <f t="array" aca="1" ref="H8659" ca="1">IF(I8659&lt;&gt;"",INDIRECT("'"&amp;I8659&amp;"'!"&amp;J8659),"")</f>
        <v>0</v>
      </c>
      <c r="I8659" s="1510" t="s">
        <v>4998</v>
      </c>
      <c r="J8659" s="1506" t="s">
        <v>7535</v>
      </c>
      <c r="K8659" s="4"/>
    </row>
    <row r="8660" spans="1:11" ht="15">
      <c r="A8660">
        <v>8601</v>
      </c>
      <c r="B8660" s="21">
        <f>'Expenditures 16-24'!K408</f>
        <v>0</v>
      </c>
      <c r="D8660" s="4" t="s">
        <v>1519</v>
      </c>
      <c r="F8660" s="4"/>
      <c r="G8660" s="1" t="b">
        <f t="shared" ca="1" si="143"/>
        <v>1</v>
      </c>
      <c r="H8660" s="1505" cm="1">
        <f t="array" aca="1" ref="H8660" ca="1">IF(I8660&lt;&gt;"",INDIRECT("'"&amp;I8660&amp;"'!"&amp;J8660),"")</f>
        <v>0</v>
      </c>
      <c r="I8660" s="1510" t="s">
        <v>4998</v>
      </c>
      <c r="J8660" s="1506" t="s">
        <v>7536</v>
      </c>
      <c r="K8660" s="4"/>
    </row>
    <row r="8661" spans="1:11" ht="15">
      <c r="A8661">
        <v>8602</v>
      </c>
      <c r="B8661" s="21">
        <f>'Expenditures 16-24'!K409</f>
        <v>0</v>
      </c>
      <c r="D8661" s="4" t="s">
        <v>1519</v>
      </c>
      <c r="F8661" s="4"/>
      <c r="G8661" s="1" t="b">
        <f t="shared" ca="1" si="143"/>
        <v>1</v>
      </c>
      <c r="H8661" s="1505" cm="1">
        <f t="array" aca="1" ref="H8661" ca="1">IF(I8661&lt;&gt;"",INDIRECT("'"&amp;I8661&amp;"'!"&amp;J8661),"")</f>
        <v>0</v>
      </c>
      <c r="I8661" s="1510" t="s">
        <v>4998</v>
      </c>
      <c r="J8661" s="1506" t="s">
        <v>7537</v>
      </c>
      <c r="K8661" s="4"/>
    </row>
    <row r="8662" spans="1:11" ht="15">
      <c r="A8662">
        <v>8603</v>
      </c>
      <c r="B8662" s="21">
        <f>'Expenditures 16-24'!K410</f>
        <v>0</v>
      </c>
      <c r="D8662" s="4" t="s">
        <v>1519</v>
      </c>
      <c r="F8662" s="4"/>
      <c r="G8662" s="1" t="b">
        <f t="shared" ca="1" si="143"/>
        <v>1</v>
      </c>
      <c r="H8662" s="1505" cm="1">
        <f t="array" aca="1" ref="H8662" ca="1">IF(I8662&lt;&gt;"",INDIRECT("'"&amp;I8662&amp;"'!"&amp;J8662),"")</f>
        <v>0</v>
      </c>
      <c r="I8662" s="1510" t="s">
        <v>4998</v>
      </c>
      <c r="J8662" s="1506" t="s">
        <v>7538</v>
      </c>
      <c r="K8662" s="4"/>
    </row>
    <row r="8663" spans="1:11" ht="15">
      <c r="A8663">
        <v>8604</v>
      </c>
      <c r="B8663" s="21">
        <f>'Expenditures 16-24'!K411</f>
        <v>0</v>
      </c>
      <c r="D8663" s="4" t="s">
        <v>1519</v>
      </c>
      <c r="F8663" s="4"/>
      <c r="G8663" s="1" t="b">
        <f t="shared" ca="1" si="143"/>
        <v>1</v>
      </c>
      <c r="H8663" s="1505" cm="1">
        <f t="array" aca="1" ref="H8663" ca="1">IF(I8663&lt;&gt;"",INDIRECT("'"&amp;I8663&amp;"'!"&amp;J8663),"")</f>
        <v>0</v>
      </c>
      <c r="I8663" s="1510" t="s">
        <v>4998</v>
      </c>
      <c r="J8663" s="1506" t="s">
        <v>7539</v>
      </c>
      <c r="K8663" s="4"/>
    </row>
    <row r="8664" spans="1:11" ht="15">
      <c r="A8664">
        <v>8605</v>
      </c>
      <c r="B8664" s="21">
        <f>'Expenditures 16-24'!K412</f>
        <v>0</v>
      </c>
      <c r="D8664" s="4" t="s">
        <v>1519</v>
      </c>
      <c r="F8664" s="4"/>
      <c r="G8664" s="1" t="b">
        <f t="shared" ca="1" si="143"/>
        <v>1</v>
      </c>
      <c r="H8664" s="1505" cm="1">
        <f t="array" aca="1" ref="H8664" ca="1">IF(I8664&lt;&gt;"",INDIRECT("'"&amp;I8664&amp;"'!"&amp;J8664),"")</f>
        <v>0</v>
      </c>
      <c r="I8664" s="1510" t="s">
        <v>4998</v>
      </c>
      <c r="J8664" s="1506" t="s">
        <v>7540</v>
      </c>
      <c r="K8664" s="4"/>
    </row>
    <row r="8665" spans="1:11" ht="15">
      <c r="A8665">
        <v>8606</v>
      </c>
      <c r="B8665" s="21">
        <f>'Expenditures 16-24'!K413</f>
        <v>0</v>
      </c>
      <c r="D8665" s="4" t="s">
        <v>1519</v>
      </c>
      <c r="F8665" s="4"/>
      <c r="G8665" s="1" t="b">
        <f t="shared" ca="1" si="143"/>
        <v>1</v>
      </c>
      <c r="H8665" s="1505" cm="1">
        <f t="array" aca="1" ref="H8665" ca="1">IF(I8665&lt;&gt;"",INDIRECT("'"&amp;I8665&amp;"'!"&amp;J8665),"")</f>
        <v>0</v>
      </c>
      <c r="I8665" s="1510" t="s">
        <v>4998</v>
      </c>
      <c r="J8665" s="1506" t="s">
        <v>7541</v>
      </c>
      <c r="K8665" s="4"/>
    </row>
    <row r="8666" spans="1:11" ht="15">
      <c r="A8666">
        <v>8607</v>
      </c>
      <c r="B8666" s="21">
        <f>'Expenditures 16-24'!K414</f>
        <v>0</v>
      </c>
      <c r="D8666" s="4" t="s">
        <v>1519</v>
      </c>
      <c r="F8666" s="4"/>
      <c r="G8666" s="1" t="b">
        <f t="shared" ca="1" si="143"/>
        <v>1</v>
      </c>
      <c r="H8666" s="1505" cm="1">
        <f t="array" aca="1" ref="H8666" ca="1">IF(I8666&lt;&gt;"",INDIRECT("'"&amp;I8666&amp;"'!"&amp;J8666),"")</f>
        <v>0</v>
      </c>
      <c r="I8666" s="1510" t="s">
        <v>4998</v>
      </c>
      <c r="J8666" s="1506" t="s">
        <v>7542</v>
      </c>
      <c r="K8666" s="4"/>
    </row>
    <row r="8667" spans="1:11" ht="15">
      <c r="A8667">
        <v>8608</v>
      </c>
      <c r="B8667" s="21">
        <f>'PCTC-OEPP 37-39'!F74</f>
        <v>0</v>
      </c>
      <c r="D8667" s="4" t="s">
        <v>1520</v>
      </c>
      <c r="F8667" s="4"/>
      <c r="G8667" s="1" t="b">
        <f t="shared" ca="1" si="143"/>
        <v>1</v>
      </c>
      <c r="H8667" s="1505" cm="1">
        <f t="array" aca="1" ref="H8667" ca="1">IF(I8667&lt;&gt;"",INDIRECT("'"&amp;I8667&amp;"'!"&amp;J8667),"")</f>
        <v>0</v>
      </c>
      <c r="I8667" s="1510" t="s">
        <v>6289</v>
      </c>
      <c r="J8667" s="1506" t="s">
        <v>5138</v>
      </c>
      <c r="K8667" s="4"/>
    </row>
    <row r="8668" spans="1:11" ht="15">
      <c r="A8668">
        <v>8609</v>
      </c>
      <c r="B8668" s="21">
        <f>'PCTC-OEPP 37-39'!F75</f>
        <v>0</v>
      </c>
      <c r="D8668" s="4" t="s">
        <v>1520</v>
      </c>
      <c r="F8668" s="4"/>
      <c r="G8668" s="1" t="b">
        <f t="shared" ca="1" si="143"/>
        <v>1</v>
      </c>
      <c r="H8668" s="1505" cm="1">
        <f t="array" aca="1" ref="H8668" ca="1">IF(I8668&lt;&gt;"",INDIRECT("'"&amp;I8668&amp;"'!"&amp;J8668),"")</f>
        <v>0</v>
      </c>
      <c r="I8668" s="1510" t="s">
        <v>6289</v>
      </c>
      <c r="J8668" s="1506" t="s">
        <v>5139</v>
      </c>
      <c r="K8668" s="4"/>
    </row>
    <row r="8669" spans="1:11" ht="15">
      <c r="A8669">
        <v>8610</v>
      </c>
      <c r="B8669" s="21">
        <f>'PCTC-OEPP 37-39'!F76</f>
        <v>0</v>
      </c>
      <c r="D8669" s="4" t="s">
        <v>1520</v>
      </c>
      <c r="F8669" s="4"/>
      <c r="G8669" s="1" t="b">
        <f t="shared" ca="1" si="143"/>
        <v>1</v>
      </c>
      <c r="H8669" s="1505" cm="1">
        <f t="array" aca="1" ref="H8669" ca="1">IF(I8669&lt;&gt;"",INDIRECT("'"&amp;I8669&amp;"'!"&amp;J8669),"")</f>
        <v>0</v>
      </c>
      <c r="I8669" s="1510" t="s">
        <v>6289</v>
      </c>
      <c r="J8669" s="1506" t="s">
        <v>5140</v>
      </c>
      <c r="K8669" s="4"/>
    </row>
    <row r="8670" spans="1:11" ht="15">
      <c r="A8670">
        <v>8611</v>
      </c>
      <c r="B8670" s="21">
        <f>'PCTC-OEPP 37-39'!F77</f>
        <v>0</v>
      </c>
      <c r="D8670" s="4" t="s">
        <v>1520</v>
      </c>
      <c r="F8670" s="4"/>
      <c r="G8670" s="1" t="b">
        <f t="shared" ca="1" si="143"/>
        <v>1</v>
      </c>
      <c r="H8670" s="1505" cm="1">
        <f t="array" aca="1" ref="H8670" ca="1">IF(I8670&lt;&gt;"",INDIRECT("'"&amp;I8670&amp;"'!"&amp;J8670),"")</f>
        <v>0</v>
      </c>
      <c r="I8670" s="1510" t="s">
        <v>6289</v>
      </c>
      <c r="J8670" s="1506" t="s">
        <v>5141</v>
      </c>
      <c r="K8670" s="4"/>
    </row>
    <row r="8671" spans="1:11" ht="15">
      <c r="A8671">
        <v>8612</v>
      </c>
      <c r="B8671" s="21">
        <f>'PCTC-OEPP 37-39'!F78</f>
        <v>0</v>
      </c>
      <c r="D8671" s="4" t="s">
        <v>1520</v>
      </c>
      <c r="F8671" s="4"/>
      <c r="G8671" s="1" t="b">
        <f t="shared" ca="1" si="143"/>
        <v>1</v>
      </c>
      <c r="H8671" s="1505" cm="1">
        <f t="array" aca="1" ref="H8671" ca="1">IF(I8671&lt;&gt;"",INDIRECT("'"&amp;I8671&amp;"'!"&amp;J8671),"")</f>
        <v>0</v>
      </c>
      <c r="I8671" s="1510" t="s">
        <v>6289</v>
      </c>
      <c r="J8671" s="1506" t="s">
        <v>5779</v>
      </c>
      <c r="K8671" s="4"/>
    </row>
    <row r="8672" spans="1:11" ht="15">
      <c r="A8672">
        <v>8613</v>
      </c>
      <c r="B8672" s="21">
        <f>'PCTC-OEPP 37-39'!F79</f>
        <v>0</v>
      </c>
      <c r="D8672" s="4" t="s">
        <v>1520</v>
      </c>
      <c r="F8672" s="4"/>
      <c r="G8672" s="1" t="b">
        <f t="shared" ref="G8672:G8735" ca="1" si="144">H8672=B8672</f>
        <v>1</v>
      </c>
      <c r="H8672" s="1505" cm="1">
        <f t="array" aca="1" ref="H8672" ca="1">IF(I8672&lt;&gt;"",INDIRECT("'"&amp;I8672&amp;"'!"&amp;J8672),"")</f>
        <v>0</v>
      </c>
      <c r="I8672" s="1510" t="s">
        <v>6289</v>
      </c>
      <c r="J8672" s="1506" t="s">
        <v>5521</v>
      </c>
      <c r="K8672" s="4"/>
    </row>
    <row r="8673" spans="1:11" ht="15">
      <c r="A8673">
        <v>8614</v>
      </c>
      <c r="B8673" s="21">
        <f>'PCTC-OEPP 37-39'!F80</f>
        <v>0</v>
      </c>
      <c r="D8673" s="4" t="s">
        <v>1520</v>
      </c>
      <c r="F8673" s="4"/>
      <c r="G8673" s="1" t="b">
        <f t="shared" ca="1" si="144"/>
        <v>1</v>
      </c>
      <c r="H8673" s="1505" cm="1">
        <f t="array" aca="1" ref="H8673" ca="1">IF(I8673&lt;&gt;"",INDIRECT("'"&amp;I8673&amp;"'!"&amp;J8673),"")</f>
        <v>0</v>
      </c>
      <c r="I8673" s="1510" t="s">
        <v>6289</v>
      </c>
      <c r="J8673" s="1506" t="s">
        <v>5636</v>
      </c>
      <c r="K8673" s="4"/>
    </row>
    <row r="8674" spans="1:11" ht="15">
      <c r="A8674">
        <v>8615</v>
      </c>
      <c r="B8674" s="21">
        <f>'PCTC-OEPP 37-39'!F81</f>
        <v>0</v>
      </c>
      <c r="D8674" s="4" t="s">
        <v>1520</v>
      </c>
      <c r="F8674" s="4"/>
      <c r="G8674" s="1" t="b">
        <f t="shared" ca="1" si="144"/>
        <v>1</v>
      </c>
      <c r="H8674" s="1505" cm="1">
        <f t="array" aca="1" ref="H8674" ca="1">IF(I8674&lt;&gt;"",INDIRECT("'"&amp;I8674&amp;"'!"&amp;J8674),"")</f>
        <v>0</v>
      </c>
      <c r="I8674" s="1510" t="s">
        <v>6289</v>
      </c>
      <c r="J8674" s="1506" t="s">
        <v>5522</v>
      </c>
      <c r="K8674" s="4"/>
    </row>
    <row r="8675" spans="1:11" ht="15">
      <c r="A8675">
        <v>8616</v>
      </c>
      <c r="B8675" s="21">
        <f>'PCTC-OEPP 37-39'!F82</f>
        <v>0</v>
      </c>
      <c r="D8675" s="4" t="s">
        <v>1520</v>
      </c>
      <c r="F8675" s="4"/>
      <c r="G8675" s="1" t="b">
        <f t="shared" ca="1" si="144"/>
        <v>1</v>
      </c>
      <c r="H8675" s="1505" cm="1">
        <f t="array" aca="1" ref="H8675" ca="1">IF(I8675&lt;&gt;"",INDIRECT("'"&amp;I8675&amp;"'!"&amp;J8675),"")</f>
        <v>0</v>
      </c>
      <c r="I8675" s="1510" t="s">
        <v>6289</v>
      </c>
      <c r="J8675" s="1506" t="s">
        <v>7543</v>
      </c>
      <c r="K8675" s="4"/>
    </row>
    <row r="8676" spans="1:11" ht="15">
      <c r="A8676">
        <v>8617</v>
      </c>
      <c r="B8676" s="21">
        <f>'PCTC-OEPP 37-39'!F83</f>
        <v>0</v>
      </c>
      <c r="D8676" s="4" t="s">
        <v>1520</v>
      </c>
      <c r="F8676" s="4"/>
      <c r="G8676" s="1" t="b">
        <f t="shared" ca="1" si="144"/>
        <v>1</v>
      </c>
      <c r="H8676" s="1505" cm="1">
        <f t="array" aca="1" ref="H8676" ca="1">IF(I8676&lt;&gt;"",INDIRECT("'"&amp;I8676&amp;"'!"&amp;J8676),"")</f>
        <v>0</v>
      </c>
      <c r="I8676" s="1510" t="s">
        <v>6289</v>
      </c>
      <c r="J8676" s="1506" t="s">
        <v>7544</v>
      </c>
      <c r="K8676" s="4"/>
    </row>
    <row r="8677" spans="1:11" ht="15">
      <c r="A8677">
        <v>8618</v>
      </c>
      <c r="B8677" s="21">
        <f>'PCTC-OEPP 37-39'!F84</f>
        <v>0</v>
      </c>
      <c r="D8677" s="4" t="s">
        <v>1520</v>
      </c>
      <c r="F8677" s="4"/>
      <c r="G8677" s="1" t="b">
        <f t="shared" ca="1" si="144"/>
        <v>1</v>
      </c>
      <c r="H8677" s="1505" cm="1">
        <f t="array" aca="1" ref="H8677" ca="1">IF(I8677&lt;&gt;"",INDIRECT("'"&amp;I8677&amp;"'!"&amp;J8677),"")</f>
        <v>0</v>
      </c>
      <c r="I8677" s="1510" t="s">
        <v>6289</v>
      </c>
      <c r="J8677" s="1506" t="s">
        <v>7545</v>
      </c>
      <c r="K8677" s="4"/>
    </row>
    <row r="8678" spans="1:11" ht="15">
      <c r="A8678">
        <v>8619</v>
      </c>
      <c r="B8678" s="21">
        <f>'PCTC-OEPP 37-39'!F85</f>
        <v>0</v>
      </c>
      <c r="D8678" s="4" t="s">
        <v>1520</v>
      </c>
      <c r="F8678" s="4"/>
      <c r="G8678" s="1" t="b">
        <f t="shared" ca="1" si="144"/>
        <v>1</v>
      </c>
      <c r="H8678" s="1505" cm="1">
        <f t="array" aca="1" ref="H8678" ca="1">IF(I8678&lt;&gt;"",INDIRECT("'"&amp;I8678&amp;"'!"&amp;J8678),"")</f>
        <v>0</v>
      </c>
      <c r="I8678" s="1510" t="s">
        <v>6289</v>
      </c>
      <c r="J8678" s="1506" t="s">
        <v>7546</v>
      </c>
      <c r="K8678" s="4"/>
    </row>
    <row r="8679" spans="1:11" ht="15">
      <c r="A8679">
        <v>8620</v>
      </c>
      <c r="B8679" s="21">
        <f>'PCTC-OEPP 37-39'!F86</f>
        <v>0</v>
      </c>
      <c r="D8679" s="4" t="s">
        <v>1520</v>
      </c>
      <c r="F8679" s="4"/>
      <c r="G8679" s="1" t="b">
        <f t="shared" ca="1" si="144"/>
        <v>1</v>
      </c>
      <c r="H8679" s="1505" cm="1">
        <f t="array" aca="1" ref="H8679" ca="1">IF(I8679&lt;&gt;"",INDIRECT("'"&amp;I8679&amp;"'!"&amp;J8679),"")</f>
        <v>0</v>
      </c>
      <c r="I8679" s="1510" t="s">
        <v>6289</v>
      </c>
      <c r="J8679" s="1506" t="s">
        <v>7547</v>
      </c>
      <c r="K8679" s="4"/>
    </row>
    <row r="8680" spans="1:11" ht="15">
      <c r="A8680">
        <v>8621</v>
      </c>
      <c r="B8680" s="21">
        <f>'PCTC-OEPP 37-39'!F87</f>
        <v>0</v>
      </c>
      <c r="D8680" s="4" t="s">
        <v>1520</v>
      </c>
      <c r="F8680" s="4"/>
      <c r="G8680" s="1" t="b">
        <f t="shared" ca="1" si="144"/>
        <v>1</v>
      </c>
      <c r="H8680" s="1505" cm="1">
        <f t="array" aca="1" ref="H8680" ca="1">IF(I8680&lt;&gt;"",INDIRECT("'"&amp;I8680&amp;"'!"&amp;J8680),"")</f>
        <v>0</v>
      </c>
      <c r="I8680" s="1510" t="s">
        <v>6289</v>
      </c>
      <c r="J8680" s="1506" t="s">
        <v>7548</v>
      </c>
      <c r="K8680" s="4"/>
    </row>
    <row r="8681" spans="1:11" ht="15">
      <c r="A8681">
        <v>8622</v>
      </c>
      <c r="B8681" s="21">
        <f>'PCTC-OEPP 37-39'!F88</f>
        <v>0</v>
      </c>
      <c r="D8681" s="4" t="s">
        <v>1520</v>
      </c>
      <c r="F8681" s="4"/>
      <c r="G8681" s="1" t="b">
        <f t="shared" ca="1" si="144"/>
        <v>1</v>
      </c>
      <c r="H8681" s="1505" cm="1">
        <f t="array" aca="1" ref="H8681" ca="1">IF(I8681&lt;&gt;"",INDIRECT("'"&amp;I8681&amp;"'!"&amp;J8681),"")</f>
        <v>0</v>
      </c>
      <c r="I8681" s="1510" t="s">
        <v>6289</v>
      </c>
      <c r="J8681" s="1506" t="s">
        <v>7549</v>
      </c>
      <c r="K8681" s="4"/>
    </row>
    <row r="8682" spans="1:11" ht="15">
      <c r="A8682">
        <v>8623</v>
      </c>
      <c r="B8682" s="21">
        <f>'PCTC-OEPP 37-39'!F89</f>
        <v>0</v>
      </c>
      <c r="D8682" s="4" t="s">
        <v>1520</v>
      </c>
      <c r="F8682" s="4"/>
      <c r="G8682" s="1" t="b">
        <f t="shared" ca="1" si="144"/>
        <v>1</v>
      </c>
      <c r="H8682" s="1505" cm="1">
        <f t="array" aca="1" ref="H8682" ca="1">IF(I8682&lt;&gt;"",INDIRECT("'"&amp;I8682&amp;"'!"&amp;J8682),"")</f>
        <v>0</v>
      </c>
      <c r="I8682" s="1510" t="s">
        <v>6289</v>
      </c>
      <c r="J8682" s="1506" t="s">
        <v>7550</v>
      </c>
      <c r="K8682" s="4"/>
    </row>
    <row r="8683" spans="1:11" ht="15">
      <c r="A8683">
        <v>8624</v>
      </c>
      <c r="B8683" s="21">
        <f>'PCTC-OEPP 37-39'!F90</f>
        <v>0</v>
      </c>
      <c r="D8683" s="4" t="s">
        <v>1520</v>
      </c>
      <c r="F8683" s="4"/>
      <c r="G8683" s="1" t="b">
        <f t="shared" ca="1" si="144"/>
        <v>1</v>
      </c>
      <c r="H8683" s="1505" cm="1">
        <f t="array" aca="1" ref="H8683" ca="1">IF(I8683&lt;&gt;"",INDIRECT("'"&amp;I8683&amp;"'!"&amp;J8683),"")</f>
        <v>0</v>
      </c>
      <c r="I8683" s="1510" t="s">
        <v>6289</v>
      </c>
      <c r="J8683" s="1506" t="s">
        <v>7551</v>
      </c>
      <c r="K8683" s="4"/>
    </row>
    <row r="8684" spans="1:11" ht="15">
      <c r="A8684">
        <v>8625</v>
      </c>
      <c r="B8684" s="21">
        <f>'PCTC-OEPP 37-39'!F91</f>
        <v>0</v>
      </c>
      <c r="D8684" s="4" t="s">
        <v>1520</v>
      </c>
      <c r="F8684" s="4"/>
      <c r="G8684" s="1" t="b">
        <f t="shared" ca="1" si="144"/>
        <v>1</v>
      </c>
      <c r="H8684" s="1505" cm="1">
        <f t="array" aca="1" ref="H8684" ca="1">IF(I8684&lt;&gt;"",INDIRECT("'"&amp;I8684&amp;"'!"&amp;J8684),"")</f>
        <v>0</v>
      </c>
      <c r="I8684" s="1510" t="s">
        <v>6289</v>
      </c>
      <c r="J8684" s="1506" t="s">
        <v>7552</v>
      </c>
      <c r="K8684" s="4"/>
    </row>
    <row r="8685" spans="1:11" ht="15">
      <c r="A8685">
        <v>8626</v>
      </c>
      <c r="B8685" s="21">
        <f>'PCTC-OEPP 37-39'!F92</f>
        <v>0</v>
      </c>
      <c r="D8685" s="4" t="s">
        <v>1520</v>
      </c>
      <c r="F8685" s="4"/>
      <c r="G8685" s="1" t="b">
        <f t="shared" ca="1" si="144"/>
        <v>1</v>
      </c>
      <c r="H8685" s="1505" cm="1">
        <f t="array" aca="1" ref="H8685" ca="1">IF(I8685&lt;&gt;"",INDIRECT("'"&amp;I8685&amp;"'!"&amp;J8685),"")</f>
        <v>0</v>
      </c>
      <c r="I8685" s="1510" t="s">
        <v>6289</v>
      </c>
      <c r="J8685" s="1506" t="s">
        <v>7553</v>
      </c>
      <c r="K8685" s="4"/>
    </row>
    <row r="8686" spans="1:11" ht="15">
      <c r="A8686">
        <v>8627</v>
      </c>
      <c r="B8686" s="21">
        <f>'PCTC-OEPP 37-39'!F187</f>
        <v>0</v>
      </c>
      <c r="D8686" s="4" t="s">
        <v>1520</v>
      </c>
      <c r="F8686" s="4"/>
      <c r="G8686" s="1" t="b">
        <f t="shared" ca="1" si="144"/>
        <v>1</v>
      </c>
      <c r="H8686" s="1505" cm="1">
        <f t="array" aca="1" ref="H8686" ca="1">IF(I8686&lt;&gt;"",INDIRECT("'"&amp;I8686&amp;"'!"&amp;J8686),"")</f>
        <v>0</v>
      </c>
      <c r="I8686" s="1510" t="s">
        <v>6289</v>
      </c>
      <c r="J8686" s="1506" t="s">
        <v>5367</v>
      </c>
      <c r="K8686" s="4"/>
    </row>
    <row r="8687" spans="1:11" ht="15">
      <c r="A8687">
        <v>8628</v>
      </c>
      <c r="B8687" s="21">
        <f>'PCTC-OEPP 37-39'!F188</f>
        <v>0</v>
      </c>
      <c r="D8687" s="4" t="s">
        <v>1520</v>
      </c>
      <c r="F8687" s="4"/>
      <c r="G8687" s="1" t="b">
        <f t="shared" ca="1" si="144"/>
        <v>1</v>
      </c>
      <c r="H8687" s="1505" cm="1">
        <f t="array" aca="1" ref="H8687" ca="1">IF(I8687&lt;&gt;"",INDIRECT("'"&amp;I8687&amp;"'!"&amp;J8687),"")</f>
        <v>0</v>
      </c>
      <c r="I8687" s="1510" t="s">
        <v>6289</v>
      </c>
      <c r="J8687" s="1506" t="s">
        <v>5368</v>
      </c>
      <c r="K8687" s="4"/>
    </row>
    <row r="8688" spans="1:11" ht="15">
      <c r="A8688">
        <v>8629</v>
      </c>
      <c r="B8688" s="21">
        <f>'Assets-Liab 5-6'!C48</f>
        <v>0</v>
      </c>
      <c r="D8688" s="4" t="s">
        <v>1576</v>
      </c>
      <c r="F8688" s="4"/>
      <c r="G8688" s="1" t="b">
        <f t="shared" ca="1" si="144"/>
        <v>1</v>
      </c>
      <c r="H8688" s="1505" cm="1">
        <f t="array" aca="1" ref="H8688" ca="1">IF(I8688&lt;&gt;"",INDIRECT("'"&amp;I8688&amp;"'!"&amp;J8688),"")</f>
        <v>0</v>
      </c>
      <c r="I8688" s="1510" t="s">
        <v>4916</v>
      </c>
      <c r="J8688" s="1506" t="s">
        <v>5010</v>
      </c>
      <c r="K8688" s="4"/>
    </row>
    <row r="8689" spans="1:11" ht="15">
      <c r="A8689">
        <v>8630</v>
      </c>
      <c r="B8689" s="21">
        <f>'Assets-Liab 5-6'!C49</f>
        <v>3263642</v>
      </c>
      <c r="D8689" s="4" t="s">
        <v>1576</v>
      </c>
      <c r="F8689" s="4"/>
      <c r="G8689" s="1" t="b">
        <f t="shared" ca="1" si="144"/>
        <v>1</v>
      </c>
      <c r="H8689" s="1505" cm="1">
        <f t="array" aca="1" ref="H8689" ca="1">IF(I8689&lt;&gt;"",INDIRECT("'"&amp;I8689&amp;"'!"&amp;J8689),"")</f>
        <v>3263642</v>
      </c>
      <c r="I8689" s="1510" t="s">
        <v>4916</v>
      </c>
      <c r="J8689" s="1506" t="s">
        <v>5011</v>
      </c>
      <c r="K8689" s="4"/>
    </row>
    <row r="8690" spans="1:11" ht="15">
      <c r="A8690">
        <v>8631</v>
      </c>
      <c r="B8690" s="21">
        <f>'Assets-Liab 5-6'!C50</f>
        <v>3263642</v>
      </c>
      <c r="D8690" s="4" t="s">
        <v>1576</v>
      </c>
      <c r="F8690" s="4"/>
      <c r="G8690" s="1" t="b">
        <f t="shared" ca="1" si="144"/>
        <v>1</v>
      </c>
      <c r="H8690" s="1505" cm="1">
        <f t="array" aca="1" ref="H8690" ca="1">IF(I8690&lt;&gt;"",INDIRECT("'"&amp;I8690&amp;"'!"&amp;J8690),"")</f>
        <v>3263642</v>
      </c>
      <c r="I8690" s="1510" t="s">
        <v>4916</v>
      </c>
      <c r="J8690" s="1506" t="s">
        <v>5673</v>
      </c>
      <c r="K8690" s="4"/>
    </row>
    <row r="8691" spans="1:11" ht="15">
      <c r="A8691">
        <v>8632</v>
      </c>
      <c r="B8691" s="21">
        <f>'Assets-Liab 5-6'!M61</f>
        <v>448557810</v>
      </c>
      <c r="D8691" s="4" t="s">
        <v>1576</v>
      </c>
      <c r="F8691" s="4"/>
      <c r="G8691" s="1" t="b">
        <f t="shared" ca="1" si="144"/>
        <v>1</v>
      </c>
      <c r="H8691" s="1505" cm="1">
        <f t="array" aca="1" ref="H8691" ca="1">IF(I8691&lt;&gt;"",INDIRECT("'"&amp;I8691&amp;"'!"&amp;J8691),"")</f>
        <v>448557810</v>
      </c>
      <c r="I8691" s="1510" t="s">
        <v>4916</v>
      </c>
      <c r="J8691" s="1506" t="s">
        <v>7554</v>
      </c>
      <c r="K8691" s="4"/>
    </row>
    <row r="8692" spans="1:11" ht="15">
      <c r="A8692">
        <v>8633</v>
      </c>
      <c r="B8692" s="21">
        <f>'PCTC-OEPP 37-39'!F192</f>
        <v>0</v>
      </c>
      <c r="D8692" s="4" t="s">
        <v>1520</v>
      </c>
      <c r="F8692" s="4"/>
      <c r="G8692" s="1" t="b">
        <f t="shared" ca="1" si="144"/>
        <v>1</v>
      </c>
      <c r="H8692" s="1505" cm="1">
        <f t="array" aca="1" ref="H8692" ca="1">IF(I8692&lt;&gt;"",INDIRECT("'"&amp;I8692&amp;"'!"&amp;J8692),"")</f>
        <v>0</v>
      </c>
      <c r="I8692" s="1510" t="s">
        <v>6289</v>
      </c>
      <c r="J8692" s="1506" t="s">
        <v>7555</v>
      </c>
      <c r="K8692" s="4"/>
    </row>
    <row r="8693" spans="1:11" ht="15">
      <c r="A8693">
        <v>8634</v>
      </c>
      <c r="B8693" s="21">
        <f>'CARES CRRSA ARP 28-35'!C12</f>
        <v>0</v>
      </c>
      <c r="D8693" s="4" t="s">
        <v>1597</v>
      </c>
      <c r="F8693" s="4"/>
      <c r="G8693" s="1" t="b">
        <f t="shared" ca="1" si="144"/>
        <v>1</v>
      </c>
      <c r="H8693" s="1505" cm="1">
        <f t="array" aca="1" ref="H8693" ca="1">IF(I8693&lt;&gt;"",INDIRECT("'"&amp;I8693&amp;"'!"&amp;J8693),"")</f>
        <v>0</v>
      </c>
      <c r="I8693" s="1510" t="s">
        <v>7556</v>
      </c>
      <c r="J8693" s="1506" t="s">
        <v>4920</v>
      </c>
      <c r="K8693" s="4"/>
    </row>
    <row r="8694" spans="1:11" ht="15">
      <c r="A8694">
        <v>8635</v>
      </c>
      <c r="B8694" s="21">
        <f>'CARES CRRSA ARP 28-35'!C13</f>
        <v>0</v>
      </c>
      <c r="D8694" s="4" t="s">
        <v>1597</v>
      </c>
      <c r="F8694" s="4"/>
      <c r="G8694" s="1" t="b">
        <f t="shared" ca="1" si="144"/>
        <v>1</v>
      </c>
      <c r="H8694" s="1505" cm="1">
        <f t="array" aca="1" ref="H8694" ca="1">IF(I8694&lt;&gt;"",INDIRECT("'"&amp;I8694&amp;"'!"&amp;J8694),"")</f>
        <v>0</v>
      </c>
      <c r="I8694" s="1510" t="s">
        <v>7556</v>
      </c>
      <c r="J8694" s="1506" t="s">
        <v>4921</v>
      </c>
      <c r="K8694" s="4"/>
    </row>
    <row r="8695" spans="1:11" ht="15">
      <c r="A8695">
        <v>8636</v>
      </c>
      <c r="B8695" s="21">
        <f>'CARES CRRSA ARP 28-35'!C15</f>
        <v>0</v>
      </c>
      <c r="D8695" s="4" t="s">
        <v>1597</v>
      </c>
      <c r="F8695" s="4"/>
      <c r="G8695" s="1" t="b">
        <f t="shared" ca="1" si="144"/>
        <v>1</v>
      </c>
      <c r="H8695" s="1505" cm="1">
        <f t="array" aca="1" ref="H8695" ca="1">IF(I8695&lt;&gt;"",INDIRECT("'"&amp;I8695&amp;"'!"&amp;J8695),"")</f>
        <v>0</v>
      </c>
      <c r="I8695" s="1510" t="s">
        <v>7556</v>
      </c>
      <c r="J8695" s="1506" t="s">
        <v>5002</v>
      </c>
      <c r="K8695" s="4"/>
    </row>
    <row r="8696" spans="1:11" ht="15">
      <c r="A8696" s="5">
        <v>8637</v>
      </c>
      <c r="D8696" s="4" t="s">
        <v>1597</v>
      </c>
      <c r="E8696" s="1" t="s">
        <v>1785</v>
      </c>
      <c r="F8696" s="4" t="s">
        <v>4914</v>
      </c>
      <c r="G8696" s="1" t="b">
        <f t="shared" ca="1" si="144"/>
        <v>1</v>
      </c>
      <c r="H8696" s="1505" t="str" cm="1">
        <f t="array" aca="1" ref="H8696" ca="1">IF(I8696&lt;&gt;"",INDIRECT("'"&amp;I8696&amp;"'!"&amp;J8696),"")</f>
        <v/>
      </c>
      <c r="I8696" s="1510"/>
      <c r="J8696" s="1506"/>
      <c r="K8696" s="4"/>
    </row>
    <row r="8697" spans="1:11" ht="15">
      <c r="A8697">
        <v>8638</v>
      </c>
      <c r="B8697" s="21">
        <f>'CARES CRRSA ARP 28-35'!C20</f>
        <v>0</v>
      </c>
      <c r="D8697" s="4" t="s">
        <v>1597</v>
      </c>
      <c r="F8697" s="4"/>
      <c r="G8697" s="1" t="b">
        <f t="shared" ca="1" si="144"/>
        <v>1</v>
      </c>
      <c r="H8697" s="1505" cm="1">
        <f t="array" aca="1" ref="H8697" ca="1">IF(I8697&lt;&gt;"",INDIRECT("'"&amp;I8697&amp;"'!"&amp;J8697),"")</f>
        <v>0</v>
      </c>
      <c r="I8697" s="1510" t="s">
        <v>7556</v>
      </c>
      <c r="J8697" s="1506" t="s">
        <v>5567</v>
      </c>
      <c r="K8697" s="4"/>
    </row>
    <row r="8698" spans="1:11" ht="15">
      <c r="A8698">
        <v>8639</v>
      </c>
      <c r="B8698" s="21">
        <f>'CARES CRRSA ARP 28-35'!C25</f>
        <v>0</v>
      </c>
      <c r="D8698" s="4" t="s">
        <v>1597</v>
      </c>
      <c r="F8698" s="4"/>
      <c r="G8698" s="1" t="b">
        <f t="shared" ca="1" si="144"/>
        <v>1</v>
      </c>
      <c r="H8698" s="1505" cm="1">
        <f t="array" aca="1" ref="H8698" ca="1">IF(I8698&lt;&gt;"",INDIRECT("'"&amp;I8698&amp;"'!"&amp;J8698),"")</f>
        <v>0</v>
      </c>
      <c r="I8698" s="1510" t="s">
        <v>7556</v>
      </c>
      <c r="J8698" s="1506" t="s">
        <v>5657</v>
      </c>
      <c r="K8698" s="4"/>
    </row>
    <row r="8699" spans="1:11" ht="15">
      <c r="A8699" s="5">
        <v>8640</v>
      </c>
      <c r="D8699" s="4" t="s">
        <v>1597</v>
      </c>
      <c r="E8699" s="1" t="s">
        <v>1785</v>
      </c>
      <c r="F8699" s="4" t="s">
        <v>4914</v>
      </c>
      <c r="G8699" s="1" t="b">
        <f t="shared" ca="1" si="144"/>
        <v>1</v>
      </c>
      <c r="H8699" s="1505" t="str" cm="1">
        <f t="array" aca="1" ref="H8699" ca="1">IF(I8699&lt;&gt;"",INDIRECT("'"&amp;I8699&amp;"'!"&amp;J8699),"")</f>
        <v/>
      </c>
      <c r="I8699" s="1510"/>
      <c r="J8699" s="1506"/>
      <c r="K8699" s="4"/>
    </row>
    <row r="8700" spans="1:11" ht="15">
      <c r="A8700">
        <v>8641</v>
      </c>
      <c r="B8700" s="21">
        <f>'CARES CRRSA ARP 28-35'!C26</f>
        <v>11524540</v>
      </c>
      <c r="D8700" s="4" t="s">
        <v>1597</v>
      </c>
      <c r="F8700" s="4"/>
      <c r="G8700" s="1" t="b">
        <f t="shared" ca="1" si="144"/>
        <v>1</v>
      </c>
      <c r="H8700" s="1505" cm="1">
        <f t="array" aca="1" ref="H8700" ca="1">IF(I8700&lt;&gt;"",INDIRECT("'"&amp;I8700&amp;"'!"&amp;J8700),"")</f>
        <v>11524540</v>
      </c>
      <c r="I8700" s="1510" t="s">
        <v>7556</v>
      </c>
      <c r="J8700" s="1506" t="s">
        <v>4988</v>
      </c>
      <c r="K8700" s="4"/>
    </row>
    <row r="8701" spans="1:11" ht="15">
      <c r="A8701">
        <v>8642</v>
      </c>
      <c r="B8701" s="21">
        <f>'CARES CRRSA ARP 28-35'!C27</f>
        <v>0</v>
      </c>
      <c r="D8701" s="4" t="s">
        <v>1597</v>
      </c>
      <c r="F8701" s="4"/>
      <c r="G8701" s="1" t="b">
        <f t="shared" ca="1" si="144"/>
        <v>1</v>
      </c>
      <c r="H8701" s="1505" cm="1">
        <f t="array" aca="1" ref="H8701" ca="1">IF(I8701&lt;&gt;"",INDIRECT("'"&amp;I8701&amp;"'!"&amp;J8701),"")</f>
        <v>0</v>
      </c>
      <c r="I8701" s="1510" t="s">
        <v>7556</v>
      </c>
      <c r="J8701" s="1506" t="s">
        <v>6042</v>
      </c>
      <c r="K8701" s="4"/>
    </row>
    <row r="8702" spans="1:11" ht="15">
      <c r="A8702" s="5">
        <v>8643</v>
      </c>
      <c r="D8702" s="4" t="s">
        <v>1597</v>
      </c>
      <c r="E8702" s="1" t="s">
        <v>1785</v>
      </c>
      <c r="F8702" s="4" t="s">
        <v>4914</v>
      </c>
      <c r="G8702" s="1" t="b">
        <f t="shared" ca="1" si="144"/>
        <v>1</v>
      </c>
      <c r="H8702" s="1505" t="str" cm="1">
        <f t="array" aca="1" ref="H8702" ca="1">IF(I8702&lt;&gt;"",INDIRECT("'"&amp;I8702&amp;"'!"&amp;J8702),"")</f>
        <v/>
      </c>
      <c r="I8702" s="1510"/>
      <c r="J8702" s="1506"/>
      <c r="K8702" s="4"/>
    </row>
    <row r="8703" spans="1:11" ht="15">
      <c r="A8703">
        <v>8644</v>
      </c>
      <c r="B8703" s="21">
        <f>'CARES CRRSA ARP 28-35'!C38</f>
        <v>2032062</v>
      </c>
      <c r="D8703" s="4" t="s">
        <v>1597</v>
      </c>
      <c r="F8703" s="4"/>
      <c r="G8703" s="1" t="b">
        <f t="shared" ca="1" si="144"/>
        <v>1</v>
      </c>
      <c r="H8703" s="1505" cm="1">
        <f t="array" aca="1" ref="H8703" ca="1">IF(I8703&lt;&gt;"",INDIRECT("'"&amp;I8703&amp;"'!"&amp;J8703),"")</f>
        <v>2032062</v>
      </c>
      <c r="I8703" s="1510" t="s">
        <v>7556</v>
      </c>
      <c r="J8703" s="1506" t="s">
        <v>5003</v>
      </c>
      <c r="K8703" s="4"/>
    </row>
    <row r="8704" spans="1:11" ht="15">
      <c r="A8704">
        <v>8645</v>
      </c>
      <c r="B8704" s="21">
        <f>'CARES CRRSA ARP 28-35'!C39</f>
        <v>63026585</v>
      </c>
      <c r="D8704" s="4" t="s">
        <v>1597</v>
      </c>
      <c r="F8704" s="4"/>
      <c r="G8704" s="1" t="b">
        <f t="shared" ca="1" si="144"/>
        <v>1</v>
      </c>
      <c r="H8704" s="1505" cm="1">
        <f t="array" aca="1" ref="H8704" ca="1">IF(I8704&lt;&gt;"",INDIRECT("'"&amp;I8704&amp;"'!"&amp;J8704),"")</f>
        <v>63026585</v>
      </c>
      <c r="I8704" s="1510" t="s">
        <v>7556</v>
      </c>
      <c r="J8704" s="1506" t="s">
        <v>4925</v>
      </c>
      <c r="K8704" s="4"/>
    </row>
    <row r="8705" spans="1:11" ht="15">
      <c r="A8705">
        <v>8646</v>
      </c>
      <c r="B8705" s="21">
        <f>'CARES CRRSA ARP 28-35'!C41</f>
        <v>63026585</v>
      </c>
      <c r="D8705" s="4" t="s">
        <v>1597</v>
      </c>
      <c r="F8705" s="4"/>
      <c r="G8705" s="1" t="b">
        <f t="shared" ca="1" si="144"/>
        <v>1</v>
      </c>
      <c r="H8705" s="1505" cm="1">
        <f t="array" aca="1" ref="H8705" ca="1">IF(I8705&lt;&gt;"",INDIRECT("'"&amp;I8705&amp;"'!"&amp;J8705),"")</f>
        <v>63026585</v>
      </c>
      <c r="I8705" s="1510" t="s">
        <v>7556</v>
      </c>
      <c r="J8705" s="1506" t="s">
        <v>4926</v>
      </c>
      <c r="K8705" s="4"/>
    </row>
    <row r="8706" spans="1:11" ht="15">
      <c r="A8706">
        <v>8647</v>
      </c>
      <c r="B8706" s="21">
        <f>'CARES CRRSA ARP 28-35'!C42</f>
        <v>63026585</v>
      </c>
      <c r="D8706" s="4" t="s">
        <v>1597</v>
      </c>
      <c r="F8706" s="4"/>
      <c r="G8706" s="1" t="b">
        <f t="shared" ca="1" si="144"/>
        <v>1</v>
      </c>
      <c r="H8706" s="1505" cm="1">
        <f t="array" aca="1" ref="H8706" ca="1">IF(I8706&lt;&gt;"",INDIRECT("'"&amp;I8706&amp;"'!"&amp;J8706),"")</f>
        <v>63026585</v>
      </c>
      <c r="I8706" s="1510" t="s">
        <v>7556</v>
      </c>
      <c r="J8706" s="1506" t="s">
        <v>5005</v>
      </c>
      <c r="K8706" s="4"/>
    </row>
    <row r="8707" spans="1:11" ht="15">
      <c r="A8707">
        <v>8648</v>
      </c>
      <c r="B8707" s="21">
        <f>'CARES CRRSA ARP 28-35'!C43</f>
        <v>0</v>
      </c>
      <c r="D8707" s="4" t="s">
        <v>1597</v>
      </c>
      <c r="F8707" s="4"/>
      <c r="G8707" s="1" t="b">
        <f t="shared" ca="1" si="144"/>
        <v>1</v>
      </c>
      <c r="H8707" s="1505" cm="1">
        <f t="array" aca="1" ref="H8707" ca="1">IF(I8707&lt;&gt;"",INDIRECT("'"&amp;I8707&amp;"'!"&amp;J8707),"")</f>
        <v>0</v>
      </c>
      <c r="I8707" s="1510" t="s">
        <v>7556</v>
      </c>
      <c r="J8707" s="1506" t="s">
        <v>5006</v>
      </c>
      <c r="K8707" s="4"/>
    </row>
    <row r="8708" spans="1:11" ht="15">
      <c r="A8708">
        <v>8649</v>
      </c>
      <c r="B8708" s="21">
        <f>'CARES CRRSA ARP 28-35'!D12</f>
        <v>0</v>
      </c>
      <c r="D8708" s="4" t="s">
        <v>1597</v>
      </c>
      <c r="F8708" s="4"/>
      <c r="G8708" s="1" t="b">
        <f t="shared" ca="1" si="144"/>
        <v>1</v>
      </c>
      <c r="H8708" s="1505" cm="1">
        <f t="array" aca="1" ref="H8708" ca="1">IF(I8708&lt;&gt;"",INDIRECT("'"&amp;I8708&amp;"'!"&amp;J8708),"")</f>
        <v>0</v>
      </c>
      <c r="I8708" s="1510" t="s">
        <v>7556</v>
      </c>
      <c r="J8708" s="1506" t="s">
        <v>4930</v>
      </c>
      <c r="K8708" s="4"/>
    </row>
    <row r="8709" spans="1:11" ht="15">
      <c r="A8709">
        <v>8650</v>
      </c>
      <c r="B8709" s="21">
        <f>'CARES CRRSA ARP 28-35'!D13</f>
        <v>0</v>
      </c>
      <c r="D8709" s="4" t="s">
        <v>1597</v>
      </c>
      <c r="F8709" s="4"/>
      <c r="G8709" s="1" t="b">
        <f t="shared" ca="1" si="144"/>
        <v>1</v>
      </c>
      <c r="H8709" s="1505" cm="1">
        <f t="array" aca="1" ref="H8709" ca="1">IF(I8709&lt;&gt;"",INDIRECT("'"&amp;I8709&amp;"'!"&amp;J8709),"")</f>
        <v>0</v>
      </c>
      <c r="I8709" s="1510" t="s">
        <v>7556</v>
      </c>
      <c r="J8709" s="1506" t="s">
        <v>4931</v>
      </c>
      <c r="K8709" s="4"/>
    </row>
    <row r="8710" spans="1:11" ht="15">
      <c r="A8710">
        <v>8651</v>
      </c>
      <c r="B8710" s="21">
        <f>'CARES CRRSA ARP 28-35'!D15</f>
        <v>0</v>
      </c>
      <c r="D8710" s="4" t="s">
        <v>1597</v>
      </c>
      <c r="F8710" s="4"/>
      <c r="G8710" s="1" t="b">
        <f t="shared" ca="1" si="144"/>
        <v>1</v>
      </c>
      <c r="H8710" s="1505" cm="1">
        <f t="array" aca="1" ref="H8710" ca="1">IF(I8710&lt;&gt;"",INDIRECT("'"&amp;I8710&amp;"'!"&amp;J8710),"")</f>
        <v>0</v>
      </c>
      <c r="I8710" s="1510" t="s">
        <v>7556</v>
      </c>
      <c r="J8710" s="1506" t="s">
        <v>5038</v>
      </c>
      <c r="K8710" s="4"/>
    </row>
    <row r="8711" spans="1:11" ht="15">
      <c r="A8711" s="5">
        <v>8652</v>
      </c>
      <c r="D8711" s="4" t="s">
        <v>1597</v>
      </c>
      <c r="E8711" s="1" t="s">
        <v>1785</v>
      </c>
      <c r="F8711" s="4" t="s">
        <v>4914</v>
      </c>
      <c r="G8711" s="1" t="b">
        <f t="shared" ca="1" si="144"/>
        <v>1</v>
      </c>
      <c r="H8711" s="1505" t="str" cm="1">
        <f t="array" aca="1" ref="H8711" ca="1">IF(I8711&lt;&gt;"",INDIRECT("'"&amp;I8711&amp;"'!"&amp;J8711),"")</f>
        <v/>
      </c>
      <c r="I8711" s="1510"/>
      <c r="J8711" s="1506"/>
      <c r="K8711" s="4"/>
    </row>
    <row r="8712" spans="1:11" ht="15">
      <c r="A8712">
        <v>8653</v>
      </c>
      <c r="B8712" s="21">
        <f>'CARES CRRSA ARP 28-35'!D20</f>
        <v>0</v>
      </c>
      <c r="D8712" s="4" t="s">
        <v>1597</v>
      </c>
      <c r="F8712" s="4"/>
      <c r="G8712" s="1" t="b">
        <f t="shared" ca="1" si="144"/>
        <v>1</v>
      </c>
      <c r="H8712" s="1505" cm="1">
        <f t="array" aca="1" ref="H8712" ca="1">IF(I8712&lt;&gt;"",INDIRECT("'"&amp;I8712&amp;"'!"&amp;J8712),"")</f>
        <v>0</v>
      </c>
      <c r="I8712" s="1510" t="s">
        <v>7556</v>
      </c>
      <c r="J8712" s="1506" t="s">
        <v>5571</v>
      </c>
      <c r="K8712" s="4"/>
    </row>
    <row r="8713" spans="1:11" ht="15">
      <c r="A8713">
        <v>8654</v>
      </c>
      <c r="B8713" s="21">
        <f>'CARES CRRSA ARP 28-35'!D25</f>
        <v>0</v>
      </c>
      <c r="D8713" s="4" t="s">
        <v>1597</v>
      </c>
      <c r="F8713" s="4"/>
      <c r="G8713" s="1" t="b">
        <f t="shared" ca="1" si="144"/>
        <v>1</v>
      </c>
      <c r="H8713" s="1505" cm="1">
        <f t="array" aca="1" ref="H8713" ca="1">IF(I8713&lt;&gt;"",INDIRECT("'"&amp;I8713&amp;"'!"&amp;J8713),"")</f>
        <v>0</v>
      </c>
      <c r="I8713" s="1510" t="s">
        <v>7556</v>
      </c>
      <c r="J8713" s="1506" t="s">
        <v>5658</v>
      </c>
      <c r="K8713" s="4"/>
    </row>
    <row r="8714" spans="1:11" ht="15">
      <c r="A8714" s="5">
        <v>8655</v>
      </c>
      <c r="D8714" s="4" t="s">
        <v>1597</v>
      </c>
      <c r="E8714" s="1" t="s">
        <v>1785</v>
      </c>
      <c r="F8714" s="4" t="s">
        <v>4914</v>
      </c>
      <c r="G8714" s="1" t="b">
        <f t="shared" ca="1" si="144"/>
        <v>1</v>
      </c>
      <c r="H8714" s="1505" t="str" cm="1">
        <f t="array" aca="1" ref="H8714" ca="1">IF(I8714&lt;&gt;"",INDIRECT("'"&amp;I8714&amp;"'!"&amp;J8714),"")</f>
        <v/>
      </c>
      <c r="I8714" s="1510"/>
      <c r="J8714" s="1506"/>
      <c r="K8714" s="4"/>
    </row>
    <row r="8715" spans="1:11" ht="15">
      <c r="A8715">
        <v>8656</v>
      </c>
      <c r="B8715" s="21">
        <f>'CARES CRRSA ARP 28-35'!D26</f>
        <v>0</v>
      </c>
      <c r="D8715" s="4" t="s">
        <v>1597</v>
      </c>
      <c r="F8715" s="4"/>
      <c r="G8715" s="1" t="b">
        <f t="shared" ca="1" si="144"/>
        <v>1</v>
      </c>
      <c r="H8715" s="1505" cm="1">
        <f t="array" aca="1" ref="H8715" ca="1">IF(I8715&lt;&gt;"",INDIRECT("'"&amp;I8715&amp;"'!"&amp;J8715),"")</f>
        <v>0</v>
      </c>
      <c r="I8715" s="1510" t="s">
        <v>7556</v>
      </c>
      <c r="J8715" s="1506" t="s">
        <v>4991</v>
      </c>
      <c r="K8715" s="4"/>
    </row>
    <row r="8716" spans="1:11" ht="15">
      <c r="A8716">
        <v>8657</v>
      </c>
      <c r="B8716" s="21">
        <f>'CARES CRRSA ARP 28-35'!D27</f>
        <v>0</v>
      </c>
      <c r="D8716" s="4" t="s">
        <v>1597</v>
      </c>
      <c r="F8716" s="4"/>
      <c r="G8716" s="1" t="b">
        <f t="shared" ca="1" si="144"/>
        <v>1</v>
      </c>
      <c r="H8716" s="1505" cm="1">
        <f t="array" aca="1" ref="H8716" ca="1">IF(I8716&lt;&gt;"",INDIRECT("'"&amp;I8716&amp;"'!"&amp;J8716),"")</f>
        <v>0</v>
      </c>
      <c r="I8716" s="1510" t="s">
        <v>7556</v>
      </c>
      <c r="J8716" s="1506" t="s">
        <v>6043</v>
      </c>
      <c r="K8716" s="4"/>
    </row>
    <row r="8717" spans="1:11" ht="15">
      <c r="A8717" s="5">
        <v>8658</v>
      </c>
      <c r="D8717" s="4" t="s">
        <v>1597</v>
      </c>
      <c r="E8717" s="1" t="s">
        <v>1785</v>
      </c>
      <c r="F8717" s="4" t="s">
        <v>4914</v>
      </c>
      <c r="G8717" s="1" t="b">
        <f t="shared" ca="1" si="144"/>
        <v>1</v>
      </c>
      <c r="H8717" s="1505" t="str" cm="1">
        <f t="array" aca="1" ref="H8717" ca="1">IF(I8717&lt;&gt;"",INDIRECT("'"&amp;I8717&amp;"'!"&amp;J8717),"")</f>
        <v/>
      </c>
      <c r="I8717" s="1510"/>
      <c r="J8717" s="1506"/>
      <c r="K8717" s="4"/>
    </row>
    <row r="8718" spans="1:11" ht="15">
      <c r="A8718">
        <v>8659</v>
      </c>
      <c r="B8718" s="21">
        <f>'CARES CRRSA ARP 28-35'!D38</f>
        <v>0</v>
      </c>
      <c r="D8718" s="4" t="s">
        <v>1597</v>
      </c>
      <c r="F8718" s="4"/>
      <c r="G8718" s="1" t="b">
        <f t="shared" ca="1" si="144"/>
        <v>1</v>
      </c>
      <c r="H8718" s="1505" cm="1">
        <f t="array" aca="1" ref="H8718" ca="1">IF(I8718&lt;&gt;"",INDIRECT("'"&amp;I8718&amp;"'!"&amp;J8718),"")</f>
        <v>0</v>
      </c>
      <c r="I8718" s="1510" t="s">
        <v>7556</v>
      </c>
      <c r="J8718" s="1506" t="s">
        <v>5039</v>
      </c>
      <c r="K8718" s="4"/>
    </row>
    <row r="8719" spans="1:11" ht="15">
      <c r="A8719">
        <v>8660</v>
      </c>
      <c r="B8719" s="21">
        <f>'CARES CRRSA ARP 28-35'!D39</f>
        <v>0</v>
      </c>
      <c r="D8719" s="4" t="s">
        <v>1597</v>
      </c>
      <c r="F8719" s="4"/>
      <c r="G8719" s="1" t="b">
        <f t="shared" ca="1" si="144"/>
        <v>1</v>
      </c>
      <c r="H8719" s="1505" cm="1">
        <f t="array" aca="1" ref="H8719" ca="1">IF(I8719&lt;&gt;"",INDIRECT("'"&amp;I8719&amp;"'!"&amp;J8719),"")</f>
        <v>0</v>
      </c>
      <c r="I8719" s="1510" t="s">
        <v>7556</v>
      </c>
      <c r="J8719" s="1506" t="s">
        <v>4935</v>
      </c>
      <c r="K8719" s="4"/>
    </row>
    <row r="8720" spans="1:11" ht="15">
      <c r="A8720">
        <v>8661</v>
      </c>
      <c r="B8720" s="21">
        <f>'CARES CRRSA ARP 28-35'!D41</f>
        <v>0</v>
      </c>
      <c r="D8720" s="4" t="s">
        <v>1597</v>
      </c>
      <c r="F8720" s="4"/>
      <c r="G8720" s="1" t="b">
        <f t="shared" ca="1" si="144"/>
        <v>1</v>
      </c>
      <c r="H8720" s="1505" cm="1">
        <f t="array" aca="1" ref="H8720" ca="1">IF(I8720&lt;&gt;"",INDIRECT("'"&amp;I8720&amp;"'!"&amp;J8720),"")</f>
        <v>0</v>
      </c>
      <c r="I8720" s="1510" t="s">
        <v>7556</v>
      </c>
      <c r="J8720" s="1506" t="s">
        <v>4936</v>
      </c>
      <c r="K8720" s="4"/>
    </row>
    <row r="8721" spans="1:11" ht="15">
      <c r="A8721">
        <v>8662</v>
      </c>
      <c r="B8721" s="21">
        <f>'CARES CRRSA ARP 28-35'!D42</f>
        <v>0</v>
      </c>
      <c r="D8721" s="4" t="s">
        <v>1597</v>
      </c>
      <c r="F8721" s="4"/>
      <c r="G8721" s="1" t="b">
        <f t="shared" ca="1" si="144"/>
        <v>1</v>
      </c>
      <c r="H8721" s="1505" cm="1">
        <f t="array" aca="1" ref="H8721" ca="1">IF(I8721&lt;&gt;"",INDIRECT("'"&amp;I8721&amp;"'!"&amp;J8721),"")</f>
        <v>0</v>
      </c>
      <c r="I8721" s="1510" t="s">
        <v>7556</v>
      </c>
      <c r="J8721" s="1506" t="s">
        <v>5041</v>
      </c>
      <c r="K8721" s="4"/>
    </row>
    <row r="8722" spans="1:11" ht="15">
      <c r="A8722">
        <v>8663</v>
      </c>
      <c r="B8722" s="21">
        <f>'CARES CRRSA ARP 28-35'!D43</f>
        <v>0</v>
      </c>
      <c r="D8722" s="4" t="s">
        <v>1597</v>
      </c>
      <c r="F8722" s="4"/>
      <c r="G8722" s="1" t="b">
        <f t="shared" ca="1" si="144"/>
        <v>1</v>
      </c>
      <c r="H8722" s="1505" cm="1">
        <f t="array" aca="1" ref="H8722" ca="1">IF(I8722&lt;&gt;"",INDIRECT("'"&amp;I8722&amp;"'!"&amp;J8722),"")</f>
        <v>0</v>
      </c>
      <c r="I8722" s="1510" t="s">
        <v>7556</v>
      </c>
      <c r="J8722" s="1506" t="s">
        <v>5042</v>
      </c>
      <c r="K8722" s="4"/>
    </row>
    <row r="8723" spans="1:11" ht="15">
      <c r="A8723">
        <v>8664</v>
      </c>
      <c r="B8723" s="21">
        <f>'CARES CRRSA ARP 28-35'!F12</f>
        <v>0</v>
      </c>
      <c r="D8723" s="4" t="s">
        <v>1597</v>
      </c>
      <c r="F8723" s="4"/>
      <c r="G8723" s="1" t="b">
        <f t="shared" ca="1" si="144"/>
        <v>1</v>
      </c>
      <c r="H8723" s="1505" cm="1">
        <f t="array" aca="1" ref="H8723" ca="1">IF(I8723&lt;&gt;"",INDIRECT("'"&amp;I8723&amp;"'!"&amp;J8723),"")</f>
        <v>0</v>
      </c>
      <c r="I8723" s="1510" t="s">
        <v>7556</v>
      </c>
      <c r="J8723" s="1506" t="s">
        <v>4948</v>
      </c>
      <c r="K8723" s="4"/>
    </row>
    <row r="8724" spans="1:11" ht="15">
      <c r="A8724">
        <v>8665</v>
      </c>
      <c r="B8724" s="21">
        <f>'CARES CRRSA ARP 28-35'!F13</f>
        <v>0</v>
      </c>
      <c r="D8724" s="4" t="s">
        <v>1597</v>
      </c>
      <c r="F8724" s="4"/>
      <c r="G8724" s="1" t="b">
        <f t="shared" ca="1" si="144"/>
        <v>1</v>
      </c>
      <c r="H8724" s="1505" cm="1">
        <f t="array" aca="1" ref="H8724" ca="1">IF(I8724&lt;&gt;"",INDIRECT("'"&amp;I8724&amp;"'!"&amp;J8724),"")</f>
        <v>0</v>
      </c>
      <c r="I8724" s="1510" t="s">
        <v>7556</v>
      </c>
      <c r="J8724" s="1506" t="s">
        <v>4949</v>
      </c>
      <c r="K8724" s="4"/>
    </row>
    <row r="8725" spans="1:11" ht="15">
      <c r="A8725">
        <v>8666</v>
      </c>
      <c r="B8725" s="21">
        <f>'CARES CRRSA ARP 28-35'!F15</f>
        <v>0</v>
      </c>
      <c r="D8725" s="4" t="s">
        <v>1597</v>
      </c>
      <c r="F8725" s="4"/>
      <c r="G8725" s="1" t="b">
        <f t="shared" ca="1" si="144"/>
        <v>1</v>
      </c>
      <c r="H8725" s="1505" cm="1">
        <f t="array" aca="1" ref="H8725" ca="1">IF(I8725&lt;&gt;"",INDIRECT("'"&amp;I8725&amp;"'!"&amp;J8725),"")</f>
        <v>0</v>
      </c>
      <c r="I8725" s="1510" t="s">
        <v>7556</v>
      </c>
      <c r="J8725" s="1506" t="s">
        <v>5110</v>
      </c>
      <c r="K8725" s="4"/>
    </row>
    <row r="8726" spans="1:11" ht="15">
      <c r="A8726" s="5">
        <v>8667</v>
      </c>
      <c r="D8726" s="4" t="s">
        <v>1597</v>
      </c>
      <c r="E8726" s="1" t="s">
        <v>1785</v>
      </c>
      <c r="F8726" s="4" t="s">
        <v>4914</v>
      </c>
      <c r="G8726" s="1" t="b">
        <f t="shared" ca="1" si="144"/>
        <v>1</v>
      </c>
      <c r="H8726" s="1505" t="str" cm="1">
        <f t="array" aca="1" ref="H8726" ca="1">IF(I8726&lt;&gt;"",INDIRECT("'"&amp;I8726&amp;"'!"&amp;J8726),"")</f>
        <v/>
      </c>
      <c r="I8726" s="1510"/>
      <c r="J8726" s="1506"/>
      <c r="K8726" s="4"/>
    </row>
    <row r="8727" spans="1:11" ht="15">
      <c r="A8727">
        <v>8668</v>
      </c>
      <c r="B8727" s="21">
        <f>'CARES CRRSA ARP 28-35'!F20</f>
        <v>0</v>
      </c>
      <c r="D8727" s="4" t="s">
        <v>1597</v>
      </c>
      <c r="F8727" s="4"/>
      <c r="G8727" s="1" t="b">
        <f t="shared" ca="1" si="144"/>
        <v>1</v>
      </c>
      <c r="H8727" s="1505" cm="1">
        <f t="array" aca="1" ref="H8727" ca="1">IF(I8727&lt;&gt;"",INDIRECT("'"&amp;I8727&amp;"'!"&amp;J8727),"")</f>
        <v>0</v>
      </c>
      <c r="I8727" s="1510" t="s">
        <v>7556</v>
      </c>
      <c r="J8727" s="1506" t="s">
        <v>5579</v>
      </c>
      <c r="K8727" s="4"/>
    </row>
    <row r="8728" spans="1:11" ht="15">
      <c r="A8728" s="5">
        <v>8669</v>
      </c>
      <c r="D8728" s="4" t="s">
        <v>1597</v>
      </c>
      <c r="E8728" s="1" t="s">
        <v>1785</v>
      </c>
      <c r="F8728" s="4" t="s">
        <v>4914</v>
      </c>
      <c r="G8728" s="1" t="b">
        <f t="shared" ca="1" si="144"/>
        <v>1</v>
      </c>
      <c r="H8728" s="1505" t="str" cm="1">
        <f t="array" aca="1" ref="H8728" ca="1">IF(I8728&lt;&gt;"",INDIRECT("'"&amp;I8728&amp;"'!"&amp;J8728),"")</f>
        <v/>
      </c>
      <c r="I8728" s="1510"/>
      <c r="J8728" s="1506"/>
      <c r="K8728" s="4"/>
    </row>
    <row r="8729" spans="1:11" ht="15">
      <c r="A8729">
        <v>8670</v>
      </c>
      <c r="B8729" s="21">
        <f>'CARES CRRSA ARP 28-35'!F26</f>
        <v>0</v>
      </c>
      <c r="D8729" s="4" t="s">
        <v>1597</v>
      </c>
      <c r="F8729" s="4"/>
      <c r="G8729" s="1" t="b">
        <f t="shared" ca="1" si="144"/>
        <v>1</v>
      </c>
      <c r="H8729" s="1505" cm="1">
        <f t="array" aca="1" ref="H8729" ca="1">IF(I8729&lt;&gt;"",INDIRECT("'"&amp;I8729&amp;"'!"&amp;J8729),"")</f>
        <v>0</v>
      </c>
      <c r="I8729" s="1510" t="s">
        <v>7556</v>
      </c>
      <c r="J8729" s="1506" t="s">
        <v>5664</v>
      </c>
      <c r="K8729" s="4"/>
    </row>
    <row r="8730" spans="1:11" ht="15">
      <c r="A8730">
        <v>8671</v>
      </c>
      <c r="B8730" s="21">
        <f>'CARES CRRSA ARP 28-35'!F27</f>
        <v>0</v>
      </c>
      <c r="D8730" s="4" t="s">
        <v>1597</v>
      </c>
      <c r="F8730" s="4"/>
      <c r="G8730" s="1" t="b">
        <f t="shared" ca="1" si="144"/>
        <v>1</v>
      </c>
      <c r="H8730" s="1505" cm="1">
        <f t="array" aca="1" ref="H8730" ca="1">IF(I8730&lt;&gt;"",INDIRECT("'"&amp;I8730&amp;"'!"&amp;J8730),"")</f>
        <v>0</v>
      </c>
      <c r="I8730" s="1510" t="s">
        <v>7556</v>
      </c>
      <c r="J8730" s="1506" t="s">
        <v>6044</v>
      </c>
      <c r="K8730" s="4"/>
    </row>
    <row r="8731" spans="1:11" ht="15">
      <c r="A8731" s="5">
        <v>8672</v>
      </c>
      <c r="D8731" s="4" t="s">
        <v>1597</v>
      </c>
      <c r="E8731" s="1" t="s">
        <v>1785</v>
      </c>
      <c r="F8731" s="4" t="s">
        <v>4914</v>
      </c>
      <c r="G8731" s="1" t="b">
        <f t="shared" ca="1" si="144"/>
        <v>1</v>
      </c>
      <c r="H8731" s="1505" t="str" cm="1">
        <f t="array" aca="1" ref="H8731" ca="1">IF(I8731&lt;&gt;"",INDIRECT("'"&amp;I8731&amp;"'!"&amp;J8731),"")</f>
        <v/>
      </c>
      <c r="I8731" s="1510"/>
      <c r="J8731" s="1506"/>
      <c r="K8731" s="4"/>
    </row>
    <row r="8732" spans="1:11" ht="15">
      <c r="A8732">
        <v>8673</v>
      </c>
      <c r="B8732" s="21">
        <f>'CARES CRRSA ARP 28-35'!F38</f>
        <v>0</v>
      </c>
      <c r="D8732" s="4" t="s">
        <v>1597</v>
      </c>
      <c r="F8732" s="4"/>
      <c r="G8732" s="1" t="b">
        <f t="shared" ca="1" si="144"/>
        <v>1</v>
      </c>
      <c r="H8732" s="1505" cm="1">
        <f t="array" aca="1" ref="H8732" ca="1">IF(I8732&lt;&gt;"",INDIRECT("'"&amp;I8732&amp;"'!"&amp;J8732),"")</f>
        <v>0</v>
      </c>
      <c r="I8732" s="1510" t="s">
        <v>7556</v>
      </c>
      <c r="J8732" s="1506" t="s">
        <v>5111</v>
      </c>
      <c r="K8732" s="4"/>
    </row>
    <row r="8733" spans="1:11" ht="15">
      <c r="A8733">
        <v>8674</v>
      </c>
      <c r="B8733" s="21">
        <f>'CARES CRRSA ARP 28-35'!F39</f>
        <v>0</v>
      </c>
      <c r="D8733" s="4" t="s">
        <v>1597</v>
      </c>
      <c r="F8733" s="4"/>
      <c r="G8733" s="1" t="b">
        <f t="shared" ca="1" si="144"/>
        <v>1</v>
      </c>
      <c r="H8733" s="1505" cm="1">
        <f t="array" aca="1" ref="H8733" ca="1">IF(I8733&lt;&gt;"",INDIRECT("'"&amp;I8733&amp;"'!"&amp;J8733),"")</f>
        <v>0</v>
      </c>
      <c r="I8733" s="1510" t="s">
        <v>7556</v>
      </c>
      <c r="J8733" s="1506" t="s">
        <v>4953</v>
      </c>
      <c r="K8733" s="4"/>
    </row>
    <row r="8734" spans="1:11" ht="15">
      <c r="A8734">
        <v>8675</v>
      </c>
      <c r="B8734" s="21">
        <f>'CARES CRRSA ARP 28-35'!F41</f>
        <v>0</v>
      </c>
      <c r="D8734" s="4" t="s">
        <v>1597</v>
      </c>
      <c r="F8734" s="4"/>
      <c r="G8734" s="1" t="b">
        <f t="shared" ca="1" si="144"/>
        <v>1</v>
      </c>
      <c r="H8734" s="1505" cm="1">
        <f t="array" aca="1" ref="H8734" ca="1">IF(I8734&lt;&gt;"",INDIRECT("'"&amp;I8734&amp;"'!"&amp;J8734),"")</f>
        <v>0</v>
      </c>
      <c r="I8734" s="1510" t="s">
        <v>7556</v>
      </c>
      <c r="J8734" s="1506" t="s">
        <v>4954</v>
      </c>
      <c r="K8734" s="4"/>
    </row>
    <row r="8735" spans="1:11" ht="15">
      <c r="A8735">
        <v>8676</v>
      </c>
      <c r="B8735" s="21">
        <f>'CARES CRRSA ARP 28-35'!F42</f>
        <v>0</v>
      </c>
      <c r="D8735" s="4" t="s">
        <v>1597</v>
      </c>
      <c r="F8735" s="4"/>
      <c r="G8735" s="1" t="b">
        <f t="shared" ca="1" si="144"/>
        <v>1</v>
      </c>
      <c r="H8735" s="1505" cm="1">
        <f t="array" aca="1" ref="H8735" ca="1">IF(I8735&lt;&gt;"",INDIRECT("'"&amp;I8735&amp;"'!"&amp;J8735),"")</f>
        <v>0</v>
      </c>
      <c r="I8735" s="1510" t="s">
        <v>7556</v>
      </c>
      <c r="J8735" s="1506" t="s">
        <v>5113</v>
      </c>
      <c r="K8735" s="4"/>
    </row>
    <row r="8736" spans="1:11" ht="15">
      <c r="A8736">
        <v>8677</v>
      </c>
      <c r="B8736" s="21">
        <f>'CARES CRRSA ARP 28-35'!F43</f>
        <v>0</v>
      </c>
      <c r="D8736" s="4" t="s">
        <v>1597</v>
      </c>
      <c r="F8736" s="4"/>
      <c r="G8736" s="1" t="b">
        <f t="shared" ref="G8736:G8799" ca="1" si="145">H8736=B8736</f>
        <v>1</v>
      </c>
      <c r="H8736" s="1505" cm="1">
        <f t="array" aca="1" ref="H8736" ca="1">IF(I8736&lt;&gt;"",INDIRECT("'"&amp;I8736&amp;"'!"&amp;J8736),"")</f>
        <v>0</v>
      </c>
      <c r="I8736" s="1510" t="s">
        <v>7556</v>
      </c>
      <c r="J8736" s="1506" t="s">
        <v>5114</v>
      </c>
      <c r="K8736" s="4"/>
    </row>
    <row r="8737" spans="1:11" ht="15">
      <c r="A8737">
        <v>8678</v>
      </c>
      <c r="B8737" s="21">
        <f>'CARES CRRSA ARP 28-35'!G12</f>
        <v>0</v>
      </c>
      <c r="D8737" s="4" t="s">
        <v>1597</v>
      </c>
      <c r="F8737" s="4"/>
      <c r="G8737" s="1" t="b">
        <f t="shared" ca="1" si="145"/>
        <v>1</v>
      </c>
      <c r="H8737" s="1505" cm="1">
        <f t="array" aca="1" ref="H8737" ca="1">IF(I8737&lt;&gt;"",INDIRECT("'"&amp;I8737&amp;"'!"&amp;J8737),"")</f>
        <v>0</v>
      </c>
      <c r="I8737" s="1510" t="s">
        <v>7556</v>
      </c>
      <c r="J8737" s="1506" t="s">
        <v>4957</v>
      </c>
      <c r="K8737" s="4"/>
    </row>
    <row r="8738" spans="1:11" ht="15">
      <c r="A8738">
        <v>8679</v>
      </c>
      <c r="B8738" s="21">
        <f>'CARES CRRSA ARP 28-35'!G13</f>
        <v>0</v>
      </c>
      <c r="D8738" s="4" t="s">
        <v>1597</v>
      </c>
      <c r="F8738" s="4"/>
      <c r="G8738" s="1" t="b">
        <f t="shared" ca="1" si="145"/>
        <v>1</v>
      </c>
      <c r="H8738" s="1505" cm="1">
        <f t="array" aca="1" ref="H8738" ca="1">IF(I8738&lt;&gt;"",INDIRECT("'"&amp;I8738&amp;"'!"&amp;J8738),"")</f>
        <v>0</v>
      </c>
      <c r="I8738" s="1510" t="s">
        <v>7556</v>
      </c>
      <c r="J8738" s="1506" t="s">
        <v>4958</v>
      </c>
      <c r="K8738" s="4"/>
    </row>
    <row r="8739" spans="1:11" ht="15">
      <c r="A8739">
        <v>8680</v>
      </c>
      <c r="B8739" s="21">
        <f>'CARES CRRSA ARP 28-35'!G15</f>
        <v>0</v>
      </c>
      <c r="D8739" s="4" t="s">
        <v>1597</v>
      </c>
      <c r="F8739" s="4"/>
      <c r="G8739" s="1" t="b">
        <f t="shared" ca="1" si="145"/>
        <v>1</v>
      </c>
      <c r="H8739" s="1505" cm="1">
        <f t="array" aca="1" ref="H8739" ca="1">IF(I8739&lt;&gt;"",INDIRECT("'"&amp;I8739&amp;"'!"&amp;J8739),"")</f>
        <v>0</v>
      </c>
      <c r="I8739" s="1510" t="s">
        <v>7556</v>
      </c>
      <c r="J8739" s="1506" t="s">
        <v>5146</v>
      </c>
      <c r="K8739" s="4"/>
    </row>
    <row r="8740" spans="1:11" ht="15">
      <c r="A8740" s="5">
        <v>8681</v>
      </c>
      <c r="D8740" s="4" t="s">
        <v>1597</v>
      </c>
      <c r="E8740" s="1" t="s">
        <v>1785</v>
      </c>
      <c r="F8740" s="4" t="s">
        <v>4914</v>
      </c>
      <c r="G8740" s="1" t="b">
        <f t="shared" ca="1" si="145"/>
        <v>1</v>
      </c>
      <c r="H8740" s="1505" t="str" cm="1">
        <f t="array" aca="1" ref="H8740" ca="1">IF(I8740&lt;&gt;"",INDIRECT("'"&amp;I8740&amp;"'!"&amp;J8740),"")</f>
        <v/>
      </c>
      <c r="I8740" s="1510"/>
      <c r="J8740" s="1506"/>
      <c r="K8740" s="4"/>
    </row>
    <row r="8741" spans="1:11" ht="15">
      <c r="A8741">
        <v>8682</v>
      </c>
      <c r="B8741" s="21">
        <f>'CARES CRRSA ARP 28-35'!G20</f>
        <v>0</v>
      </c>
      <c r="D8741" s="4" t="s">
        <v>1597</v>
      </c>
      <c r="F8741" s="4"/>
      <c r="G8741" s="1" t="b">
        <f t="shared" ca="1" si="145"/>
        <v>1</v>
      </c>
      <c r="H8741" s="1505" cm="1">
        <f t="array" aca="1" ref="H8741" ca="1">IF(I8741&lt;&gt;"",INDIRECT("'"&amp;I8741&amp;"'!"&amp;J8741),"")</f>
        <v>0</v>
      </c>
      <c r="I8741" s="1510" t="s">
        <v>7556</v>
      </c>
      <c r="J8741" s="1506" t="s">
        <v>5640</v>
      </c>
      <c r="K8741" s="4"/>
    </row>
    <row r="8742" spans="1:11" ht="15">
      <c r="A8742">
        <v>8683</v>
      </c>
      <c r="B8742" s="21">
        <f>'CARES CRRSA ARP 28-35'!G25</f>
        <v>0</v>
      </c>
      <c r="D8742" s="4" t="s">
        <v>1597</v>
      </c>
      <c r="F8742" s="4"/>
      <c r="G8742" s="1" t="b">
        <f t="shared" ca="1" si="145"/>
        <v>1</v>
      </c>
      <c r="H8742" s="1505" cm="1">
        <f t="array" aca="1" ref="H8742" ca="1">IF(I8742&lt;&gt;"",INDIRECT("'"&amp;I8742&amp;"'!"&amp;J8742),"")</f>
        <v>0</v>
      </c>
      <c r="I8742" s="1510" t="s">
        <v>7556</v>
      </c>
      <c r="J8742" s="1506" t="s">
        <v>6297</v>
      </c>
      <c r="K8742" s="4"/>
    </row>
    <row r="8743" spans="1:11" ht="15">
      <c r="A8743" s="5">
        <v>8684</v>
      </c>
      <c r="D8743" s="4" t="s">
        <v>1597</v>
      </c>
      <c r="E8743" s="1" t="s">
        <v>1785</v>
      </c>
      <c r="F8743" s="4" t="s">
        <v>4914</v>
      </c>
      <c r="G8743" s="1" t="b">
        <f t="shared" ca="1" si="145"/>
        <v>1</v>
      </c>
      <c r="H8743" s="1505" t="str" cm="1">
        <f t="array" aca="1" ref="H8743" ca="1">IF(I8743&lt;&gt;"",INDIRECT("'"&amp;I8743&amp;"'!"&amp;J8743),"")</f>
        <v/>
      </c>
      <c r="I8743" s="1510"/>
      <c r="J8743" s="1506"/>
      <c r="K8743" s="4"/>
    </row>
    <row r="8744" spans="1:11" ht="15">
      <c r="A8744">
        <v>8685</v>
      </c>
      <c r="B8744" s="21">
        <f>'CARES CRRSA ARP 28-35'!G26</f>
        <v>0</v>
      </c>
      <c r="D8744" s="4" t="s">
        <v>1597</v>
      </c>
      <c r="F8744" s="4"/>
      <c r="G8744" s="1" t="b">
        <f t="shared" ca="1" si="145"/>
        <v>1</v>
      </c>
      <c r="H8744" s="1505" cm="1">
        <f t="array" aca="1" ref="H8744" ca="1">IF(I8744&lt;&gt;"",INDIRECT("'"&amp;I8744&amp;"'!"&amp;J8744),"")</f>
        <v>0</v>
      </c>
      <c r="I8744" s="1510" t="s">
        <v>7556</v>
      </c>
      <c r="J8744" s="1506" t="s">
        <v>5812</v>
      </c>
      <c r="K8744" s="4"/>
    </row>
    <row r="8745" spans="1:11" ht="15">
      <c r="A8745">
        <v>8686</v>
      </c>
      <c r="B8745" s="21">
        <f>'CARES CRRSA ARP 28-35'!G27</f>
        <v>0</v>
      </c>
      <c r="D8745" s="4" t="s">
        <v>1597</v>
      </c>
      <c r="F8745" s="4"/>
      <c r="G8745" s="1" t="b">
        <f t="shared" ca="1" si="145"/>
        <v>1</v>
      </c>
      <c r="H8745" s="1505" cm="1">
        <f t="array" aca="1" ref="H8745" ca="1">IF(I8745&lt;&gt;"",INDIRECT("'"&amp;I8745&amp;"'!"&amp;J8745),"")</f>
        <v>0</v>
      </c>
      <c r="I8745" s="1510" t="s">
        <v>7556</v>
      </c>
      <c r="J8745" s="1506" t="s">
        <v>6303</v>
      </c>
      <c r="K8745" s="4"/>
    </row>
    <row r="8746" spans="1:11" ht="15">
      <c r="A8746" s="5">
        <v>8687</v>
      </c>
      <c r="D8746" s="4" t="s">
        <v>1597</v>
      </c>
      <c r="E8746" s="1" t="s">
        <v>1785</v>
      </c>
      <c r="F8746" s="4" t="s">
        <v>4914</v>
      </c>
      <c r="G8746" s="1" t="b">
        <f t="shared" ca="1" si="145"/>
        <v>1</v>
      </c>
      <c r="H8746" s="1505" t="str" cm="1">
        <f t="array" aca="1" ref="H8746" ca="1">IF(I8746&lt;&gt;"",INDIRECT("'"&amp;I8746&amp;"'!"&amp;J8746),"")</f>
        <v/>
      </c>
      <c r="I8746" s="1510"/>
      <c r="J8746" s="1506"/>
      <c r="K8746" s="4"/>
    </row>
    <row r="8747" spans="1:11" ht="15">
      <c r="A8747">
        <v>8688</v>
      </c>
      <c r="B8747" s="21">
        <f>'CARES CRRSA ARP 28-35'!G38</f>
        <v>0</v>
      </c>
      <c r="D8747" s="4" t="s">
        <v>1597</v>
      </c>
      <c r="F8747" s="4"/>
      <c r="G8747" s="1" t="b">
        <f t="shared" ca="1" si="145"/>
        <v>1</v>
      </c>
      <c r="H8747" s="1505" cm="1">
        <f t="array" aca="1" ref="H8747" ca="1">IF(I8747&lt;&gt;"",INDIRECT("'"&amp;I8747&amp;"'!"&amp;J8747),"")</f>
        <v>0</v>
      </c>
      <c r="I8747" s="1510" t="s">
        <v>7556</v>
      </c>
      <c r="J8747" s="1506" t="s">
        <v>5147</v>
      </c>
      <c r="K8747" s="4"/>
    </row>
    <row r="8748" spans="1:11" ht="15">
      <c r="A8748">
        <v>8689</v>
      </c>
      <c r="B8748" s="21">
        <f>'CARES CRRSA ARP 28-35'!G39</f>
        <v>0</v>
      </c>
      <c r="D8748" s="4" t="s">
        <v>1597</v>
      </c>
      <c r="F8748" s="4"/>
      <c r="G8748" s="1" t="b">
        <f t="shared" ca="1" si="145"/>
        <v>1</v>
      </c>
      <c r="H8748" s="1505" cm="1">
        <f t="array" aca="1" ref="H8748" ca="1">IF(I8748&lt;&gt;"",INDIRECT("'"&amp;I8748&amp;"'!"&amp;J8748),"")</f>
        <v>0</v>
      </c>
      <c r="I8748" s="1510" t="s">
        <v>7556</v>
      </c>
      <c r="J8748" s="1506" t="s">
        <v>4962</v>
      </c>
      <c r="K8748" s="4"/>
    </row>
    <row r="8749" spans="1:11" ht="15">
      <c r="A8749">
        <v>8690</v>
      </c>
      <c r="B8749" s="21">
        <f>'CARES CRRSA ARP 28-35'!G41</f>
        <v>0</v>
      </c>
      <c r="D8749" s="4" t="s">
        <v>1597</v>
      </c>
      <c r="F8749" s="4"/>
      <c r="G8749" s="1" t="b">
        <f t="shared" ca="1" si="145"/>
        <v>1</v>
      </c>
      <c r="H8749" s="1505" cm="1">
        <f t="array" aca="1" ref="H8749" ca="1">IF(I8749&lt;&gt;"",INDIRECT("'"&amp;I8749&amp;"'!"&amp;J8749),"")</f>
        <v>0</v>
      </c>
      <c r="I8749" s="1510" t="s">
        <v>7556</v>
      </c>
      <c r="J8749" s="1506" t="s">
        <v>4963</v>
      </c>
      <c r="K8749" s="4"/>
    </row>
    <row r="8750" spans="1:11" ht="15">
      <c r="A8750">
        <v>8691</v>
      </c>
      <c r="B8750" s="21">
        <f>'CARES CRRSA ARP 28-35'!G42</f>
        <v>0</v>
      </c>
      <c r="D8750" s="4" t="s">
        <v>1597</v>
      </c>
      <c r="F8750" s="4"/>
      <c r="G8750" s="1" t="b">
        <f t="shared" ca="1" si="145"/>
        <v>1</v>
      </c>
      <c r="H8750" s="1505" cm="1">
        <f t="array" aca="1" ref="H8750" ca="1">IF(I8750&lt;&gt;"",INDIRECT("'"&amp;I8750&amp;"'!"&amp;J8750),"")</f>
        <v>0</v>
      </c>
      <c r="I8750" s="1510" t="s">
        <v>7556</v>
      </c>
      <c r="J8750" s="1506" t="s">
        <v>5149</v>
      </c>
      <c r="K8750" s="4"/>
    </row>
    <row r="8751" spans="1:11" ht="15">
      <c r="A8751">
        <v>8692</v>
      </c>
      <c r="B8751" s="21">
        <f>'CARES CRRSA ARP 28-35'!G43</f>
        <v>0</v>
      </c>
      <c r="D8751" s="4" t="s">
        <v>1597</v>
      </c>
      <c r="F8751" s="4"/>
      <c r="G8751" s="1" t="b">
        <f t="shared" ca="1" si="145"/>
        <v>1</v>
      </c>
      <c r="H8751" s="1505" cm="1">
        <f t="array" aca="1" ref="H8751" ca="1">IF(I8751&lt;&gt;"",INDIRECT("'"&amp;I8751&amp;"'!"&amp;J8751),"")</f>
        <v>0</v>
      </c>
      <c r="I8751" s="1510" t="s">
        <v>7556</v>
      </c>
      <c r="J8751" s="1506" t="s">
        <v>5150</v>
      </c>
      <c r="K8751" s="4"/>
    </row>
    <row r="8752" spans="1:11" ht="15">
      <c r="A8752">
        <v>8693</v>
      </c>
      <c r="B8752" s="21">
        <f>'CARES CRRSA ARP 28-35'!H12</f>
        <v>0</v>
      </c>
      <c r="D8752" s="4" t="s">
        <v>1597</v>
      </c>
      <c r="F8752" s="4"/>
      <c r="G8752" s="1" t="b">
        <f t="shared" ca="1" si="145"/>
        <v>1</v>
      </c>
      <c r="H8752" s="1505" cm="1">
        <f t="array" aca="1" ref="H8752" ca="1">IF(I8752&lt;&gt;"",INDIRECT("'"&amp;I8752&amp;"'!"&amp;J8752),"")</f>
        <v>0</v>
      </c>
      <c r="I8752" s="1510" t="s">
        <v>7556</v>
      </c>
      <c r="J8752" s="1506" t="s">
        <v>4966</v>
      </c>
      <c r="K8752" s="4"/>
    </row>
    <row r="8753" spans="1:11" ht="15">
      <c r="A8753">
        <v>8694</v>
      </c>
      <c r="B8753" s="21">
        <f>'CARES CRRSA ARP 28-35'!H13</f>
        <v>0</v>
      </c>
      <c r="D8753" s="4" t="s">
        <v>1597</v>
      </c>
      <c r="F8753" s="4"/>
      <c r="G8753" s="1" t="b">
        <f t="shared" ca="1" si="145"/>
        <v>1</v>
      </c>
      <c r="H8753" s="1505" cm="1">
        <f t="array" aca="1" ref="H8753" ca="1">IF(I8753&lt;&gt;"",INDIRECT("'"&amp;I8753&amp;"'!"&amp;J8753),"")</f>
        <v>0</v>
      </c>
      <c r="I8753" s="1510" t="s">
        <v>7556</v>
      </c>
      <c r="J8753" s="1506" t="s">
        <v>4967</v>
      </c>
      <c r="K8753" s="4"/>
    </row>
    <row r="8754" spans="1:11" ht="15">
      <c r="A8754">
        <v>8695</v>
      </c>
      <c r="B8754" s="21">
        <f>'CARES CRRSA ARP 28-35'!H15</f>
        <v>0</v>
      </c>
      <c r="D8754" s="4" t="s">
        <v>1597</v>
      </c>
      <c r="F8754" s="4"/>
      <c r="G8754" s="1" t="b">
        <f t="shared" ca="1" si="145"/>
        <v>1</v>
      </c>
      <c r="H8754" s="1505" cm="1">
        <f t="array" aca="1" ref="H8754" ca="1">IF(I8754&lt;&gt;"",INDIRECT("'"&amp;I8754&amp;"'!"&amp;J8754),"")</f>
        <v>0</v>
      </c>
      <c r="I8754" s="1510" t="s">
        <v>7556</v>
      </c>
      <c r="J8754" s="1506" t="s">
        <v>5182</v>
      </c>
      <c r="K8754" s="4"/>
    </row>
    <row r="8755" spans="1:11" ht="15">
      <c r="A8755" s="5">
        <v>8696</v>
      </c>
      <c r="D8755" s="4" t="s">
        <v>1597</v>
      </c>
      <c r="E8755" s="1" t="s">
        <v>1785</v>
      </c>
      <c r="F8755" s="4" t="s">
        <v>4914</v>
      </c>
      <c r="G8755" s="1" t="b">
        <f t="shared" ca="1" si="145"/>
        <v>1</v>
      </c>
      <c r="H8755" s="1505" t="str" cm="1">
        <f t="array" aca="1" ref="H8755" ca="1">IF(I8755&lt;&gt;"",INDIRECT("'"&amp;I8755&amp;"'!"&amp;J8755),"")</f>
        <v/>
      </c>
      <c r="I8755" s="1510"/>
      <c r="J8755" s="1506"/>
      <c r="K8755" s="4"/>
    </row>
    <row r="8756" spans="1:11" ht="15">
      <c r="A8756">
        <v>8697</v>
      </c>
      <c r="B8756" s="21">
        <f>'CARES CRRSA ARP 28-35'!H25</f>
        <v>0</v>
      </c>
      <c r="D8756" s="4" t="s">
        <v>1597</v>
      </c>
      <c r="F8756" s="4"/>
      <c r="G8756" s="1" t="b">
        <f t="shared" ca="1" si="145"/>
        <v>1</v>
      </c>
      <c r="H8756" s="1505" cm="1">
        <f t="array" aca="1" ref="H8756" ca="1">IF(I8756&lt;&gt;"",INDIRECT("'"&amp;I8756&amp;"'!"&amp;J8756),"")</f>
        <v>0</v>
      </c>
      <c r="I8756" s="1510" t="s">
        <v>7556</v>
      </c>
      <c r="J8756" s="1506" t="s">
        <v>6298</v>
      </c>
      <c r="K8756" s="4"/>
    </row>
    <row r="8757" spans="1:11" ht="15">
      <c r="A8757" s="5">
        <v>8698</v>
      </c>
      <c r="D8757" s="4" t="s">
        <v>1597</v>
      </c>
      <c r="E8757" s="1" t="s">
        <v>1785</v>
      </c>
      <c r="F8757" s="4" t="s">
        <v>4914</v>
      </c>
      <c r="G8757" s="1" t="b">
        <f t="shared" ca="1" si="145"/>
        <v>1</v>
      </c>
      <c r="H8757" s="1505" t="str" cm="1">
        <f t="array" aca="1" ref="H8757" ca="1">IF(I8757&lt;&gt;"",INDIRECT("'"&amp;I8757&amp;"'!"&amp;J8757),"")</f>
        <v/>
      </c>
      <c r="I8757" s="1510"/>
      <c r="J8757" s="1506"/>
      <c r="K8757" s="4"/>
    </row>
    <row r="8758" spans="1:11" ht="15">
      <c r="A8758">
        <v>8699</v>
      </c>
      <c r="B8758" s="21">
        <f>'CARES CRRSA ARP 28-35'!H26</f>
        <v>0</v>
      </c>
      <c r="D8758" s="4" t="s">
        <v>1597</v>
      </c>
      <c r="F8758" s="4"/>
      <c r="G8758" s="1" t="b">
        <f t="shared" ca="1" si="145"/>
        <v>1</v>
      </c>
      <c r="H8758" s="1505" cm="1">
        <f t="array" aca="1" ref="H8758" ca="1">IF(I8758&lt;&gt;"",INDIRECT("'"&amp;I8758&amp;"'!"&amp;J8758),"")</f>
        <v>0</v>
      </c>
      <c r="I8758" s="1510" t="s">
        <v>7556</v>
      </c>
      <c r="J8758" s="1506" t="s">
        <v>5813</v>
      </c>
      <c r="K8758" s="4"/>
    </row>
    <row r="8759" spans="1:11" ht="15">
      <c r="A8759">
        <v>8700</v>
      </c>
      <c r="B8759" s="21">
        <f>'CARES CRRSA ARP 28-35'!H27</f>
        <v>0</v>
      </c>
      <c r="D8759" s="4" t="s">
        <v>1597</v>
      </c>
      <c r="F8759" s="4"/>
      <c r="G8759" s="1" t="b">
        <f t="shared" ca="1" si="145"/>
        <v>1</v>
      </c>
      <c r="H8759" s="1505" cm="1">
        <f t="array" aca="1" ref="H8759" ca="1">IF(I8759&lt;&gt;"",INDIRECT("'"&amp;I8759&amp;"'!"&amp;J8759),"")</f>
        <v>0</v>
      </c>
      <c r="I8759" s="1510" t="s">
        <v>7556</v>
      </c>
      <c r="J8759" s="1506" t="s">
        <v>6304</v>
      </c>
      <c r="K8759" s="4"/>
    </row>
    <row r="8760" spans="1:11" ht="15">
      <c r="A8760" s="5">
        <v>8701</v>
      </c>
      <c r="D8760" s="4" t="s">
        <v>1597</v>
      </c>
      <c r="E8760" s="1" t="s">
        <v>1785</v>
      </c>
      <c r="F8760" s="4" t="s">
        <v>4914</v>
      </c>
      <c r="G8760" s="1" t="b">
        <f t="shared" ca="1" si="145"/>
        <v>1</v>
      </c>
      <c r="H8760" s="1505" t="str" cm="1">
        <f t="array" aca="1" ref="H8760" ca="1">IF(I8760&lt;&gt;"",INDIRECT("'"&amp;I8760&amp;"'!"&amp;J8760),"")</f>
        <v/>
      </c>
      <c r="I8760" s="1510"/>
      <c r="J8760" s="1506"/>
      <c r="K8760" s="4"/>
    </row>
    <row r="8761" spans="1:11" ht="15">
      <c r="A8761">
        <v>8702</v>
      </c>
      <c r="B8761" s="21">
        <f>'CARES CRRSA ARP 28-35'!H38</f>
        <v>0</v>
      </c>
      <c r="D8761" s="4" t="s">
        <v>1597</v>
      </c>
      <c r="F8761" s="4"/>
      <c r="G8761" s="1" t="b">
        <f t="shared" ca="1" si="145"/>
        <v>1</v>
      </c>
      <c r="H8761" s="1505" cm="1">
        <f t="array" aca="1" ref="H8761" ca="1">IF(I8761&lt;&gt;"",INDIRECT("'"&amp;I8761&amp;"'!"&amp;J8761),"")</f>
        <v>0</v>
      </c>
      <c r="I8761" s="1510" t="s">
        <v>7556</v>
      </c>
      <c r="J8761" s="1506" t="s">
        <v>5183</v>
      </c>
      <c r="K8761" s="4"/>
    </row>
    <row r="8762" spans="1:11" ht="15">
      <c r="A8762">
        <v>8703</v>
      </c>
      <c r="B8762" s="21">
        <f>'CARES CRRSA ARP 28-35'!H39</f>
        <v>0</v>
      </c>
      <c r="D8762" s="4" t="s">
        <v>1597</v>
      </c>
      <c r="F8762" s="4"/>
      <c r="G8762" s="1" t="b">
        <f t="shared" ca="1" si="145"/>
        <v>1</v>
      </c>
      <c r="H8762" s="1505" cm="1">
        <f t="array" aca="1" ref="H8762" ca="1">IF(I8762&lt;&gt;"",INDIRECT("'"&amp;I8762&amp;"'!"&amp;J8762),"")</f>
        <v>0</v>
      </c>
      <c r="I8762" s="1510" t="s">
        <v>7556</v>
      </c>
      <c r="J8762" s="1506" t="s">
        <v>4971</v>
      </c>
      <c r="K8762" s="4"/>
    </row>
    <row r="8763" spans="1:11" ht="15">
      <c r="A8763">
        <v>8704</v>
      </c>
      <c r="B8763" s="21">
        <f>'CARES CRRSA ARP 28-35'!H41</f>
        <v>0</v>
      </c>
      <c r="D8763" s="4" t="s">
        <v>1597</v>
      </c>
      <c r="F8763" s="4"/>
      <c r="G8763" s="1" t="b">
        <f t="shared" ca="1" si="145"/>
        <v>1</v>
      </c>
      <c r="H8763" s="1505" cm="1">
        <f t="array" aca="1" ref="H8763" ca="1">IF(I8763&lt;&gt;"",INDIRECT("'"&amp;I8763&amp;"'!"&amp;J8763),"")</f>
        <v>0</v>
      </c>
      <c r="I8763" s="1510" t="s">
        <v>7556</v>
      </c>
      <c r="J8763" s="1506" t="s">
        <v>4972</v>
      </c>
      <c r="K8763" s="4"/>
    </row>
    <row r="8764" spans="1:11" ht="15">
      <c r="A8764">
        <v>8705</v>
      </c>
      <c r="B8764" s="21">
        <f>'CARES CRRSA ARP 28-35'!H42</f>
        <v>0</v>
      </c>
      <c r="D8764" s="4" t="s">
        <v>1597</v>
      </c>
      <c r="F8764" s="4"/>
      <c r="G8764" s="1" t="b">
        <f t="shared" ca="1" si="145"/>
        <v>1</v>
      </c>
      <c r="H8764" s="1505" cm="1">
        <f t="array" aca="1" ref="H8764" ca="1">IF(I8764&lt;&gt;"",INDIRECT("'"&amp;I8764&amp;"'!"&amp;J8764),"")</f>
        <v>0</v>
      </c>
      <c r="I8764" s="1510" t="s">
        <v>7556</v>
      </c>
      <c r="J8764" s="1506" t="s">
        <v>5185</v>
      </c>
      <c r="K8764" s="4"/>
    </row>
    <row r="8765" spans="1:11" ht="15">
      <c r="A8765">
        <v>8706</v>
      </c>
      <c r="B8765" s="21">
        <f>'CARES CRRSA ARP 28-35'!H43</f>
        <v>0</v>
      </c>
      <c r="D8765" s="4" t="s">
        <v>1597</v>
      </c>
      <c r="F8765" s="4"/>
      <c r="G8765" s="1" t="b">
        <f t="shared" ca="1" si="145"/>
        <v>1</v>
      </c>
      <c r="H8765" s="1505" cm="1">
        <f t="array" aca="1" ref="H8765" ca="1">IF(I8765&lt;&gt;"",INDIRECT("'"&amp;I8765&amp;"'!"&amp;J8765),"")</f>
        <v>0</v>
      </c>
      <c r="I8765" s="1510" t="s">
        <v>7556</v>
      </c>
      <c r="J8765" s="1506" t="s">
        <v>5186</v>
      </c>
      <c r="K8765" s="4"/>
    </row>
    <row r="8766" spans="1:11" ht="15">
      <c r="A8766">
        <v>8707</v>
      </c>
      <c r="B8766" s="21">
        <f>'CARES CRRSA ARP 28-35'!K12</f>
        <v>0</v>
      </c>
      <c r="D8766" s="4" t="s">
        <v>1597</v>
      </c>
      <c r="F8766" s="4"/>
      <c r="G8766" s="1" t="b">
        <f t="shared" ca="1" si="145"/>
        <v>1</v>
      </c>
      <c r="H8766" s="1505" cm="1">
        <f t="array" aca="1" ref="H8766" ca="1">IF(I8766&lt;&gt;"",INDIRECT("'"&amp;I8766&amp;"'!"&amp;J8766),"")</f>
        <v>0</v>
      </c>
      <c r="I8766" s="1510" t="s">
        <v>7556</v>
      </c>
      <c r="J8766" s="1506" t="s">
        <v>5223</v>
      </c>
      <c r="K8766" s="4"/>
    </row>
    <row r="8767" spans="1:11" ht="15">
      <c r="A8767">
        <v>8708</v>
      </c>
      <c r="B8767" s="21">
        <f>'CARES CRRSA ARP 28-35'!K13</f>
        <v>0</v>
      </c>
      <c r="D8767" s="4" t="s">
        <v>1597</v>
      </c>
      <c r="F8767" s="4"/>
      <c r="G8767" s="1" t="b">
        <f t="shared" ca="1" si="145"/>
        <v>1</v>
      </c>
      <c r="H8767" s="1505" cm="1">
        <f t="array" aca="1" ref="H8767" ca="1">IF(I8767&lt;&gt;"",INDIRECT("'"&amp;I8767&amp;"'!"&amp;J8767),"")</f>
        <v>0</v>
      </c>
      <c r="I8767" s="1510" t="s">
        <v>7556</v>
      </c>
      <c r="J8767" s="1506" t="s">
        <v>5224</v>
      </c>
      <c r="K8767" s="4"/>
    </row>
    <row r="8768" spans="1:11" ht="15">
      <c r="A8768">
        <v>8709</v>
      </c>
      <c r="B8768" s="21">
        <f>'CARES CRRSA ARP 28-35'!K15</f>
        <v>0</v>
      </c>
      <c r="D8768" s="4" t="s">
        <v>1597</v>
      </c>
      <c r="F8768" s="4"/>
      <c r="G8768" s="1" t="b">
        <f t="shared" ca="1" si="145"/>
        <v>1</v>
      </c>
      <c r="H8768" s="1505" cm="1">
        <f t="array" aca="1" ref="H8768" ca="1">IF(I8768&lt;&gt;"",INDIRECT("'"&amp;I8768&amp;"'!"&amp;J8768),"")</f>
        <v>0</v>
      </c>
      <c r="I8768" s="1510" t="s">
        <v>7556</v>
      </c>
      <c r="J8768" s="1506" t="s">
        <v>5226</v>
      </c>
      <c r="K8768" s="4"/>
    </row>
    <row r="8769" spans="1:11" ht="15">
      <c r="A8769" s="5">
        <v>8710</v>
      </c>
      <c r="D8769" s="4" t="s">
        <v>1597</v>
      </c>
      <c r="E8769" s="1" t="s">
        <v>1785</v>
      </c>
      <c r="F8769" s="4" t="s">
        <v>4914</v>
      </c>
      <c r="G8769" s="1" t="b">
        <f t="shared" ca="1" si="145"/>
        <v>1</v>
      </c>
      <c r="H8769" s="1505" t="str" cm="1">
        <f t="array" aca="1" ref="H8769" ca="1">IF(I8769&lt;&gt;"",INDIRECT("'"&amp;I8769&amp;"'!"&amp;J8769),"")</f>
        <v/>
      </c>
      <c r="I8769" s="1510"/>
      <c r="J8769" s="1506"/>
      <c r="K8769" s="4"/>
    </row>
    <row r="8770" spans="1:11" ht="15">
      <c r="A8770">
        <v>8711</v>
      </c>
      <c r="B8770" s="21">
        <f>'CARES CRRSA ARP 28-35'!K25</f>
        <v>0</v>
      </c>
      <c r="D8770" s="4" t="s">
        <v>1597</v>
      </c>
      <c r="F8770" s="4"/>
      <c r="G8770" s="1" t="b">
        <f t="shared" ca="1" si="145"/>
        <v>1</v>
      </c>
      <c r="H8770" s="1505" cm="1">
        <f t="array" aca="1" ref="H8770" ca="1">IF(I8770&lt;&gt;"",INDIRECT("'"&amp;I8770&amp;"'!"&amp;J8770),"")</f>
        <v>0</v>
      </c>
      <c r="I8770" s="1510" t="s">
        <v>7556</v>
      </c>
      <c r="J8770" s="1506" t="s">
        <v>6300</v>
      </c>
      <c r="K8770" s="4"/>
    </row>
    <row r="8771" spans="1:11" ht="15">
      <c r="A8771" s="5">
        <v>8712</v>
      </c>
      <c r="D8771" s="4" t="s">
        <v>1597</v>
      </c>
      <c r="E8771" s="1" t="s">
        <v>1785</v>
      </c>
      <c r="F8771" s="4" t="s">
        <v>4914</v>
      </c>
      <c r="G8771" s="1" t="b">
        <f t="shared" ca="1" si="145"/>
        <v>1</v>
      </c>
      <c r="H8771" s="1505" t="str" cm="1">
        <f t="array" aca="1" ref="H8771" ca="1">IF(I8771&lt;&gt;"",INDIRECT("'"&amp;I8771&amp;"'!"&amp;J8771),"")</f>
        <v/>
      </c>
      <c r="I8771" s="1510"/>
      <c r="J8771" s="1506"/>
      <c r="K8771" s="4"/>
    </row>
    <row r="8772" spans="1:11" ht="15">
      <c r="A8772">
        <v>8713</v>
      </c>
      <c r="B8772" s="21">
        <f>'CARES CRRSA ARP 28-35'!K26</f>
        <v>0</v>
      </c>
      <c r="D8772" s="4" t="s">
        <v>1597</v>
      </c>
      <c r="F8772" s="4"/>
      <c r="G8772" s="1" t="b">
        <f t="shared" ca="1" si="145"/>
        <v>1</v>
      </c>
      <c r="H8772" s="1505" cm="1">
        <f t="array" aca="1" ref="H8772" ca="1">IF(I8772&lt;&gt;"",INDIRECT("'"&amp;I8772&amp;"'!"&amp;J8772),"")</f>
        <v>0</v>
      </c>
      <c r="I8772" s="1510" t="s">
        <v>7556</v>
      </c>
      <c r="J8772" s="1506" t="s">
        <v>5825</v>
      </c>
      <c r="K8772" s="4"/>
    </row>
    <row r="8773" spans="1:11" ht="15">
      <c r="A8773">
        <v>8714</v>
      </c>
      <c r="B8773" s="21">
        <f>'CARES CRRSA ARP 28-35'!K27</f>
        <v>0</v>
      </c>
      <c r="D8773" s="4" t="s">
        <v>1597</v>
      </c>
      <c r="F8773" s="4"/>
      <c r="G8773" s="1" t="b">
        <f t="shared" ca="1" si="145"/>
        <v>1</v>
      </c>
      <c r="H8773" s="1505" cm="1">
        <f t="array" aca="1" ref="H8773" ca="1">IF(I8773&lt;&gt;"",INDIRECT("'"&amp;I8773&amp;"'!"&amp;J8773),"")</f>
        <v>0</v>
      </c>
      <c r="I8773" s="1510" t="s">
        <v>7556</v>
      </c>
      <c r="J8773" s="1506" t="s">
        <v>6307</v>
      </c>
      <c r="K8773" s="4"/>
    </row>
    <row r="8774" spans="1:11" ht="15">
      <c r="A8774" s="5">
        <v>8715</v>
      </c>
      <c r="D8774" s="4" t="s">
        <v>1597</v>
      </c>
      <c r="E8774" s="1" t="s">
        <v>1785</v>
      </c>
      <c r="F8774" s="4" t="s">
        <v>4914</v>
      </c>
      <c r="G8774" s="1" t="b">
        <f t="shared" ca="1" si="145"/>
        <v>1</v>
      </c>
      <c r="H8774" s="1505" t="str" cm="1">
        <f t="array" aca="1" ref="H8774" ca="1">IF(I8774&lt;&gt;"",INDIRECT("'"&amp;I8774&amp;"'!"&amp;J8774),"")</f>
        <v/>
      </c>
      <c r="I8774" s="1510"/>
      <c r="J8774" s="1506"/>
      <c r="K8774" s="4"/>
    </row>
    <row r="8775" spans="1:11" ht="15">
      <c r="A8775">
        <v>8716</v>
      </c>
      <c r="B8775" s="21">
        <f>'CARES CRRSA ARP 28-35'!K38</f>
        <v>0</v>
      </c>
      <c r="D8775" s="4" t="s">
        <v>1597</v>
      </c>
      <c r="F8775" s="4"/>
      <c r="G8775" s="1" t="b">
        <f t="shared" ca="1" si="145"/>
        <v>1</v>
      </c>
      <c r="H8775" s="1505" cm="1">
        <f t="array" aca="1" ref="H8775" ca="1">IF(I8775&lt;&gt;"",INDIRECT("'"&amp;I8775&amp;"'!"&amp;J8775),"")</f>
        <v>0</v>
      </c>
      <c r="I8775" s="1510" t="s">
        <v>7556</v>
      </c>
      <c r="J8775" s="1506" t="s">
        <v>5228</v>
      </c>
      <c r="K8775" s="4"/>
    </row>
    <row r="8776" spans="1:11" ht="15">
      <c r="A8776">
        <v>8717</v>
      </c>
      <c r="B8776" s="21">
        <f>'CARES CRRSA ARP 28-35'!K39</f>
        <v>0</v>
      </c>
      <c r="D8776" s="4" t="s">
        <v>1597</v>
      </c>
      <c r="F8776" s="4"/>
      <c r="G8776" s="1" t="b">
        <f t="shared" ca="1" si="145"/>
        <v>1</v>
      </c>
      <c r="H8776" s="1505" cm="1">
        <f t="array" aca="1" ref="H8776" ca="1">IF(I8776&lt;&gt;"",INDIRECT("'"&amp;I8776&amp;"'!"&amp;J8776),"")</f>
        <v>0</v>
      </c>
      <c r="I8776" s="1510" t="s">
        <v>7556</v>
      </c>
      <c r="J8776" s="1506" t="s">
        <v>5229</v>
      </c>
      <c r="K8776" s="4"/>
    </row>
    <row r="8777" spans="1:11" ht="15">
      <c r="A8777">
        <v>8718</v>
      </c>
      <c r="B8777" s="21">
        <f>'CARES CRRSA ARP 28-35'!K41</f>
        <v>0</v>
      </c>
      <c r="D8777" s="4" t="s">
        <v>1597</v>
      </c>
      <c r="F8777" s="4"/>
      <c r="G8777" s="1" t="b">
        <f t="shared" ca="1" si="145"/>
        <v>1</v>
      </c>
      <c r="H8777" s="1505" cm="1">
        <f t="array" aca="1" ref="H8777" ca="1">IF(I8777&lt;&gt;"",INDIRECT("'"&amp;I8777&amp;"'!"&amp;J8777),"")</f>
        <v>0</v>
      </c>
      <c r="I8777" s="1510" t="s">
        <v>7556</v>
      </c>
      <c r="J8777" s="1506" t="s">
        <v>5231</v>
      </c>
      <c r="K8777" s="4"/>
    </row>
    <row r="8778" spans="1:11" ht="15">
      <c r="A8778">
        <v>8719</v>
      </c>
      <c r="B8778" s="21">
        <f>'CARES CRRSA ARP 28-35'!K42</f>
        <v>0</v>
      </c>
      <c r="D8778" s="4" t="s">
        <v>1597</v>
      </c>
      <c r="F8778" s="4"/>
      <c r="G8778" s="1" t="b">
        <f t="shared" ca="1" si="145"/>
        <v>1</v>
      </c>
      <c r="H8778" s="1505" cm="1">
        <f t="array" aca="1" ref="H8778" ca="1">IF(I8778&lt;&gt;"",INDIRECT("'"&amp;I8778&amp;"'!"&amp;J8778),"")</f>
        <v>0</v>
      </c>
      <c r="I8778" s="1510" t="s">
        <v>7556</v>
      </c>
      <c r="J8778" s="1506" t="s">
        <v>5232</v>
      </c>
      <c r="K8778" s="4"/>
    </row>
    <row r="8779" spans="1:11" ht="15">
      <c r="A8779">
        <v>8720</v>
      </c>
      <c r="B8779" s="21">
        <f>'CARES CRRSA ARP 28-35'!K43</f>
        <v>0</v>
      </c>
      <c r="D8779" s="4" t="s">
        <v>1597</v>
      </c>
      <c r="F8779" s="4"/>
      <c r="G8779" s="1" t="b">
        <f t="shared" ca="1" si="145"/>
        <v>1</v>
      </c>
      <c r="H8779" s="1505" cm="1">
        <f t="array" aca="1" ref="H8779" ca="1">IF(I8779&lt;&gt;"",INDIRECT("'"&amp;I8779&amp;"'!"&amp;J8779),"")</f>
        <v>0</v>
      </c>
      <c r="I8779" s="1510" t="s">
        <v>7556</v>
      </c>
      <c r="J8779" s="1506" t="s">
        <v>5233</v>
      </c>
      <c r="K8779" s="4"/>
    </row>
    <row r="8780" spans="1:11" ht="15">
      <c r="A8780">
        <v>8721</v>
      </c>
      <c r="B8780" s="21">
        <f>'CARES CRRSA ARP 28-35'!L12</f>
        <v>0</v>
      </c>
      <c r="D8780" s="4" t="s">
        <v>1597</v>
      </c>
      <c r="F8780" s="4"/>
      <c r="G8780" s="1" t="b">
        <f t="shared" ca="1" si="145"/>
        <v>1</v>
      </c>
      <c r="H8780" s="1505" cm="1">
        <f t="array" aca="1" ref="H8780" ca="1">IF(I8780&lt;&gt;"",INDIRECT("'"&amp;I8780&amp;"'!"&amp;J8780),"")</f>
        <v>0</v>
      </c>
      <c r="I8780" s="1510" t="s">
        <v>7556</v>
      </c>
      <c r="J8780" s="1506" t="s">
        <v>5620</v>
      </c>
      <c r="K8780" s="4"/>
    </row>
    <row r="8781" spans="1:11" ht="15">
      <c r="A8781">
        <v>8722</v>
      </c>
      <c r="B8781" s="21">
        <f>'CARES CRRSA ARP 28-35'!L13</f>
        <v>0</v>
      </c>
      <c r="D8781" s="4" t="s">
        <v>1597</v>
      </c>
      <c r="F8781" s="4"/>
      <c r="G8781" s="1" t="b">
        <f t="shared" ca="1" si="145"/>
        <v>1</v>
      </c>
      <c r="H8781" s="1505" cm="1">
        <f t="array" aca="1" ref="H8781" ca="1">IF(I8781&lt;&gt;"",INDIRECT("'"&amp;I8781&amp;"'!"&amp;J8781),"")</f>
        <v>0</v>
      </c>
      <c r="I8781" s="1510" t="s">
        <v>7556</v>
      </c>
      <c r="J8781" s="1506" t="s">
        <v>5621</v>
      </c>
      <c r="K8781" s="4"/>
    </row>
    <row r="8782" spans="1:11" ht="15">
      <c r="A8782">
        <v>8723</v>
      </c>
      <c r="B8782" s="21">
        <f>'CARES CRRSA ARP 28-35'!L15</f>
        <v>0</v>
      </c>
      <c r="D8782" s="4" t="s">
        <v>1597</v>
      </c>
      <c r="F8782" s="4"/>
      <c r="G8782" s="1" t="b">
        <f t="shared" ca="1" si="145"/>
        <v>1</v>
      </c>
      <c r="H8782" s="1505" cm="1">
        <f t="array" aca="1" ref="H8782" ca="1">IF(I8782&lt;&gt;"",INDIRECT("'"&amp;I8782&amp;"'!"&amp;J8782),"")</f>
        <v>0</v>
      </c>
      <c r="I8782" s="1510" t="s">
        <v>7556</v>
      </c>
      <c r="J8782" s="1506" t="s">
        <v>5803</v>
      </c>
      <c r="K8782" s="4"/>
    </row>
    <row r="8783" spans="1:11" ht="15">
      <c r="A8783" s="5">
        <v>8724</v>
      </c>
      <c r="D8783" s="4" t="s">
        <v>1597</v>
      </c>
      <c r="E8783" s="1" t="s">
        <v>1785</v>
      </c>
      <c r="F8783" s="4" t="s">
        <v>4914</v>
      </c>
      <c r="G8783" s="1" t="b">
        <f t="shared" ca="1" si="145"/>
        <v>1</v>
      </c>
      <c r="H8783" s="1505" t="str" cm="1">
        <f t="array" aca="1" ref="H8783" ca="1">IF(I8783&lt;&gt;"",INDIRECT("'"&amp;I8783&amp;"'!"&amp;J8783),"")</f>
        <v/>
      </c>
      <c r="I8783" s="1510"/>
      <c r="J8783" s="1506"/>
      <c r="K8783" s="4"/>
    </row>
    <row r="8784" spans="1:11" ht="15">
      <c r="A8784">
        <v>8725</v>
      </c>
      <c r="B8784" s="21">
        <f>'CARES CRRSA ARP 28-35'!L20</f>
        <v>0</v>
      </c>
      <c r="D8784" s="4" t="s">
        <v>1597</v>
      </c>
      <c r="F8784" s="4"/>
      <c r="G8784" s="1" t="b">
        <f t="shared" ca="1" si="145"/>
        <v>1</v>
      </c>
      <c r="H8784" s="1505" cm="1">
        <f t="array" aca="1" ref="H8784" ca="1">IF(I8784&lt;&gt;"",INDIRECT("'"&amp;I8784&amp;"'!"&amp;J8784),"")</f>
        <v>0</v>
      </c>
      <c r="I8784" s="1510" t="s">
        <v>7556</v>
      </c>
      <c r="J8784" s="1506" t="s">
        <v>7557</v>
      </c>
      <c r="K8784" s="4"/>
    </row>
    <row r="8785" spans="1:11" ht="15">
      <c r="A8785">
        <v>8726</v>
      </c>
      <c r="B8785" s="21">
        <f>'CARES CRRSA ARP 28-35'!L25</f>
        <v>0</v>
      </c>
      <c r="D8785" s="4" t="s">
        <v>1597</v>
      </c>
      <c r="F8785" s="4"/>
      <c r="G8785" s="1" t="b">
        <f t="shared" ca="1" si="145"/>
        <v>1</v>
      </c>
      <c r="H8785" s="1505" cm="1">
        <f t="array" aca="1" ref="H8785" ca="1">IF(I8785&lt;&gt;"",INDIRECT("'"&amp;I8785&amp;"'!"&amp;J8785),"")</f>
        <v>0</v>
      </c>
      <c r="I8785" s="1510" t="s">
        <v>7556</v>
      </c>
      <c r="J8785" s="1506" t="s">
        <v>7558</v>
      </c>
      <c r="K8785" s="4"/>
    </row>
    <row r="8786" spans="1:11" ht="15">
      <c r="A8786" s="5">
        <v>8727</v>
      </c>
      <c r="D8786" s="4" t="s">
        <v>1597</v>
      </c>
      <c r="E8786" s="1" t="s">
        <v>1785</v>
      </c>
      <c r="F8786" s="4" t="s">
        <v>4914</v>
      </c>
      <c r="G8786" s="1" t="b">
        <f t="shared" ca="1" si="145"/>
        <v>1</v>
      </c>
      <c r="H8786" s="1505" t="str" cm="1">
        <f t="array" aca="1" ref="H8786" ca="1">IF(I8786&lt;&gt;"",INDIRECT("'"&amp;I8786&amp;"'!"&amp;J8786),"")</f>
        <v/>
      </c>
      <c r="I8786" s="1510"/>
      <c r="J8786" s="1506"/>
      <c r="K8786" s="4"/>
    </row>
    <row r="8787" spans="1:11" ht="15">
      <c r="A8787">
        <v>8728</v>
      </c>
      <c r="B8787" s="21">
        <f>'CARES CRRSA ARP 28-35'!L26</f>
        <v>11524540</v>
      </c>
      <c r="D8787" s="4" t="s">
        <v>1597</v>
      </c>
      <c r="F8787" s="4"/>
      <c r="G8787" s="1" t="b">
        <f t="shared" ca="1" si="145"/>
        <v>1</v>
      </c>
      <c r="H8787" s="1505" cm="1">
        <f t="array" aca="1" ref="H8787" ca="1">IF(I8787&lt;&gt;"",INDIRECT("'"&amp;I8787&amp;"'!"&amp;J8787),"")</f>
        <v>11524540</v>
      </c>
      <c r="I8787" s="1510" t="s">
        <v>7556</v>
      </c>
      <c r="J8787" s="1506" t="s">
        <v>7559</v>
      </c>
      <c r="K8787" s="4"/>
    </row>
    <row r="8788" spans="1:11" ht="15">
      <c r="A8788">
        <v>8729</v>
      </c>
      <c r="B8788" s="21">
        <f>'CARES CRRSA ARP 28-35'!L27</f>
        <v>0</v>
      </c>
      <c r="D8788" s="4" t="s">
        <v>1597</v>
      </c>
      <c r="F8788" s="4"/>
      <c r="G8788" s="1" t="b">
        <f t="shared" ca="1" si="145"/>
        <v>1</v>
      </c>
      <c r="H8788" s="1505" cm="1">
        <f t="array" aca="1" ref="H8788" ca="1">IF(I8788&lt;&gt;"",INDIRECT("'"&amp;I8788&amp;"'!"&amp;J8788),"")</f>
        <v>0</v>
      </c>
      <c r="I8788" s="1510" t="s">
        <v>7556</v>
      </c>
      <c r="J8788" s="1506" t="s">
        <v>7560</v>
      </c>
      <c r="K8788" s="4"/>
    </row>
    <row r="8789" spans="1:11" ht="15">
      <c r="A8789" s="5">
        <v>8730</v>
      </c>
      <c r="D8789" s="4" t="s">
        <v>1597</v>
      </c>
      <c r="E8789" s="1" t="s">
        <v>1785</v>
      </c>
      <c r="F8789" s="4" t="s">
        <v>4914</v>
      </c>
      <c r="G8789" s="1" t="b">
        <f t="shared" ca="1" si="145"/>
        <v>1</v>
      </c>
      <c r="H8789" s="1505" t="str" cm="1">
        <f t="array" aca="1" ref="H8789" ca="1">IF(I8789&lt;&gt;"",INDIRECT("'"&amp;I8789&amp;"'!"&amp;J8789),"")</f>
        <v/>
      </c>
      <c r="I8789" s="1510"/>
      <c r="J8789" s="1506"/>
      <c r="K8789" s="4"/>
    </row>
    <row r="8790" spans="1:11" ht="15">
      <c r="A8790">
        <v>8731</v>
      </c>
      <c r="B8790" s="21">
        <f>'CARES CRRSA ARP 28-35'!L38</f>
        <v>2032062</v>
      </c>
      <c r="D8790" s="4" t="s">
        <v>1597</v>
      </c>
      <c r="F8790" s="4"/>
      <c r="G8790" s="1" t="b">
        <f t="shared" ca="1" si="145"/>
        <v>1</v>
      </c>
      <c r="H8790" s="1505" cm="1">
        <f t="array" aca="1" ref="H8790" ca="1">IF(I8790&lt;&gt;"",INDIRECT("'"&amp;I8790&amp;"'!"&amp;J8790),"")</f>
        <v>2032062</v>
      </c>
      <c r="I8790" s="1510" t="s">
        <v>7556</v>
      </c>
      <c r="J8790" s="1506" t="s">
        <v>5767</v>
      </c>
      <c r="K8790" s="4"/>
    </row>
    <row r="8791" spans="1:11" ht="15">
      <c r="A8791">
        <v>8732</v>
      </c>
      <c r="B8791" s="21">
        <f>'CARES CRRSA ARP 28-35'!L39</f>
        <v>63026585</v>
      </c>
      <c r="D8791" s="4" t="s">
        <v>1597</v>
      </c>
      <c r="F8791" s="4"/>
      <c r="G8791" s="1" t="b">
        <f t="shared" ca="1" si="145"/>
        <v>1</v>
      </c>
      <c r="H8791" s="1505" cm="1">
        <f t="array" aca="1" ref="H8791" ca="1">IF(I8791&lt;&gt;"",INDIRECT("'"&amp;I8791&amp;"'!"&amp;J8791),"")</f>
        <v>63026585</v>
      </c>
      <c r="I8791" s="1510" t="s">
        <v>7556</v>
      </c>
      <c r="J8791" s="1506" t="s">
        <v>5768</v>
      </c>
      <c r="K8791" s="4"/>
    </row>
    <row r="8792" spans="1:11" ht="15">
      <c r="A8792">
        <v>8733</v>
      </c>
      <c r="B8792" s="21">
        <f>'CARES CRRSA ARP 28-35'!L41</f>
        <v>63026585</v>
      </c>
      <c r="D8792" s="4" t="s">
        <v>1597</v>
      </c>
      <c r="F8792" s="4"/>
      <c r="G8792" s="1" t="b">
        <f t="shared" ca="1" si="145"/>
        <v>1</v>
      </c>
      <c r="H8792" s="1505" cm="1">
        <f t="array" aca="1" ref="H8792" ca="1">IF(I8792&lt;&gt;"",INDIRECT("'"&amp;I8792&amp;"'!"&amp;J8792),"")</f>
        <v>63026585</v>
      </c>
      <c r="I8792" s="1510" t="s">
        <v>7556</v>
      </c>
      <c r="J8792" s="1506" t="s">
        <v>5724</v>
      </c>
      <c r="K8792" s="4"/>
    </row>
    <row r="8793" spans="1:11" ht="15">
      <c r="A8793">
        <v>8734</v>
      </c>
      <c r="B8793" s="21">
        <f>'CARES CRRSA ARP 28-35'!L42</f>
        <v>63026585</v>
      </c>
      <c r="D8793" s="4" t="s">
        <v>1597</v>
      </c>
      <c r="F8793" s="4"/>
      <c r="G8793" s="1" t="b">
        <f t="shared" ca="1" si="145"/>
        <v>1</v>
      </c>
      <c r="H8793" s="1505" cm="1">
        <f t="array" aca="1" ref="H8793" ca="1">IF(I8793&lt;&gt;"",INDIRECT("'"&amp;I8793&amp;"'!"&amp;J8793),"")</f>
        <v>63026585</v>
      </c>
      <c r="I8793" s="1510" t="s">
        <v>7556</v>
      </c>
      <c r="J8793" s="1506" t="s">
        <v>7561</v>
      </c>
      <c r="K8793" s="4"/>
    </row>
    <row r="8794" spans="1:11" ht="15">
      <c r="A8794">
        <v>8735</v>
      </c>
      <c r="B8794" s="21">
        <f>'CARES CRRSA ARP 28-35'!L43</f>
        <v>0</v>
      </c>
      <c r="D8794" s="4" t="s">
        <v>1597</v>
      </c>
      <c r="F8794" s="4"/>
      <c r="G8794" s="1" t="b">
        <f t="shared" ca="1" si="145"/>
        <v>1</v>
      </c>
      <c r="H8794" s="1505" cm="1">
        <f t="array" aca="1" ref="H8794" ca="1">IF(I8794&lt;&gt;"",INDIRECT("'"&amp;I8794&amp;"'!"&amp;J8794),"")</f>
        <v>0</v>
      </c>
      <c r="I8794" s="1510" t="s">
        <v>7556</v>
      </c>
      <c r="J8794" s="1506" t="s">
        <v>7562</v>
      </c>
      <c r="K8794" s="4"/>
    </row>
    <row r="8795" spans="1:11" ht="15">
      <c r="A8795">
        <v>8736</v>
      </c>
      <c r="B8795" s="21">
        <f>'CARES CRRSA ARP 28-35'!F25</f>
        <v>0</v>
      </c>
      <c r="D8795" s="4" t="s">
        <v>1597</v>
      </c>
      <c r="F8795" s="4"/>
      <c r="G8795" s="1" t="b">
        <f t="shared" ca="1" si="145"/>
        <v>1</v>
      </c>
      <c r="H8795" s="1505" cm="1">
        <f t="array" aca="1" ref="H8795" ca="1">IF(I8795&lt;&gt;"",INDIRECT("'"&amp;I8795&amp;"'!"&amp;J8795),"")</f>
        <v>0</v>
      </c>
      <c r="I8795" s="1510" t="s">
        <v>7556</v>
      </c>
      <c r="J8795" s="1506" t="s">
        <v>5660</v>
      </c>
      <c r="K8795" s="4"/>
    </row>
    <row r="8796" spans="1:11" ht="15">
      <c r="A8796">
        <v>8737</v>
      </c>
      <c r="B8796" s="21">
        <f>'CARES CRRSA ARP 28-35'!H20</f>
        <v>0</v>
      </c>
      <c r="D8796" s="4" t="s">
        <v>1597</v>
      </c>
      <c r="F8796" s="4"/>
      <c r="G8796" s="1" t="b">
        <f t="shared" ca="1" si="145"/>
        <v>1</v>
      </c>
      <c r="H8796" s="1505" cm="1">
        <f t="array" aca="1" ref="H8796" ca="1">IF(I8796&lt;&gt;"",INDIRECT("'"&amp;I8796&amp;"'!"&amp;J8796),"")</f>
        <v>0</v>
      </c>
      <c r="I8796" s="1510" t="s">
        <v>7556</v>
      </c>
      <c r="J8796" s="1506" t="s">
        <v>5646</v>
      </c>
      <c r="K8796" s="4"/>
    </row>
    <row r="8797" spans="1:11" ht="15">
      <c r="A8797">
        <v>8738</v>
      </c>
      <c r="B8797" s="21">
        <f>'CARES CRRSA ARP 28-35'!K20</f>
        <v>0</v>
      </c>
      <c r="D8797" s="4" t="s">
        <v>1597</v>
      </c>
      <c r="F8797" s="4"/>
      <c r="G8797" s="1" t="b">
        <f t="shared" ca="1" si="145"/>
        <v>1</v>
      </c>
      <c r="H8797" s="1505" cm="1">
        <f t="array" aca="1" ref="H8797" ca="1">IF(I8797&lt;&gt;"",INDIRECT("'"&amp;I8797&amp;"'!"&amp;J8797),"")</f>
        <v>0</v>
      </c>
      <c r="I8797" s="1510" t="s">
        <v>7556</v>
      </c>
      <c r="J8797" s="1506" t="s">
        <v>5824</v>
      </c>
      <c r="K8797" s="4"/>
    </row>
    <row r="8798" spans="1:11" ht="15">
      <c r="A8798">
        <v>8739</v>
      </c>
      <c r="B8798" s="21">
        <f>'CARES CRRSA ARP 28-35'!D54</f>
        <v>0</v>
      </c>
      <c r="D8798" s="4" t="s">
        <v>1597</v>
      </c>
      <c r="F8798" s="4"/>
      <c r="G8798" s="1" t="b">
        <f t="shared" ca="1" si="145"/>
        <v>1</v>
      </c>
      <c r="H8798" s="1505" cm="1">
        <f t="array" aca="1" ref="H8798" ca="1">IF(I8798&lt;&gt;"",INDIRECT("'"&amp;I8798&amp;"'!"&amp;J8798),"")</f>
        <v>0</v>
      </c>
      <c r="I8798" s="1510" t="s">
        <v>7556</v>
      </c>
      <c r="J8798" s="1506" t="s">
        <v>6345</v>
      </c>
      <c r="K8798" s="4"/>
    </row>
    <row r="8799" spans="1:11" ht="15">
      <c r="A8799">
        <v>8740</v>
      </c>
      <c r="B8799" s="21">
        <f>'CARES CRRSA ARP 28-35'!E54</f>
        <v>0</v>
      </c>
      <c r="D8799" s="4" t="s">
        <v>1597</v>
      </c>
      <c r="F8799" s="4"/>
      <c r="G8799" s="1" t="b">
        <f t="shared" ca="1" si="145"/>
        <v>1</v>
      </c>
      <c r="H8799" s="1505" cm="1">
        <f t="array" aca="1" ref="H8799" ca="1">IF(I8799&lt;&gt;"",INDIRECT("'"&amp;I8799&amp;"'!"&amp;J8799),"")</f>
        <v>0</v>
      </c>
      <c r="I8799" s="1510" t="s">
        <v>7556</v>
      </c>
      <c r="J8799" s="1506" t="s">
        <v>6652</v>
      </c>
      <c r="K8799" s="4"/>
    </row>
    <row r="8800" spans="1:11" ht="15">
      <c r="A8800">
        <v>8741</v>
      </c>
      <c r="B8800" s="21">
        <f>'CARES CRRSA ARP 28-35'!F54</f>
        <v>0</v>
      </c>
      <c r="D8800" s="4" t="s">
        <v>1597</v>
      </c>
      <c r="F8800" s="4"/>
      <c r="G8800" s="1" t="b">
        <f t="shared" ref="G8800:G8863" ca="1" si="146">H8800=B8800</f>
        <v>1</v>
      </c>
      <c r="H8800" s="1505" cm="1">
        <f t="array" aca="1" ref="H8800" ca="1">IF(I8800&lt;&gt;"",INDIRECT("'"&amp;I8800&amp;"'!"&amp;J8800),"")</f>
        <v>0</v>
      </c>
      <c r="I8800" s="1510" t="s">
        <v>7556</v>
      </c>
      <c r="J8800" s="1506" t="s">
        <v>6359</v>
      </c>
      <c r="K8800" s="4"/>
    </row>
    <row r="8801" spans="1:11" ht="15">
      <c r="A8801">
        <v>8742</v>
      </c>
      <c r="B8801" s="21">
        <f>'CARES CRRSA ARP 28-35'!G54</f>
        <v>0</v>
      </c>
      <c r="D8801" s="4" t="s">
        <v>1597</v>
      </c>
      <c r="F8801" s="4"/>
      <c r="G8801" s="1" t="b">
        <f t="shared" ca="1" si="146"/>
        <v>1</v>
      </c>
      <c r="H8801" s="1505" cm="1">
        <f t="array" aca="1" ref="H8801" ca="1">IF(I8801&lt;&gt;"",INDIRECT("'"&amp;I8801&amp;"'!"&amp;J8801),"")</f>
        <v>0</v>
      </c>
      <c r="I8801" s="1510" t="s">
        <v>7556</v>
      </c>
      <c r="J8801" s="1506" t="s">
        <v>6653</v>
      </c>
      <c r="K8801" s="4"/>
    </row>
    <row r="8802" spans="1:11" ht="15">
      <c r="A8802">
        <v>8743</v>
      </c>
      <c r="B8802" s="21">
        <f>'CARES CRRSA ARP 28-35'!H54</f>
        <v>0</v>
      </c>
      <c r="D8802" s="4" t="s">
        <v>1597</v>
      </c>
      <c r="F8802" s="4"/>
      <c r="G8802" s="1" t="b">
        <f t="shared" ca="1" si="146"/>
        <v>1</v>
      </c>
      <c r="H8802" s="1505" cm="1">
        <f t="array" aca="1" ref="H8802" ca="1">IF(I8802&lt;&gt;"",INDIRECT("'"&amp;I8802&amp;"'!"&amp;J8802),"")</f>
        <v>0</v>
      </c>
      <c r="I8802" s="1510" t="s">
        <v>7556</v>
      </c>
      <c r="J8802" s="1506" t="s">
        <v>6346</v>
      </c>
      <c r="K8802" s="4"/>
    </row>
    <row r="8803" spans="1:11" ht="15">
      <c r="A8803">
        <v>8744</v>
      </c>
      <c r="B8803" s="21">
        <f>'CARES CRRSA ARP 28-35'!I54</f>
        <v>0</v>
      </c>
      <c r="D8803" s="4" t="s">
        <v>1597</v>
      </c>
      <c r="F8803" s="4"/>
      <c r="G8803" s="1" t="b">
        <f t="shared" ca="1" si="146"/>
        <v>1</v>
      </c>
      <c r="H8803" s="1505" cm="1">
        <f t="array" aca="1" ref="H8803" ca="1">IF(I8803&lt;&gt;"",INDIRECT("'"&amp;I8803&amp;"'!"&amp;J8803),"")</f>
        <v>0</v>
      </c>
      <c r="I8803" s="1510" t="s">
        <v>7556</v>
      </c>
      <c r="J8803" s="1506" t="s">
        <v>6654</v>
      </c>
      <c r="K8803" s="4"/>
    </row>
    <row r="8804" spans="1:11" ht="15">
      <c r="A8804">
        <v>8745</v>
      </c>
      <c r="B8804" s="21">
        <f>'CARES CRRSA ARP 28-35'!J54</f>
        <v>0</v>
      </c>
      <c r="D8804" s="4" t="s">
        <v>1597</v>
      </c>
      <c r="F8804" s="4"/>
      <c r="G8804" s="1" t="b">
        <f t="shared" ca="1" si="146"/>
        <v>1</v>
      </c>
      <c r="H8804" s="1505" cm="1">
        <f t="array" aca="1" ref="H8804" ca="1">IF(I8804&lt;&gt;"",INDIRECT("'"&amp;I8804&amp;"'!"&amp;J8804),"")</f>
        <v>0</v>
      </c>
      <c r="I8804" s="1510" t="s">
        <v>7556</v>
      </c>
      <c r="J8804" s="1506" t="s">
        <v>6655</v>
      </c>
      <c r="K8804" s="4"/>
    </row>
    <row r="8805" spans="1:11" ht="15">
      <c r="A8805">
        <v>8746</v>
      </c>
      <c r="B8805" s="21">
        <f>'CARES CRRSA ARP 28-35'!L54</f>
        <v>0</v>
      </c>
      <c r="D8805" s="4" t="s">
        <v>1597</v>
      </c>
      <c r="F8805" s="4"/>
      <c r="G8805" s="1" t="b">
        <f t="shared" ca="1" si="146"/>
        <v>1</v>
      </c>
      <c r="H8805" s="1505" cm="1">
        <f t="array" aca="1" ref="H8805" ca="1">IF(I8805&lt;&gt;"",INDIRECT("'"&amp;I8805&amp;"'!"&amp;J8805),"")</f>
        <v>0</v>
      </c>
      <c r="I8805" s="1510" t="s">
        <v>7556</v>
      </c>
      <c r="J8805" s="1506" t="s">
        <v>7563</v>
      </c>
      <c r="K8805" s="4"/>
    </row>
    <row r="8806" spans="1:11" ht="15">
      <c r="A8806">
        <v>8747</v>
      </c>
      <c r="B8806" s="21">
        <f>'CARES CRRSA ARP 28-35'!D55</f>
        <v>0</v>
      </c>
      <c r="D8806" s="4" t="s">
        <v>1597</v>
      </c>
      <c r="F8806" s="4"/>
      <c r="G8806" s="1" t="b">
        <f t="shared" ca="1" si="146"/>
        <v>1</v>
      </c>
      <c r="H8806" s="1505" cm="1">
        <f t="array" aca="1" ref="H8806" ca="1">IF(I8806&lt;&gt;"",INDIRECT("'"&amp;I8806&amp;"'!"&amp;J8806),"")</f>
        <v>0</v>
      </c>
      <c r="I8806" s="1510" t="s">
        <v>7556</v>
      </c>
      <c r="J8806" s="1506" t="s">
        <v>5050</v>
      </c>
      <c r="K8806" s="4"/>
    </row>
    <row r="8807" spans="1:11" ht="15">
      <c r="A8807">
        <v>8748</v>
      </c>
      <c r="B8807" s="21">
        <f>'CARES CRRSA ARP 28-35'!E55</f>
        <v>0</v>
      </c>
      <c r="D8807" s="4" t="s">
        <v>1597</v>
      </c>
      <c r="F8807" s="4"/>
      <c r="G8807" s="1" t="b">
        <f t="shared" ca="1" si="146"/>
        <v>1</v>
      </c>
      <c r="H8807" s="1505" cm="1">
        <f t="array" aca="1" ref="H8807" ca="1">IF(I8807&lt;&gt;"",INDIRECT("'"&amp;I8807&amp;"'!"&amp;J8807),"")</f>
        <v>0</v>
      </c>
      <c r="I8807" s="1510" t="s">
        <v>7556</v>
      </c>
      <c r="J8807" s="1506" t="s">
        <v>5086</v>
      </c>
      <c r="K8807" s="4"/>
    </row>
    <row r="8808" spans="1:11" ht="15">
      <c r="A8808">
        <v>8749</v>
      </c>
      <c r="B8808" s="21">
        <f>'CARES CRRSA ARP 28-35'!F55</f>
        <v>0</v>
      </c>
      <c r="D8808" s="4" t="s">
        <v>1597</v>
      </c>
      <c r="F8808" s="4"/>
      <c r="G8808" s="1" t="b">
        <f t="shared" ca="1" si="146"/>
        <v>1</v>
      </c>
      <c r="H8808" s="1505" cm="1">
        <f t="array" aca="1" ref="H8808" ca="1">IF(I8808&lt;&gt;"",INDIRECT("'"&amp;I8808&amp;"'!"&amp;J8808),"")</f>
        <v>0</v>
      </c>
      <c r="I8808" s="1510" t="s">
        <v>7556</v>
      </c>
      <c r="J8808" s="1506" t="s">
        <v>5122</v>
      </c>
      <c r="K8808" s="4"/>
    </row>
    <row r="8809" spans="1:11" ht="15">
      <c r="A8809">
        <v>8750</v>
      </c>
      <c r="B8809" s="21">
        <f>'CARES CRRSA ARP 28-35'!G55</f>
        <v>0</v>
      </c>
      <c r="D8809" s="4" t="s">
        <v>1597</v>
      </c>
      <c r="F8809" s="4"/>
      <c r="G8809" s="1" t="b">
        <f t="shared" ca="1" si="146"/>
        <v>1</v>
      </c>
      <c r="H8809" s="1505" cm="1">
        <f t="array" aca="1" ref="H8809" ca="1">IF(I8809&lt;&gt;"",INDIRECT("'"&amp;I8809&amp;"'!"&amp;J8809),"")</f>
        <v>0</v>
      </c>
      <c r="I8809" s="1510" t="s">
        <v>7556</v>
      </c>
      <c r="J8809" s="1506" t="s">
        <v>5158</v>
      </c>
      <c r="K8809" s="4"/>
    </row>
    <row r="8810" spans="1:11" ht="15">
      <c r="A8810">
        <v>8751</v>
      </c>
      <c r="B8810" s="21">
        <f>'CARES CRRSA ARP 28-35'!H55</f>
        <v>0</v>
      </c>
      <c r="D8810" s="4" t="s">
        <v>1597</v>
      </c>
      <c r="F8810" s="4"/>
      <c r="G8810" s="1" t="b">
        <f t="shared" ca="1" si="146"/>
        <v>1</v>
      </c>
      <c r="H8810" s="1505" cm="1">
        <f t="array" aca="1" ref="H8810" ca="1">IF(I8810&lt;&gt;"",INDIRECT("'"&amp;I8810&amp;"'!"&amp;J8810),"")</f>
        <v>0</v>
      </c>
      <c r="I8810" s="1510" t="s">
        <v>7556</v>
      </c>
      <c r="J8810" s="1506" t="s">
        <v>5194</v>
      </c>
      <c r="K8810" s="4"/>
    </row>
    <row r="8811" spans="1:11" ht="15">
      <c r="A8811">
        <v>8752</v>
      </c>
      <c r="B8811" s="21">
        <f>'CARES CRRSA ARP 28-35'!I55</f>
        <v>0</v>
      </c>
      <c r="D8811" s="4" t="s">
        <v>1597</v>
      </c>
      <c r="F8811" s="4"/>
      <c r="G8811" s="1" t="b">
        <f t="shared" ca="1" si="146"/>
        <v>1</v>
      </c>
      <c r="H8811" s="1505" cm="1">
        <f t="array" aca="1" ref="H8811" ca="1">IF(I8811&lt;&gt;"",INDIRECT("'"&amp;I8811&amp;"'!"&amp;J8811),"")</f>
        <v>0</v>
      </c>
      <c r="I8811" s="1510" t="s">
        <v>7556</v>
      </c>
      <c r="J8811" s="1506" t="s">
        <v>6657</v>
      </c>
      <c r="K8811" s="4"/>
    </row>
    <row r="8812" spans="1:11" ht="15">
      <c r="A8812">
        <v>8753</v>
      </c>
      <c r="B8812" s="21">
        <f>'CARES CRRSA ARP 28-35'!J55</f>
        <v>0</v>
      </c>
      <c r="D8812" s="4" t="s">
        <v>1597</v>
      </c>
      <c r="F8812" s="4"/>
      <c r="G8812" s="1" t="b">
        <f t="shared" ca="1" si="146"/>
        <v>1</v>
      </c>
      <c r="H8812" s="1505" cm="1">
        <f t="array" aca="1" ref="H8812" ca="1">IF(I8812&lt;&gt;"",INDIRECT("'"&amp;I8812&amp;"'!"&amp;J8812),"")</f>
        <v>0</v>
      </c>
      <c r="I8812" s="1510" t="s">
        <v>7556</v>
      </c>
      <c r="J8812" s="1506" t="s">
        <v>6658</v>
      </c>
      <c r="K8812" s="4"/>
    </row>
    <row r="8813" spans="1:11" ht="15">
      <c r="A8813">
        <v>8754</v>
      </c>
      <c r="B8813" s="21">
        <f>'CARES CRRSA ARP 28-35'!L55</f>
        <v>0</v>
      </c>
      <c r="D8813" s="4" t="s">
        <v>1597</v>
      </c>
      <c r="F8813" s="4"/>
      <c r="G8813" s="1" t="b">
        <f t="shared" ca="1" si="146"/>
        <v>1</v>
      </c>
      <c r="H8813" s="1505" cm="1">
        <f t="array" aca="1" ref="H8813" ca="1">IF(I8813&lt;&gt;"",INDIRECT("'"&amp;I8813&amp;"'!"&amp;J8813),"")</f>
        <v>0</v>
      </c>
      <c r="I8813" s="1510" t="s">
        <v>7556</v>
      </c>
      <c r="J8813" s="1506" t="s">
        <v>7564</v>
      </c>
      <c r="K8813" s="4"/>
    </row>
    <row r="8814" spans="1:11" ht="15">
      <c r="A8814">
        <v>8755</v>
      </c>
      <c r="B8814" s="21">
        <f>'CARES CRRSA ARP 28-35'!D58</f>
        <v>0</v>
      </c>
      <c r="D8814" s="4" t="s">
        <v>1597</v>
      </c>
      <c r="F8814" s="4"/>
      <c r="G8814" s="1" t="b">
        <f t="shared" ca="1" si="146"/>
        <v>1</v>
      </c>
      <c r="H8814" s="1505" cm="1">
        <f t="array" aca="1" ref="H8814" ca="1">IF(I8814&lt;&gt;"",INDIRECT("'"&amp;I8814&amp;"'!"&amp;J8814),"")</f>
        <v>0</v>
      </c>
      <c r="I8814" s="1510" t="s">
        <v>7556</v>
      </c>
      <c r="J8814" s="1506" t="s">
        <v>5052</v>
      </c>
      <c r="K8814" s="4"/>
    </row>
    <row r="8815" spans="1:11" ht="15">
      <c r="A8815">
        <v>8756</v>
      </c>
      <c r="B8815" s="21">
        <f>'CARES CRRSA ARP 28-35'!E58</f>
        <v>0</v>
      </c>
      <c r="D8815" s="4" t="s">
        <v>1597</v>
      </c>
      <c r="F8815" s="4"/>
      <c r="G8815" s="1" t="b">
        <f t="shared" ca="1" si="146"/>
        <v>1</v>
      </c>
      <c r="H8815" s="1505" cm="1">
        <f t="array" aca="1" ref="H8815" ca="1">IF(I8815&lt;&gt;"",INDIRECT("'"&amp;I8815&amp;"'!"&amp;J8815),"")</f>
        <v>0</v>
      </c>
      <c r="I8815" s="1510" t="s">
        <v>7556</v>
      </c>
      <c r="J8815" s="1506" t="s">
        <v>5088</v>
      </c>
      <c r="K8815" s="4"/>
    </row>
    <row r="8816" spans="1:11" ht="15">
      <c r="A8816">
        <v>8757</v>
      </c>
      <c r="B8816" s="21">
        <f>'CARES CRRSA ARP 28-35'!F58</f>
        <v>0</v>
      </c>
      <c r="D8816" s="4" t="s">
        <v>1597</v>
      </c>
      <c r="F8816" s="4"/>
      <c r="G8816" s="1" t="b">
        <f t="shared" ca="1" si="146"/>
        <v>1</v>
      </c>
      <c r="H8816" s="1505" cm="1">
        <f t="array" aca="1" ref="H8816" ca="1">IF(I8816&lt;&gt;"",INDIRECT("'"&amp;I8816&amp;"'!"&amp;J8816),"")</f>
        <v>0</v>
      </c>
      <c r="I8816" s="1510" t="s">
        <v>7556</v>
      </c>
      <c r="J8816" s="1506" t="s">
        <v>5124</v>
      </c>
      <c r="K8816" s="4"/>
    </row>
    <row r="8817" spans="1:11" ht="15">
      <c r="A8817">
        <v>8758</v>
      </c>
      <c r="B8817" s="21">
        <f>'CARES CRRSA ARP 28-35'!G58</f>
        <v>0</v>
      </c>
      <c r="D8817" s="4" t="s">
        <v>1597</v>
      </c>
      <c r="F8817" s="4"/>
      <c r="G8817" s="1" t="b">
        <f t="shared" ca="1" si="146"/>
        <v>1</v>
      </c>
      <c r="H8817" s="1505" cm="1">
        <f t="array" aca="1" ref="H8817" ca="1">IF(I8817&lt;&gt;"",INDIRECT("'"&amp;I8817&amp;"'!"&amp;J8817),"")</f>
        <v>0</v>
      </c>
      <c r="I8817" s="1510" t="s">
        <v>7556</v>
      </c>
      <c r="J8817" s="1506" t="s">
        <v>5160</v>
      </c>
      <c r="K8817" s="4"/>
    </row>
    <row r="8818" spans="1:11" ht="15">
      <c r="A8818">
        <v>8759</v>
      </c>
      <c r="B8818" s="21">
        <f>'CARES CRRSA ARP 28-35'!H58</f>
        <v>0</v>
      </c>
      <c r="D8818" s="4" t="s">
        <v>1597</v>
      </c>
      <c r="F8818" s="4"/>
      <c r="G8818" s="1" t="b">
        <f t="shared" ca="1" si="146"/>
        <v>1</v>
      </c>
      <c r="H8818" s="1505" cm="1">
        <f t="array" aca="1" ref="H8818" ca="1">IF(I8818&lt;&gt;"",INDIRECT("'"&amp;I8818&amp;"'!"&amp;J8818),"")</f>
        <v>0</v>
      </c>
      <c r="I8818" s="1510" t="s">
        <v>7556</v>
      </c>
      <c r="J8818" s="1506" t="s">
        <v>5196</v>
      </c>
      <c r="K8818" s="4"/>
    </row>
    <row r="8819" spans="1:11" ht="15">
      <c r="A8819">
        <v>8760</v>
      </c>
      <c r="B8819" s="21">
        <f>'CARES CRRSA ARP 28-35'!I58</f>
        <v>0</v>
      </c>
      <c r="D8819" s="4" t="s">
        <v>1597</v>
      </c>
      <c r="F8819" s="4"/>
      <c r="G8819" s="1" t="b">
        <f t="shared" ca="1" si="146"/>
        <v>1</v>
      </c>
      <c r="H8819" s="1505" cm="1">
        <f t="array" aca="1" ref="H8819" ca="1">IF(I8819&lt;&gt;"",INDIRECT("'"&amp;I8819&amp;"'!"&amp;J8819),"")</f>
        <v>0</v>
      </c>
      <c r="I8819" s="1510" t="s">
        <v>7556</v>
      </c>
      <c r="J8819" s="1506" t="s">
        <v>6661</v>
      </c>
      <c r="K8819" s="4"/>
    </row>
    <row r="8820" spans="1:11" ht="15">
      <c r="A8820">
        <v>8761</v>
      </c>
      <c r="B8820" s="21">
        <f>'CARES CRRSA ARP 28-35'!J58</f>
        <v>0</v>
      </c>
      <c r="D8820" s="4" t="s">
        <v>1597</v>
      </c>
      <c r="F8820" s="4"/>
      <c r="G8820" s="1" t="b">
        <f t="shared" ca="1" si="146"/>
        <v>1</v>
      </c>
      <c r="H8820" s="1505" cm="1">
        <f t="array" aca="1" ref="H8820" ca="1">IF(I8820&lt;&gt;"",INDIRECT("'"&amp;I8820&amp;"'!"&amp;J8820),"")</f>
        <v>0</v>
      </c>
      <c r="I8820" s="1510" t="s">
        <v>7556</v>
      </c>
      <c r="J8820" s="1506" t="s">
        <v>6662</v>
      </c>
      <c r="K8820" s="4"/>
    </row>
    <row r="8821" spans="1:11" ht="15">
      <c r="A8821">
        <v>8762</v>
      </c>
      <c r="B8821" s="21">
        <f>'CARES CRRSA ARP 28-35'!L58</f>
        <v>0</v>
      </c>
      <c r="D8821" s="4" t="s">
        <v>1597</v>
      </c>
      <c r="F8821" s="4"/>
      <c r="G8821" s="1" t="b">
        <f t="shared" ca="1" si="146"/>
        <v>1</v>
      </c>
      <c r="H8821" s="1505" cm="1">
        <f t="array" aca="1" ref="H8821" ca="1">IF(I8821&lt;&gt;"",INDIRECT("'"&amp;I8821&amp;"'!"&amp;J8821),"")</f>
        <v>0</v>
      </c>
      <c r="I8821" s="1510" t="s">
        <v>7556</v>
      </c>
      <c r="J8821" s="1506" t="s">
        <v>7565</v>
      </c>
      <c r="K8821" s="4"/>
    </row>
    <row r="8822" spans="1:11" ht="15">
      <c r="A8822">
        <v>8763</v>
      </c>
      <c r="B8822" s="21">
        <f>'CARES CRRSA ARP 28-35'!D59</f>
        <v>0</v>
      </c>
      <c r="D8822" s="4" t="s">
        <v>1597</v>
      </c>
      <c r="F8822" s="4"/>
      <c r="G8822" s="1" t="b">
        <f t="shared" ca="1" si="146"/>
        <v>1</v>
      </c>
      <c r="H8822" s="1505" cm="1">
        <f t="array" aca="1" ref="H8822" ca="1">IF(I8822&lt;&gt;"",INDIRECT("'"&amp;I8822&amp;"'!"&amp;J8822),"")</f>
        <v>0</v>
      </c>
      <c r="I8822" s="1510" t="s">
        <v>7556</v>
      </c>
      <c r="J8822" s="1506" t="s">
        <v>5053</v>
      </c>
      <c r="K8822" s="4"/>
    </row>
    <row r="8823" spans="1:11" ht="15">
      <c r="A8823">
        <v>8764</v>
      </c>
      <c r="B8823" s="21">
        <f>'CARES CRRSA ARP 28-35'!E59</f>
        <v>0</v>
      </c>
      <c r="D8823" s="4" t="s">
        <v>1597</v>
      </c>
      <c r="F8823" s="4"/>
      <c r="G8823" s="1" t="b">
        <f t="shared" ca="1" si="146"/>
        <v>1</v>
      </c>
      <c r="H8823" s="1505" cm="1">
        <f t="array" aca="1" ref="H8823" ca="1">IF(I8823&lt;&gt;"",INDIRECT("'"&amp;I8823&amp;"'!"&amp;J8823),"")</f>
        <v>0</v>
      </c>
      <c r="I8823" s="1510" t="s">
        <v>7556</v>
      </c>
      <c r="J8823" s="1506" t="s">
        <v>5089</v>
      </c>
      <c r="K8823" s="4"/>
    </row>
    <row r="8824" spans="1:11" ht="15">
      <c r="A8824">
        <v>8765</v>
      </c>
      <c r="B8824" s="21">
        <f>'CARES CRRSA ARP 28-35'!F59</f>
        <v>0</v>
      </c>
      <c r="D8824" s="4" t="s">
        <v>1597</v>
      </c>
      <c r="F8824" s="4"/>
      <c r="G8824" s="1" t="b">
        <f t="shared" ca="1" si="146"/>
        <v>1</v>
      </c>
      <c r="H8824" s="1505" cm="1">
        <f t="array" aca="1" ref="H8824" ca="1">IF(I8824&lt;&gt;"",INDIRECT("'"&amp;I8824&amp;"'!"&amp;J8824),"")</f>
        <v>0</v>
      </c>
      <c r="I8824" s="1510" t="s">
        <v>7556</v>
      </c>
      <c r="J8824" s="1506" t="s">
        <v>5125</v>
      </c>
      <c r="K8824" s="4"/>
    </row>
    <row r="8825" spans="1:11" ht="15">
      <c r="A8825">
        <v>8766</v>
      </c>
      <c r="B8825" s="21">
        <f>'CARES CRRSA ARP 28-35'!G59</f>
        <v>0</v>
      </c>
      <c r="D8825" s="4" t="s">
        <v>1597</v>
      </c>
      <c r="F8825" s="4"/>
      <c r="G8825" s="1" t="b">
        <f t="shared" ca="1" si="146"/>
        <v>1</v>
      </c>
      <c r="H8825" s="1505" cm="1">
        <f t="array" aca="1" ref="H8825" ca="1">IF(I8825&lt;&gt;"",INDIRECT("'"&amp;I8825&amp;"'!"&amp;J8825),"")</f>
        <v>0</v>
      </c>
      <c r="I8825" s="1510" t="s">
        <v>7556</v>
      </c>
      <c r="J8825" s="1506" t="s">
        <v>5161</v>
      </c>
      <c r="K8825" s="4"/>
    </row>
    <row r="8826" spans="1:11" ht="15">
      <c r="A8826">
        <v>8767</v>
      </c>
      <c r="B8826" s="21">
        <f>'CARES CRRSA ARP 28-35'!H59</f>
        <v>0</v>
      </c>
      <c r="D8826" s="4" t="s">
        <v>1597</v>
      </c>
      <c r="F8826" s="4"/>
      <c r="G8826" s="1" t="b">
        <f t="shared" ca="1" si="146"/>
        <v>1</v>
      </c>
      <c r="H8826" s="1505" cm="1">
        <f t="array" aca="1" ref="H8826" ca="1">IF(I8826&lt;&gt;"",INDIRECT("'"&amp;I8826&amp;"'!"&amp;J8826),"")</f>
        <v>0</v>
      </c>
      <c r="I8826" s="1510" t="s">
        <v>7556</v>
      </c>
      <c r="J8826" s="1506" t="s">
        <v>5197</v>
      </c>
      <c r="K8826" s="4"/>
    </row>
    <row r="8827" spans="1:11" ht="15">
      <c r="A8827">
        <v>8768</v>
      </c>
      <c r="B8827" s="21">
        <f>'CARES CRRSA ARP 28-35'!I59</f>
        <v>0</v>
      </c>
      <c r="D8827" s="4" t="s">
        <v>1597</v>
      </c>
      <c r="F8827" s="4"/>
      <c r="G8827" s="1" t="b">
        <f t="shared" ca="1" si="146"/>
        <v>1</v>
      </c>
      <c r="H8827" s="1505" cm="1">
        <f t="array" aca="1" ref="H8827" ca="1">IF(I8827&lt;&gt;"",INDIRECT("'"&amp;I8827&amp;"'!"&amp;J8827),"")</f>
        <v>0</v>
      </c>
      <c r="I8827" s="1510" t="s">
        <v>7556</v>
      </c>
      <c r="J8827" s="1506" t="s">
        <v>6663</v>
      </c>
      <c r="K8827" s="4"/>
    </row>
    <row r="8828" spans="1:11" ht="15">
      <c r="A8828">
        <v>8769</v>
      </c>
      <c r="B8828" s="21">
        <f>'CARES CRRSA ARP 28-35'!J59</f>
        <v>0</v>
      </c>
      <c r="D8828" s="4" t="s">
        <v>1597</v>
      </c>
      <c r="F8828" s="4"/>
      <c r="G8828" s="1" t="b">
        <f t="shared" ca="1" si="146"/>
        <v>1</v>
      </c>
      <c r="H8828" s="1505" cm="1">
        <f t="array" aca="1" ref="H8828" ca="1">IF(I8828&lt;&gt;"",INDIRECT("'"&amp;I8828&amp;"'!"&amp;J8828),"")</f>
        <v>0</v>
      </c>
      <c r="I8828" s="1510" t="s">
        <v>7556</v>
      </c>
      <c r="J8828" s="1506" t="s">
        <v>6664</v>
      </c>
      <c r="K8828" s="4"/>
    </row>
    <row r="8829" spans="1:11" ht="15">
      <c r="A8829">
        <v>8770</v>
      </c>
      <c r="B8829" s="21">
        <f>'CARES CRRSA ARP 28-35'!L59</f>
        <v>0</v>
      </c>
      <c r="D8829" s="4" t="s">
        <v>1597</v>
      </c>
      <c r="F8829" s="4"/>
      <c r="G8829" s="1" t="b">
        <f t="shared" ca="1" si="146"/>
        <v>1</v>
      </c>
      <c r="H8829" s="1505" cm="1">
        <f t="array" aca="1" ref="H8829" ca="1">IF(I8829&lt;&gt;"",INDIRECT("'"&amp;I8829&amp;"'!"&amp;J8829),"")</f>
        <v>0</v>
      </c>
      <c r="I8829" s="1510" t="s">
        <v>7556</v>
      </c>
      <c r="J8829" s="1506" t="s">
        <v>6954</v>
      </c>
      <c r="K8829" s="4"/>
    </row>
    <row r="8830" spans="1:11" ht="15">
      <c r="A8830">
        <v>8771</v>
      </c>
      <c r="B8830" s="21">
        <f>'CARES CRRSA ARP 28-35'!D60</f>
        <v>0</v>
      </c>
      <c r="D8830" s="4" t="s">
        <v>1597</v>
      </c>
      <c r="F8830" s="4"/>
      <c r="G8830" s="1" t="b">
        <f t="shared" ca="1" si="146"/>
        <v>1</v>
      </c>
      <c r="H8830" s="1505" cm="1">
        <f t="array" aca="1" ref="H8830" ca="1">IF(I8830&lt;&gt;"",INDIRECT("'"&amp;I8830&amp;"'!"&amp;J8830),"")</f>
        <v>0</v>
      </c>
      <c r="I8830" s="1510" t="s">
        <v>7556</v>
      </c>
      <c r="J8830" s="1506" t="s">
        <v>6856</v>
      </c>
      <c r="K8830" s="4"/>
    </row>
    <row r="8831" spans="1:11" ht="15">
      <c r="A8831">
        <v>8772</v>
      </c>
      <c r="B8831" s="21">
        <f>'CARES CRRSA ARP 28-35'!E60</f>
        <v>0</v>
      </c>
      <c r="D8831" s="4" t="s">
        <v>1597</v>
      </c>
      <c r="F8831" s="4"/>
      <c r="G8831" s="1" t="b">
        <f t="shared" ca="1" si="146"/>
        <v>1</v>
      </c>
      <c r="H8831" s="1505" cm="1">
        <f t="array" aca="1" ref="H8831" ca="1">IF(I8831&lt;&gt;"",INDIRECT("'"&amp;I8831&amp;"'!"&amp;J8831),"")</f>
        <v>0</v>
      </c>
      <c r="I8831" s="1510" t="s">
        <v>7556</v>
      </c>
      <c r="J8831" s="1506" t="s">
        <v>6955</v>
      </c>
      <c r="K8831" s="4"/>
    </row>
    <row r="8832" spans="1:11" ht="15">
      <c r="A8832">
        <v>8773</v>
      </c>
      <c r="B8832" s="21">
        <f>'CARES CRRSA ARP 28-35'!F60</f>
        <v>0</v>
      </c>
      <c r="D8832" s="4" t="s">
        <v>1597</v>
      </c>
      <c r="F8832" s="4"/>
      <c r="G8832" s="1" t="b">
        <f t="shared" ca="1" si="146"/>
        <v>1</v>
      </c>
      <c r="H8832" s="1505" cm="1">
        <f t="array" aca="1" ref="H8832" ca="1">IF(I8832&lt;&gt;"",INDIRECT("'"&amp;I8832&amp;"'!"&amp;J8832),"")</f>
        <v>0</v>
      </c>
      <c r="I8832" s="1510" t="s">
        <v>7556</v>
      </c>
      <c r="J8832" s="1506" t="s">
        <v>6184</v>
      </c>
      <c r="K8832" s="4"/>
    </row>
    <row r="8833" spans="1:11" ht="15">
      <c r="A8833">
        <v>8774</v>
      </c>
      <c r="B8833" s="21">
        <f>'CARES CRRSA ARP 28-35'!G60</f>
        <v>0</v>
      </c>
      <c r="D8833" s="4" t="s">
        <v>1597</v>
      </c>
      <c r="F8833" s="4"/>
      <c r="G8833" s="1" t="b">
        <f t="shared" ca="1" si="146"/>
        <v>1</v>
      </c>
      <c r="H8833" s="1505" cm="1">
        <f t="array" aca="1" ref="H8833" ca="1">IF(I8833&lt;&gt;"",INDIRECT("'"&amp;I8833&amp;"'!"&amp;J8833),"")</f>
        <v>0</v>
      </c>
      <c r="I8833" s="1510" t="s">
        <v>7556</v>
      </c>
      <c r="J8833" s="1506" t="s">
        <v>6956</v>
      </c>
      <c r="K8833" s="4"/>
    </row>
    <row r="8834" spans="1:11" ht="15">
      <c r="A8834">
        <v>8775</v>
      </c>
      <c r="B8834" s="21">
        <f>'CARES CRRSA ARP 28-35'!H60</f>
        <v>0</v>
      </c>
      <c r="D8834" s="4" t="s">
        <v>1597</v>
      </c>
      <c r="F8834" s="4"/>
      <c r="G8834" s="1" t="b">
        <f t="shared" ca="1" si="146"/>
        <v>1</v>
      </c>
      <c r="H8834" s="1505" cm="1">
        <f t="array" aca="1" ref="H8834" ca="1">IF(I8834&lt;&gt;"",INDIRECT("'"&amp;I8834&amp;"'!"&amp;J8834),"")</f>
        <v>0</v>
      </c>
      <c r="I8834" s="1510" t="s">
        <v>7556</v>
      </c>
      <c r="J8834" s="1506" t="s">
        <v>6857</v>
      </c>
      <c r="K8834" s="4"/>
    </row>
    <row r="8835" spans="1:11" ht="15">
      <c r="A8835">
        <v>8776</v>
      </c>
      <c r="B8835" s="21">
        <f>'CARES CRRSA ARP 28-35'!I60</f>
        <v>0</v>
      </c>
      <c r="D8835" s="4" t="s">
        <v>1597</v>
      </c>
      <c r="F8835" s="4"/>
      <c r="G8835" s="1" t="b">
        <f t="shared" ca="1" si="146"/>
        <v>1</v>
      </c>
      <c r="H8835" s="1505" cm="1">
        <f t="array" aca="1" ref="H8835" ca="1">IF(I8835&lt;&gt;"",INDIRECT("'"&amp;I8835&amp;"'!"&amp;J8835),"")</f>
        <v>0</v>
      </c>
      <c r="I8835" s="1510" t="s">
        <v>7556</v>
      </c>
      <c r="J8835" s="1506" t="s">
        <v>6957</v>
      </c>
      <c r="K8835" s="4"/>
    </row>
    <row r="8836" spans="1:11" ht="15">
      <c r="A8836">
        <v>8777</v>
      </c>
      <c r="B8836" s="21">
        <f>'CARES CRRSA ARP 28-35'!J60</f>
        <v>0</v>
      </c>
      <c r="D8836" s="4" t="s">
        <v>1597</v>
      </c>
      <c r="F8836" s="4"/>
      <c r="G8836" s="1" t="b">
        <f t="shared" ca="1" si="146"/>
        <v>1</v>
      </c>
      <c r="H8836" s="1505" cm="1">
        <f t="array" aca="1" ref="H8836" ca="1">IF(I8836&lt;&gt;"",INDIRECT("'"&amp;I8836&amp;"'!"&amp;J8836),"")</f>
        <v>0</v>
      </c>
      <c r="I8836" s="1510" t="s">
        <v>7556</v>
      </c>
      <c r="J8836" s="1506" t="s">
        <v>6958</v>
      </c>
      <c r="K8836" s="4"/>
    </row>
    <row r="8837" spans="1:11" ht="15">
      <c r="A8837">
        <v>8778</v>
      </c>
      <c r="B8837" s="21">
        <f>'CARES CRRSA ARP 28-35'!L60</f>
        <v>0</v>
      </c>
      <c r="D8837" s="4" t="s">
        <v>1597</v>
      </c>
      <c r="F8837" s="4"/>
      <c r="G8837" s="1" t="b">
        <f t="shared" ca="1" si="146"/>
        <v>1</v>
      </c>
      <c r="H8837" s="1505" cm="1">
        <f t="array" aca="1" ref="H8837" ca="1">IF(I8837&lt;&gt;"",INDIRECT("'"&amp;I8837&amp;"'!"&amp;J8837),"")</f>
        <v>0</v>
      </c>
      <c r="I8837" s="1510" t="s">
        <v>7556</v>
      </c>
      <c r="J8837" s="1506" t="s">
        <v>6960</v>
      </c>
      <c r="K8837" s="4"/>
    </row>
    <row r="8838" spans="1:11" ht="15">
      <c r="A8838">
        <v>8779</v>
      </c>
      <c r="B8838" s="21">
        <f>'CARES CRRSA ARP 28-35'!F63</f>
        <v>0</v>
      </c>
      <c r="D8838" s="4" t="s">
        <v>1597</v>
      </c>
      <c r="F8838" s="4"/>
      <c r="G8838" s="1" t="b">
        <f t="shared" ca="1" si="146"/>
        <v>1</v>
      </c>
      <c r="H8838" s="1505" cm="1">
        <f t="array" aca="1" ref="H8838" ca="1">IF(I8838&lt;&gt;"",INDIRECT("'"&amp;I8838&amp;"'!"&amp;J8838),"")</f>
        <v>0</v>
      </c>
      <c r="I8838" s="1510" t="s">
        <v>7556</v>
      </c>
      <c r="J8838" s="1506" t="s">
        <v>5128</v>
      </c>
      <c r="K8838" s="4"/>
    </row>
    <row r="8839" spans="1:11" ht="15">
      <c r="A8839">
        <v>8780</v>
      </c>
      <c r="B8839" s="21">
        <f>'CARES CRRSA ARP 28-35'!G63</f>
        <v>0</v>
      </c>
      <c r="D8839" s="4" t="s">
        <v>1597</v>
      </c>
      <c r="F8839" s="4"/>
      <c r="G8839" s="1" t="b">
        <f t="shared" ca="1" si="146"/>
        <v>1</v>
      </c>
      <c r="H8839" s="1505" cm="1">
        <f t="array" aca="1" ref="H8839" ca="1">IF(I8839&lt;&gt;"",INDIRECT("'"&amp;I8839&amp;"'!"&amp;J8839),"")</f>
        <v>0</v>
      </c>
      <c r="I8839" s="1510" t="s">
        <v>7556</v>
      </c>
      <c r="J8839" s="1506" t="s">
        <v>5164</v>
      </c>
      <c r="K8839" s="4"/>
    </row>
    <row r="8840" spans="1:11" ht="15">
      <c r="A8840">
        <v>8781</v>
      </c>
      <c r="B8840" s="21">
        <f>'CARES CRRSA ARP 28-35'!H63</f>
        <v>0</v>
      </c>
      <c r="D8840" s="4" t="s">
        <v>1597</v>
      </c>
      <c r="F8840" s="4"/>
      <c r="G8840" s="1" t="b">
        <f t="shared" ca="1" si="146"/>
        <v>1</v>
      </c>
      <c r="H8840" s="1505" cm="1">
        <f t="array" aca="1" ref="H8840" ca="1">IF(I8840&lt;&gt;"",INDIRECT("'"&amp;I8840&amp;"'!"&amp;J8840),"")</f>
        <v>0</v>
      </c>
      <c r="I8840" s="1510" t="s">
        <v>7556</v>
      </c>
      <c r="J8840" s="1506" t="s">
        <v>5200</v>
      </c>
      <c r="K8840" s="4"/>
    </row>
    <row r="8841" spans="1:11" ht="15">
      <c r="A8841">
        <v>8782</v>
      </c>
      <c r="B8841" s="21">
        <f>'CARES CRRSA ARP 28-35'!J63</f>
        <v>0</v>
      </c>
      <c r="D8841" s="4" t="s">
        <v>1597</v>
      </c>
      <c r="F8841" s="4"/>
      <c r="G8841" s="1" t="b">
        <f t="shared" ca="1" si="146"/>
        <v>1</v>
      </c>
      <c r="H8841" s="1505" cm="1">
        <f t="array" aca="1" ref="H8841" ca="1">IF(I8841&lt;&gt;"",INDIRECT("'"&amp;I8841&amp;"'!"&amp;J8841),"")</f>
        <v>0</v>
      </c>
      <c r="I8841" s="1510" t="s">
        <v>7556</v>
      </c>
      <c r="J8841" s="1506" t="s">
        <v>6670</v>
      </c>
      <c r="K8841" s="4"/>
    </row>
    <row r="8842" spans="1:11" ht="15">
      <c r="A8842">
        <v>8783</v>
      </c>
      <c r="B8842" s="21">
        <f>'CARES CRRSA ARP 28-35'!L63</f>
        <v>0</v>
      </c>
      <c r="D8842" s="4" t="s">
        <v>1597</v>
      </c>
      <c r="F8842" s="4"/>
      <c r="G8842" s="1" t="b">
        <f t="shared" ca="1" si="146"/>
        <v>1</v>
      </c>
      <c r="H8842" s="1505" cm="1">
        <f t="array" aca="1" ref="H8842" ca="1">IF(I8842&lt;&gt;"",INDIRECT("'"&amp;I8842&amp;"'!"&amp;J8842),"")</f>
        <v>0</v>
      </c>
      <c r="I8842" s="1510" t="s">
        <v>7556</v>
      </c>
      <c r="J8842" s="1506" t="s">
        <v>7566</v>
      </c>
      <c r="K8842" s="4"/>
    </row>
    <row r="8843" spans="1:11" ht="15">
      <c r="A8843">
        <v>8784</v>
      </c>
      <c r="B8843" s="21">
        <f>'CARES CRRSA ARP 28-35'!F64</f>
        <v>0</v>
      </c>
      <c r="D8843" s="4" t="s">
        <v>1597</v>
      </c>
      <c r="F8843" s="4"/>
      <c r="G8843" s="1" t="b">
        <f t="shared" ca="1" si="146"/>
        <v>1</v>
      </c>
      <c r="H8843" s="1505" cm="1">
        <f t="array" aca="1" ref="H8843" ca="1">IF(I8843&lt;&gt;"",INDIRECT("'"&amp;I8843&amp;"'!"&amp;J8843),"")</f>
        <v>0</v>
      </c>
      <c r="I8843" s="1510" t="s">
        <v>7556</v>
      </c>
      <c r="J8843" s="1506" t="s">
        <v>5129</v>
      </c>
      <c r="K8843" s="4"/>
    </row>
    <row r="8844" spans="1:11" ht="15">
      <c r="A8844">
        <v>8785</v>
      </c>
      <c r="B8844" s="21">
        <f>'CARES CRRSA ARP 28-35'!G64</f>
        <v>0</v>
      </c>
      <c r="D8844" s="4" t="s">
        <v>1597</v>
      </c>
      <c r="F8844" s="4"/>
      <c r="G8844" s="1" t="b">
        <f t="shared" ca="1" si="146"/>
        <v>1</v>
      </c>
      <c r="H8844" s="1505" cm="1">
        <f t="array" aca="1" ref="H8844" ca="1">IF(I8844&lt;&gt;"",INDIRECT("'"&amp;I8844&amp;"'!"&amp;J8844),"")</f>
        <v>0</v>
      </c>
      <c r="I8844" s="1510" t="s">
        <v>7556</v>
      </c>
      <c r="J8844" s="1506" t="s">
        <v>5165</v>
      </c>
      <c r="K8844" s="4"/>
    </row>
    <row r="8845" spans="1:11" ht="15">
      <c r="A8845">
        <v>8786</v>
      </c>
      <c r="B8845" s="21">
        <f>'CARES CRRSA ARP 28-35'!H64</f>
        <v>0</v>
      </c>
      <c r="D8845" s="4" t="s">
        <v>1597</v>
      </c>
      <c r="F8845" s="4"/>
      <c r="G8845" s="1" t="b">
        <f t="shared" ca="1" si="146"/>
        <v>1</v>
      </c>
      <c r="H8845" s="1505" cm="1">
        <f t="array" aca="1" ref="H8845" ca="1">IF(I8845&lt;&gt;"",INDIRECT("'"&amp;I8845&amp;"'!"&amp;J8845),"")</f>
        <v>0</v>
      </c>
      <c r="I8845" s="1510" t="s">
        <v>7556</v>
      </c>
      <c r="J8845" s="1506" t="s">
        <v>5201</v>
      </c>
      <c r="K8845" s="4"/>
    </row>
    <row r="8846" spans="1:11" ht="15">
      <c r="A8846">
        <v>8787</v>
      </c>
      <c r="B8846" s="21">
        <f>'CARES CRRSA ARP 28-35'!J64</f>
        <v>0</v>
      </c>
      <c r="D8846" s="4" t="s">
        <v>1597</v>
      </c>
      <c r="F8846" s="4"/>
      <c r="G8846" s="1" t="b">
        <f t="shared" ca="1" si="146"/>
        <v>1</v>
      </c>
      <c r="H8846" s="1505" cm="1">
        <f t="array" aca="1" ref="H8846" ca="1">IF(I8846&lt;&gt;"",INDIRECT("'"&amp;I8846&amp;"'!"&amp;J8846),"")</f>
        <v>0</v>
      </c>
      <c r="I8846" s="1510" t="s">
        <v>7556</v>
      </c>
      <c r="J8846" s="1506" t="s">
        <v>5914</v>
      </c>
      <c r="K8846" s="4"/>
    </row>
    <row r="8847" spans="1:11" ht="15">
      <c r="A8847">
        <v>8788</v>
      </c>
      <c r="B8847" s="21">
        <f>'CARES CRRSA ARP 28-35'!L64</f>
        <v>0</v>
      </c>
      <c r="D8847" s="4" t="s">
        <v>1597</v>
      </c>
      <c r="F8847" s="4"/>
      <c r="G8847" s="1" t="b">
        <f t="shared" ca="1" si="146"/>
        <v>1</v>
      </c>
      <c r="H8847" s="1505" cm="1">
        <f t="array" aca="1" ref="H8847" ca="1">IF(I8847&lt;&gt;"",INDIRECT("'"&amp;I8847&amp;"'!"&amp;J8847),"")</f>
        <v>0</v>
      </c>
      <c r="I8847" s="1510" t="s">
        <v>7556</v>
      </c>
      <c r="J8847" s="1506" t="s">
        <v>7567</v>
      </c>
      <c r="K8847" s="4"/>
    </row>
    <row r="8848" spans="1:11" ht="15">
      <c r="A8848">
        <v>8789</v>
      </c>
      <c r="B8848" s="21">
        <f>'CARES CRRSA ARP 28-35'!F65</f>
        <v>0</v>
      </c>
      <c r="D8848" s="4" t="s">
        <v>1597</v>
      </c>
      <c r="F8848" s="4"/>
      <c r="G8848" s="1" t="b">
        <f t="shared" ca="1" si="146"/>
        <v>1</v>
      </c>
      <c r="H8848" s="1505" cm="1">
        <f t="array" aca="1" ref="H8848" ca="1">IF(I8848&lt;&gt;"",INDIRECT("'"&amp;I8848&amp;"'!"&amp;J8848),"")</f>
        <v>0</v>
      </c>
      <c r="I8848" s="1510" t="s">
        <v>7556</v>
      </c>
      <c r="J8848" s="1506" t="s">
        <v>5130</v>
      </c>
      <c r="K8848" s="4"/>
    </row>
    <row r="8849" spans="1:11" ht="15">
      <c r="A8849">
        <v>8790</v>
      </c>
      <c r="B8849" s="21">
        <f>'CARES CRRSA ARP 28-35'!G65</f>
        <v>0</v>
      </c>
      <c r="D8849" s="4" t="s">
        <v>1597</v>
      </c>
      <c r="F8849" s="4"/>
      <c r="G8849" s="1" t="b">
        <f t="shared" ca="1" si="146"/>
        <v>1</v>
      </c>
      <c r="H8849" s="1505" cm="1">
        <f t="array" aca="1" ref="H8849" ca="1">IF(I8849&lt;&gt;"",INDIRECT("'"&amp;I8849&amp;"'!"&amp;J8849),"")</f>
        <v>0</v>
      </c>
      <c r="I8849" s="1510" t="s">
        <v>7556</v>
      </c>
      <c r="J8849" s="1506" t="s">
        <v>5166</v>
      </c>
      <c r="K8849" s="4"/>
    </row>
    <row r="8850" spans="1:11" ht="15">
      <c r="A8850">
        <v>8791</v>
      </c>
      <c r="B8850" s="21">
        <f>'CARES CRRSA ARP 28-35'!H65</f>
        <v>0</v>
      </c>
      <c r="D8850" s="4" t="s">
        <v>1597</v>
      </c>
      <c r="F8850" s="4"/>
      <c r="G8850" s="1" t="b">
        <f t="shared" ca="1" si="146"/>
        <v>1</v>
      </c>
      <c r="H8850" s="1505" cm="1">
        <f t="array" aca="1" ref="H8850" ca="1">IF(I8850&lt;&gt;"",INDIRECT("'"&amp;I8850&amp;"'!"&amp;J8850),"")</f>
        <v>0</v>
      </c>
      <c r="I8850" s="1510" t="s">
        <v>7556</v>
      </c>
      <c r="J8850" s="1506" t="s">
        <v>5202</v>
      </c>
      <c r="K8850" s="4"/>
    </row>
    <row r="8851" spans="1:11" ht="15">
      <c r="A8851">
        <v>8792</v>
      </c>
      <c r="B8851" s="21">
        <f>'CARES CRRSA ARP 28-35'!J65</f>
        <v>0</v>
      </c>
      <c r="D8851" s="4" t="s">
        <v>1597</v>
      </c>
      <c r="F8851" s="4"/>
      <c r="G8851" s="1" t="b">
        <f t="shared" ca="1" si="146"/>
        <v>1</v>
      </c>
      <c r="H8851" s="1505" cm="1">
        <f t="array" aca="1" ref="H8851" ca="1">IF(I8851&lt;&gt;"",INDIRECT("'"&amp;I8851&amp;"'!"&amp;J8851),"")</f>
        <v>0</v>
      </c>
      <c r="I8851" s="1510" t="s">
        <v>7556</v>
      </c>
      <c r="J8851" s="1506" t="s">
        <v>6360</v>
      </c>
      <c r="K8851" s="4"/>
    </row>
    <row r="8852" spans="1:11" ht="15">
      <c r="A8852">
        <v>8793</v>
      </c>
      <c r="B8852" s="21">
        <f>'CARES CRRSA ARP 28-35'!L65</f>
        <v>0</v>
      </c>
      <c r="D8852" s="4" t="s">
        <v>1597</v>
      </c>
      <c r="F8852" s="4"/>
      <c r="G8852" s="1" t="b">
        <f t="shared" ca="1" si="146"/>
        <v>1</v>
      </c>
      <c r="H8852" s="1505" cm="1">
        <f t="array" aca="1" ref="H8852" ca="1">IF(I8852&lt;&gt;"",INDIRECT("'"&amp;I8852&amp;"'!"&amp;J8852),"")</f>
        <v>0</v>
      </c>
      <c r="I8852" s="1510" t="s">
        <v>7556</v>
      </c>
      <c r="J8852" s="1506" t="s">
        <v>7568</v>
      </c>
      <c r="K8852" s="4"/>
    </row>
    <row r="8853" spans="1:11" ht="15">
      <c r="A8853" s="5">
        <v>8794</v>
      </c>
      <c r="D8853" s="4" t="s">
        <v>1597</v>
      </c>
      <c r="E8853" s="1" t="s">
        <v>1785</v>
      </c>
      <c r="F8853" s="4" t="s">
        <v>4914</v>
      </c>
      <c r="G8853" s="1" t="b">
        <f t="shared" ca="1" si="146"/>
        <v>1</v>
      </c>
      <c r="H8853" s="1505" t="str" cm="1">
        <f t="array" aca="1" ref="H8853" ca="1">IF(I8853&lt;&gt;"",INDIRECT("'"&amp;I8853&amp;"'!"&amp;J8853),"")</f>
        <v/>
      </c>
      <c r="I8853" s="1510"/>
      <c r="J8853" s="1506"/>
      <c r="K8853" s="4"/>
    </row>
    <row r="8854" spans="1:11" ht="15">
      <c r="A8854" s="5">
        <v>8795</v>
      </c>
      <c r="D8854" s="4" t="s">
        <v>1597</v>
      </c>
      <c r="E8854" s="1" t="s">
        <v>1785</v>
      </c>
      <c r="F8854" s="4" t="s">
        <v>4914</v>
      </c>
      <c r="G8854" s="1" t="b">
        <f t="shared" ca="1" si="146"/>
        <v>1</v>
      </c>
      <c r="H8854" s="1505" t="str" cm="1">
        <f t="array" aca="1" ref="H8854" ca="1">IF(I8854&lt;&gt;"",INDIRECT("'"&amp;I8854&amp;"'!"&amp;J8854),"")</f>
        <v/>
      </c>
      <c r="I8854" s="1510"/>
      <c r="J8854" s="1506"/>
      <c r="K8854" s="4"/>
    </row>
    <row r="8855" spans="1:11" ht="15">
      <c r="A8855" s="5">
        <v>8796</v>
      </c>
      <c r="D8855" s="4" t="s">
        <v>1597</v>
      </c>
      <c r="E8855" s="1" t="s">
        <v>1785</v>
      </c>
      <c r="F8855" s="4" t="s">
        <v>4914</v>
      </c>
      <c r="G8855" s="1" t="b">
        <f t="shared" ca="1" si="146"/>
        <v>1</v>
      </c>
      <c r="H8855" s="1505" t="str" cm="1">
        <f t="array" aca="1" ref="H8855" ca="1">IF(I8855&lt;&gt;"",INDIRECT("'"&amp;I8855&amp;"'!"&amp;J8855),"")</f>
        <v/>
      </c>
      <c r="I8855" s="1510"/>
      <c r="J8855" s="1506"/>
      <c r="K8855" s="4"/>
    </row>
    <row r="8856" spans="1:11" ht="15">
      <c r="A8856" s="5">
        <v>8797</v>
      </c>
      <c r="D8856" s="4" t="s">
        <v>1597</v>
      </c>
      <c r="E8856" s="1" t="s">
        <v>1785</v>
      </c>
      <c r="F8856" s="4" t="s">
        <v>4914</v>
      </c>
      <c r="G8856" s="1" t="b">
        <f t="shared" ca="1" si="146"/>
        <v>1</v>
      </c>
      <c r="H8856" s="1505" t="str" cm="1">
        <f t="array" aca="1" ref="H8856" ca="1">IF(I8856&lt;&gt;"",INDIRECT("'"&amp;I8856&amp;"'!"&amp;J8856),"")</f>
        <v/>
      </c>
      <c r="I8856" s="1510"/>
      <c r="J8856" s="1506"/>
      <c r="K8856" s="4"/>
    </row>
    <row r="8857" spans="1:11" ht="15">
      <c r="A8857" s="5">
        <v>8798</v>
      </c>
      <c r="D8857" s="4" t="s">
        <v>1597</v>
      </c>
      <c r="E8857" s="1" t="s">
        <v>1785</v>
      </c>
      <c r="F8857" s="4" t="s">
        <v>4914</v>
      </c>
      <c r="G8857" s="1" t="b">
        <f t="shared" ca="1" si="146"/>
        <v>1</v>
      </c>
      <c r="H8857" s="1505" t="str" cm="1">
        <f t="array" aca="1" ref="H8857" ca="1">IF(I8857&lt;&gt;"",INDIRECT("'"&amp;I8857&amp;"'!"&amp;J8857),"")</f>
        <v/>
      </c>
      <c r="I8857" s="1510"/>
      <c r="J8857" s="1506"/>
      <c r="K8857" s="4"/>
    </row>
    <row r="8858" spans="1:11" ht="15">
      <c r="A8858" s="5">
        <v>8799</v>
      </c>
      <c r="D8858" s="4" t="s">
        <v>1597</v>
      </c>
      <c r="E8858" s="1" t="s">
        <v>1785</v>
      </c>
      <c r="F8858" s="4" t="s">
        <v>4914</v>
      </c>
      <c r="G8858" s="1" t="b">
        <f t="shared" ca="1" si="146"/>
        <v>1</v>
      </c>
      <c r="H8858" s="1505" t="str" cm="1">
        <f t="array" aca="1" ref="H8858" ca="1">IF(I8858&lt;&gt;"",INDIRECT("'"&amp;I8858&amp;"'!"&amp;J8858),"")</f>
        <v/>
      </c>
      <c r="I8858" s="1510"/>
      <c r="J8858" s="1506"/>
      <c r="K8858" s="4"/>
    </row>
    <row r="8859" spans="1:11" ht="15">
      <c r="A8859" s="5">
        <v>8800</v>
      </c>
      <c r="D8859" s="4" t="s">
        <v>1597</v>
      </c>
      <c r="E8859" s="1" t="s">
        <v>1785</v>
      </c>
      <c r="F8859" s="4" t="s">
        <v>4914</v>
      </c>
      <c r="G8859" s="1" t="b">
        <f t="shared" ca="1" si="146"/>
        <v>1</v>
      </c>
      <c r="H8859" s="1505" t="str" cm="1">
        <f t="array" aca="1" ref="H8859" ca="1">IF(I8859&lt;&gt;"",INDIRECT("'"&amp;I8859&amp;"'!"&amp;J8859),"")</f>
        <v/>
      </c>
      <c r="I8859" s="1510"/>
      <c r="J8859" s="1506"/>
      <c r="K8859" s="4"/>
    </row>
    <row r="8860" spans="1:11" ht="15">
      <c r="A8860" s="5">
        <v>8801</v>
      </c>
      <c r="D8860" s="4" t="s">
        <v>1597</v>
      </c>
      <c r="E8860" s="1" t="s">
        <v>1785</v>
      </c>
      <c r="F8860" s="4" t="s">
        <v>4914</v>
      </c>
      <c r="G8860" s="1" t="b">
        <f t="shared" ca="1" si="146"/>
        <v>1</v>
      </c>
      <c r="H8860" s="1505" t="str" cm="1">
        <f t="array" aca="1" ref="H8860" ca="1">IF(I8860&lt;&gt;"",INDIRECT("'"&amp;I8860&amp;"'!"&amp;J8860),"")</f>
        <v/>
      </c>
      <c r="I8860" s="1510"/>
      <c r="J8860" s="1506"/>
      <c r="K8860" s="4"/>
    </row>
    <row r="8861" spans="1:11" ht="15">
      <c r="A8861" s="5">
        <v>8802</v>
      </c>
      <c r="D8861" s="4" t="s">
        <v>1597</v>
      </c>
      <c r="E8861" s="1" t="s">
        <v>1785</v>
      </c>
      <c r="F8861" s="4" t="s">
        <v>4914</v>
      </c>
      <c r="G8861" s="1" t="b">
        <f t="shared" ca="1" si="146"/>
        <v>1</v>
      </c>
      <c r="H8861" s="1505" t="str" cm="1">
        <f t="array" aca="1" ref="H8861" ca="1">IF(I8861&lt;&gt;"",INDIRECT("'"&amp;I8861&amp;"'!"&amp;J8861),"")</f>
        <v/>
      </c>
      <c r="I8861" s="1510"/>
      <c r="J8861" s="1506"/>
      <c r="K8861" s="4"/>
    </row>
    <row r="8862" spans="1:11" ht="15">
      <c r="A8862" s="5">
        <v>8803</v>
      </c>
      <c r="D8862" s="4" t="s">
        <v>1597</v>
      </c>
      <c r="E8862" s="1" t="s">
        <v>1785</v>
      </c>
      <c r="F8862" s="4" t="s">
        <v>4914</v>
      </c>
      <c r="G8862" s="1" t="b">
        <f t="shared" ca="1" si="146"/>
        <v>1</v>
      </c>
      <c r="H8862" s="1505" t="str" cm="1">
        <f t="array" aca="1" ref="H8862" ca="1">IF(I8862&lt;&gt;"",INDIRECT("'"&amp;I8862&amp;"'!"&amp;J8862),"")</f>
        <v/>
      </c>
      <c r="I8862" s="1510"/>
      <c r="J8862" s="1506"/>
      <c r="K8862" s="4"/>
    </row>
    <row r="8863" spans="1:11" ht="15">
      <c r="A8863" s="5">
        <v>8804</v>
      </c>
      <c r="D8863" s="4" t="s">
        <v>1597</v>
      </c>
      <c r="E8863" s="1" t="s">
        <v>1785</v>
      </c>
      <c r="F8863" s="4" t="s">
        <v>4914</v>
      </c>
      <c r="G8863" s="1" t="b">
        <f t="shared" ca="1" si="146"/>
        <v>1</v>
      </c>
      <c r="H8863" s="1505" t="str" cm="1">
        <f t="array" aca="1" ref="H8863" ca="1">IF(I8863&lt;&gt;"",INDIRECT("'"&amp;I8863&amp;"'!"&amp;J8863),"")</f>
        <v/>
      </c>
      <c r="I8863" s="1510"/>
      <c r="J8863" s="1506"/>
      <c r="K8863" s="4"/>
    </row>
    <row r="8864" spans="1:11" ht="15">
      <c r="A8864" s="5">
        <v>8805</v>
      </c>
      <c r="D8864" s="4" t="s">
        <v>1597</v>
      </c>
      <c r="E8864" s="1" t="s">
        <v>1785</v>
      </c>
      <c r="F8864" s="4" t="s">
        <v>4914</v>
      </c>
      <c r="G8864" s="1" t="b">
        <f t="shared" ref="G8864:G8927" ca="1" si="147">H8864=B8864</f>
        <v>1</v>
      </c>
      <c r="H8864" s="1505" t="str" cm="1">
        <f t="array" aca="1" ref="H8864" ca="1">IF(I8864&lt;&gt;"",INDIRECT("'"&amp;I8864&amp;"'!"&amp;J8864),"")</f>
        <v/>
      </c>
      <c r="I8864" s="1510"/>
      <c r="J8864" s="1506"/>
      <c r="K8864" s="4"/>
    </row>
    <row r="8865" spans="1:11" ht="15">
      <c r="A8865" s="5">
        <v>8806</v>
      </c>
      <c r="D8865" s="4" t="s">
        <v>1597</v>
      </c>
      <c r="E8865" s="1" t="s">
        <v>1785</v>
      </c>
      <c r="F8865" s="4" t="s">
        <v>4914</v>
      </c>
      <c r="G8865" s="1" t="b">
        <f t="shared" ca="1" si="147"/>
        <v>1</v>
      </c>
      <c r="H8865" s="1505" t="str" cm="1">
        <f t="array" aca="1" ref="H8865" ca="1">IF(I8865&lt;&gt;"",INDIRECT("'"&amp;I8865&amp;"'!"&amp;J8865),"")</f>
        <v/>
      </c>
      <c r="I8865" s="1510"/>
      <c r="J8865" s="1506"/>
      <c r="K8865" s="4"/>
    </row>
    <row r="8866" spans="1:11" ht="15">
      <c r="A8866" s="5">
        <v>8807</v>
      </c>
      <c r="D8866" s="4" t="s">
        <v>1597</v>
      </c>
      <c r="E8866" s="1" t="s">
        <v>1785</v>
      </c>
      <c r="F8866" s="4" t="s">
        <v>4914</v>
      </c>
      <c r="G8866" s="1" t="b">
        <f t="shared" ca="1" si="147"/>
        <v>1</v>
      </c>
      <c r="H8866" s="1505" t="str" cm="1">
        <f t="array" aca="1" ref="H8866" ca="1">IF(I8866&lt;&gt;"",INDIRECT("'"&amp;I8866&amp;"'!"&amp;J8866),"")</f>
        <v/>
      </c>
      <c r="I8866" s="1510"/>
      <c r="J8866" s="1506"/>
      <c r="K8866" s="4"/>
    </row>
    <row r="8867" spans="1:11" ht="15">
      <c r="A8867" s="5">
        <v>8808</v>
      </c>
      <c r="D8867" s="4" t="s">
        <v>1597</v>
      </c>
      <c r="E8867" s="1" t="s">
        <v>1785</v>
      </c>
      <c r="F8867" s="4" t="s">
        <v>4914</v>
      </c>
      <c r="G8867" s="1" t="b">
        <f t="shared" ca="1" si="147"/>
        <v>1</v>
      </c>
      <c r="H8867" s="1505" t="str" cm="1">
        <f t="array" aca="1" ref="H8867" ca="1">IF(I8867&lt;&gt;"",INDIRECT("'"&amp;I8867&amp;"'!"&amp;J8867),"")</f>
        <v/>
      </c>
      <c r="I8867" s="1510"/>
      <c r="J8867" s="1506"/>
      <c r="K8867" s="4"/>
    </row>
    <row r="8868" spans="1:11" ht="15">
      <c r="A8868" s="5">
        <v>8809</v>
      </c>
      <c r="D8868" s="4" t="s">
        <v>1597</v>
      </c>
      <c r="E8868" s="1" t="s">
        <v>1785</v>
      </c>
      <c r="F8868" s="4" t="s">
        <v>4914</v>
      </c>
      <c r="G8868" s="1" t="b">
        <f t="shared" ca="1" si="147"/>
        <v>1</v>
      </c>
      <c r="H8868" s="1505" t="str" cm="1">
        <f t="array" aca="1" ref="H8868" ca="1">IF(I8868&lt;&gt;"",INDIRECT("'"&amp;I8868&amp;"'!"&amp;J8868),"")</f>
        <v/>
      </c>
      <c r="I8868" s="1510"/>
      <c r="J8868" s="1506"/>
      <c r="K8868" s="4"/>
    </row>
    <row r="8869" spans="1:11" ht="15">
      <c r="A8869" s="5">
        <v>8810</v>
      </c>
      <c r="D8869" s="4" t="s">
        <v>1597</v>
      </c>
      <c r="E8869" s="1" t="s">
        <v>1785</v>
      </c>
      <c r="F8869" s="4" t="s">
        <v>4914</v>
      </c>
      <c r="G8869" s="1" t="b">
        <f t="shared" ca="1" si="147"/>
        <v>1</v>
      </c>
      <c r="H8869" s="1505" t="str" cm="1">
        <f t="array" aca="1" ref="H8869" ca="1">IF(I8869&lt;&gt;"",INDIRECT("'"&amp;I8869&amp;"'!"&amp;J8869),"")</f>
        <v/>
      </c>
      <c r="I8869" s="1510"/>
      <c r="J8869" s="1506"/>
      <c r="K8869" s="4"/>
    </row>
    <row r="8870" spans="1:11" ht="15">
      <c r="A8870" s="5">
        <v>8811</v>
      </c>
      <c r="D8870" s="4" t="s">
        <v>1597</v>
      </c>
      <c r="E8870" s="1" t="s">
        <v>1785</v>
      </c>
      <c r="F8870" s="4" t="s">
        <v>4914</v>
      </c>
      <c r="G8870" s="1" t="b">
        <f t="shared" ca="1" si="147"/>
        <v>1</v>
      </c>
      <c r="H8870" s="1505" t="str" cm="1">
        <f t="array" aca="1" ref="H8870" ca="1">IF(I8870&lt;&gt;"",INDIRECT("'"&amp;I8870&amp;"'!"&amp;J8870),"")</f>
        <v/>
      </c>
      <c r="I8870" s="1510"/>
      <c r="J8870" s="1506"/>
      <c r="K8870" s="4"/>
    </row>
    <row r="8871" spans="1:11" ht="15">
      <c r="A8871" s="5">
        <v>8812</v>
      </c>
      <c r="D8871" s="4" t="s">
        <v>1597</v>
      </c>
      <c r="E8871" s="1" t="s">
        <v>1785</v>
      </c>
      <c r="F8871" s="4" t="s">
        <v>4914</v>
      </c>
      <c r="G8871" s="1" t="b">
        <f t="shared" ca="1" si="147"/>
        <v>1</v>
      </c>
      <c r="H8871" s="1505" t="str" cm="1">
        <f t="array" aca="1" ref="H8871" ca="1">IF(I8871&lt;&gt;"",INDIRECT("'"&amp;I8871&amp;"'!"&amp;J8871),"")</f>
        <v/>
      </c>
      <c r="I8871" s="1510"/>
      <c r="J8871" s="1506"/>
      <c r="K8871" s="4"/>
    </row>
    <row r="8872" spans="1:11" ht="15">
      <c r="A8872" s="5">
        <v>8813</v>
      </c>
      <c r="D8872" s="4" t="s">
        <v>1597</v>
      </c>
      <c r="E8872" s="1" t="s">
        <v>1785</v>
      </c>
      <c r="F8872" s="4" t="s">
        <v>4914</v>
      </c>
      <c r="G8872" s="1" t="b">
        <f t="shared" ca="1" si="147"/>
        <v>1</v>
      </c>
      <c r="H8872" s="1505" t="str" cm="1">
        <f t="array" aca="1" ref="H8872" ca="1">IF(I8872&lt;&gt;"",INDIRECT("'"&amp;I8872&amp;"'!"&amp;J8872),"")</f>
        <v/>
      </c>
      <c r="I8872" s="1510"/>
      <c r="J8872" s="1506"/>
      <c r="K8872" s="4"/>
    </row>
    <row r="8873" spans="1:11" ht="15">
      <c r="A8873" s="5">
        <v>8814</v>
      </c>
      <c r="D8873" s="4" t="s">
        <v>1597</v>
      </c>
      <c r="E8873" s="1" t="s">
        <v>1785</v>
      </c>
      <c r="F8873" s="4" t="s">
        <v>4914</v>
      </c>
      <c r="G8873" s="1" t="b">
        <f t="shared" ca="1" si="147"/>
        <v>1</v>
      </c>
      <c r="H8873" s="1505" t="str" cm="1">
        <f t="array" aca="1" ref="H8873" ca="1">IF(I8873&lt;&gt;"",INDIRECT("'"&amp;I8873&amp;"'!"&amp;J8873),"")</f>
        <v/>
      </c>
      <c r="I8873" s="1510"/>
      <c r="J8873" s="1506"/>
      <c r="K8873" s="4"/>
    </row>
    <row r="8874" spans="1:11" ht="15">
      <c r="A8874" s="5">
        <v>8815</v>
      </c>
      <c r="D8874" s="4" t="s">
        <v>1597</v>
      </c>
      <c r="E8874" s="1" t="s">
        <v>1785</v>
      </c>
      <c r="F8874" s="4" t="s">
        <v>4914</v>
      </c>
      <c r="G8874" s="1" t="b">
        <f t="shared" ca="1" si="147"/>
        <v>1</v>
      </c>
      <c r="H8874" s="1505" t="str" cm="1">
        <f t="array" aca="1" ref="H8874" ca="1">IF(I8874&lt;&gt;"",INDIRECT("'"&amp;I8874&amp;"'!"&amp;J8874),"")</f>
        <v/>
      </c>
      <c r="I8874" s="1510"/>
      <c r="J8874" s="1506"/>
      <c r="K8874" s="4"/>
    </row>
    <row r="8875" spans="1:11" ht="15">
      <c r="A8875" s="5">
        <v>8816</v>
      </c>
      <c r="D8875" s="4" t="s">
        <v>1597</v>
      </c>
      <c r="E8875" s="1" t="s">
        <v>1785</v>
      </c>
      <c r="F8875" s="4" t="s">
        <v>4914</v>
      </c>
      <c r="G8875" s="1" t="b">
        <f t="shared" ca="1" si="147"/>
        <v>1</v>
      </c>
      <c r="H8875" s="1505" t="str" cm="1">
        <f t="array" aca="1" ref="H8875" ca="1">IF(I8875&lt;&gt;"",INDIRECT("'"&amp;I8875&amp;"'!"&amp;J8875),"")</f>
        <v/>
      </c>
      <c r="I8875" s="1510"/>
      <c r="J8875" s="1506"/>
      <c r="K8875" s="4"/>
    </row>
    <row r="8876" spans="1:11" ht="15">
      <c r="A8876" s="5">
        <v>8817</v>
      </c>
      <c r="D8876" s="4" t="s">
        <v>1597</v>
      </c>
      <c r="E8876" s="1" t="s">
        <v>1785</v>
      </c>
      <c r="F8876" s="4" t="s">
        <v>4914</v>
      </c>
      <c r="G8876" s="1" t="b">
        <f t="shared" ca="1" si="147"/>
        <v>1</v>
      </c>
      <c r="H8876" s="1505" t="str" cm="1">
        <f t="array" aca="1" ref="H8876" ca="1">IF(I8876&lt;&gt;"",INDIRECT("'"&amp;I8876&amp;"'!"&amp;J8876),"")</f>
        <v/>
      </c>
      <c r="I8876" s="1510"/>
      <c r="J8876" s="1506"/>
      <c r="K8876" s="4"/>
    </row>
    <row r="8877" spans="1:11" ht="15">
      <c r="A8877" s="5">
        <v>8818</v>
      </c>
      <c r="D8877" s="4" t="s">
        <v>1597</v>
      </c>
      <c r="E8877" s="1" t="s">
        <v>1785</v>
      </c>
      <c r="F8877" s="4" t="s">
        <v>4914</v>
      </c>
      <c r="G8877" s="1" t="b">
        <f t="shared" ca="1" si="147"/>
        <v>1</v>
      </c>
      <c r="H8877" s="1505" t="str" cm="1">
        <f t="array" aca="1" ref="H8877" ca="1">IF(I8877&lt;&gt;"",INDIRECT("'"&amp;I8877&amp;"'!"&amp;J8877),"")</f>
        <v/>
      </c>
      <c r="I8877" s="1510"/>
      <c r="J8877" s="1506"/>
      <c r="K8877" s="4"/>
    </row>
    <row r="8878" spans="1:11" ht="15">
      <c r="A8878" s="5">
        <v>8819</v>
      </c>
      <c r="D8878" s="4" t="s">
        <v>1597</v>
      </c>
      <c r="E8878" s="1" t="s">
        <v>1785</v>
      </c>
      <c r="F8878" s="4" t="s">
        <v>4914</v>
      </c>
      <c r="G8878" s="1" t="b">
        <f t="shared" ca="1" si="147"/>
        <v>1</v>
      </c>
      <c r="H8878" s="1505" t="str" cm="1">
        <f t="array" aca="1" ref="H8878" ca="1">IF(I8878&lt;&gt;"",INDIRECT("'"&amp;I8878&amp;"'!"&amp;J8878),"")</f>
        <v/>
      </c>
      <c r="I8878" s="1510"/>
      <c r="J8878" s="1506"/>
      <c r="K8878" s="4"/>
    </row>
    <row r="8879" spans="1:11" ht="15">
      <c r="A8879" s="5">
        <v>8820</v>
      </c>
      <c r="D8879" s="4" t="s">
        <v>1597</v>
      </c>
      <c r="E8879" s="1" t="s">
        <v>1785</v>
      </c>
      <c r="F8879" s="4" t="s">
        <v>4914</v>
      </c>
      <c r="G8879" s="1" t="b">
        <f t="shared" ca="1" si="147"/>
        <v>1</v>
      </c>
      <c r="H8879" s="1505" t="str" cm="1">
        <f t="array" aca="1" ref="H8879" ca="1">IF(I8879&lt;&gt;"",INDIRECT("'"&amp;I8879&amp;"'!"&amp;J8879),"")</f>
        <v/>
      </c>
      <c r="I8879" s="1510"/>
      <c r="J8879" s="1506"/>
      <c r="K8879" s="4"/>
    </row>
    <row r="8880" spans="1:11" ht="15">
      <c r="A8880" s="5">
        <v>8821</v>
      </c>
      <c r="D8880" s="4" t="s">
        <v>1597</v>
      </c>
      <c r="E8880" s="1" t="s">
        <v>1785</v>
      </c>
      <c r="F8880" s="4" t="s">
        <v>4914</v>
      </c>
      <c r="G8880" s="1" t="b">
        <f t="shared" ca="1" si="147"/>
        <v>1</v>
      </c>
      <c r="H8880" s="1505" t="str" cm="1">
        <f t="array" aca="1" ref="H8880" ca="1">IF(I8880&lt;&gt;"",INDIRECT("'"&amp;I8880&amp;"'!"&amp;J8880),"")</f>
        <v/>
      </c>
      <c r="I8880" s="1510"/>
      <c r="J8880" s="1506"/>
      <c r="K8880" s="4"/>
    </row>
    <row r="8881" spans="1:11" ht="15">
      <c r="A8881" s="5">
        <v>8822</v>
      </c>
      <c r="D8881" s="4" t="s">
        <v>1597</v>
      </c>
      <c r="E8881" s="1" t="s">
        <v>1785</v>
      </c>
      <c r="F8881" s="4" t="s">
        <v>4914</v>
      </c>
      <c r="G8881" s="1" t="b">
        <f t="shared" ca="1" si="147"/>
        <v>1</v>
      </c>
      <c r="H8881" s="1505" t="str" cm="1">
        <f t="array" aca="1" ref="H8881" ca="1">IF(I8881&lt;&gt;"",INDIRECT("'"&amp;I8881&amp;"'!"&amp;J8881),"")</f>
        <v/>
      </c>
      <c r="I8881" s="1510"/>
      <c r="J8881" s="1506"/>
      <c r="K8881" s="4"/>
    </row>
    <row r="8882" spans="1:11" ht="15">
      <c r="A8882" s="5">
        <v>8823</v>
      </c>
      <c r="D8882" s="4" t="s">
        <v>1597</v>
      </c>
      <c r="E8882" s="1" t="s">
        <v>1785</v>
      </c>
      <c r="F8882" s="4" t="s">
        <v>4914</v>
      </c>
      <c r="G8882" s="1" t="b">
        <f t="shared" ca="1" si="147"/>
        <v>1</v>
      </c>
      <c r="H8882" s="1505" t="str" cm="1">
        <f t="array" aca="1" ref="H8882" ca="1">IF(I8882&lt;&gt;"",INDIRECT("'"&amp;I8882&amp;"'!"&amp;J8882),"")</f>
        <v/>
      </c>
      <c r="I8882" s="1510"/>
      <c r="J8882" s="1506"/>
      <c r="K8882" s="4"/>
    </row>
    <row r="8883" spans="1:11" ht="15">
      <c r="A8883" s="5">
        <v>8824</v>
      </c>
      <c r="D8883" s="4" t="s">
        <v>1597</v>
      </c>
      <c r="E8883" s="1" t="s">
        <v>1785</v>
      </c>
      <c r="F8883" s="4" t="s">
        <v>4914</v>
      </c>
      <c r="G8883" s="1" t="b">
        <f t="shared" ca="1" si="147"/>
        <v>1</v>
      </c>
      <c r="H8883" s="1505" t="str" cm="1">
        <f t="array" aca="1" ref="H8883" ca="1">IF(I8883&lt;&gt;"",INDIRECT("'"&amp;I8883&amp;"'!"&amp;J8883),"")</f>
        <v/>
      </c>
      <c r="I8883" s="1510"/>
      <c r="J8883" s="1506"/>
      <c r="K8883" s="4"/>
    </row>
    <row r="8884" spans="1:11" ht="15">
      <c r="A8884" s="5">
        <v>8825</v>
      </c>
      <c r="D8884" s="4" t="s">
        <v>1597</v>
      </c>
      <c r="E8884" s="1" t="s">
        <v>1785</v>
      </c>
      <c r="F8884" s="4" t="s">
        <v>4914</v>
      </c>
      <c r="G8884" s="1" t="b">
        <f t="shared" ca="1" si="147"/>
        <v>1</v>
      </c>
      <c r="H8884" s="1505" t="str" cm="1">
        <f t="array" aca="1" ref="H8884" ca="1">IF(I8884&lt;&gt;"",INDIRECT("'"&amp;I8884&amp;"'!"&amp;J8884),"")</f>
        <v/>
      </c>
      <c r="I8884" s="1510"/>
      <c r="J8884" s="1506"/>
      <c r="K8884" s="4"/>
    </row>
    <row r="8885" spans="1:11" ht="15">
      <c r="A8885" s="5">
        <v>8826</v>
      </c>
      <c r="D8885" s="4" t="s">
        <v>1597</v>
      </c>
      <c r="E8885" s="1" t="s">
        <v>1785</v>
      </c>
      <c r="F8885" s="4" t="s">
        <v>4914</v>
      </c>
      <c r="G8885" s="1" t="b">
        <f t="shared" ca="1" si="147"/>
        <v>1</v>
      </c>
      <c r="H8885" s="1505" t="str" cm="1">
        <f t="array" aca="1" ref="H8885" ca="1">IF(I8885&lt;&gt;"",INDIRECT("'"&amp;I8885&amp;"'!"&amp;J8885),"")</f>
        <v/>
      </c>
      <c r="I8885" s="1510"/>
      <c r="J8885" s="1506"/>
      <c r="K8885" s="4"/>
    </row>
    <row r="8886" spans="1:11" ht="15">
      <c r="A8886" s="5">
        <v>8827</v>
      </c>
      <c r="D8886" s="4" t="s">
        <v>1597</v>
      </c>
      <c r="E8886" s="1" t="s">
        <v>1785</v>
      </c>
      <c r="F8886" s="4" t="s">
        <v>4914</v>
      </c>
      <c r="G8886" s="1" t="b">
        <f t="shared" ca="1" si="147"/>
        <v>1</v>
      </c>
      <c r="H8886" s="1505" t="str" cm="1">
        <f t="array" aca="1" ref="H8886" ca="1">IF(I8886&lt;&gt;"",INDIRECT("'"&amp;I8886&amp;"'!"&amp;J8886),"")</f>
        <v/>
      </c>
      <c r="I8886" s="1510"/>
      <c r="J8886" s="1506"/>
      <c r="K8886" s="4"/>
    </row>
    <row r="8887" spans="1:11" ht="15">
      <c r="A8887" s="5">
        <v>8828</v>
      </c>
      <c r="D8887" s="4" t="s">
        <v>1597</v>
      </c>
      <c r="E8887" s="1" t="s">
        <v>1785</v>
      </c>
      <c r="F8887" s="4" t="s">
        <v>4914</v>
      </c>
      <c r="G8887" s="1" t="b">
        <f t="shared" ca="1" si="147"/>
        <v>1</v>
      </c>
      <c r="H8887" s="1505" t="str" cm="1">
        <f t="array" aca="1" ref="H8887" ca="1">IF(I8887&lt;&gt;"",INDIRECT("'"&amp;I8887&amp;"'!"&amp;J8887),"")</f>
        <v/>
      </c>
      <c r="I8887" s="1510"/>
      <c r="J8887" s="1506"/>
      <c r="K8887" s="4"/>
    </row>
    <row r="8888" spans="1:11" ht="15">
      <c r="A8888" s="5">
        <v>8829</v>
      </c>
      <c r="D8888" s="4" t="s">
        <v>1597</v>
      </c>
      <c r="E8888" s="1" t="s">
        <v>1785</v>
      </c>
      <c r="F8888" s="4" t="s">
        <v>4914</v>
      </c>
      <c r="G8888" s="1" t="b">
        <f t="shared" ca="1" si="147"/>
        <v>1</v>
      </c>
      <c r="H8888" s="1505" t="str" cm="1">
        <f t="array" aca="1" ref="H8888" ca="1">IF(I8888&lt;&gt;"",INDIRECT("'"&amp;I8888&amp;"'!"&amp;J8888),"")</f>
        <v/>
      </c>
      <c r="I8888" s="1510"/>
      <c r="J8888" s="1506"/>
      <c r="K8888" s="4"/>
    </row>
    <row r="8889" spans="1:11" ht="15">
      <c r="A8889" s="5">
        <v>8830</v>
      </c>
      <c r="D8889" s="4" t="s">
        <v>1597</v>
      </c>
      <c r="E8889" s="1" t="s">
        <v>1785</v>
      </c>
      <c r="F8889" s="4" t="s">
        <v>4914</v>
      </c>
      <c r="G8889" s="1" t="b">
        <f t="shared" ca="1" si="147"/>
        <v>1</v>
      </c>
      <c r="H8889" s="1505" t="str" cm="1">
        <f t="array" aca="1" ref="H8889" ca="1">IF(I8889&lt;&gt;"",INDIRECT("'"&amp;I8889&amp;"'!"&amp;J8889),"")</f>
        <v/>
      </c>
      <c r="I8889" s="1510"/>
      <c r="J8889" s="1506"/>
      <c r="K8889" s="4"/>
    </row>
    <row r="8890" spans="1:11" ht="15">
      <c r="A8890" s="5">
        <v>8831</v>
      </c>
      <c r="D8890" s="4" t="s">
        <v>1597</v>
      </c>
      <c r="E8890" s="1" t="s">
        <v>1785</v>
      </c>
      <c r="F8890" s="4" t="s">
        <v>4914</v>
      </c>
      <c r="G8890" s="1" t="b">
        <f t="shared" ca="1" si="147"/>
        <v>1</v>
      </c>
      <c r="H8890" s="1505" t="str" cm="1">
        <f t="array" aca="1" ref="H8890" ca="1">IF(I8890&lt;&gt;"",INDIRECT("'"&amp;I8890&amp;"'!"&amp;J8890),"")</f>
        <v/>
      </c>
      <c r="I8890" s="1510"/>
      <c r="J8890" s="1506"/>
      <c r="K8890" s="4"/>
    </row>
    <row r="8891" spans="1:11" ht="15">
      <c r="A8891" s="5">
        <v>8832</v>
      </c>
      <c r="D8891" s="4" t="s">
        <v>1597</v>
      </c>
      <c r="E8891" s="1" t="s">
        <v>1785</v>
      </c>
      <c r="F8891" s="4" t="s">
        <v>4914</v>
      </c>
      <c r="G8891" s="1" t="b">
        <f t="shared" ca="1" si="147"/>
        <v>1</v>
      </c>
      <c r="H8891" s="1505" t="str" cm="1">
        <f t="array" aca="1" ref="H8891" ca="1">IF(I8891&lt;&gt;"",INDIRECT("'"&amp;I8891&amp;"'!"&amp;J8891),"")</f>
        <v/>
      </c>
      <c r="I8891" s="1510"/>
      <c r="J8891" s="1506"/>
      <c r="K8891" s="4"/>
    </row>
    <row r="8892" spans="1:11" ht="15">
      <c r="A8892" s="5">
        <v>8833</v>
      </c>
      <c r="D8892" s="4" t="s">
        <v>1597</v>
      </c>
      <c r="E8892" s="1" t="s">
        <v>1785</v>
      </c>
      <c r="F8892" s="4" t="s">
        <v>4914</v>
      </c>
      <c r="G8892" s="1" t="b">
        <f t="shared" ca="1" si="147"/>
        <v>1</v>
      </c>
      <c r="H8892" s="1505" t="str" cm="1">
        <f t="array" aca="1" ref="H8892" ca="1">IF(I8892&lt;&gt;"",INDIRECT("'"&amp;I8892&amp;"'!"&amp;J8892),"")</f>
        <v/>
      </c>
      <c r="I8892" s="1510"/>
      <c r="J8892" s="1506"/>
      <c r="K8892" s="4"/>
    </row>
    <row r="8893" spans="1:11" ht="15">
      <c r="A8893" s="5">
        <v>8834</v>
      </c>
      <c r="D8893" s="4" t="s">
        <v>1597</v>
      </c>
      <c r="E8893" s="1" t="s">
        <v>1785</v>
      </c>
      <c r="F8893" s="4" t="s">
        <v>4914</v>
      </c>
      <c r="G8893" s="1" t="b">
        <f t="shared" ca="1" si="147"/>
        <v>1</v>
      </c>
      <c r="H8893" s="1505" t="str" cm="1">
        <f t="array" aca="1" ref="H8893" ca="1">IF(I8893&lt;&gt;"",INDIRECT("'"&amp;I8893&amp;"'!"&amp;J8893),"")</f>
        <v/>
      </c>
      <c r="I8893" s="1510"/>
      <c r="J8893" s="1506"/>
      <c r="K8893" s="4"/>
    </row>
    <row r="8894" spans="1:11" ht="15">
      <c r="A8894" s="5">
        <v>8835</v>
      </c>
      <c r="D8894" s="4" t="s">
        <v>1597</v>
      </c>
      <c r="E8894" s="1" t="s">
        <v>1785</v>
      </c>
      <c r="F8894" s="4" t="s">
        <v>4914</v>
      </c>
      <c r="G8894" s="1" t="b">
        <f t="shared" ca="1" si="147"/>
        <v>1</v>
      </c>
      <c r="H8894" s="1505" t="str" cm="1">
        <f t="array" aca="1" ref="H8894" ca="1">IF(I8894&lt;&gt;"",INDIRECT("'"&amp;I8894&amp;"'!"&amp;J8894),"")</f>
        <v/>
      </c>
      <c r="I8894" s="1510"/>
      <c r="J8894" s="1506"/>
      <c r="K8894" s="4"/>
    </row>
    <row r="8895" spans="1:11" ht="15">
      <c r="A8895" s="5">
        <v>8836</v>
      </c>
      <c r="D8895" s="4" t="s">
        <v>1597</v>
      </c>
      <c r="E8895" s="1" t="s">
        <v>1785</v>
      </c>
      <c r="F8895" s="4" t="s">
        <v>4914</v>
      </c>
      <c r="G8895" s="1" t="b">
        <f t="shared" ca="1" si="147"/>
        <v>1</v>
      </c>
      <c r="H8895" s="1505" t="str" cm="1">
        <f t="array" aca="1" ref="H8895" ca="1">IF(I8895&lt;&gt;"",INDIRECT("'"&amp;I8895&amp;"'!"&amp;J8895),"")</f>
        <v/>
      </c>
      <c r="I8895" s="1510"/>
      <c r="J8895" s="1506"/>
      <c r="K8895" s="4"/>
    </row>
    <row r="8896" spans="1:11" ht="15">
      <c r="A8896" s="5">
        <v>8837</v>
      </c>
      <c r="D8896" s="4" t="s">
        <v>1597</v>
      </c>
      <c r="E8896" s="1" t="s">
        <v>1785</v>
      </c>
      <c r="F8896" s="4" t="s">
        <v>4914</v>
      </c>
      <c r="G8896" s="1" t="b">
        <f t="shared" ca="1" si="147"/>
        <v>1</v>
      </c>
      <c r="H8896" s="1505" t="str" cm="1">
        <f t="array" aca="1" ref="H8896" ca="1">IF(I8896&lt;&gt;"",INDIRECT("'"&amp;I8896&amp;"'!"&amp;J8896),"")</f>
        <v/>
      </c>
      <c r="I8896" s="1510"/>
      <c r="J8896" s="1506"/>
      <c r="K8896" s="4"/>
    </row>
    <row r="8897" spans="1:11" ht="15">
      <c r="A8897" s="5">
        <v>8838</v>
      </c>
      <c r="D8897" s="4" t="s">
        <v>1597</v>
      </c>
      <c r="E8897" s="1" t="s">
        <v>1785</v>
      </c>
      <c r="F8897" s="4" t="s">
        <v>4914</v>
      </c>
      <c r="G8897" s="1" t="b">
        <f t="shared" ca="1" si="147"/>
        <v>1</v>
      </c>
      <c r="H8897" s="1505" t="str" cm="1">
        <f t="array" aca="1" ref="H8897" ca="1">IF(I8897&lt;&gt;"",INDIRECT("'"&amp;I8897&amp;"'!"&amp;J8897),"")</f>
        <v/>
      </c>
      <c r="I8897" s="1510"/>
      <c r="J8897" s="1506"/>
      <c r="K8897" s="4"/>
    </row>
    <row r="8898" spans="1:11" ht="15">
      <c r="A8898" s="5">
        <v>8839</v>
      </c>
      <c r="D8898" s="4" t="s">
        <v>1597</v>
      </c>
      <c r="E8898" s="1" t="s">
        <v>1785</v>
      </c>
      <c r="F8898" s="4" t="s">
        <v>4914</v>
      </c>
      <c r="G8898" s="1" t="b">
        <f t="shared" ca="1" si="147"/>
        <v>1</v>
      </c>
      <c r="H8898" s="1505" t="str" cm="1">
        <f t="array" aca="1" ref="H8898" ca="1">IF(I8898&lt;&gt;"",INDIRECT("'"&amp;I8898&amp;"'!"&amp;J8898),"")</f>
        <v/>
      </c>
      <c r="I8898" s="1510"/>
      <c r="J8898" s="1506"/>
      <c r="K8898" s="4"/>
    </row>
    <row r="8899" spans="1:11" ht="15">
      <c r="A8899" s="5">
        <v>8840</v>
      </c>
      <c r="D8899" s="4" t="s">
        <v>1597</v>
      </c>
      <c r="E8899" s="1" t="s">
        <v>1785</v>
      </c>
      <c r="F8899" s="4" t="s">
        <v>4914</v>
      </c>
      <c r="G8899" s="1" t="b">
        <f t="shared" ca="1" si="147"/>
        <v>1</v>
      </c>
      <c r="H8899" s="1505" t="str" cm="1">
        <f t="array" aca="1" ref="H8899" ca="1">IF(I8899&lt;&gt;"",INDIRECT("'"&amp;I8899&amp;"'!"&amp;J8899),"")</f>
        <v/>
      </c>
      <c r="I8899" s="1510"/>
      <c r="J8899" s="1506"/>
      <c r="K8899" s="4"/>
    </row>
    <row r="8900" spans="1:11" ht="15">
      <c r="A8900" s="5">
        <v>8841</v>
      </c>
      <c r="D8900" s="4" t="s">
        <v>1597</v>
      </c>
      <c r="E8900" s="1" t="s">
        <v>1785</v>
      </c>
      <c r="F8900" s="4" t="s">
        <v>4914</v>
      </c>
      <c r="G8900" s="1" t="b">
        <f t="shared" ca="1" si="147"/>
        <v>1</v>
      </c>
      <c r="H8900" s="1505" t="str" cm="1">
        <f t="array" aca="1" ref="H8900" ca="1">IF(I8900&lt;&gt;"",INDIRECT("'"&amp;I8900&amp;"'!"&amp;J8900),"")</f>
        <v/>
      </c>
      <c r="I8900" s="1510"/>
      <c r="J8900" s="1506"/>
      <c r="K8900" s="4"/>
    </row>
    <row r="8901" spans="1:11" ht="15">
      <c r="A8901" s="5">
        <v>8842</v>
      </c>
      <c r="D8901" s="4" t="s">
        <v>1597</v>
      </c>
      <c r="E8901" s="1" t="s">
        <v>1785</v>
      </c>
      <c r="F8901" s="4" t="s">
        <v>4914</v>
      </c>
      <c r="G8901" s="1" t="b">
        <f t="shared" ca="1" si="147"/>
        <v>1</v>
      </c>
      <c r="H8901" s="1505" t="str" cm="1">
        <f t="array" aca="1" ref="H8901" ca="1">IF(I8901&lt;&gt;"",INDIRECT("'"&amp;I8901&amp;"'!"&amp;J8901),"")</f>
        <v/>
      </c>
      <c r="I8901" s="1510"/>
      <c r="J8901" s="1506"/>
      <c r="K8901" s="4"/>
    </row>
    <row r="8902" spans="1:11" ht="15">
      <c r="A8902" s="5">
        <v>8843</v>
      </c>
      <c r="D8902" s="4" t="s">
        <v>1597</v>
      </c>
      <c r="E8902" s="1" t="s">
        <v>1785</v>
      </c>
      <c r="F8902" s="4" t="s">
        <v>4914</v>
      </c>
      <c r="G8902" s="1" t="b">
        <f t="shared" ca="1" si="147"/>
        <v>1</v>
      </c>
      <c r="H8902" s="1505" t="str" cm="1">
        <f t="array" aca="1" ref="H8902" ca="1">IF(I8902&lt;&gt;"",INDIRECT("'"&amp;I8902&amp;"'!"&amp;J8902),"")</f>
        <v/>
      </c>
      <c r="I8902" s="1510"/>
      <c r="J8902" s="1506"/>
      <c r="K8902" s="4"/>
    </row>
    <row r="8903" spans="1:11" ht="15">
      <c r="A8903" s="5">
        <v>8844</v>
      </c>
      <c r="D8903" s="4" t="s">
        <v>1597</v>
      </c>
      <c r="E8903" s="1" t="s">
        <v>1785</v>
      </c>
      <c r="F8903" s="4" t="s">
        <v>4914</v>
      </c>
      <c r="G8903" s="1" t="b">
        <f t="shared" ca="1" si="147"/>
        <v>1</v>
      </c>
      <c r="H8903" s="1505" t="str" cm="1">
        <f t="array" aca="1" ref="H8903" ca="1">IF(I8903&lt;&gt;"",INDIRECT("'"&amp;I8903&amp;"'!"&amp;J8903),"")</f>
        <v/>
      </c>
      <c r="I8903" s="1510"/>
      <c r="J8903" s="1506"/>
      <c r="K8903" s="4"/>
    </row>
    <row r="8904" spans="1:11" ht="15">
      <c r="A8904" s="5">
        <v>8845</v>
      </c>
      <c r="D8904" s="4" t="s">
        <v>1597</v>
      </c>
      <c r="E8904" s="1" t="s">
        <v>1785</v>
      </c>
      <c r="F8904" s="4" t="s">
        <v>4914</v>
      </c>
      <c r="G8904" s="1" t="b">
        <f t="shared" ca="1" si="147"/>
        <v>1</v>
      </c>
      <c r="H8904" s="1505" t="str" cm="1">
        <f t="array" aca="1" ref="H8904" ca="1">IF(I8904&lt;&gt;"",INDIRECT("'"&amp;I8904&amp;"'!"&amp;J8904),"")</f>
        <v/>
      </c>
      <c r="I8904" s="1510"/>
      <c r="J8904" s="1506"/>
      <c r="K8904" s="4"/>
    </row>
    <row r="8905" spans="1:11" ht="15">
      <c r="A8905" s="5">
        <v>8846</v>
      </c>
      <c r="D8905" s="4" t="s">
        <v>1597</v>
      </c>
      <c r="E8905" s="1" t="s">
        <v>1785</v>
      </c>
      <c r="F8905" s="4" t="s">
        <v>4914</v>
      </c>
      <c r="G8905" s="1" t="b">
        <f t="shared" ca="1" si="147"/>
        <v>1</v>
      </c>
      <c r="H8905" s="1505" t="str" cm="1">
        <f t="array" aca="1" ref="H8905" ca="1">IF(I8905&lt;&gt;"",INDIRECT("'"&amp;I8905&amp;"'!"&amp;J8905),"")</f>
        <v/>
      </c>
      <c r="I8905" s="1510"/>
      <c r="J8905" s="1506"/>
      <c r="K8905" s="4"/>
    </row>
    <row r="8906" spans="1:11" ht="15">
      <c r="A8906" s="5">
        <v>8847</v>
      </c>
      <c r="D8906" s="4" t="s">
        <v>1597</v>
      </c>
      <c r="E8906" s="1" t="s">
        <v>1785</v>
      </c>
      <c r="F8906" s="4" t="s">
        <v>4914</v>
      </c>
      <c r="G8906" s="1" t="b">
        <f t="shared" ca="1" si="147"/>
        <v>1</v>
      </c>
      <c r="H8906" s="1505" t="str" cm="1">
        <f t="array" aca="1" ref="H8906" ca="1">IF(I8906&lt;&gt;"",INDIRECT("'"&amp;I8906&amp;"'!"&amp;J8906),"")</f>
        <v/>
      </c>
      <c r="I8906" s="1510"/>
      <c r="J8906" s="1506"/>
      <c r="K8906" s="4"/>
    </row>
    <row r="8907" spans="1:11" ht="15">
      <c r="A8907" s="5">
        <v>8848</v>
      </c>
      <c r="D8907" s="4" t="s">
        <v>1597</v>
      </c>
      <c r="E8907" s="1" t="s">
        <v>1785</v>
      </c>
      <c r="F8907" s="4" t="s">
        <v>4914</v>
      </c>
      <c r="G8907" s="1" t="b">
        <f t="shared" ca="1" si="147"/>
        <v>1</v>
      </c>
      <c r="H8907" s="1505" t="str" cm="1">
        <f t="array" aca="1" ref="H8907" ca="1">IF(I8907&lt;&gt;"",INDIRECT("'"&amp;I8907&amp;"'!"&amp;J8907),"")</f>
        <v/>
      </c>
      <c r="I8907" s="1510"/>
      <c r="J8907" s="1506"/>
      <c r="K8907" s="4"/>
    </row>
    <row r="8908" spans="1:11" ht="15">
      <c r="A8908">
        <v>8849</v>
      </c>
      <c r="B8908" s="21">
        <f>'CARES CRRSA ARP 28-35'!D72</f>
        <v>0</v>
      </c>
      <c r="D8908" s="4" t="s">
        <v>1597</v>
      </c>
      <c r="F8908" s="4"/>
      <c r="G8908" s="1" t="b">
        <f t="shared" ca="1" si="147"/>
        <v>1</v>
      </c>
      <c r="H8908" s="1505" cm="1">
        <f t="array" aca="1" ref="H8908" ca="1">IF(I8908&lt;&gt;"",INDIRECT("'"&amp;I8908&amp;"'!"&amp;J8908),"")</f>
        <v>0</v>
      </c>
      <c r="I8908" s="1510" t="s">
        <v>7556</v>
      </c>
      <c r="J8908" s="1506" t="s">
        <v>5064</v>
      </c>
      <c r="K8908" s="4"/>
    </row>
    <row r="8909" spans="1:11" ht="15">
      <c r="A8909">
        <v>8850</v>
      </c>
      <c r="B8909" s="21">
        <f>'CARES CRRSA ARP 28-35'!E72</f>
        <v>0</v>
      </c>
      <c r="D8909" s="4" t="s">
        <v>1597</v>
      </c>
      <c r="F8909" s="4"/>
      <c r="G8909" s="1" t="b">
        <f t="shared" ca="1" si="147"/>
        <v>1</v>
      </c>
      <c r="H8909" s="1505" cm="1">
        <f t="array" aca="1" ref="H8909" ca="1">IF(I8909&lt;&gt;"",INDIRECT("'"&amp;I8909&amp;"'!"&amp;J8909),"")</f>
        <v>0</v>
      </c>
      <c r="I8909" s="1510" t="s">
        <v>7556</v>
      </c>
      <c r="J8909" s="1506" t="s">
        <v>5100</v>
      </c>
      <c r="K8909" s="4"/>
    </row>
    <row r="8910" spans="1:11" ht="15">
      <c r="A8910">
        <v>8851</v>
      </c>
      <c r="B8910" s="21">
        <f>'CARES CRRSA ARP 28-35'!F72</f>
        <v>8180393</v>
      </c>
      <c r="D8910" s="4" t="s">
        <v>1597</v>
      </c>
      <c r="F8910" s="4"/>
      <c r="G8910" s="1" t="b">
        <f t="shared" ca="1" si="147"/>
        <v>1</v>
      </c>
      <c r="H8910" s="1505" cm="1">
        <f t="array" aca="1" ref="H8910" ca="1">IF(I8910&lt;&gt;"",INDIRECT("'"&amp;I8910&amp;"'!"&amp;J8910),"")</f>
        <v>8180393</v>
      </c>
      <c r="I8910" s="1510" t="s">
        <v>7556</v>
      </c>
      <c r="J8910" s="1506" t="s">
        <v>5136</v>
      </c>
      <c r="K8910" s="4"/>
    </row>
    <row r="8911" spans="1:11" ht="15">
      <c r="A8911">
        <v>8852</v>
      </c>
      <c r="B8911" s="21">
        <f>'CARES CRRSA ARP 28-35'!G72</f>
        <v>2553116</v>
      </c>
      <c r="D8911" s="4" t="s">
        <v>1597</v>
      </c>
      <c r="F8911" s="4"/>
      <c r="G8911" s="1" t="b">
        <f t="shared" ca="1" si="147"/>
        <v>1</v>
      </c>
      <c r="H8911" s="1505" cm="1">
        <f t="array" aca="1" ref="H8911" ca="1">IF(I8911&lt;&gt;"",INDIRECT("'"&amp;I8911&amp;"'!"&amp;J8911),"")</f>
        <v>2553116</v>
      </c>
      <c r="I8911" s="1510" t="s">
        <v>7556</v>
      </c>
      <c r="J8911" s="1506" t="s">
        <v>5172</v>
      </c>
      <c r="K8911" s="4"/>
    </row>
    <row r="8912" spans="1:11" ht="15">
      <c r="A8912">
        <v>8853</v>
      </c>
      <c r="B8912" s="21">
        <f>'CARES CRRSA ARP 28-35'!H72</f>
        <v>0</v>
      </c>
      <c r="D8912" s="4" t="s">
        <v>1597</v>
      </c>
      <c r="F8912" s="4"/>
      <c r="G8912" s="1" t="b">
        <f t="shared" ca="1" si="147"/>
        <v>1</v>
      </c>
      <c r="H8912" s="1505" cm="1">
        <f t="array" aca="1" ref="H8912" ca="1">IF(I8912&lt;&gt;"",INDIRECT("'"&amp;I8912&amp;"'!"&amp;J8912),"")</f>
        <v>0</v>
      </c>
      <c r="I8912" s="1510" t="s">
        <v>7556</v>
      </c>
      <c r="J8912" s="1506" t="s">
        <v>5208</v>
      </c>
      <c r="K8912" s="4"/>
    </row>
    <row r="8913" spans="1:11" ht="15">
      <c r="A8913">
        <v>8854</v>
      </c>
      <c r="B8913" s="21">
        <f>'CARES CRRSA ARP 28-35'!I72</f>
        <v>0</v>
      </c>
      <c r="D8913" s="4" t="s">
        <v>1597</v>
      </c>
      <c r="F8913" s="4"/>
      <c r="G8913" s="1" t="b">
        <f t="shared" ca="1" si="147"/>
        <v>1</v>
      </c>
      <c r="H8913" s="1505" cm="1">
        <f t="array" aca="1" ref="H8913" ca="1">IF(I8913&lt;&gt;"",INDIRECT("'"&amp;I8913&amp;"'!"&amp;J8913),"")</f>
        <v>0</v>
      </c>
      <c r="I8913" s="1510" t="s">
        <v>7556</v>
      </c>
      <c r="J8913" s="1506" t="s">
        <v>6677</v>
      </c>
      <c r="K8913" s="4"/>
    </row>
    <row r="8914" spans="1:11" ht="15">
      <c r="A8914">
        <v>8855</v>
      </c>
      <c r="B8914" s="21">
        <f>'CARES CRRSA ARP 28-35'!J72</f>
        <v>4749</v>
      </c>
      <c r="D8914" s="4" t="s">
        <v>1597</v>
      </c>
      <c r="F8914" s="4"/>
      <c r="G8914" s="1" t="b">
        <f t="shared" ca="1" si="147"/>
        <v>1</v>
      </c>
      <c r="H8914" s="1505" cm="1">
        <f t="array" aca="1" ref="H8914" ca="1">IF(I8914&lt;&gt;"",INDIRECT("'"&amp;I8914&amp;"'!"&amp;J8914),"")</f>
        <v>4749</v>
      </c>
      <c r="I8914" s="1510" t="s">
        <v>7556</v>
      </c>
      <c r="J8914" s="1506" t="s">
        <v>6678</v>
      </c>
      <c r="K8914" s="4"/>
    </row>
    <row r="8915" spans="1:11" ht="15">
      <c r="A8915">
        <v>8856</v>
      </c>
      <c r="B8915" s="21">
        <f>'CARES CRRSA ARP 28-35'!L72</f>
        <v>10738258</v>
      </c>
      <c r="D8915" s="4" t="s">
        <v>1597</v>
      </c>
      <c r="F8915" s="4"/>
      <c r="G8915" s="1" t="b">
        <f t="shared" ca="1" si="147"/>
        <v>1</v>
      </c>
      <c r="H8915" s="1505" cm="1">
        <f t="array" aca="1" ref="H8915" ca="1">IF(I8915&lt;&gt;"",INDIRECT("'"&amp;I8915&amp;"'!"&amp;J8915),"")</f>
        <v>10738258</v>
      </c>
      <c r="I8915" s="1510" t="s">
        <v>7556</v>
      </c>
      <c r="J8915" s="1506" t="s">
        <v>7569</v>
      </c>
      <c r="K8915" s="4"/>
    </row>
    <row r="8916" spans="1:11" ht="15">
      <c r="A8916">
        <v>8857</v>
      </c>
      <c r="B8916" s="21">
        <f>'CARES CRRSA ARP 28-35'!D73</f>
        <v>269370</v>
      </c>
      <c r="D8916" s="4" t="s">
        <v>1597</v>
      </c>
      <c r="F8916" s="4"/>
      <c r="G8916" s="1" t="b">
        <f t="shared" ca="1" si="147"/>
        <v>1</v>
      </c>
      <c r="H8916" s="1505" cm="1">
        <f t="array" aca="1" ref="H8916" ca="1">IF(I8916&lt;&gt;"",INDIRECT("'"&amp;I8916&amp;"'!"&amp;J8916),"")</f>
        <v>269370</v>
      </c>
      <c r="I8916" s="1510" t="s">
        <v>7556</v>
      </c>
      <c r="J8916" s="1506" t="s">
        <v>5065</v>
      </c>
      <c r="K8916" s="4"/>
    </row>
    <row r="8917" spans="1:11" ht="15">
      <c r="A8917">
        <v>8858</v>
      </c>
      <c r="B8917" s="21">
        <f>'CARES CRRSA ARP 28-35'!E73</f>
        <v>113388</v>
      </c>
      <c r="D8917" s="4" t="s">
        <v>1597</v>
      </c>
      <c r="F8917" s="4"/>
      <c r="G8917" s="1" t="b">
        <f t="shared" ca="1" si="147"/>
        <v>1</v>
      </c>
      <c r="H8917" s="1505" cm="1">
        <f t="array" aca="1" ref="H8917" ca="1">IF(I8917&lt;&gt;"",INDIRECT("'"&amp;I8917&amp;"'!"&amp;J8917),"")</f>
        <v>113388</v>
      </c>
      <c r="I8917" s="1510" t="s">
        <v>7556</v>
      </c>
      <c r="J8917" s="1506" t="s">
        <v>5101</v>
      </c>
      <c r="K8917" s="4"/>
    </row>
    <row r="8918" spans="1:11" ht="15">
      <c r="A8918">
        <v>8859</v>
      </c>
      <c r="B8918" s="21">
        <f>'CARES CRRSA ARP 28-35'!F73</f>
        <v>0</v>
      </c>
      <c r="D8918" s="4" t="s">
        <v>1597</v>
      </c>
      <c r="F8918" s="4"/>
      <c r="G8918" s="1" t="b">
        <f t="shared" ca="1" si="147"/>
        <v>1</v>
      </c>
      <c r="H8918" s="1505" cm="1">
        <f t="array" aca="1" ref="H8918" ca="1">IF(I8918&lt;&gt;"",INDIRECT("'"&amp;I8918&amp;"'!"&amp;J8918),"")</f>
        <v>0</v>
      </c>
      <c r="I8918" s="1510" t="s">
        <v>7556</v>
      </c>
      <c r="J8918" s="1506" t="s">
        <v>5137</v>
      </c>
      <c r="K8918" s="4"/>
    </row>
    <row r="8919" spans="1:11" ht="15">
      <c r="A8919">
        <v>8860</v>
      </c>
      <c r="B8919" s="21">
        <f>'CARES CRRSA ARP 28-35'!G73</f>
        <v>0</v>
      </c>
      <c r="D8919" s="4" t="s">
        <v>1597</v>
      </c>
      <c r="F8919" s="4"/>
      <c r="G8919" s="1" t="b">
        <f t="shared" ca="1" si="147"/>
        <v>1</v>
      </c>
      <c r="H8919" s="1505" cm="1">
        <f t="array" aca="1" ref="H8919" ca="1">IF(I8919&lt;&gt;"",INDIRECT("'"&amp;I8919&amp;"'!"&amp;J8919),"")</f>
        <v>0</v>
      </c>
      <c r="I8919" s="1510" t="s">
        <v>7556</v>
      </c>
      <c r="J8919" s="1506" t="s">
        <v>5173</v>
      </c>
      <c r="K8919" s="4"/>
    </row>
    <row r="8920" spans="1:11" ht="15">
      <c r="A8920">
        <v>8861</v>
      </c>
      <c r="B8920" s="21">
        <f>'CARES CRRSA ARP 28-35'!H73</f>
        <v>0</v>
      </c>
      <c r="D8920" s="4" t="s">
        <v>1597</v>
      </c>
      <c r="F8920" s="4"/>
      <c r="G8920" s="1" t="b">
        <f t="shared" ca="1" si="147"/>
        <v>1</v>
      </c>
      <c r="H8920" s="1505" cm="1">
        <f t="array" aca="1" ref="H8920" ca="1">IF(I8920&lt;&gt;"",INDIRECT("'"&amp;I8920&amp;"'!"&amp;J8920),"")</f>
        <v>0</v>
      </c>
      <c r="I8920" s="1510" t="s">
        <v>7556</v>
      </c>
      <c r="J8920" s="1506" t="s">
        <v>5209</v>
      </c>
      <c r="K8920" s="4"/>
    </row>
    <row r="8921" spans="1:11" ht="15">
      <c r="A8921">
        <v>8862</v>
      </c>
      <c r="B8921" s="21">
        <f>'CARES CRRSA ARP 28-35'!I73</f>
        <v>0</v>
      </c>
      <c r="D8921" s="4" t="s">
        <v>1597</v>
      </c>
      <c r="F8921" s="4"/>
      <c r="G8921" s="1" t="b">
        <f t="shared" ca="1" si="147"/>
        <v>1</v>
      </c>
      <c r="H8921" s="1505" cm="1">
        <f t="array" aca="1" ref="H8921" ca="1">IF(I8921&lt;&gt;"",INDIRECT("'"&amp;I8921&amp;"'!"&amp;J8921),"")</f>
        <v>0</v>
      </c>
      <c r="I8921" s="1510" t="s">
        <v>7556</v>
      </c>
      <c r="J8921" s="1506" t="s">
        <v>6679</v>
      </c>
      <c r="K8921" s="4"/>
    </row>
    <row r="8922" spans="1:11" ht="15">
      <c r="A8922">
        <v>8863</v>
      </c>
      <c r="B8922" s="21">
        <f>'CARES CRRSA ARP 28-35'!J73</f>
        <v>0</v>
      </c>
      <c r="D8922" s="4" t="s">
        <v>1597</v>
      </c>
      <c r="F8922" s="4"/>
      <c r="G8922" s="1" t="b">
        <f t="shared" ca="1" si="147"/>
        <v>1</v>
      </c>
      <c r="H8922" s="1505" cm="1">
        <f t="array" aca="1" ref="H8922" ca="1">IF(I8922&lt;&gt;"",INDIRECT("'"&amp;I8922&amp;"'!"&amp;J8922),"")</f>
        <v>0</v>
      </c>
      <c r="I8922" s="1510" t="s">
        <v>7556</v>
      </c>
      <c r="J8922" s="1506" t="s">
        <v>6680</v>
      </c>
      <c r="K8922" s="4"/>
    </row>
    <row r="8923" spans="1:11" ht="15">
      <c r="A8923">
        <v>8864</v>
      </c>
      <c r="B8923" s="21">
        <f>'CARES CRRSA ARP 28-35'!L73</f>
        <v>382758</v>
      </c>
      <c r="D8923" s="4" t="s">
        <v>1597</v>
      </c>
      <c r="F8923" s="4"/>
      <c r="G8923" s="1" t="b">
        <f t="shared" ca="1" si="147"/>
        <v>1</v>
      </c>
      <c r="H8923" s="1505" cm="1">
        <f t="array" aca="1" ref="H8923" ca="1">IF(I8923&lt;&gt;"",INDIRECT("'"&amp;I8923&amp;"'!"&amp;J8923),"")</f>
        <v>382758</v>
      </c>
      <c r="I8923" s="1510" t="s">
        <v>7556</v>
      </c>
      <c r="J8923" s="1506" t="s">
        <v>7570</v>
      </c>
      <c r="K8923" s="4"/>
    </row>
    <row r="8924" spans="1:11" ht="15">
      <c r="A8924">
        <v>8865</v>
      </c>
      <c r="B8924" s="21">
        <f>'CARES CRRSA ARP 28-35'!D76</f>
        <v>0</v>
      </c>
      <c r="D8924" s="4" t="s">
        <v>1597</v>
      </c>
      <c r="F8924" s="4"/>
      <c r="G8924" s="1" t="b">
        <f t="shared" ca="1" si="147"/>
        <v>1</v>
      </c>
      <c r="H8924" s="1505" cm="1">
        <f t="array" aca="1" ref="H8924" ca="1">IF(I8924&lt;&gt;"",INDIRECT("'"&amp;I8924&amp;"'!"&amp;J8924),"")</f>
        <v>0</v>
      </c>
      <c r="I8924" s="1510" t="s">
        <v>7556</v>
      </c>
      <c r="J8924" s="1506" t="s">
        <v>5068</v>
      </c>
      <c r="K8924" s="4"/>
    </row>
    <row r="8925" spans="1:11" ht="15">
      <c r="A8925">
        <v>8866</v>
      </c>
      <c r="B8925" s="21">
        <f>'CARES CRRSA ARP 28-35'!E76</f>
        <v>0</v>
      </c>
      <c r="D8925" s="4" t="s">
        <v>1597</v>
      </c>
      <c r="F8925" s="4"/>
      <c r="G8925" s="1" t="b">
        <f t="shared" ca="1" si="147"/>
        <v>1</v>
      </c>
      <c r="H8925" s="1505" cm="1">
        <f t="array" aca="1" ref="H8925" ca="1">IF(I8925&lt;&gt;"",INDIRECT("'"&amp;I8925&amp;"'!"&amp;J8925),"")</f>
        <v>0</v>
      </c>
      <c r="I8925" s="1510" t="s">
        <v>7556</v>
      </c>
      <c r="J8925" s="1506" t="s">
        <v>5104</v>
      </c>
      <c r="K8925" s="4"/>
    </row>
    <row r="8926" spans="1:11" ht="15">
      <c r="A8926">
        <v>8867</v>
      </c>
      <c r="B8926" s="21">
        <f>'CARES CRRSA ARP 28-35'!F76</f>
        <v>0</v>
      </c>
      <c r="D8926" s="4" t="s">
        <v>1597</v>
      </c>
      <c r="F8926" s="4"/>
      <c r="G8926" s="1" t="b">
        <f t="shared" ca="1" si="147"/>
        <v>1</v>
      </c>
      <c r="H8926" s="1505" cm="1">
        <f t="array" aca="1" ref="H8926" ca="1">IF(I8926&lt;&gt;"",INDIRECT("'"&amp;I8926&amp;"'!"&amp;J8926),"")</f>
        <v>0</v>
      </c>
      <c r="I8926" s="1510" t="s">
        <v>7556</v>
      </c>
      <c r="J8926" s="1506" t="s">
        <v>5140</v>
      </c>
      <c r="K8926" s="4"/>
    </row>
    <row r="8927" spans="1:11" ht="15">
      <c r="A8927">
        <v>8868</v>
      </c>
      <c r="B8927" s="21">
        <f>'CARES CRRSA ARP 28-35'!G76</f>
        <v>0</v>
      </c>
      <c r="D8927" s="4" t="s">
        <v>1597</v>
      </c>
      <c r="F8927" s="4"/>
      <c r="G8927" s="1" t="b">
        <f t="shared" ca="1" si="147"/>
        <v>1</v>
      </c>
      <c r="H8927" s="1505" cm="1">
        <f t="array" aca="1" ref="H8927" ca="1">IF(I8927&lt;&gt;"",INDIRECT("'"&amp;I8927&amp;"'!"&amp;J8927),"")</f>
        <v>0</v>
      </c>
      <c r="I8927" s="1510" t="s">
        <v>7556</v>
      </c>
      <c r="J8927" s="1506" t="s">
        <v>5176</v>
      </c>
      <c r="K8927" s="4"/>
    </row>
    <row r="8928" spans="1:11" ht="15">
      <c r="A8928">
        <v>8869</v>
      </c>
      <c r="B8928" s="21">
        <f>'CARES CRRSA ARP 28-35'!H76</f>
        <v>0</v>
      </c>
      <c r="D8928" s="4" t="s">
        <v>1597</v>
      </c>
      <c r="F8928" s="4"/>
      <c r="G8928" s="1" t="b">
        <f t="shared" ref="G8928:G8991" ca="1" si="148">H8928=B8928</f>
        <v>1</v>
      </c>
      <c r="H8928" s="1505" cm="1">
        <f t="array" aca="1" ref="H8928" ca="1">IF(I8928&lt;&gt;"",INDIRECT("'"&amp;I8928&amp;"'!"&amp;J8928),"")</f>
        <v>0</v>
      </c>
      <c r="I8928" s="1510" t="s">
        <v>7556</v>
      </c>
      <c r="J8928" s="1506" t="s">
        <v>5212</v>
      </c>
      <c r="K8928" s="4"/>
    </row>
    <row r="8929" spans="1:11" ht="15">
      <c r="A8929">
        <v>8870</v>
      </c>
      <c r="B8929" s="21">
        <f>'CARES CRRSA ARP 28-35'!I76</f>
        <v>0</v>
      </c>
      <c r="D8929" s="4" t="s">
        <v>1597</v>
      </c>
      <c r="F8929" s="4"/>
      <c r="G8929" s="1" t="b">
        <f t="shared" ca="1" si="148"/>
        <v>1</v>
      </c>
      <c r="H8929" s="1505" cm="1">
        <f t="array" aca="1" ref="H8929" ca="1">IF(I8929&lt;&gt;"",INDIRECT("'"&amp;I8929&amp;"'!"&amp;J8929),"")</f>
        <v>0</v>
      </c>
      <c r="I8929" s="1510" t="s">
        <v>7556</v>
      </c>
      <c r="J8929" s="1506" t="s">
        <v>5786</v>
      </c>
      <c r="K8929" s="4"/>
    </row>
    <row r="8930" spans="1:11" ht="15">
      <c r="A8930">
        <v>8871</v>
      </c>
      <c r="B8930" s="21">
        <f>'CARES CRRSA ARP 28-35'!J76</f>
        <v>0</v>
      </c>
      <c r="D8930" s="4" t="s">
        <v>1597</v>
      </c>
      <c r="F8930" s="4"/>
      <c r="G8930" s="1" t="b">
        <f t="shared" ca="1" si="148"/>
        <v>1</v>
      </c>
      <c r="H8930" s="1505" cm="1">
        <f t="array" aca="1" ref="H8930" ca="1">IF(I8930&lt;&gt;"",INDIRECT("'"&amp;I8930&amp;"'!"&amp;J8930),"")</f>
        <v>0</v>
      </c>
      <c r="I8930" s="1510" t="s">
        <v>7556</v>
      </c>
      <c r="J8930" s="1506" t="s">
        <v>6349</v>
      </c>
      <c r="K8930" s="4"/>
    </row>
    <row r="8931" spans="1:11" ht="15">
      <c r="A8931">
        <v>8872</v>
      </c>
      <c r="B8931" s="21">
        <f>'CARES CRRSA ARP 28-35'!L76</f>
        <v>0</v>
      </c>
      <c r="D8931" s="4" t="s">
        <v>1597</v>
      </c>
      <c r="F8931" s="4"/>
      <c r="G8931" s="1" t="b">
        <f t="shared" ca="1" si="148"/>
        <v>1</v>
      </c>
      <c r="H8931" s="1505" cm="1">
        <f t="array" aca="1" ref="H8931" ca="1">IF(I8931&lt;&gt;"",INDIRECT("'"&amp;I8931&amp;"'!"&amp;J8931),"")</f>
        <v>0</v>
      </c>
      <c r="I8931" s="1510" t="s">
        <v>7556</v>
      </c>
      <c r="J8931" s="1506" t="s">
        <v>7571</v>
      </c>
      <c r="K8931" s="4"/>
    </row>
    <row r="8932" spans="1:11" ht="15">
      <c r="A8932">
        <v>8873</v>
      </c>
      <c r="B8932" s="21">
        <f>'CARES CRRSA ARP 28-35'!D77</f>
        <v>0</v>
      </c>
      <c r="D8932" s="4" t="s">
        <v>1597</v>
      </c>
      <c r="F8932" s="4"/>
      <c r="G8932" s="1" t="b">
        <f t="shared" ca="1" si="148"/>
        <v>1</v>
      </c>
      <c r="H8932" s="1505" cm="1">
        <f t="array" aca="1" ref="H8932" ca="1">IF(I8932&lt;&gt;"",INDIRECT("'"&amp;I8932&amp;"'!"&amp;J8932),"")</f>
        <v>0</v>
      </c>
      <c r="I8932" s="1510" t="s">
        <v>7556</v>
      </c>
      <c r="J8932" s="1506" t="s">
        <v>5069</v>
      </c>
      <c r="K8932" s="4"/>
    </row>
    <row r="8933" spans="1:11" ht="15">
      <c r="A8933">
        <v>8874</v>
      </c>
      <c r="B8933" s="21">
        <f>'CARES CRRSA ARP 28-35'!E77</f>
        <v>0</v>
      </c>
      <c r="D8933" s="4" t="s">
        <v>1597</v>
      </c>
      <c r="F8933" s="4"/>
      <c r="G8933" s="1" t="b">
        <f t="shared" ca="1" si="148"/>
        <v>1</v>
      </c>
      <c r="H8933" s="1505" cm="1">
        <f t="array" aca="1" ref="H8933" ca="1">IF(I8933&lt;&gt;"",INDIRECT("'"&amp;I8933&amp;"'!"&amp;J8933),"")</f>
        <v>0</v>
      </c>
      <c r="I8933" s="1510" t="s">
        <v>7556</v>
      </c>
      <c r="J8933" s="1506" t="s">
        <v>5105</v>
      </c>
      <c r="K8933" s="4"/>
    </row>
    <row r="8934" spans="1:11" ht="15">
      <c r="A8934">
        <v>8875</v>
      </c>
      <c r="B8934" s="21">
        <f>'CARES CRRSA ARP 28-35'!F77</f>
        <v>0</v>
      </c>
      <c r="D8934" s="4" t="s">
        <v>1597</v>
      </c>
      <c r="F8934" s="4"/>
      <c r="G8934" s="1" t="b">
        <f t="shared" ca="1" si="148"/>
        <v>1</v>
      </c>
      <c r="H8934" s="1505" cm="1">
        <f t="array" aca="1" ref="H8934" ca="1">IF(I8934&lt;&gt;"",INDIRECT("'"&amp;I8934&amp;"'!"&amp;J8934),"")</f>
        <v>0</v>
      </c>
      <c r="I8934" s="1510" t="s">
        <v>7556</v>
      </c>
      <c r="J8934" s="1506" t="s">
        <v>5141</v>
      </c>
      <c r="K8934" s="4"/>
    </row>
    <row r="8935" spans="1:11" ht="15">
      <c r="A8935">
        <v>8876</v>
      </c>
      <c r="B8935" s="21">
        <f>'CARES CRRSA ARP 28-35'!G77</f>
        <v>0</v>
      </c>
      <c r="D8935" s="4" t="s">
        <v>1597</v>
      </c>
      <c r="F8935" s="4"/>
      <c r="G8935" s="1" t="b">
        <f t="shared" ca="1" si="148"/>
        <v>1</v>
      </c>
      <c r="H8935" s="1505" cm="1">
        <f t="array" aca="1" ref="H8935" ca="1">IF(I8935&lt;&gt;"",INDIRECT("'"&amp;I8935&amp;"'!"&amp;J8935),"")</f>
        <v>0</v>
      </c>
      <c r="I8935" s="1510" t="s">
        <v>7556</v>
      </c>
      <c r="J8935" s="1506" t="s">
        <v>5177</v>
      </c>
      <c r="K8935" s="4"/>
    </row>
    <row r="8936" spans="1:11" ht="15">
      <c r="A8936">
        <v>8877</v>
      </c>
      <c r="B8936" s="21">
        <f>'CARES CRRSA ARP 28-35'!H77</f>
        <v>0</v>
      </c>
      <c r="D8936" s="4" t="s">
        <v>1597</v>
      </c>
      <c r="F8936" s="4"/>
      <c r="G8936" s="1" t="b">
        <f t="shared" ca="1" si="148"/>
        <v>1</v>
      </c>
      <c r="H8936" s="1505" cm="1">
        <f t="array" aca="1" ref="H8936" ca="1">IF(I8936&lt;&gt;"",INDIRECT("'"&amp;I8936&amp;"'!"&amp;J8936),"")</f>
        <v>0</v>
      </c>
      <c r="I8936" s="1510" t="s">
        <v>7556</v>
      </c>
      <c r="J8936" s="1506" t="s">
        <v>5213</v>
      </c>
      <c r="K8936" s="4"/>
    </row>
    <row r="8937" spans="1:11" ht="15">
      <c r="A8937">
        <v>8878</v>
      </c>
      <c r="B8937" s="21">
        <f>'CARES CRRSA ARP 28-35'!I77</f>
        <v>0</v>
      </c>
      <c r="D8937" s="4" t="s">
        <v>1597</v>
      </c>
      <c r="F8937" s="4"/>
      <c r="G8937" s="1" t="b">
        <f t="shared" ca="1" si="148"/>
        <v>1</v>
      </c>
      <c r="H8937" s="1505" cm="1">
        <f t="array" aca="1" ref="H8937" ca="1">IF(I8937&lt;&gt;"",INDIRECT("'"&amp;I8937&amp;"'!"&amp;J8937),"")</f>
        <v>0</v>
      </c>
      <c r="I8937" s="1510" t="s">
        <v>7556</v>
      </c>
      <c r="J8937" s="1506" t="s">
        <v>5787</v>
      </c>
      <c r="K8937" s="4"/>
    </row>
    <row r="8938" spans="1:11" ht="15">
      <c r="A8938">
        <v>8879</v>
      </c>
      <c r="B8938" s="21">
        <f>'CARES CRRSA ARP 28-35'!J77</f>
        <v>0</v>
      </c>
      <c r="D8938" s="4" t="s">
        <v>1597</v>
      </c>
      <c r="F8938" s="4"/>
      <c r="G8938" s="1" t="b">
        <f t="shared" ca="1" si="148"/>
        <v>1</v>
      </c>
      <c r="H8938" s="1505" cm="1">
        <f t="array" aca="1" ref="H8938" ca="1">IF(I8938&lt;&gt;"",INDIRECT("'"&amp;I8938&amp;"'!"&amp;J8938),"")</f>
        <v>0</v>
      </c>
      <c r="I8938" s="1510" t="s">
        <v>7556</v>
      </c>
      <c r="J8938" s="1506" t="s">
        <v>6350</v>
      </c>
      <c r="K8938" s="4"/>
    </row>
    <row r="8939" spans="1:11" ht="15">
      <c r="A8939">
        <v>8880</v>
      </c>
      <c r="B8939" s="21">
        <f>'CARES CRRSA ARP 28-35'!L77</f>
        <v>0</v>
      </c>
      <c r="D8939" s="4" t="s">
        <v>1597</v>
      </c>
      <c r="F8939" s="4"/>
      <c r="G8939" s="1" t="b">
        <f t="shared" ca="1" si="148"/>
        <v>1</v>
      </c>
      <c r="H8939" s="1505" cm="1">
        <f t="array" aca="1" ref="H8939" ca="1">IF(I8939&lt;&gt;"",INDIRECT("'"&amp;I8939&amp;"'!"&amp;J8939),"")</f>
        <v>0</v>
      </c>
      <c r="I8939" s="1510" t="s">
        <v>7556</v>
      </c>
      <c r="J8939" s="1506" t="s">
        <v>7572</v>
      </c>
      <c r="K8939" s="4"/>
    </row>
    <row r="8940" spans="1:11" ht="15">
      <c r="A8940">
        <v>8881</v>
      </c>
      <c r="B8940" s="21">
        <f>'CARES CRRSA ARP 28-35'!D78</f>
        <v>0</v>
      </c>
      <c r="D8940" s="4" t="s">
        <v>1597</v>
      </c>
      <c r="F8940" s="4"/>
      <c r="G8940" s="1" t="b">
        <f t="shared" ca="1" si="148"/>
        <v>1</v>
      </c>
      <c r="H8940" s="1505" cm="1">
        <f t="array" aca="1" ref="H8940" ca="1">IF(I8940&lt;&gt;"",INDIRECT("'"&amp;I8940&amp;"'!"&amp;J8940),"")</f>
        <v>0</v>
      </c>
      <c r="I8940" s="1510" t="s">
        <v>7556</v>
      </c>
      <c r="J8940" s="1506" t="s">
        <v>5778</v>
      </c>
      <c r="K8940" s="4"/>
    </row>
    <row r="8941" spans="1:11" ht="15">
      <c r="A8941">
        <v>8882</v>
      </c>
      <c r="B8941" s="21">
        <f>'CARES CRRSA ARP 28-35'!E78</f>
        <v>0</v>
      </c>
      <c r="D8941" s="4" t="s">
        <v>1597</v>
      </c>
      <c r="F8941" s="4"/>
      <c r="G8941" s="1" t="b">
        <f t="shared" ca="1" si="148"/>
        <v>1</v>
      </c>
      <c r="H8941" s="1505" cm="1">
        <f t="array" aca="1" ref="H8941" ca="1">IF(I8941&lt;&gt;"",INDIRECT("'"&amp;I8941&amp;"'!"&amp;J8941),"")</f>
        <v>0</v>
      </c>
      <c r="I8941" s="1510" t="s">
        <v>7556</v>
      </c>
      <c r="J8941" s="1506" t="s">
        <v>5782</v>
      </c>
      <c r="K8941" s="4"/>
    </row>
    <row r="8942" spans="1:11" ht="15">
      <c r="A8942">
        <v>8883</v>
      </c>
      <c r="B8942" s="21">
        <f>'CARES CRRSA ARP 28-35'!F78</f>
        <v>0</v>
      </c>
      <c r="D8942" s="4" t="s">
        <v>1597</v>
      </c>
      <c r="F8942" s="4"/>
      <c r="G8942" s="1" t="b">
        <f t="shared" ca="1" si="148"/>
        <v>1</v>
      </c>
      <c r="H8942" s="1505" cm="1">
        <f t="array" aca="1" ref="H8942" ca="1">IF(I8942&lt;&gt;"",INDIRECT("'"&amp;I8942&amp;"'!"&amp;J8942),"")</f>
        <v>0</v>
      </c>
      <c r="I8942" s="1510" t="s">
        <v>7556</v>
      </c>
      <c r="J8942" s="1506" t="s">
        <v>5779</v>
      </c>
      <c r="K8942" s="4"/>
    </row>
    <row r="8943" spans="1:11" ht="15">
      <c r="A8943">
        <v>8884</v>
      </c>
      <c r="B8943" s="21">
        <f>'CARES CRRSA ARP 28-35'!G78</f>
        <v>0</v>
      </c>
      <c r="D8943" s="4" t="s">
        <v>1597</v>
      </c>
      <c r="F8943" s="4"/>
      <c r="G8943" s="1" t="b">
        <f t="shared" ca="1" si="148"/>
        <v>1</v>
      </c>
      <c r="H8943" s="1505" cm="1">
        <f t="array" aca="1" ref="H8943" ca="1">IF(I8943&lt;&gt;"",INDIRECT("'"&amp;I8943&amp;"'!"&amp;J8943),"")</f>
        <v>0</v>
      </c>
      <c r="I8943" s="1510" t="s">
        <v>7556</v>
      </c>
      <c r="J8943" s="1506" t="s">
        <v>5781</v>
      </c>
      <c r="K8943" s="4"/>
    </row>
    <row r="8944" spans="1:11" ht="15">
      <c r="A8944">
        <v>8885</v>
      </c>
      <c r="B8944" s="21">
        <f>'CARES CRRSA ARP 28-35'!H78</f>
        <v>0</v>
      </c>
      <c r="D8944" s="4" t="s">
        <v>1597</v>
      </c>
      <c r="F8944" s="4"/>
      <c r="G8944" s="1" t="b">
        <f t="shared" ca="1" si="148"/>
        <v>1</v>
      </c>
      <c r="H8944" s="1505" cm="1">
        <f t="array" aca="1" ref="H8944" ca="1">IF(I8944&lt;&gt;"",INDIRECT("'"&amp;I8944&amp;"'!"&amp;J8944),"")</f>
        <v>0</v>
      </c>
      <c r="I8944" s="1510" t="s">
        <v>7556</v>
      </c>
      <c r="J8944" s="1506" t="s">
        <v>5783</v>
      </c>
      <c r="K8944" s="4"/>
    </row>
    <row r="8945" spans="1:11" ht="15">
      <c r="A8945">
        <v>8886</v>
      </c>
      <c r="B8945" s="21">
        <f>'CARES CRRSA ARP 28-35'!I78</f>
        <v>0</v>
      </c>
      <c r="D8945" s="4" t="s">
        <v>1597</v>
      </c>
      <c r="F8945" s="4"/>
      <c r="G8945" s="1" t="b">
        <f t="shared" ca="1" si="148"/>
        <v>1</v>
      </c>
      <c r="H8945" s="1505" cm="1">
        <f t="array" aca="1" ref="H8945" ca="1">IF(I8945&lt;&gt;"",INDIRECT("'"&amp;I8945&amp;"'!"&amp;J8945),"")</f>
        <v>0</v>
      </c>
      <c r="I8945" s="1510" t="s">
        <v>7556</v>
      </c>
      <c r="J8945" s="1506" t="s">
        <v>5788</v>
      </c>
      <c r="K8945" s="4"/>
    </row>
    <row r="8946" spans="1:11" ht="15">
      <c r="A8946">
        <v>8887</v>
      </c>
      <c r="B8946" s="21">
        <f>'CARES CRRSA ARP 28-35'!J78</f>
        <v>0</v>
      </c>
      <c r="D8946" s="4" t="s">
        <v>1597</v>
      </c>
      <c r="F8946" s="4"/>
      <c r="G8946" s="1" t="b">
        <f t="shared" ca="1" si="148"/>
        <v>1</v>
      </c>
      <c r="H8946" s="1505" cm="1">
        <f t="array" aca="1" ref="H8946" ca="1">IF(I8946&lt;&gt;"",INDIRECT("'"&amp;I8946&amp;"'!"&amp;J8946),"")</f>
        <v>0</v>
      </c>
      <c r="I8946" s="1510" t="s">
        <v>7556</v>
      </c>
      <c r="J8946" s="1506" t="s">
        <v>6351</v>
      </c>
      <c r="K8946" s="4"/>
    </row>
    <row r="8947" spans="1:11" ht="15">
      <c r="A8947">
        <v>8888</v>
      </c>
      <c r="B8947" s="21">
        <f>'CARES CRRSA ARP 28-35'!L78</f>
        <v>0</v>
      </c>
      <c r="D8947" s="4" t="s">
        <v>1597</v>
      </c>
      <c r="F8947" s="4"/>
      <c r="G8947" s="1" t="b">
        <f t="shared" ca="1" si="148"/>
        <v>1</v>
      </c>
      <c r="H8947" s="1505" cm="1">
        <f t="array" aca="1" ref="H8947" ca="1">IF(I8947&lt;&gt;"",INDIRECT("'"&amp;I8947&amp;"'!"&amp;J8947),"")</f>
        <v>0</v>
      </c>
      <c r="I8947" s="1510" t="s">
        <v>7556</v>
      </c>
      <c r="J8947" s="1506" t="s">
        <v>7573</v>
      </c>
      <c r="K8947" s="4"/>
    </row>
    <row r="8948" spans="1:11" ht="15">
      <c r="A8948">
        <v>8889</v>
      </c>
      <c r="B8948" s="21">
        <f>'CARES CRRSA ARP 28-35'!F81</f>
        <v>78646</v>
      </c>
      <c r="D8948" s="4" t="s">
        <v>1597</v>
      </c>
      <c r="F8948" s="4"/>
      <c r="G8948" s="1" t="b">
        <f t="shared" ca="1" si="148"/>
        <v>1</v>
      </c>
      <c r="H8948" s="1505" cm="1">
        <f t="array" aca="1" ref="H8948" ca="1">IF(I8948&lt;&gt;"",INDIRECT("'"&amp;I8948&amp;"'!"&amp;J8948),"")</f>
        <v>78646</v>
      </c>
      <c r="I8948" s="1510" t="s">
        <v>7556</v>
      </c>
      <c r="J8948" s="1506" t="s">
        <v>5522</v>
      </c>
      <c r="K8948" s="4"/>
    </row>
    <row r="8949" spans="1:11" ht="15">
      <c r="A8949">
        <v>8890</v>
      </c>
      <c r="B8949" s="21">
        <f>'CARES CRRSA ARP 28-35'!G81</f>
        <v>2483571</v>
      </c>
      <c r="D8949" s="4" t="s">
        <v>1597</v>
      </c>
      <c r="F8949" s="4"/>
      <c r="G8949" s="1" t="b">
        <f t="shared" ca="1" si="148"/>
        <v>1</v>
      </c>
      <c r="H8949" s="1505" cm="1">
        <f t="array" aca="1" ref="H8949" ca="1">IF(I8949&lt;&gt;"",INDIRECT("'"&amp;I8949&amp;"'!"&amp;J8949),"")</f>
        <v>2483571</v>
      </c>
      <c r="I8949" s="1510" t="s">
        <v>7556</v>
      </c>
      <c r="J8949" s="1506" t="s">
        <v>5524</v>
      </c>
      <c r="K8949" s="4"/>
    </row>
    <row r="8950" spans="1:11" ht="15">
      <c r="A8950">
        <v>8891</v>
      </c>
      <c r="B8950" s="21">
        <f>'CARES CRRSA ARP 28-35'!H81</f>
        <v>0</v>
      </c>
      <c r="D8950" s="4" t="s">
        <v>1597</v>
      </c>
      <c r="F8950" s="4"/>
      <c r="G8950" s="1" t="b">
        <f t="shared" ca="1" si="148"/>
        <v>1</v>
      </c>
      <c r="H8950" s="1505" cm="1">
        <f t="array" aca="1" ref="H8950" ca="1">IF(I8950&lt;&gt;"",INDIRECT("'"&amp;I8950&amp;"'!"&amp;J8950),"")</f>
        <v>0</v>
      </c>
      <c r="I8950" s="1510" t="s">
        <v>7556</v>
      </c>
      <c r="J8950" s="1506" t="s">
        <v>5526</v>
      </c>
      <c r="K8950" s="4"/>
    </row>
    <row r="8951" spans="1:11" ht="15">
      <c r="A8951">
        <v>8892</v>
      </c>
      <c r="B8951" s="21">
        <f>'CARES CRRSA ARP 28-35'!J81</f>
        <v>4749</v>
      </c>
      <c r="D8951" s="4" t="s">
        <v>1597</v>
      </c>
      <c r="F8951" s="4"/>
      <c r="G8951" s="1" t="b">
        <f t="shared" ca="1" si="148"/>
        <v>1</v>
      </c>
      <c r="H8951" s="1505" cm="1">
        <f t="array" aca="1" ref="H8951" ca="1">IF(I8951&lt;&gt;"",INDIRECT("'"&amp;I8951&amp;"'!"&amp;J8951),"")</f>
        <v>4749</v>
      </c>
      <c r="I8951" s="1510" t="s">
        <v>7556</v>
      </c>
      <c r="J8951" s="1506" t="s">
        <v>6354</v>
      </c>
      <c r="K8951" s="4"/>
    </row>
    <row r="8952" spans="1:11" ht="15">
      <c r="A8952">
        <v>8893</v>
      </c>
      <c r="B8952" s="21">
        <f>'CARES CRRSA ARP 28-35'!L81</f>
        <v>2566966</v>
      </c>
      <c r="D8952" s="4" t="s">
        <v>1597</v>
      </c>
      <c r="F8952" s="4"/>
      <c r="G8952" s="1" t="b">
        <f t="shared" ca="1" si="148"/>
        <v>1</v>
      </c>
      <c r="H8952" s="1505" cm="1">
        <f t="array" aca="1" ref="H8952" ca="1">IF(I8952&lt;&gt;"",INDIRECT("'"&amp;I8952&amp;"'!"&amp;J8952),"")</f>
        <v>2566966</v>
      </c>
      <c r="I8952" s="1510" t="s">
        <v>7556</v>
      </c>
      <c r="J8952" s="1506" t="s">
        <v>7574</v>
      </c>
      <c r="K8952" s="4"/>
    </row>
    <row r="8953" spans="1:11" ht="15">
      <c r="A8953">
        <v>8894</v>
      </c>
      <c r="B8953" s="21">
        <f>'CARES CRRSA ARP 28-35'!F82</f>
        <v>0</v>
      </c>
      <c r="D8953" s="4" t="s">
        <v>1597</v>
      </c>
      <c r="F8953" s="4"/>
      <c r="G8953" s="1" t="b">
        <f t="shared" ca="1" si="148"/>
        <v>1</v>
      </c>
      <c r="H8953" s="1505" cm="1">
        <f t="array" aca="1" ref="H8953" ca="1">IF(I8953&lt;&gt;"",INDIRECT("'"&amp;I8953&amp;"'!"&amp;J8953),"")</f>
        <v>0</v>
      </c>
      <c r="I8953" s="1510" t="s">
        <v>7556</v>
      </c>
      <c r="J8953" s="1506" t="s">
        <v>7543</v>
      </c>
      <c r="K8953" s="4"/>
    </row>
    <row r="8954" spans="1:11" ht="15">
      <c r="A8954">
        <v>8895</v>
      </c>
      <c r="B8954" s="21">
        <f>'CARES CRRSA ARP 28-35'!G82</f>
        <v>0</v>
      </c>
      <c r="D8954" s="4" t="s">
        <v>1597</v>
      </c>
      <c r="F8954" s="4"/>
      <c r="G8954" s="1" t="b">
        <f t="shared" ca="1" si="148"/>
        <v>1</v>
      </c>
      <c r="H8954" s="1505" cm="1">
        <f t="array" aca="1" ref="H8954" ca="1">IF(I8954&lt;&gt;"",INDIRECT("'"&amp;I8954&amp;"'!"&amp;J8954),"")</f>
        <v>0</v>
      </c>
      <c r="I8954" s="1510" t="s">
        <v>7556</v>
      </c>
      <c r="J8954" s="1506" t="s">
        <v>7575</v>
      </c>
      <c r="K8954" s="4"/>
    </row>
    <row r="8955" spans="1:11" ht="15">
      <c r="A8955">
        <v>8896</v>
      </c>
      <c r="B8955" s="21">
        <f>'CARES CRRSA ARP 28-35'!H82</f>
        <v>0</v>
      </c>
      <c r="D8955" s="4" t="s">
        <v>1597</v>
      </c>
      <c r="F8955" s="4"/>
      <c r="G8955" s="1" t="b">
        <f t="shared" ca="1" si="148"/>
        <v>1</v>
      </c>
      <c r="H8955" s="1505" cm="1">
        <f t="array" aca="1" ref="H8955" ca="1">IF(I8955&lt;&gt;"",INDIRECT("'"&amp;I8955&amp;"'!"&amp;J8955),"")</f>
        <v>0</v>
      </c>
      <c r="I8955" s="1510" t="s">
        <v>7556</v>
      </c>
      <c r="J8955" s="1506" t="s">
        <v>5730</v>
      </c>
      <c r="K8955" s="4"/>
    </row>
    <row r="8956" spans="1:11" ht="15">
      <c r="A8956">
        <v>8897</v>
      </c>
      <c r="B8956" s="21">
        <f>'CARES CRRSA ARP 28-35'!J82</f>
        <v>0</v>
      </c>
      <c r="D8956" s="4" t="s">
        <v>1597</v>
      </c>
      <c r="F8956" s="4"/>
      <c r="G8956" s="1" t="b">
        <f t="shared" ca="1" si="148"/>
        <v>1</v>
      </c>
      <c r="H8956" s="1505" cm="1">
        <f t="array" aca="1" ref="H8956" ca="1">IF(I8956&lt;&gt;"",INDIRECT("'"&amp;I8956&amp;"'!"&amp;J8956),"")</f>
        <v>0</v>
      </c>
      <c r="I8956" s="1510" t="s">
        <v>7556</v>
      </c>
      <c r="J8956" s="1506" t="s">
        <v>7576</v>
      </c>
      <c r="K8956" s="4"/>
    </row>
    <row r="8957" spans="1:11" ht="15">
      <c r="A8957">
        <v>8898</v>
      </c>
      <c r="B8957" s="21">
        <f>'CARES CRRSA ARP 28-35'!L82</f>
        <v>0</v>
      </c>
      <c r="D8957" s="4" t="s">
        <v>1597</v>
      </c>
      <c r="F8957" s="4"/>
      <c r="G8957" s="1" t="b">
        <f t="shared" ca="1" si="148"/>
        <v>1</v>
      </c>
      <c r="H8957" s="1505" cm="1">
        <f t="array" aca="1" ref="H8957" ca="1">IF(I8957&lt;&gt;"",INDIRECT("'"&amp;I8957&amp;"'!"&amp;J8957),"")</f>
        <v>0</v>
      </c>
      <c r="I8957" s="1510" t="s">
        <v>7556</v>
      </c>
      <c r="J8957" s="1506" t="s">
        <v>7577</v>
      </c>
      <c r="K8957" s="4"/>
    </row>
    <row r="8958" spans="1:11" ht="15">
      <c r="A8958">
        <v>8899</v>
      </c>
      <c r="B8958" s="21">
        <f>'CARES CRRSA ARP 28-35'!F83</f>
        <v>78646</v>
      </c>
      <c r="D8958" s="4" t="s">
        <v>1597</v>
      </c>
      <c r="F8958" s="4"/>
      <c r="G8958" s="1" t="b">
        <f t="shared" ca="1" si="148"/>
        <v>1</v>
      </c>
      <c r="H8958" s="1505" cm="1">
        <f t="array" aca="1" ref="H8958" ca="1">IF(I8958&lt;&gt;"",INDIRECT("'"&amp;I8958&amp;"'!"&amp;J8958),"")</f>
        <v>78646</v>
      </c>
      <c r="I8958" s="1510" t="s">
        <v>7556</v>
      </c>
      <c r="J8958" s="1506" t="s">
        <v>7544</v>
      </c>
      <c r="K8958" s="4"/>
    </row>
    <row r="8959" spans="1:11" ht="15">
      <c r="A8959">
        <v>8900</v>
      </c>
      <c r="B8959" s="21">
        <f>'CARES CRRSA ARP 28-35'!G83</f>
        <v>2483571</v>
      </c>
      <c r="D8959" s="4" t="s">
        <v>1597</v>
      </c>
      <c r="F8959" s="4"/>
      <c r="G8959" s="1" t="b">
        <f t="shared" ca="1" si="148"/>
        <v>1</v>
      </c>
      <c r="H8959" s="1505" cm="1">
        <f t="array" aca="1" ref="H8959" ca="1">IF(I8959&lt;&gt;"",INDIRECT("'"&amp;I8959&amp;"'!"&amp;J8959),"")</f>
        <v>2483571</v>
      </c>
      <c r="I8959" s="1510" t="s">
        <v>7556</v>
      </c>
      <c r="J8959" s="1506" t="s">
        <v>7578</v>
      </c>
      <c r="K8959" s="4"/>
    </row>
    <row r="8960" spans="1:11" ht="15">
      <c r="A8960">
        <v>8901</v>
      </c>
      <c r="B8960" s="21">
        <f>'CARES CRRSA ARP 28-35'!H83</f>
        <v>0</v>
      </c>
      <c r="D8960" s="4" t="s">
        <v>1597</v>
      </c>
      <c r="F8960" s="4"/>
      <c r="G8960" s="1" t="b">
        <f t="shared" ca="1" si="148"/>
        <v>1</v>
      </c>
      <c r="H8960" s="1505" cm="1">
        <f t="array" aca="1" ref="H8960" ca="1">IF(I8960&lt;&gt;"",INDIRECT("'"&amp;I8960&amp;"'!"&amp;J8960),"")</f>
        <v>0</v>
      </c>
      <c r="I8960" s="1510" t="s">
        <v>7556</v>
      </c>
      <c r="J8960" s="1506" t="s">
        <v>5731</v>
      </c>
      <c r="K8960" s="4"/>
    </row>
    <row r="8961" spans="1:11" ht="15">
      <c r="A8961">
        <v>8902</v>
      </c>
      <c r="B8961" s="21">
        <f>'CARES CRRSA ARP 28-35'!J83</f>
        <v>4749</v>
      </c>
      <c r="D8961" s="4" t="s">
        <v>1597</v>
      </c>
      <c r="F8961" s="4"/>
      <c r="G8961" s="1" t="b">
        <f t="shared" ca="1" si="148"/>
        <v>1</v>
      </c>
      <c r="H8961" s="1505" cm="1">
        <f t="array" aca="1" ref="H8961" ca="1">IF(I8961&lt;&gt;"",INDIRECT("'"&amp;I8961&amp;"'!"&amp;J8961),"")</f>
        <v>4749</v>
      </c>
      <c r="I8961" s="1510" t="s">
        <v>7556</v>
      </c>
      <c r="J8961" s="1506" t="s">
        <v>7579</v>
      </c>
      <c r="K8961" s="4"/>
    </row>
    <row r="8962" spans="1:11" ht="15">
      <c r="A8962">
        <v>8903</v>
      </c>
      <c r="B8962" s="21">
        <f>'CARES CRRSA ARP 28-35'!L83</f>
        <v>2566966</v>
      </c>
      <c r="D8962" s="4" t="s">
        <v>1597</v>
      </c>
      <c r="F8962" s="4"/>
      <c r="G8962" s="1" t="b">
        <f t="shared" ca="1" si="148"/>
        <v>1</v>
      </c>
      <c r="H8962" s="1505" cm="1">
        <f t="array" aca="1" ref="H8962" ca="1">IF(I8962&lt;&gt;"",INDIRECT("'"&amp;I8962&amp;"'!"&amp;J8962),"")</f>
        <v>2566966</v>
      </c>
      <c r="I8962" s="1510" t="s">
        <v>7556</v>
      </c>
      <c r="J8962" s="1506" t="s">
        <v>7580</v>
      </c>
      <c r="K8962" s="4"/>
    </row>
    <row r="8963" spans="1:11" ht="15">
      <c r="A8963">
        <v>8904</v>
      </c>
      <c r="B8963" s="21">
        <f>'CARES CRRSA ARP 28-35'!D90</f>
        <v>0</v>
      </c>
      <c r="D8963" s="4" t="s">
        <v>1597</v>
      </c>
      <c r="F8963" s="4"/>
      <c r="G8963" s="1" t="b">
        <f t="shared" ca="1" si="148"/>
        <v>1</v>
      </c>
      <c r="H8963" s="1505" cm="1">
        <f t="array" aca="1" ref="H8963" ca="1">IF(I8963&lt;&gt;"",INDIRECT("'"&amp;I8963&amp;"'!"&amp;J8963),"")</f>
        <v>0</v>
      </c>
      <c r="I8963" s="1510" t="s">
        <v>7556</v>
      </c>
      <c r="J8963" s="1506" t="s">
        <v>7581</v>
      </c>
      <c r="K8963" s="4"/>
    </row>
    <row r="8964" spans="1:11" ht="15">
      <c r="A8964">
        <v>8905</v>
      </c>
      <c r="B8964" s="21">
        <f>'CARES CRRSA ARP 28-35'!E90</f>
        <v>0</v>
      </c>
      <c r="D8964" s="4" t="s">
        <v>1597</v>
      </c>
      <c r="F8964" s="4"/>
      <c r="G8964" s="1" t="b">
        <f t="shared" ca="1" si="148"/>
        <v>1</v>
      </c>
      <c r="H8964" s="1505" cm="1">
        <f t="array" aca="1" ref="H8964" ca="1">IF(I8964&lt;&gt;"",INDIRECT("'"&amp;I8964&amp;"'!"&amp;J8964),"")</f>
        <v>0</v>
      </c>
      <c r="I8964" s="1510" t="s">
        <v>7556</v>
      </c>
      <c r="J8964" s="1506" t="s">
        <v>7582</v>
      </c>
      <c r="K8964" s="4"/>
    </row>
    <row r="8965" spans="1:11" ht="15">
      <c r="A8965">
        <v>8906</v>
      </c>
      <c r="B8965" s="21">
        <f>'CARES CRRSA ARP 28-35'!F90</f>
        <v>0</v>
      </c>
      <c r="D8965" s="4" t="s">
        <v>1597</v>
      </c>
      <c r="F8965" s="4"/>
      <c r="G8965" s="1" t="b">
        <f t="shared" ca="1" si="148"/>
        <v>1</v>
      </c>
      <c r="H8965" s="1505" cm="1">
        <f t="array" aca="1" ref="H8965" ca="1">IF(I8965&lt;&gt;"",INDIRECT("'"&amp;I8965&amp;"'!"&amp;J8965),"")</f>
        <v>0</v>
      </c>
      <c r="I8965" s="1510" t="s">
        <v>7556</v>
      </c>
      <c r="J8965" s="1506" t="s">
        <v>7551</v>
      </c>
      <c r="K8965" s="4"/>
    </row>
    <row r="8966" spans="1:11" ht="15">
      <c r="A8966">
        <v>8907</v>
      </c>
      <c r="B8966" s="21">
        <f>'CARES CRRSA ARP 28-35'!G90</f>
        <v>0</v>
      </c>
      <c r="D8966" s="4" t="s">
        <v>1597</v>
      </c>
      <c r="F8966" s="4"/>
      <c r="G8966" s="1" t="b">
        <f t="shared" ca="1" si="148"/>
        <v>1</v>
      </c>
      <c r="H8966" s="1505" cm="1">
        <f t="array" aca="1" ref="H8966" ca="1">IF(I8966&lt;&gt;"",INDIRECT("'"&amp;I8966&amp;"'!"&amp;J8966),"")</f>
        <v>0</v>
      </c>
      <c r="I8966" s="1510" t="s">
        <v>7556</v>
      </c>
      <c r="J8966" s="1506" t="s">
        <v>7583</v>
      </c>
      <c r="K8966" s="4"/>
    </row>
    <row r="8967" spans="1:11" ht="15">
      <c r="A8967">
        <v>8908</v>
      </c>
      <c r="B8967" s="21">
        <f>'CARES CRRSA ARP 28-35'!H90</f>
        <v>0</v>
      </c>
      <c r="D8967" s="4" t="s">
        <v>1597</v>
      </c>
      <c r="F8967" s="4"/>
      <c r="G8967" s="1" t="b">
        <f t="shared" ca="1" si="148"/>
        <v>1</v>
      </c>
      <c r="H8967" s="1505" cm="1">
        <f t="array" aca="1" ref="H8967" ca="1">IF(I8967&lt;&gt;"",INDIRECT("'"&amp;I8967&amp;"'!"&amp;J8967),"")</f>
        <v>0</v>
      </c>
      <c r="I8967" s="1510" t="s">
        <v>7556</v>
      </c>
      <c r="J8967" s="1506" t="s">
        <v>6689</v>
      </c>
      <c r="K8967" s="4"/>
    </row>
    <row r="8968" spans="1:11" ht="15">
      <c r="A8968">
        <v>8909</v>
      </c>
      <c r="B8968" s="21">
        <f>'CARES CRRSA ARP 28-35'!I90</f>
        <v>0</v>
      </c>
      <c r="D8968" s="4" t="s">
        <v>1597</v>
      </c>
      <c r="F8968" s="4"/>
      <c r="G8968" s="1" t="b">
        <f t="shared" ca="1" si="148"/>
        <v>1</v>
      </c>
      <c r="H8968" s="1505" cm="1">
        <f t="array" aca="1" ref="H8968" ca="1">IF(I8968&lt;&gt;"",INDIRECT("'"&amp;I8968&amp;"'!"&amp;J8968),"")</f>
        <v>0</v>
      </c>
      <c r="I8968" s="1510" t="s">
        <v>7556</v>
      </c>
      <c r="J8968" s="1506" t="s">
        <v>7584</v>
      </c>
      <c r="K8968" s="4"/>
    </row>
    <row r="8969" spans="1:11" ht="15">
      <c r="A8969">
        <v>8910</v>
      </c>
      <c r="B8969" s="21">
        <f>'CARES CRRSA ARP 28-35'!J90</f>
        <v>0</v>
      </c>
      <c r="D8969" s="4" t="s">
        <v>1597</v>
      </c>
      <c r="F8969" s="4"/>
      <c r="G8969" s="1" t="b">
        <f t="shared" ca="1" si="148"/>
        <v>1</v>
      </c>
      <c r="H8969" s="1505" cm="1">
        <f t="array" aca="1" ref="H8969" ca="1">IF(I8969&lt;&gt;"",INDIRECT("'"&amp;I8969&amp;"'!"&amp;J8969),"")</f>
        <v>0</v>
      </c>
      <c r="I8969" s="1510" t="s">
        <v>7556</v>
      </c>
      <c r="J8969" s="1506" t="s">
        <v>7585</v>
      </c>
      <c r="K8969" s="4"/>
    </row>
    <row r="8970" spans="1:11" ht="15">
      <c r="A8970">
        <v>8911</v>
      </c>
      <c r="B8970" s="21">
        <f>'CARES CRRSA ARP 28-35'!L90</f>
        <v>0</v>
      </c>
      <c r="D8970" s="4" t="s">
        <v>1597</v>
      </c>
      <c r="F8970" s="4"/>
      <c r="G8970" s="1" t="b">
        <f t="shared" ca="1" si="148"/>
        <v>1</v>
      </c>
      <c r="H8970" s="1505" cm="1">
        <f t="array" aca="1" ref="H8970" ca="1">IF(I8970&lt;&gt;"",INDIRECT("'"&amp;I8970&amp;"'!"&amp;J8970),"")</f>
        <v>0</v>
      </c>
      <c r="I8970" s="1510" t="s">
        <v>7556</v>
      </c>
      <c r="J8970" s="1506" t="s">
        <v>7586</v>
      </c>
      <c r="K8970" s="4"/>
    </row>
    <row r="8971" spans="1:11" ht="15">
      <c r="A8971">
        <v>8912</v>
      </c>
      <c r="B8971" s="21">
        <f>'CARES CRRSA ARP 28-35'!D91</f>
        <v>0</v>
      </c>
      <c r="D8971" s="4" t="s">
        <v>1597</v>
      </c>
      <c r="F8971" s="4"/>
      <c r="G8971" s="1" t="b">
        <f t="shared" ca="1" si="148"/>
        <v>1</v>
      </c>
      <c r="H8971" s="1505" cm="1">
        <f t="array" aca="1" ref="H8971" ca="1">IF(I8971&lt;&gt;"",INDIRECT("'"&amp;I8971&amp;"'!"&amp;J8971),"")</f>
        <v>0</v>
      </c>
      <c r="I8971" s="1510" t="s">
        <v>7556</v>
      </c>
      <c r="J8971" s="1506" t="s">
        <v>7587</v>
      </c>
      <c r="K8971" s="4"/>
    </row>
    <row r="8972" spans="1:11" ht="15">
      <c r="A8972">
        <v>8913</v>
      </c>
      <c r="B8972" s="21">
        <f>'CARES CRRSA ARP 28-35'!E91</f>
        <v>0</v>
      </c>
      <c r="D8972" s="4" t="s">
        <v>1597</v>
      </c>
      <c r="F8972" s="4"/>
      <c r="G8972" s="1" t="b">
        <f t="shared" ca="1" si="148"/>
        <v>1</v>
      </c>
      <c r="H8972" s="1505" cm="1">
        <f t="array" aca="1" ref="H8972" ca="1">IF(I8972&lt;&gt;"",INDIRECT("'"&amp;I8972&amp;"'!"&amp;J8972),"")</f>
        <v>0</v>
      </c>
      <c r="I8972" s="1510" t="s">
        <v>7556</v>
      </c>
      <c r="J8972" s="1506" t="s">
        <v>7588</v>
      </c>
      <c r="K8972" s="4"/>
    </row>
    <row r="8973" spans="1:11" ht="15">
      <c r="A8973">
        <v>8914</v>
      </c>
      <c r="B8973" s="21">
        <f>'CARES CRRSA ARP 28-35'!F91</f>
        <v>0</v>
      </c>
      <c r="D8973" s="4" t="s">
        <v>1597</v>
      </c>
      <c r="F8973" s="4"/>
      <c r="G8973" s="1" t="b">
        <f t="shared" ca="1" si="148"/>
        <v>1</v>
      </c>
      <c r="H8973" s="1505" cm="1">
        <f t="array" aca="1" ref="H8973" ca="1">IF(I8973&lt;&gt;"",INDIRECT("'"&amp;I8973&amp;"'!"&amp;J8973),"")</f>
        <v>0</v>
      </c>
      <c r="I8973" s="1510" t="s">
        <v>7556</v>
      </c>
      <c r="J8973" s="1506" t="s">
        <v>7552</v>
      </c>
      <c r="K8973" s="4"/>
    </row>
    <row r="8974" spans="1:11" ht="15">
      <c r="A8974">
        <v>8915</v>
      </c>
      <c r="B8974" s="21">
        <f>'CARES CRRSA ARP 28-35'!G91</f>
        <v>0</v>
      </c>
      <c r="D8974" s="4" t="s">
        <v>1597</v>
      </c>
      <c r="F8974" s="4"/>
      <c r="G8974" s="1" t="b">
        <f t="shared" ca="1" si="148"/>
        <v>1</v>
      </c>
      <c r="H8974" s="1505" cm="1">
        <f t="array" aca="1" ref="H8974" ca="1">IF(I8974&lt;&gt;"",INDIRECT("'"&amp;I8974&amp;"'!"&amp;J8974),"")</f>
        <v>0</v>
      </c>
      <c r="I8974" s="1510" t="s">
        <v>7556</v>
      </c>
      <c r="J8974" s="1506" t="s">
        <v>7589</v>
      </c>
      <c r="K8974" s="4"/>
    </row>
    <row r="8975" spans="1:11" ht="15">
      <c r="A8975">
        <v>8916</v>
      </c>
      <c r="B8975" s="21">
        <f>'CARES CRRSA ARP 28-35'!H91</f>
        <v>0</v>
      </c>
      <c r="D8975" s="4" t="s">
        <v>1597</v>
      </c>
      <c r="F8975" s="4"/>
      <c r="G8975" s="1" t="b">
        <f t="shared" ca="1" si="148"/>
        <v>1</v>
      </c>
      <c r="H8975" s="1505" cm="1">
        <f t="array" aca="1" ref="H8975" ca="1">IF(I8975&lt;&gt;"",INDIRECT("'"&amp;I8975&amp;"'!"&amp;J8975),"")</f>
        <v>0</v>
      </c>
      <c r="I8975" s="1510" t="s">
        <v>7556</v>
      </c>
      <c r="J8975" s="1506" t="s">
        <v>6691</v>
      </c>
      <c r="K8975" s="4"/>
    </row>
    <row r="8976" spans="1:11" ht="15">
      <c r="A8976">
        <v>8917</v>
      </c>
      <c r="B8976" s="21">
        <f>'CARES CRRSA ARP 28-35'!I91</f>
        <v>0</v>
      </c>
      <c r="D8976" s="4" t="s">
        <v>1597</v>
      </c>
      <c r="F8976" s="4"/>
      <c r="G8976" s="1" t="b">
        <f t="shared" ca="1" si="148"/>
        <v>1</v>
      </c>
      <c r="H8976" s="1505" cm="1">
        <f t="array" aca="1" ref="H8976" ca="1">IF(I8976&lt;&gt;"",INDIRECT("'"&amp;I8976&amp;"'!"&amp;J8976),"")</f>
        <v>0</v>
      </c>
      <c r="I8976" s="1510" t="s">
        <v>7556</v>
      </c>
      <c r="J8976" s="1506" t="s">
        <v>7590</v>
      </c>
      <c r="K8976" s="4"/>
    </row>
    <row r="8977" spans="1:11" ht="15">
      <c r="A8977">
        <v>8918</v>
      </c>
      <c r="B8977" s="21">
        <f>'CARES CRRSA ARP 28-35'!J91</f>
        <v>0</v>
      </c>
      <c r="D8977" s="4" t="s">
        <v>1597</v>
      </c>
      <c r="F8977" s="4"/>
      <c r="G8977" s="1" t="b">
        <f t="shared" ca="1" si="148"/>
        <v>1</v>
      </c>
      <c r="H8977" s="1505" cm="1">
        <f t="array" aca="1" ref="H8977" ca="1">IF(I8977&lt;&gt;"",INDIRECT("'"&amp;I8977&amp;"'!"&amp;J8977),"")</f>
        <v>0</v>
      </c>
      <c r="I8977" s="1510" t="s">
        <v>7556</v>
      </c>
      <c r="J8977" s="1506" t="s">
        <v>7591</v>
      </c>
      <c r="K8977" s="4"/>
    </row>
    <row r="8978" spans="1:11" ht="15">
      <c r="A8978">
        <v>8919</v>
      </c>
      <c r="B8978" s="21">
        <f>'CARES CRRSA ARP 28-35'!L91</f>
        <v>0</v>
      </c>
      <c r="D8978" s="4" t="s">
        <v>1597</v>
      </c>
      <c r="F8978" s="4"/>
      <c r="G8978" s="1" t="b">
        <f t="shared" ca="1" si="148"/>
        <v>1</v>
      </c>
      <c r="H8978" s="1505" cm="1">
        <f t="array" aca="1" ref="H8978" ca="1">IF(I8978&lt;&gt;"",INDIRECT("'"&amp;I8978&amp;"'!"&amp;J8978),"")</f>
        <v>0</v>
      </c>
      <c r="I8978" s="1510" t="s">
        <v>7556</v>
      </c>
      <c r="J8978" s="1506" t="s">
        <v>7592</v>
      </c>
      <c r="K8978" s="4"/>
    </row>
    <row r="8979" spans="1:11" ht="15">
      <c r="A8979">
        <v>8920</v>
      </c>
      <c r="B8979" s="21">
        <f>'CARES CRRSA ARP 28-35'!D94</f>
        <v>0</v>
      </c>
      <c r="D8979" s="4" t="s">
        <v>1597</v>
      </c>
      <c r="F8979" s="4"/>
      <c r="G8979" s="1" t="b">
        <f t="shared" ca="1" si="148"/>
        <v>1</v>
      </c>
      <c r="H8979" s="1505" cm="1">
        <f t="array" aca="1" ref="H8979" ca="1">IF(I8979&lt;&gt;"",INDIRECT("'"&amp;I8979&amp;"'!"&amp;J8979),"")</f>
        <v>0</v>
      </c>
      <c r="I8979" s="1510" t="s">
        <v>7556</v>
      </c>
      <c r="J8979" s="1506" t="s">
        <v>6968</v>
      </c>
      <c r="K8979" s="4"/>
    </row>
    <row r="8980" spans="1:11" ht="15">
      <c r="A8980">
        <v>8921</v>
      </c>
      <c r="B8980" s="21">
        <f>'CARES CRRSA ARP 28-35'!E94</f>
        <v>0</v>
      </c>
      <c r="D8980" s="4" t="s">
        <v>1597</v>
      </c>
      <c r="F8980" s="4"/>
      <c r="G8980" s="1" t="b">
        <f t="shared" ca="1" si="148"/>
        <v>1</v>
      </c>
      <c r="H8980" s="1505" cm="1">
        <f t="array" aca="1" ref="H8980" ca="1">IF(I8980&lt;&gt;"",INDIRECT("'"&amp;I8980&amp;"'!"&amp;J8980),"")</f>
        <v>0</v>
      </c>
      <c r="I8980" s="1510" t="s">
        <v>7556</v>
      </c>
      <c r="J8980" s="1506" t="s">
        <v>6975</v>
      </c>
      <c r="K8980" s="4"/>
    </row>
    <row r="8981" spans="1:11" ht="15">
      <c r="A8981">
        <v>8922</v>
      </c>
      <c r="B8981" s="21">
        <f>'CARES CRRSA ARP 28-35'!F94</f>
        <v>0</v>
      </c>
      <c r="D8981" s="4" t="s">
        <v>1597</v>
      </c>
      <c r="F8981" s="4"/>
      <c r="G8981" s="1" t="b">
        <f t="shared" ca="1" si="148"/>
        <v>1</v>
      </c>
      <c r="H8981" s="1505" cm="1">
        <f t="array" aca="1" ref="H8981" ca="1">IF(I8981&lt;&gt;"",INDIRECT("'"&amp;I8981&amp;"'!"&amp;J8981),"")</f>
        <v>0</v>
      </c>
      <c r="I8981" s="1510" t="s">
        <v>7556</v>
      </c>
      <c r="J8981" s="1506" t="s">
        <v>6941</v>
      </c>
      <c r="K8981" s="4"/>
    </row>
    <row r="8982" spans="1:11" ht="15">
      <c r="A8982">
        <v>8923</v>
      </c>
      <c r="B8982" s="21">
        <f>'CARES CRRSA ARP 28-35'!G94</f>
        <v>0</v>
      </c>
      <c r="D8982" s="4" t="s">
        <v>1597</v>
      </c>
      <c r="F8982" s="4"/>
      <c r="G8982" s="1" t="b">
        <f t="shared" ca="1" si="148"/>
        <v>1</v>
      </c>
      <c r="H8982" s="1505" cm="1">
        <f t="array" aca="1" ref="H8982" ca="1">IF(I8982&lt;&gt;"",INDIRECT("'"&amp;I8982&amp;"'!"&amp;J8982),"")</f>
        <v>0</v>
      </c>
      <c r="I8982" s="1510" t="s">
        <v>7556</v>
      </c>
      <c r="J8982" s="1506" t="s">
        <v>6987</v>
      </c>
      <c r="K8982" s="4"/>
    </row>
    <row r="8983" spans="1:11" ht="15">
      <c r="A8983">
        <v>8924</v>
      </c>
      <c r="B8983" s="21">
        <f>'CARES CRRSA ARP 28-35'!H94</f>
        <v>0</v>
      </c>
      <c r="D8983" s="4" t="s">
        <v>1597</v>
      </c>
      <c r="F8983" s="4"/>
      <c r="G8983" s="1" t="b">
        <f t="shared" ca="1" si="148"/>
        <v>1</v>
      </c>
      <c r="H8983" s="1505" cm="1">
        <f t="array" aca="1" ref="H8983" ca="1">IF(I8983&lt;&gt;"",INDIRECT("'"&amp;I8983&amp;"'!"&amp;J8983),"")</f>
        <v>0</v>
      </c>
      <c r="I8983" s="1510" t="s">
        <v>7556</v>
      </c>
      <c r="J8983" s="1506" t="s">
        <v>6697</v>
      </c>
      <c r="K8983" s="4"/>
    </row>
    <row r="8984" spans="1:11" ht="15">
      <c r="A8984">
        <v>8925</v>
      </c>
      <c r="B8984" s="21">
        <f>'CARES CRRSA ARP 28-35'!I94</f>
        <v>0</v>
      </c>
      <c r="D8984" s="4" t="s">
        <v>1597</v>
      </c>
      <c r="F8984" s="4"/>
      <c r="G8984" s="1" t="b">
        <f t="shared" ca="1" si="148"/>
        <v>1</v>
      </c>
      <c r="H8984" s="1505" cm="1">
        <f t="array" aca="1" ref="H8984" ca="1">IF(I8984&lt;&gt;"",INDIRECT("'"&amp;I8984&amp;"'!"&amp;J8984),"")</f>
        <v>0</v>
      </c>
      <c r="I8984" s="1510" t="s">
        <v>7556</v>
      </c>
      <c r="J8984" s="1506" t="s">
        <v>6998</v>
      </c>
      <c r="K8984" s="4"/>
    </row>
    <row r="8985" spans="1:11" ht="15">
      <c r="A8985">
        <v>8926</v>
      </c>
      <c r="B8985" s="21">
        <f>'CARES CRRSA ARP 28-35'!J94</f>
        <v>0</v>
      </c>
      <c r="D8985" s="4" t="s">
        <v>1597</v>
      </c>
      <c r="F8985" s="4"/>
      <c r="G8985" s="1" t="b">
        <f t="shared" ca="1" si="148"/>
        <v>1</v>
      </c>
      <c r="H8985" s="1505" cm="1">
        <f t="array" aca="1" ref="H8985" ca="1">IF(I8985&lt;&gt;"",INDIRECT("'"&amp;I8985&amp;"'!"&amp;J8985),"")</f>
        <v>0</v>
      </c>
      <c r="I8985" s="1510" t="s">
        <v>7556</v>
      </c>
      <c r="J8985" s="1506" t="s">
        <v>7005</v>
      </c>
      <c r="K8985" s="4"/>
    </row>
    <row r="8986" spans="1:11" ht="15">
      <c r="A8986">
        <v>8927</v>
      </c>
      <c r="B8986" s="21">
        <f>'CARES CRRSA ARP 28-35'!L94</f>
        <v>0</v>
      </c>
      <c r="D8986" s="4" t="s">
        <v>1597</v>
      </c>
      <c r="F8986" s="4"/>
      <c r="G8986" s="1" t="b">
        <f t="shared" ca="1" si="148"/>
        <v>1</v>
      </c>
      <c r="H8986" s="1505" cm="1">
        <f t="array" aca="1" ref="H8986" ca="1">IF(I8986&lt;&gt;"",INDIRECT("'"&amp;I8986&amp;"'!"&amp;J8986),"")</f>
        <v>0</v>
      </c>
      <c r="I8986" s="1510" t="s">
        <v>7556</v>
      </c>
      <c r="J8986" s="1506" t="s">
        <v>7593</v>
      </c>
      <c r="K8986" s="4"/>
    </row>
    <row r="8987" spans="1:11" ht="15">
      <c r="A8987">
        <v>8928</v>
      </c>
      <c r="B8987" s="21">
        <f>'CARES CRRSA ARP 28-35'!D95</f>
        <v>0</v>
      </c>
      <c r="D8987" s="4" t="s">
        <v>1597</v>
      </c>
      <c r="F8987" s="4"/>
      <c r="G8987" s="1" t="b">
        <f t="shared" ca="1" si="148"/>
        <v>1</v>
      </c>
      <c r="H8987" s="1505" cm="1">
        <f t="array" aca="1" ref="H8987" ca="1">IF(I8987&lt;&gt;"",INDIRECT("'"&amp;I8987&amp;"'!"&amp;J8987),"")</f>
        <v>0</v>
      </c>
      <c r="I8987" s="1510" t="s">
        <v>7556</v>
      </c>
      <c r="J8987" s="1506" t="s">
        <v>6969</v>
      </c>
      <c r="K8987" s="4"/>
    </row>
    <row r="8988" spans="1:11" ht="15">
      <c r="A8988">
        <v>8929</v>
      </c>
      <c r="B8988" s="21">
        <f>'CARES CRRSA ARP 28-35'!L95</f>
        <v>0</v>
      </c>
      <c r="D8988" s="4" t="s">
        <v>1597</v>
      </c>
      <c r="F8988" s="4"/>
      <c r="G8988" s="1" t="b">
        <f t="shared" ca="1" si="148"/>
        <v>1</v>
      </c>
      <c r="H8988" s="1505" cm="1">
        <f t="array" aca="1" ref="H8988" ca="1">IF(I8988&lt;&gt;"",INDIRECT("'"&amp;I8988&amp;"'!"&amp;J8988),"")</f>
        <v>0</v>
      </c>
      <c r="I8988" s="1510" t="s">
        <v>7556</v>
      </c>
      <c r="J8988" s="1506" t="s">
        <v>7594</v>
      </c>
      <c r="K8988" s="4"/>
    </row>
    <row r="8989" spans="1:11" ht="15">
      <c r="A8989">
        <v>8930</v>
      </c>
      <c r="B8989" s="21">
        <f>'CARES CRRSA ARP 28-35'!D96</f>
        <v>0</v>
      </c>
      <c r="D8989" s="4" t="s">
        <v>1597</v>
      </c>
      <c r="F8989" s="4"/>
      <c r="G8989" s="1" t="b">
        <f t="shared" ca="1" si="148"/>
        <v>1</v>
      </c>
      <c r="H8989" s="1505" cm="1">
        <f t="array" aca="1" ref="H8989" ca="1">IF(I8989&lt;&gt;"",INDIRECT("'"&amp;I8989&amp;"'!"&amp;J8989),"")</f>
        <v>0</v>
      </c>
      <c r="I8989" s="1510" t="s">
        <v>7556</v>
      </c>
      <c r="J8989" s="1506" t="s">
        <v>6970</v>
      </c>
      <c r="K8989" s="4"/>
    </row>
    <row r="8990" spans="1:11" ht="15">
      <c r="A8990">
        <v>8931</v>
      </c>
      <c r="B8990" s="21">
        <f>'CARES CRRSA ARP 28-35'!E96</f>
        <v>0</v>
      </c>
      <c r="D8990" s="4" t="s">
        <v>1597</v>
      </c>
      <c r="F8990" s="4"/>
      <c r="G8990" s="1" t="b">
        <f t="shared" ca="1" si="148"/>
        <v>1</v>
      </c>
      <c r="H8990" s="1505" cm="1">
        <f t="array" aca="1" ref="H8990" ca="1">IF(I8990&lt;&gt;"",INDIRECT("'"&amp;I8990&amp;"'!"&amp;J8990),"")</f>
        <v>0</v>
      </c>
      <c r="I8990" s="1510" t="s">
        <v>7556</v>
      </c>
      <c r="J8990" s="1506" t="s">
        <v>6976</v>
      </c>
      <c r="K8990" s="4"/>
    </row>
    <row r="8991" spans="1:11" ht="15">
      <c r="A8991">
        <v>8932</v>
      </c>
      <c r="B8991" s="21">
        <f>'CARES CRRSA ARP 28-35'!F96</f>
        <v>0</v>
      </c>
      <c r="D8991" s="4" t="s">
        <v>1597</v>
      </c>
      <c r="F8991" s="4"/>
      <c r="G8991" s="1" t="b">
        <f t="shared" ca="1" si="148"/>
        <v>1</v>
      </c>
      <c r="H8991" s="1505" cm="1">
        <f t="array" aca="1" ref="H8991" ca="1">IF(I8991&lt;&gt;"",INDIRECT("'"&amp;I8991&amp;"'!"&amp;J8991),"")</f>
        <v>0</v>
      </c>
      <c r="I8991" s="1510" t="s">
        <v>7556</v>
      </c>
      <c r="J8991" s="1506" t="s">
        <v>6914</v>
      </c>
      <c r="K8991" s="4"/>
    </row>
    <row r="8992" spans="1:11" ht="15">
      <c r="A8992">
        <v>8933</v>
      </c>
      <c r="B8992" s="21">
        <f>'CARES CRRSA ARP 28-35'!G96</f>
        <v>0</v>
      </c>
      <c r="D8992" s="4" t="s">
        <v>1597</v>
      </c>
      <c r="F8992" s="4"/>
      <c r="G8992" s="1" t="b">
        <f t="shared" ref="G8992:G9055" ca="1" si="149">H8992=B8992</f>
        <v>1</v>
      </c>
      <c r="H8992" s="1505" cm="1">
        <f t="array" aca="1" ref="H8992" ca="1">IF(I8992&lt;&gt;"",INDIRECT("'"&amp;I8992&amp;"'!"&amp;J8992),"")</f>
        <v>0</v>
      </c>
      <c r="I8992" s="1510" t="s">
        <v>7556</v>
      </c>
      <c r="J8992" s="1506" t="s">
        <v>6989</v>
      </c>
      <c r="K8992" s="4"/>
    </row>
    <row r="8993" spans="1:11" ht="15">
      <c r="A8993">
        <v>8934</v>
      </c>
      <c r="B8993" s="21">
        <f>'CARES CRRSA ARP 28-35'!H96</f>
        <v>0</v>
      </c>
      <c r="D8993" s="4" t="s">
        <v>1597</v>
      </c>
      <c r="F8993" s="4"/>
      <c r="G8993" s="1" t="b">
        <f t="shared" ca="1" si="149"/>
        <v>1</v>
      </c>
      <c r="H8993" s="1505" cm="1">
        <f t="array" aca="1" ref="H8993" ca="1">IF(I8993&lt;&gt;"",INDIRECT("'"&amp;I8993&amp;"'!"&amp;J8993),"")</f>
        <v>0</v>
      </c>
      <c r="I8993" s="1510" t="s">
        <v>7556</v>
      </c>
      <c r="J8993" s="1506" t="s">
        <v>6700</v>
      </c>
      <c r="K8993" s="4"/>
    </row>
    <row r="8994" spans="1:11" ht="15">
      <c r="A8994">
        <v>8935</v>
      </c>
      <c r="B8994" s="21">
        <f>'CARES CRRSA ARP 28-35'!I96</f>
        <v>0</v>
      </c>
      <c r="D8994" s="4" t="s">
        <v>1597</v>
      </c>
      <c r="F8994" s="4"/>
      <c r="G8994" s="1" t="b">
        <f t="shared" ca="1" si="149"/>
        <v>1</v>
      </c>
      <c r="H8994" s="1505" cm="1">
        <f t="array" aca="1" ref="H8994" ca="1">IF(I8994&lt;&gt;"",INDIRECT("'"&amp;I8994&amp;"'!"&amp;J8994),"")</f>
        <v>0</v>
      </c>
      <c r="I8994" s="1510" t="s">
        <v>7556</v>
      </c>
      <c r="J8994" s="1506" t="s">
        <v>6999</v>
      </c>
      <c r="K8994" s="4"/>
    </row>
    <row r="8995" spans="1:11" ht="15">
      <c r="A8995">
        <v>8936</v>
      </c>
      <c r="B8995" s="21">
        <f>'CARES CRRSA ARP 28-35'!J96</f>
        <v>0</v>
      </c>
      <c r="D8995" s="4" t="s">
        <v>1597</v>
      </c>
      <c r="F8995" s="4"/>
      <c r="G8995" s="1" t="b">
        <f t="shared" ca="1" si="149"/>
        <v>1</v>
      </c>
      <c r="H8995" s="1505" cm="1">
        <f t="array" aca="1" ref="H8995" ca="1">IF(I8995&lt;&gt;"",INDIRECT("'"&amp;I8995&amp;"'!"&amp;J8995),"")</f>
        <v>0</v>
      </c>
      <c r="I8995" s="1510" t="s">
        <v>7556</v>
      </c>
      <c r="J8995" s="1506" t="s">
        <v>7006</v>
      </c>
      <c r="K8995" s="4"/>
    </row>
    <row r="8996" spans="1:11" ht="15">
      <c r="A8996">
        <v>8937</v>
      </c>
      <c r="B8996" s="21">
        <f>'CARES CRRSA ARP 28-35'!L96</f>
        <v>0</v>
      </c>
      <c r="D8996" s="4" t="s">
        <v>1597</v>
      </c>
      <c r="F8996" s="4"/>
      <c r="G8996" s="1" t="b">
        <f t="shared" ca="1" si="149"/>
        <v>1</v>
      </c>
      <c r="H8996" s="1505" cm="1">
        <f t="array" aca="1" ref="H8996" ca="1">IF(I8996&lt;&gt;"",INDIRECT("'"&amp;I8996&amp;"'!"&amp;J8996),"")</f>
        <v>0</v>
      </c>
      <c r="I8996" s="1510" t="s">
        <v>7556</v>
      </c>
      <c r="J8996" s="1506" t="s">
        <v>7595</v>
      </c>
      <c r="K8996" s="4"/>
    </row>
    <row r="8997" spans="1:11" ht="15">
      <c r="A8997">
        <v>8938</v>
      </c>
      <c r="B8997" s="21">
        <f>'CARES CRRSA ARP 28-35'!F99</f>
        <v>0</v>
      </c>
      <c r="D8997" s="4" t="s">
        <v>1597</v>
      </c>
      <c r="F8997" s="4"/>
      <c r="G8997" s="1" t="b">
        <f t="shared" ca="1" si="149"/>
        <v>1</v>
      </c>
      <c r="H8997" s="1505" cm="1">
        <f t="array" aca="1" ref="H8997" ca="1">IF(I8997&lt;&gt;"",INDIRECT("'"&amp;I8997&amp;"'!"&amp;J8997),"")</f>
        <v>0</v>
      </c>
      <c r="I8997" s="1510" t="s">
        <v>7556</v>
      </c>
      <c r="J8997" s="1506" t="s">
        <v>6367</v>
      </c>
      <c r="K8997" s="4"/>
    </row>
    <row r="8998" spans="1:11" ht="15">
      <c r="A8998">
        <v>8939</v>
      </c>
      <c r="B8998" s="21">
        <f>'CARES CRRSA ARP 28-35'!G99</f>
        <v>0</v>
      </c>
      <c r="D8998" s="4" t="s">
        <v>1597</v>
      </c>
      <c r="F8998" s="4"/>
      <c r="G8998" s="1" t="b">
        <f t="shared" ca="1" si="149"/>
        <v>1</v>
      </c>
      <c r="H8998" s="1505" cm="1">
        <f t="array" aca="1" ref="H8998" ca="1">IF(I8998&lt;&gt;"",INDIRECT("'"&amp;I8998&amp;"'!"&amp;J8998),"")</f>
        <v>0</v>
      </c>
      <c r="I8998" s="1510" t="s">
        <v>7556</v>
      </c>
      <c r="J8998" s="1506" t="s">
        <v>6368</v>
      </c>
      <c r="K8998" s="4"/>
    </row>
    <row r="8999" spans="1:11" ht="15">
      <c r="A8999">
        <v>8940</v>
      </c>
      <c r="B8999" s="21">
        <f>'CARES CRRSA ARP 28-35'!H99</f>
        <v>0</v>
      </c>
      <c r="D8999" s="4" t="s">
        <v>1597</v>
      </c>
      <c r="F8999" s="4"/>
      <c r="G8999" s="1" t="b">
        <f t="shared" ca="1" si="149"/>
        <v>1</v>
      </c>
      <c r="H8999" s="1505" cm="1">
        <f t="array" aca="1" ref="H8999" ca="1">IF(I8999&lt;&gt;"",INDIRECT("'"&amp;I8999&amp;"'!"&amp;J8999),"")</f>
        <v>0</v>
      </c>
      <c r="I8999" s="1510" t="s">
        <v>7556</v>
      </c>
      <c r="J8999" s="1506" t="s">
        <v>6369</v>
      </c>
      <c r="K8999" s="4"/>
    </row>
    <row r="9000" spans="1:11" ht="15">
      <c r="A9000">
        <v>8941</v>
      </c>
      <c r="B9000" s="21">
        <f>'CARES CRRSA ARP 28-35'!J99</f>
        <v>0</v>
      </c>
      <c r="D9000" s="4" t="s">
        <v>1597</v>
      </c>
      <c r="F9000" s="4"/>
      <c r="G9000" s="1" t="b">
        <f t="shared" ca="1" si="149"/>
        <v>1</v>
      </c>
      <c r="H9000" s="1505" cm="1">
        <f t="array" aca="1" ref="H9000" ca="1">IF(I9000&lt;&gt;"",INDIRECT("'"&amp;I9000&amp;"'!"&amp;J9000),"")</f>
        <v>0</v>
      </c>
      <c r="I9000" s="1510" t="s">
        <v>7556</v>
      </c>
      <c r="J9000" s="1506" t="s">
        <v>6371</v>
      </c>
      <c r="K9000" s="4"/>
    </row>
    <row r="9001" spans="1:11" ht="15">
      <c r="A9001">
        <v>8942</v>
      </c>
      <c r="B9001" s="21">
        <f>'CARES CRRSA ARP 28-35'!L99</f>
        <v>0</v>
      </c>
      <c r="D9001" s="4" t="s">
        <v>1597</v>
      </c>
      <c r="F9001" s="4"/>
      <c r="G9001" s="1" t="b">
        <f t="shared" ca="1" si="149"/>
        <v>1</v>
      </c>
      <c r="H9001" s="1505" cm="1">
        <f t="array" aca="1" ref="H9001" ca="1">IF(I9001&lt;&gt;"",INDIRECT("'"&amp;I9001&amp;"'!"&amp;J9001),"")</f>
        <v>0</v>
      </c>
      <c r="I9001" s="1510" t="s">
        <v>7556</v>
      </c>
      <c r="J9001" s="1506" t="s">
        <v>7596</v>
      </c>
      <c r="K9001" s="4"/>
    </row>
    <row r="9002" spans="1:11" ht="15">
      <c r="A9002">
        <v>8943</v>
      </c>
      <c r="B9002" s="21">
        <f>'CARES CRRSA ARP 28-35'!F100</f>
        <v>0</v>
      </c>
      <c r="D9002" s="4" t="s">
        <v>1597</v>
      </c>
      <c r="F9002" s="4"/>
      <c r="G9002" s="1" t="b">
        <f t="shared" ca="1" si="149"/>
        <v>1</v>
      </c>
      <c r="H9002" s="1505" cm="1">
        <f t="array" aca="1" ref="H9002" ca="1">IF(I9002&lt;&gt;"",INDIRECT("'"&amp;I9002&amp;"'!"&amp;J9002),"")</f>
        <v>0</v>
      </c>
      <c r="I9002" s="1510" t="s">
        <v>7556</v>
      </c>
      <c r="J9002" s="1506" t="s">
        <v>6186</v>
      </c>
      <c r="K9002" s="4"/>
    </row>
    <row r="9003" spans="1:11" ht="15">
      <c r="A9003">
        <v>8944</v>
      </c>
      <c r="B9003" s="21">
        <f>'CARES CRRSA ARP 28-35'!G100</f>
        <v>0</v>
      </c>
      <c r="D9003" s="4" t="s">
        <v>1597</v>
      </c>
      <c r="F9003" s="4"/>
      <c r="G9003" s="1" t="b">
        <f t="shared" ca="1" si="149"/>
        <v>1</v>
      </c>
      <c r="H9003" s="1505" cm="1">
        <f t="array" aca="1" ref="H9003" ca="1">IF(I9003&lt;&gt;"",INDIRECT("'"&amp;I9003&amp;"'!"&amp;J9003),"")</f>
        <v>0</v>
      </c>
      <c r="I9003" s="1510" t="s">
        <v>7556</v>
      </c>
      <c r="J9003" s="1506" t="s">
        <v>6991</v>
      </c>
      <c r="K9003" s="4"/>
    </row>
    <row r="9004" spans="1:11" ht="15">
      <c r="A9004">
        <v>8945</v>
      </c>
      <c r="B9004" s="21">
        <f>'CARES CRRSA ARP 28-35'!H100</f>
        <v>0</v>
      </c>
      <c r="D9004" s="4" t="s">
        <v>1597</v>
      </c>
      <c r="F9004" s="4"/>
      <c r="G9004" s="1" t="b">
        <f t="shared" ca="1" si="149"/>
        <v>1</v>
      </c>
      <c r="H9004" s="1505" cm="1">
        <f t="array" aca="1" ref="H9004" ca="1">IF(I9004&lt;&gt;"",INDIRECT("'"&amp;I9004&amp;"'!"&amp;J9004),"")</f>
        <v>0</v>
      </c>
      <c r="I9004" s="1510" t="s">
        <v>7556</v>
      </c>
      <c r="J9004" s="1506" t="s">
        <v>6704</v>
      </c>
      <c r="K9004" s="4"/>
    </row>
    <row r="9005" spans="1:11" ht="15">
      <c r="A9005">
        <v>8946</v>
      </c>
      <c r="B9005" s="21">
        <f>'CARES CRRSA ARP 28-35'!J100</f>
        <v>0</v>
      </c>
      <c r="D9005" s="4" t="s">
        <v>1597</v>
      </c>
      <c r="F9005" s="4"/>
      <c r="G9005" s="1" t="b">
        <f t="shared" ca="1" si="149"/>
        <v>1</v>
      </c>
      <c r="H9005" s="1505" cm="1">
        <f t="array" aca="1" ref="H9005" ca="1">IF(I9005&lt;&gt;"",INDIRECT("'"&amp;I9005&amp;"'!"&amp;J9005),"")</f>
        <v>0</v>
      </c>
      <c r="I9005" s="1510" t="s">
        <v>7556</v>
      </c>
      <c r="J9005" s="1506" t="s">
        <v>7008</v>
      </c>
      <c r="K9005" s="4"/>
    </row>
    <row r="9006" spans="1:11" ht="15">
      <c r="A9006">
        <v>8947</v>
      </c>
      <c r="B9006" s="21">
        <f>'CARES CRRSA ARP 28-35'!L100</f>
        <v>0</v>
      </c>
      <c r="D9006" s="4" t="s">
        <v>1597</v>
      </c>
      <c r="F9006" s="4"/>
      <c r="G9006" s="1" t="b">
        <f t="shared" ca="1" si="149"/>
        <v>1</v>
      </c>
      <c r="H9006" s="1505" cm="1">
        <f t="array" aca="1" ref="H9006" ca="1">IF(I9006&lt;&gt;"",INDIRECT("'"&amp;I9006&amp;"'!"&amp;J9006),"")</f>
        <v>0</v>
      </c>
      <c r="I9006" s="1510" t="s">
        <v>7556</v>
      </c>
      <c r="J9006" s="1506" t="s">
        <v>7597</v>
      </c>
      <c r="K9006" s="4"/>
    </row>
    <row r="9007" spans="1:11" ht="15">
      <c r="A9007">
        <v>8948</v>
      </c>
      <c r="B9007" s="21">
        <f>'CARES CRRSA ARP 28-35'!F101</f>
        <v>0</v>
      </c>
      <c r="D9007" s="4" t="s">
        <v>1597</v>
      </c>
      <c r="F9007" s="4"/>
      <c r="G9007" s="1" t="b">
        <f t="shared" ca="1" si="149"/>
        <v>1</v>
      </c>
      <c r="H9007" s="1505" cm="1">
        <f t="array" aca="1" ref="H9007" ca="1">IF(I9007&lt;&gt;"",INDIRECT("'"&amp;I9007&amp;"'!"&amp;J9007),"")</f>
        <v>0</v>
      </c>
      <c r="I9007" s="1510" t="s">
        <v>7556</v>
      </c>
      <c r="J9007" s="1506" t="s">
        <v>6187</v>
      </c>
      <c r="K9007" s="4"/>
    </row>
    <row r="9008" spans="1:11" ht="15">
      <c r="A9008">
        <v>8949</v>
      </c>
      <c r="B9008" s="21">
        <f>'CARES CRRSA ARP 28-35'!G101</f>
        <v>0</v>
      </c>
      <c r="D9008" s="4" t="s">
        <v>1597</v>
      </c>
      <c r="F9008" s="4"/>
      <c r="G9008" s="1" t="b">
        <f t="shared" ca="1" si="149"/>
        <v>1</v>
      </c>
      <c r="H9008" s="1505" cm="1">
        <f t="array" aca="1" ref="H9008" ca="1">IF(I9008&lt;&gt;"",INDIRECT("'"&amp;I9008&amp;"'!"&amp;J9008),"")</f>
        <v>0</v>
      </c>
      <c r="I9008" s="1510" t="s">
        <v>7556</v>
      </c>
      <c r="J9008" s="1506" t="s">
        <v>6224</v>
      </c>
      <c r="K9008" s="4"/>
    </row>
    <row r="9009" spans="1:11" ht="15">
      <c r="A9009">
        <v>8950</v>
      </c>
      <c r="B9009" s="21">
        <f>'CARES CRRSA ARP 28-35'!H101</f>
        <v>0</v>
      </c>
      <c r="D9009" s="4" t="s">
        <v>1597</v>
      </c>
      <c r="F9009" s="4"/>
      <c r="G9009" s="1" t="b">
        <f t="shared" ca="1" si="149"/>
        <v>1</v>
      </c>
      <c r="H9009" s="1505" cm="1">
        <f t="array" aca="1" ref="H9009" ca="1">IF(I9009&lt;&gt;"",INDIRECT("'"&amp;I9009&amp;"'!"&amp;J9009),"")</f>
        <v>0</v>
      </c>
      <c r="I9009" s="1510" t="s">
        <v>7556</v>
      </c>
      <c r="J9009" s="1506" t="s">
        <v>6265</v>
      </c>
      <c r="K9009" s="4"/>
    </row>
    <row r="9010" spans="1:11" ht="15">
      <c r="A9010">
        <v>8951</v>
      </c>
      <c r="B9010" s="21">
        <f>'CARES CRRSA ARP 28-35'!J101</f>
        <v>0</v>
      </c>
      <c r="D9010" s="4" t="s">
        <v>1597</v>
      </c>
      <c r="F9010" s="4"/>
      <c r="G9010" s="1" t="b">
        <f t="shared" ca="1" si="149"/>
        <v>1</v>
      </c>
      <c r="H9010" s="1505" cm="1">
        <f t="array" aca="1" ref="H9010" ca="1">IF(I9010&lt;&gt;"",INDIRECT("'"&amp;I9010&amp;"'!"&amp;J9010),"")</f>
        <v>0</v>
      </c>
      <c r="I9010" s="1510" t="s">
        <v>7556</v>
      </c>
      <c r="J9010" s="1506" t="s">
        <v>6373</v>
      </c>
      <c r="K9010" s="4"/>
    </row>
    <row r="9011" spans="1:11" ht="15">
      <c r="A9011">
        <v>8952</v>
      </c>
      <c r="B9011" s="21">
        <f>'CARES CRRSA ARP 28-35'!L101</f>
        <v>0</v>
      </c>
      <c r="D9011" s="4" t="s">
        <v>1597</v>
      </c>
      <c r="F9011" s="4"/>
      <c r="G9011" s="1" t="b">
        <f t="shared" ca="1" si="149"/>
        <v>1</v>
      </c>
      <c r="H9011" s="1505" cm="1">
        <f t="array" aca="1" ref="H9011" ca="1">IF(I9011&lt;&gt;"",INDIRECT("'"&amp;I9011&amp;"'!"&amp;J9011),"")</f>
        <v>0</v>
      </c>
      <c r="I9011" s="1510" t="s">
        <v>7556</v>
      </c>
      <c r="J9011" s="1506" t="s">
        <v>7598</v>
      </c>
      <c r="K9011" s="4"/>
    </row>
    <row r="9012" spans="1:11" ht="15">
      <c r="A9012" s="5">
        <v>8953</v>
      </c>
      <c r="D9012" s="4" t="s">
        <v>1597</v>
      </c>
      <c r="E9012" s="1" t="s">
        <v>1785</v>
      </c>
      <c r="F9012" s="4" t="s">
        <v>4914</v>
      </c>
      <c r="G9012" s="1" t="b">
        <f t="shared" ca="1" si="149"/>
        <v>1</v>
      </c>
      <c r="H9012" s="1505" t="str" cm="1">
        <f t="array" aca="1" ref="H9012" ca="1">IF(I9012&lt;&gt;"",INDIRECT("'"&amp;I9012&amp;"'!"&amp;J9012),"")</f>
        <v/>
      </c>
      <c r="I9012" s="1510"/>
      <c r="J9012" s="1506"/>
      <c r="K9012" s="4"/>
    </row>
    <row r="9013" spans="1:11" ht="15">
      <c r="A9013" s="5">
        <v>8954</v>
      </c>
      <c r="D9013" s="4" t="s">
        <v>1597</v>
      </c>
      <c r="E9013" s="1" t="s">
        <v>1785</v>
      </c>
      <c r="F9013" s="4" t="s">
        <v>4914</v>
      </c>
      <c r="G9013" s="1" t="b">
        <f t="shared" ca="1" si="149"/>
        <v>1</v>
      </c>
      <c r="H9013" s="1505" t="str" cm="1">
        <f t="array" aca="1" ref="H9013" ca="1">IF(I9013&lt;&gt;"",INDIRECT("'"&amp;I9013&amp;"'!"&amp;J9013),"")</f>
        <v/>
      </c>
      <c r="I9013" s="1510"/>
      <c r="J9013" s="1506"/>
      <c r="K9013" s="4"/>
    </row>
    <row r="9014" spans="1:11" ht="15">
      <c r="A9014" s="5">
        <v>8955</v>
      </c>
      <c r="D9014" s="4" t="s">
        <v>1597</v>
      </c>
      <c r="E9014" s="1" t="s">
        <v>1785</v>
      </c>
      <c r="F9014" s="4" t="s">
        <v>4914</v>
      </c>
      <c r="G9014" s="1" t="b">
        <f t="shared" ca="1" si="149"/>
        <v>1</v>
      </c>
      <c r="H9014" s="1505" t="str" cm="1">
        <f t="array" aca="1" ref="H9014" ca="1">IF(I9014&lt;&gt;"",INDIRECT("'"&amp;I9014&amp;"'!"&amp;J9014),"")</f>
        <v/>
      </c>
      <c r="I9014" s="1510"/>
      <c r="J9014" s="1506"/>
      <c r="K9014" s="4"/>
    </row>
    <row r="9015" spans="1:11" ht="15">
      <c r="A9015" s="5">
        <v>8956</v>
      </c>
      <c r="D9015" s="4" t="s">
        <v>1597</v>
      </c>
      <c r="E9015" s="1" t="s">
        <v>1785</v>
      </c>
      <c r="F9015" s="4" t="s">
        <v>4914</v>
      </c>
      <c r="G9015" s="1" t="b">
        <f t="shared" ca="1" si="149"/>
        <v>1</v>
      </c>
      <c r="H9015" s="1505" t="str" cm="1">
        <f t="array" aca="1" ref="H9015" ca="1">IF(I9015&lt;&gt;"",INDIRECT("'"&amp;I9015&amp;"'!"&amp;J9015),"")</f>
        <v/>
      </c>
      <c r="I9015" s="1510"/>
      <c r="J9015" s="1506"/>
      <c r="K9015" s="4"/>
    </row>
    <row r="9016" spans="1:11" ht="15">
      <c r="A9016" s="5">
        <v>8957</v>
      </c>
      <c r="D9016" s="4" t="s">
        <v>1597</v>
      </c>
      <c r="E9016" s="1" t="s">
        <v>1785</v>
      </c>
      <c r="F9016" s="4" t="s">
        <v>4914</v>
      </c>
      <c r="G9016" s="1" t="b">
        <f t="shared" ca="1" si="149"/>
        <v>1</v>
      </c>
      <c r="H9016" s="1505" t="str" cm="1">
        <f t="array" aca="1" ref="H9016" ca="1">IF(I9016&lt;&gt;"",INDIRECT("'"&amp;I9016&amp;"'!"&amp;J9016),"")</f>
        <v/>
      </c>
      <c r="I9016" s="1510"/>
      <c r="J9016" s="1506"/>
      <c r="K9016" s="4"/>
    </row>
    <row r="9017" spans="1:11" ht="15">
      <c r="A9017" s="5">
        <v>8958</v>
      </c>
      <c r="D9017" s="4" t="s">
        <v>1597</v>
      </c>
      <c r="E9017" s="1" t="s">
        <v>1785</v>
      </c>
      <c r="F9017" s="4" t="s">
        <v>4914</v>
      </c>
      <c r="G9017" s="1" t="b">
        <f t="shared" ca="1" si="149"/>
        <v>1</v>
      </c>
      <c r="H9017" s="1505" t="str" cm="1">
        <f t="array" aca="1" ref="H9017" ca="1">IF(I9017&lt;&gt;"",INDIRECT("'"&amp;I9017&amp;"'!"&amp;J9017),"")</f>
        <v/>
      </c>
      <c r="I9017" s="1510"/>
      <c r="J9017" s="1506"/>
      <c r="K9017" s="4"/>
    </row>
    <row r="9018" spans="1:11" ht="15">
      <c r="A9018" s="5">
        <v>8959</v>
      </c>
      <c r="D9018" s="4" t="s">
        <v>1597</v>
      </c>
      <c r="E9018" s="1" t="s">
        <v>1785</v>
      </c>
      <c r="F9018" s="4" t="s">
        <v>4914</v>
      </c>
      <c r="G9018" s="1" t="b">
        <f t="shared" ca="1" si="149"/>
        <v>1</v>
      </c>
      <c r="H9018" s="1505" t="str" cm="1">
        <f t="array" aca="1" ref="H9018" ca="1">IF(I9018&lt;&gt;"",INDIRECT("'"&amp;I9018&amp;"'!"&amp;J9018),"")</f>
        <v/>
      </c>
      <c r="I9018" s="1510"/>
      <c r="J9018" s="1506"/>
      <c r="K9018" s="4"/>
    </row>
    <row r="9019" spans="1:11" ht="15">
      <c r="A9019" s="5">
        <v>8960</v>
      </c>
      <c r="D9019" s="4" t="s">
        <v>1597</v>
      </c>
      <c r="E9019" s="1" t="s">
        <v>1785</v>
      </c>
      <c r="F9019" s="4" t="s">
        <v>4914</v>
      </c>
      <c r="G9019" s="1" t="b">
        <f t="shared" ca="1" si="149"/>
        <v>1</v>
      </c>
      <c r="H9019" s="1505" t="str" cm="1">
        <f t="array" aca="1" ref="H9019" ca="1">IF(I9019&lt;&gt;"",INDIRECT("'"&amp;I9019&amp;"'!"&amp;J9019),"")</f>
        <v/>
      </c>
      <c r="I9019" s="1510"/>
      <c r="J9019" s="1506"/>
      <c r="K9019" s="4"/>
    </row>
    <row r="9020" spans="1:11" ht="15">
      <c r="A9020" s="5">
        <v>8961</v>
      </c>
      <c r="D9020" s="4" t="s">
        <v>1597</v>
      </c>
      <c r="E9020" s="1" t="s">
        <v>1785</v>
      </c>
      <c r="F9020" s="4" t="s">
        <v>4914</v>
      </c>
      <c r="G9020" s="1" t="b">
        <f t="shared" ca="1" si="149"/>
        <v>1</v>
      </c>
      <c r="H9020" s="1505" t="str" cm="1">
        <f t="array" aca="1" ref="H9020" ca="1">IF(I9020&lt;&gt;"",INDIRECT("'"&amp;I9020&amp;"'!"&amp;J9020),"")</f>
        <v/>
      </c>
      <c r="I9020" s="1510"/>
      <c r="J9020" s="1506"/>
      <c r="K9020" s="4"/>
    </row>
    <row r="9021" spans="1:11" ht="15">
      <c r="A9021" s="5">
        <v>8962</v>
      </c>
      <c r="D9021" s="4" t="s">
        <v>1597</v>
      </c>
      <c r="E9021" s="1" t="s">
        <v>1785</v>
      </c>
      <c r="F9021" s="4" t="s">
        <v>4914</v>
      </c>
      <c r="G9021" s="1" t="b">
        <f t="shared" ca="1" si="149"/>
        <v>1</v>
      </c>
      <c r="H9021" s="1505" t="str" cm="1">
        <f t="array" aca="1" ref="H9021" ca="1">IF(I9021&lt;&gt;"",INDIRECT("'"&amp;I9021&amp;"'!"&amp;J9021),"")</f>
        <v/>
      </c>
      <c r="I9021" s="1510"/>
      <c r="J9021" s="1506"/>
      <c r="K9021" s="4"/>
    </row>
    <row r="9022" spans="1:11" ht="15">
      <c r="A9022" s="5">
        <v>8963</v>
      </c>
      <c r="D9022" s="4" t="s">
        <v>1597</v>
      </c>
      <c r="E9022" s="1" t="s">
        <v>1785</v>
      </c>
      <c r="F9022" s="4" t="s">
        <v>4914</v>
      </c>
      <c r="G9022" s="1" t="b">
        <f t="shared" ca="1" si="149"/>
        <v>1</v>
      </c>
      <c r="H9022" s="1505" t="str" cm="1">
        <f t="array" aca="1" ref="H9022" ca="1">IF(I9022&lt;&gt;"",INDIRECT("'"&amp;I9022&amp;"'!"&amp;J9022),"")</f>
        <v/>
      </c>
      <c r="I9022" s="1510"/>
      <c r="J9022" s="1506"/>
      <c r="K9022" s="4"/>
    </row>
    <row r="9023" spans="1:11" ht="15">
      <c r="A9023" s="5">
        <v>8964</v>
      </c>
      <c r="D9023" s="4" t="s">
        <v>1597</v>
      </c>
      <c r="E9023" s="1" t="s">
        <v>1785</v>
      </c>
      <c r="F9023" s="4" t="s">
        <v>4914</v>
      </c>
      <c r="G9023" s="1" t="b">
        <f t="shared" ca="1" si="149"/>
        <v>1</v>
      </c>
      <c r="H9023" s="1505" t="str" cm="1">
        <f t="array" aca="1" ref="H9023" ca="1">IF(I9023&lt;&gt;"",INDIRECT("'"&amp;I9023&amp;"'!"&amp;J9023),"")</f>
        <v/>
      </c>
      <c r="I9023" s="1510"/>
      <c r="J9023" s="1506"/>
      <c r="K9023" s="4"/>
    </row>
    <row r="9024" spans="1:11" ht="15">
      <c r="A9024" s="5">
        <v>8965</v>
      </c>
      <c r="D9024" s="4" t="s">
        <v>1597</v>
      </c>
      <c r="E9024" s="1" t="s">
        <v>1785</v>
      </c>
      <c r="F9024" s="4" t="s">
        <v>4914</v>
      </c>
      <c r="G9024" s="1" t="b">
        <f t="shared" ca="1" si="149"/>
        <v>1</v>
      </c>
      <c r="H9024" s="1505" t="str" cm="1">
        <f t="array" aca="1" ref="H9024" ca="1">IF(I9024&lt;&gt;"",INDIRECT("'"&amp;I9024&amp;"'!"&amp;J9024),"")</f>
        <v/>
      </c>
      <c r="I9024" s="1510"/>
      <c r="J9024" s="1506"/>
      <c r="K9024" s="4"/>
    </row>
    <row r="9025" spans="1:11" ht="15">
      <c r="A9025" s="5">
        <v>8966</v>
      </c>
      <c r="D9025" s="4" t="s">
        <v>1597</v>
      </c>
      <c r="E9025" s="1" t="s">
        <v>1785</v>
      </c>
      <c r="F9025" s="4" t="s">
        <v>4914</v>
      </c>
      <c r="G9025" s="1" t="b">
        <f t="shared" ca="1" si="149"/>
        <v>1</v>
      </c>
      <c r="H9025" s="1505" t="str" cm="1">
        <f t="array" aca="1" ref="H9025" ca="1">IF(I9025&lt;&gt;"",INDIRECT("'"&amp;I9025&amp;"'!"&amp;J9025),"")</f>
        <v/>
      </c>
      <c r="I9025" s="1510"/>
      <c r="J9025" s="1506"/>
      <c r="K9025" s="4"/>
    </row>
    <row r="9026" spans="1:11" ht="15">
      <c r="A9026" s="5">
        <v>8967</v>
      </c>
      <c r="D9026" s="4" t="s">
        <v>1597</v>
      </c>
      <c r="E9026" s="1" t="s">
        <v>1785</v>
      </c>
      <c r="F9026" s="4" t="s">
        <v>4914</v>
      </c>
      <c r="G9026" s="1" t="b">
        <f t="shared" ca="1" si="149"/>
        <v>1</v>
      </c>
      <c r="H9026" s="1505" t="str" cm="1">
        <f t="array" aca="1" ref="H9026" ca="1">IF(I9026&lt;&gt;"",INDIRECT("'"&amp;I9026&amp;"'!"&amp;J9026),"")</f>
        <v/>
      </c>
      <c r="I9026" s="1510"/>
      <c r="J9026" s="1506"/>
      <c r="K9026" s="4"/>
    </row>
    <row r="9027" spans="1:11" ht="15">
      <c r="A9027" s="5">
        <v>8968</v>
      </c>
      <c r="D9027" s="4" t="s">
        <v>1597</v>
      </c>
      <c r="E9027" s="1" t="s">
        <v>1785</v>
      </c>
      <c r="F9027" s="4" t="s">
        <v>4914</v>
      </c>
      <c r="G9027" s="1" t="b">
        <f t="shared" ca="1" si="149"/>
        <v>1</v>
      </c>
      <c r="H9027" s="1505" t="str" cm="1">
        <f t="array" aca="1" ref="H9027" ca="1">IF(I9027&lt;&gt;"",INDIRECT("'"&amp;I9027&amp;"'!"&amp;J9027),"")</f>
        <v/>
      </c>
      <c r="I9027" s="1510"/>
      <c r="J9027" s="1506"/>
      <c r="K9027" s="4"/>
    </row>
    <row r="9028" spans="1:11" ht="15">
      <c r="A9028" s="5">
        <v>8969</v>
      </c>
      <c r="D9028" s="4" t="s">
        <v>1597</v>
      </c>
      <c r="E9028" s="1" t="s">
        <v>1785</v>
      </c>
      <c r="F9028" s="4" t="s">
        <v>4914</v>
      </c>
      <c r="G9028" s="1" t="b">
        <f t="shared" ca="1" si="149"/>
        <v>1</v>
      </c>
      <c r="H9028" s="1505" t="str" cm="1">
        <f t="array" aca="1" ref="H9028" ca="1">IF(I9028&lt;&gt;"",INDIRECT("'"&amp;I9028&amp;"'!"&amp;J9028),"")</f>
        <v/>
      </c>
      <c r="I9028" s="1510"/>
      <c r="J9028" s="1506"/>
      <c r="K9028" s="4"/>
    </row>
    <row r="9029" spans="1:11" ht="15">
      <c r="A9029" s="5">
        <v>8970</v>
      </c>
      <c r="D9029" s="4" t="s">
        <v>1597</v>
      </c>
      <c r="E9029" s="1" t="s">
        <v>1785</v>
      </c>
      <c r="F9029" s="4" t="s">
        <v>4914</v>
      </c>
      <c r="G9029" s="1" t="b">
        <f t="shared" ca="1" si="149"/>
        <v>1</v>
      </c>
      <c r="H9029" s="1505" t="str" cm="1">
        <f t="array" aca="1" ref="H9029" ca="1">IF(I9029&lt;&gt;"",INDIRECT("'"&amp;I9029&amp;"'!"&amp;J9029),"")</f>
        <v/>
      </c>
      <c r="I9029" s="1510"/>
      <c r="J9029" s="1506"/>
      <c r="K9029" s="4"/>
    </row>
    <row r="9030" spans="1:11" ht="15">
      <c r="A9030" s="5">
        <v>8971</v>
      </c>
      <c r="D9030" s="4" t="s">
        <v>1597</v>
      </c>
      <c r="E9030" s="1" t="s">
        <v>1785</v>
      </c>
      <c r="F9030" s="4" t="s">
        <v>4914</v>
      </c>
      <c r="G9030" s="1" t="b">
        <f t="shared" ca="1" si="149"/>
        <v>1</v>
      </c>
      <c r="H9030" s="1505" t="str" cm="1">
        <f t="array" aca="1" ref="H9030" ca="1">IF(I9030&lt;&gt;"",INDIRECT("'"&amp;I9030&amp;"'!"&amp;J9030),"")</f>
        <v/>
      </c>
      <c r="I9030" s="1510"/>
      <c r="J9030" s="1506"/>
      <c r="K9030" s="4"/>
    </row>
    <row r="9031" spans="1:11" ht="15">
      <c r="A9031" s="5">
        <v>8972</v>
      </c>
      <c r="D9031" s="4" t="s">
        <v>1597</v>
      </c>
      <c r="E9031" s="1" t="s">
        <v>1785</v>
      </c>
      <c r="F9031" s="4" t="s">
        <v>4914</v>
      </c>
      <c r="G9031" s="1" t="b">
        <f t="shared" ca="1" si="149"/>
        <v>1</v>
      </c>
      <c r="H9031" s="1505" t="str" cm="1">
        <f t="array" aca="1" ref="H9031" ca="1">IF(I9031&lt;&gt;"",INDIRECT("'"&amp;I9031&amp;"'!"&amp;J9031),"")</f>
        <v/>
      </c>
      <c r="I9031" s="1510"/>
      <c r="J9031" s="1506"/>
      <c r="K9031" s="4"/>
    </row>
    <row r="9032" spans="1:11" ht="15">
      <c r="A9032" s="5">
        <v>8973</v>
      </c>
      <c r="D9032" s="4" t="s">
        <v>1597</v>
      </c>
      <c r="E9032" s="1" t="s">
        <v>1785</v>
      </c>
      <c r="F9032" s="4" t="s">
        <v>4914</v>
      </c>
      <c r="G9032" s="1" t="b">
        <f t="shared" ca="1" si="149"/>
        <v>1</v>
      </c>
      <c r="H9032" s="1505" t="str" cm="1">
        <f t="array" aca="1" ref="H9032" ca="1">IF(I9032&lt;&gt;"",INDIRECT("'"&amp;I9032&amp;"'!"&amp;J9032),"")</f>
        <v/>
      </c>
      <c r="I9032" s="1510"/>
      <c r="J9032" s="1506"/>
      <c r="K9032" s="4"/>
    </row>
    <row r="9033" spans="1:11" ht="15">
      <c r="A9033" s="5">
        <v>8974</v>
      </c>
      <c r="D9033" s="4" t="s">
        <v>1597</v>
      </c>
      <c r="E9033" s="1" t="s">
        <v>1785</v>
      </c>
      <c r="F9033" s="4" t="s">
        <v>4914</v>
      </c>
      <c r="G9033" s="1" t="b">
        <f t="shared" ca="1" si="149"/>
        <v>1</v>
      </c>
      <c r="H9033" s="1505" t="str" cm="1">
        <f t="array" aca="1" ref="H9033" ca="1">IF(I9033&lt;&gt;"",INDIRECT("'"&amp;I9033&amp;"'!"&amp;J9033),"")</f>
        <v/>
      </c>
      <c r="I9033" s="1510"/>
      <c r="J9033" s="1506"/>
      <c r="K9033" s="4"/>
    </row>
    <row r="9034" spans="1:11" ht="15">
      <c r="A9034" s="5">
        <v>8975</v>
      </c>
      <c r="D9034" s="4" t="s">
        <v>1597</v>
      </c>
      <c r="E9034" s="1" t="s">
        <v>1785</v>
      </c>
      <c r="F9034" s="4" t="s">
        <v>4914</v>
      </c>
      <c r="G9034" s="1" t="b">
        <f t="shared" ca="1" si="149"/>
        <v>1</v>
      </c>
      <c r="H9034" s="1505" t="str" cm="1">
        <f t="array" aca="1" ref="H9034" ca="1">IF(I9034&lt;&gt;"",INDIRECT("'"&amp;I9034&amp;"'!"&amp;J9034),"")</f>
        <v/>
      </c>
      <c r="I9034" s="1510"/>
      <c r="J9034" s="1506"/>
      <c r="K9034" s="4"/>
    </row>
    <row r="9035" spans="1:11" ht="15">
      <c r="A9035" s="5">
        <v>8976</v>
      </c>
      <c r="D9035" s="4" t="s">
        <v>1597</v>
      </c>
      <c r="E9035" s="1" t="s">
        <v>1785</v>
      </c>
      <c r="F9035" s="4" t="s">
        <v>4914</v>
      </c>
      <c r="G9035" s="1" t="b">
        <f t="shared" ca="1" si="149"/>
        <v>1</v>
      </c>
      <c r="H9035" s="1505" t="str" cm="1">
        <f t="array" aca="1" ref="H9035" ca="1">IF(I9035&lt;&gt;"",INDIRECT("'"&amp;I9035&amp;"'!"&amp;J9035),"")</f>
        <v/>
      </c>
      <c r="I9035" s="1510"/>
      <c r="J9035" s="1506"/>
      <c r="K9035" s="4"/>
    </row>
    <row r="9036" spans="1:11" ht="15">
      <c r="A9036" s="5">
        <v>8977</v>
      </c>
      <c r="D9036" s="4" t="s">
        <v>1597</v>
      </c>
      <c r="E9036" s="1" t="s">
        <v>1785</v>
      </c>
      <c r="F9036" s="4" t="s">
        <v>4914</v>
      </c>
      <c r="G9036" s="1" t="b">
        <f t="shared" ca="1" si="149"/>
        <v>1</v>
      </c>
      <c r="H9036" s="1505" t="str" cm="1">
        <f t="array" aca="1" ref="H9036" ca="1">IF(I9036&lt;&gt;"",INDIRECT("'"&amp;I9036&amp;"'!"&amp;J9036),"")</f>
        <v/>
      </c>
      <c r="I9036" s="1510"/>
      <c r="J9036" s="1506"/>
      <c r="K9036" s="4"/>
    </row>
    <row r="9037" spans="1:11" ht="15">
      <c r="A9037" s="5">
        <v>8978</v>
      </c>
      <c r="D9037" s="4" t="s">
        <v>1597</v>
      </c>
      <c r="E9037" s="1" t="s">
        <v>1785</v>
      </c>
      <c r="F9037" s="4" t="s">
        <v>4914</v>
      </c>
      <c r="G9037" s="1" t="b">
        <f t="shared" ca="1" si="149"/>
        <v>1</v>
      </c>
      <c r="H9037" s="1505" t="str" cm="1">
        <f t="array" aca="1" ref="H9037" ca="1">IF(I9037&lt;&gt;"",INDIRECT("'"&amp;I9037&amp;"'!"&amp;J9037),"")</f>
        <v/>
      </c>
      <c r="I9037" s="1510"/>
      <c r="J9037" s="1506"/>
      <c r="K9037" s="4"/>
    </row>
    <row r="9038" spans="1:11" ht="15">
      <c r="A9038" s="5">
        <v>8979</v>
      </c>
      <c r="D9038" s="4" t="s">
        <v>1597</v>
      </c>
      <c r="E9038" s="1" t="s">
        <v>1785</v>
      </c>
      <c r="F9038" s="4" t="s">
        <v>4914</v>
      </c>
      <c r="G9038" s="1" t="b">
        <f t="shared" ca="1" si="149"/>
        <v>1</v>
      </c>
      <c r="H9038" s="1505" t="str" cm="1">
        <f t="array" aca="1" ref="H9038" ca="1">IF(I9038&lt;&gt;"",INDIRECT("'"&amp;I9038&amp;"'!"&amp;J9038),"")</f>
        <v/>
      </c>
      <c r="I9038" s="1510"/>
      <c r="J9038" s="1506"/>
      <c r="K9038" s="4"/>
    </row>
    <row r="9039" spans="1:11" ht="15">
      <c r="A9039" s="5">
        <v>8980</v>
      </c>
      <c r="D9039" s="4" t="s">
        <v>1597</v>
      </c>
      <c r="E9039" s="1" t="s">
        <v>1785</v>
      </c>
      <c r="F9039" s="4" t="s">
        <v>4914</v>
      </c>
      <c r="G9039" s="1" t="b">
        <f t="shared" ca="1" si="149"/>
        <v>1</v>
      </c>
      <c r="H9039" s="1505" t="str" cm="1">
        <f t="array" aca="1" ref="H9039" ca="1">IF(I9039&lt;&gt;"",INDIRECT("'"&amp;I9039&amp;"'!"&amp;J9039),"")</f>
        <v/>
      </c>
      <c r="I9039" s="1510"/>
      <c r="J9039" s="1506"/>
      <c r="K9039" s="4"/>
    </row>
    <row r="9040" spans="1:11" ht="15">
      <c r="A9040" s="5">
        <v>8981</v>
      </c>
      <c r="D9040" s="4" t="s">
        <v>1597</v>
      </c>
      <c r="E9040" s="1" t="s">
        <v>1785</v>
      </c>
      <c r="F9040" s="4" t="s">
        <v>4914</v>
      </c>
      <c r="G9040" s="1" t="b">
        <f t="shared" ca="1" si="149"/>
        <v>1</v>
      </c>
      <c r="H9040" s="1505" t="str" cm="1">
        <f t="array" aca="1" ref="H9040" ca="1">IF(I9040&lt;&gt;"",INDIRECT("'"&amp;I9040&amp;"'!"&amp;J9040),"")</f>
        <v/>
      </c>
      <c r="I9040" s="1510"/>
      <c r="J9040" s="1506"/>
      <c r="K9040" s="4"/>
    </row>
    <row r="9041" spans="1:11" ht="15">
      <c r="A9041" s="5">
        <v>8982</v>
      </c>
      <c r="D9041" s="4" t="s">
        <v>1597</v>
      </c>
      <c r="E9041" s="1" t="s">
        <v>1785</v>
      </c>
      <c r="F9041" s="4" t="s">
        <v>4914</v>
      </c>
      <c r="G9041" s="1" t="b">
        <f t="shared" ca="1" si="149"/>
        <v>1</v>
      </c>
      <c r="H9041" s="1505" t="str" cm="1">
        <f t="array" aca="1" ref="H9041" ca="1">IF(I9041&lt;&gt;"",INDIRECT("'"&amp;I9041&amp;"'!"&amp;J9041),"")</f>
        <v/>
      </c>
      <c r="I9041" s="1510"/>
      <c r="J9041" s="1506"/>
      <c r="K9041" s="4"/>
    </row>
    <row r="9042" spans="1:11" ht="15">
      <c r="A9042" s="5">
        <v>8983</v>
      </c>
      <c r="D9042" s="4" t="s">
        <v>1597</v>
      </c>
      <c r="E9042" s="1" t="s">
        <v>1785</v>
      </c>
      <c r="F9042" s="4" t="s">
        <v>4914</v>
      </c>
      <c r="G9042" s="1" t="b">
        <f t="shared" ca="1" si="149"/>
        <v>1</v>
      </c>
      <c r="H9042" s="1505" t="str" cm="1">
        <f t="array" aca="1" ref="H9042" ca="1">IF(I9042&lt;&gt;"",INDIRECT("'"&amp;I9042&amp;"'!"&amp;J9042),"")</f>
        <v/>
      </c>
      <c r="I9042" s="1510"/>
      <c r="J9042" s="1506"/>
      <c r="K9042" s="4"/>
    </row>
    <row r="9043" spans="1:11" ht="15">
      <c r="A9043" s="5">
        <v>8984</v>
      </c>
      <c r="D9043" s="4" t="s">
        <v>1597</v>
      </c>
      <c r="E9043" s="1" t="s">
        <v>1785</v>
      </c>
      <c r="F9043" s="4" t="s">
        <v>4914</v>
      </c>
      <c r="G9043" s="1" t="b">
        <f t="shared" ca="1" si="149"/>
        <v>1</v>
      </c>
      <c r="H9043" s="1505" t="str" cm="1">
        <f t="array" aca="1" ref="H9043" ca="1">IF(I9043&lt;&gt;"",INDIRECT("'"&amp;I9043&amp;"'!"&amp;J9043),"")</f>
        <v/>
      </c>
      <c r="I9043" s="1510"/>
      <c r="J9043" s="1506"/>
      <c r="K9043" s="4"/>
    </row>
    <row r="9044" spans="1:11" ht="15">
      <c r="A9044" s="5">
        <v>8985</v>
      </c>
      <c r="D9044" s="4" t="s">
        <v>1597</v>
      </c>
      <c r="E9044" s="1" t="s">
        <v>1785</v>
      </c>
      <c r="F9044" s="4" t="s">
        <v>4914</v>
      </c>
      <c r="G9044" s="1" t="b">
        <f t="shared" ca="1" si="149"/>
        <v>1</v>
      </c>
      <c r="H9044" s="1505" t="str" cm="1">
        <f t="array" aca="1" ref="H9044" ca="1">IF(I9044&lt;&gt;"",INDIRECT("'"&amp;I9044&amp;"'!"&amp;J9044),"")</f>
        <v/>
      </c>
      <c r="I9044" s="1510"/>
      <c r="J9044" s="1506"/>
      <c r="K9044" s="4"/>
    </row>
    <row r="9045" spans="1:11" ht="15">
      <c r="A9045" s="5">
        <v>8986</v>
      </c>
      <c r="D9045" s="4" t="s">
        <v>1597</v>
      </c>
      <c r="E9045" s="1" t="s">
        <v>1785</v>
      </c>
      <c r="F9045" s="4" t="s">
        <v>4914</v>
      </c>
      <c r="G9045" s="1" t="b">
        <f t="shared" ca="1" si="149"/>
        <v>1</v>
      </c>
      <c r="H9045" s="1505" t="str" cm="1">
        <f t="array" aca="1" ref="H9045" ca="1">IF(I9045&lt;&gt;"",INDIRECT("'"&amp;I9045&amp;"'!"&amp;J9045),"")</f>
        <v/>
      </c>
      <c r="I9045" s="1510"/>
      <c r="J9045" s="1506"/>
      <c r="K9045" s="4"/>
    </row>
    <row r="9046" spans="1:11" ht="15">
      <c r="A9046" s="5">
        <v>8987</v>
      </c>
      <c r="D9046" s="4" t="s">
        <v>1597</v>
      </c>
      <c r="E9046" s="1" t="s">
        <v>1785</v>
      </c>
      <c r="F9046" s="4" t="s">
        <v>4914</v>
      </c>
      <c r="G9046" s="1" t="b">
        <f t="shared" ca="1" si="149"/>
        <v>1</v>
      </c>
      <c r="H9046" s="1505" t="str" cm="1">
        <f t="array" aca="1" ref="H9046" ca="1">IF(I9046&lt;&gt;"",INDIRECT("'"&amp;I9046&amp;"'!"&amp;J9046),"")</f>
        <v/>
      </c>
      <c r="I9046" s="1510"/>
      <c r="J9046" s="1506"/>
      <c r="K9046" s="4"/>
    </row>
    <row r="9047" spans="1:11" ht="15">
      <c r="A9047" s="5">
        <v>8988</v>
      </c>
      <c r="D9047" s="4" t="s">
        <v>1597</v>
      </c>
      <c r="E9047" s="1" t="s">
        <v>1785</v>
      </c>
      <c r="F9047" s="4" t="s">
        <v>4914</v>
      </c>
      <c r="G9047" s="1" t="b">
        <f t="shared" ca="1" si="149"/>
        <v>1</v>
      </c>
      <c r="H9047" s="1505" t="str" cm="1">
        <f t="array" aca="1" ref="H9047" ca="1">IF(I9047&lt;&gt;"",INDIRECT("'"&amp;I9047&amp;"'!"&amp;J9047),"")</f>
        <v/>
      </c>
      <c r="I9047" s="1510"/>
      <c r="J9047" s="1506"/>
      <c r="K9047" s="4"/>
    </row>
    <row r="9048" spans="1:11" ht="15">
      <c r="A9048" s="5">
        <v>8989</v>
      </c>
      <c r="D9048" s="4" t="s">
        <v>1597</v>
      </c>
      <c r="E9048" s="1" t="s">
        <v>1785</v>
      </c>
      <c r="F9048" s="4" t="s">
        <v>4914</v>
      </c>
      <c r="G9048" s="1" t="b">
        <f t="shared" ca="1" si="149"/>
        <v>1</v>
      </c>
      <c r="H9048" s="1505" t="str" cm="1">
        <f t="array" aca="1" ref="H9048" ca="1">IF(I9048&lt;&gt;"",INDIRECT("'"&amp;I9048&amp;"'!"&amp;J9048),"")</f>
        <v/>
      </c>
      <c r="I9048" s="1510"/>
      <c r="J9048" s="1506"/>
      <c r="K9048" s="4"/>
    </row>
    <row r="9049" spans="1:11" ht="15">
      <c r="A9049" s="5">
        <v>8990</v>
      </c>
      <c r="D9049" s="4" t="s">
        <v>1597</v>
      </c>
      <c r="E9049" s="1" t="s">
        <v>1785</v>
      </c>
      <c r="F9049" s="4" t="s">
        <v>4914</v>
      </c>
      <c r="G9049" s="1" t="b">
        <f t="shared" ca="1" si="149"/>
        <v>1</v>
      </c>
      <c r="H9049" s="1505" t="str" cm="1">
        <f t="array" aca="1" ref="H9049" ca="1">IF(I9049&lt;&gt;"",INDIRECT("'"&amp;I9049&amp;"'!"&amp;J9049),"")</f>
        <v/>
      </c>
      <c r="I9049" s="1510"/>
      <c r="J9049" s="1506"/>
      <c r="K9049" s="4"/>
    </row>
    <row r="9050" spans="1:11" ht="15">
      <c r="A9050" s="5">
        <v>8991</v>
      </c>
      <c r="D9050" s="4" t="s">
        <v>1597</v>
      </c>
      <c r="E9050" s="1" t="s">
        <v>1785</v>
      </c>
      <c r="F9050" s="4" t="s">
        <v>4914</v>
      </c>
      <c r="G9050" s="1" t="b">
        <f t="shared" ca="1" si="149"/>
        <v>1</v>
      </c>
      <c r="H9050" s="1505" t="str" cm="1">
        <f t="array" aca="1" ref="H9050" ca="1">IF(I9050&lt;&gt;"",INDIRECT("'"&amp;I9050&amp;"'!"&amp;J9050),"")</f>
        <v/>
      </c>
      <c r="I9050" s="1510"/>
      <c r="J9050" s="1506"/>
      <c r="K9050" s="4"/>
    </row>
    <row r="9051" spans="1:11" ht="15">
      <c r="A9051" s="5">
        <v>8992</v>
      </c>
      <c r="D9051" s="4" t="s">
        <v>1597</v>
      </c>
      <c r="E9051" s="1" t="s">
        <v>1785</v>
      </c>
      <c r="F9051" s="4" t="s">
        <v>4914</v>
      </c>
      <c r="G9051" s="1" t="b">
        <f t="shared" ca="1" si="149"/>
        <v>1</v>
      </c>
      <c r="H9051" s="1505" t="str" cm="1">
        <f t="array" aca="1" ref="H9051" ca="1">IF(I9051&lt;&gt;"",INDIRECT("'"&amp;I9051&amp;"'!"&amp;J9051),"")</f>
        <v/>
      </c>
      <c r="I9051" s="1510"/>
      <c r="J9051" s="1506"/>
      <c r="K9051" s="4"/>
    </row>
    <row r="9052" spans="1:11" ht="15">
      <c r="A9052" s="5">
        <v>8993</v>
      </c>
      <c r="D9052" s="4" t="s">
        <v>1597</v>
      </c>
      <c r="E9052" s="1" t="s">
        <v>1785</v>
      </c>
      <c r="F9052" s="4" t="s">
        <v>4914</v>
      </c>
      <c r="G9052" s="1" t="b">
        <f t="shared" ca="1" si="149"/>
        <v>1</v>
      </c>
      <c r="H9052" s="1505" t="str" cm="1">
        <f t="array" aca="1" ref="H9052" ca="1">IF(I9052&lt;&gt;"",INDIRECT("'"&amp;I9052&amp;"'!"&amp;J9052),"")</f>
        <v/>
      </c>
      <c r="I9052" s="1510"/>
      <c r="J9052" s="1506"/>
      <c r="K9052" s="4"/>
    </row>
    <row r="9053" spans="1:11" ht="15">
      <c r="A9053" s="5">
        <v>8994</v>
      </c>
      <c r="D9053" s="4" t="s">
        <v>1597</v>
      </c>
      <c r="E9053" s="1" t="s">
        <v>1785</v>
      </c>
      <c r="F9053" s="4" t="s">
        <v>4914</v>
      </c>
      <c r="G9053" s="1" t="b">
        <f t="shared" ca="1" si="149"/>
        <v>1</v>
      </c>
      <c r="H9053" s="1505" t="str" cm="1">
        <f t="array" aca="1" ref="H9053" ca="1">IF(I9053&lt;&gt;"",INDIRECT("'"&amp;I9053&amp;"'!"&amp;J9053),"")</f>
        <v/>
      </c>
      <c r="I9053" s="1510"/>
      <c r="J9053" s="1506"/>
      <c r="K9053" s="4"/>
    </row>
    <row r="9054" spans="1:11" ht="15">
      <c r="A9054" s="5">
        <v>8995</v>
      </c>
      <c r="D9054" s="4" t="s">
        <v>1597</v>
      </c>
      <c r="E9054" s="1" t="s">
        <v>1785</v>
      </c>
      <c r="F9054" s="4" t="s">
        <v>4914</v>
      </c>
      <c r="G9054" s="1" t="b">
        <f t="shared" ca="1" si="149"/>
        <v>1</v>
      </c>
      <c r="H9054" s="1505" t="str" cm="1">
        <f t="array" aca="1" ref="H9054" ca="1">IF(I9054&lt;&gt;"",INDIRECT("'"&amp;I9054&amp;"'!"&amp;J9054),"")</f>
        <v/>
      </c>
      <c r="I9054" s="1510"/>
      <c r="J9054" s="1506"/>
      <c r="K9054" s="4"/>
    </row>
    <row r="9055" spans="1:11" ht="15">
      <c r="A9055" s="5">
        <v>8996</v>
      </c>
      <c r="D9055" s="4" t="s">
        <v>1597</v>
      </c>
      <c r="E9055" s="1" t="s">
        <v>1785</v>
      </c>
      <c r="F9055" s="4" t="s">
        <v>4914</v>
      </c>
      <c r="G9055" s="1" t="b">
        <f t="shared" ca="1" si="149"/>
        <v>1</v>
      </c>
      <c r="H9055" s="1505" t="str" cm="1">
        <f t="array" aca="1" ref="H9055" ca="1">IF(I9055&lt;&gt;"",INDIRECT("'"&amp;I9055&amp;"'!"&amp;J9055),"")</f>
        <v/>
      </c>
      <c r="I9055" s="1510"/>
      <c r="J9055" s="1506"/>
      <c r="K9055" s="4"/>
    </row>
    <row r="9056" spans="1:11" ht="15">
      <c r="A9056" s="5">
        <v>8997</v>
      </c>
      <c r="D9056" s="4" t="s">
        <v>1597</v>
      </c>
      <c r="E9056" s="1" t="s">
        <v>1785</v>
      </c>
      <c r="F9056" s="4" t="s">
        <v>4914</v>
      </c>
      <c r="G9056" s="1" t="b">
        <f t="shared" ref="G9056:G9119" ca="1" si="150">H9056=B9056</f>
        <v>1</v>
      </c>
      <c r="H9056" s="1505" t="str" cm="1">
        <f t="array" aca="1" ref="H9056" ca="1">IF(I9056&lt;&gt;"",INDIRECT("'"&amp;I9056&amp;"'!"&amp;J9056),"")</f>
        <v/>
      </c>
      <c r="I9056" s="1510"/>
      <c r="J9056" s="1506"/>
      <c r="K9056" s="4"/>
    </row>
    <row r="9057" spans="1:11" ht="15">
      <c r="A9057" s="5">
        <v>8998</v>
      </c>
      <c r="D9057" s="4" t="s">
        <v>1597</v>
      </c>
      <c r="E9057" s="1" t="s">
        <v>1785</v>
      </c>
      <c r="F9057" s="4" t="s">
        <v>4914</v>
      </c>
      <c r="G9057" s="1" t="b">
        <f t="shared" ca="1" si="150"/>
        <v>1</v>
      </c>
      <c r="H9057" s="1505" t="str" cm="1">
        <f t="array" aca="1" ref="H9057" ca="1">IF(I9057&lt;&gt;"",INDIRECT("'"&amp;I9057&amp;"'!"&amp;J9057),"")</f>
        <v/>
      </c>
      <c r="I9057" s="1510"/>
      <c r="J9057" s="1506"/>
      <c r="K9057" s="4"/>
    </row>
    <row r="9058" spans="1:11" ht="15">
      <c r="A9058" s="5">
        <v>8999</v>
      </c>
      <c r="D9058" s="4" t="s">
        <v>1597</v>
      </c>
      <c r="E9058" s="1" t="s">
        <v>1785</v>
      </c>
      <c r="F9058" s="4" t="s">
        <v>4914</v>
      </c>
      <c r="G9058" s="1" t="b">
        <f t="shared" ca="1" si="150"/>
        <v>1</v>
      </c>
      <c r="H9058" s="1505" t="str" cm="1">
        <f t="array" aca="1" ref="H9058" ca="1">IF(I9058&lt;&gt;"",INDIRECT("'"&amp;I9058&amp;"'!"&amp;J9058),"")</f>
        <v/>
      </c>
      <c r="I9058" s="1510"/>
      <c r="J9058" s="1506"/>
      <c r="K9058" s="4"/>
    </row>
    <row r="9059" spans="1:11" ht="15">
      <c r="A9059" s="5">
        <v>9000</v>
      </c>
      <c r="D9059" s="4" t="s">
        <v>1597</v>
      </c>
      <c r="E9059" s="1" t="s">
        <v>1785</v>
      </c>
      <c r="F9059" s="4" t="s">
        <v>4914</v>
      </c>
      <c r="G9059" s="1" t="b">
        <f t="shared" ca="1" si="150"/>
        <v>1</v>
      </c>
      <c r="H9059" s="1505" t="str" cm="1">
        <f t="array" aca="1" ref="H9059" ca="1">IF(I9059&lt;&gt;"",INDIRECT("'"&amp;I9059&amp;"'!"&amp;J9059),"")</f>
        <v/>
      </c>
      <c r="I9059" s="1510"/>
      <c r="J9059" s="1506"/>
      <c r="K9059" s="4"/>
    </row>
    <row r="9060" spans="1:11" ht="15">
      <c r="A9060" s="5">
        <v>9001</v>
      </c>
      <c r="D9060" s="4" t="s">
        <v>1597</v>
      </c>
      <c r="E9060" s="1" t="s">
        <v>1785</v>
      </c>
      <c r="F9060" s="4" t="s">
        <v>4914</v>
      </c>
      <c r="G9060" s="1" t="b">
        <f t="shared" ca="1" si="150"/>
        <v>1</v>
      </c>
      <c r="H9060" s="1505" t="str" cm="1">
        <f t="array" aca="1" ref="H9060" ca="1">IF(I9060&lt;&gt;"",INDIRECT("'"&amp;I9060&amp;"'!"&amp;J9060),"")</f>
        <v/>
      </c>
      <c r="I9060" s="1510"/>
      <c r="J9060" s="1506"/>
      <c r="K9060" s="4"/>
    </row>
    <row r="9061" spans="1:11" ht="15">
      <c r="A9061" s="5">
        <v>9002</v>
      </c>
      <c r="D9061" s="4" t="s">
        <v>1597</v>
      </c>
      <c r="E9061" s="1" t="s">
        <v>1785</v>
      </c>
      <c r="F9061" s="4" t="s">
        <v>4914</v>
      </c>
      <c r="G9061" s="1" t="b">
        <f t="shared" ca="1" si="150"/>
        <v>1</v>
      </c>
      <c r="H9061" s="1505" t="str" cm="1">
        <f t="array" aca="1" ref="H9061" ca="1">IF(I9061&lt;&gt;"",INDIRECT("'"&amp;I9061&amp;"'!"&amp;J9061),"")</f>
        <v/>
      </c>
      <c r="I9061" s="1510"/>
      <c r="J9061" s="1506"/>
      <c r="K9061" s="4"/>
    </row>
    <row r="9062" spans="1:11" ht="15">
      <c r="A9062" s="5">
        <v>9003</v>
      </c>
      <c r="D9062" s="4" t="s">
        <v>1597</v>
      </c>
      <c r="E9062" s="1" t="s">
        <v>1785</v>
      </c>
      <c r="F9062" s="4" t="s">
        <v>4914</v>
      </c>
      <c r="G9062" s="1" t="b">
        <f t="shared" ca="1" si="150"/>
        <v>1</v>
      </c>
      <c r="H9062" s="1505" t="str" cm="1">
        <f t="array" aca="1" ref="H9062" ca="1">IF(I9062&lt;&gt;"",INDIRECT("'"&amp;I9062&amp;"'!"&amp;J9062),"")</f>
        <v/>
      </c>
      <c r="I9062" s="1510"/>
      <c r="J9062" s="1506"/>
      <c r="K9062" s="4"/>
    </row>
    <row r="9063" spans="1:11" ht="15">
      <c r="A9063" s="5">
        <v>9004</v>
      </c>
      <c r="D9063" s="4" t="s">
        <v>1597</v>
      </c>
      <c r="E9063" s="1" t="s">
        <v>1785</v>
      </c>
      <c r="F9063" s="4" t="s">
        <v>4914</v>
      </c>
      <c r="G9063" s="1" t="b">
        <f t="shared" ca="1" si="150"/>
        <v>1</v>
      </c>
      <c r="H9063" s="1505" t="str" cm="1">
        <f t="array" aca="1" ref="H9063" ca="1">IF(I9063&lt;&gt;"",INDIRECT("'"&amp;I9063&amp;"'!"&amp;J9063),"")</f>
        <v/>
      </c>
      <c r="I9063" s="1510"/>
      <c r="J9063" s="1506"/>
      <c r="K9063" s="4"/>
    </row>
    <row r="9064" spans="1:11" ht="15">
      <c r="A9064" s="5">
        <v>9005</v>
      </c>
      <c r="D9064" s="4" t="s">
        <v>1597</v>
      </c>
      <c r="E9064" s="1" t="s">
        <v>1785</v>
      </c>
      <c r="F9064" s="4" t="s">
        <v>4914</v>
      </c>
      <c r="G9064" s="1" t="b">
        <f t="shared" ca="1" si="150"/>
        <v>1</v>
      </c>
      <c r="H9064" s="1505" t="str" cm="1">
        <f t="array" aca="1" ref="H9064" ca="1">IF(I9064&lt;&gt;"",INDIRECT("'"&amp;I9064&amp;"'!"&amp;J9064),"")</f>
        <v/>
      </c>
      <c r="I9064" s="1510"/>
      <c r="J9064" s="1506"/>
      <c r="K9064" s="4"/>
    </row>
    <row r="9065" spans="1:11" ht="15">
      <c r="A9065" s="5">
        <v>9006</v>
      </c>
      <c r="D9065" s="4" t="s">
        <v>1597</v>
      </c>
      <c r="E9065" s="1" t="s">
        <v>1785</v>
      </c>
      <c r="F9065" s="4" t="s">
        <v>4914</v>
      </c>
      <c r="G9065" s="1" t="b">
        <f t="shared" ca="1" si="150"/>
        <v>1</v>
      </c>
      <c r="H9065" s="1505" t="str" cm="1">
        <f t="array" aca="1" ref="H9065" ca="1">IF(I9065&lt;&gt;"",INDIRECT("'"&amp;I9065&amp;"'!"&amp;J9065),"")</f>
        <v/>
      </c>
      <c r="I9065" s="1510"/>
      <c r="J9065" s="1506"/>
      <c r="K9065" s="4"/>
    </row>
    <row r="9066" spans="1:11" ht="15">
      <c r="A9066" s="5">
        <v>9007</v>
      </c>
      <c r="D9066" s="4" t="s">
        <v>1597</v>
      </c>
      <c r="E9066" s="1" t="s">
        <v>1785</v>
      </c>
      <c r="F9066" s="4" t="s">
        <v>4914</v>
      </c>
      <c r="G9066" s="1" t="b">
        <f t="shared" ca="1" si="150"/>
        <v>1</v>
      </c>
      <c r="H9066" s="1505" t="str" cm="1">
        <f t="array" aca="1" ref="H9066" ca="1">IF(I9066&lt;&gt;"",INDIRECT("'"&amp;I9066&amp;"'!"&amp;J9066),"")</f>
        <v/>
      </c>
      <c r="I9066" s="1510"/>
      <c r="J9066" s="1506"/>
      <c r="K9066" s="4"/>
    </row>
    <row r="9067" spans="1:11" ht="15">
      <c r="A9067">
        <v>9008</v>
      </c>
      <c r="B9067" s="21">
        <f>'CARES CRRSA ARP 28-35'!D288</f>
        <v>4569789</v>
      </c>
      <c r="D9067" s="4" t="s">
        <v>1597</v>
      </c>
      <c r="F9067" s="4"/>
      <c r="G9067" s="1" t="b">
        <f t="shared" ca="1" si="150"/>
        <v>1</v>
      </c>
      <c r="H9067" s="1505" cm="1">
        <f t="array" aca="1" ref="H9067" ca="1">IF(I9067&lt;&gt;"",INDIRECT("'"&amp;I9067&amp;"'!"&amp;J9067),"")</f>
        <v>4569789</v>
      </c>
      <c r="I9067" s="1510" t="s">
        <v>7556</v>
      </c>
      <c r="J9067" s="1506" t="s">
        <v>7599</v>
      </c>
      <c r="K9067" s="4"/>
    </row>
    <row r="9068" spans="1:11" ht="15">
      <c r="A9068">
        <v>9009</v>
      </c>
      <c r="B9068" s="21">
        <f>'CARES CRRSA ARP 28-35'!E288</f>
        <v>1477323</v>
      </c>
      <c r="D9068" s="4" t="s">
        <v>1597</v>
      </c>
      <c r="F9068" s="4"/>
      <c r="G9068" s="1" t="b">
        <f t="shared" ca="1" si="150"/>
        <v>1</v>
      </c>
      <c r="H9068" s="1505" cm="1">
        <f t="array" aca="1" ref="H9068" ca="1">IF(I9068&lt;&gt;"",INDIRECT("'"&amp;I9068&amp;"'!"&amp;J9068),"")</f>
        <v>1477323</v>
      </c>
      <c r="I9068" s="1510" t="s">
        <v>7556</v>
      </c>
      <c r="J9068" s="1506" t="s">
        <v>7600</v>
      </c>
      <c r="K9068" s="4"/>
    </row>
    <row r="9069" spans="1:11" ht="15">
      <c r="A9069">
        <v>9010</v>
      </c>
      <c r="B9069" s="21">
        <f>'CARES CRRSA ARP 28-35'!F288</f>
        <v>13768501</v>
      </c>
      <c r="D9069" s="4" t="s">
        <v>1597</v>
      </c>
      <c r="F9069" s="4"/>
      <c r="G9069" s="1" t="b">
        <f t="shared" ca="1" si="150"/>
        <v>1</v>
      </c>
      <c r="H9069" s="1505" cm="1">
        <f t="array" aca="1" ref="H9069" ca="1">IF(I9069&lt;&gt;"",INDIRECT("'"&amp;I9069&amp;"'!"&amp;J9069),"")</f>
        <v>13768501</v>
      </c>
      <c r="I9069" s="1510" t="s">
        <v>7556</v>
      </c>
      <c r="J9069" s="1506" t="s">
        <v>7601</v>
      </c>
      <c r="K9069" s="4"/>
    </row>
    <row r="9070" spans="1:11" ht="15">
      <c r="A9070">
        <v>9011</v>
      </c>
      <c r="D9070" s="4" t="s">
        <v>1597</v>
      </c>
      <c r="F9070" s="4"/>
      <c r="G9070" s="1" t="b">
        <f t="shared" ca="1" si="150"/>
        <v>1</v>
      </c>
      <c r="H9070" s="1505" t="str" cm="1">
        <f t="array" aca="1" ref="H9070" ca="1">IF(I9070&lt;&gt;"",INDIRECT("'"&amp;I9070&amp;"'!"&amp;J9070),"")</f>
        <v/>
      </c>
      <c r="I9070" s="1510"/>
      <c r="J9070" s="1506"/>
      <c r="K9070" s="4"/>
    </row>
    <row r="9071" spans="1:11" ht="15">
      <c r="A9071">
        <v>9012</v>
      </c>
      <c r="B9071" s="21">
        <f>'CARES CRRSA ARP 28-35'!G288</f>
        <v>4695950</v>
      </c>
      <c r="D9071" s="4" t="s">
        <v>1597</v>
      </c>
      <c r="F9071" s="4"/>
      <c r="G9071" s="1" t="b">
        <f t="shared" ca="1" si="150"/>
        <v>1</v>
      </c>
      <c r="H9071" s="1505" cm="1">
        <f t="array" aca="1" ref="H9071" ca="1">IF(I9071&lt;&gt;"",INDIRECT("'"&amp;I9071&amp;"'!"&amp;J9071),"")</f>
        <v>4695950</v>
      </c>
      <c r="I9071" s="1510" t="s">
        <v>7556</v>
      </c>
      <c r="J9071" s="1506" t="s">
        <v>7602</v>
      </c>
      <c r="K9071" s="4"/>
    </row>
    <row r="9072" spans="1:11" ht="15">
      <c r="A9072">
        <v>9013</v>
      </c>
      <c r="B9072" s="21">
        <f>'CARES CRRSA ARP 28-35'!H288</f>
        <v>0</v>
      </c>
      <c r="D9072" s="4" t="s">
        <v>1597</v>
      </c>
      <c r="F9072" s="4"/>
      <c r="G9072" s="1" t="b">
        <f t="shared" ca="1" si="150"/>
        <v>1</v>
      </c>
      <c r="H9072" s="1505" cm="1">
        <f t="array" aca="1" ref="H9072" ca="1">IF(I9072&lt;&gt;"",INDIRECT("'"&amp;I9072&amp;"'!"&amp;J9072),"")</f>
        <v>0</v>
      </c>
      <c r="I9072" s="1510" t="s">
        <v>7556</v>
      </c>
      <c r="J9072" s="1506" t="s">
        <v>5713</v>
      </c>
      <c r="K9072" s="4"/>
    </row>
    <row r="9073" spans="1:11" ht="15">
      <c r="A9073">
        <v>9014</v>
      </c>
      <c r="B9073" s="21">
        <f>'CARES CRRSA ARP 28-35'!I288</f>
        <v>0</v>
      </c>
      <c r="D9073" s="4" t="s">
        <v>1597</v>
      </c>
      <c r="F9073" s="4"/>
      <c r="G9073" s="1" t="b">
        <f t="shared" ca="1" si="150"/>
        <v>1</v>
      </c>
      <c r="H9073" s="1505" cm="1">
        <f t="array" aca="1" ref="H9073" ca="1">IF(I9073&lt;&gt;"",INDIRECT("'"&amp;I9073&amp;"'!"&amp;J9073),"")</f>
        <v>0</v>
      </c>
      <c r="I9073" s="1510" t="s">
        <v>7556</v>
      </c>
      <c r="J9073" s="1506" t="s">
        <v>7603</v>
      </c>
      <c r="K9073" s="4"/>
    </row>
    <row r="9074" spans="1:11" ht="15">
      <c r="A9074">
        <v>9015</v>
      </c>
      <c r="B9074" s="21">
        <f>'CARES CRRSA ARP 28-35'!J288</f>
        <v>43037</v>
      </c>
      <c r="D9074" s="4" t="s">
        <v>1597</v>
      </c>
      <c r="F9074" s="4"/>
      <c r="G9074" s="1" t="b">
        <f t="shared" ca="1" si="150"/>
        <v>1</v>
      </c>
      <c r="H9074" s="1505" cm="1">
        <f t="array" aca="1" ref="H9074" ca="1">IF(I9074&lt;&gt;"",INDIRECT("'"&amp;I9074&amp;"'!"&amp;J9074),"")</f>
        <v>43037</v>
      </c>
      <c r="I9074" s="1510" t="s">
        <v>7556</v>
      </c>
      <c r="J9074" s="1506" t="s">
        <v>7604</v>
      </c>
      <c r="K9074" s="4"/>
    </row>
    <row r="9075" spans="1:11" ht="15">
      <c r="A9075">
        <v>9016</v>
      </c>
      <c r="B9075" s="21">
        <f>'CARES CRRSA ARP 28-35'!L288</f>
        <v>24554600</v>
      </c>
      <c r="D9075" s="4" t="s">
        <v>1597</v>
      </c>
      <c r="F9075" s="4"/>
      <c r="G9075" s="1" t="b">
        <f t="shared" ca="1" si="150"/>
        <v>1</v>
      </c>
      <c r="H9075" s="1505" cm="1">
        <f t="array" aca="1" ref="H9075" ca="1">IF(I9075&lt;&gt;"",INDIRECT("'"&amp;I9075&amp;"'!"&amp;J9075),"")</f>
        <v>24554600</v>
      </c>
      <c r="I9075" s="1510" t="s">
        <v>7556</v>
      </c>
      <c r="J9075" s="1506" t="s">
        <v>7605</v>
      </c>
      <c r="K9075" s="4"/>
    </row>
    <row r="9076" spans="1:11" ht="15">
      <c r="A9076">
        <v>9017</v>
      </c>
      <c r="B9076" s="21">
        <f>'CARES CRRSA ARP 28-35'!D289</f>
        <v>496276</v>
      </c>
      <c r="D9076" s="4" t="s">
        <v>1597</v>
      </c>
      <c r="F9076" s="4"/>
      <c r="G9076" s="1" t="b">
        <f t="shared" ca="1" si="150"/>
        <v>1</v>
      </c>
      <c r="H9076" s="1505" cm="1">
        <f t="array" aca="1" ref="H9076" ca="1">IF(I9076&lt;&gt;"",INDIRECT("'"&amp;I9076&amp;"'!"&amp;J9076),"")</f>
        <v>496276</v>
      </c>
      <c r="I9076" s="1510" t="s">
        <v>7556</v>
      </c>
      <c r="J9076" s="1506" t="s">
        <v>7606</v>
      </c>
      <c r="K9076" s="4"/>
    </row>
    <row r="9077" spans="1:11" ht="15">
      <c r="A9077">
        <v>9018</v>
      </c>
      <c r="B9077" s="21">
        <f>'CARES CRRSA ARP 28-35'!E289</f>
        <v>177053</v>
      </c>
      <c r="D9077" s="4" t="s">
        <v>1597</v>
      </c>
      <c r="F9077" s="4"/>
      <c r="G9077" s="1" t="b">
        <f t="shared" ca="1" si="150"/>
        <v>1</v>
      </c>
      <c r="H9077" s="1505" cm="1">
        <f t="array" aca="1" ref="H9077" ca="1">IF(I9077&lt;&gt;"",INDIRECT("'"&amp;I9077&amp;"'!"&amp;J9077),"")</f>
        <v>177053</v>
      </c>
      <c r="I9077" s="1510" t="s">
        <v>7556</v>
      </c>
      <c r="J9077" s="1506" t="s">
        <v>7607</v>
      </c>
      <c r="K9077" s="4"/>
    </row>
    <row r="9078" spans="1:11" ht="15">
      <c r="A9078">
        <v>9019</v>
      </c>
      <c r="B9078" s="21">
        <f>'CARES CRRSA ARP 28-35'!F289</f>
        <v>449456</v>
      </c>
      <c r="D9078" s="4" t="s">
        <v>1597</v>
      </c>
      <c r="F9078" s="4"/>
      <c r="G9078" s="1" t="b">
        <f t="shared" ca="1" si="150"/>
        <v>1</v>
      </c>
      <c r="H9078" s="1505" cm="1">
        <f t="array" aca="1" ref="H9078" ca="1">IF(I9078&lt;&gt;"",INDIRECT("'"&amp;I9078&amp;"'!"&amp;J9078),"")</f>
        <v>449456</v>
      </c>
      <c r="I9078" s="1510" t="s">
        <v>7556</v>
      </c>
      <c r="J9078" s="1506" t="s">
        <v>7608</v>
      </c>
      <c r="K9078" s="4"/>
    </row>
    <row r="9079" spans="1:11" ht="15">
      <c r="A9079">
        <v>9020</v>
      </c>
      <c r="B9079" s="21">
        <f>'CARES CRRSA ARP 28-35'!G289</f>
        <v>321086</v>
      </c>
      <c r="D9079" s="4" t="s">
        <v>1597</v>
      </c>
      <c r="F9079" s="4"/>
      <c r="G9079" s="1" t="b">
        <f t="shared" ca="1" si="150"/>
        <v>1</v>
      </c>
      <c r="H9079" s="1505" cm="1">
        <f t="array" aca="1" ref="H9079" ca="1">IF(I9079&lt;&gt;"",INDIRECT("'"&amp;I9079&amp;"'!"&amp;J9079),"")</f>
        <v>321086</v>
      </c>
      <c r="I9079" s="1510" t="s">
        <v>7556</v>
      </c>
      <c r="J9079" s="1506" t="s">
        <v>7609</v>
      </c>
      <c r="K9079" s="4"/>
    </row>
    <row r="9080" spans="1:11" ht="15">
      <c r="A9080">
        <v>9021</v>
      </c>
      <c r="B9080" s="21">
        <f>'CARES CRRSA ARP 28-35'!H289</f>
        <v>12768670</v>
      </c>
      <c r="D9080" s="4" t="s">
        <v>1597</v>
      </c>
      <c r="F9080" s="4"/>
      <c r="G9080" s="1" t="b">
        <f t="shared" ca="1" si="150"/>
        <v>1</v>
      </c>
      <c r="H9080" s="1505" cm="1">
        <f t="array" aca="1" ref="H9080" ca="1">IF(I9080&lt;&gt;"",INDIRECT("'"&amp;I9080&amp;"'!"&amp;J9080),"")</f>
        <v>12768670</v>
      </c>
      <c r="I9080" s="1510" t="s">
        <v>7556</v>
      </c>
      <c r="J9080" s="1506" t="s">
        <v>5436</v>
      </c>
      <c r="K9080" s="4"/>
    </row>
    <row r="9081" spans="1:11" ht="15">
      <c r="A9081">
        <v>9022</v>
      </c>
      <c r="B9081" s="21">
        <f>'CARES CRRSA ARP 28-35'!I289</f>
        <v>0</v>
      </c>
      <c r="D9081" s="4" t="s">
        <v>1597</v>
      </c>
      <c r="F9081" s="4"/>
      <c r="G9081" s="1" t="b">
        <f t="shared" ca="1" si="150"/>
        <v>1</v>
      </c>
      <c r="H9081" s="1505" cm="1">
        <f t="array" aca="1" ref="H9081" ca="1">IF(I9081&lt;&gt;"",INDIRECT("'"&amp;I9081&amp;"'!"&amp;J9081),"")</f>
        <v>0</v>
      </c>
      <c r="I9081" s="1510" t="s">
        <v>7556</v>
      </c>
      <c r="J9081" s="1506" t="s">
        <v>7610</v>
      </c>
      <c r="K9081" s="4"/>
    </row>
    <row r="9082" spans="1:11" ht="15">
      <c r="A9082">
        <v>9023</v>
      </c>
      <c r="B9082" s="21">
        <f>'CARES CRRSA ARP 28-35'!J289</f>
        <v>0</v>
      </c>
      <c r="D9082" s="4" t="s">
        <v>1597</v>
      </c>
      <c r="F9082" s="4"/>
      <c r="G9082" s="1" t="b">
        <f t="shared" ca="1" si="150"/>
        <v>1</v>
      </c>
      <c r="H9082" s="1505" cm="1">
        <f t="array" aca="1" ref="H9082" ca="1">IF(I9082&lt;&gt;"",INDIRECT("'"&amp;I9082&amp;"'!"&amp;J9082),"")</f>
        <v>0</v>
      </c>
      <c r="I9082" s="1510" t="s">
        <v>7556</v>
      </c>
      <c r="J9082" s="1506" t="s">
        <v>7611</v>
      </c>
      <c r="K9082" s="4"/>
    </row>
    <row r="9083" spans="1:11" ht="15">
      <c r="A9083">
        <v>9024</v>
      </c>
      <c r="B9083" s="21">
        <f>'CARES CRRSA ARP 28-35'!L289</f>
        <v>14212541</v>
      </c>
      <c r="D9083" s="4" t="s">
        <v>1597</v>
      </c>
      <c r="F9083" s="4"/>
      <c r="G9083" s="1" t="b">
        <f t="shared" ca="1" si="150"/>
        <v>1</v>
      </c>
      <c r="H9083" s="1505" cm="1">
        <f t="array" aca="1" ref="H9083" ca="1">IF(I9083&lt;&gt;"",INDIRECT("'"&amp;I9083&amp;"'!"&amp;J9083),"")</f>
        <v>14212541</v>
      </c>
      <c r="I9083" s="1510" t="s">
        <v>7556</v>
      </c>
      <c r="J9083" s="1506" t="s">
        <v>7612</v>
      </c>
      <c r="K9083" s="4"/>
    </row>
    <row r="9084" spans="1:11" ht="15">
      <c r="A9084">
        <v>9025</v>
      </c>
      <c r="B9084" s="21">
        <f>'CARES CRRSA ARP 28-35'!L293</f>
        <v>38767141</v>
      </c>
      <c r="D9084" s="4" t="s">
        <v>1597</v>
      </c>
      <c r="F9084" s="4"/>
      <c r="G9084" s="1" t="b">
        <f t="shared" ca="1" si="150"/>
        <v>1</v>
      </c>
      <c r="H9084" s="1505" cm="1">
        <f t="array" aca="1" ref="H9084" ca="1">IF(I9084&lt;&gt;"",INDIRECT("'"&amp;I9084&amp;"'!"&amp;J9084),"")</f>
        <v>38767141</v>
      </c>
      <c r="I9084" s="1510" t="s">
        <v>7556</v>
      </c>
      <c r="J9084" s="1506" t="s">
        <v>7613</v>
      </c>
      <c r="K9084" s="4"/>
    </row>
    <row r="9085" spans="1:11" ht="15">
      <c r="A9085">
        <v>9026</v>
      </c>
      <c r="B9085" s="21">
        <f>'CARES CRRSA ARP 28-35'!F300</f>
        <v>78646</v>
      </c>
      <c r="D9085" s="4" t="s">
        <v>1597</v>
      </c>
      <c r="F9085" s="4"/>
      <c r="G9085" s="1" t="b">
        <f t="shared" ca="1" si="150"/>
        <v>1</v>
      </c>
      <c r="H9085" s="1505" cm="1">
        <f t="array" aca="1" ref="H9085" ca="1">IF(I9085&lt;&gt;"",INDIRECT("'"&amp;I9085&amp;"'!"&amp;J9085),"")</f>
        <v>78646</v>
      </c>
      <c r="I9085" s="1510" t="s">
        <v>7556</v>
      </c>
      <c r="J9085" s="1506" t="s">
        <v>5500</v>
      </c>
      <c r="K9085" s="4"/>
    </row>
    <row r="9086" spans="1:11" ht="15">
      <c r="A9086">
        <v>9027</v>
      </c>
      <c r="B9086" s="21">
        <f>'CARES CRRSA ARP 28-35'!G300</f>
        <v>3087455</v>
      </c>
      <c r="D9086" s="4" t="s">
        <v>1597</v>
      </c>
      <c r="F9086" s="4"/>
      <c r="G9086" s="1" t="b">
        <f t="shared" ca="1" si="150"/>
        <v>1</v>
      </c>
      <c r="H9086" s="1505" cm="1">
        <f t="array" aca="1" ref="H9086" ca="1">IF(I9086&lt;&gt;"",INDIRECT("'"&amp;I9086&amp;"'!"&amp;J9086),"")</f>
        <v>3087455</v>
      </c>
      <c r="I9086" s="1510" t="s">
        <v>7556</v>
      </c>
      <c r="J9086" s="1506" t="s">
        <v>5504</v>
      </c>
      <c r="K9086" s="4"/>
    </row>
    <row r="9087" spans="1:11" ht="15">
      <c r="A9087">
        <v>9028</v>
      </c>
      <c r="B9087" s="21">
        <f>'CARES CRRSA ARP 28-35'!H300</f>
        <v>0</v>
      </c>
      <c r="D9087" s="4" t="s">
        <v>1597</v>
      </c>
      <c r="F9087" s="4"/>
      <c r="G9087" s="1" t="b">
        <f t="shared" ca="1" si="150"/>
        <v>1</v>
      </c>
      <c r="H9087" s="1505" cm="1">
        <f t="array" aca="1" ref="H9087" ca="1">IF(I9087&lt;&gt;"",INDIRECT("'"&amp;I9087&amp;"'!"&amp;J9087),"")</f>
        <v>0</v>
      </c>
      <c r="I9087" s="1510" t="s">
        <v>7556</v>
      </c>
      <c r="J9087" s="1506" t="s">
        <v>5508</v>
      </c>
      <c r="K9087" s="4"/>
    </row>
    <row r="9088" spans="1:11" ht="15">
      <c r="A9088">
        <v>9029</v>
      </c>
      <c r="B9088" s="21">
        <f>'CARES CRRSA ARP 28-35'!J300</f>
        <v>43037</v>
      </c>
      <c r="D9088" s="4" t="s">
        <v>1597</v>
      </c>
      <c r="F9088" s="4"/>
      <c r="G9088" s="1" t="b">
        <f t="shared" ca="1" si="150"/>
        <v>1</v>
      </c>
      <c r="H9088" s="1505" cm="1">
        <f t="array" aca="1" ref="H9088" ca="1">IF(I9088&lt;&gt;"",INDIRECT("'"&amp;I9088&amp;"'!"&amp;J9088),"")</f>
        <v>43037</v>
      </c>
      <c r="I9088" s="1510" t="s">
        <v>7556</v>
      </c>
      <c r="J9088" s="1506" t="s">
        <v>6764</v>
      </c>
      <c r="K9088" s="4"/>
    </row>
    <row r="9089" spans="1:11" ht="15">
      <c r="A9089">
        <v>9030</v>
      </c>
      <c r="B9089" s="21">
        <f>'CARES CRRSA ARP 28-35'!L300</f>
        <v>3209138</v>
      </c>
      <c r="D9089" s="4" t="s">
        <v>1597</v>
      </c>
      <c r="F9089" s="4"/>
      <c r="G9089" s="1" t="b">
        <f t="shared" ca="1" si="150"/>
        <v>1</v>
      </c>
      <c r="H9089" s="1505" cm="1">
        <f t="array" aca="1" ref="H9089" ca="1">IF(I9089&lt;&gt;"",INDIRECT("'"&amp;I9089&amp;"'!"&amp;J9089),"")</f>
        <v>3209138</v>
      </c>
      <c r="I9089" s="1510" t="s">
        <v>7556</v>
      </c>
      <c r="J9089" s="1506" t="s">
        <v>7614</v>
      </c>
      <c r="K9089" s="4"/>
    </row>
    <row r="9090" spans="1:11" ht="15">
      <c r="A9090">
        <v>9031</v>
      </c>
      <c r="B9090" s="21">
        <f>'CARES CRRSA ARP 28-35'!E95</f>
        <v>0</v>
      </c>
      <c r="D9090" s="4" t="s">
        <v>1597</v>
      </c>
      <c r="F9090" s="4"/>
      <c r="G9090" s="1" t="b">
        <f t="shared" ca="1" si="150"/>
        <v>1</v>
      </c>
      <c r="H9090" s="1505" cm="1">
        <f t="array" aca="1" ref="H9090" ca="1">IF(I9090&lt;&gt;"",INDIRECT("'"&amp;I9090&amp;"'!"&amp;J9090),"")</f>
        <v>0</v>
      </c>
      <c r="I9090" s="1510" t="s">
        <v>7556</v>
      </c>
      <c r="J9090" s="1506" t="s">
        <v>7615</v>
      </c>
      <c r="K9090" s="4"/>
    </row>
    <row r="9091" spans="1:11" ht="15">
      <c r="A9091">
        <v>9032</v>
      </c>
      <c r="B9091" s="21">
        <f>'CARES CRRSA ARP 28-35'!F95</f>
        <v>0</v>
      </c>
      <c r="D9091" s="4" t="s">
        <v>1597</v>
      </c>
      <c r="F9091" s="4"/>
      <c r="G9091" s="1" t="b">
        <f t="shared" ca="1" si="150"/>
        <v>1</v>
      </c>
      <c r="H9091" s="1505" cm="1">
        <f t="array" aca="1" ref="H9091" ca="1">IF(I9091&lt;&gt;"",INDIRECT("'"&amp;I9091&amp;"'!"&amp;J9091),"")</f>
        <v>0</v>
      </c>
      <c r="I9091" s="1510" t="s">
        <v>7556</v>
      </c>
      <c r="J9091" s="1506" t="s">
        <v>6942</v>
      </c>
      <c r="K9091" s="4"/>
    </row>
    <row r="9092" spans="1:11" ht="15">
      <c r="A9092">
        <v>9033</v>
      </c>
      <c r="B9092" s="21">
        <f>'CARES CRRSA ARP 28-35'!G95</f>
        <v>0</v>
      </c>
      <c r="D9092" s="4" t="s">
        <v>1597</v>
      </c>
      <c r="F9092" s="4"/>
      <c r="G9092" s="1" t="b">
        <f t="shared" ca="1" si="150"/>
        <v>1</v>
      </c>
      <c r="H9092" s="1505" cm="1">
        <f t="array" aca="1" ref="H9092" ca="1">IF(I9092&lt;&gt;"",INDIRECT("'"&amp;I9092&amp;"'!"&amp;J9092),"")</f>
        <v>0</v>
      </c>
      <c r="I9092" s="1510" t="s">
        <v>7556</v>
      </c>
      <c r="J9092" s="1506" t="s">
        <v>6988</v>
      </c>
      <c r="K9092" s="4"/>
    </row>
    <row r="9093" spans="1:11" ht="15">
      <c r="A9093">
        <v>9034</v>
      </c>
      <c r="B9093" s="21">
        <f>'CARES CRRSA ARP 28-35'!H95</f>
        <v>0</v>
      </c>
      <c r="D9093" s="4" t="s">
        <v>1597</v>
      </c>
      <c r="F9093" s="4"/>
      <c r="G9093" s="1" t="b">
        <f t="shared" ca="1" si="150"/>
        <v>1</v>
      </c>
      <c r="H9093" s="1505" cm="1">
        <f t="array" aca="1" ref="H9093" ca="1">IF(I9093&lt;&gt;"",INDIRECT("'"&amp;I9093&amp;"'!"&amp;J9093),"")</f>
        <v>0</v>
      </c>
      <c r="I9093" s="1510" t="s">
        <v>7556</v>
      </c>
      <c r="J9093" s="1506" t="s">
        <v>6698</v>
      </c>
      <c r="K9093" s="4"/>
    </row>
    <row r="9094" spans="1:11" ht="15">
      <c r="A9094">
        <v>9035</v>
      </c>
      <c r="B9094" s="21">
        <f>'CARES CRRSA ARP 28-35'!I95</f>
        <v>0</v>
      </c>
      <c r="D9094" s="4" t="s">
        <v>1597</v>
      </c>
      <c r="F9094" s="4"/>
      <c r="G9094" s="1" t="b">
        <f t="shared" ca="1" si="150"/>
        <v>1</v>
      </c>
      <c r="H9094" s="1505" cm="1">
        <f t="array" aca="1" ref="H9094" ca="1">IF(I9094&lt;&gt;"",INDIRECT("'"&amp;I9094&amp;"'!"&amp;J9094),"")</f>
        <v>0</v>
      </c>
      <c r="I9094" s="1510" t="s">
        <v>7556</v>
      </c>
      <c r="J9094" s="1506" t="s">
        <v>7616</v>
      </c>
      <c r="K9094" s="4"/>
    </row>
    <row r="9095" spans="1:11" ht="15">
      <c r="A9095">
        <v>9036</v>
      </c>
      <c r="B9095" s="21">
        <f>'CARES CRRSA ARP 28-35'!J95</f>
        <v>0</v>
      </c>
      <c r="D9095" s="4" t="s">
        <v>1597</v>
      </c>
      <c r="F9095" s="4"/>
      <c r="G9095" s="1" t="b">
        <f t="shared" ca="1" si="150"/>
        <v>1</v>
      </c>
      <c r="H9095" s="1505" cm="1">
        <f t="array" aca="1" ref="H9095" ca="1">IF(I9095&lt;&gt;"",INDIRECT("'"&amp;I9095&amp;"'!"&amp;J9095),"")</f>
        <v>0</v>
      </c>
      <c r="I9095" s="1510" t="s">
        <v>7556</v>
      </c>
      <c r="J9095" s="1506" t="s">
        <v>7617</v>
      </c>
      <c r="K9095" s="4"/>
    </row>
    <row r="9096" spans="1:11" ht="15">
      <c r="A9096">
        <v>9037</v>
      </c>
      <c r="B9096" s="21">
        <f>'Rest Tax Levies-Tort Im 27'!G5</f>
        <v>5973049</v>
      </c>
      <c r="D9096" s="4" t="s">
        <v>1751</v>
      </c>
      <c r="F9096" s="4"/>
      <c r="G9096" s="1" t="b">
        <f t="shared" ca="1" si="150"/>
        <v>1</v>
      </c>
      <c r="H9096" s="1505" cm="1">
        <f t="array" aca="1" ref="H9096" ca="1">IF(I9096&lt;&gt;"",INDIRECT("'"&amp;I9096&amp;"'!"&amp;J9096),"")</f>
        <v>5973049</v>
      </c>
      <c r="I9096" s="1510" t="s">
        <v>5582</v>
      </c>
      <c r="J9096" s="1506" t="s">
        <v>4956</v>
      </c>
      <c r="K9096" s="4"/>
    </row>
    <row r="9097" spans="1:11" ht="15">
      <c r="A9097">
        <v>9038</v>
      </c>
      <c r="B9097" s="21">
        <f>'Rest Tax Levies-Tort Im 27'!G10</f>
        <v>0</v>
      </c>
      <c r="D9097" s="4" t="s">
        <v>1751</v>
      </c>
      <c r="F9097" s="4"/>
      <c r="G9097" s="1" t="b">
        <f t="shared" ca="1" si="150"/>
        <v>1</v>
      </c>
      <c r="H9097" s="1505" cm="1">
        <f t="array" aca="1" ref="H9097" ca="1">IF(I9097&lt;&gt;"",INDIRECT("'"&amp;I9097&amp;"'!"&amp;J9097),"")</f>
        <v>0</v>
      </c>
      <c r="I9097" s="1510" t="s">
        <v>5582</v>
      </c>
      <c r="J9097" s="1506" t="s">
        <v>5764</v>
      </c>
      <c r="K9097" s="4"/>
    </row>
    <row r="9098" spans="1:11" ht="15">
      <c r="A9098">
        <v>9039</v>
      </c>
      <c r="B9098" s="21">
        <f>'Rest Tax Levies-Tort Im 27'!G45</f>
        <v>0</v>
      </c>
      <c r="D9098" s="4" t="s">
        <v>1751</v>
      </c>
      <c r="F9098" s="4"/>
      <c r="G9098" s="1" t="b">
        <f t="shared" ca="1" si="150"/>
        <v>1</v>
      </c>
      <c r="H9098" s="1505" cm="1">
        <f t="array" aca="1" ref="H9098" ca="1">IF(I9098&lt;&gt;"",INDIRECT("'"&amp;I9098&amp;"'!"&amp;J9098),"")</f>
        <v>0</v>
      </c>
      <c r="I9098" s="1510" t="s">
        <v>5582</v>
      </c>
      <c r="J9098" s="1506" t="s">
        <v>7618</v>
      </c>
      <c r="K9098" s="4"/>
    </row>
    <row r="9099" spans="1:11" ht="15">
      <c r="A9099">
        <v>9040</v>
      </c>
      <c r="B9099" s="21">
        <f>'Rest Tax Levies-Tort Im 27'!G46</f>
        <v>0</v>
      </c>
      <c r="D9099" s="4" t="s">
        <v>1751</v>
      </c>
      <c r="F9099" s="4"/>
      <c r="G9099" s="1" t="b">
        <f t="shared" ca="1" si="150"/>
        <v>1</v>
      </c>
      <c r="H9099" s="1505" cm="1">
        <f t="array" aca="1" ref="H9099" ca="1">IF(I9099&lt;&gt;"",INDIRECT("'"&amp;I9099&amp;"'!"&amp;J9099),"")</f>
        <v>0</v>
      </c>
      <c r="I9099" s="1510" t="s">
        <v>5582</v>
      </c>
      <c r="J9099" s="1506" t="s">
        <v>5152</v>
      </c>
      <c r="K9099" s="4"/>
    </row>
    <row r="9100" spans="1:11" ht="15">
      <c r="A9100">
        <v>9041</v>
      </c>
      <c r="B9100" s="21">
        <f>'Expenditures 16-24'!E391</f>
        <v>0</v>
      </c>
      <c r="D9100" s="4" t="s">
        <v>1799</v>
      </c>
      <c r="F9100" s="4"/>
      <c r="G9100" s="1" t="b">
        <f t="shared" ca="1" si="150"/>
        <v>1</v>
      </c>
      <c r="H9100" s="1505" cm="1">
        <f t="array" aca="1" ref="H9100" ca="1">IF(I9100&lt;&gt;"",INDIRECT("'"&amp;I9100&amp;"'!"&amp;J9100),"")</f>
        <v>0</v>
      </c>
      <c r="I9100" s="1510" t="s">
        <v>4998</v>
      </c>
      <c r="J9100" s="1506" t="s">
        <v>7619</v>
      </c>
      <c r="K9100" s="4"/>
    </row>
    <row r="9101" spans="1:11" ht="15">
      <c r="A9101">
        <v>9042</v>
      </c>
      <c r="B9101" s="21">
        <f>'Expenditures 16-24'!E392</f>
        <v>0</v>
      </c>
      <c r="D9101" s="4" t="s">
        <v>1799</v>
      </c>
      <c r="F9101" s="4"/>
      <c r="G9101" s="1" t="b">
        <f t="shared" ca="1" si="150"/>
        <v>1</v>
      </c>
      <c r="H9101" s="1505" cm="1">
        <f t="array" aca="1" ref="H9101" ca="1">IF(I9101&lt;&gt;"",INDIRECT("'"&amp;I9101&amp;"'!"&amp;J9101),"")</f>
        <v>0</v>
      </c>
      <c r="I9101" s="1510" t="s">
        <v>4998</v>
      </c>
      <c r="J9101" s="1506" t="s">
        <v>7620</v>
      </c>
      <c r="K9101" s="4"/>
    </row>
    <row r="9102" spans="1:11" ht="15">
      <c r="A9102">
        <v>9043</v>
      </c>
      <c r="B9102" s="21">
        <f>'Expenditures 16-24'!E415</f>
        <v>0</v>
      </c>
      <c r="D9102" s="4" t="s">
        <v>1799</v>
      </c>
      <c r="F9102" s="4"/>
      <c r="G9102" s="1" t="b">
        <f t="shared" ca="1" si="150"/>
        <v>1</v>
      </c>
      <c r="H9102" s="1505" cm="1">
        <f t="array" aca="1" ref="H9102" ca="1">IF(I9102&lt;&gt;"",INDIRECT("'"&amp;I9102&amp;"'!"&amp;J9102),"")</f>
        <v>0</v>
      </c>
      <c r="I9102" s="1510" t="s">
        <v>4998</v>
      </c>
      <c r="J9102" s="1506" t="s">
        <v>7621</v>
      </c>
      <c r="K9102" s="4"/>
    </row>
    <row r="9103" spans="1:11" ht="15">
      <c r="A9103">
        <v>9044</v>
      </c>
      <c r="B9103" s="1287">
        <f>'CARES CRRSA ARP 28-35'!D108</f>
        <v>0</v>
      </c>
      <c r="D9103" s="4" t="s">
        <v>1803</v>
      </c>
      <c r="F9103" s="4"/>
      <c r="G9103" s="1" t="b">
        <f t="shared" ca="1" si="150"/>
        <v>1</v>
      </c>
      <c r="H9103" s="1505" cm="1">
        <f t="array" aca="1" ref="H9103" ca="1">IF(I9103&lt;&gt;"",INDIRECT("'"&amp;I9103&amp;"'!"&amp;J9103),"")</f>
        <v>0</v>
      </c>
      <c r="I9103" s="1510" t="s">
        <v>7556</v>
      </c>
      <c r="J9103" s="1506" t="s">
        <v>6733</v>
      </c>
      <c r="K9103" s="4"/>
    </row>
    <row r="9104" spans="1:11" ht="15">
      <c r="A9104">
        <v>9045</v>
      </c>
      <c r="B9104" s="1287">
        <f>'CARES CRRSA ARP 28-35'!E108</f>
        <v>0</v>
      </c>
      <c r="D9104" s="4" t="s">
        <v>1803</v>
      </c>
      <c r="F9104" s="4"/>
      <c r="G9104" s="1" t="b">
        <f t="shared" ca="1" si="150"/>
        <v>1</v>
      </c>
      <c r="H9104" s="1505" cm="1">
        <f t="array" aca="1" ref="H9104" ca="1">IF(I9104&lt;&gt;"",INDIRECT("'"&amp;I9104&amp;"'!"&amp;J9104),"")</f>
        <v>0</v>
      </c>
      <c r="I9104" s="1510" t="s">
        <v>7556</v>
      </c>
      <c r="J9104" s="1506" t="s">
        <v>6734</v>
      </c>
      <c r="K9104" s="4"/>
    </row>
    <row r="9105" spans="1:11" ht="15">
      <c r="A9105">
        <v>9046</v>
      </c>
      <c r="B9105" s="1287">
        <f>'CARES CRRSA ARP 28-35'!F108</f>
        <v>0</v>
      </c>
      <c r="D9105" s="4" t="s">
        <v>1803</v>
      </c>
      <c r="F9105" s="4"/>
      <c r="G9105" s="1" t="b">
        <f t="shared" ca="1" si="150"/>
        <v>1</v>
      </c>
      <c r="H9105" s="1505" cm="1">
        <f t="array" aca="1" ref="H9105" ca="1">IF(I9105&lt;&gt;"",INDIRECT("'"&amp;I9105&amp;"'!"&amp;J9105),"")</f>
        <v>0</v>
      </c>
      <c r="I9105" s="1510" t="s">
        <v>7556</v>
      </c>
      <c r="J9105" s="1506" t="s">
        <v>6735</v>
      </c>
      <c r="K9105" s="4"/>
    </row>
    <row r="9106" spans="1:11" ht="15">
      <c r="A9106">
        <v>9047</v>
      </c>
      <c r="B9106" s="1287">
        <f>'CARES CRRSA ARP 28-35'!G108</f>
        <v>0</v>
      </c>
      <c r="D9106" s="4" t="s">
        <v>1803</v>
      </c>
      <c r="F9106" s="4"/>
      <c r="G9106" s="1" t="b">
        <f t="shared" ca="1" si="150"/>
        <v>1</v>
      </c>
      <c r="H9106" s="1505" cm="1">
        <f t="array" aca="1" ref="H9106" ca="1">IF(I9106&lt;&gt;"",INDIRECT("'"&amp;I9106&amp;"'!"&amp;J9106),"")</f>
        <v>0</v>
      </c>
      <c r="I9106" s="1510" t="s">
        <v>7556</v>
      </c>
      <c r="J9106" s="1506" t="s">
        <v>6850</v>
      </c>
      <c r="K9106" s="4"/>
    </row>
    <row r="9107" spans="1:11" ht="15">
      <c r="A9107">
        <v>9048</v>
      </c>
      <c r="B9107" s="1287">
        <f>'CARES CRRSA ARP 28-35'!H108</f>
        <v>0</v>
      </c>
      <c r="D9107" s="4" t="s">
        <v>1803</v>
      </c>
      <c r="F9107" s="4"/>
      <c r="G9107" s="1" t="b">
        <f t="shared" ca="1" si="150"/>
        <v>1</v>
      </c>
      <c r="H9107" s="1505" cm="1">
        <f t="array" aca="1" ref="H9107" ca="1">IF(I9107&lt;&gt;"",INDIRECT("'"&amp;I9107&amp;"'!"&amp;J9107),"")</f>
        <v>0</v>
      </c>
      <c r="I9107" s="1510" t="s">
        <v>7556</v>
      </c>
      <c r="J9107" s="1506" t="s">
        <v>5216</v>
      </c>
      <c r="K9107" s="4"/>
    </row>
    <row r="9108" spans="1:11" ht="15">
      <c r="A9108">
        <v>9049</v>
      </c>
      <c r="B9108" s="1287">
        <f>'CARES CRRSA ARP 28-35'!I108</f>
        <v>0</v>
      </c>
      <c r="D9108" s="4" t="s">
        <v>1803</v>
      </c>
      <c r="F9108" s="4"/>
      <c r="G9108" s="1" t="b">
        <f t="shared" ca="1" si="150"/>
        <v>1</v>
      </c>
      <c r="H9108" s="1505" cm="1">
        <f t="array" aca="1" ref="H9108" ca="1">IF(I9108&lt;&gt;"",INDIRECT("'"&amp;I9108&amp;"'!"&amp;J9108),"")</f>
        <v>0</v>
      </c>
      <c r="I9108" s="1510" t="s">
        <v>7556</v>
      </c>
      <c r="J9108" s="1506" t="s">
        <v>7622</v>
      </c>
      <c r="K9108" s="4"/>
    </row>
    <row r="9109" spans="1:11" ht="15">
      <c r="A9109">
        <v>9050</v>
      </c>
      <c r="B9109" s="1287">
        <f>'CARES CRRSA ARP 28-35'!J108</f>
        <v>0</v>
      </c>
      <c r="D9109" s="4" t="s">
        <v>1803</v>
      </c>
      <c r="F9109" s="4"/>
      <c r="G9109" s="1" t="b">
        <f t="shared" ca="1" si="150"/>
        <v>1</v>
      </c>
      <c r="H9109" s="1505" cm="1">
        <f t="array" aca="1" ref="H9109" ca="1">IF(I9109&lt;&gt;"",INDIRECT("'"&amp;I9109&amp;"'!"&amp;J9109),"")</f>
        <v>0</v>
      </c>
      <c r="I9109" s="1510" t="s">
        <v>7556</v>
      </c>
      <c r="J9109" s="1506" t="s">
        <v>6851</v>
      </c>
      <c r="K9109" s="4"/>
    </row>
    <row r="9110" spans="1:11" ht="15">
      <c r="A9110">
        <v>9051</v>
      </c>
      <c r="B9110" s="1287">
        <f>'CARES CRRSA ARP 28-35'!L108</f>
        <v>0</v>
      </c>
      <c r="D9110" s="4" t="s">
        <v>1803</v>
      </c>
      <c r="F9110" s="4"/>
      <c r="G9110" s="1" t="b">
        <f t="shared" ca="1" si="150"/>
        <v>1</v>
      </c>
      <c r="H9110" s="1505" cm="1">
        <f t="array" aca="1" ref="H9110" ca="1">IF(I9110&lt;&gt;"",INDIRECT("'"&amp;I9110&amp;"'!"&amp;J9110),"")</f>
        <v>0</v>
      </c>
      <c r="I9110" s="1510" t="s">
        <v>7556</v>
      </c>
      <c r="J9110" s="1506" t="s">
        <v>7623</v>
      </c>
      <c r="K9110" s="4"/>
    </row>
    <row r="9111" spans="1:11" ht="15">
      <c r="A9111">
        <v>9052</v>
      </c>
      <c r="B9111" s="1287">
        <f>'CARES CRRSA ARP 28-35'!D109</f>
        <v>0</v>
      </c>
      <c r="D9111" s="4" t="s">
        <v>1803</v>
      </c>
      <c r="F9111" s="4"/>
      <c r="G9111" s="1" t="b">
        <f t="shared" ca="1" si="150"/>
        <v>1</v>
      </c>
      <c r="H9111" s="1505" cm="1">
        <f t="array" aca="1" ref="H9111" ca="1">IF(I9111&lt;&gt;"",INDIRECT("'"&amp;I9111&amp;"'!"&amp;J9111),"")</f>
        <v>0</v>
      </c>
      <c r="I9111" s="1510" t="s">
        <v>7556</v>
      </c>
      <c r="J9111" s="1506" t="s">
        <v>6135</v>
      </c>
      <c r="K9111" s="4"/>
    </row>
    <row r="9112" spans="1:11" ht="15">
      <c r="A9112">
        <v>9053</v>
      </c>
      <c r="B9112" s="1287">
        <f>'CARES CRRSA ARP 28-35'!E109</f>
        <v>0</v>
      </c>
      <c r="D9112" s="4" t="s">
        <v>1803</v>
      </c>
      <c r="F9112" s="4"/>
      <c r="G9112" s="1" t="b">
        <f t="shared" ca="1" si="150"/>
        <v>1</v>
      </c>
      <c r="H9112" s="1505" cm="1">
        <f t="array" aca="1" ref="H9112" ca="1">IF(I9112&lt;&gt;"",INDIRECT("'"&amp;I9112&amp;"'!"&amp;J9112),"")</f>
        <v>0</v>
      </c>
      <c r="I9112" s="1510" t="s">
        <v>7556</v>
      </c>
      <c r="J9112" s="1506" t="s">
        <v>6174</v>
      </c>
      <c r="K9112" s="4"/>
    </row>
    <row r="9113" spans="1:11" ht="15">
      <c r="A9113">
        <v>9054</v>
      </c>
      <c r="B9113" s="1287">
        <f>'CARES CRRSA ARP 28-35'!F109</f>
        <v>0</v>
      </c>
      <c r="D9113" s="4" t="s">
        <v>1803</v>
      </c>
      <c r="F9113" s="4"/>
      <c r="G9113" s="1" t="b">
        <f t="shared" ca="1" si="150"/>
        <v>1</v>
      </c>
      <c r="H9113" s="1505" cm="1">
        <f t="array" aca="1" ref="H9113" ca="1">IF(I9113&lt;&gt;"",INDIRECT("'"&amp;I9113&amp;"'!"&amp;J9113),"")</f>
        <v>0</v>
      </c>
      <c r="I9113" s="1510" t="s">
        <v>7556</v>
      </c>
      <c r="J9113" s="1506" t="s">
        <v>6188</v>
      </c>
      <c r="K9113" s="4"/>
    </row>
    <row r="9114" spans="1:11" ht="15">
      <c r="A9114">
        <v>9055</v>
      </c>
      <c r="B9114" s="1287">
        <f>'CARES CRRSA ARP 28-35'!G109</f>
        <v>0</v>
      </c>
      <c r="D9114" s="4" t="s">
        <v>1803</v>
      </c>
      <c r="F9114" s="4"/>
      <c r="G9114" s="1" t="b">
        <f t="shared" ca="1" si="150"/>
        <v>1</v>
      </c>
      <c r="H9114" s="1505" cm="1">
        <f t="array" aca="1" ref="H9114" ca="1">IF(I9114&lt;&gt;"",INDIRECT("'"&amp;I9114&amp;"'!"&amp;J9114),"")</f>
        <v>0</v>
      </c>
      <c r="I9114" s="1510" t="s">
        <v>7556</v>
      </c>
      <c r="J9114" s="1506" t="s">
        <v>6225</v>
      </c>
      <c r="K9114" s="4"/>
    </row>
    <row r="9115" spans="1:11" ht="15">
      <c r="A9115">
        <v>9056</v>
      </c>
      <c r="B9115" s="1287">
        <f>'CARES CRRSA ARP 28-35'!H109</f>
        <v>0</v>
      </c>
      <c r="D9115" s="4" t="s">
        <v>1803</v>
      </c>
      <c r="F9115" s="4"/>
      <c r="G9115" s="1" t="b">
        <f t="shared" ca="1" si="150"/>
        <v>1</v>
      </c>
      <c r="H9115" s="1505" cm="1">
        <f t="array" aca="1" ref="H9115" ca="1">IF(I9115&lt;&gt;"",INDIRECT("'"&amp;I9115&amp;"'!"&amp;J9115),"")</f>
        <v>0</v>
      </c>
      <c r="I9115" s="1510" t="s">
        <v>7556</v>
      </c>
      <c r="J9115" s="1506" t="s">
        <v>5671</v>
      </c>
      <c r="K9115" s="4"/>
    </row>
    <row r="9116" spans="1:11" ht="15">
      <c r="A9116">
        <v>9057</v>
      </c>
      <c r="B9116" s="1287">
        <f>'CARES CRRSA ARP 28-35'!I109</f>
        <v>0</v>
      </c>
      <c r="D9116" s="4" t="s">
        <v>1803</v>
      </c>
      <c r="F9116" s="4"/>
      <c r="G9116" s="1" t="b">
        <f t="shared" ca="1" si="150"/>
        <v>1</v>
      </c>
      <c r="H9116" s="1505" cm="1">
        <f t="array" aca="1" ref="H9116" ca="1">IF(I9116&lt;&gt;"",INDIRECT("'"&amp;I9116&amp;"'!"&amp;J9116),"")</f>
        <v>0</v>
      </c>
      <c r="I9116" s="1510" t="s">
        <v>7556</v>
      </c>
      <c r="J9116" s="1506" t="s">
        <v>6278</v>
      </c>
      <c r="K9116" s="4"/>
    </row>
    <row r="9117" spans="1:11" ht="15">
      <c r="A9117">
        <v>9058</v>
      </c>
      <c r="B9117" s="1287">
        <f>'CARES CRRSA ARP 28-35'!J109</f>
        <v>0</v>
      </c>
      <c r="D9117" s="4" t="s">
        <v>1803</v>
      </c>
      <c r="F9117" s="4"/>
      <c r="G9117" s="1" t="b">
        <f t="shared" ca="1" si="150"/>
        <v>1</v>
      </c>
      <c r="H9117" s="1505" cm="1">
        <f t="array" aca="1" ref="H9117" ca="1">IF(I9117&lt;&gt;"",INDIRECT("'"&amp;I9117&amp;"'!"&amp;J9117),"")</f>
        <v>0</v>
      </c>
      <c r="I9117" s="1510" t="s">
        <v>7556</v>
      </c>
      <c r="J9117" s="1506" t="s">
        <v>6391</v>
      </c>
      <c r="K9117" s="4"/>
    </row>
    <row r="9118" spans="1:11" ht="15">
      <c r="A9118">
        <v>9059</v>
      </c>
      <c r="B9118" s="1287">
        <f>'CARES CRRSA ARP 28-35'!L109</f>
        <v>0</v>
      </c>
      <c r="D9118" s="4" t="s">
        <v>1803</v>
      </c>
      <c r="F9118" s="4"/>
      <c r="G9118" s="1" t="b">
        <f t="shared" ca="1" si="150"/>
        <v>1</v>
      </c>
      <c r="H9118" s="1505" cm="1">
        <f t="array" aca="1" ref="H9118" ca="1">IF(I9118&lt;&gt;"",INDIRECT("'"&amp;I9118&amp;"'!"&amp;J9118),"")</f>
        <v>0</v>
      </c>
      <c r="I9118" s="1510" t="s">
        <v>7556</v>
      </c>
      <c r="J9118" s="1506" t="s">
        <v>7624</v>
      </c>
      <c r="K9118" s="4"/>
    </row>
    <row r="9119" spans="1:11" ht="15">
      <c r="A9119">
        <v>9060</v>
      </c>
      <c r="B9119" s="1287">
        <f>'CARES CRRSA ARP 28-35'!D112</f>
        <v>0</v>
      </c>
      <c r="D9119" s="4" t="s">
        <v>1803</v>
      </c>
      <c r="F9119" s="4"/>
      <c r="G9119" s="1" t="b">
        <f t="shared" ca="1" si="150"/>
        <v>1</v>
      </c>
      <c r="H9119" s="1505" cm="1">
        <f t="array" aca="1" ref="H9119" ca="1">IF(I9119&lt;&gt;"",INDIRECT("'"&amp;I9119&amp;"'!"&amp;J9119),"")</f>
        <v>0</v>
      </c>
      <c r="I9119" s="1510" t="s">
        <v>7556</v>
      </c>
      <c r="J9119" s="1506" t="s">
        <v>7625</v>
      </c>
      <c r="K9119" s="4"/>
    </row>
    <row r="9120" spans="1:11" ht="15">
      <c r="A9120">
        <v>9061</v>
      </c>
      <c r="B9120" s="1287">
        <f>'CARES CRRSA ARP 28-35'!E112</f>
        <v>0</v>
      </c>
      <c r="D9120" s="4" t="s">
        <v>1803</v>
      </c>
      <c r="F9120" s="4"/>
      <c r="G9120" s="1" t="b">
        <f t="shared" ref="G9120:G9183" ca="1" si="151">H9120=B9120</f>
        <v>1</v>
      </c>
      <c r="H9120" s="1505" cm="1">
        <f t="array" aca="1" ref="H9120" ca="1">IF(I9120&lt;&gt;"",INDIRECT("'"&amp;I9120&amp;"'!"&amp;J9120),"")</f>
        <v>0</v>
      </c>
      <c r="I9120" s="1510" t="s">
        <v>7556</v>
      </c>
      <c r="J9120" s="1506" t="s">
        <v>7626</v>
      </c>
      <c r="K9120" s="4"/>
    </row>
    <row r="9121" spans="1:11" ht="15">
      <c r="A9121">
        <v>9062</v>
      </c>
      <c r="B9121" s="1287">
        <f>'CARES CRRSA ARP 28-35'!F112</f>
        <v>0</v>
      </c>
      <c r="D9121" s="4" t="s">
        <v>1803</v>
      </c>
      <c r="F9121" s="4"/>
      <c r="G9121" s="1" t="b">
        <f t="shared" ca="1" si="151"/>
        <v>1</v>
      </c>
      <c r="H9121" s="1505" cm="1">
        <f t="array" aca="1" ref="H9121" ca="1">IF(I9121&lt;&gt;"",INDIRECT("'"&amp;I9121&amp;"'!"&amp;J9121),"")</f>
        <v>0</v>
      </c>
      <c r="I9121" s="1510" t="s">
        <v>7556</v>
      </c>
      <c r="J9121" s="1506" t="s">
        <v>7627</v>
      </c>
      <c r="K9121" s="4"/>
    </row>
    <row r="9122" spans="1:11" ht="15">
      <c r="A9122">
        <v>9063</v>
      </c>
      <c r="B9122" s="1287">
        <f>'CARES CRRSA ARP 28-35'!G112</f>
        <v>0</v>
      </c>
      <c r="D9122" s="4" t="s">
        <v>1803</v>
      </c>
      <c r="F9122" s="4"/>
      <c r="G9122" s="1" t="b">
        <f t="shared" ca="1" si="151"/>
        <v>1</v>
      </c>
      <c r="H9122" s="1505" cm="1">
        <f t="array" aca="1" ref="H9122" ca="1">IF(I9122&lt;&gt;"",INDIRECT("'"&amp;I9122&amp;"'!"&amp;J9122),"")</f>
        <v>0</v>
      </c>
      <c r="I9122" s="1510" t="s">
        <v>7556</v>
      </c>
      <c r="J9122" s="1506" t="s">
        <v>7628</v>
      </c>
      <c r="K9122" s="4"/>
    </row>
    <row r="9123" spans="1:11" ht="15">
      <c r="A9123">
        <v>9064</v>
      </c>
      <c r="B9123" s="1287">
        <f>'CARES CRRSA ARP 28-35'!H112</f>
        <v>0</v>
      </c>
      <c r="D9123" s="4" t="s">
        <v>1803</v>
      </c>
      <c r="F9123" s="4"/>
      <c r="G9123" s="1" t="b">
        <f t="shared" ca="1" si="151"/>
        <v>1</v>
      </c>
      <c r="H9123" s="1505" cm="1">
        <f t="array" aca="1" ref="H9123" ca="1">IF(I9123&lt;&gt;"",INDIRECT("'"&amp;I9123&amp;"'!"&amp;J9123),"")</f>
        <v>0</v>
      </c>
      <c r="I9123" s="1510" t="s">
        <v>7556</v>
      </c>
      <c r="J9123" s="1506" t="s">
        <v>5218</v>
      </c>
      <c r="K9123" s="4"/>
    </row>
    <row r="9124" spans="1:11" ht="15">
      <c r="A9124">
        <v>9065</v>
      </c>
      <c r="B9124" s="1287">
        <f>'CARES CRRSA ARP 28-35'!I112</f>
        <v>0</v>
      </c>
      <c r="D9124" s="4" t="s">
        <v>1803</v>
      </c>
      <c r="F9124" s="4"/>
      <c r="G9124" s="1" t="b">
        <f t="shared" ca="1" si="151"/>
        <v>1</v>
      </c>
      <c r="H9124" s="1505" cm="1">
        <f t="array" aca="1" ref="H9124" ca="1">IF(I9124&lt;&gt;"",INDIRECT("'"&amp;I9124&amp;"'!"&amp;J9124),"")</f>
        <v>0</v>
      </c>
      <c r="I9124" s="1510" t="s">
        <v>7556</v>
      </c>
      <c r="J9124" s="1506" t="s">
        <v>7629</v>
      </c>
      <c r="K9124" s="4"/>
    </row>
    <row r="9125" spans="1:11" ht="15">
      <c r="A9125">
        <v>9066</v>
      </c>
      <c r="B9125" s="1287">
        <f>'CARES CRRSA ARP 28-35'!J112</f>
        <v>0</v>
      </c>
      <c r="D9125" s="4" t="s">
        <v>1803</v>
      </c>
      <c r="F9125" s="4"/>
      <c r="G9125" s="1" t="b">
        <f t="shared" ca="1" si="151"/>
        <v>1</v>
      </c>
      <c r="H9125" s="1505" cm="1">
        <f t="array" aca="1" ref="H9125" ca="1">IF(I9125&lt;&gt;"",INDIRECT("'"&amp;I9125&amp;"'!"&amp;J9125),"")</f>
        <v>0</v>
      </c>
      <c r="I9125" s="1510" t="s">
        <v>7556</v>
      </c>
      <c r="J9125" s="1506" t="s">
        <v>7630</v>
      </c>
      <c r="K9125" s="4"/>
    </row>
    <row r="9126" spans="1:11" ht="15">
      <c r="A9126">
        <v>9067</v>
      </c>
      <c r="B9126" s="1287">
        <f>'CARES CRRSA ARP 28-35'!L112</f>
        <v>0</v>
      </c>
      <c r="D9126" s="4" t="s">
        <v>1803</v>
      </c>
      <c r="F9126" s="4"/>
      <c r="G9126" s="1" t="b">
        <f t="shared" ca="1" si="151"/>
        <v>1</v>
      </c>
      <c r="H9126" s="1505" cm="1">
        <f t="array" aca="1" ref="H9126" ca="1">IF(I9126&lt;&gt;"",INDIRECT("'"&amp;I9126&amp;"'!"&amp;J9126),"")</f>
        <v>0</v>
      </c>
      <c r="I9126" s="1510" t="s">
        <v>7556</v>
      </c>
      <c r="J9126" s="1506" t="s">
        <v>7631</v>
      </c>
      <c r="K9126" s="4"/>
    </row>
    <row r="9127" spans="1:11" ht="15">
      <c r="A9127">
        <v>9068</v>
      </c>
      <c r="B9127" s="1287">
        <f>'CARES CRRSA ARP 28-35'!D113</f>
        <v>0</v>
      </c>
      <c r="D9127" s="4" t="s">
        <v>1803</v>
      </c>
      <c r="F9127" s="4"/>
      <c r="G9127" s="1" t="b">
        <f t="shared" ca="1" si="151"/>
        <v>1</v>
      </c>
      <c r="H9127" s="1505" cm="1">
        <f t="array" aca="1" ref="H9127" ca="1">IF(I9127&lt;&gt;"",INDIRECT("'"&amp;I9127&amp;"'!"&amp;J9127),"")</f>
        <v>0</v>
      </c>
      <c r="I9127" s="1510" t="s">
        <v>7556</v>
      </c>
      <c r="J9127" s="1506" t="s">
        <v>6974</v>
      </c>
      <c r="K9127" s="4"/>
    </row>
    <row r="9128" spans="1:11" ht="15">
      <c r="A9128">
        <v>9069</v>
      </c>
      <c r="B9128" s="1287">
        <f>'CARES CRRSA ARP 28-35'!E113</f>
        <v>0</v>
      </c>
      <c r="D9128" s="4" t="s">
        <v>1803</v>
      </c>
      <c r="F9128" s="4"/>
      <c r="G9128" s="1" t="b">
        <f t="shared" ca="1" si="151"/>
        <v>1</v>
      </c>
      <c r="H9128" s="1505" cm="1">
        <f t="array" aca="1" ref="H9128" ca="1">IF(I9128&lt;&gt;"",INDIRECT("'"&amp;I9128&amp;"'!"&amp;J9128),"")</f>
        <v>0</v>
      </c>
      <c r="I9128" s="1510" t="s">
        <v>7556</v>
      </c>
      <c r="J9128" s="1506" t="s">
        <v>6980</v>
      </c>
      <c r="K9128" s="4"/>
    </row>
    <row r="9129" spans="1:11" ht="15">
      <c r="A9129">
        <v>9070</v>
      </c>
      <c r="B9129" s="1287">
        <f>'CARES CRRSA ARP 28-35'!F113</f>
        <v>0</v>
      </c>
      <c r="D9129" s="4" t="s">
        <v>1803</v>
      </c>
      <c r="F9129" s="4"/>
      <c r="G9129" s="1" t="b">
        <f t="shared" ca="1" si="151"/>
        <v>1</v>
      </c>
      <c r="H9129" s="1505" cm="1">
        <f t="array" aca="1" ref="H9129" ca="1">IF(I9129&lt;&gt;"",INDIRECT("'"&amp;I9129&amp;"'!"&amp;J9129),"")</f>
        <v>0</v>
      </c>
      <c r="I9129" s="1510" t="s">
        <v>7556</v>
      </c>
      <c r="J9129" s="1506" t="s">
        <v>6986</v>
      </c>
      <c r="K9129" s="4"/>
    </row>
    <row r="9130" spans="1:11" ht="15">
      <c r="A9130">
        <v>9071</v>
      </c>
      <c r="B9130" s="1287">
        <f>'CARES CRRSA ARP 28-35'!G113</f>
        <v>0</v>
      </c>
      <c r="D9130" s="4" t="s">
        <v>1803</v>
      </c>
      <c r="F9130" s="4"/>
      <c r="G9130" s="1" t="b">
        <f t="shared" ca="1" si="151"/>
        <v>1</v>
      </c>
      <c r="H9130" s="1505" cm="1">
        <f t="array" aca="1" ref="H9130" ca="1">IF(I9130&lt;&gt;"",INDIRECT("'"&amp;I9130&amp;"'!"&amp;J9130),"")</f>
        <v>0</v>
      </c>
      <c r="I9130" s="1510" t="s">
        <v>7556</v>
      </c>
      <c r="J9130" s="1506" t="s">
        <v>6995</v>
      </c>
      <c r="K9130" s="4"/>
    </row>
    <row r="9131" spans="1:11" ht="15">
      <c r="A9131">
        <v>9072</v>
      </c>
      <c r="B9131" s="1287">
        <f>'CARES CRRSA ARP 28-35'!H113</f>
        <v>0</v>
      </c>
      <c r="D9131" s="4" t="s">
        <v>1803</v>
      </c>
      <c r="F9131" s="4"/>
      <c r="G9131" s="1" t="b">
        <f t="shared" ca="1" si="151"/>
        <v>1</v>
      </c>
      <c r="H9131" s="1505" cm="1">
        <f t="array" aca="1" ref="H9131" ca="1">IF(I9131&lt;&gt;"",INDIRECT("'"&amp;I9131&amp;"'!"&amp;J9131),"")</f>
        <v>0</v>
      </c>
      <c r="I9131" s="1510" t="s">
        <v>7556</v>
      </c>
      <c r="J9131" s="1506" t="s">
        <v>6708</v>
      </c>
      <c r="K9131" s="4"/>
    </row>
    <row r="9132" spans="1:11" ht="15">
      <c r="A9132">
        <v>9073</v>
      </c>
      <c r="B9132" s="1287">
        <f>'CARES CRRSA ARP 28-35'!I113</f>
        <v>0</v>
      </c>
      <c r="D9132" s="4" t="s">
        <v>1803</v>
      </c>
      <c r="F9132" s="4"/>
      <c r="G9132" s="1" t="b">
        <f t="shared" ca="1" si="151"/>
        <v>1</v>
      </c>
      <c r="H9132" s="1505" cm="1">
        <f t="array" aca="1" ref="H9132" ca="1">IF(I9132&lt;&gt;"",INDIRECT("'"&amp;I9132&amp;"'!"&amp;J9132),"")</f>
        <v>0</v>
      </c>
      <c r="I9132" s="1510" t="s">
        <v>7556</v>
      </c>
      <c r="J9132" s="1506" t="s">
        <v>7002</v>
      </c>
      <c r="K9132" s="4"/>
    </row>
    <row r="9133" spans="1:11" ht="15">
      <c r="A9133">
        <v>9074</v>
      </c>
      <c r="B9133" s="1287">
        <f>'CARES CRRSA ARP 28-35'!J113</f>
        <v>0</v>
      </c>
      <c r="D9133" s="4" t="s">
        <v>1803</v>
      </c>
      <c r="F9133" s="4"/>
      <c r="G9133" s="1" t="b">
        <f t="shared" ca="1" si="151"/>
        <v>1</v>
      </c>
      <c r="H9133" s="1505" cm="1">
        <f t="array" aca="1" ref="H9133" ca="1">IF(I9133&lt;&gt;"",INDIRECT("'"&amp;I9133&amp;"'!"&amp;J9133),"")</f>
        <v>0</v>
      </c>
      <c r="I9133" s="1510" t="s">
        <v>7556</v>
      </c>
      <c r="J9133" s="1506" t="s">
        <v>7013</v>
      </c>
      <c r="K9133" s="4"/>
    </row>
    <row r="9134" spans="1:11" ht="15">
      <c r="A9134">
        <v>9075</v>
      </c>
      <c r="B9134" s="1287">
        <f>'CARES CRRSA ARP 28-35'!L113</f>
        <v>0</v>
      </c>
      <c r="D9134" s="4" t="s">
        <v>1803</v>
      </c>
      <c r="F9134" s="4"/>
      <c r="G9134" s="1" t="b">
        <f t="shared" ca="1" si="151"/>
        <v>1</v>
      </c>
      <c r="H9134" s="1505" cm="1">
        <f t="array" aca="1" ref="H9134" ca="1">IF(I9134&lt;&gt;"",INDIRECT("'"&amp;I9134&amp;"'!"&amp;J9134),"")</f>
        <v>0</v>
      </c>
      <c r="I9134" s="1510" t="s">
        <v>7556</v>
      </c>
      <c r="J9134" s="1506" t="s">
        <v>7632</v>
      </c>
      <c r="K9134" s="4"/>
    </row>
    <row r="9135" spans="1:11" ht="15">
      <c r="A9135">
        <v>9076</v>
      </c>
      <c r="B9135" s="1287">
        <f>'CARES CRRSA ARP 28-35'!D114</f>
        <v>0</v>
      </c>
      <c r="D9135" s="4" t="s">
        <v>1803</v>
      </c>
      <c r="F9135" s="4"/>
      <c r="G9135" s="1" t="b">
        <f t="shared" ca="1" si="151"/>
        <v>1</v>
      </c>
      <c r="H9135" s="1505" cm="1">
        <f t="array" aca="1" ref="H9135" ca="1">IF(I9135&lt;&gt;"",INDIRECT("'"&amp;I9135&amp;"'!"&amp;J9135),"")</f>
        <v>0</v>
      </c>
      <c r="I9135" s="1510" t="s">
        <v>7556</v>
      </c>
      <c r="J9135" s="1506" t="s">
        <v>6138</v>
      </c>
      <c r="K9135" s="4"/>
    </row>
    <row r="9136" spans="1:11" ht="15">
      <c r="A9136">
        <v>9077</v>
      </c>
      <c r="B9136" s="1287">
        <f>'CARES CRRSA ARP 28-35'!E114</f>
        <v>0</v>
      </c>
      <c r="D9136" s="4" t="s">
        <v>1803</v>
      </c>
      <c r="F9136" s="4"/>
      <c r="G9136" s="1" t="b">
        <f t="shared" ca="1" si="151"/>
        <v>1</v>
      </c>
      <c r="H9136" s="1505" cm="1">
        <f t="array" aca="1" ref="H9136" ca="1">IF(I9136&lt;&gt;"",INDIRECT("'"&amp;I9136&amp;"'!"&amp;J9136),"")</f>
        <v>0</v>
      </c>
      <c r="I9136" s="1510" t="s">
        <v>7556</v>
      </c>
      <c r="J9136" s="1506" t="s">
        <v>7633</v>
      </c>
      <c r="K9136" s="4"/>
    </row>
    <row r="9137" spans="1:11" ht="15">
      <c r="A9137">
        <v>9078</v>
      </c>
      <c r="B9137" s="1287">
        <f>'CARES CRRSA ARP 28-35'!F114</f>
        <v>0</v>
      </c>
      <c r="D9137" s="4" t="s">
        <v>1803</v>
      </c>
      <c r="F9137" s="4"/>
      <c r="G9137" s="1" t="b">
        <f t="shared" ca="1" si="151"/>
        <v>1</v>
      </c>
      <c r="H9137" s="1505" cm="1">
        <f t="array" aca="1" ref="H9137" ca="1">IF(I9137&lt;&gt;"",INDIRECT("'"&amp;I9137&amp;"'!"&amp;J9137),"")</f>
        <v>0</v>
      </c>
      <c r="I9137" s="1510" t="s">
        <v>7556</v>
      </c>
      <c r="J9137" s="1506" t="s">
        <v>6191</v>
      </c>
      <c r="K9137" s="4"/>
    </row>
    <row r="9138" spans="1:11" ht="15">
      <c r="A9138">
        <v>9079</v>
      </c>
      <c r="B9138" s="1287">
        <f>'CARES CRRSA ARP 28-35'!G114</f>
        <v>0</v>
      </c>
      <c r="D9138" s="4" t="s">
        <v>1803</v>
      </c>
      <c r="F9138" s="4"/>
      <c r="G9138" s="1" t="b">
        <f t="shared" ca="1" si="151"/>
        <v>1</v>
      </c>
      <c r="H9138" s="1505" cm="1">
        <f t="array" aca="1" ref="H9138" ca="1">IF(I9138&lt;&gt;"",INDIRECT("'"&amp;I9138&amp;"'!"&amp;J9138),"")</f>
        <v>0</v>
      </c>
      <c r="I9138" s="1510" t="s">
        <v>7556</v>
      </c>
      <c r="J9138" s="1506" t="s">
        <v>6227</v>
      </c>
      <c r="K9138" s="4"/>
    </row>
    <row r="9139" spans="1:11" ht="15">
      <c r="A9139">
        <v>9080</v>
      </c>
      <c r="B9139" s="1287">
        <f>'CARES CRRSA ARP 28-35'!H114</f>
        <v>0</v>
      </c>
      <c r="D9139" s="4" t="s">
        <v>1803</v>
      </c>
      <c r="F9139" s="4"/>
      <c r="G9139" s="1" t="b">
        <f t="shared" ca="1" si="151"/>
        <v>1</v>
      </c>
      <c r="H9139" s="1505" cm="1">
        <f t="array" aca="1" ref="H9139" ca="1">IF(I9139&lt;&gt;"",INDIRECT("'"&amp;I9139&amp;"'!"&amp;J9139),"")</f>
        <v>0</v>
      </c>
      <c r="I9139" s="1510" t="s">
        <v>7556</v>
      </c>
      <c r="J9139" s="1506" t="s">
        <v>6710</v>
      </c>
      <c r="K9139" s="4"/>
    </row>
    <row r="9140" spans="1:11" ht="15">
      <c r="A9140">
        <v>9081</v>
      </c>
      <c r="B9140" s="1287">
        <f>'CARES CRRSA ARP 28-35'!I114</f>
        <v>0</v>
      </c>
      <c r="D9140" s="4" t="s">
        <v>1803</v>
      </c>
      <c r="F9140" s="4"/>
      <c r="G9140" s="1" t="b">
        <f t="shared" ca="1" si="151"/>
        <v>1</v>
      </c>
      <c r="H9140" s="1505" cm="1">
        <f t="array" aca="1" ref="H9140" ca="1">IF(I9140&lt;&gt;"",INDIRECT("'"&amp;I9140&amp;"'!"&amp;J9140),"")</f>
        <v>0</v>
      </c>
      <c r="I9140" s="1510" t="s">
        <v>7556</v>
      </c>
      <c r="J9140" s="1506" t="s">
        <v>7634</v>
      </c>
      <c r="K9140" s="4"/>
    </row>
    <row r="9141" spans="1:11" ht="15">
      <c r="A9141">
        <v>9082</v>
      </c>
      <c r="B9141" s="1287">
        <f>'CARES CRRSA ARP 28-35'!J114</f>
        <v>0</v>
      </c>
      <c r="D9141" s="4" t="s">
        <v>1803</v>
      </c>
      <c r="F9141" s="4"/>
      <c r="G9141" s="1" t="b">
        <f t="shared" ca="1" si="151"/>
        <v>1</v>
      </c>
      <c r="H9141" s="1505" cm="1">
        <f t="array" aca="1" ref="H9141" ca="1">IF(I9141&lt;&gt;"",INDIRECT("'"&amp;I9141&amp;"'!"&amp;J9141),"")</f>
        <v>0</v>
      </c>
      <c r="I9141" s="1510" t="s">
        <v>7556</v>
      </c>
      <c r="J9141" s="1506" t="s">
        <v>7635</v>
      </c>
      <c r="K9141" s="4"/>
    </row>
    <row r="9142" spans="1:11" ht="15">
      <c r="A9142">
        <v>9083</v>
      </c>
      <c r="B9142" s="1287">
        <f>'CARES CRRSA ARP 28-35'!L114</f>
        <v>0</v>
      </c>
      <c r="D9142" s="4" t="s">
        <v>1803</v>
      </c>
      <c r="F9142" s="4"/>
      <c r="G9142" s="1" t="b">
        <f t="shared" ca="1" si="151"/>
        <v>1</v>
      </c>
      <c r="H9142" s="1505" cm="1">
        <f t="array" aca="1" ref="H9142" ca="1">IF(I9142&lt;&gt;"",INDIRECT("'"&amp;I9142&amp;"'!"&amp;J9142),"")</f>
        <v>0</v>
      </c>
      <c r="I9142" s="1510" t="s">
        <v>7556</v>
      </c>
      <c r="J9142" s="1506" t="s">
        <v>7636</v>
      </c>
      <c r="K9142" s="4"/>
    </row>
    <row r="9143" spans="1:11" ht="15">
      <c r="A9143">
        <v>9084</v>
      </c>
      <c r="B9143" s="1287">
        <f>'CARES CRRSA ARP 28-35'!F117</f>
        <v>0</v>
      </c>
      <c r="D9143" s="4" t="s">
        <v>1803</v>
      </c>
      <c r="F9143" s="4"/>
      <c r="G9143" s="1" t="b">
        <f t="shared" ca="1" si="151"/>
        <v>1</v>
      </c>
      <c r="H9143" s="1505" cm="1">
        <f t="array" aca="1" ref="H9143" ca="1">IF(I9143&lt;&gt;"",INDIRECT("'"&amp;I9143&amp;"'!"&amp;J9143),"")</f>
        <v>0</v>
      </c>
      <c r="I9143" s="1510" t="s">
        <v>7556</v>
      </c>
      <c r="J9143" s="1506" t="s">
        <v>6193</v>
      </c>
      <c r="K9143" s="4"/>
    </row>
    <row r="9144" spans="1:11" ht="15">
      <c r="A9144">
        <v>9085</v>
      </c>
      <c r="B9144" s="1287">
        <f>'CARES CRRSA ARP 28-35'!G117</f>
        <v>0</v>
      </c>
      <c r="D9144" s="4" t="s">
        <v>1803</v>
      </c>
      <c r="F9144" s="4"/>
      <c r="G9144" s="1" t="b">
        <f t="shared" ca="1" si="151"/>
        <v>1</v>
      </c>
      <c r="H9144" s="1505" cm="1">
        <f t="array" aca="1" ref="H9144" ca="1">IF(I9144&lt;&gt;"",INDIRECT("'"&amp;I9144&amp;"'!"&amp;J9144),"")</f>
        <v>0</v>
      </c>
      <c r="I9144" s="1510" t="s">
        <v>7556</v>
      </c>
      <c r="J9144" s="1506" t="s">
        <v>6229</v>
      </c>
      <c r="K9144" s="4"/>
    </row>
    <row r="9145" spans="1:11" ht="15">
      <c r="A9145">
        <v>9086</v>
      </c>
      <c r="B9145" s="1287">
        <f>'CARES CRRSA ARP 28-35'!H117</f>
        <v>0</v>
      </c>
      <c r="D9145" s="4" t="s">
        <v>1803</v>
      </c>
      <c r="F9145" s="4"/>
      <c r="G9145" s="1" t="b">
        <f t="shared" ca="1" si="151"/>
        <v>1</v>
      </c>
      <c r="H9145" s="1505" cm="1">
        <f t="array" aca="1" ref="H9145" ca="1">IF(I9145&lt;&gt;"",INDIRECT("'"&amp;I9145&amp;"'!"&amp;J9145),"")</f>
        <v>0</v>
      </c>
      <c r="I9145" s="1510" t="s">
        <v>7556</v>
      </c>
      <c r="J9145" s="1506" t="s">
        <v>6997</v>
      </c>
      <c r="K9145" s="4"/>
    </row>
    <row r="9146" spans="1:11" ht="15">
      <c r="A9146">
        <v>9087</v>
      </c>
      <c r="B9146" s="1287">
        <f>'CARES CRRSA ARP 28-35'!J117</f>
        <v>0</v>
      </c>
      <c r="D9146" s="4" t="s">
        <v>1803</v>
      </c>
      <c r="F9146" s="4"/>
      <c r="G9146" s="1" t="b">
        <f t="shared" ca="1" si="151"/>
        <v>1</v>
      </c>
      <c r="H9146" s="1505" cm="1">
        <f t="array" aca="1" ref="H9146" ca="1">IF(I9146&lt;&gt;"",INDIRECT("'"&amp;I9146&amp;"'!"&amp;J9146),"")</f>
        <v>0</v>
      </c>
      <c r="I9146" s="1510" t="s">
        <v>7556</v>
      </c>
      <c r="J9146" s="1506" t="s">
        <v>7015</v>
      </c>
      <c r="K9146" s="4"/>
    </row>
    <row r="9147" spans="1:11" ht="15">
      <c r="A9147">
        <v>9088</v>
      </c>
      <c r="B9147" s="1287">
        <f>'CARES CRRSA ARP 28-35'!L117</f>
        <v>0</v>
      </c>
      <c r="D9147" s="4" t="s">
        <v>1803</v>
      </c>
      <c r="F9147" s="4"/>
      <c r="G9147" s="1" t="b">
        <f t="shared" ca="1" si="151"/>
        <v>1</v>
      </c>
      <c r="H9147" s="1505" cm="1">
        <f t="array" aca="1" ref="H9147" ca="1">IF(I9147&lt;&gt;"",INDIRECT("'"&amp;I9147&amp;"'!"&amp;J9147),"")</f>
        <v>0</v>
      </c>
      <c r="I9147" s="1510" t="s">
        <v>7556</v>
      </c>
      <c r="J9147" s="1506" t="s">
        <v>7031</v>
      </c>
      <c r="K9147" s="4"/>
    </row>
    <row r="9148" spans="1:11" ht="15">
      <c r="A9148">
        <v>9089</v>
      </c>
      <c r="B9148" s="1287">
        <f>'CARES CRRSA ARP 28-35'!F118</f>
        <v>0</v>
      </c>
      <c r="D9148" s="4" t="s">
        <v>1803</v>
      </c>
      <c r="F9148" s="4"/>
      <c r="G9148" s="1" t="b">
        <f t="shared" ca="1" si="151"/>
        <v>1</v>
      </c>
      <c r="H9148" s="1505" cm="1">
        <f t="array" aca="1" ref="H9148" ca="1">IF(I9148&lt;&gt;"",INDIRECT("'"&amp;I9148&amp;"'!"&amp;J9148),"")</f>
        <v>0</v>
      </c>
      <c r="I9148" s="1510" t="s">
        <v>7556</v>
      </c>
      <c r="J9148" s="1506" t="s">
        <v>7637</v>
      </c>
      <c r="K9148" s="4"/>
    </row>
    <row r="9149" spans="1:11" ht="15">
      <c r="A9149">
        <v>9090</v>
      </c>
      <c r="B9149" s="1287">
        <f>'CARES CRRSA ARP 28-35'!G118</f>
        <v>0</v>
      </c>
      <c r="D9149" s="4" t="s">
        <v>1803</v>
      </c>
      <c r="F9149" s="4"/>
      <c r="G9149" s="1" t="b">
        <f t="shared" ca="1" si="151"/>
        <v>1</v>
      </c>
      <c r="H9149" s="1505" cm="1">
        <f t="array" aca="1" ref="H9149" ca="1">IF(I9149&lt;&gt;"",INDIRECT("'"&amp;I9149&amp;"'!"&amp;J9149),"")</f>
        <v>0</v>
      </c>
      <c r="I9149" s="1510" t="s">
        <v>7556</v>
      </c>
      <c r="J9149" s="1506" t="s">
        <v>7638</v>
      </c>
      <c r="K9149" s="4"/>
    </row>
    <row r="9150" spans="1:11" ht="15">
      <c r="A9150">
        <v>9091</v>
      </c>
      <c r="B9150" s="1287">
        <f>'CARES CRRSA ARP 28-35'!H118</f>
        <v>0</v>
      </c>
      <c r="D9150" s="4" t="s">
        <v>1803</v>
      </c>
      <c r="F9150" s="4"/>
      <c r="G9150" s="1" t="b">
        <f t="shared" ca="1" si="151"/>
        <v>1</v>
      </c>
      <c r="H9150" s="1505" cm="1">
        <f t="array" aca="1" ref="H9150" ca="1">IF(I9150&lt;&gt;"",INDIRECT("'"&amp;I9150&amp;"'!"&amp;J9150),"")</f>
        <v>0</v>
      </c>
      <c r="I9150" s="1510" t="s">
        <v>7556</v>
      </c>
      <c r="J9150" s="1506" t="s">
        <v>7639</v>
      </c>
      <c r="K9150" s="4"/>
    </row>
    <row r="9151" spans="1:11" ht="15">
      <c r="A9151">
        <v>9092</v>
      </c>
      <c r="B9151" s="1287">
        <f>'CARES CRRSA ARP 28-35'!J118</f>
        <v>0</v>
      </c>
      <c r="D9151" s="4" t="s">
        <v>1803</v>
      </c>
      <c r="F9151" s="4"/>
      <c r="G9151" s="1" t="b">
        <f t="shared" ca="1" si="151"/>
        <v>1</v>
      </c>
      <c r="H9151" s="1505" cm="1">
        <f t="array" aca="1" ref="H9151" ca="1">IF(I9151&lt;&gt;"",INDIRECT("'"&amp;I9151&amp;"'!"&amp;J9151),"")</f>
        <v>0</v>
      </c>
      <c r="I9151" s="1510" t="s">
        <v>7556</v>
      </c>
      <c r="J9151" s="1506" t="s">
        <v>7640</v>
      </c>
      <c r="K9151" s="4"/>
    </row>
    <row r="9152" spans="1:11" ht="15">
      <c r="A9152">
        <v>9093</v>
      </c>
      <c r="B9152" s="1287">
        <f>'CARES CRRSA ARP 28-35'!L118</f>
        <v>0</v>
      </c>
      <c r="D9152" s="4" t="s">
        <v>1803</v>
      </c>
      <c r="F9152" s="4"/>
      <c r="G9152" s="1" t="b">
        <f t="shared" ca="1" si="151"/>
        <v>1</v>
      </c>
      <c r="H9152" s="1505" cm="1">
        <f t="array" aca="1" ref="H9152" ca="1">IF(I9152&lt;&gt;"",INDIRECT("'"&amp;I9152&amp;"'!"&amp;J9152),"")</f>
        <v>0</v>
      </c>
      <c r="I9152" s="1510" t="s">
        <v>7556</v>
      </c>
      <c r="J9152" s="1506" t="s">
        <v>7641</v>
      </c>
      <c r="K9152" s="4"/>
    </row>
    <row r="9153" spans="1:11" ht="15">
      <c r="A9153">
        <v>9094</v>
      </c>
      <c r="B9153" s="1287">
        <f>'CARES CRRSA ARP 28-35'!F119</f>
        <v>0</v>
      </c>
      <c r="D9153" s="4" t="s">
        <v>1803</v>
      </c>
      <c r="F9153" s="4"/>
      <c r="G9153" s="1" t="b">
        <f t="shared" ca="1" si="151"/>
        <v>1</v>
      </c>
      <c r="H9153" s="1505" cm="1">
        <f t="array" aca="1" ref="H9153" ca="1">IF(I9153&lt;&gt;"",INDIRECT("'"&amp;I9153&amp;"'!"&amp;J9153),"")</f>
        <v>0</v>
      </c>
      <c r="I9153" s="1510" t="s">
        <v>7556</v>
      </c>
      <c r="J9153" s="1506" t="s">
        <v>7642</v>
      </c>
      <c r="K9153" s="4"/>
    </row>
    <row r="9154" spans="1:11" ht="15">
      <c r="A9154">
        <v>9095</v>
      </c>
      <c r="B9154" s="1287">
        <f>'CARES CRRSA ARP 28-35'!G119</f>
        <v>0</v>
      </c>
      <c r="D9154" s="4" t="s">
        <v>1803</v>
      </c>
      <c r="F9154" s="4"/>
      <c r="G9154" s="1" t="b">
        <f t="shared" ca="1" si="151"/>
        <v>1</v>
      </c>
      <c r="H9154" s="1505" cm="1">
        <f t="array" aca="1" ref="H9154" ca="1">IF(I9154&lt;&gt;"",INDIRECT("'"&amp;I9154&amp;"'!"&amp;J9154),"")</f>
        <v>0</v>
      </c>
      <c r="I9154" s="1510" t="s">
        <v>7556</v>
      </c>
      <c r="J9154" s="1506" t="s">
        <v>7643</v>
      </c>
      <c r="K9154" s="4"/>
    </row>
    <row r="9155" spans="1:11" ht="15">
      <c r="A9155">
        <v>9096</v>
      </c>
      <c r="B9155" s="1287">
        <f>'CARES CRRSA ARP 28-35'!H119</f>
        <v>0</v>
      </c>
      <c r="D9155" s="4" t="s">
        <v>1803</v>
      </c>
      <c r="F9155" s="4"/>
      <c r="G9155" s="1" t="b">
        <f t="shared" ca="1" si="151"/>
        <v>1</v>
      </c>
      <c r="H9155" s="1505" cm="1">
        <f t="array" aca="1" ref="H9155" ca="1">IF(I9155&lt;&gt;"",INDIRECT("'"&amp;I9155&amp;"'!"&amp;J9155),"")</f>
        <v>0</v>
      </c>
      <c r="I9155" s="1510" t="s">
        <v>7556</v>
      </c>
      <c r="J9155" s="1506" t="s">
        <v>7644</v>
      </c>
      <c r="K9155" s="4"/>
    </row>
    <row r="9156" spans="1:11" ht="15">
      <c r="A9156">
        <v>9097</v>
      </c>
      <c r="B9156" s="1287">
        <f>'CARES CRRSA ARP 28-35'!J119</f>
        <v>0</v>
      </c>
      <c r="D9156" s="4" t="s">
        <v>1803</v>
      </c>
      <c r="F9156" s="4"/>
      <c r="G9156" s="1" t="b">
        <f t="shared" ca="1" si="151"/>
        <v>1</v>
      </c>
      <c r="H9156" s="1505" cm="1">
        <f t="array" aca="1" ref="H9156" ca="1">IF(I9156&lt;&gt;"",INDIRECT("'"&amp;I9156&amp;"'!"&amp;J9156),"")</f>
        <v>0</v>
      </c>
      <c r="I9156" s="1510" t="s">
        <v>7556</v>
      </c>
      <c r="J9156" s="1506" t="s">
        <v>7645</v>
      </c>
      <c r="K9156" s="4"/>
    </row>
    <row r="9157" spans="1:11" ht="15">
      <c r="A9157">
        <v>9098</v>
      </c>
      <c r="B9157" s="1287">
        <f>'CARES CRRSA ARP 28-35'!L119</f>
        <v>0</v>
      </c>
      <c r="D9157" s="4" t="s">
        <v>1803</v>
      </c>
      <c r="F9157" s="4"/>
      <c r="G9157" s="1" t="b">
        <f t="shared" ca="1" si="151"/>
        <v>1</v>
      </c>
      <c r="H9157" s="1505" cm="1">
        <f t="array" aca="1" ref="H9157" ca="1">IF(I9157&lt;&gt;"",INDIRECT("'"&amp;I9157&amp;"'!"&amp;J9157),"")</f>
        <v>0</v>
      </c>
      <c r="I9157" s="1510" t="s">
        <v>7556</v>
      </c>
      <c r="J9157" s="1506" t="s">
        <v>7646</v>
      </c>
      <c r="K9157" s="4"/>
    </row>
    <row r="9158" spans="1:11" ht="15">
      <c r="A9158">
        <v>9099</v>
      </c>
      <c r="B9158" s="1287">
        <f>'CARES CRRSA ARP 28-35'!D126</f>
        <v>4460929</v>
      </c>
      <c r="D9158" s="4" t="s">
        <v>1803</v>
      </c>
      <c r="F9158" s="4"/>
      <c r="G9158" s="1" t="b">
        <f t="shared" ca="1" si="151"/>
        <v>1</v>
      </c>
      <c r="H9158" s="1505" cm="1">
        <f t="array" aca="1" ref="H9158" ca="1">IF(I9158&lt;&gt;"",INDIRECT("'"&amp;I9158&amp;"'!"&amp;J9158),"")</f>
        <v>4460929</v>
      </c>
      <c r="I9158" s="1510" t="s">
        <v>7556</v>
      </c>
      <c r="J9158" s="1506" t="s">
        <v>5275</v>
      </c>
      <c r="K9158" s="4"/>
    </row>
    <row r="9159" spans="1:11" ht="15">
      <c r="A9159">
        <v>9100</v>
      </c>
      <c r="B9159" s="1287">
        <f>'CARES CRRSA ARP 28-35'!E126</f>
        <v>1440085</v>
      </c>
      <c r="D9159" s="4" t="s">
        <v>1803</v>
      </c>
      <c r="F9159" s="4"/>
      <c r="G9159" s="1" t="b">
        <f t="shared" ca="1" si="151"/>
        <v>1</v>
      </c>
      <c r="H9159" s="1505" cm="1">
        <f t="array" aca="1" ref="H9159" ca="1">IF(I9159&lt;&gt;"",INDIRECT("'"&amp;I9159&amp;"'!"&amp;J9159),"")</f>
        <v>1440085</v>
      </c>
      <c r="I9159" s="1510" t="s">
        <v>7556</v>
      </c>
      <c r="J9159" s="1506" t="s">
        <v>5282</v>
      </c>
      <c r="K9159" s="4"/>
    </row>
    <row r="9160" spans="1:11" ht="15">
      <c r="A9160">
        <v>9101</v>
      </c>
      <c r="B9160" s="1287">
        <f>'CARES CRRSA ARP 28-35'!F126</f>
        <v>5588108</v>
      </c>
      <c r="D9160" s="4" t="s">
        <v>1803</v>
      </c>
      <c r="F9160" s="4"/>
      <c r="G9160" s="1" t="b">
        <f t="shared" ca="1" si="151"/>
        <v>1</v>
      </c>
      <c r="H9160" s="1505" cm="1">
        <f t="array" aca="1" ref="H9160" ca="1">IF(I9160&lt;&gt;"",INDIRECT("'"&amp;I9160&amp;"'!"&amp;J9160),"")</f>
        <v>5588108</v>
      </c>
      <c r="I9160" s="1510" t="s">
        <v>7556</v>
      </c>
      <c r="J9160" s="1506" t="s">
        <v>5289</v>
      </c>
      <c r="K9160" s="4"/>
    </row>
    <row r="9161" spans="1:11" ht="15">
      <c r="A9161">
        <v>9102</v>
      </c>
      <c r="B9161" s="1287">
        <f>'CARES CRRSA ARP 28-35'!G126</f>
        <v>2101541</v>
      </c>
      <c r="D9161" s="4" t="s">
        <v>1803</v>
      </c>
      <c r="F9161" s="4"/>
      <c r="G9161" s="1" t="b">
        <f t="shared" ca="1" si="151"/>
        <v>1</v>
      </c>
      <c r="H9161" s="1505" cm="1">
        <f t="array" aca="1" ref="H9161" ca="1">IF(I9161&lt;&gt;"",INDIRECT("'"&amp;I9161&amp;"'!"&amp;J9161),"")</f>
        <v>2101541</v>
      </c>
      <c r="I9161" s="1510" t="s">
        <v>7556</v>
      </c>
      <c r="J9161" s="1506" t="s">
        <v>5296</v>
      </c>
      <c r="K9161" s="4"/>
    </row>
    <row r="9162" spans="1:11" ht="15">
      <c r="A9162">
        <v>9103</v>
      </c>
      <c r="B9162" s="1287">
        <f>'CARES CRRSA ARP 28-35'!H126</f>
        <v>0</v>
      </c>
      <c r="D9162" s="4" t="s">
        <v>1803</v>
      </c>
      <c r="F9162" s="4"/>
      <c r="G9162" s="1" t="b">
        <f t="shared" ca="1" si="151"/>
        <v>1</v>
      </c>
      <c r="H9162" s="1505" cm="1">
        <f t="array" aca="1" ref="H9162" ca="1">IF(I9162&lt;&gt;"",INDIRECT("'"&amp;I9162&amp;"'!"&amp;J9162),"")</f>
        <v>0</v>
      </c>
      <c r="I9162" s="1510" t="s">
        <v>7556</v>
      </c>
      <c r="J9162" s="1506" t="s">
        <v>5304</v>
      </c>
      <c r="K9162" s="4"/>
    </row>
    <row r="9163" spans="1:11" ht="15">
      <c r="A9163">
        <v>9104</v>
      </c>
      <c r="B9163" s="1287">
        <f>'CARES CRRSA ARP 28-35'!I126</f>
        <v>0</v>
      </c>
      <c r="D9163" s="4" t="s">
        <v>1803</v>
      </c>
      <c r="F9163" s="4"/>
      <c r="G9163" s="1" t="b">
        <f t="shared" ca="1" si="151"/>
        <v>1</v>
      </c>
      <c r="H9163" s="1505" cm="1">
        <f t="array" aca="1" ref="H9163" ca="1">IF(I9163&lt;&gt;"",INDIRECT("'"&amp;I9163&amp;"'!"&amp;J9163),"")</f>
        <v>0</v>
      </c>
      <c r="I9163" s="1510" t="s">
        <v>7556</v>
      </c>
      <c r="J9163" s="1506" t="s">
        <v>6715</v>
      </c>
      <c r="K9163" s="4"/>
    </row>
    <row r="9164" spans="1:11" ht="15">
      <c r="A9164">
        <v>9105</v>
      </c>
      <c r="B9164" s="1287">
        <f>'CARES CRRSA ARP 28-35'!J126</f>
        <v>38288</v>
      </c>
      <c r="D9164" s="4" t="s">
        <v>1803</v>
      </c>
      <c r="F9164" s="4"/>
      <c r="G9164" s="1" t="b">
        <f t="shared" ca="1" si="151"/>
        <v>1</v>
      </c>
      <c r="H9164" s="1505" cm="1">
        <f t="array" aca="1" ref="H9164" ca="1">IF(I9164&lt;&gt;"",INDIRECT("'"&amp;I9164&amp;"'!"&amp;J9164),"")</f>
        <v>38288</v>
      </c>
      <c r="I9164" s="1510" t="s">
        <v>7556</v>
      </c>
      <c r="J9164" s="1506" t="s">
        <v>6716</v>
      </c>
      <c r="K9164" s="4"/>
    </row>
    <row r="9165" spans="1:11" ht="15">
      <c r="A9165">
        <v>9106</v>
      </c>
      <c r="B9165" s="1287">
        <f>'CARES CRRSA ARP 28-35'!L126</f>
        <v>13628951</v>
      </c>
      <c r="D9165" s="4" t="s">
        <v>1803</v>
      </c>
      <c r="F9165" s="4"/>
      <c r="G9165" s="1" t="b">
        <f t="shared" ca="1" si="151"/>
        <v>1</v>
      </c>
      <c r="H9165" s="1505" cm="1">
        <f t="array" aca="1" ref="H9165" ca="1">IF(I9165&lt;&gt;"",INDIRECT("'"&amp;I9165&amp;"'!"&amp;J9165),"")</f>
        <v>13628951</v>
      </c>
      <c r="I9165" s="1510" t="s">
        <v>7556</v>
      </c>
      <c r="J9165" s="1506" t="s">
        <v>7647</v>
      </c>
      <c r="K9165" s="4"/>
    </row>
    <row r="9166" spans="1:11" ht="15">
      <c r="A9166">
        <v>9107</v>
      </c>
      <c r="B9166" s="1287">
        <f>'CARES CRRSA ARP 28-35'!D127</f>
        <v>197368</v>
      </c>
      <c r="D9166" s="4" t="s">
        <v>1803</v>
      </c>
      <c r="F9166" s="4"/>
      <c r="G9166" s="1" t="b">
        <f t="shared" ca="1" si="151"/>
        <v>1</v>
      </c>
      <c r="H9166" s="1505" cm="1">
        <f t="array" aca="1" ref="H9166" ca="1">IF(I9166&lt;&gt;"",INDIRECT("'"&amp;I9166&amp;"'!"&amp;J9166),"")</f>
        <v>197368</v>
      </c>
      <c r="I9166" s="1510" t="s">
        <v>7556</v>
      </c>
      <c r="J9166" s="1506" t="s">
        <v>5276</v>
      </c>
      <c r="K9166" s="4"/>
    </row>
    <row r="9167" spans="1:11" ht="15">
      <c r="A9167">
        <v>9108</v>
      </c>
      <c r="B9167" s="1287">
        <f>'CARES CRRSA ARP 28-35'!E127</f>
        <v>51366</v>
      </c>
      <c r="D9167" s="4" t="s">
        <v>1803</v>
      </c>
      <c r="F9167" s="4"/>
      <c r="G9167" s="1" t="b">
        <f t="shared" ca="1" si="151"/>
        <v>1</v>
      </c>
      <c r="H9167" s="1505" cm="1">
        <f t="array" aca="1" ref="H9167" ca="1">IF(I9167&lt;&gt;"",INDIRECT("'"&amp;I9167&amp;"'!"&amp;J9167),"")</f>
        <v>51366</v>
      </c>
      <c r="I9167" s="1510" t="s">
        <v>7556</v>
      </c>
      <c r="J9167" s="1506" t="s">
        <v>5283</v>
      </c>
      <c r="K9167" s="4"/>
    </row>
    <row r="9168" spans="1:11" ht="15">
      <c r="A9168">
        <v>9109</v>
      </c>
      <c r="B9168" s="1287">
        <f>'CARES CRRSA ARP 28-35'!F127</f>
        <v>48266</v>
      </c>
      <c r="D9168" s="4" t="s">
        <v>1803</v>
      </c>
      <c r="F9168" s="4"/>
      <c r="G9168" s="1" t="b">
        <f t="shared" ca="1" si="151"/>
        <v>1</v>
      </c>
      <c r="H9168" s="1505" cm="1">
        <f t="array" aca="1" ref="H9168" ca="1">IF(I9168&lt;&gt;"",INDIRECT("'"&amp;I9168&amp;"'!"&amp;J9168),"")</f>
        <v>48266</v>
      </c>
      <c r="I9168" s="1510" t="s">
        <v>7556</v>
      </c>
      <c r="J9168" s="1506" t="s">
        <v>5290</v>
      </c>
      <c r="K9168" s="4"/>
    </row>
    <row r="9169" spans="1:11" ht="15">
      <c r="A9169">
        <v>9110</v>
      </c>
      <c r="B9169" s="1287">
        <f>'CARES CRRSA ARP 28-35'!G127</f>
        <v>71902</v>
      </c>
      <c r="D9169" s="4" t="s">
        <v>1803</v>
      </c>
      <c r="F9169" s="4"/>
      <c r="G9169" s="1" t="b">
        <f t="shared" ca="1" si="151"/>
        <v>1</v>
      </c>
      <c r="H9169" s="1505" cm="1">
        <f t="array" aca="1" ref="H9169" ca="1">IF(I9169&lt;&gt;"",INDIRECT("'"&amp;I9169&amp;"'!"&amp;J9169),"")</f>
        <v>71902</v>
      </c>
      <c r="I9169" s="1510" t="s">
        <v>7556</v>
      </c>
      <c r="J9169" s="1506" t="s">
        <v>5297</v>
      </c>
      <c r="K9169" s="4"/>
    </row>
    <row r="9170" spans="1:11" ht="15">
      <c r="A9170">
        <v>9111</v>
      </c>
      <c r="B9170" s="1287">
        <f>'CARES CRRSA ARP 28-35'!H127</f>
        <v>12768670</v>
      </c>
      <c r="D9170" s="4" t="s">
        <v>1803</v>
      </c>
      <c r="F9170" s="4"/>
      <c r="G9170" s="1" t="b">
        <f t="shared" ca="1" si="151"/>
        <v>1</v>
      </c>
      <c r="H9170" s="1505" cm="1">
        <f t="array" aca="1" ref="H9170" ca="1">IF(I9170&lt;&gt;"",INDIRECT("'"&amp;I9170&amp;"'!"&amp;J9170),"")</f>
        <v>12768670</v>
      </c>
      <c r="I9170" s="1510" t="s">
        <v>7556</v>
      </c>
      <c r="J9170" s="1506" t="s">
        <v>5305</v>
      </c>
      <c r="K9170" s="4"/>
    </row>
    <row r="9171" spans="1:11" ht="15">
      <c r="A9171">
        <v>9112</v>
      </c>
      <c r="B9171" s="1287">
        <f>'CARES CRRSA ARP 28-35'!I127</f>
        <v>0</v>
      </c>
      <c r="D9171" s="4" t="s">
        <v>1803</v>
      </c>
      <c r="F9171" s="4"/>
      <c r="G9171" s="1" t="b">
        <f t="shared" ca="1" si="151"/>
        <v>1</v>
      </c>
      <c r="H9171" s="1505" cm="1">
        <f t="array" aca="1" ref="H9171" ca="1">IF(I9171&lt;&gt;"",INDIRECT("'"&amp;I9171&amp;"'!"&amp;J9171),"")</f>
        <v>0</v>
      </c>
      <c r="I9171" s="1510" t="s">
        <v>7556</v>
      </c>
      <c r="J9171" s="1506" t="s">
        <v>6717</v>
      </c>
      <c r="K9171" s="4"/>
    </row>
    <row r="9172" spans="1:11" ht="15">
      <c r="A9172">
        <v>9113</v>
      </c>
      <c r="B9172" s="1287">
        <f>'CARES CRRSA ARP 28-35'!J127</f>
        <v>0</v>
      </c>
      <c r="D9172" s="4" t="s">
        <v>1803</v>
      </c>
      <c r="F9172" s="4"/>
      <c r="G9172" s="1" t="b">
        <f t="shared" ca="1" si="151"/>
        <v>1</v>
      </c>
      <c r="H9172" s="1505" cm="1">
        <f t="array" aca="1" ref="H9172" ca="1">IF(I9172&lt;&gt;"",INDIRECT("'"&amp;I9172&amp;"'!"&amp;J9172),"")</f>
        <v>0</v>
      </c>
      <c r="I9172" s="1510" t="s">
        <v>7556</v>
      </c>
      <c r="J9172" s="1506" t="s">
        <v>6718</v>
      </c>
      <c r="K9172" s="4"/>
    </row>
    <row r="9173" spans="1:11" ht="15">
      <c r="A9173">
        <v>9114</v>
      </c>
      <c r="B9173" s="1287">
        <f>'CARES CRRSA ARP 28-35'!L127</f>
        <v>13137572</v>
      </c>
      <c r="D9173" s="4" t="s">
        <v>1803</v>
      </c>
      <c r="F9173" s="4"/>
      <c r="G9173" s="1" t="b">
        <f t="shared" ca="1" si="151"/>
        <v>1</v>
      </c>
      <c r="H9173" s="1505" cm="1">
        <f t="array" aca="1" ref="H9173" ca="1">IF(I9173&lt;&gt;"",INDIRECT("'"&amp;I9173&amp;"'!"&amp;J9173),"")</f>
        <v>13137572</v>
      </c>
      <c r="I9173" s="1510" t="s">
        <v>7556</v>
      </c>
      <c r="J9173" s="1506" t="s">
        <v>7648</v>
      </c>
      <c r="K9173" s="4"/>
    </row>
    <row r="9174" spans="1:11" ht="15">
      <c r="A9174">
        <v>9115</v>
      </c>
      <c r="B9174" s="1287">
        <f>'CARES CRRSA ARP 28-35'!D130</f>
        <v>0</v>
      </c>
      <c r="D9174" s="4" t="s">
        <v>1803</v>
      </c>
      <c r="F9174" s="4"/>
      <c r="G9174" s="1" t="b">
        <f t="shared" ca="1" si="151"/>
        <v>1</v>
      </c>
      <c r="H9174" s="1505" cm="1">
        <f t="array" aca="1" ref="H9174" ca="1">IF(I9174&lt;&gt;"",INDIRECT("'"&amp;I9174&amp;"'!"&amp;J9174),"")</f>
        <v>0</v>
      </c>
      <c r="I9174" s="1510" t="s">
        <v>7556</v>
      </c>
      <c r="J9174" s="1506" t="s">
        <v>7649</v>
      </c>
      <c r="K9174" s="4"/>
    </row>
    <row r="9175" spans="1:11" ht="15">
      <c r="A9175">
        <v>9116</v>
      </c>
      <c r="B9175" s="1287">
        <f>'CARES CRRSA ARP 28-35'!E130</f>
        <v>0</v>
      </c>
      <c r="D9175" s="4" t="s">
        <v>1803</v>
      </c>
      <c r="F9175" s="4"/>
      <c r="G9175" s="1" t="b">
        <f t="shared" ca="1" si="151"/>
        <v>1</v>
      </c>
      <c r="H9175" s="1505" cm="1">
        <f t="array" aca="1" ref="H9175" ca="1">IF(I9175&lt;&gt;"",INDIRECT("'"&amp;I9175&amp;"'!"&amp;J9175),"")</f>
        <v>0</v>
      </c>
      <c r="I9175" s="1510" t="s">
        <v>7556</v>
      </c>
      <c r="J9175" s="1506" t="s">
        <v>7650</v>
      </c>
      <c r="K9175" s="4"/>
    </row>
    <row r="9176" spans="1:11" ht="15">
      <c r="A9176">
        <v>9117</v>
      </c>
      <c r="B9176" s="1287">
        <f>'CARES CRRSA ARP 28-35'!F130</f>
        <v>0</v>
      </c>
      <c r="D9176" s="4" t="s">
        <v>1803</v>
      </c>
      <c r="F9176" s="4"/>
      <c r="G9176" s="1" t="b">
        <f t="shared" ca="1" si="151"/>
        <v>1</v>
      </c>
      <c r="H9176" s="1505" cm="1">
        <f t="array" aca="1" ref="H9176" ca="1">IF(I9176&lt;&gt;"",INDIRECT("'"&amp;I9176&amp;"'!"&amp;J9176),"")</f>
        <v>0</v>
      </c>
      <c r="I9176" s="1510" t="s">
        <v>7556</v>
      </c>
      <c r="J9176" s="1506" t="s">
        <v>6196</v>
      </c>
      <c r="K9176" s="4"/>
    </row>
    <row r="9177" spans="1:11" ht="15">
      <c r="A9177">
        <v>9118</v>
      </c>
      <c r="B9177" s="1287">
        <f>'CARES CRRSA ARP 28-35'!G130</f>
        <v>0</v>
      </c>
      <c r="D9177" s="4" t="s">
        <v>1803</v>
      </c>
      <c r="F9177" s="4"/>
      <c r="G9177" s="1" t="b">
        <f t="shared" ca="1" si="151"/>
        <v>1</v>
      </c>
      <c r="H9177" s="1505" cm="1">
        <f t="array" aca="1" ref="H9177" ca="1">IF(I9177&lt;&gt;"",INDIRECT("'"&amp;I9177&amp;"'!"&amp;J9177),"")</f>
        <v>0</v>
      </c>
      <c r="I9177" s="1510" t="s">
        <v>7556</v>
      </c>
      <c r="J9177" s="1506" t="s">
        <v>5299</v>
      </c>
      <c r="K9177" s="4"/>
    </row>
    <row r="9178" spans="1:11" ht="15">
      <c r="A9178">
        <v>9119</v>
      </c>
      <c r="B9178" s="1287">
        <f>'CARES CRRSA ARP 28-35'!H130</f>
        <v>12768670</v>
      </c>
      <c r="D9178" s="4" t="s">
        <v>1803</v>
      </c>
      <c r="F9178" s="4"/>
      <c r="G9178" s="1" t="b">
        <f t="shared" ca="1" si="151"/>
        <v>1</v>
      </c>
      <c r="H9178" s="1505" cm="1">
        <f t="array" aca="1" ref="H9178" ca="1">IF(I9178&lt;&gt;"",INDIRECT("'"&amp;I9178&amp;"'!"&amp;J9178),"")</f>
        <v>12768670</v>
      </c>
      <c r="I9178" s="1510" t="s">
        <v>7556</v>
      </c>
      <c r="J9178" s="1506" t="s">
        <v>7651</v>
      </c>
      <c r="K9178" s="4"/>
    </row>
    <row r="9179" spans="1:11" ht="15">
      <c r="A9179">
        <v>9120</v>
      </c>
      <c r="B9179" s="1287">
        <f>'CARES CRRSA ARP 28-35'!I130</f>
        <v>0</v>
      </c>
      <c r="D9179" s="4" t="s">
        <v>1803</v>
      </c>
      <c r="F9179" s="4"/>
      <c r="G9179" s="1" t="b">
        <f t="shared" ca="1" si="151"/>
        <v>1</v>
      </c>
      <c r="H9179" s="1505" cm="1">
        <f t="array" aca="1" ref="H9179" ca="1">IF(I9179&lt;&gt;"",INDIRECT("'"&amp;I9179&amp;"'!"&amp;J9179),"")</f>
        <v>0</v>
      </c>
      <c r="I9179" s="1510" t="s">
        <v>7556</v>
      </c>
      <c r="J9179" s="1506" t="s">
        <v>6723</v>
      </c>
      <c r="K9179" s="4"/>
    </row>
    <row r="9180" spans="1:11" ht="15">
      <c r="A9180">
        <v>9121</v>
      </c>
      <c r="B9180" s="1287">
        <f>'CARES CRRSA ARP 28-35'!J130</f>
        <v>0</v>
      </c>
      <c r="D9180" s="4" t="s">
        <v>1803</v>
      </c>
      <c r="F9180" s="4"/>
      <c r="G9180" s="1" t="b">
        <f t="shared" ca="1" si="151"/>
        <v>1</v>
      </c>
      <c r="H9180" s="1505" cm="1">
        <f t="array" aca="1" ref="H9180" ca="1">IF(I9180&lt;&gt;"",INDIRECT("'"&amp;I9180&amp;"'!"&amp;J9180),"")</f>
        <v>0</v>
      </c>
      <c r="I9180" s="1510" t="s">
        <v>7556</v>
      </c>
      <c r="J9180" s="1506" t="s">
        <v>7652</v>
      </c>
      <c r="K9180" s="4"/>
    </row>
    <row r="9181" spans="1:11" ht="15">
      <c r="A9181">
        <v>9122</v>
      </c>
      <c r="B9181" s="1287">
        <f>'CARES CRRSA ARP 28-35'!L130</f>
        <v>12768670</v>
      </c>
      <c r="D9181" s="4" t="s">
        <v>1803</v>
      </c>
      <c r="F9181" s="4"/>
      <c r="G9181" s="1" t="b">
        <f t="shared" ca="1" si="151"/>
        <v>1</v>
      </c>
      <c r="H9181" s="1505" cm="1">
        <f t="array" aca="1" ref="H9181" ca="1">IF(I9181&lt;&gt;"",INDIRECT("'"&amp;I9181&amp;"'!"&amp;J9181),"")</f>
        <v>12768670</v>
      </c>
      <c r="I9181" s="1510" t="s">
        <v>7556</v>
      </c>
      <c r="J9181" s="1506" t="s">
        <v>7653</v>
      </c>
      <c r="K9181" s="4"/>
    </row>
    <row r="9182" spans="1:11" ht="15">
      <c r="A9182">
        <v>9123</v>
      </c>
      <c r="B9182" s="1287">
        <f>'CARES CRRSA ARP 28-35'!D131</f>
        <v>0</v>
      </c>
      <c r="D9182" s="4" t="s">
        <v>1803</v>
      </c>
      <c r="F9182" s="4"/>
      <c r="G9182" s="1" t="b">
        <f t="shared" ca="1" si="151"/>
        <v>1</v>
      </c>
      <c r="H9182" s="1505" cm="1">
        <f t="array" aca="1" ref="H9182" ca="1">IF(I9182&lt;&gt;"",INDIRECT("'"&amp;I9182&amp;"'!"&amp;J9182),"")</f>
        <v>0</v>
      </c>
      <c r="I9182" s="1510" t="s">
        <v>7556</v>
      </c>
      <c r="J9182" s="1506" t="s">
        <v>5278</v>
      </c>
      <c r="K9182" s="4"/>
    </row>
    <row r="9183" spans="1:11" ht="15">
      <c r="A9183">
        <v>9124</v>
      </c>
      <c r="B9183" s="1287">
        <f>'CARES CRRSA ARP 28-35'!E131</f>
        <v>0</v>
      </c>
      <c r="D9183" s="4" t="s">
        <v>1803</v>
      </c>
      <c r="F9183" s="4"/>
      <c r="G9183" s="1" t="b">
        <f t="shared" ca="1" si="151"/>
        <v>1</v>
      </c>
      <c r="H9183" s="1505" cm="1">
        <f t="array" aca="1" ref="H9183" ca="1">IF(I9183&lt;&gt;"",INDIRECT("'"&amp;I9183&amp;"'!"&amp;J9183),"")</f>
        <v>0</v>
      </c>
      <c r="I9183" s="1510" t="s">
        <v>7556</v>
      </c>
      <c r="J9183" s="1506" t="s">
        <v>5285</v>
      </c>
      <c r="K9183" s="4"/>
    </row>
    <row r="9184" spans="1:11" ht="15">
      <c r="A9184">
        <v>9125</v>
      </c>
      <c r="B9184" s="1287">
        <f>'CARES CRRSA ARP 28-35'!F131</f>
        <v>0</v>
      </c>
      <c r="D9184" s="4" t="s">
        <v>1803</v>
      </c>
      <c r="F9184" s="4"/>
      <c r="G9184" s="1" t="b">
        <f t="shared" ref="G9184:G9247" ca="1" si="152">H9184=B9184</f>
        <v>1</v>
      </c>
      <c r="H9184" s="1505" cm="1">
        <f t="array" aca="1" ref="H9184" ca="1">IF(I9184&lt;&gt;"",INDIRECT("'"&amp;I9184&amp;"'!"&amp;J9184),"")</f>
        <v>0</v>
      </c>
      <c r="I9184" s="1510" t="s">
        <v>7556</v>
      </c>
      <c r="J9184" s="1506" t="s">
        <v>5292</v>
      </c>
      <c r="K9184" s="4"/>
    </row>
    <row r="9185" spans="1:11" ht="15">
      <c r="A9185">
        <v>9126</v>
      </c>
      <c r="B9185" s="1287">
        <f>'CARES CRRSA ARP 28-35'!G131</f>
        <v>0</v>
      </c>
      <c r="D9185" s="4" t="s">
        <v>1803</v>
      </c>
      <c r="F9185" s="4"/>
      <c r="G9185" s="1" t="b">
        <f t="shared" ca="1" si="152"/>
        <v>1</v>
      </c>
      <c r="H9185" s="1505" cm="1">
        <f t="array" aca="1" ref="H9185" ca="1">IF(I9185&lt;&gt;"",INDIRECT("'"&amp;I9185&amp;"'!"&amp;J9185),"")</f>
        <v>0</v>
      </c>
      <c r="I9185" s="1510" t="s">
        <v>7556</v>
      </c>
      <c r="J9185" s="1506" t="s">
        <v>5300</v>
      </c>
      <c r="K9185" s="4"/>
    </row>
    <row r="9186" spans="1:11" ht="15">
      <c r="A9186">
        <v>9127</v>
      </c>
      <c r="B9186" s="1287">
        <f>'CARES CRRSA ARP 28-35'!H131</f>
        <v>0</v>
      </c>
      <c r="D9186" s="4" t="s">
        <v>1803</v>
      </c>
      <c r="F9186" s="4"/>
      <c r="G9186" s="1" t="b">
        <f t="shared" ca="1" si="152"/>
        <v>1</v>
      </c>
      <c r="H9186" s="1505" cm="1">
        <f t="array" aca="1" ref="H9186" ca="1">IF(I9186&lt;&gt;"",INDIRECT("'"&amp;I9186&amp;"'!"&amp;J9186),"")</f>
        <v>0</v>
      </c>
      <c r="I9186" s="1510" t="s">
        <v>7556</v>
      </c>
      <c r="J9186" s="1506" t="s">
        <v>5307</v>
      </c>
      <c r="K9186" s="4"/>
    </row>
    <row r="9187" spans="1:11" ht="15">
      <c r="A9187">
        <v>9128</v>
      </c>
      <c r="B9187" s="1287">
        <f>'CARES CRRSA ARP 28-35'!I131</f>
        <v>0</v>
      </c>
      <c r="D9187" s="4" t="s">
        <v>1803</v>
      </c>
      <c r="F9187" s="4"/>
      <c r="G9187" s="1" t="b">
        <f t="shared" ca="1" si="152"/>
        <v>1</v>
      </c>
      <c r="H9187" s="1505" cm="1">
        <f t="array" aca="1" ref="H9187" ca="1">IF(I9187&lt;&gt;"",INDIRECT("'"&amp;I9187&amp;"'!"&amp;J9187),"")</f>
        <v>0</v>
      </c>
      <c r="I9187" s="1510" t="s">
        <v>7556</v>
      </c>
      <c r="J9187" s="1506" t="s">
        <v>6724</v>
      </c>
      <c r="K9187" s="4"/>
    </row>
    <row r="9188" spans="1:11" ht="15">
      <c r="A9188">
        <v>9129</v>
      </c>
      <c r="B9188" s="1287">
        <f>'CARES CRRSA ARP 28-35'!J131</f>
        <v>0</v>
      </c>
      <c r="D9188" s="4" t="s">
        <v>1803</v>
      </c>
      <c r="F9188" s="4"/>
      <c r="G9188" s="1" t="b">
        <f t="shared" ca="1" si="152"/>
        <v>1</v>
      </c>
      <c r="H9188" s="1505" cm="1">
        <f t="array" aca="1" ref="H9188" ca="1">IF(I9188&lt;&gt;"",INDIRECT("'"&amp;I9188&amp;"'!"&amp;J9188),"")</f>
        <v>0</v>
      </c>
      <c r="I9188" s="1510" t="s">
        <v>7556</v>
      </c>
      <c r="J9188" s="1506" t="s">
        <v>6725</v>
      </c>
      <c r="K9188" s="4"/>
    </row>
    <row r="9189" spans="1:11" ht="15">
      <c r="A9189">
        <v>9130</v>
      </c>
      <c r="B9189" s="1287">
        <f>'CARES CRRSA ARP 28-35'!L131</f>
        <v>0</v>
      </c>
      <c r="D9189" s="4" t="s">
        <v>1803</v>
      </c>
      <c r="F9189" s="4"/>
      <c r="G9189" s="1" t="b">
        <f t="shared" ca="1" si="152"/>
        <v>1</v>
      </c>
      <c r="H9189" s="1505" cm="1">
        <f t="array" aca="1" ref="H9189" ca="1">IF(I9189&lt;&gt;"",INDIRECT("'"&amp;I9189&amp;"'!"&amp;J9189),"")</f>
        <v>0</v>
      </c>
      <c r="I9189" s="1510" t="s">
        <v>7556</v>
      </c>
      <c r="J9189" s="1506" t="s">
        <v>7654</v>
      </c>
      <c r="K9189" s="4"/>
    </row>
    <row r="9190" spans="1:11" ht="15">
      <c r="A9190">
        <v>9131</v>
      </c>
      <c r="B9190" s="1287">
        <f>'CARES CRRSA ARP 28-35'!D132</f>
        <v>1</v>
      </c>
      <c r="D9190" s="4" t="s">
        <v>1803</v>
      </c>
      <c r="F9190" s="4"/>
      <c r="G9190" s="1" t="b">
        <f t="shared" ca="1" si="152"/>
        <v>1</v>
      </c>
      <c r="H9190" s="1505" cm="1">
        <f t="array" aca="1" ref="H9190" ca="1">IF(I9190&lt;&gt;"",INDIRECT("'"&amp;I9190&amp;"'!"&amp;J9190),"")</f>
        <v>1</v>
      </c>
      <c r="I9190" s="1510" t="s">
        <v>7556</v>
      </c>
      <c r="J9190" s="1506" t="s">
        <v>5279</v>
      </c>
      <c r="K9190" s="4"/>
    </row>
    <row r="9191" spans="1:11" ht="15">
      <c r="A9191">
        <v>9132</v>
      </c>
      <c r="B9191" s="1287">
        <f>'CARES CRRSA ARP 28-35'!E132</f>
        <v>0</v>
      </c>
      <c r="D9191" s="4" t="s">
        <v>1803</v>
      </c>
      <c r="F9191" s="4"/>
      <c r="G9191" s="1" t="b">
        <f t="shared" ca="1" si="152"/>
        <v>1</v>
      </c>
      <c r="H9191" s="1505" cm="1">
        <f t="array" aca="1" ref="H9191" ca="1">IF(I9191&lt;&gt;"",INDIRECT("'"&amp;I9191&amp;"'!"&amp;J9191),"")</f>
        <v>0</v>
      </c>
      <c r="I9191" s="1510" t="s">
        <v>7556</v>
      </c>
      <c r="J9191" s="1506" t="s">
        <v>5286</v>
      </c>
      <c r="K9191" s="4"/>
    </row>
    <row r="9192" spans="1:11" ht="15">
      <c r="A9192">
        <v>9133</v>
      </c>
      <c r="B9192" s="1287">
        <f>'CARES CRRSA ARP 28-35'!F132</f>
        <v>0</v>
      </c>
      <c r="D9192" s="4" t="s">
        <v>1803</v>
      </c>
      <c r="F9192" s="4"/>
      <c r="G9192" s="1" t="b">
        <f t="shared" ca="1" si="152"/>
        <v>1</v>
      </c>
      <c r="H9192" s="1505" cm="1">
        <f t="array" aca="1" ref="H9192" ca="1">IF(I9192&lt;&gt;"",INDIRECT("'"&amp;I9192&amp;"'!"&amp;J9192),"")</f>
        <v>0</v>
      </c>
      <c r="I9192" s="1510" t="s">
        <v>7556</v>
      </c>
      <c r="J9192" s="1506" t="s">
        <v>5293</v>
      </c>
      <c r="K9192" s="4"/>
    </row>
    <row r="9193" spans="1:11" ht="15">
      <c r="A9193">
        <v>9134</v>
      </c>
      <c r="B9193" s="1287">
        <f>'CARES CRRSA ARP 28-35'!G132</f>
        <v>0</v>
      </c>
      <c r="D9193" s="4" t="s">
        <v>1803</v>
      </c>
      <c r="F9193" s="4"/>
      <c r="G9193" s="1" t="b">
        <f t="shared" ca="1" si="152"/>
        <v>1</v>
      </c>
      <c r="H9193" s="1505" cm="1">
        <f t="array" aca="1" ref="H9193" ca="1">IF(I9193&lt;&gt;"",INDIRECT("'"&amp;I9193&amp;"'!"&amp;J9193),"")</f>
        <v>0</v>
      </c>
      <c r="I9193" s="1510" t="s">
        <v>7556</v>
      </c>
      <c r="J9193" s="1506" t="s">
        <v>5301</v>
      </c>
      <c r="K9193" s="4"/>
    </row>
    <row r="9194" spans="1:11" ht="15">
      <c r="A9194">
        <v>9135</v>
      </c>
      <c r="B9194" s="1287">
        <f>'CARES CRRSA ARP 28-35'!H132</f>
        <v>0</v>
      </c>
      <c r="D9194" s="4" t="s">
        <v>1803</v>
      </c>
      <c r="F9194" s="4"/>
      <c r="G9194" s="1" t="b">
        <f t="shared" ca="1" si="152"/>
        <v>1</v>
      </c>
      <c r="H9194" s="1505" cm="1">
        <f t="array" aca="1" ref="H9194" ca="1">IF(I9194&lt;&gt;"",INDIRECT("'"&amp;I9194&amp;"'!"&amp;J9194),"")</f>
        <v>0</v>
      </c>
      <c r="I9194" s="1510" t="s">
        <v>7556</v>
      </c>
      <c r="J9194" s="1506" t="s">
        <v>5308</v>
      </c>
      <c r="K9194" s="4"/>
    </row>
    <row r="9195" spans="1:11" ht="15">
      <c r="A9195">
        <v>9136</v>
      </c>
      <c r="B9195" s="1287">
        <f>'CARES CRRSA ARP 28-35'!I132</f>
        <v>0</v>
      </c>
      <c r="D9195" s="4" t="s">
        <v>1803</v>
      </c>
      <c r="F9195" s="4"/>
      <c r="G9195" s="1" t="b">
        <f t="shared" ca="1" si="152"/>
        <v>1</v>
      </c>
      <c r="H9195" s="1505" cm="1">
        <f t="array" aca="1" ref="H9195" ca="1">IF(I9195&lt;&gt;"",INDIRECT("'"&amp;I9195&amp;"'!"&amp;J9195),"")</f>
        <v>0</v>
      </c>
      <c r="I9195" s="1510" t="s">
        <v>7556</v>
      </c>
      <c r="J9195" s="1506" t="s">
        <v>6726</v>
      </c>
      <c r="K9195" s="4"/>
    </row>
    <row r="9196" spans="1:11" ht="15">
      <c r="A9196">
        <v>9137</v>
      </c>
      <c r="B9196" s="1287">
        <f>'CARES CRRSA ARP 28-35'!J132</f>
        <v>0</v>
      </c>
      <c r="D9196" s="4" t="s">
        <v>1803</v>
      </c>
      <c r="F9196" s="4"/>
      <c r="G9196" s="1" t="b">
        <f t="shared" ca="1" si="152"/>
        <v>1</v>
      </c>
      <c r="H9196" s="1505" cm="1">
        <f t="array" aca="1" ref="H9196" ca="1">IF(I9196&lt;&gt;"",INDIRECT("'"&amp;I9196&amp;"'!"&amp;J9196),"")</f>
        <v>0</v>
      </c>
      <c r="I9196" s="1510" t="s">
        <v>7556</v>
      </c>
      <c r="J9196" s="1506" t="s">
        <v>6727</v>
      </c>
      <c r="K9196" s="4"/>
    </row>
    <row r="9197" spans="1:11" ht="15">
      <c r="A9197">
        <v>9138</v>
      </c>
      <c r="B9197" s="1287">
        <f>'CARES CRRSA ARP 28-35'!L132</f>
        <v>1</v>
      </c>
      <c r="D9197" s="4" t="s">
        <v>1803</v>
      </c>
      <c r="F9197" s="4"/>
      <c r="G9197" s="1" t="b">
        <f t="shared" ca="1" si="152"/>
        <v>1</v>
      </c>
      <c r="H9197" s="1505" cm="1">
        <f t="array" aca="1" ref="H9197" ca="1">IF(I9197&lt;&gt;"",INDIRECT("'"&amp;I9197&amp;"'!"&amp;J9197),"")</f>
        <v>1</v>
      </c>
      <c r="I9197" s="1510" t="s">
        <v>7556</v>
      </c>
      <c r="J9197" s="1506" t="s">
        <v>7655</v>
      </c>
      <c r="K9197" s="4"/>
    </row>
    <row r="9198" spans="1:11" ht="15">
      <c r="A9198">
        <v>9139</v>
      </c>
      <c r="B9198" s="1287">
        <f>'CARES CRRSA ARP 28-35'!F135</f>
        <v>0</v>
      </c>
      <c r="D9198" s="4" t="s">
        <v>1803</v>
      </c>
      <c r="F9198" s="4"/>
      <c r="G9198" s="1" t="b">
        <f t="shared" ca="1" si="152"/>
        <v>1</v>
      </c>
      <c r="H9198" s="1505" cm="1">
        <f t="array" aca="1" ref="H9198" ca="1">IF(I9198&lt;&gt;"",INDIRECT("'"&amp;I9198&amp;"'!"&amp;J9198),"")</f>
        <v>0</v>
      </c>
      <c r="I9198" s="1510" t="s">
        <v>7556</v>
      </c>
      <c r="J9198" s="1506" t="s">
        <v>6917</v>
      </c>
      <c r="K9198" s="4"/>
    </row>
    <row r="9199" spans="1:11" ht="15">
      <c r="A9199">
        <v>9140</v>
      </c>
      <c r="B9199" s="1287">
        <f>'CARES CRRSA ARP 28-35'!G135</f>
        <v>603884</v>
      </c>
      <c r="D9199" s="4" t="s">
        <v>1803</v>
      </c>
      <c r="F9199" s="4"/>
      <c r="G9199" s="1" t="b">
        <f t="shared" ca="1" si="152"/>
        <v>1</v>
      </c>
      <c r="H9199" s="1505" cm="1">
        <f t="array" aca="1" ref="H9199" ca="1">IF(I9199&lt;&gt;"",INDIRECT("'"&amp;I9199&amp;"'!"&amp;J9199),"")</f>
        <v>603884</v>
      </c>
      <c r="I9199" s="1510" t="s">
        <v>7556</v>
      </c>
      <c r="J9199" s="1506" t="s">
        <v>7656</v>
      </c>
      <c r="K9199" s="4"/>
    </row>
    <row r="9200" spans="1:11" ht="15">
      <c r="A9200">
        <v>9141</v>
      </c>
      <c r="B9200" s="1287">
        <f>'CARES CRRSA ARP 28-35'!H135</f>
        <v>0</v>
      </c>
      <c r="D9200" s="4" t="s">
        <v>1803</v>
      </c>
      <c r="F9200" s="4"/>
      <c r="G9200" s="1" t="b">
        <f t="shared" ca="1" si="152"/>
        <v>1</v>
      </c>
      <c r="H9200" s="1505" cm="1">
        <f t="array" aca="1" ref="H9200" ca="1">IF(I9200&lt;&gt;"",INDIRECT("'"&amp;I9200&amp;"'!"&amp;J9200),"")</f>
        <v>0</v>
      </c>
      <c r="I9200" s="1510" t="s">
        <v>7556</v>
      </c>
      <c r="J9200" s="1506" t="s">
        <v>7657</v>
      </c>
      <c r="K9200" s="4"/>
    </row>
    <row r="9201" spans="1:11" ht="15">
      <c r="A9201">
        <v>9142</v>
      </c>
      <c r="B9201" s="1287">
        <f>'CARES CRRSA ARP 28-35'!J135</f>
        <v>38288</v>
      </c>
      <c r="D9201" s="4" t="s">
        <v>1803</v>
      </c>
      <c r="F9201" s="4"/>
      <c r="G9201" s="1" t="b">
        <f t="shared" ca="1" si="152"/>
        <v>1</v>
      </c>
      <c r="H9201" s="1505" cm="1">
        <f t="array" aca="1" ref="H9201" ca="1">IF(I9201&lt;&gt;"",INDIRECT("'"&amp;I9201&amp;"'!"&amp;J9201),"")</f>
        <v>38288</v>
      </c>
      <c r="I9201" s="1510" t="s">
        <v>7556</v>
      </c>
      <c r="J9201" s="1506" t="s">
        <v>7658</v>
      </c>
      <c r="K9201" s="4"/>
    </row>
    <row r="9202" spans="1:11" ht="15">
      <c r="A9202">
        <v>9143</v>
      </c>
      <c r="B9202" s="1287">
        <f>'CARES CRRSA ARP 28-35'!L135</f>
        <v>642172</v>
      </c>
      <c r="D9202" s="4" t="s">
        <v>1803</v>
      </c>
      <c r="F9202" s="4"/>
      <c r="G9202" s="1" t="b">
        <f t="shared" ca="1" si="152"/>
        <v>1</v>
      </c>
      <c r="H9202" s="1505" cm="1">
        <f t="array" aca="1" ref="H9202" ca="1">IF(I9202&lt;&gt;"",INDIRECT("'"&amp;I9202&amp;"'!"&amp;J9202),"")</f>
        <v>642172</v>
      </c>
      <c r="I9202" s="1510" t="s">
        <v>7556</v>
      </c>
      <c r="J9202" s="1506" t="s">
        <v>7659</v>
      </c>
      <c r="K9202" s="4"/>
    </row>
    <row r="9203" spans="1:11" ht="15">
      <c r="A9203" s="1">
        <v>9144</v>
      </c>
      <c r="B9203" s="1287">
        <f>'CARES CRRSA ARP 28-35'!F136</f>
        <v>0</v>
      </c>
      <c r="D9203" s="4" t="s">
        <v>1803</v>
      </c>
      <c r="F9203" s="4"/>
      <c r="G9203" s="1" t="b">
        <f t="shared" ca="1" si="152"/>
        <v>1</v>
      </c>
      <c r="H9203" s="1505" cm="1">
        <f t="array" aca="1" ref="H9203" ca="1">IF(I9203&lt;&gt;"",INDIRECT("'"&amp;I9203&amp;"'!"&amp;J9203),"")</f>
        <v>0</v>
      </c>
      <c r="I9203" s="1510" t="s">
        <v>7556</v>
      </c>
      <c r="J9203" s="1506" t="s">
        <v>6918</v>
      </c>
      <c r="K9203" s="4"/>
    </row>
    <row r="9204" spans="1:11" ht="15">
      <c r="A9204" s="1">
        <v>9145</v>
      </c>
      <c r="B9204" s="1287">
        <f>'CARES CRRSA ARP 28-35'!G136</f>
        <v>0</v>
      </c>
      <c r="D9204" s="4" t="s">
        <v>1803</v>
      </c>
      <c r="F9204" s="4"/>
      <c r="G9204" s="1" t="b">
        <f t="shared" ca="1" si="152"/>
        <v>1</v>
      </c>
      <c r="H9204" s="1505" cm="1">
        <f t="array" aca="1" ref="H9204" ca="1">IF(I9204&lt;&gt;"",INDIRECT("'"&amp;I9204&amp;"'!"&amp;J9204),"")</f>
        <v>0</v>
      </c>
      <c r="I9204" s="1510" t="s">
        <v>7556</v>
      </c>
      <c r="J9204" s="1506" t="s">
        <v>6232</v>
      </c>
      <c r="K9204" s="4"/>
    </row>
    <row r="9205" spans="1:11" ht="15">
      <c r="A9205" s="1">
        <v>9146</v>
      </c>
      <c r="B9205" s="1287">
        <f>'CARES CRRSA ARP 28-35'!H136</f>
        <v>0</v>
      </c>
      <c r="D9205" s="4" t="s">
        <v>1803</v>
      </c>
      <c r="F9205" s="4"/>
      <c r="G9205" s="1" t="b">
        <f t="shared" ca="1" si="152"/>
        <v>1</v>
      </c>
      <c r="H9205" s="1505" cm="1">
        <f t="array" aca="1" ref="H9205" ca="1">IF(I9205&lt;&gt;"",INDIRECT("'"&amp;I9205&amp;"'!"&amp;J9205),"")</f>
        <v>0</v>
      </c>
      <c r="I9205" s="1510" t="s">
        <v>7556</v>
      </c>
      <c r="J9205" s="1506" t="s">
        <v>7660</v>
      </c>
      <c r="K9205" s="4"/>
    </row>
    <row r="9206" spans="1:11" ht="15">
      <c r="A9206" s="1">
        <v>9147</v>
      </c>
      <c r="B9206" s="1287">
        <f>'CARES CRRSA ARP 28-35'!J136</f>
        <v>0</v>
      </c>
      <c r="D9206" s="4" t="s">
        <v>1803</v>
      </c>
      <c r="F9206" s="4"/>
      <c r="G9206" s="1" t="b">
        <f t="shared" ca="1" si="152"/>
        <v>1</v>
      </c>
      <c r="H9206" s="1505" cm="1">
        <f t="array" aca="1" ref="H9206" ca="1">IF(I9206&lt;&gt;"",INDIRECT("'"&amp;I9206&amp;"'!"&amp;J9206),"")</f>
        <v>0</v>
      </c>
      <c r="I9206" s="1510" t="s">
        <v>7556</v>
      </c>
      <c r="J9206" s="1506" t="s">
        <v>7661</v>
      </c>
      <c r="K9206" s="4"/>
    </row>
    <row r="9207" spans="1:11" ht="15">
      <c r="A9207" s="1">
        <v>9148</v>
      </c>
      <c r="B9207" s="1287">
        <f>'CARES CRRSA ARP 28-35'!L136</f>
        <v>0</v>
      </c>
      <c r="D9207" s="4" t="s">
        <v>1803</v>
      </c>
      <c r="F9207" s="4"/>
      <c r="G9207" s="1" t="b">
        <f t="shared" ca="1" si="152"/>
        <v>1</v>
      </c>
      <c r="H9207" s="1505" cm="1">
        <f t="array" aca="1" ref="H9207" ca="1">IF(I9207&lt;&gt;"",INDIRECT("'"&amp;I9207&amp;"'!"&amp;J9207),"")</f>
        <v>0</v>
      </c>
      <c r="I9207" s="1510" t="s">
        <v>7556</v>
      </c>
      <c r="J9207" s="1506" t="s">
        <v>7662</v>
      </c>
      <c r="K9207" s="4"/>
    </row>
    <row r="9208" spans="1:11" ht="15">
      <c r="A9208">
        <v>9149</v>
      </c>
      <c r="B9208" s="1287">
        <f>'CARES CRRSA ARP 28-35'!F137</f>
        <v>0</v>
      </c>
      <c r="D9208" s="4" t="s">
        <v>1803</v>
      </c>
      <c r="F9208" s="4"/>
      <c r="G9208" s="1" t="b">
        <f t="shared" ca="1" si="152"/>
        <v>1</v>
      </c>
      <c r="H9208" s="1505" cm="1">
        <f t="array" aca="1" ref="H9208" ca="1">IF(I9208&lt;&gt;"",INDIRECT("'"&amp;I9208&amp;"'!"&amp;J9208),"")</f>
        <v>0</v>
      </c>
      <c r="I9208" s="1510" t="s">
        <v>7556</v>
      </c>
      <c r="J9208" s="1506" t="s">
        <v>6919</v>
      </c>
      <c r="K9208" s="4"/>
    </row>
    <row r="9209" spans="1:11" ht="15">
      <c r="A9209">
        <v>9150</v>
      </c>
      <c r="B9209" s="1287">
        <f>'CARES CRRSA ARP 28-35'!G137</f>
        <v>603884</v>
      </c>
      <c r="D9209" s="4" t="s">
        <v>1803</v>
      </c>
      <c r="F9209" s="4"/>
      <c r="G9209" s="1" t="b">
        <f t="shared" ca="1" si="152"/>
        <v>1</v>
      </c>
      <c r="H9209" s="1505" cm="1">
        <f t="array" aca="1" ref="H9209" ca="1">IF(I9209&lt;&gt;"",INDIRECT("'"&amp;I9209&amp;"'!"&amp;J9209),"")</f>
        <v>603884</v>
      </c>
      <c r="I9209" s="1510" t="s">
        <v>7556</v>
      </c>
      <c r="J9209" s="1506" t="s">
        <v>6398</v>
      </c>
      <c r="K9209" s="4"/>
    </row>
    <row r="9210" spans="1:11" ht="15">
      <c r="A9210">
        <v>9151</v>
      </c>
      <c r="B9210" s="1287">
        <f>'CARES CRRSA ARP 28-35'!H137</f>
        <v>0</v>
      </c>
      <c r="D9210" s="4" t="s">
        <v>1803</v>
      </c>
      <c r="F9210" s="4"/>
      <c r="G9210" s="1" t="b">
        <f t="shared" ca="1" si="152"/>
        <v>1</v>
      </c>
      <c r="H9210" s="1505" cm="1">
        <f t="array" aca="1" ref="H9210" ca="1">IF(I9210&lt;&gt;"",INDIRECT("'"&amp;I9210&amp;"'!"&amp;J9210),"")</f>
        <v>0</v>
      </c>
      <c r="I9210" s="1510" t="s">
        <v>7556</v>
      </c>
      <c r="J9210" s="1506" t="s">
        <v>6876</v>
      </c>
      <c r="K9210" s="4"/>
    </row>
    <row r="9211" spans="1:11" ht="15">
      <c r="A9211">
        <v>9152</v>
      </c>
      <c r="B9211" s="1287">
        <f>'CARES CRRSA ARP 28-35'!J137</f>
        <v>38288</v>
      </c>
      <c r="D9211" s="4" t="s">
        <v>1803</v>
      </c>
      <c r="F9211" s="4"/>
      <c r="G9211" s="1" t="b">
        <f t="shared" ca="1" si="152"/>
        <v>1</v>
      </c>
      <c r="H9211" s="1505" cm="1">
        <f t="array" aca="1" ref="H9211" ca="1">IF(I9211&lt;&gt;"",INDIRECT("'"&amp;I9211&amp;"'!"&amp;J9211),"")</f>
        <v>38288</v>
      </c>
      <c r="I9211" s="1510" t="s">
        <v>7556</v>
      </c>
      <c r="J9211" s="1506" t="s">
        <v>7663</v>
      </c>
      <c r="K9211" s="4"/>
    </row>
    <row r="9212" spans="1:11" ht="15">
      <c r="A9212">
        <v>9153</v>
      </c>
      <c r="B9212" s="1287">
        <f>'CARES CRRSA ARP 28-35'!L137</f>
        <v>642172</v>
      </c>
      <c r="D9212" s="4" t="s">
        <v>1803</v>
      </c>
      <c r="F9212" s="4"/>
      <c r="G9212" s="1" t="b">
        <f t="shared" ca="1" si="152"/>
        <v>1</v>
      </c>
      <c r="H9212" s="1505" cm="1">
        <f t="array" aca="1" ref="H9212" ca="1">IF(I9212&lt;&gt;"",INDIRECT("'"&amp;I9212&amp;"'!"&amp;J9212),"")</f>
        <v>642172</v>
      </c>
      <c r="I9212" s="1510" t="s">
        <v>7556</v>
      </c>
      <c r="J9212" s="1506" t="s">
        <v>7664</v>
      </c>
      <c r="K9212" s="4"/>
    </row>
    <row r="9213" spans="1:11" ht="15">
      <c r="A9213">
        <v>9154</v>
      </c>
      <c r="B9213" s="1287">
        <f>'CARES CRRSA ARP 28-35'!D180</f>
        <v>0</v>
      </c>
      <c r="D9213" s="4" t="s">
        <v>1803</v>
      </c>
      <c r="F9213" s="4"/>
      <c r="G9213" s="1" t="b">
        <f t="shared" ca="1" si="152"/>
        <v>1</v>
      </c>
      <c r="H9213" s="1505" cm="1">
        <f t="array" aca="1" ref="H9213" ca="1">IF(I9213&lt;&gt;"",INDIRECT("'"&amp;I9213&amp;"'!"&amp;J9213),"")</f>
        <v>0</v>
      </c>
      <c r="I9213" s="1510" t="s">
        <v>7556</v>
      </c>
      <c r="J9213" s="1506" t="s">
        <v>6157</v>
      </c>
      <c r="K9213" s="4"/>
    </row>
    <row r="9214" spans="1:11" ht="15">
      <c r="A9214">
        <v>9155</v>
      </c>
      <c r="B9214" s="1287">
        <f>'CARES CRRSA ARP 28-35'!E180</f>
        <v>0</v>
      </c>
      <c r="D9214" s="4" t="s">
        <v>1803</v>
      </c>
      <c r="F9214" s="4"/>
      <c r="G9214" s="1" t="b">
        <f t="shared" ca="1" si="152"/>
        <v>1</v>
      </c>
      <c r="H9214" s="1505" cm="1">
        <f t="array" aca="1" ref="H9214" ca="1">IF(I9214&lt;&gt;"",INDIRECT("'"&amp;I9214&amp;"'!"&amp;J9214),"")</f>
        <v>0</v>
      </c>
      <c r="I9214" s="1510" t="s">
        <v>7556</v>
      </c>
      <c r="J9214" s="1506" t="s">
        <v>7665</v>
      </c>
      <c r="K9214" s="4"/>
    </row>
    <row r="9215" spans="1:11" ht="15">
      <c r="A9215">
        <v>9156</v>
      </c>
      <c r="B9215" s="1287">
        <f>'CARES CRRSA ARP 28-35'!F180</f>
        <v>0</v>
      </c>
      <c r="D9215" s="4" t="s">
        <v>1803</v>
      </c>
      <c r="F9215" s="4"/>
      <c r="G9215" s="1" t="b">
        <f t="shared" ca="1" si="152"/>
        <v>1</v>
      </c>
      <c r="H9215" s="1505" cm="1">
        <f t="array" aca="1" ref="H9215" ca="1">IF(I9215&lt;&gt;"",INDIRECT("'"&amp;I9215&amp;"'!"&amp;J9215),"")</f>
        <v>0</v>
      </c>
      <c r="I9215" s="1510" t="s">
        <v>7556</v>
      </c>
      <c r="J9215" s="1506" t="s">
        <v>6932</v>
      </c>
      <c r="K9215" s="4"/>
    </row>
    <row r="9216" spans="1:11" ht="15">
      <c r="A9216">
        <v>9157</v>
      </c>
      <c r="B9216" s="1287">
        <f>'CARES CRRSA ARP 28-35'!G180</f>
        <v>41293</v>
      </c>
      <c r="D9216" s="4" t="s">
        <v>1803</v>
      </c>
      <c r="F9216" s="4"/>
      <c r="G9216" s="1" t="b">
        <f t="shared" ca="1" si="152"/>
        <v>1</v>
      </c>
      <c r="H9216" s="1505" cm="1">
        <f t="array" aca="1" ref="H9216" ca="1">IF(I9216&lt;&gt;"",INDIRECT("'"&amp;I9216&amp;"'!"&amp;J9216),"")</f>
        <v>41293</v>
      </c>
      <c r="I9216" s="1510" t="s">
        <v>7556</v>
      </c>
      <c r="J9216" s="1506" t="s">
        <v>7666</v>
      </c>
      <c r="K9216" s="4"/>
    </row>
    <row r="9217" spans="1:11" ht="15">
      <c r="A9217">
        <v>9158</v>
      </c>
      <c r="B9217" s="1287">
        <f>'CARES CRRSA ARP 28-35'!H180</f>
        <v>0</v>
      </c>
      <c r="D9217" s="4" t="s">
        <v>1803</v>
      </c>
      <c r="F9217" s="4"/>
      <c r="G9217" s="1" t="b">
        <f t="shared" ca="1" si="152"/>
        <v>1</v>
      </c>
      <c r="H9217" s="1505" cm="1">
        <f t="array" aca="1" ref="H9217" ca="1">IF(I9217&lt;&gt;"",INDIRECT("'"&amp;I9217&amp;"'!"&amp;J9217),"")</f>
        <v>0</v>
      </c>
      <c r="I9217" s="1510" t="s">
        <v>7556</v>
      </c>
      <c r="J9217" s="1506" t="s">
        <v>6267</v>
      </c>
      <c r="K9217" s="4"/>
    </row>
    <row r="9218" spans="1:11" ht="15">
      <c r="A9218">
        <v>9159</v>
      </c>
      <c r="B9218" s="1287">
        <f>'CARES CRRSA ARP 28-35'!I180</f>
        <v>0</v>
      </c>
      <c r="D9218" s="4" t="s">
        <v>1803</v>
      </c>
      <c r="F9218" s="4"/>
      <c r="G9218" s="1" t="b">
        <f t="shared" ca="1" si="152"/>
        <v>1</v>
      </c>
      <c r="H9218" s="1505" cm="1">
        <f t="array" aca="1" ref="H9218" ca="1">IF(I9218&lt;&gt;"",INDIRECT("'"&amp;I9218&amp;"'!"&amp;J9218),"")</f>
        <v>0</v>
      </c>
      <c r="I9218" s="1510" t="s">
        <v>7556</v>
      </c>
      <c r="J9218" s="1506" t="s">
        <v>7667</v>
      </c>
      <c r="K9218" s="4"/>
    </row>
    <row r="9219" spans="1:11" ht="15">
      <c r="A9219">
        <v>9160</v>
      </c>
      <c r="B9219" s="1287">
        <f>'CARES CRRSA ARP 28-35'!J180</f>
        <v>0</v>
      </c>
      <c r="D9219" s="4" t="s">
        <v>1803</v>
      </c>
      <c r="F9219" s="4"/>
      <c r="G9219" s="1" t="b">
        <f t="shared" ca="1" si="152"/>
        <v>1</v>
      </c>
      <c r="H9219" s="1505" cm="1">
        <f t="array" aca="1" ref="H9219" ca="1">IF(I9219&lt;&gt;"",INDIRECT("'"&amp;I9219&amp;"'!"&amp;J9219),"")</f>
        <v>0</v>
      </c>
      <c r="I9219" s="1510" t="s">
        <v>7556</v>
      </c>
      <c r="J9219" s="1506" t="s">
        <v>7668</v>
      </c>
      <c r="K9219" s="4"/>
    </row>
    <row r="9220" spans="1:11" ht="15">
      <c r="A9220">
        <v>9161</v>
      </c>
      <c r="B9220" s="1287">
        <f>'CARES CRRSA ARP 28-35'!L180</f>
        <v>41293</v>
      </c>
      <c r="D9220" s="4" t="s">
        <v>1803</v>
      </c>
      <c r="F9220" s="4"/>
      <c r="G9220" s="1" t="b">
        <f t="shared" ca="1" si="152"/>
        <v>1</v>
      </c>
      <c r="H9220" s="1505" cm="1">
        <f t="array" aca="1" ref="H9220" ca="1">IF(I9220&lt;&gt;"",INDIRECT("'"&amp;I9220&amp;"'!"&amp;J9220),"")</f>
        <v>41293</v>
      </c>
      <c r="I9220" s="1510" t="s">
        <v>7556</v>
      </c>
      <c r="J9220" s="1506" t="s">
        <v>7669</v>
      </c>
      <c r="K9220" s="4"/>
    </row>
    <row r="9221" spans="1:11" ht="15">
      <c r="A9221">
        <v>9162</v>
      </c>
      <c r="B9221" s="1287">
        <f>'CARES CRRSA ARP 28-35'!D181</f>
        <v>0</v>
      </c>
      <c r="D9221" s="4" t="s">
        <v>1803</v>
      </c>
      <c r="F9221" s="4"/>
      <c r="G9221" s="1" t="b">
        <f t="shared" ca="1" si="152"/>
        <v>1</v>
      </c>
      <c r="H9221" s="1505" cm="1">
        <f t="array" aca="1" ref="H9221" ca="1">IF(I9221&lt;&gt;"",INDIRECT("'"&amp;I9221&amp;"'!"&amp;J9221),"")</f>
        <v>0</v>
      </c>
      <c r="I9221" s="1510" t="s">
        <v>7556</v>
      </c>
      <c r="J9221" s="1506" t="s">
        <v>6010</v>
      </c>
      <c r="K9221" s="4"/>
    </row>
    <row r="9222" spans="1:11" ht="15">
      <c r="A9222">
        <v>9163</v>
      </c>
      <c r="B9222" s="1287">
        <f>'CARES CRRSA ARP 28-35'!E181</f>
        <v>0</v>
      </c>
      <c r="D9222" s="4" t="s">
        <v>1803</v>
      </c>
      <c r="F9222" s="4"/>
      <c r="G9222" s="1" t="b">
        <f t="shared" ca="1" si="152"/>
        <v>1</v>
      </c>
      <c r="H9222" s="1505" cm="1">
        <f t="array" aca="1" ref="H9222" ca="1">IF(I9222&lt;&gt;"",INDIRECT("'"&amp;I9222&amp;"'!"&amp;J9222),"")</f>
        <v>0</v>
      </c>
      <c r="I9222" s="1510" t="s">
        <v>7556</v>
      </c>
      <c r="J9222" s="1506" t="s">
        <v>7670</v>
      </c>
      <c r="K9222" s="4"/>
    </row>
    <row r="9223" spans="1:11" ht="15">
      <c r="A9223">
        <v>9164</v>
      </c>
      <c r="B9223" s="1287">
        <f>'CARES CRRSA ARP 28-35'!F181</f>
        <v>351173</v>
      </c>
      <c r="D9223" s="4" t="s">
        <v>1803</v>
      </c>
      <c r="F9223" s="4"/>
      <c r="G9223" s="1" t="b">
        <f t="shared" ca="1" si="152"/>
        <v>1</v>
      </c>
      <c r="H9223" s="1505" cm="1">
        <f t="array" aca="1" ref="H9223" ca="1">IF(I9223&lt;&gt;"",INDIRECT("'"&amp;I9223&amp;"'!"&amp;J9223),"")</f>
        <v>351173</v>
      </c>
      <c r="I9223" s="1510" t="s">
        <v>7556</v>
      </c>
      <c r="J9223" s="1506" t="s">
        <v>6011</v>
      </c>
      <c r="K9223" s="4"/>
    </row>
    <row r="9224" spans="1:11" ht="15">
      <c r="A9224">
        <v>9165</v>
      </c>
      <c r="B9224" s="1287">
        <f>'CARES CRRSA ARP 28-35'!G181</f>
        <v>249184</v>
      </c>
      <c r="D9224" s="4" t="s">
        <v>1803</v>
      </c>
      <c r="F9224" s="4"/>
      <c r="G9224" s="1" t="b">
        <f t="shared" ca="1" si="152"/>
        <v>1</v>
      </c>
      <c r="H9224" s="1505" cm="1">
        <f t="array" aca="1" ref="H9224" ca="1">IF(I9224&lt;&gt;"",INDIRECT("'"&amp;I9224&amp;"'!"&amp;J9224),"")</f>
        <v>249184</v>
      </c>
      <c r="I9224" s="1510" t="s">
        <v>7556</v>
      </c>
      <c r="J9224" s="1506" t="s">
        <v>6015</v>
      </c>
      <c r="K9224" s="4"/>
    </row>
    <row r="9225" spans="1:11" ht="15">
      <c r="A9225">
        <v>9166</v>
      </c>
      <c r="B9225" s="1287">
        <f>'CARES CRRSA ARP 28-35'!H181</f>
        <v>0</v>
      </c>
      <c r="D9225" s="4" t="s">
        <v>1803</v>
      </c>
      <c r="F9225" s="4"/>
      <c r="G9225" s="1" t="b">
        <f t="shared" ca="1" si="152"/>
        <v>1</v>
      </c>
      <c r="H9225" s="1505" cm="1">
        <f t="array" aca="1" ref="H9225" ca="1">IF(I9225&lt;&gt;"",INDIRECT("'"&amp;I9225&amp;"'!"&amp;J9225),"")</f>
        <v>0</v>
      </c>
      <c r="I9225" s="1510" t="s">
        <v>7556</v>
      </c>
      <c r="J9225" s="1506" t="s">
        <v>6016</v>
      </c>
      <c r="K9225" s="4"/>
    </row>
    <row r="9226" spans="1:11" ht="15">
      <c r="A9226">
        <v>9167</v>
      </c>
      <c r="B9226" s="1287">
        <f>'CARES CRRSA ARP 28-35'!I181</f>
        <v>0</v>
      </c>
      <c r="D9226" s="4" t="s">
        <v>1803</v>
      </c>
      <c r="F9226" s="4"/>
      <c r="G9226" s="1" t="b">
        <f t="shared" ca="1" si="152"/>
        <v>1</v>
      </c>
      <c r="H9226" s="1505" cm="1">
        <f t="array" aca="1" ref="H9226" ca="1">IF(I9226&lt;&gt;"",INDIRECT("'"&amp;I9226&amp;"'!"&amp;J9226),"")</f>
        <v>0</v>
      </c>
      <c r="I9226" s="1510" t="s">
        <v>7556</v>
      </c>
      <c r="J9226" s="1506" t="s">
        <v>7671</v>
      </c>
      <c r="K9226" s="4"/>
    </row>
    <row r="9227" spans="1:11" ht="15">
      <c r="A9227">
        <v>9168</v>
      </c>
      <c r="B9227" s="1287">
        <f>'CARES CRRSA ARP 28-35'!J181</f>
        <v>0</v>
      </c>
      <c r="D9227" s="4" t="s">
        <v>1803</v>
      </c>
      <c r="F9227" s="4"/>
      <c r="G9227" s="1" t="b">
        <f t="shared" ca="1" si="152"/>
        <v>1</v>
      </c>
      <c r="H9227" s="1505" cm="1">
        <f t="array" aca="1" ref="H9227" ca="1">IF(I9227&lt;&gt;"",INDIRECT("'"&amp;I9227&amp;"'!"&amp;J9227),"")</f>
        <v>0</v>
      </c>
      <c r="I9227" s="1510" t="s">
        <v>7556</v>
      </c>
      <c r="J9227" s="1506" t="s">
        <v>7672</v>
      </c>
      <c r="K9227" s="4"/>
    </row>
    <row r="9228" spans="1:11" ht="15">
      <c r="A9228">
        <v>9169</v>
      </c>
      <c r="B9228" s="1287">
        <f>'CARES CRRSA ARP 28-35'!L181</f>
        <v>600357</v>
      </c>
      <c r="D9228" s="4" t="s">
        <v>1803</v>
      </c>
      <c r="F9228" s="4"/>
      <c r="G9228" s="1" t="b">
        <f t="shared" ca="1" si="152"/>
        <v>1</v>
      </c>
      <c r="H9228" s="1505" cm="1">
        <f t="array" aca="1" ref="H9228" ca="1">IF(I9228&lt;&gt;"",INDIRECT("'"&amp;I9228&amp;"'!"&amp;J9228),"")</f>
        <v>600357</v>
      </c>
      <c r="I9228" s="1510" t="s">
        <v>7556</v>
      </c>
      <c r="J9228" s="1506" t="s">
        <v>7673</v>
      </c>
      <c r="K9228" s="4"/>
    </row>
    <row r="9229" spans="1:11" ht="15">
      <c r="A9229">
        <v>9170</v>
      </c>
      <c r="B9229" s="1287">
        <f>'CARES CRRSA ARP 28-35'!D184</f>
        <v>0</v>
      </c>
      <c r="D9229" s="4" t="s">
        <v>1803</v>
      </c>
      <c r="F9229" s="4"/>
      <c r="G9229" s="1" t="b">
        <f t="shared" ca="1" si="152"/>
        <v>1</v>
      </c>
      <c r="H9229" s="1505" cm="1">
        <f t="array" aca="1" ref="H9229" ca="1">IF(I9229&lt;&gt;"",INDIRECT("'"&amp;I9229&amp;"'!"&amp;J9229),"")</f>
        <v>0</v>
      </c>
      <c r="I9229" s="1510" t="s">
        <v>7556</v>
      </c>
      <c r="J9229" s="1506" t="s">
        <v>5898</v>
      </c>
      <c r="K9229" s="4"/>
    </row>
    <row r="9230" spans="1:11" ht="15">
      <c r="A9230">
        <v>9171</v>
      </c>
      <c r="B9230" s="1287">
        <f>'CARES CRRSA ARP 28-35'!E184</f>
        <v>0</v>
      </c>
      <c r="D9230" s="4" t="s">
        <v>1803</v>
      </c>
      <c r="F9230" s="4"/>
      <c r="G9230" s="1" t="b">
        <f t="shared" ca="1" si="152"/>
        <v>1</v>
      </c>
      <c r="H9230" s="1505" cm="1">
        <f t="array" aca="1" ref="H9230" ca="1">IF(I9230&lt;&gt;"",INDIRECT("'"&amp;I9230&amp;"'!"&amp;J9230),"")</f>
        <v>0</v>
      </c>
      <c r="I9230" s="1510" t="s">
        <v>7556</v>
      </c>
      <c r="J9230" s="1506" t="s">
        <v>5899</v>
      </c>
      <c r="K9230" s="4"/>
    </row>
    <row r="9231" spans="1:11" ht="15">
      <c r="A9231">
        <v>9172</v>
      </c>
      <c r="B9231" s="1287">
        <f>'CARES CRRSA ARP 28-35'!F184</f>
        <v>0</v>
      </c>
      <c r="D9231" s="4" t="s">
        <v>1803</v>
      </c>
      <c r="F9231" s="4"/>
      <c r="G9231" s="1" t="b">
        <f t="shared" ca="1" si="152"/>
        <v>1</v>
      </c>
      <c r="H9231" s="1505" cm="1">
        <f t="array" aca="1" ref="H9231" ca="1">IF(I9231&lt;&gt;"",INDIRECT("'"&amp;I9231&amp;"'!"&amp;J9231),"")</f>
        <v>0</v>
      </c>
      <c r="I9231" s="1510" t="s">
        <v>7556</v>
      </c>
      <c r="J9231" s="1506" t="s">
        <v>5900</v>
      </c>
      <c r="K9231" s="4"/>
    </row>
    <row r="9232" spans="1:11" ht="15">
      <c r="A9232">
        <v>9173</v>
      </c>
      <c r="B9232" s="1287">
        <f>'CARES CRRSA ARP 28-35'!G184</f>
        <v>0</v>
      </c>
      <c r="D9232" s="4" t="s">
        <v>1803</v>
      </c>
      <c r="F9232" s="4"/>
      <c r="G9232" s="1" t="b">
        <f t="shared" ca="1" si="152"/>
        <v>1</v>
      </c>
      <c r="H9232" s="1505" cm="1">
        <f t="array" aca="1" ref="H9232" ca="1">IF(I9232&lt;&gt;"",INDIRECT("'"&amp;I9232&amp;"'!"&amp;J9232),"")</f>
        <v>0</v>
      </c>
      <c r="I9232" s="1510" t="s">
        <v>7556</v>
      </c>
      <c r="J9232" s="1506" t="s">
        <v>5901</v>
      </c>
      <c r="K9232" s="4"/>
    </row>
    <row r="9233" spans="1:11" ht="15">
      <c r="A9233">
        <v>9174</v>
      </c>
      <c r="B9233" s="1287">
        <f>'CARES CRRSA ARP 28-35'!H184</f>
        <v>0</v>
      </c>
      <c r="D9233" s="4" t="s">
        <v>1803</v>
      </c>
      <c r="F9233" s="4"/>
      <c r="G9233" s="1" t="b">
        <f t="shared" ca="1" si="152"/>
        <v>1</v>
      </c>
      <c r="H9233" s="1505" cm="1">
        <f t="array" aca="1" ref="H9233" ca="1">IF(I9233&lt;&gt;"",INDIRECT("'"&amp;I9233&amp;"'!"&amp;J9233),"")</f>
        <v>0</v>
      </c>
      <c r="I9233" s="1510" t="s">
        <v>7556</v>
      </c>
      <c r="J9233" s="1506" t="s">
        <v>5902</v>
      </c>
      <c r="K9233" s="4"/>
    </row>
    <row r="9234" spans="1:11" ht="15">
      <c r="A9234">
        <v>9175</v>
      </c>
      <c r="B9234" s="1287">
        <f>'CARES CRRSA ARP 28-35'!I184</f>
        <v>0</v>
      </c>
      <c r="D9234" s="4" t="s">
        <v>1803</v>
      </c>
      <c r="F9234" s="4"/>
      <c r="G9234" s="1" t="b">
        <f t="shared" ca="1" si="152"/>
        <v>1</v>
      </c>
      <c r="H9234" s="1505" cm="1">
        <f t="array" aca="1" ref="H9234" ca="1">IF(I9234&lt;&gt;"",INDIRECT("'"&amp;I9234&amp;"'!"&amp;J9234),"")</f>
        <v>0</v>
      </c>
      <c r="I9234" s="1510" t="s">
        <v>7556</v>
      </c>
      <c r="J9234" s="1506" t="s">
        <v>6740</v>
      </c>
      <c r="K9234" s="4"/>
    </row>
    <row r="9235" spans="1:11" ht="15">
      <c r="A9235">
        <v>9176</v>
      </c>
      <c r="B9235" s="1287">
        <f>'CARES CRRSA ARP 28-35'!J184</f>
        <v>0</v>
      </c>
      <c r="D9235" s="4" t="s">
        <v>1803</v>
      </c>
      <c r="F9235" s="4"/>
      <c r="G9235" s="1" t="b">
        <f t="shared" ca="1" si="152"/>
        <v>1</v>
      </c>
      <c r="H9235" s="1505" cm="1">
        <f t="array" aca="1" ref="H9235" ca="1">IF(I9235&lt;&gt;"",INDIRECT("'"&amp;I9235&amp;"'!"&amp;J9235),"")</f>
        <v>0</v>
      </c>
      <c r="I9235" s="1510" t="s">
        <v>7556</v>
      </c>
      <c r="J9235" s="1506" t="s">
        <v>6741</v>
      </c>
      <c r="K9235" s="4"/>
    </row>
    <row r="9236" spans="1:11" ht="15">
      <c r="A9236">
        <v>9177</v>
      </c>
      <c r="B9236" s="1287">
        <f>'CARES CRRSA ARP 28-35'!L184</f>
        <v>0</v>
      </c>
      <c r="D9236" s="4" t="s">
        <v>1803</v>
      </c>
      <c r="F9236" s="4"/>
      <c r="G9236" s="1" t="b">
        <f t="shared" ca="1" si="152"/>
        <v>1</v>
      </c>
      <c r="H9236" s="1505" cm="1">
        <f t="array" aca="1" ref="H9236" ca="1">IF(I9236&lt;&gt;"",INDIRECT("'"&amp;I9236&amp;"'!"&amp;J9236),"")</f>
        <v>0</v>
      </c>
      <c r="I9236" s="1510" t="s">
        <v>7556</v>
      </c>
      <c r="J9236" s="1506" t="s">
        <v>7674</v>
      </c>
      <c r="K9236" s="4"/>
    </row>
    <row r="9237" spans="1:11" ht="15">
      <c r="A9237">
        <v>9178</v>
      </c>
      <c r="B9237" s="1287">
        <f>'CARES CRRSA ARP 28-35'!D185</f>
        <v>0</v>
      </c>
      <c r="D9237" s="4" t="s">
        <v>1803</v>
      </c>
      <c r="F9237" s="4"/>
      <c r="G9237" s="1" t="b">
        <f t="shared" ca="1" si="152"/>
        <v>1</v>
      </c>
      <c r="H9237" s="1505" cm="1">
        <f t="array" aca="1" ref="H9237" ca="1">IF(I9237&lt;&gt;"",INDIRECT("'"&amp;I9237&amp;"'!"&amp;J9237),"")</f>
        <v>0</v>
      </c>
      <c r="I9237" s="1510" t="s">
        <v>7556</v>
      </c>
      <c r="J9237" s="1506" t="s">
        <v>7675</v>
      </c>
      <c r="K9237" s="4"/>
    </row>
    <row r="9238" spans="1:11" ht="15">
      <c r="A9238">
        <v>9179</v>
      </c>
      <c r="B9238" s="1287">
        <f>'CARES CRRSA ARP 28-35'!E185</f>
        <v>0</v>
      </c>
      <c r="D9238" s="4" t="s">
        <v>1803</v>
      </c>
      <c r="F9238" s="4"/>
      <c r="G9238" s="1" t="b">
        <f t="shared" ca="1" si="152"/>
        <v>1</v>
      </c>
      <c r="H9238" s="1505" cm="1">
        <f t="array" aca="1" ref="H9238" ca="1">IF(I9238&lt;&gt;"",INDIRECT("'"&amp;I9238&amp;"'!"&amp;J9238),"")</f>
        <v>0</v>
      </c>
      <c r="I9238" s="1510" t="s">
        <v>7556</v>
      </c>
      <c r="J9238" s="1506" t="s">
        <v>7676</v>
      </c>
      <c r="K9238" s="4"/>
    </row>
    <row r="9239" spans="1:11" ht="15">
      <c r="A9239">
        <v>9180</v>
      </c>
      <c r="B9239" s="1287">
        <f>'CARES CRRSA ARP 28-35'!F185</f>
        <v>0</v>
      </c>
      <c r="D9239" s="4" t="s">
        <v>1803</v>
      </c>
      <c r="F9239" s="4"/>
      <c r="G9239" s="1" t="b">
        <f t="shared" ca="1" si="152"/>
        <v>1</v>
      </c>
      <c r="H9239" s="1505" cm="1">
        <f t="array" aca="1" ref="H9239" ca="1">IF(I9239&lt;&gt;"",INDIRECT("'"&amp;I9239&amp;"'!"&amp;J9239),"")</f>
        <v>0</v>
      </c>
      <c r="I9239" s="1510" t="s">
        <v>7556</v>
      </c>
      <c r="J9239" s="1506" t="s">
        <v>7677</v>
      </c>
      <c r="K9239" s="4"/>
    </row>
    <row r="9240" spans="1:11" ht="15">
      <c r="A9240">
        <v>9181</v>
      </c>
      <c r="B9240" s="1287">
        <f>'CARES CRRSA ARP 28-35'!G185</f>
        <v>0</v>
      </c>
      <c r="D9240" s="4" t="s">
        <v>1803</v>
      </c>
      <c r="F9240" s="4"/>
      <c r="G9240" s="1" t="b">
        <f t="shared" ca="1" si="152"/>
        <v>1</v>
      </c>
      <c r="H9240" s="1505" cm="1">
        <f t="array" aca="1" ref="H9240" ca="1">IF(I9240&lt;&gt;"",INDIRECT("'"&amp;I9240&amp;"'!"&amp;J9240),"")</f>
        <v>0</v>
      </c>
      <c r="I9240" s="1510" t="s">
        <v>7556</v>
      </c>
      <c r="J9240" s="1506" t="s">
        <v>7678</v>
      </c>
      <c r="K9240" s="4"/>
    </row>
    <row r="9241" spans="1:11" ht="15">
      <c r="A9241">
        <v>9182</v>
      </c>
      <c r="B9241" s="1287">
        <f>'CARES CRRSA ARP 28-35'!H185</f>
        <v>0</v>
      </c>
      <c r="D9241" s="4" t="s">
        <v>1803</v>
      </c>
      <c r="F9241" s="4"/>
      <c r="G9241" s="1" t="b">
        <f t="shared" ca="1" si="152"/>
        <v>1</v>
      </c>
      <c r="H9241" s="1505" cm="1">
        <f t="array" aca="1" ref="H9241" ca="1">IF(I9241&lt;&gt;"",INDIRECT("'"&amp;I9241&amp;"'!"&amp;J9241),"")</f>
        <v>0</v>
      </c>
      <c r="I9241" s="1510" t="s">
        <v>7556</v>
      </c>
      <c r="J9241" s="1506" t="s">
        <v>7679</v>
      </c>
      <c r="K9241" s="4"/>
    </row>
    <row r="9242" spans="1:11" ht="15">
      <c r="A9242">
        <v>9183</v>
      </c>
      <c r="B9242" s="1287">
        <f>'CARES CRRSA ARP 28-35'!I185</f>
        <v>0</v>
      </c>
      <c r="D9242" s="4" t="s">
        <v>1803</v>
      </c>
      <c r="F9242" s="4"/>
      <c r="G9242" s="1" t="b">
        <f t="shared" ca="1" si="152"/>
        <v>1</v>
      </c>
      <c r="H9242" s="1505" cm="1">
        <f t="array" aca="1" ref="H9242" ca="1">IF(I9242&lt;&gt;"",INDIRECT("'"&amp;I9242&amp;"'!"&amp;J9242),"")</f>
        <v>0</v>
      </c>
      <c r="I9242" s="1510" t="s">
        <v>7556</v>
      </c>
      <c r="J9242" s="1506" t="s">
        <v>7680</v>
      </c>
      <c r="K9242" s="4"/>
    </row>
    <row r="9243" spans="1:11" ht="15">
      <c r="A9243">
        <v>9184</v>
      </c>
      <c r="B9243" s="1287">
        <f>'CARES CRRSA ARP 28-35'!J185</f>
        <v>0</v>
      </c>
      <c r="D9243" s="4" t="s">
        <v>1803</v>
      </c>
      <c r="F9243" s="4"/>
      <c r="G9243" s="1" t="b">
        <f t="shared" ca="1" si="152"/>
        <v>1</v>
      </c>
      <c r="H9243" s="1505" cm="1">
        <f t="array" aca="1" ref="H9243" ca="1">IF(I9243&lt;&gt;"",INDIRECT("'"&amp;I9243&amp;"'!"&amp;J9243),"")</f>
        <v>0</v>
      </c>
      <c r="I9243" s="1510" t="s">
        <v>7556</v>
      </c>
      <c r="J9243" s="1506" t="s">
        <v>7681</v>
      </c>
      <c r="K9243" s="4"/>
    </row>
    <row r="9244" spans="1:11" ht="15">
      <c r="A9244">
        <v>9185</v>
      </c>
      <c r="B9244" s="1287">
        <f>'CARES CRRSA ARP 28-35'!L185</f>
        <v>0</v>
      </c>
      <c r="D9244" s="4" t="s">
        <v>1803</v>
      </c>
      <c r="F9244" s="4"/>
      <c r="G9244" s="1" t="b">
        <f t="shared" ca="1" si="152"/>
        <v>1</v>
      </c>
      <c r="H9244" s="1505" cm="1">
        <f t="array" aca="1" ref="H9244" ca="1">IF(I9244&lt;&gt;"",INDIRECT("'"&amp;I9244&amp;"'!"&amp;J9244),"")</f>
        <v>0</v>
      </c>
      <c r="I9244" s="1510" t="s">
        <v>7556</v>
      </c>
      <c r="J9244" s="1506" t="s">
        <v>7682</v>
      </c>
      <c r="K9244" s="4"/>
    </row>
    <row r="9245" spans="1:11" ht="15">
      <c r="A9245">
        <v>9186</v>
      </c>
      <c r="B9245" s="1287">
        <f>'CARES CRRSA ARP 28-35'!D186</f>
        <v>0</v>
      </c>
      <c r="D9245" s="4" t="s">
        <v>1803</v>
      </c>
      <c r="F9245" s="4"/>
      <c r="G9245" s="1" t="b">
        <f t="shared" ca="1" si="152"/>
        <v>1</v>
      </c>
      <c r="H9245" s="1505" cm="1">
        <f t="array" aca="1" ref="H9245" ca="1">IF(I9245&lt;&gt;"",INDIRECT("'"&amp;I9245&amp;"'!"&amp;J9245),"")</f>
        <v>0</v>
      </c>
      <c r="I9245" s="1510" t="s">
        <v>7556</v>
      </c>
      <c r="J9245" s="1506" t="s">
        <v>5357</v>
      </c>
      <c r="K9245" s="4"/>
    </row>
    <row r="9246" spans="1:11" ht="15">
      <c r="A9246">
        <v>9187</v>
      </c>
      <c r="B9246" s="1287">
        <f>'CARES CRRSA ARP 28-35'!E186</f>
        <v>0</v>
      </c>
      <c r="D9246" s="4" t="s">
        <v>1803</v>
      </c>
      <c r="F9246" s="4"/>
      <c r="G9246" s="1" t="b">
        <f t="shared" ca="1" si="152"/>
        <v>1</v>
      </c>
      <c r="H9246" s="1505" cm="1">
        <f t="array" aca="1" ref="H9246" ca="1">IF(I9246&lt;&gt;"",INDIRECT("'"&amp;I9246&amp;"'!"&amp;J9246),"")</f>
        <v>0</v>
      </c>
      <c r="I9246" s="1510" t="s">
        <v>7556</v>
      </c>
      <c r="J9246" s="1506" t="s">
        <v>5361</v>
      </c>
      <c r="K9246" s="4"/>
    </row>
    <row r="9247" spans="1:11" ht="15">
      <c r="A9247">
        <v>9188</v>
      </c>
      <c r="B9247" s="1287">
        <f>'CARES CRRSA ARP 28-35'!F186</f>
        <v>0</v>
      </c>
      <c r="D9247" s="4" t="s">
        <v>1803</v>
      </c>
      <c r="F9247" s="4"/>
      <c r="G9247" s="1" t="b">
        <f t="shared" ca="1" si="152"/>
        <v>1</v>
      </c>
      <c r="H9247" s="1505" cm="1">
        <f t="array" aca="1" ref="H9247" ca="1">IF(I9247&lt;&gt;"",INDIRECT("'"&amp;I9247&amp;"'!"&amp;J9247),"")</f>
        <v>0</v>
      </c>
      <c r="I9247" s="1510" t="s">
        <v>7556</v>
      </c>
      <c r="J9247" s="1506" t="s">
        <v>5366</v>
      </c>
      <c r="K9247" s="4"/>
    </row>
    <row r="9248" spans="1:11" ht="15">
      <c r="A9248">
        <v>9189</v>
      </c>
      <c r="B9248" s="1287">
        <f>'CARES CRRSA ARP 28-35'!G186</f>
        <v>0</v>
      </c>
      <c r="D9248" s="4" t="s">
        <v>1803</v>
      </c>
      <c r="F9248" s="4"/>
      <c r="G9248" s="1" t="b">
        <f t="shared" ref="G9248:G9311" ca="1" si="153">H9248=B9248</f>
        <v>1</v>
      </c>
      <c r="H9248" s="1505" cm="1">
        <f t="array" aca="1" ref="H9248" ca="1">IF(I9248&lt;&gt;"",INDIRECT("'"&amp;I9248&amp;"'!"&amp;J9248),"")</f>
        <v>0</v>
      </c>
      <c r="I9248" s="1510" t="s">
        <v>7556</v>
      </c>
      <c r="J9248" s="1506" t="s">
        <v>5370</v>
      </c>
      <c r="K9248" s="4"/>
    </row>
    <row r="9249" spans="1:11" ht="15">
      <c r="A9249">
        <v>9190</v>
      </c>
      <c r="B9249" s="1287">
        <f>'CARES CRRSA ARP 28-35'!H186</f>
        <v>0</v>
      </c>
      <c r="D9249" s="4" t="s">
        <v>1803</v>
      </c>
      <c r="F9249" s="4"/>
      <c r="G9249" s="1" t="b">
        <f t="shared" ca="1" si="153"/>
        <v>1</v>
      </c>
      <c r="H9249" s="1505" cm="1">
        <f t="array" aca="1" ref="H9249" ca="1">IF(I9249&lt;&gt;"",INDIRECT("'"&amp;I9249&amp;"'!"&amp;J9249),"")</f>
        <v>0</v>
      </c>
      <c r="I9249" s="1510" t="s">
        <v>7556</v>
      </c>
      <c r="J9249" s="1506" t="s">
        <v>5374</v>
      </c>
      <c r="K9249" s="4"/>
    </row>
    <row r="9250" spans="1:11" ht="15">
      <c r="A9250">
        <v>9191</v>
      </c>
      <c r="B9250" s="1287">
        <f>'CARES CRRSA ARP 28-35'!I186</f>
        <v>0</v>
      </c>
      <c r="D9250" s="4" t="s">
        <v>1803</v>
      </c>
      <c r="F9250" s="4"/>
      <c r="G9250" s="1" t="b">
        <f t="shared" ca="1" si="153"/>
        <v>1</v>
      </c>
      <c r="H9250" s="1505" cm="1">
        <f t="array" aca="1" ref="H9250" ca="1">IF(I9250&lt;&gt;"",INDIRECT("'"&amp;I9250&amp;"'!"&amp;J9250),"")</f>
        <v>0</v>
      </c>
      <c r="I9250" s="1510" t="s">
        <v>7556</v>
      </c>
      <c r="J9250" s="1506" t="s">
        <v>6742</v>
      </c>
      <c r="K9250" s="4"/>
    </row>
    <row r="9251" spans="1:11" ht="15">
      <c r="A9251">
        <v>9192</v>
      </c>
      <c r="B9251" s="1287">
        <f>'CARES CRRSA ARP 28-35'!J186</f>
        <v>0</v>
      </c>
      <c r="D9251" s="4" t="s">
        <v>1803</v>
      </c>
      <c r="F9251" s="4"/>
      <c r="G9251" s="1" t="b">
        <f t="shared" ca="1" si="153"/>
        <v>1</v>
      </c>
      <c r="H9251" s="1505" cm="1">
        <f t="array" aca="1" ref="H9251" ca="1">IF(I9251&lt;&gt;"",INDIRECT("'"&amp;I9251&amp;"'!"&amp;J9251),"")</f>
        <v>0</v>
      </c>
      <c r="I9251" s="1510" t="s">
        <v>7556</v>
      </c>
      <c r="J9251" s="1506" t="s">
        <v>6743</v>
      </c>
      <c r="K9251" s="4"/>
    </row>
    <row r="9252" spans="1:11" ht="15">
      <c r="A9252">
        <v>9193</v>
      </c>
      <c r="B9252" s="1287">
        <f>'CARES CRRSA ARP 28-35'!L186</f>
        <v>0</v>
      </c>
      <c r="D9252" s="4" t="s">
        <v>1803</v>
      </c>
      <c r="F9252" s="4"/>
      <c r="G9252" s="1" t="b">
        <f t="shared" ca="1" si="153"/>
        <v>1</v>
      </c>
      <c r="H9252" s="1505" cm="1">
        <f t="array" aca="1" ref="H9252" ca="1">IF(I9252&lt;&gt;"",INDIRECT("'"&amp;I9252&amp;"'!"&amp;J9252),"")</f>
        <v>0</v>
      </c>
      <c r="I9252" s="1510" t="s">
        <v>7556</v>
      </c>
      <c r="J9252" s="1506" t="s">
        <v>7683</v>
      </c>
      <c r="K9252" s="4"/>
    </row>
    <row r="9253" spans="1:11" ht="15">
      <c r="A9253">
        <v>9194</v>
      </c>
      <c r="B9253" s="1287">
        <f>'CARES CRRSA ARP 28-35'!F189</f>
        <v>0</v>
      </c>
      <c r="D9253" s="4" t="s">
        <v>1803</v>
      </c>
      <c r="F9253" s="4"/>
      <c r="G9253" s="1" t="b">
        <f t="shared" ca="1" si="153"/>
        <v>1</v>
      </c>
      <c r="H9253" s="1505" cm="1">
        <f t="array" aca="1" ref="H9253" ca="1">IF(I9253&lt;&gt;"",INDIRECT("'"&amp;I9253&amp;"'!"&amp;J9253),"")</f>
        <v>0</v>
      </c>
      <c r="I9253" s="1510" t="s">
        <v>7556</v>
      </c>
      <c r="J9253" s="1506" t="s">
        <v>5698</v>
      </c>
      <c r="K9253" s="4"/>
    </row>
    <row r="9254" spans="1:11" ht="15">
      <c r="A9254">
        <v>9195</v>
      </c>
      <c r="B9254" s="1287">
        <f>'CARES CRRSA ARP 28-35'!G189</f>
        <v>0</v>
      </c>
      <c r="D9254" s="4" t="s">
        <v>1803</v>
      </c>
      <c r="F9254" s="4"/>
      <c r="G9254" s="1" t="b">
        <f t="shared" ca="1" si="153"/>
        <v>1</v>
      </c>
      <c r="H9254" s="1505" cm="1">
        <f t="array" aca="1" ref="H9254" ca="1">IF(I9254&lt;&gt;"",INDIRECT("'"&amp;I9254&amp;"'!"&amp;J9254),"")</f>
        <v>0</v>
      </c>
      <c r="I9254" s="1510" t="s">
        <v>7556</v>
      </c>
      <c r="J9254" s="1506" t="s">
        <v>5699</v>
      </c>
      <c r="K9254" s="4"/>
    </row>
    <row r="9255" spans="1:11" ht="15">
      <c r="A9255">
        <v>9196</v>
      </c>
      <c r="B9255" s="1287">
        <f>'CARES CRRSA ARP 28-35'!H189</f>
        <v>0</v>
      </c>
      <c r="D9255" s="4" t="s">
        <v>1803</v>
      </c>
      <c r="F9255" s="4"/>
      <c r="G9255" s="1" t="b">
        <f t="shared" ca="1" si="153"/>
        <v>1</v>
      </c>
      <c r="H9255" s="1505" cm="1">
        <f t="array" aca="1" ref="H9255" ca="1">IF(I9255&lt;&gt;"",INDIRECT("'"&amp;I9255&amp;"'!"&amp;J9255),"")</f>
        <v>0</v>
      </c>
      <c r="I9255" s="1510" t="s">
        <v>7556</v>
      </c>
      <c r="J9255" s="1506" t="s">
        <v>5700</v>
      </c>
      <c r="K9255" s="4"/>
    </row>
    <row r="9256" spans="1:11" ht="15">
      <c r="A9256">
        <v>9197</v>
      </c>
      <c r="B9256" s="1287">
        <f>'CARES CRRSA ARP 28-35'!J189</f>
        <v>0</v>
      </c>
      <c r="D9256" s="4" t="s">
        <v>1803</v>
      </c>
      <c r="F9256" s="4"/>
      <c r="G9256" s="1" t="b">
        <f t="shared" ca="1" si="153"/>
        <v>1</v>
      </c>
      <c r="H9256" s="1505" cm="1">
        <f t="array" aca="1" ref="H9256" ca="1">IF(I9256&lt;&gt;"",INDIRECT("'"&amp;I9256&amp;"'!"&amp;J9256),"")</f>
        <v>0</v>
      </c>
      <c r="I9256" s="1510" t="s">
        <v>7556</v>
      </c>
      <c r="J9256" s="1506" t="s">
        <v>6749</v>
      </c>
      <c r="K9256" s="4"/>
    </row>
    <row r="9257" spans="1:11" ht="15">
      <c r="A9257">
        <v>9198</v>
      </c>
      <c r="B9257" s="1287">
        <f>'CARES CRRSA ARP 28-35'!L189</f>
        <v>0</v>
      </c>
      <c r="D9257" s="4" t="s">
        <v>1803</v>
      </c>
      <c r="F9257" s="4"/>
      <c r="G9257" s="1" t="b">
        <f t="shared" ca="1" si="153"/>
        <v>1</v>
      </c>
      <c r="H9257" s="1505" cm="1">
        <f t="array" aca="1" ref="H9257" ca="1">IF(I9257&lt;&gt;"",INDIRECT("'"&amp;I9257&amp;"'!"&amp;J9257),"")</f>
        <v>0</v>
      </c>
      <c r="I9257" s="1510" t="s">
        <v>7556</v>
      </c>
      <c r="J9257" s="1506" t="s">
        <v>7684</v>
      </c>
      <c r="K9257" s="4"/>
    </row>
    <row r="9258" spans="1:11" ht="15">
      <c r="A9258">
        <v>9199</v>
      </c>
      <c r="B9258" s="1287">
        <f>'CARES CRRSA ARP 28-35'!F190</f>
        <v>0</v>
      </c>
      <c r="D9258" s="4" t="s">
        <v>1803</v>
      </c>
      <c r="F9258" s="4"/>
      <c r="G9258" s="1" t="b">
        <f t="shared" ca="1" si="153"/>
        <v>1</v>
      </c>
      <c r="H9258" s="1505" cm="1">
        <f t="array" aca="1" ref="H9258" ca="1">IF(I9258&lt;&gt;"",INDIRECT("'"&amp;I9258&amp;"'!"&amp;J9258),"")</f>
        <v>0</v>
      </c>
      <c r="I9258" s="1510" t="s">
        <v>7556</v>
      </c>
      <c r="J9258" s="1506" t="s">
        <v>5979</v>
      </c>
      <c r="K9258" s="4"/>
    </row>
    <row r="9259" spans="1:11" ht="15">
      <c r="A9259">
        <v>9200</v>
      </c>
      <c r="B9259" s="1287">
        <f>'CARES CRRSA ARP 28-35'!G190</f>
        <v>0</v>
      </c>
      <c r="D9259" s="4" t="s">
        <v>1803</v>
      </c>
      <c r="F9259" s="4"/>
      <c r="G9259" s="1" t="b">
        <f t="shared" ca="1" si="153"/>
        <v>1</v>
      </c>
      <c r="H9259" s="1505" cm="1">
        <f t="array" aca="1" ref="H9259" ca="1">IF(I9259&lt;&gt;"",INDIRECT("'"&amp;I9259&amp;"'!"&amp;J9259),"")</f>
        <v>0</v>
      </c>
      <c r="I9259" s="1510" t="s">
        <v>7556</v>
      </c>
      <c r="J9259" s="1506" t="s">
        <v>5980</v>
      </c>
      <c r="K9259" s="4"/>
    </row>
    <row r="9260" spans="1:11" ht="15">
      <c r="A9260">
        <v>9201</v>
      </c>
      <c r="B9260" s="1287">
        <f>'CARES CRRSA ARP 28-35'!H190</f>
        <v>0</v>
      </c>
      <c r="D9260" s="4" t="s">
        <v>1803</v>
      </c>
      <c r="F9260" s="4"/>
      <c r="G9260" s="1" t="b">
        <f t="shared" ca="1" si="153"/>
        <v>1</v>
      </c>
      <c r="H9260" s="1505" cm="1">
        <f t="array" aca="1" ref="H9260" ca="1">IF(I9260&lt;&gt;"",INDIRECT("'"&amp;I9260&amp;"'!"&amp;J9260),"")</f>
        <v>0</v>
      </c>
      <c r="I9260" s="1510" t="s">
        <v>7556</v>
      </c>
      <c r="J9260" s="1506" t="s">
        <v>7685</v>
      </c>
      <c r="K9260" s="4"/>
    </row>
    <row r="9261" spans="1:11" ht="15">
      <c r="A9261">
        <v>9202</v>
      </c>
      <c r="B9261" s="1287">
        <f>'CARES CRRSA ARP 28-35'!J190</f>
        <v>0</v>
      </c>
      <c r="D9261" s="4" t="s">
        <v>1803</v>
      </c>
      <c r="F9261" s="4"/>
      <c r="G9261" s="1" t="b">
        <f t="shared" ca="1" si="153"/>
        <v>1</v>
      </c>
      <c r="H9261" s="1505" cm="1">
        <f t="array" aca="1" ref="H9261" ca="1">IF(I9261&lt;&gt;"",INDIRECT("'"&amp;I9261&amp;"'!"&amp;J9261),"")</f>
        <v>0</v>
      </c>
      <c r="I9261" s="1510" t="s">
        <v>7556</v>
      </c>
      <c r="J9261" s="1506" t="s">
        <v>7686</v>
      </c>
      <c r="K9261" s="4"/>
    </row>
    <row r="9262" spans="1:11" ht="15">
      <c r="A9262">
        <v>9203</v>
      </c>
      <c r="B9262" s="1287">
        <f>'CARES CRRSA ARP 28-35'!L190</f>
        <v>0</v>
      </c>
      <c r="D9262" s="4" t="s">
        <v>1803</v>
      </c>
      <c r="F9262" s="4"/>
      <c r="G9262" s="1" t="b">
        <f t="shared" ca="1" si="153"/>
        <v>1</v>
      </c>
      <c r="H9262" s="1505" cm="1">
        <f t="array" aca="1" ref="H9262" ca="1">IF(I9262&lt;&gt;"",INDIRECT("'"&amp;I9262&amp;"'!"&amp;J9262),"")</f>
        <v>0</v>
      </c>
      <c r="I9262" s="1510" t="s">
        <v>7556</v>
      </c>
      <c r="J9262" s="1506" t="s">
        <v>7687</v>
      </c>
      <c r="K9262" s="4"/>
    </row>
    <row r="9263" spans="1:11" ht="15">
      <c r="A9263">
        <v>9204</v>
      </c>
      <c r="B9263" s="1287">
        <f>'CARES CRRSA ARP 28-35'!F191</f>
        <v>0</v>
      </c>
      <c r="D9263" s="4" t="s">
        <v>1803</v>
      </c>
      <c r="F9263" s="4"/>
      <c r="G9263" s="1" t="b">
        <f t="shared" ca="1" si="153"/>
        <v>1</v>
      </c>
      <c r="H9263" s="1505" cm="1">
        <f t="array" aca="1" ref="H9263" ca="1">IF(I9263&lt;&gt;"",INDIRECT("'"&amp;I9263&amp;"'!"&amp;J9263),"")</f>
        <v>0</v>
      </c>
      <c r="I9263" s="1510" t="s">
        <v>7556</v>
      </c>
      <c r="J9263" s="1506" t="s">
        <v>6933</v>
      </c>
      <c r="K9263" s="4"/>
    </row>
    <row r="9264" spans="1:11" ht="15">
      <c r="A9264">
        <v>9205</v>
      </c>
      <c r="B9264" s="1287">
        <f>'CARES CRRSA ARP 28-35'!G191</f>
        <v>0</v>
      </c>
      <c r="D9264" s="4" t="s">
        <v>1803</v>
      </c>
      <c r="F9264" s="4"/>
      <c r="G9264" s="1" t="b">
        <f t="shared" ca="1" si="153"/>
        <v>1</v>
      </c>
      <c r="H9264" s="1505" cm="1">
        <f t="array" aca="1" ref="H9264" ca="1">IF(I9264&lt;&gt;"",INDIRECT("'"&amp;I9264&amp;"'!"&amp;J9264),"")</f>
        <v>0</v>
      </c>
      <c r="I9264" s="1510" t="s">
        <v>7556</v>
      </c>
      <c r="J9264" s="1506" t="s">
        <v>7688</v>
      </c>
      <c r="K9264" s="4"/>
    </row>
    <row r="9265" spans="1:11" ht="15">
      <c r="A9265">
        <v>9206</v>
      </c>
      <c r="B9265" s="1287">
        <f>'CARES CRRSA ARP 28-35'!H191</f>
        <v>0</v>
      </c>
      <c r="D9265" s="4" t="s">
        <v>1803</v>
      </c>
      <c r="F9265" s="4"/>
      <c r="G9265" s="1" t="b">
        <f t="shared" ca="1" si="153"/>
        <v>1</v>
      </c>
      <c r="H9265" s="1505" cm="1">
        <f t="array" aca="1" ref="H9265" ca="1">IF(I9265&lt;&gt;"",INDIRECT("'"&amp;I9265&amp;"'!"&amp;J9265),"")</f>
        <v>0</v>
      </c>
      <c r="I9265" s="1510" t="s">
        <v>7556</v>
      </c>
      <c r="J9265" s="1506" t="s">
        <v>7689</v>
      </c>
      <c r="K9265" s="4"/>
    </row>
    <row r="9266" spans="1:11" ht="15">
      <c r="A9266">
        <v>9207</v>
      </c>
      <c r="B9266" s="1287">
        <f>'CARES CRRSA ARP 28-35'!J191</f>
        <v>0</v>
      </c>
      <c r="D9266" s="4" t="s">
        <v>1803</v>
      </c>
      <c r="F9266" s="4"/>
      <c r="G9266" s="1" t="b">
        <f t="shared" ca="1" si="153"/>
        <v>1</v>
      </c>
      <c r="H9266" s="1505" cm="1">
        <f t="array" aca="1" ref="H9266" ca="1">IF(I9266&lt;&gt;"",INDIRECT("'"&amp;I9266&amp;"'!"&amp;J9266),"")</f>
        <v>0</v>
      </c>
      <c r="I9266" s="1510" t="s">
        <v>7556</v>
      </c>
      <c r="J9266" s="1506" t="s">
        <v>7690</v>
      </c>
      <c r="K9266" s="4"/>
    </row>
    <row r="9267" spans="1:11" ht="15">
      <c r="A9267">
        <v>9208</v>
      </c>
      <c r="B9267" s="1287">
        <f>'CARES CRRSA ARP 28-35'!L191</f>
        <v>0</v>
      </c>
      <c r="D9267" s="4" t="s">
        <v>1803</v>
      </c>
      <c r="F9267" s="4"/>
      <c r="G9267" s="1" t="b">
        <f t="shared" ca="1" si="153"/>
        <v>1</v>
      </c>
      <c r="H9267" s="1505" cm="1">
        <f t="array" aca="1" ref="H9267" ca="1">IF(I9267&lt;&gt;"",INDIRECT("'"&amp;I9267&amp;"'!"&amp;J9267),"")</f>
        <v>0</v>
      </c>
      <c r="I9267" s="1510" t="s">
        <v>7556</v>
      </c>
      <c r="J9267" s="1506" t="s">
        <v>7691</v>
      </c>
      <c r="K9267" s="4"/>
    </row>
    <row r="9268" spans="1:11" ht="15">
      <c r="A9268">
        <v>9209</v>
      </c>
      <c r="B9268" s="1287">
        <f>'CARES CRRSA ARP 28-35'!D198</f>
        <v>0</v>
      </c>
      <c r="D9268" s="4" t="s">
        <v>1803</v>
      </c>
      <c r="F9268" s="4"/>
      <c r="G9268" s="1" t="b">
        <f t="shared" ca="1" si="153"/>
        <v>1</v>
      </c>
      <c r="H9268" s="1505" cm="1">
        <f t="array" aca="1" ref="H9268" ca="1">IF(I9268&lt;&gt;"",INDIRECT("'"&amp;I9268&amp;"'!"&amp;J9268),"")</f>
        <v>0</v>
      </c>
      <c r="I9268" s="1510" t="s">
        <v>7556</v>
      </c>
      <c r="J9268" s="1506" t="s">
        <v>7692</v>
      </c>
      <c r="K9268" s="4"/>
    </row>
    <row r="9269" spans="1:11" ht="15">
      <c r="A9269">
        <v>9210</v>
      </c>
      <c r="B9269" s="1287">
        <f>'CARES CRRSA ARP 28-35'!E198</f>
        <v>0</v>
      </c>
      <c r="D9269" s="4" t="s">
        <v>1803</v>
      </c>
      <c r="F9269" s="4"/>
      <c r="G9269" s="1" t="b">
        <f t="shared" ca="1" si="153"/>
        <v>1</v>
      </c>
      <c r="H9269" s="1505" cm="1">
        <f t="array" aca="1" ref="H9269" ca="1">IF(I9269&lt;&gt;"",INDIRECT("'"&amp;I9269&amp;"'!"&amp;J9269),"")</f>
        <v>0</v>
      </c>
      <c r="I9269" s="1510" t="s">
        <v>7556</v>
      </c>
      <c r="J9269" s="1506" t="s">
        <v>5696</v>
      </c>
      <c r="K9269" s="4"/>
    </row>
    <row r="9270" spans="1:11" ht="15">
      <c r="A9270">
        <v>9211</v>
      </c>
      <c r="B9270" s="1287">
        <f>'CARES CRRSA ARP 28-35'!F198</f>
        <v>0</v>
      </c>
      <c r="D9270" s="4" t="s">
        <v>1803</v>
      </c>
      <c r="F9270" s="4"/>
      <c r="G9270" s="1" t="b">
        <f t="shared" ca="1" si="153"/>
        <v>1</v>
      </c>
      <c r="H9270" s="1505" cm="1">
        <f t="array" aca="1" ref="H9270" ca="1">IF(I9270&lt;&gt;"",INDIRECT("'"&amp;I9270&amp;"'!"&amp;J9270),"")</f>
        <v>0</v>
      </c>
      <c r="I9270" s="1510" t="s">
        <v>7556</v>
      </c>
      <c r="J9270" s="1506" t="s">
        <v>7693</v>
      </c>
      <c r="K9270" s="4"/>
    </row>
    <row r="9271" spans="1:11" ht="15">
      <c r="A9271">
        <v>9212</v>
      </c>
      <c r="B9271" s="1287">
        <f>'CARES CRRSA ARP 28-35'!G198</f>
        <v>0</v>
      </c>
      <c r="D9271" s="4" t="s">
        <v>1803</v>
      </c>
      <c r="F9271" s="4"/>
      <c r="G9271" s="1" t="b">
        <f t="shared" ca="1" si="153"/>
        <v>1</v>
      </c>
      <c r="H9271" s="1505" cm="1">
        <f t="array" aca="1" ref="H9271" ca="1">IF(I9271&lt;&gt;"",INDIRECT("'"&amp;I9271&amp;"'!"&amp;J9271),"")</f>
        <v>0</v>
      </c>
      <c r="I9271" s="1510" t="s">
        <v>7556</v>
      </c>
      <c r="J9271" s="1506" t="s">
        <v>7694</v>
      </c>
      <c r="K9271" s="4"/>
    </row>
    <row r="9272" spans="1:11" ht="15">
      <c r="A9272">
        <v>9213</v>
      </c>
      <c r="B9272" s="1287">
        <f>'CARES CRRSA ARP 28-35'!H198</f>
        <v>0</v>
      </c>
      <c r="D9272" s="4" t="s">
        <v>1803</v>
      </c>
      <c r="F9272" s="4"/>
      <c r="G9272" s="1" t="b">
        <f t="shared" ca="1" si="153"/>
        <v>1</v>
      </c>
      <c r="H9272" s="1505" cm="1">
        <f t="array" aca="1" ref="H9272" ca="1">IF(I9272&lt;&gt;"",INDIRECT("'"&amp;I9272&amp;"'!"&amp;J9272),"")</f>
        <v>0</v>
      </c>
      <c r="I9272" s="1510" t="s">
        <v>7556</v>
      </c>
      <c r="J9272" s="1506" t="s">
        <v>5701</v>
      </c>
      <c r="K9272" s="4"/>
    </row>
    <row r="9273" spans="1:11" ht="15">
      <c r="A9273">
        <v>9214</v>
      </c>
      <c r="B9273" s="1287">
        <f>'CARES CRRSA ARP 28-35'!I198</f>
        <v>0</v>
      </c>
      <c r="D9273" s="4" t="s">
        <v>1803</v>
      </c>
      <c r="F9273" s="4"/>
      <c r="G9273" s="1" t="b">
        <f t="shared" ca="1" si="153"/>
        <v>1</v>
      </c>
      <c r="H9273" s="1505" cm="1">
        <f t="array" aca="1" ref="H9273" ca="1">IF(I9273&lt;&gt;"",INDIRECT("'"&amp;I9273&amp;"'!"&amp;J9273),"")</f>
        <v>0</v>
      </c>
      <c r="I9273" s="1510" t="s">
        <v>7556</v>
      </c>
      <c r="J9273" s="1506" t="s">
        <v>7695</v>
      </c>
      <c r="K9273" s="4"/>
    </row>
    <row r="9274" spans="1:11" ht="15">
      <c r="A9274">
        <v>9215</v>
      </c>
      <c r="B9274" s="1287">
        <f>'CARES CRRSA ARP 28-35'!J198</f>
        <v>0</v>
      </c>
      <c r="D9274" s="4" t="s">
        <v>1803</v>
      </c>
      <c r="F9274" s="4"/>
      <c r="G9274" s="1" t="b">
        <f t="shared" ca="1" si="153"/>
        <v>1</v>
      </c>
      <c r="H9274" s="1505" cm="1">
        <f t="array" aca="1" ref="H9274" ca="1">IF(I9274&lt;&gt;"",INDIRECT("'"&amp;I9274&amp;"'!"&amp;J9274),"")</f>
        <v>0</v>
      </c>
      <c r="I9274" s="1510" t="s">
        <v>7556</v>
      </c>
      <c r="J9274" s="1506" t="s">
        <v>7696</v>
      </c>
      <c r="K9274" s="4"/>
    </row>
    <row r="9275" spans="1:11" ht="15">
      <c r="A9275">
        <v>9216</v>
      </c>
      <c r="B9275" s="1287">
        <f>'CARES CRRSA ARP 28-35'!L198</f>
        <v>0</v>
      </c>
      <c r="D9275" s="4" t="s">
        <v>1803</v>
      </c>
      <c r="F9275" s="4"/>
      <c r="G9275" s="1" t="b">
        <f t="shared" ca="1" si="153"/>
        <v>1</v>
      </c>
      <c r="H9275" s="1505" cm="1">
        <f t="array" aca="1" ref="H9275" ca="1">IF(I9275&lt;&gt;"",INDIRECT("'"&amp;I9275&amp;"'!"&amp;J9275),"")</f>
        <v>0</v>
      </c>
      <c r="I9275" s="1510" t="s">
        <v>7556</v>
      </c>
      <c r="J9275" s="1506" t="s">
        <v>7697</v>
      </c>
      <c r="K9275" s="4"/>
    </row>
    <row r="9276" spans="1:11" ht="15">
      <c r="A9276">
        <v>9217</v>
      </c>
      <c r="B9276" s="1287">
        <f>'CARES CRRSA ARP 28-35'!D199</f>
        <v>29538</v>
      </c>
      <c r="D9276" s="4" t="s">
        <v>1803</v>
      </c>
      <c r="F9276" s="4"/>
      <c r="G9276" s="1" t="b">
        <f t="shared" ca="1" si="153"/>
        <v>1</v>
      </c>
      <c r="H9276" s="1505" cm="1">
        <f t="array" aca="1" ref="H9276" ca="1">IF(I9276&lt;&gt;"",INDIRECT("'"&amp;I9276&amp;"'!"&amp;J9276),"")</f>
        <v>29538</v>
      </c>
      <c r="I9276" s="1510" t="s">
        <v>7556</v>
      </c>
      <c r="J9276" s="1506" t="s">
        <v>7698</v>
      </c>
      <c r="K9276" s="4"/>
    </row>
    <row r="9277" spans="1:11" ht="15">
      <c r="A9277">
        <v>9218</v>
      </c>
      <c r="B9277" s="1287">
        <f>'CARES CRRSA ARP 28-35'!E199</f>
        <v>12299</v>
      </c>
      <c r="D9277" s="4" t="s">
        <v>1803</v>
      </c>
      <c r="F9277" s="4"/>
      <c r="G9277" s="1" t="b">
        <f t="shared" ca="1" si="153"/>
        <v>1</v>
      </c>
      <c r="H9277" s="1505" cm="1">
        <f t="array" aca="1" ref="H9277" ca="1">IF(I9277&lt;&gt;"",INDIRECT("'"&amp;I9277&amp;"'!"&amp;J9277),"")</f>
        <v>12299</v>
      </c>
      <c r="I9277" s="1510" t="s">
        <v>7556</v>
      </c>
      <c r="J9277" s="1506" t="s">
        <v>5697</v>
      </c>
      <c r="K9277" s="4"/>
    </row>
    <row r="9278" spans="1:11" ht="15">
      <c r="A9278">
        <v>9219</v>
      </c>
      <c r="B9278" s="1287">
        <f>'CARES CRRSA ARP 28-35'!F199</f>
        <v>50017</v>
      </c>
      <c r="D9278" s="4" t="s">
        <v>1803</v>
      </c>
      <c r="F9278" s="4"/>
      <c r="G9278" s="1" t="b">
        <f t="shared" ca="1" si="153"/>
        <v>1</v>
      </c>
      <c r="H9278" s="1505" cm="1">
        <f t="array" aca="1" ref="H9278" ca="1">IF(I9278&lt;&gt;"",INDIRECT("'"&amp;I9278&amp;"'!"&amp;J9278),"")</f>
        <v>50017</v>
      </c>
      <c r="I9278" s="1510" t="s">
        <v>7556</v>
      </c>
      <c r="J9278" s="1506" t="s">
        <v>6936</v>
      </c>
      <c r="K9278" s="4"/>
    </row>
    <row r="9279" spans="1:11" ht="15">
      <c r="A9279">
        <v>9220</v>
      </c>
      <c r="B9279" s="1287">
        <f>'CARES CRRSA ARP 28-35'!G199</f>
        <v>0</v>
      </c>
      <c r="D9279" s="4" t="s">
        <v>1803</v>
      </c>
      <c r="F9279" s="4"/>
      <c r="G9279" s="1" t="b">
        <f t="shared" ca="1" si="153"/>
        <v>1</v>
      </c>
      <c r="H9279" s="1505" cm="1">
        <f t="array" aca="1" ref="H9279" ca="1">IF(I9279&lt;&gt;"",INDIRECT("'"&amp;I9279&amp;"'!"&amp;J9279),"")</f>
        <v>0</v>
      </c>
      <c r="I9279" s="1510" t="s">
        <v>7556</v>
      </c>
      <c r="J9279" s="1506" t="s">
        <v>6441</v>
      </c>
      <c r="K9279" s="4"/>
    </row>
    <row r="9280" spans="1:11" ht="15">
      <c r="A9280">
        <v>9221</v>
      </c>
      <c r="B9280" s="1287">
        <f>'CARES CRRSA ARP 28-35'!H199</f>
        <v>0</v>
      </c>
      <c r="D9280" s="4" t="s">
        <v>1803</v>
      </c>
      <c r="F9280" s="4"/>
      <c r="G9280" s="1" t="b">
        <f t="shared" ca="1" si="153"/>
        <v>1</v>
      </c>
      <c r="H9280" s="1505" cm="1">
        <f t="array" aca="1" ref="H9280" ca="1">IF(I9280&lt;&gt;"",INDIRECT("'"&amp;I9280&amp;"'!"&amp;J9280),"")</f>
        <v>0</v>
      </c>
      <c r="I9280" s="1510" t="s">
        <v>7556</v>
      </c>
      <c r="J9280" s="1506" t="s">
        <v>5702</v>
      </c>
      <c r="K9280" s="4"/>
    </row>
    <row r="9281" spans="1:11" ht="15">
      <c r="A9281">
        <v>9222</v>
      </c>
      <c r="B9281" s="1287">
        <f>'CARES CRRSA ARP 28-35'!I199</f>
        <v>0</v>
      </c>
      <c r="D9281" s="4" t="s">
        <v>1803</v>
      </c>
      <c r="F9281" s="4"/>
      <c r="G9281" s="1" t="b">
        <f t="shared" ca="1" si="153"/>
        <v>1</v>
      </c>
      <c r="H9281" s="1505" cm="1">
        <f t="array" aca="1" ref="H9281" ca="1">IF(I9281&lt;&gt;"",INDIRECT("'"&amp;I9281&amp;"'!"&amp;J9281),"")</f>
        <v>0</v>
      </c>
      <c r="I9281" s="1510" t="s">
        <v>7556</v>
      </c>
      <c r="J9281" s="1506" t="s">
        <v>7699</v>
      </c>
      <c r="K9281" s="4"/>
    </row>
    <row r="9282" spans="1:11" ht="15">
      <c r="A9282">
        <v>9223</v>
      </c>
      <c r="B9282" s="1287">
        <f>'CARES CRRSA ARP 28-35'!J199</f>
        <v>0</v>
      </c>
      <c r="D9282" s="4" t="s">
        <v>1803</v>
      </c>
      <c r="F9282" s="4"/>
      <c r="G9282" s="1" t="b">
        <f t="shared" ca="1" si="153"/>
        <v>1</v>
      </c>
      <c r="H9282" s="1505" cm="1">
        <f t="array" aca="1" ref="H9282" ca="1">IF(I9282&lt;&gt;"",INDIRECT("'"&amp;I9282&amp;"'!"&amp;J9282),"")</f>
        <v>0</v>
      </c>
      <c r="I9282" s="1510" t="s">
        <v>7556</v>
      </c>
      <c r="J9282" s="1506" t="s">
        <v>7700</v>
      </c>
      <c r="K9282" s="4"/>
    </row>
    <row r="9283" spans="1:11" ht="15">
      <c r="A9283">
        <v>9224</v>
      </c>
      <c r="B9283" s="1287">
        <f>'CARES CRRSA ARP 28-35'!L199</f>
        <v>91854</v>
      </c>
      <c r="D9283" s="4" t="s">
        <v>1803</v>
      </c>
      <c r="F9283" s="4"/>
      <c r="G9283" s="1" t="b">
        <f t="shared" ca="1" si="153"/>
        <v>1</v>
      </c>
      <c r="H9283" s="1505" cm="1">
        <f t="array" aca="1" ref="H9283" ca="1">IF(I9283&lt;&gt;"",INDIRECT("'"&amp;I9283&amp;"'!"&amp;J9283),"")</f>
        <v>91854</v>
      </c>
      <c r="I9283" s="1510" t="s">
        <v>7556</v>
      </c>
      <c r="J9283" s="1506" t="s">
        <v>7701</v>
      </c>
      <c r="K9283" s="4"/>
    </row>
    <row r="9284" spans="1:11" ht="15">
      <c r="A9284">
        <v>9225</v>
      </c>
      <c r="B9284" s="1287">
        <f>'CARES CRRSA ARP 28-35'!D202</f>
        <v>0</v>
      </c>
      <c r="D9284" s="4" t="s">
        <v>1803</v>
      </c>
      <c r="F9284" s="4"/>
      <c r="G9284" s="1" t="b">
        <f t="shared" ca="1" si="153"/>
        <v>1</v>
      </c>
      <c r="H9284" s="1505" cm="1">
        <f t="array" aca="1" ref="H9284" ca="1">IF(I9284&lt;&gt;"",INDIRECT("'"&amp;I9284&amp;"'!"&amp;J9284),"")</f>
        <v>0</v>
      </c>
      <c r="I9284" s="1510" t="s">
        <v>7556</v>
      </c>
      <c r="J9284" s="1506" t="s">
        <v>6159</v>
      </c>
      <c r="K9284" s="4"/>
    </row>
    <row r="9285" spans="1:11" ht="15">
      <c r="A9285">
        <v>9226</v>
      </c>
      <c r="B9285" s="1287">
        <f>'CARES CRRSA ARP 28-35'!E202</f>
        <v>0</v>
      </c>
      <c r="D9285" s="4" t="s">
        <v>1803</v>
      </c>
      <c r="F9285" s="4"/>
      <c r="G9285" s="1" t="b">
        <f t="shared" ca="1" si="153"/>
        <v>1</v>
      </c>
      <c r="H9285" s="1505" cm="1">
        <f t="array" aca="1" ref="H9285" ca="1">IF(I9285&lt;&gt;"",INDIRECT("'"&amp;I9285&amp;"'!"&amp;J9285),"")</f>
        <v>0</v>
      </c>
      <c r="I9285" s="1510" t="s">
        <v>7556</v>
      </c>
      <c r="J9285" s="1506" t="s">
        <v>7702</v>
      </c>
      <c r="K9285" s="4"/>
    </row>
    <row r="9286" spans="1:11" ht="15">
      <c r="A9286">
        <v>9227</v>
      </c>
      <c r="B9286" s="1287">
        <f>'CARES CRRSA ARP 28-35'!F202</f>
        <v>0</v>
      </c>
      <c r="D9286" s="4" t="s">
        <v>1803</v>
      </c>
      <c r="F9286" s="4"/>
      <c r="G9286" s="1" t="b">
        <f t="shared" ca="1" si="153"/>
        <v>1</v>
      </c>
      <c r="H9286" s="1505" cm="1">
        <f t="array" aca="1" ref="H9286" ca="1">IF(I9286&lt;&gt;"",INDIRECT("'"&amp;I9286&amp;"'!"&amp;J9286),"")</f>
        <v>0</v>
      </c>
      <c r="I9286" s="1510" t="s">
        <v>7556</v>
      </c>
      <c r="J9286" s="1506" t="s">
        <v>6207</v>
      </c>
      <c r="K9286" s="4"/>
    </row>
    <row r="9287" spans="1:11" ht="15">
      <c r="A9287">
        <v>9228</v>
      </c>
      <c r="B9287" s="1287">
        <f>'CARES CRRSA ARP 28-35'!G202</f>
        <v>0</v>
      </c>
      <c r="D9287" s="4" t="s">
        <v>1803</v>
      </c>
      <c r="F9287" s="4"/>
      <c r="G9287" s="1" t="b">
        <f t="shared" ca="1" si="153"/>
        <v>1</v>
      </c>
      <c r="H9287" s="1505" cm="1">
        <f t="array" aca="1" ref="H9287" ca="1">IF(I9287&lt;&gt;"",INDIRECT("'"&amp;I9287&amp;"'!"&amp;J9287),"")</f>
        <v>0</v>
      </c>
      <c r="I9287" s="1510" t="s">
        <v>7556</v>
      </c>
      <c r="J9287" s="1506" t="s">
        <v>6245</v>
      </c>
      <c r="K9287" s="4"/>
    </row>
    <row r="9288" spans="1:11" ht="15">
      <c r="A9288">
        <v>9229</v>
      </c>
      <c r="B9288" s="1287">
        <f>'CARES CRRSA ARP 28-35'!H202</f>
        <v>0</v>
      </c>
      <c r="D9288" s="4" t="s">
        <v>1803</v>
      </c>
      <c r="F9288" s="4"/>
      <c r="G9288" s="1" t="b">
        <f t="shared" ca="1" si="153"/>
        <v>1</v>
      </c>
      <c r="H9288" s="1505" cm="1">
        <f t="array" aca="1" ref="H9288" ca="1">IF(I9288&lt;&gt;"",INDIRECT("'"&amp;I9288&amp;"'!"&amp;J9288),"")</f>
        <v>0</v>
      </c>
      <c r="I9288" s="1510" t="s">
        <v>7556</v>
      </c>
      <c r="J9288" s="1506" t="s">
        <v>7703</v>
      </c>
      <c r="K9288" s="4"/>
    </row>
    <row r="9289" spans="1:11" ht="15">
      <c r="A9289">
        <v>9230</v>
      </c>
      <c r="B9289" s="1287">
        <f>'CARES CRRSA ARP 28-35'!I202</f>
        <v>0</v>
      </c>
      <c r="D9289" s="4" t="s">
        <v>1803</v>
      </c>
      <c r="F9289" s="4"/>
      <c r="G9289" s="1" t="b">
        <f t="shared" ca="1" si="153"/>
        <v>1</v>
      </c>
      <c r="H9289" s="1505" cm="1">
        <f t="array" aca="1" ref="H9289" ca="1">IF(I9289&lt;&gt;"",INDIRECT("'"&amp;I9289&amp;"'!"&amp;J9289),"")</f>
        <v>0</v>
      </c>
      <c r="I9289" s="1510" t="s">
        <v>7556</v>
      </c>
      <c r="J9289" s="1506" t="s">
        <v>7704</v>
      </c>
      <c r="K9289" s="4"/>
    </row>
    <row r="9290" spans="1:11" ht="15">
      <c r="A9290">
        <v>9231</v>
      </c>
      <c r="B9290" s="1287">
        <f>'CARES CRRSA ARP 28-35'!J202</f>
        <v>0</v>
      </c>
      <c r="D9290" s="4" t="s">
        <v>1803</v>
      </c>
      <c r="F9290" s="4"/>
      <c r="G9290" s="1" t="b">
        <f t="shared" ca="1" si="153"/>
        <v>1</v>
      </c>
      <c r="H9290" s="1505" cm="1">
        <f t="array" aca="1" ref="H9290" ca="1">IF(I9290&lt;&gt;"",INDIRECT("'"&amp;I9290&amp;"'!"&amp;J9290),"")</f>
        <v>0</v>
      </c>
      <c r="I9290" s="1510" t="s">
        <v>7556</v>
      </c>
      <c r="J9290" s="1506" t="s">
        <v>7705</v>
      </c>
      <c r="K9290" s="4"/>
    </row>
    <row r="9291" spans="1:11" ht="15">
      <c r="A9291">
        <v>9232</v>
      </c>
      <c r="B9291" s="1287">
        <f>'CARES CRRSA ARP 28-35'!L202</f>
        <v>0</v>
      </c>
      <c r="D9291" s="4" t="s">
        <v>1803</v>
      </c>
      <c r="F9291" s="4"/>
      <c r="G9291" s="1" t="b">
        <f t="shared" ca="1" si="153"/>
        <v>1</v>
      </c>
      <c r="H9291" s="1505" cm="1">
        <f t="array" aca="1" ref="H9291" ca="1">IF(I9291&lt;&gt;"",INDIRECT("'"&amp;I9291&amp;"'!"&amp;J9291),"")</f>
        <v>0</v>
      </c>
      <c r="I9291" s="1510" t="s">
        <v>7556</v>
      </c>
      <c r="J9291" s="1506" t="s">
        <v>7706</v>
      </c>
      <c r="K9291" s="4"/>
    </row>
    <row r="9292" spans="1:11" ht="15">
      <c r="A9292">
        <v>9233</v>
      </c>
      <c r="B9292" s="1287">
        <f>'CARES CRRSA ARP 28-35'!D203</f>
        <v>0</v>
      </c>
      <c r="D9292" s="4" t="s">
        <v>1803</v>
      </c>
      <c r="F9292" s="4"/>
      <c r="G9292" s="1" t="b">
        <f t="shared" ca="1" si="153"/>
        <v>1</v>
      </c>
      <c r="H9292" s="1505" cm="1">
        <f t="array" aca="1" ref="H9292" ca="1">IF(I9292&lt;&gt;"",INDIRECT("'"&amp;I9292&amp;"'!"&amp;J9292),"")</f>
        <v>0</v>
      </c>
      <c r="I9292" s="1510" t="s">
        <v>7556</v>
      </c>
      <c r="J9292" s="1506" t="s">
        <v>6160</v>
      </c>
      <c r="K9292" s="4"/>
    </row>
    <row r="9293" spans="1:11" ht="15">
      <c r="A9293">
        <v>9234</v>
      </c>
      <c r="B9293" s="1287">
        <f>'CARES CRRSA ARP 28-35'!E203</f>
        <v>0</v>
      </c>
      <c r="D9293" s="4" t="s">
        <v>1803</v>
      </c>
      <c r="F9293" s="4"/>
      <c r="G9293" s="1" t="b">
        <f t="shared" ca="1" si="153"/>
        <v>1</v>
      </c>
      <c r="H9293" s="1505" cm="1">
        <f t="array" aca="1" ref="H9293" ca="1">IF(I9293&lt;&gt;"",INDIRECT("'"&amp;I9293&amp;"'!"&amp;J9293),"")</f>
        <v>0</v>
      </c>
      <c r="I9293" s="1510" t="s">
        <v>7556</v>
      </c>
      <c r="J9293" s="1506" t="s">
        <v>7707</v>
      </c>
      <c r="K9293" s="4"/>
    </row>
    <row r="9294" spans="1:11" ht="15">
      <c r="A9294">
        <v>9235</v>
      </c>
      <c r="B9294" s="1287">
        <f>'CARES CRRSA ARP 28-35'!F203</f>
        <v>0</v>
      </c>
      <c r="D9294" s="4" t="s">
        <v>1803</v>
      </c>
      <c r="F9294" s="4"/>
      <c r="G9294" s="1" t="b">
        <f t="shared" ca="1" si="153"/>
        <v>1</v>
      </c>
      <c r="H9294" s="1505" cm="1">
        <f t="array" aca="1" ref="H9294" ca="1">IF(I9294&lt;&gt;"",INDIRECT("'"&amp;I9294&amp;"'!"&amp;J9294),"")</f>
        <v>0</v>
      </c>
      <c r="I9294" s="1510" t="s">
        <v>7556</v>
      </c>
      <c r="J9294" s="1506" t="s">
        <v>6208</v>
      </c>
      <c r="K9294" s="4"/>
    </row>
    <row r="9295" spans="1:11" ht="15">
      <c r="A9295">
        <v>9236</v>
      </c>
      <c r="B9295" s="1287">
        <f>'CARES CRRSA ARP 28-35'!G203</f>
        <v>0</v>
      </c>
      <c r="D9295" s="4" t="s">
        <v>1803</v>
      </c>
      <c r="F9295" s="4"/>
      <c r="G9295" s="1" t="b">
        <f t="shared" ca="1" si="153"/>
        <v>1</v>
      </c>
      <c r="H9295" s="1505" cm="1">
        <f t="array" aca="1" ref="H9295" ca="1">IF(I9295&lt;&gt;"",INDIRECT("'"&amp;I9295&amp;"'!"&amp;J9295),"")</f>
        <v>0</v>
      </c>
      <c r="I9295" s="1510" t="s">
        <v>7556</v>
      </c>
      <c r="J9295" s="1506" t="s">
        <v>6246</v>
      </c>
      <c r="K9295" s="4"/>
    </row>
    <row r="9296" spans="1:11" ht="15">
      <c r="A9296">
        <v>9237</v>
      </c>
      <c r="B9296" s="1287">
        <f>'CARES CRRSA ARP 28-35'!H203</f>
        <v>0</v>
      </c>
      <c r="D9296" s="4" t="s">
        <v>1803</v>
      </c>
      <c r="F9296" s="4"/>
      <c r="G9296" s="1" t="b">
        <f t="shared" ca="1" si="153"/>
        <v>1</v>
      </c>
      <c r="H9296" s="1505" cm="1">
        <f t="array" aca="1" ref="H9296" ca="1">IF(I9296&lt;&gt;"",INDIRECT("'"&amp;I9296&amp;"'!"&amp;J9296),"")</f>
        <v>0</v>
      </c>
      <c r="I9296" s="1510" t="s">
        <v>7556</v>
      </c>
      <c r="J9296" s="1506" t="s">
        <v>5377</v>
      </c>
      <c r="K9296" s="4"/>
    </row>
    <row r="9297" spans="1:11" ht="15">
      <c r="A9297">
        <v>9238</v>
      </c>
      <c r="B9297" s="1287">
        <f>'CARES CRRSA ARP 28-35'!I203</f>
        <v>0</v>
      </c>
      <c r="D9297" s="4" t="s">
        <v>1803</v>
      </c>
      <c r="F9297" s="4"/>
      <c r="G9297" s="1" t="b">
        <f t="shared" ca="1" si="153"/>
        <v>1</v>
      </c>
      <c r="H9297" s="1505" cm="1">
        <f t="array" aca="1" ref="H9297" ca="1">IF(I9297&lt;&gt;"",INDIRECT("'"&amp;I9297&amp;"'!"&amp;J9297),"")</f>
        <v>0</v>
      </c>
      <c r="I9297" s="1510" t="s">
        <v>7556</v>
      </c>
      <c r="J9297" s="1506" t="s">
        <v>7708</v>
      </c>
      <c r="K9297" s="4"/>
    </row>
    <row r="9298" spans="1:11" ht="15">
      <c r="A9298">
        <v>9239</v>
      </c>
      <c r="B9298" s="1287">
        <f>'CARES CRRSA ARP 28-35'!J203</f>
        <v>0</v>
      </c>
      <c r="D9298" s="4" t="s">
        <v>1803</v>
      </c>
      <c r="F9298" s="4"/>
      <c r="G9298" s="1" t="b">
        <f t="shared" ca="1" si="153"/>
        <v>1</v>
      </c>
      <c r="H9298" s="1505" cm="1">
        <f t="array" aca="1" ref="H9298" ca="1">IF(I9298&lt;&gt;"",INDIRECT("'"&amp;I9298&amp;"'!"&amp;J9298),"")</f>
        <v>0</v>
      </c>
      <c r="I9298" s="1510" t="s">
        <v>7556</v>
      </c>
      <c r="J9298" s="1506" t="s">
        <v>7709</v>
      </c>
      <c r="K9298" s="4"/>
    </row>
    <row r="9299" spans="1:11" ht="15">
      <c r="A9299">
        <v>9240</v>
      </c>
      <c r="B9299" s="1287">
        <f>'CARES CRRSA ARP 28-35'!L203</f>
        <v>0</v>
      </c>
      <c r="D9299" s="4" t="s">
        <v>1803</v>
      </c>
      <c r="F9299" s="4"/>
      <c r="G9299" s="1" t="b">
        <f t="shared" ca="1" si="153"/>
        <v>1</v>
      </c>
      <c r="H9299" s="1505" cm="1">
        <f t="array" aca="1" ref="H9299" ca="1">IF(I9299&lt;&gt;"",INDIRECT("'"&amp;I9299&amp;"'!"&amp;J9299),"")</f>
        <v>0</v>
      </c>
      <c r="I9299" s="1510" t="s">
        <v>7556</v>
      </c>
      <c r="J9299" s="1506" t="s">
        <v>7710</v>
      </c>
      <c r="K9299" s="4"/>
    </row>
    <row r="9300" spans="1:11" ht="15">
      <c r="A9300">
        <v>9241</v>
      </c>
      <c r="B9300" s="1287">
        <f>'CARES CRRSA ARP 28-35'!D204</f>
        <v>0</v>
      </c>
      <c r="D9300" s="4" t="s">
        <v>1803</v>
      </c>
      <c r="F9300" s="4"/>
      <c r="G9300" s="1" t="b">
        <f t="shared" ca="1" si="153"/>
        <v>1</v>
      </c>
      <c r="H9300" s="1505" cm="1">
        <f t="array" aca="1" ref="H9300" ca="1">IF(I9300&lt;&gt;"",INDIRECT("'"&amp;I9300&amp;"'!"&amp;J9300),"")</f>
        <v>0</v>
      </c>
      <c r="I9300" s="1510" t="s">
        <v>7556</v>
      </c>
      <c r="J9300" s="1506" t="s">
        <v>6161</v>
      </c>
      <c r="K9300" s="4"/>
    </row>
    <row r="9301" spans="1:11" ht="15">
      <c r="A9301">
        <v>9242</v>
      </c>
      <c r="B9301" s="1287">
        <f>'CARES CRRSA ARP 28-35'!E204</f>
        <v>0</v>
      </c>
      <c r="D9301" s="4" t="s">
        <v>1803</v>
      </c>
      <c r="F9301" s="4"/>
      <c r="G9301" s="1" t="b">
        <f t="shared" ca="1" si="153"/>
        <v>1</v>
      </c>
      <c r="H9301" s="1505" cm="1">
        <f t="array" aca="1" ref="H9301" ca="1">IF(I9301&lt;&gt;"",INDIRECT("'"&amp;I9301&amp;"'!"&amp;J9301),"")</f>
        <v>0</v>
      </c>
      <c r="I9301" s="1510" t="s">
        <v>7556</v>
      </c>
      <c r="J9301" s="1506" t="s">
        <v>7711</v>
      </c>
      <c r="K9301" s="4"/>
    </row>
    <row r="9302" spans="1:11" ht="15">
      <c r="A9302">
        <v>9243</v>
      </c>
      <c r="B9302" s="1287">
        <f>'CARES CRRSA ARP 28-35'!F204</f>
        <v>0</v>
      </c>
      <c r="D9302" s="4" t="s">
        <v>1803</v>
      </c>
      <c r="F9302" s="4"/>
      <c r="G9302" s="1" t="b">
        <f t="shared" ca="1" si="153"/>
        <v>1</v>
      </c>
      <c r="H9302" s="1505" cm="1">
        <f t="array" aca="1" ref="H9302" ca="1">IF(I9302&lt;&gt;"",INDIRECT("'"&amp;I9302&amp;"'!"&amp;J9302),"")</f>
        <v>0</v>
      </c>
      <c r="I9302" s="1510" t="s">
        <v>7556</v>
      </c>
      <c r="J9302" s="1506" t="s">
        <v>6209</v>
      </c>
      <c r="K9302" s="4"/>
    </row>
    <row r="9303" spans="1:11" ht="15">
      <c r="A9303">
        <v>9244</v>
      </c>
      <c r="B9303" s="1287">
        <f>'CARES CRRSA ARP 28-35'!G204</f>
        <v>0</v>
      </c>
      <c r="D9303" s="4" t="s">
        <v>1803</v>
      </c>
      <c r="F9303" s="4"/>
      <c r="G9303" s="1" t="b">
        <f t="shared" ca="1" si="153"/>
        <v>1</v>
      </c>
      <c r="H9303" s="1505" cm="1">
        <f t="array" aca="1" ref="H9303" ca="1">IF(I9303&lt;&gt;"",INDIRECT("'"&amp;I9303&amp;"'!"&amp;J9303),"")</f>
        <v>0</v>
      </c>
      <c r="I9303" s="1510" t="s">
        <v>7556</v>
      </c>
      <c r="J9303" s="1506" t="s">
        <v>6247</v>
      </c>
      <c r="K9303" s="4"/>
    </row>
    <row r="9304" spans="1:11" ht="15">
      <c r="A9304">
        <v>9245</v>
      </c>
      <c r="B9304" s="1287">
        <f>'CARES CRRSA ARP 28-35'!H204</f>
        <v>0</v>
      </c>
      <c r="D9304" s="4" t="s">
        <v>1803</v>
      </c>
      <c r="F9304" s="4"/>
      <c r="G9304" s="1" t="b">
        <f t="shared" ca="1" si="153"/>
        <v>1</v>
      </c>
      <c r="H9304" s="1505" cm="1">
        <f t="array" aca="1" ref="H9304" ca="1">IF(I9304&lt;&gt;"",INDIRECT("'"&amp;I9304&amp;"'!"&amp;J9304),"")</f>
        <v>0</v>
      </c>
      <c r="I9304" s="1510" t="s">
        <v>7556</v>
      </c>
      <c r="J9304" s="1506" t="s">
        <v>5378</v>
      </c>
      <c r="K9304" s="4"/>
    </row>
    <row r="9305" spans="1:11" ht="15">
      <c r="A9305">
        <v>9246</v>
      </c>
      <c r="B9305" s="1287">
        <f>'CARES CRRSA ARP 28-35'!I204</f>
        <v>0</v>
      </c>
      <c r="D9305" s="4" t="s">
        <v>1803</v>
      </c>
      <c r="F9305" s="4"/>
      <c r="G9305" s="1" t="b">
        <f t="shared" ca="1" si="153"/>
        <v>1</v>
      </c>
      <c r="H9305" s="1505" cm="1">
        <f t="array" aca="1" ref="H9305" ca="1">IF(I9305&lt;&gt;"",INDIRECT("'"&amp;I9305&amp;"'!"&amp;J9305),"")</f>
        <v>0</v>
      </c>
      <c r="I9305" s="1510" t="s">
        <v>7556</v>
      </c>
      <c r="J9305" s="1506" t="s">
        <v>7712</v>
      </c>
      <c r="K9305" s="4"/>
    </row>
    <row r="9306" spans="1:11" ht="15">
      <c r="A9306">
        <v>9247</v>
      </c>
      <c r="B9306" s="1287">
        <f>'CARES CRRSA ARP 28-35'!J204</f>
        <v>0</v>
      </c>
      <c r="D9306" s="4" t="s">
        <v>1803</v>
      </c>
      <c r="F9306" s="4"/>
      <c r="G9306" s="1" t="b">
        <f t="shared" ca="1" si="153"/>
        <v>1</v>
      </c>
      <c r="H9306" s="1505" cm="1">
        <f t="array" aca="1" ref="H9306" ca="1">IF(I9306&lt;&gt;"",INDIRECT("'"&amp;I9306&amp;"'!"&amp;J9306),"")</f>
        <v>0</v>
      </c>
      <c r="I9306" s="1510" t="s">
        <v>7556</v>
      </c>
      <c r="J9306" s="1506" t="s">
        <v>7713</v>
      </c>
      <c r="K9306" s="4"/>
    </row>
    <row r="9307" spans="1:11" ht="15">
      <c r="A9307">
        <v>9248</v>
      </c>
      <c r="B9307" s="1287">
        <f>'CARES CRRSA ARP 28-35'!L204</f>
        <v>0</v>
      </c>
      <c r="D9307" s="4" t="s">
        <v>1803</v>
      </c>
      <c r="F9307" s="4"/>
      <c r="G9307" s="1" t="b">
        <f t="shared" ca="1" si="153"/>
        <v>1</v>
      </c>
      <c r="H9307" s="1505" cm="1">
        <f t="array" aca="1" ref="H9307" ca="1">IF(I9307&lt;&gt;"",INDIRECT("'"&amp;I9307&amp;"'!"&amp;J9307),"")</f>
        <v>0</v>
      </c>
      <c r="I9307" s="1510" t="s">
        <v>7556</v>
      </c>
      <c r="J9307" s="1506" t="s">
        <v>7714</v>
      </c>
      <c r="K9307" s="4"/>
    </row>
    <row r="9308" spans="1:11" ht="15">
      <c r="A9308">
        <v>9249</v>
      </c>
      <c r="B9308" s="1287">
        <f>'CARES CRRSA ARP 28-35'!F207</f>
        <v>0</v>
      </c>
      <c r="D9308" s="4" t="s">
        <v>1803</v>
      </c>
      <c r="F9308" s="4"/>
      <c r="G9308" s="1" t="b">
        <f t="shared" ca="1" si="153"/>
        <v>1</v>
      </c>
      <c r="H9308" s="1505" cm="1">
        <f t="array" aca="1" ref="H9308" ca="1">IF(I9308&lt;&gt;"",INDIRECT("'"&amp;I9308&amp;"'!"&amp;J9308),"")</f>
        <v>0</v>
      </c>
      <c r="I9308" s="1510" t="s">
        <v>7556</v>
      </c>
      <c r="J9308" s="1506" t="s">
        <v>7715</v>
      </c>
      <c r="K9308" s="4"/>
    </row>
    <row r="9309" spans="1:11" ht="15">
      <c r="A9309">
        <v>9250</v>
      </c>
      <c r="B9309" s="1287">
        <f>'CARES CRRSA ARP 28-35'!G207</f>
        <v>0</v>
      </c>
      <c r="D9309" s="4" t="s">
        <v>1803</v>
      </c>
      <c r="F9309" s="4"/>
      <c r="G9309" s="1" t="b">
        <f t="shared" ca="1" si="153"/>
        <v>1</v>
      </c>
      <c r="H9309" s="1505" cm="1">
        <f t="array" aca="1" ref="H9309" ca="1">IF(I9309&lt;&gt;"",INDIRECT("'"&amp;I9309&amp;"'!"&amp;J9309),"")</f>
        <v>0</v>
      </c>
      <c r="I9309" s="1510" t="s">
        <v>7556</v>
      </c>
      <c r="J9309" s="1506" t="s">
        <v>7716</v>
      </c>
      <c r="K9309" s="4"/>
    </row>
    <row r="9310" spans="1:11" ht="15">
      <c r="A9310">
        <v>9251</v>
      </c>
      <c r="B9310" s="1287">
        <f>'CARES CRRSA ARP 28-35'!H207</f>
        <v>0</v>
      </c>
      <c r="D9310" s="4" t="s">
        <v>1803</v>
      </c>
      <c r="F9310" s="4"/>
      <c r="G9310" s="1" t="b">
        <f t="shared" ca="1" si="153"/>
        <v>1</v>
      </c>
      <c r="H9310" s="1505" cm="1">
        <f t="array" aca="1" ref="H9310" ca="1">IF(I9310&lt;&gt;"",INDIRECT("'"&amp;I9310&amp;"'!"&amp;J9310),"")</f>
        <v>0</v>
      </c>
      <c r="I9310" s="1510" t="s">
        <v>7556</v>
      </c>
      <c r="J9310" s="1506" t="s">
        <v>5379</v>
      </c>
      <c r="K9310" s="4"/>
    </row>
    <row r="9311" spans="1:11" ht="15">
      <c r="A9311">
        <v>9252</v>
      </c>
      <c r="B9311" s="1287">
        <f>'CARES CRRSA ARP 28-35'!J207</f>
        <v>0</v>
      </c>
      <c r="D9311" s="4" t="s">
        <v>1803</v>
      </c>
      <c r="F9311" s="4"/>
      <c r="G9311" s="1" t="b">
        <f t="shared" ca="1" si="153"/>
        <v>1</v>
      </c>
      <c r="H9311" s="1505" cm="1">
        <f t="array" aca="1" ref="H9311" ca="1">IF(I9311&lt;&gt;"",INDIRECT("'"&amp;I9311&amp;"'!"&amp;J9311),"")</f>
        <v>0</v>
      </c>
      <c r="I9311" s="1510" t="s">
        <v>7556</v>
      </c>
      <c r="J9311" s="1506" t="s">
        <v>7717</v>
      </c>
      <c r="K9311" s="4"/>
    </row>
    <row r="9312" spans="1:11" ht="15">
      <c r="A9312">
        <v>9253</v>
      </c>
      <c r="B9312" s="1287">
        <f>'CARES CRRSA ARP 28-35'!L207</f>
        <v>0</v>
      </c>
      <c r="D9312" s="4" t="s">
        <v>1803</v>
      </c>
      <c r="F9312" s="4"/>
      <c r="G9312" s="1" t="b">
        <f t="shared" ref="G9312:G9375" ca="1" si="154">H9312=B9312</f>
        <v>1</v>
      </c>
      <c r="H9312" s="1505" cm="1">
        <f t="array" aca="1" ref="H9312" ca="1">IF(I9312&lt;&gt;"",INDIRECT("'"&amp;I9312&amp;"'!"&amp;J9312),"")</f>
        <v>0</v>
      </c>
      <c r="I9312" s="1510" t="s">
        <v>7556</v>
      </c>
      <c r="J9312" s="1506" t="s">
        <v>7718</v>
      </c>
      <c r="K9312" s="4"/>
    </row>
    <row r="9313" spans="1:11" ht="15">
      <c r="A9313">
        <v>9254</v>
      </c>
      <c r="B9313" s="1287">
        <f>'CARES CRRSA ARP 28-35'!F208</f>
        <v>0</v>
      </c>
      <c r="D9313" s="4" t="s">
        <v>1803</v>
      </c>
      <c r="F9313" s="4"/>
      <c r="G9313" s="1" t="b">
        <f t="shared" ca="1" si="154"/>
        <v>1</v>
      </c>
      <c r="H9313" s="1505" cm="1">
        <f t="array" aca="1" ref="H9313" ca="1">IF(I9313&lt;&gt;"",INDIRECT("'"&amp;I9313&amp;"'!"&amp;J9313),"")</f>
        <v>0</v>
      </c>
      <c r="I9313" s="1510" t="s">
        <v>7556</v>
      </c>
      <c r="J9313" s="1506" t="s">
        <v>6210</v>
      </c>
      <c r="K9313" s="4"/>
    </row>
    <row r="9314" spans="1:11" ht="15">
      <c r="A9314">
        <v>9255</v>
      </c>
      <c r="B9314" s="1287">
        <f>'CARES CRRSA ARP 28-35'!G208</f>
        <v>0</v>
      </c>
      <c r="D9314" s="4" t="s">
        <v>1803</v>
      </c>
      <c r="F9314" s="4"/>
      <c r="G9314" s="1" t="b">
        <f t="shared" ca="1" si="154"/>
        <v>1</v>
      </c>
      <c r="H9314" s="1505" cm="1">
        <f t="array" aca="1" ref="H9314" ca="1">IF(I9314&lt;&gt;"",INDIRECT("'"&amp;I9314&amp;"'!"&amp;J9314),"")</f>
        <v>0</v>
      </c>
      <c r="I9314" s="1510" t="s">
        <v>7556</v>
      </c>
      <c r="J9314" s="1506" t="s">
        <v>6248</v>
      </c>
      <c r="K9314" s="4"/>
    </row>
    <row r="9315" spans="1:11" ht="15">
      <c r="A9315">
        <v>9256</v>
      </c>
      <c r="B9315" s="1287">
        <f>'CARES CRRSA ARP 28-35'!H208</f>
        <v>0</v>
      </c>
      <c r="D9315" s="4" t="s">
        <v>1803</v>
      </c>
      <c r="F9315" s="4"/>
      <c r="G9315" s="1" t="b">
        <f t="shared" ca="1" si="154"/>
        <v>1</v>
      </c>
      <c r="H9315" s="1505" cm="1">
        <f t="array" aca="1" ref="H9315" ca="1">IF(I9315&lt;&gt;"",INDIRECT("'"&amp;I9315&amp;"'!"&amp;J9315),"")</f>
        <v>0</v>
      </c>
      <c r="I9315" s="1510" t="s">
        <v>7556</v>
      </c>
      <c r="J9315" s="1506" t="s">
        <v>5909</v>
      </c>
      <c r="K9315" s="4"/>
    </row>
    <row r="9316" spans="1:11" ht="15">
      <c r="A9316">
        <v>9257</v>
      </c>
      <c r="B9316" s="1287">
        <f>'CARES CRRSA ARP 28-35'!J208</f>
        <v>0</v>
      </c>
      <c r="D9316" s="4" t="s">
        <v>1803</v>
      </c>
      <c r="F9316" s="4"/>
      <c r="G9316" s="1" t="b">
        <f t="shared" ca="1" si="154"/>
        <v>1</v>
      </c>
      <c r="H9316" s="1505" cm="1">
        <f t="array" aca="1" ref="H9316" ca="1">IF(I9316&lt;&gt;"",INDIRECT("'"&amp;I9316&amp;"'!"&amp;J9316),"")</f>
        <v>0</v>
      </c>
      <c r="I9316" s="1510" t="s">
        <v>7556</v>
      </c>
      <c r="J9316" s="1506" t="s">
        <v>7719</v>
      </c>
      <c r="K9316" s="4"/>
    </row>
    <row r="9317" spans="1:11" ht="15">
      <c r="A9317">
        <v>9258</v>
      </c>
      <c r="B9317" s="1287">
        <f>'CARES CRRSA ARP 28-35'!L208</f>
        <v>0</v>
      </c>
      <c r="D9317" s="4" t="s">
        <v>1803</v>
      </c>
      <c r="F9317" s="4"/>
      <c r="G9317" s="1" t="b">
        <f t="shared" ca="1" si="154"/>
        <v>1</v>
      </c>
      <c r="H9317" s="1505" cm="1">
        <f t="array" aca="1" ref="H9317" ca="1">IF(I9317&lt;&gt;"",INDIRECT("'"&amp;I9317&amp;"'!"&amp;J9317),"")</f>
        <v>0</v>
      </c>
      <c r="I9317" s="1510" t="s">
        <v>7556</v>
      </c>
      <c r="J9317" s="1506" t="s">
        <v>7720</v>
      </c>
      <c r="K9317" s="4"/>
    </row>
    <row r="9318" spans="1:11" ht="15">
      <c r="A9318">
        <v>9259</v>
      </c>
      <c r="B9318" s="1287">
        <f>'CARES CRRSA ARP 28-35'!F209</f>
        <v>0</v>
      </c>
      <c r="D9318" s="4" t="s">
        <v>1803</v>
      </c>
      <c r="F9318" s="4"/>
      <c r="G9318" s="1" t="b">
        <f t="shared" ca="1" si="154"/>
        <v>1</v>
      </c>
      <c r="H9318" s="1505" cm="1">
        <f t="array" aca="1" ref="H9318" ca="1">IF(I9318&lt;&gt;"",INDIRECT("'"&amp;I9318&amp;"'!"&amp;J9318),"")</f>
        <v>0</v>
      </c>
      <c r="I9318" s="1510" t="s">
        <v>7556</v>
      </c>
      <c r="J9318" s="1506" t="s">
        <v>7721</v>
      </c>
      <c r="K9318" s="4"/>
    </row>
    <row r="9319" spans="1:11" ht="15">
      <c r="A9319">
        <v>9260</v>
      </c>
      <c r="B9319" s="1287">
        <f>'CARES CRRSA ARP 28-35'!G209</f>
        <v>0</v>
      </c>
      <c r="D9319" s="4" t="s">
        <v>1803</v>
      </c>
      <c r="F9319" s="4"/>
      <c r="G9319" s="1" t="b">
        <f t="shared" ca="1" si="154"/>
        <v>1</v>
      </c>
      <c r="H9319" s="1505" cm="1">
        <f t="array" aca="1" ref="H9319" ca="1">IF(I9319&lt;&gt;"",INDIRECT("'"&amp;I9319&amp;"'!"&amp;J9319),"")</f>
        <v>0</v>
      </c>
      <c r="I9319" s="1510" t="s">
        <v>7556</v>
      </c>
      <c r="J9319" s="1506" t="s">
        <v>7722</v>
      </c>
      <c r="K9319" s="4"/>
    </row>
    <row r="9320" spans="1:11" ht="15">
      <c r="A9320">
        <v>9261</v>
      </c>
      <c r="B9320" s="1287">
        <f>'CARES CRRSA ARP 28-35'!H209</f>
        <v>0</v>
      </c>
      <c r="D9320" s="4" t="s">
        <v>1803</v>
      </c>
      <c r="F9320" s="4"/>
      <c r="G9320" s="1" t="b">
        <f t="shared" ca="1" si="154"/>
        <v>1</v>
      </c>
      <c r="H9320" s="1505" cm="1">
        <f t="array" aca="1" ref="H9320" ca="1">IF(I9320&lt;&gt;"",INDIRECT("'"&amp;I9320&amp;"'!"&amp;J9320),"")</f>
        <v>0</v>
      </c>
      <c r="I9320" s="1510" t="s">
        <v>7556</v>
      </c>
      <c r="J9320" s="1506" t="s">
        <v>6750</v>
      </c>
      <c r="K9320" s="4"/>
    </row>
    <row r="9321" spans="1:11" ht="15">
      <c r="A9321">
        <v>9262</v>
      </c>
      <c r="B9321" s="1287">
        <f>'CARES CRRSA ARP 28-35'!J209</f>
        <v>0</v>
      </c>
      <c r="D9321" s="4" t="s">
        <v>1803</v>
      </c>
      <c r="F9321" s="4"/>
      <c r="G9321" s="1" t="b">
        <f t="shared" ca="1" si="154"/>
        <v>1</v>
      </c>
      <c r="H9321" s="1505" cm="1">
        <f t="array" aca="1" ref="H9321" ca="1">IF(I9321&lt;&gt;"",INDIRECT("'"&amp;I9321&amp;"'!"&amp;J9321),"")</f>
        <v>0</v>
      </c>
      <c r="I9321" s="1510" t="s">
        <v>7556</v>
      </c>
      <c r="J9321" s="1506" t="s">
        <v>7723</v>
      </c>
      <c r="K9321" s="4"/>
    </row>
    <row r="9322" spans="1:11" ht="15">
      <c r="A9322">
        <v>9263</v>
      </c>
      <c r="B9322" s="1287">
        <f>'CARES CRRSA ARP 28-35'!L209</f>
        <v>0</v>
      </c>
      <c r="D9322" s="4" t="s">
        <v>1803</v>
      </c>
      <c r="F9322" s="4"/>
      <c r="G9322" s="1" t="b">
        <f t="shared" ca="1" si="154"/>
        <v>1</v>
      </c>
      <c r="H9322" s="1505" cm="1">
        <f t="array" aca="1" ref="H9322" ca="1">IF(I9322&lt;&gt;"",INDIRECT("'"&amp;I9322&amp;"'!"&amp;J9322),"")</f>
        <v>0</v>
      </c>
      <c r="I9322" s="1510" t="s">
        <v>7556</v>
      </c>
      <c r="J9322" s="1506" t="s">
        <v>7724</v>
      </c>
      <c r="K9322" s="4"/>
    </row>
    <row r="9323" spans="1:11" ht="15">
      <c r="A9323">
        <v>9264</v>
      </c>
      <c r="B9323" s="1287">
        <f>'CARES CRRSA ARP 28-35'!D216</f>
        <v>0</v>
      </c>
      <c r="D9323" s="4" t="s">
        <v>1803</v>
      </c>
      <c r="F9323" s="4"/>
      <c r="G9323" s="1" t="b">
        <f t="shared" ca="1" si="154"/>
        <v>1</v>
      </c>
      <c r="H9323" s="1505" cm="1">
        <f t="array" aca="1" ref="H9323" ca="1">IF(I9323&lt;&gt;"",INDIRECT("'"&amp;I9323&amp;"'!"&amp;J9323),"")</f>
        <v>0</v>
      </c>
      <c r="I9323" s="1510" t="s">
        <v>7556</v>
      </c>
      <c r="J9323" s="1506" t="s">
        <v>6165</v>
      </c>
      <c r="K9323" s="4"/>
    </row>
    <row r="9324" spans="1:11" ht="15">
      <c r="A9324">
        <v>9265</v>
      </c>
      <c r="B9324" s="1287">
        <f>'CARES CRRSA ARP 28-35'!E216</f>
        <v>0</v>
      </c>
      <c r="D9324" s="4" t="s">
        <v>1803</v>
      </c>
      <c r="F9324" s="4"/>
      <c r="G9324" s="1" t="b">
        <f t="shared" ca="1" si="154"/>
        <v>1</v>
      </c>
      <c r="H9324" s="1505" cm="1">
        <f t="array" aca="1" ref="H9324" ca="1">IF(I9324&lt;&gt;"",INDIRECT("'"&amp;I9324&amp;"'!"&amp;J9324),"")</f>
        <v>0</v>
      </c>
      <c r="I9324" s="1510" t="s">
        <v>7556</v>
      </c>
      <c r="J9324" s="1506" t="s">
        <v>7725</v>
      </c>
      <c r="K9324" s="4"/>
    </row>
    <row r="9325" spans="1:11" ht="15">
      <c r="A9325">
        <v>9266</v>
      </c>
      <c r="B9325" s="1287">
        <f>'CARES CRRSA ARP 28-35'!F216</f>
        <v>0</v>
      </c>
      <c r="D9325" s="4" t="s">
        <v>1803</v>
      </c>
      <c r="F9325" s="4"/>
      <c r="G9325" s="1" t="b">
        <f t="shared" ca="1" si="154"/>
        <v>1</v>
      </c>
      <c r="H9325" s="1505" cm="1">
        <f t="array" aca="1" ref="H9325" ca="1">IF(I9325&lt;&gt;"",INDIRECT("'"&amp;I9325&amp;"'!"&amp;J9325),"")</f>
        <v>0</v>
      </c>
      <c r="I9325" s="1510" t="s">
        <v>7556</v>
      </c>
      <c r="J9325" s="1506" t="s">
        <v>6213</v>
      </c>
      <c r="K9325" s="4"/>
    </row>
    <row r="9326" spans="1:11" ht="15">
      <c r="A9326">
        <v>9267</v>
      </c>
      <c r="B9326" s="1287">
        <f>'CARES CRRSA ARP 28-35'!G216</f>
        <v>0</v>
      </c>
      <c r="D9326" s="4" t="s">
        <v>1803</v>
      </c>
      <c r="F9326" s="4"/>
      <c r="G9326" s="1" t="b">
        <f t="shared" ca="1" si="154"/>
        <v>1</v>
      </c>
      <c r="H9326" s="1505" cm="1">
        <f t="array" aca="1" ref="H9326" ca="1">IF(I9326&lt;&gt;"",INDIRECT("'"&amp;I9326&amp;"'!"&amp;J9326),"")</f>
        <v>0</v>
      </c>
      <c r="I9326" s="1510" t="s">
        <v>7556</v>
      </c>
      <c r="J9326" s="1506" t="s">
        <v>6251</v>
      </c>
      <c r="K9326" s="4"/>
    </row>
    <row r="9327" spans="1:11" ht="15">
      <c r="A9327">
        <v>9268</v>
      </c>
      <c r="B9327" s="1287">
        <f>'CARES CRRSA ARP 28-35'!H216</f>
        <v>0</v>
      </c>
      <c r="D9327" s="4" t="s">
        <v>1803</v>
      </c>
      <c r="F9327" s="4"/>
      <c r="G9327" s="1" t="b">
        <f t="shared" ca="1" si="154"/>
        <v>1</v>
      </c>
      <c r="H9327" s="1505" cm="1">
        <f t="array" aca="1" ref="H9327" ca="1">IF(I9327&lt;&gt;"",INDIRECT("'"&amp;I9327&amp;"'!"&amp;J9327),"")</f>
        <v>0</v>
      </c>
      <c r="I9327" s="1510" t="s">
        <v>7556</v>
      </c>
      <c r="J9327" s="1506" t="s">
        <v>7726</v>
      </c>
      <c r="K9327" s="4"/>
    </row>
    <row r="9328" spans="1:11" ht="15">
      <c r="A9328">
        <v>9269</v>
      </c>
      <c r="B9328" s="1287">
        <f>'CARES CRRSA ARP 28-35'!I216</f>
        <v>0</v>
      </c>
      <c r="D9328" s="4" t="s">
        <v>1803</v>
      </c>
      <c r="F9328" s="4"/>
      <c r="G9328" s="1" t="b">
        <f t="shared" ca="1" si="154"/>
        <v>1</v>
      </c>
      <c r="H9328" s="1505" cm="1">
        <f t="array" aca="1" ref="H9328" ca="1">IF(I9328&lt;&gt;"",INDIRECT("'"&amp;I9328&amp;"'!"&amp;J9328),"")</f>
        <v>0</v>
      </c>
      <c r="I9328" s="1510" t="s">
        <v>7556</v>
      </c>
      <c r="J9328" s="1506" t="s">
        <v>7727</v>
      </c>
      <c r="K9328" s="4"/>
    </row>
    <row r="9329" spans="1:11" ht="15">
      <c r="A9329">
        <v>9270</v>
      </c>
      <c r="B9329" s="1287">
        <f>'CARES CRRSA ARP 28-35'!J216</f>
        <v>0</v>
      </c>
      <c r="D9329" s="4" t="s">
        <v>1803</v>
      </c>
      <c r="F9329" s="4"/>
      <c r="G9329" s="1" t="b">
        <f t="shared" ca="1" si="154"/>
        <v>1</v>
      </c>
      <c r="H9329" s="1505" cm="1">
        <f t="array" aca="1" ref="H9329" ca="1">IF(I9329&lt;&gt;"",INDIRECT("'"&amp;I9329&amp;"'!"&amp;J9329),"")</f>
        <v>0</v>
      </c>
      <c r="I9329" s="1510" t="s">
        <v>7556</v>
      </c>
      <c r="J9329" s="1506" t="s">
        <v>7728</v>
      </c>
      <c r="K9329" s="4"/>
    </row>
    <row r="9330" spans="1:11" ht="15">
      <c r="A9330">
        <v>9271</v>
      </c>
      <c r="B9330" s="1287">
        <f>'CARES CRRSA ARP 28-35'!L216</f>
        <v>0</v>
      </c>
      <c r="D9330" s="4" t="s">
        <v>1803</v>
      </c>
      <c r="F9330" s="4"/>
      <c r="G9330" s="1" t="b">
        <f t="shared" ca="1" si="154"/>
        <v>1</v>
      </c>
      <c r="H9330" s="1505" cm="1">
        <f t="array" aca="1" ref="H9330" ca="1">IF(I9330&lt;&gt;"",INDIRECT("'"&amp;I9330&amp;"'!"&amp;J9330),"")</f>
        <v>0</v>
      </c>
      <c r="I9330" s="1510" t="s">
        <v>7556</v>
      </c>
      <c r="J9330" s="1506" t="s">
        <v>7729</v>
      </c>
      <c r="K9330" s="4"/>
    </row>
    <row r="9331" spans="1:11" ht="15">
      <c r="A9331">
        <v>9272</v>
      </c>
      <c r="B9331" s="1287">
        <f>'CARES CRRSA ARP 28-35'!D217</f>
        <v>0</v>
      </c>
      <c r="D9331" s="4" t="s">
        <v>1803</v>
      </c>
      <c r="F9331" s="4"/>
      <c r="G9331" s="1" t="b">
        <f t="shared" ca="1" si="154"/>
        <v>1</v>
      </c>
      <c r="H9331" s="1505" cm="1">
        <f t="array" aca="1" ref="H9331" ca="1">IF(I9331&lt;&gt;"",INDIRECT("'"&amp;I9331&amp;"'!"&amp;J9331),"")</f>
        <v>0</v>
      </c>
      <c r="I9331" s="1510" t="s">
        <v>7556</v>
      </c>
      <c r="J9331" s="1506" t="s">
        <v>6166</v>
      </c>
      <c r="K9331" s="4"/>
    </row>
    <row r="9332" spans="1:11" ht="15">
      <c r="A9332">
        <v>9273</v>
      </c>
      <c r="B9332" s="1287">
        <f>'CARES CRRSA ARP 28-35'!E217</f>
        <v>0</v>
      </c>
      <c r="D9332" s="4" t="s">
        <v>1803</v>
      </c>
      <c r="F9332" s="4"/>
      <c r="G9332" s="1" t="b">
        <f t="shared" ca="1" si="154"/>
        <v>1</v>
      </c>
      <c r="H9332" s="1505" cm="1">
        <f t="array" aca="1" ref="H9332" ca="1">IF(I9332&lt;&gt;"",INDIRECT("'"&amp;I9332&amp;"'!"&amp;J9332),"")</f>
        <v>0</v>
      </c>
      <c r="I9332" s="1510" t="s">
        <v>7556</v>
      </c>
      <c r="J9332" s="1506" t="s">
        <v>7730</v>
      </c>
      <c r="K9332" s="4"/>
    </row>
    <row r="9333" spans="1:11" ht="15">
      <c r="A9333">
        <v>9274</v>
      </c>
      <c r="B9333" s="1287">
        <f>'CARES CRRSA ARP 28-35'!F217</f>
        <v>0</v>
      </c>
      <c r="D9333" s="4" t="s">
        <v>1803</v>
      </c>
      <c r="F9333" s="4"/>
      <c r="G9333" s="1" t="b">
        <f t="shared" ca="1" si="154"/>
        <v>1</v>
      </c>
      <c r="H9333" s="1505" cm="1">
        <f t="array" aca="1" ref="H9333" ca="1">IF(I9333&lt;&gt;"",INDIRECT("'"&amp;I9333&amp;"'!"&amp;J9333),"")</f>
        <v>0</v>
      </c>
      <c r="I9333" s="1510" t="s">
        <v>7556</v>
      </c>
      <c r="J9333" s="1506" t="s">
        <v>6214</v>
      </c>
      <c r="K9333" s="4"/>
    </row>
    <row r="9334" spans="1:11" ht="15">
      <c r="A9334">
        <v>9275</v>
      </c>
      <c r="B9334" s="1287">
        <f>'CARES CRRSA ARP 28-35'!G217</f>
        <v>0</v>
      </c>
      <c r="D9334" s="4" t="s">
        <v>1803</v>
      </c>
      <c r="F9334" s="4"/>
      <c r="G9334" s="1" t="b">
        <f t="shared" ca="1" si="154"/>
        <v>1</v>
      </c>
      <c r="H9334" s="1505" cm="1">
        <f t="array" aca="1" ref="H9334" ca="1">IF(I9334&lt;&gt;"",INDIRECT("'"&amp;I9334&amp;"'!"&amp;J9334),"")</f>
        <v>0</v>
      </c>
      <c r="I9334" s="1510" t="s">
        <v>7556</v>
      </c>
      <c r="J9334" s="1506" t="s">
        <v>6252</v>
      </c>
      <c r="K9334" s="4"/>
    </row>
    <row r="9335" spans="1:11" ht="15">
      <c r="A9335">
        <v>9276</v>
      </c>
      <c r="B9335" s="1287">
        <f>'CARES CRRSA ARP 28-35'!H217</f>
        <v>0</v>
      </c>
      <c r="D9335" s="4" t="s">
        <v>1803</v>
      </c>
      <c r="F9335" s="4"/>
      <c r="G9335" s="1" t="b">
        <f t="shared" ca="1" si="154"/>
        <v>1</v>
      </c>
      <c r="H9335" s="1505" cm="1">
        <f t="array" aca="1" ref="H9335" ca="1">IF(I9335&lt;&gt;"",INDIRECT("'"&amp;I9335&amp;"'!"&amp;J9335),"")</f>
        <v>0</v>
      </c>
      <c r="I9335" s="1510" t="s">
        <v>7556</v>
      </c>
      <c r="J9335" s="1506" t="s">
        <v>7731</v>
      </c>
      <c r="K9335" s="4"/>
    </row>
    <row r="9336" spans="1:11" ht="15">
      <c r="A9336">
        <v>9277</v>
      </c>
      <c r="B9336" s="1287">
        <f>'CARES CRRSA ARP 28-35'!I217</f>
        <v>0</v>
      </c>
      <c r="D9336" s="4" t="s">
        <v>1803</v>
      </c>
      <c r="F9336" s="4"/>
      <c r="G9336" s="1" t="b">
        <f t="shared" ca="1" si="154"/>
        <v>1</v>
      </c>
      <c r="H9336" s="1505" cm="1">
        <f t="array" aca="1" ref="H9336" ca="1">IF(I9336&lt;&gt;"",INDIRECT("'"&amp;I9336&amp;"'!"&amp;J9336),"")</f>
        <v>0</v>
      </c>
      <c r="I9336" s="1510" t="s">
        <v>7556</v>
      </c>
      <c r="J9336" s="1506" t="s">
        <v>7732</v>
      </c>
      <c r="K9336" s="4"/>
    </row>
    <row r="9337" spans="1:11" ht="15">
      <c r="A9337">
        <v>9278</v>
      </c>
      <c r="B9337" s="1287">
        <f>'CARES CRRSA ARP 28-35'!J217</f>
        <v>0</v>
      </c>
      <c r="D9337" s="4" t="s">
        <v>1803</v>
      </c>
      <c r="F9337" s="4"/>
      <c r="G9337" s="1" t="b">
        <f t="shared" ca="1" si="154"/>
        <v>1</v>
      </c>
      <c r="H9337" s="1505" cm="1">
        <f t="array" aca="1" ref="H9337" ca="1">IF(I9337&lt;&gt;"",INDIRECT("'"&amp;I9337&amp;"'!"&amp;J9337),"")</f>
        <v>0</v>
      </c>
      <c r="I9337" s="1510" t="s">
        <v>7556</v>
      </c>
      <c r="J9337" s="1506" t="s">
        <v>7733</v>
      </c>
      <c r="K9337" s="4"/>
    </row>
    <row r="9338" spans="1:11" ht="15">
      <c r="A9338">
        <v>9279</v>
      </c>
      <c r="B9338" s="1287">
        <f>'CARES CRRSA ARP 28-35'!L217</f>
        <v>0</v>
      </c>
      <c r="D9338" s="4" t="s">
        <v>1803</v>
      </c>
      <c r="F9338" s="4"/>
      <c r="G9338" s="1" t="b">
        <f t="shared" ca="1" si="154"/>
        <v>1</v>
      </c>
      <c r="H9338" s="1505" cm="1">
        <f t="array" aca="1" ref="H9338" ca="1">IF(I9338&lt;&gt;"",INDIRECT("'"&amp;I9338&amp;"'!"&amp;J9338),"")</f>
        <v>0</v>
      </c>
      <c r="I9338" s="1510" t="s">
        <v>7556</v>
      </c>
      <c r="J9338" s="1506" t="s">
        <v>7734</v>
      </c>
      <c r="K9338" s="4"/>
    </row>
    <row r="9339" spans="1:11" ht="15">
      <c r="A9339">
        <v>9280</v>
      </c>
      <c r="B9339" s="1287">
        <f>'CARES CRRSA ARP 28-35'!D220</f>
        <v>0</v>
      </c>
      <c r="D9339" s="4" t="s">
        <v>1803</v>
      </c>
      <c r="F9339" s="4"/>
      <c r="G9339" s="1" t="b">
        <f t="shared" ca="1" si="154"/>
        <v>1</v>
      </c>
      <c r="H9339" s="1505" cm="1">
        <f t="array" aca="1" ref="H9339" ca="1">IF(I9339&lt;&gt;"",INDIRECT("'"&amp;I9339&amp;"'!"&amp;J9339),"")</f>
        <v>0</v>
      </c>
      <c r="I9339" s="1510" t="s">
        <v>7556</v>
      </c>
      <c r="J9339" s="1506" t="s">
        <v>6168</v>
      </c>
      <c r="K9339" s="4"/>
    </row>
    <row r="9340" spans="1:11" ht="15">
      <c r="A9340">
        <v>9281</v>
      </c>
      <c r="B9340" s="1287">
        <f>'CARES CRRSA ARP 28-35'!E220</f>
        <v>0</v>
      </c>
      <c r="D9340" s="4" t="s">
        <v>1803</v>
      </c>
      <c r="F9340" s="4"/>
      <c r="G9340" s="1" t="b">
        <f t="shared" ca="1" si="154"/>
        <v>1</v>
      </c>
      <c r="H9340" s="1505" cm="1">
        <f t="array" aca="1" ref="H9340" ca="1">IF(I9340&lt;&gt;"",INDIRECT("'"&amp;I9340&amp;"'!"&amp;J9340),"")</f>
        <v>0</v>
      </c>
      <c r="I9340" s="1510" t="s">
        <v>7556</v>
      </c>
      <c r="J9340" s="1506" t="s">
        <v>7735</v>
      </c>
      <c r="K9340" s="4"/>
    </row>
    <row r="9341" spans="1:11" ht="15">
      <c r="A9341">
        <v>9282</v>
      </c>
      <c r="B9341" s="1287">
        <f>'CARES CRRSA ARP 28-35'!F220</f>
        <v>0</v>
      </c>
      <c r="D9341" s="4" t="s">
        <v>1803</v>
      </c>
      <c r="F9341" s="4"/>
      <c r="G9341" s="1" t="b">
        <f t="shared" ca="1" si="154"/>
        <v>1</v>
      </c>
      <c r="H9341" s="1505" cm="1">
        <f t="array" aca="1" ref="H9341" ca="1">IF(I9341&lt;&gt;"",INDIRECT("'"&amp;I9341&amp;"'!"&amp;J9341),"")</f>
        <v>0</v>
      </c>
      <c r="I9341" s="1510" t="s">
        <v>7556</v>
      </c>
      <c r="J9341" s="1506" t="s">
        <v>6216</v>
      </c>
      <c r="K9341" s="4"/>
    </row>
    <row r="9342" spans="1:11" ht="15">
      <c r="A9342">
        <v>9283</v>
      </c>
      <c r="B9342" s="1287">
        <f>'CARES CRRSA ARP 28-35'!G220</f>
        <v>0</v>
      </c>
      <c r="D9342" s="4" t="s">
        <v>1803</v>
      </c>
      <c r="F9342" s="4"/>
      <c r="G9342" s="1" t="b">
        <f t="shared" ca="1" si="154"/>
        <v>1</v>
      </c>
      <c r="H9342" s="1505" cm="1">
        <f t="array" aca="1" ref="H9342" ca="1">IF(I9342&lt;&gt;"",INDIRECT("'"&amp;I9342&amp;"'!"&amp;J9342),"")</f>
        <v>0</v>
      </c>
      <c r="I9342" s="1510" t="s">
        <v>7556</v>
      </c>
      <c r="J9342" s="1506" t="s">
        <v>6254</v>
      </c>
      <c r="K9342" s="4"/>
    </row>
    <row r="9343" spans="1:11" ht="15">
      <c r="A9343">
        <v>9284</v>
      </c>
      <c r="B9343" s="1287">
        <f>'CARES CRRSA ARP 28-35'!H220</f>
        <v>0</v>
      </c>
      <c r="D9343" s="4" t="s">
        <v>1803</v>
      </c>
      <c r="F9343" s="4"/>
      <c r="G9343" s="1" t="b">
        <f t="shared" ca="1" si="154"/>
        <v>1</v>
      </c>
      <c r="H9343" s="1505" cm="1">
        <f t="array" aca="1" ref="H9343" ca="1">IF(I9343&lt;&gt;"",INDIRECT("'"&amp;I9343&amp;"'!"&amp;J9343),"")</f>
        <v>0</v>
      </c>
      <c r="I9343" s="1510" t="s">
        <v>7556</v>
      </c>
      <c r="J9343" s="1506" t="s">
        <v>7736</v>
      </c>
      <c r="K9343" s="4"/>
    </row>
    <row r="9344" spans="1:11" ht="15">
      <c r="A9344">
        <v>9285</v>
      </c>
      <c r="B9344" s="1287">
        <f>'CARES CRRSA ARP 28-35'!I220</f>
        <v>0</v>
      </c>
      <c r="D9344" s="4" t="s">
        <v>1803</v>
      </c>
      <c r="F9344" s="4"/>
      <c r="G9344" s="1" t="b">
        <f t="shared" ca="1" si="154"/>
        <v>1</v>
      </c>
      <c r="H9344" s="1505" cm="1">
        <f t="array" aca="1" ref="H9344" ca="1">IF(I9344&lt;&gt;"",INDIRECT("'"&amp;I9344&amp;"'!"&amp;J9344),"")</f>
        <v>0</v>
      </c>
      <c r="I9344" s="1510" t="s">
        <v>7556</v>
      </c>
      <c r="J9344" s="1506" t="s">
        <v>7737</v>
      </c>
      <c r="K9344" s="4"/>
    </row>
    <row r="9345" spans="1:11" ht="15">
      <c r="A9345">
        <v>9286</v>
      </c>
      <c r="B9345" s="1287">
        <f>'CARES CRRSA ARP 28-35'!J220</f>
        <v>0</v>
      </c>
      <c r="D9345" s="4" t="s">
        <v>1803</v>
      </c>
      <c r="F9345" s="4"/>
      <c r="G9345" s="1" t="b">
        <f t="shared" ca="1" si="154"/>
        <v>1</v>
      </c>
      <c r="H9345" s="1505" cm="1">
        <f t="array" aca="1" ref="H9345" ca="1">IF(I9345&lt;&gt;"",INDIRECT("'"&amp;I9345&amp;"'!"&amp;J9345),"")</f>
        <v>0</v>
      </c>
      <c r="I9345" s="1510" t="s">
        <v>7556</v>
      </c>
      <c r="J9345" s="1506" t="s">
        <v>7738</v>
      </c>
      <c r="K9345" s="4"/>
    </row>
    <row r="9346" spans="1:11" ht="15">
      <c r="A9346">
        <v>9287</v>
      </c>
      <c r="B9346" s="1287">
        <f>'CARES CRRSA ARP 28-35'!L220</f>
        <v>0</v>
      </c>
      <c r="D9346" s="4" t="s">
        <v>1803</v>
      </c>
      <c r="F9346" s="4"/>
      <c r="G9346" s="1" t="b">
        <f t="shared" ca="1" si="154"/>
        <v>1</v>
      </c>
      <c r="H9346" s="1505" cm="1">
        <f t="array" aca="1" ref="H9346" ca="1">IF(I9346&lt;&gt;"",INDIRECT("'"&amp;I9346&amp;"'!"&amp;J9346),"")</f>
        <v>0</v>
      </c>
      <c r="I9346" s="1510" t="s">
        <v>7556</v>
      </c>
      <c r="J9346" s="1506" t="s">
        <v>7739</v>
      </c>
      <c r="K9346" s="4"/>
    </row>
    <row r="9347" spans="1:11" ht="15">
      <c r="A9347">
        <v>9288</v>
      </c>
      <c r="B9347" s="1287">
        <f>'CARES CRRSA ARP 28-35'!D221</f>
        <v>0</v>
      </c>
      <c r="D9347" s="4" t="s">
        <v>1803</v>
      </c>
      <c r="F9347" s="4"/>
      <c r="G9347" s="1" t="b">
        <f t="shared" ca="1" si="154"/>
        <v>1</v>
      </c>
      <c r="H9347" s="1505" cm="1">
        <f t="array" aca="1" ref="H9347" ca="1">IF(I9347&lt;&gt;"",INDIRECT("'"&amp;I9347&amp;"'!"&amp;J9347),"")</f>
        <v>0</v>
      </c>
      <c r="I9347" s="1510" t="s">
        <v>7556</v>
      </c>
      <c r="J9347" s="1506" t="s">
        <v>5796</v>
      </c>
      <c r="K9347" s="4"/>
    </row>
    <row r="9348" spans="1:11" ht="15">
      <c r="A9348">
        <v>9289</v>
      </c>
      <c r="B9348" s="1287">
        <f>'CARES CRRSA ARP 28-35'!E221</f>
        <v>0</v>
      </c>
      <c r="D9348" s="4" t="s">
        <v>1803</v>
      </c>
      <c r="F9348" s="4"/>
      <c r="G9348" s="1" t="b">
        <f t="shared" ca="1" si="154"/>
        <v>1</v>
      </c>
      <c r="H9348" s="1505" cm="1">
        <f t="array" aca="1" ref="H9348" ca="1">IF(I9348&lt;&gt;"",INDIRECT("'"&amp;I9348&amp;"'!"&amp;J9348),"")</f>
        <v>0</v>
      </c>
      <c r="I9348" s="1510" t="s">
        <v>7556</v>
      </c>
      <c r="J9348" s="1506" t="s">
        <v>7740</v>
      </c>
      <c r="K9348" s="4"/>
    </row>
    <row r="9349" spans="1:11" ht="15">
      <c r="A9349">
        <v>9290</v>
      </c>
      <c r="B9349" s="1287">
        <f>'CARES CRRSA ARP 28-35'!F221</f>
        <v>0</v>
      </c>
      <c r="D9349" s="4" t="s">
        <v>1803</v>
      </c>
      <c r="F9349" s="4"/>
      <c r="G9349" s="1" t="b">
        <f t="shared" ca="1" si="154"/>
        <v>1</v>
      </c>
      <c r="H9349" s="1505" cm="1">
        <f t="array" aca="1" ref="H9349" ca="1">IF(I9349&lt;&gt;"",INDIRECT("'"&amp;I9349&amp;"'!"&amp;J9349),"")</f>
        <v>0</v>
      </c>
      <c r="I9349" s="1510" t="s">
        <v>7556</v>
      </c>
      <c r="J9349" s="1506" t="s">
        <v>7741</v>
      </c>
      <c r="K9349" s="4"/>
    </row>
    <row r="9350" spans="1:11" ht="15">
      <c r="A9350">
        <v>9291</v>
      </c>
      <c r="B9350" s="1287">
        <f>'CARES CRRSA ARP 28-35'!G221</f>
        <v>0</v>
      </c>
      <c r="D9350" s="4" t="s">
        <v>1803</v>
      </c>
      <c r="F9350" s="4"/>
      <c r="G9350" s="1" t="b">
        <f t="shared" ca="1" si="154"/>
        <v>1</v>
      </c>
      <c r="H9350" s="1505" cm="1">
        <f t="array" aca="1" ref="H9350" ca="1">IF(I9350&lt;&gt;"",INDIRECT("'"&amp;I9350&amp;"'!"&amp;J9350),"")</f>
        <v>0</v>
      </c>
      <c r="I9350" s="1510" t="s">
        <v>7556</v>
      </c>
      <c r="J9350" s="1506" t="s">
        <v>7742</v>
      </c>
      <c r="K9350" s="4"/>
    </row>
    <row r="9351" spans="1:11" ht="15">
      <c r="A9351">
        <v>9292</v>
      </c>
      <c r="B9351" s="1287">
        <f>'CARES CRRSA ARP 28-35'!H221</f>
        <v>0</v>
      </c>
      <c r="D9351" s="4" t="s">
        <v>1803</v>
      </c>
      <c r="F9351" s="4"/>
      <c r="G9351" s="1" t="b">
        <f t="shared" ca="1" si="154"/>
        <v>1</v>
      </c>
      <c r="H9351" s="1505" cm="1">
        <f t="array" aca="1" ref="H9351" ca="1">IF(I9351&lt;&gt;"",INDIRECT("'"&amp;I9351&amp;"'!"&amp;J9351),"")</f>
        <v>0</v>
      </c>
      <c r="I9351" s="1510" t="s">
        <v>7556</v>
      </c>
      <c r="J9351" s="1506" t="s">
        <v>7743</v>
      </c>
      <c r="K9351" s="4"/>
    </row>
    <row r="9352" spans="1:11" ht="15">
      <c r="A9352">
        <v>9293</v>
      </c>
      <c r="B9352" s="1287">
        <f>'CARES CRRSA ARP 28-35'!I221</f>
        <v>0</v>
      </c>
      <c r="D9352" s="4" t="s">
        <v>1803</v>
      </c>
      <c r="F9352" s="4"/>
      <c r="G9352" s="1" t="b">
        <f t="shared" ca="1" si="154"/>
        <v>1</v>
      </c>
      <c r="H9352" s="1505" cm="1">
        <f t="array" aca="1" ref="H9352" ca="1">IF(I9352&lt;&gt;"",INDIRECT("'"&amp;I9352&amp;"'!"&amp;J9352),"")</f>
        <v>0</v>
      </c>
      <c r="I9352" s="1510" t="s">
        <v>7556</v>
      </c>
      <c r="J9352" s="1506" t="s">
        <v>7744</v>
      </c>
      <c r="K9352" s="4"/>
    </row>
    <row r="9353" spans="1:11" ht="15">
      <c r="A9353">
        <v>9294</v>
      </c>
      <c r="B9353" s="1287">
        <f>'CARES CRRSA ARP 28-35'!J221</f>
        <v>0</v>
      </c>
      <c r="D9353" s="4" t="s">
        <v>1803</v>
      </c>
      <c r="F9353" s="4"/>
      <c r="G9353" s="1" t="b">
        <f t="shared" ca="1" si="154"/>
        <v>1</v>
      </c>
      <c r="H9353" s="1505" cm="1">
        <f t="array" aca="1" ref="H9353" ca="1">IF(I9353&lt;&gt;"",INDIRECT("'"&amp;I9353&amp;"'!"&amp;J9353),"")</f>
        <v>0</v>
      </c>
      <c r="I9353" s="1510" t="s">
        <v>7556</v>
      </c>
      <c r="J9353" s="1506" t="s">
        <v>7745</v>
      </c>
      <c r="K9353" s="4"/>
    </row>
    <row r="9354" spans="1:11" ht="15">
      <c r="A9354">
        <v>9295</v>
      </c>
      <c r="B9354" s="1287">
        <f>'CARES CRRSA ARP 28-35'!L221</f>
        <v>0</v>
      </c>
      <c r="D9354" s="4" t="s">
        <v>1803</v>
      </c>
      <c r="F9354" s="4"/>
      <c r="G9354" s="1" t="b">
        <f t="shared" ca="1" si="154"/>
        <v>1</v>
      </c>
      <c r="H9354" s="1505" cm="1">
        <f t="array" aca="1" ref="H9354" ca="1">IF(I9354&lt;&gt;"",INDIRECT("'"&amp;I9354&amp;"'!"&amp;J9354),"")</f>
        <v>0</v>
      </c>
      <c r="I9354" s="1510" t="s">
        <v>7556</v>
      </c>
      <c r="J9354" s="1506" t="s">
        <v>7746</v>
      </c>
      <c r="K9354" s="4"/>
    </row>
    <row r="9355" spans="1:11" ht="15">
      <c r="A9355">
        <v>9296</v>
      </c>
      <c r="B9355" s="1287">
        <f>'CARES CRRSA ARP 28-35'!D222</f>
        <v>0</v>
      </c>
      <c r="D9355" s="4" t="s">
        <v>1803</v>
      </c>
      <c r="F9355" s="4"/>
      <c r="G9355" s="1" t="b">
        <f t="shared" ca="1" si="154"/>
        <v>1</v>
      </c>
      <c r="H9355" s="1505" cm="1">
        <f t="array" aca="1" ref="H9355" ca="1">IF(I9355&lt;&gt;"",INDIRECT("'"&amp;I9355&amp;"'!"&amp;J9355),"")</f>
        <v>0</v>
      </c>
      <c r="I9355" s="1510" t="s">
        <v>7556</v>
      </c>
      <c r="J9355" s="1506" t="s">
        <v>6169</v>
      </c>
      <c r="K9355" s="4"/>
    </row>
    <row r="9356" spans="1:11" ht="15">
      <c r="A9356">
        <v>9297</v>
      </c>
      <c r="B9356" s="1287">
        <f>'CARES CRRSA ARP 28-35'!E222</f>
        <v>0</v>
      </c>
      <c r="D9356" s="4" t="s">
        <v>1803</v>
      </c>
      <c r="F9356" s="4"/>
      <c r="G9356" s="1" t="b">
        <f t="shared" ca="1" si="154"/>
        <v>1</v>
      </c>
      <c r="H9356" s="1505" cm="1">
        <f t="array" aca="1" ref="H9356" ca="1">IF(I9356&lt;&gt;"",INDIRECT("'"&amp;I9356&amp;"'!"&amp;J9356),"")</f>
        <v>0</v>
      </c>
      <c r="I9356" s="1510" t="s">
        <v>7556</v>
      </c>
      <c r="J9356" s="1506" t="s">
        <v>7747</v>
      </c>
      <c r="K9356" s="4"/>
    </row>
    <row r="9357" spans="1:11" ht="15">
      <c r="A9357">
        <v>9298</v>
      </c>
      <c r="B9357" s="1287">
        <f>'CARES CRRSA ARP 28-35'!F222</f>
        <v>0</v>
      </c>
      <c r="D9357" s="4" t="s">
        <v>1803</v>
      </c>
      <c r="F9357" s="4"/>
      <c r="G9357" s="1" t="b">
        <f t="shared" ca="1" si="154"/>
        <v>1</v>
      </c>
      <c r="H9357" s="1505" cm="1">
        <f t="array" aca="1" ref="H9357" ca="1">IF(I9357&lt;&gt;"",INDIRECT("'"&amp;I9357&amp;"'!"&amp;J9357),"")</f>
        <v>0</v>
      </c>
      <c r="I9357" s="1510" t="s">
        <v>7556</v>
      </c>
      <c r="J9357" s="1506" t="s">
        <v>7748</v>
      </c>
      <c r="K9357" s="4"/>
    </row>
    <row r="9358" spans="1:11" ht="15">
      <c r="A9358">
        <v>9299</v>
      </c>
      <c r="B9358" s="1287">
        <f>'CARES CRRSA ARP 28-35'!G222</f>
        <v>0</v>
      </c>
      <c r="D9358" s="4" t="s">
        <v>1803</v>
      </c>
      <c r="F9358" s="4"/>
      <c r="G9358" s="1" t="b">
        <f t="shared" ca="1" si="154"/>
        <v>1</v>
      </c>
      <c r="H9358" s="1505" cm="1">
        <f t="array" aca="1" ref="H9358" ca="1">IF(I9358&lt;&gt;"",INDIRECT("'"&amp;I9358&amp;"'!"&amp;J9358),"")</f>
        <v>0</v>
      </c>
      <c r="I9358" s="1510" t="s">
        <v>7556</v>
      </c>
      <c r="J9358" s="1506" t="s">
        <v>6255</v>
      </c>
      <c r="K9358" s="4"/>
    </row>
    <row r="9359" spans="1:11" ht="15">
      <c r="A9359">
        <v>9300</v>
      </c>
      <c r="B9359" s="1287">
        <f>'CARES CRRSA ARP 28-35'!H222</f>
        <v>0</v>
      </c>
      <c r="D9359" s="4" t="s">
        <v>1803</v>
      </c>
      <c r="F9359" s="4"/>
      <c r="G9359" s="1" t="b">
        <f t="shared" ca="1" si="154"/>
        <v>1</v>
      </c>
      <c r="H9359" s="1505" cm="1">
        <f t="array" aca="1" ref="H9359" ca="1">IF(I9359&lt;&gt;"",INDIRECT("'"&amp;I9359&amp;"'!"&amp;J9359),"")</f>
        <v>0</v>
      </c>
      <c r="I9359" s="1510" t="s">
        <v>7556</v>
      </c>
      <c r="J9359" s="1506" t="s">
        <v>7749</v>
      </c>
      <c r="K9359" s="4"/>
    </row>
    <row r="9360" spans="1:11" ht="15">
      <c r="A9360">
        <v>9301</v>
      </c>
      <c r="B9360" s="1287">
        <f>'CARES CRRSA ARP 28-35'!I222</f>
        <v>0</v>
      </c>
      <c r="D9360" s="4" t="s">
        <v>1803</v>
      </c>
      <c r="F9360" s="4"/>
      <c r="G9360" s="1" t="b">
        <f t="shared" ca="1" si="154"/>
        <v>1</v>
      </c>
      <c r="H9360" s="1505" cm="1">
        <f t="array" aca="1" ref="H9360" ca="1">IF(I9360&lt;&gt;"",INDIRECT("'"&amp;I9360&amp;"'!"&amp;J9360),"")</f>
        <v>0</v>
      </c>
      <c r="I9360" s="1510" t="s">
        <v>7556</v>
      </c>
      <c r="J9360" s="1506" t="s">
        <v>7750</v>
      </c>
      <c r="K9360" s="4"/>
    </row>
    <row r="9361" spans="1:11" ht="15">
      <c r="A9361">
        <v>9302</v>
      </c>
      <c r="B9361" s="1287">
        <f>'CARES CRRSA ARP 28-35'!J222</f>
        <v>0</v>
      </c>
      <c r="D9361" s="4" t="s">
        <v>1803</v>
      </c>
      <c r="F9361" s="4"/>
      <c r="G9361" s="1" t="b">
        <f t="shared" ca="1" si="154"/>
        <v>1</v>
      </c>
      <c r="H9361" s="1505" cm="1">
        <f t="array" aca="1" ref="H9361" ca="1">IF(I9361&lt;&gt;"",INDIRECT("'"&amp;I9361&amp;"'!"&amp;J9361),"")</f>
        <v>0</v>
      </c>
      <c r="I9361" s="1510" t="s">
        <v>7556</v>
      </c>
      <c r="J9361" s="1506" t="s">
        <v>7751</v>
      </c>
      <c r="K9361" s="4"/>
    </row>
    <row r="9362" spans="1:11" ht="15">
      <c r="A9362">
        <v>9303</v>
      </c>
      <c r="B9362" s="1287">
        <f>'CARES CRRSA ARP 28-35'!L222</f>
        <v>0</v>
      </c>
      <c r="D9362" s="4" t="s">
        <v>1803</v>
      </c>
      <c r="F9362" s="4"/>
      <c r="G9362" s="1" t="b">
        <f t="shared" ca="1" si="154"/>
        <v>1</v>
      </c>
      <c r="H9362" s="1505" cm="1">
        <f t="array" aca="1" ref="H9362" ca="1">IF(I9362&lt;&gt;"",INDIRECT("'"&amp;I9362&amp;"'!"&amp;J9362),"")</f>
        <v>0</v>
      </c>
      <c r="I9362" s="1510" t="s">
        <v>7556</v>
      </c>
      <c r="J9362" s="1506" t="s">
        <v>7752</v>
      </c>
      <c r="K9362" s="4"/>
    </row>
    <row r="9363" spans="1:11" ht="15">
      <c r="A9363">
        <v>9304</v>
      </c>
      <c r="B9363" s="1287">
        <f>'CARES CRRSA ARP 28-35'!F225</f>
        <v>0</v>
      </c>
      <c r="D9363" s="4" t="s">
        <v>1803</v>
      </c>
      <c r="F9363" s="4"/>
      <c r="G9363" s="1" t="b">
        <f t="shared" ca="1" si="154"/>
        <v>1</v>
      </c>
      <c r="H9363" s="1505" cm="1">
        <f t="array" aca="1" ref="H9363" ca="1">IF(I9363&lt;&gt;"",INDIRECT("'"&amp;I9363&amp;"'!"&amp;J9363),"")</f>
        <v>0</v>
      </c>
      <c r="I9363" s="1510" t="s">
        <v>7556</v>
      </c>
      <c r="J9363" s="1506" t="s">
        <v>7753</v>
      </c>
      <c r="K9363" s="4"/>
    </row>
    <row r="9364" spans="1:11" ht="15">
      <c r="A9364">
        <v>9305</v>
      </c>
      <c r="B9364" s="1287">
        <f>'CARES CRRSA ARP 28-35'!G225</f>
        <v>0</v>
      </c>
      <c r="D9364" s="4" t="s">
        <v>1803</v>
      </c>
      <c r="F9364" s="4"/>
      <c r="G9364" s="1" t="b">
        <f t="shared" ca="1" si="154"/>
        <v>1</v>
      </c>
      <c r="H9364" s="1505" cm="1">
        <f t="array" aca="1" ref="H9364" ca="1">IF(I9364&lt;&gt;"",INDIRECT("'"&amp;I9364&amp;"'!"&amp;J9364),"")</f>
        <v>0</v>
      </c>
      <c r="I9364" s="1510" t="s">
        <v>7556</v>
      </c>
      <c r="J9364" s="1506" t="s">
        <v>6257</v>
      </c>
      <c r="K9364" s="4"/>
    </row>
    <row r="9365" spans="1:11" ht="15">
      <c r="A9365">
        <v>9306</v>
      </c>
      <c r="B9365" s="1287">
        <f>'CARES CRRSA ARP 28-35'!H225</f>
        <v>0</v>
      </c>
      <c r="D9365" s="4" t="s">
        <v>1803</v>
      </c>
      <c r="F9365" s="4"/>
      <c r="G9365" s="1" t="b">
        <f t="shared" ca="1" si="154"/>
        <v>1</v>
      </c>
      <c r="H9365" s="1505" cm="1">
        <f t="array" aca="1" ref="H9365" ca="1">IF(I9365&lt;&gt;"",INDIRECT("'"&amp;I9365&amp;"'!"&amp;J9365),"")</f>
        <v>0</v>
      </c>
      <c r="I9365" s="1510" t="s">
        <v>7556</v>
      </c>
      <c r="J9365" s="1506" t="s">
        <v>7754</v>
      </c>
      <c r="K9365" s="4"/>
    </row>
    <row r="9366" spans="1:11" ht="15">
      <c r="A9366">
        <v>9307</v>
      </c>
      <c r="B9366" s="1287">
        <f>'CARES CRRSA ARP 28-35'!J225</f>
        <v>0</v>
      </c>
      <c r="D9366" s="4" t="s">
        <v>1803</v>
      </c>
      <c r="F9366" s="4"/>
      <c r="G9366" s="1" t="b">
        <f t="shared" ca="1" si="154"/>
        <v>1</v>
      </c>
      <c r="H9366" s="1505" cm="1">
        <f t="array" aca="1" ref="H9366" ca="1">IF(I9366&lt;&gt;"",INDIRECT("'"&amp;I9366&amp;"'!"&amp;J9366),"")</f>
        <v>0</v>
      </c>
      <c r="I9366" s="1510" t="s">
        <v>7556</v>
      </c>
      <c r="J9366" s="1506" t="s">
        <v>7755</v>
      </c>
      <c r="K9366" s="4"/>
    </row>
    <row r="9367" spans="1:11" ht="15">
      <c r="A9367">
        <v>9308</v>
      </c>
      <c r="B9367" s="1287">
        <f>'CARES CRRSA ARP 28-35'!L225</f>
        <v>0</v>
      </c>
      <c r="D9367" s="4" t="s">
        <v>1803</v>
      </c>
      <c r="F9367" s="4"/>
      <c r="G9367" s="1" t="b">
        <f t="shared" ca="1" si="154"/>
        <v>1</v>
      </c>
      <c r="H9367" s="1505" cm="1">
        <f t="array" aca="1" ref="H9367" ca="1">IF(I9367&lt;&gt;"",INDIRECT("'"&amp;I9367&amp;"'!"&amp;J9367),"")</f>
        <v>0</v>
      </c>
      <c r="I9367" s="1510" t="s">
        <v>7556</v>
      </c>
      <c r="J9367" s="1506" t="s">
        <v>7756</v>
      </c>
      <c r="K9367" s="4"/>
    </row>
    <row r="9368" spans="1:11" ht="15">
      <c r="A9368">
        <v>9309</v>
      </c>
      <c r="B9368" s="1287">
        <f>'CARES CRRSA ARP 28-35'!F226</f>
        <v>0</v>
      </c>
      <c r="D9368" s="4" t="s">
        <v>1803</v>
      </c>
      <c r="F9368" s="4"/>
      <c r="G9368" s="1" t="b">
        <f t="shared" ca="1" si="154"/>
        <v>1</v>
      </c>
      <c r="H9368" s="1505" cm="1">
        <f t="array" aca="1" ref="H9368" ca="1">IF(I9368&lt;&gt;"",INDIRECT("'"&amp;I9368&amp;"'!"&amp;J9368),"")</f>
        <v>0</v>
      </c>
      <c r="I9368" s="1510" t="s">
        <v>7556</v>
      </c>
      <c r="J9368" s="1506" t="s">
        <v>6447</v>
      </c>
      <c r="K9368" s="4"/>
    </row>
    <row r="9369" spans="1:11" ht="15">
      <c r="A9369">
        <v>9310</v>
      </c>
      <c r="B9369" s="1287">
        <f>'CARES CRRSA ARP 28-35'!G226</f>
        <v>0</v>
      </c>
      <c r="D9369" s="4" t="s">
        <v>1803</v>
      </c>
      <c r="F9369" s="4"/>
      <c r="G9369" s="1" t="b">
        <f t="shared" ca="1" si="154"/>
        <v>1</v>
      </c>
      <c r="H9369" s="1505" cm="1">
        <f t="array" aca="1" ref="H9369" ca="1">IF(I9369&lt;&gt;"",INDIRECT("'"&amp;I9369&amp;"'!"&amp;J9369),"")</f>
        <v>0</v>
      </c>
      <c r="I9369" s="1510" t="s">
        <v>7556</v>
      </c>
      <c r="J9369" s="1506" t="s">
        <v>6448</v>
      </c>
      <c r="K9369" s="4"/>
    </row>
    <row r="9370" spans="1:11" ht="15">
      <c r="A9370">
        <v>9311</v>
      </c>
      <c r="B9370" s="1287">
        <f>'CARES CRRSA ARP 28-35'!H226</f>
        <v>0</v>
      </c>
      <c r="D9370" s="4" t="s">
        <v>1803</v>
      </c>
      <c r="F9370" s="4"/>
      <c r="G9370" s="1" t="b">
        <f t="shared" ca="1" si="154"/>
        <v>1</v>
      </c>
      <c r="H9370" s="1505" cm="1">
        <f t="array" aca="1" ref="H9370" ca="1">IF(I9370&lt;&gt;"",INDIRECT("'"&amp;I9370&amp;"'!"&amp;J9370),"")</f>
        <v>0</v>
      </c>
      <c r="I9370" s="1510" t="s">
        <v>7556</v>
      </c>
      <c r="J9370" s="1506" t="s">
        <v>6449</v>
      </c>
      <c r="K9370" s="4"/>
    </row>
    <row r="9371" spans="1:11" ht="15">
      <c r="A9371">
        <v>9312</v>
      </c>
      <c r="B9371" s="1287">
        <f>'CARES CRRSA ARP 28-35'!J226</f>
        <v>0</v>
      </c>
      <c r="D9371" s="4" t="s">
        <v>1803</v>
      </c>
      <c r="F9371" s="4"/>
      <c r="G9371" s="1" t="b">
        <f t="shared" ca="1" si="154"/>
        <v>1</v>
      </c>
      <c r="H9371" s="1505" cm="1">
        <f t="array" aca="1" ref="H9371" ca="1">IF(I9371&lt;&gt;"",INDIRECT("'"&amp;I9371&amp;"'!"&amp;J9371),"")</f>
        <v>0</v>
      </c>
      <c r="I9371" s="1510" t="s">
        <v>7556</v>
      </c>
      <c r="J9371" s="1506" t="s">
        <v>6450</v>
      </c>
      <c r="K9371" s="4"/>
    </row>
    <row r="9372" spans="1:11" ht="15">
      <c r="A9372">
        <v>9313</v>
      </c>
      <c r="B9372" s="1287">
        <f>'CARES CRRSA ARP 28-35'!L226</f>
        <v>0</v>
      </c>
      <c r="D9372" s="4" t="s">
        <v>1803</v>
      </c>
      <c r="F9372" s="4"/>
      <c r="G9372" s="1" t="b">
        <f t="shared" ca="1" si="154"/>
        <v>1</v>
      </c>
      <c r="H9372" s="1505" cm="1">
        <f t="array" aca="1" ref="H9372" ca="1">IF(I9372&lt;&gt;"",INDIRECT("'"&amp;I9372&amp;"'!"&amp;J9372),"")</f>
        <v>0</v>
      </c>
      <c r="I9372" s="1510" t="s">
        <v>7556</v>
      </c>
      <c r="J9372" s="1506" t="s">
        <v>7757</v>
      </c>
      <c r="K9372" s="4"/>
    </row>
    <row r="9373" spans="1:11" ht="15">
      <c r="A9373">
        <v>9314</v>
      </c>
      <c r="B9373" s="1287">
        <f>'CARES CRRSA ARP 28-35'!F227</f>
        <v>0</v>
      </c>
      <c r="D9373" s="4" t="s">
        <v>1803</v>
      </c>
      <c r="F9373" s="4"/>
      <c r="G9373" s="1" t="b">
        <f t="shared" ca="1" si="154"/>
        <v>1</v>
      </c>
      <c r="H9373" s="1505" cm="1">
        <f t="array" aca="1" ref="H9373" ca="1">IF(I9373&lt;&gt;"",INDIRECT("'"&amp;I9373&amp;"'!"&amp;J9373),"")</f>
        <v>0</v>
      </c>
      <c r="I9373" s="1510" t="s">
        <v>7556</v>
      </c>
      <c r="J9373" s="1506" t="s">
        <v>6452</v>
      </c>
      <c r="K9373" s="4"/>
    </row>
    <row r="9374" spans="1:11" ht="15">
      <c r="A9374">
        <v>9315</v>
      </c>
      <c r="B9374" s="1287">
        <f>'CARES CRRSA ARP 28-35'!G227</f>
        <v>0</v>
      </c>
      <c r="D9374" s="4" t="s">
        <v>1803</v>
      </c>
      <c r="F9374" s="4"/>
      <c r="G9374" s="1" t="b">
        <f t="shared" ca="1" si="154"/>
        <v>1</v>
      </c>
      <c r="H9374" s="1505" cm="1">
        <f t="array" aca="1" ref="H9374" ca="1">IF(I9374&lt;&gt;"",INDIRECT("'"&amp;I9374&amp;"'!"&amp;J9374),"")</f>
        <v>0</v>
      </c>
      <c r="I9374" s="1510" t="s">
        <v>7556</v>
      </c>
      <c r="J9374" s="1506" t="s">
        <v>6453</v>
      </c>
      <c r="K9374" s="4"/>
    </row>
    <row r="9375" spans="1:11" ht="15">
      <c r="A9375">
        <v>9316</v>
      </c>
      <c r="B9375" s="1287">
        <f>'CARES CRRSA ARP 28-35'!H227</f>
        <v>0</v>
      </c>
      <c r="D9375" s="4" t="s">
        <v>1803</v>
      </c>
      <c r="F9375" s="4"/>
      <c r="G9375" s="1" t="b">
        <f t="shared" ca="1" si="154"/>
        <v>1</v>
      </c>
      <c r="H9375" s="1505" cm="1">
        <f t="array" aca="1" ref="H9375" ca="1">IF(I9375&lt;&gt;"",INDIRECT("'"&amp;I9375&amp;"'!"&amp;J9375),"")</f>
        <v>0</v>
      </c>
      <c r="I9375" s="1510" t="s">
        <v>7556</v>
      </c>
      <c r="J9375" s="1506" t="s">
        <v>7758</v>
      </c>
      <c r="K9375" s="4"/>
    </row>
    <row r="9376" spans="1:11" ht="15">
      <c r="A9376">
        <v>9317</v>
      </c>
      <c r="B9376" s="1287">
        <f>'CARES CRRSA ARP 28-35'!J227</f>
        <v>0</v>
      </c>
      <c r="D9376" s="4" t="s">
        <v>1803</v>
      </c>
      <c r="F9376" s="4"/>
      <c r="G9376" s="1" t="b">
        <f t="shared" ref="G9376:G9439" ca="1" si="155">H9376=B9376</f>
        <v>1</v>
      </c>
      <c r="H9376" s="1505" cm="1">
        <f t="array" aca="1" ref="H9376" ca="1">IF(I9376&lt;&gt;"",INDIRECT("'"&amp;I9376&amp;"'!"&amp;J9376),"")</f>
        <v>0</v>
      </c>
      <c r="I9376" s="1510" t="s">
        <v>7556</v>
      </c>
      <c r="J9376" s="1506" t="s">
        <v>7759</v>
      </c>
      <c r="K9376" s="4"/>
    </row>
    <row r="9377" spans="1:11" ht="15">
      <c r="A9377">
        <v>9318</v>
      </c>
      <c r="B9377" s="1287">
        <f>'CARES CRRSA ARP 28-35'!L227</f>
        <v>0</v>
      </c>
      <c r="D9377" s="4" t="s">
        <v>1803</v>
      </c>
      <c r="F9377" s="4"/>
      <c r="G9377" s="1" t="b">
        <f t="shared" ca="1" si="155"/>
        <v>1</v>
      </c>
      <c r="H9377" s="1505" cm="1">
        <f t="array" aca="1" ref="H9377" ca="1">IF(I9377&lt;&gt;"",INDIRECT("'"&amp;I9377&amp;"'!"&amp;J9377),"")</f>
        <v>0</v>
      </c>
      <c r="I9377" s="1510" t="s">
        <v>7556</v>
      </c>
      <c r="J9377" s="1506" t="s">
        <v>7760</v>
      </c>
      <c r="K9377" s="4"/>
    </row>
    <row r="9378" spans="1:11" ht="15">
      <c r="A9378">
        <v>9319</v>
      </c>
      <c r="B9378" s="1287">
        <f>'CARES CRRSA ARP 28-35'!D234</f>
        <v>0</v>
      </c>
      <c r="D9378" s="4" t="s">
        <v>1803</v>
      </c>
      <c r="F9378" s="4"/>
      <c r="G9378" s="1" t="b">
        <f t="shared" ca="1" si="155"/>
        <v>1</v>
      </c>
      <c r="H9378" s="1505" cm="1">
        <f t="array" aca="1" ref="H9378" ca="1">IF(I9378&lt;&gt;"",INDIRECT("'"&amp;I9378&amp;"'!"&amp;J9378),"")</f>
        <v>0</v>
      </c>
      <c r="I9378" s="1510" t="s">
        <v>7556</v>
      </c>
      <c r="J9378" s="1506" t="s">
        <v>6493</v>
      </c>
      <c r="K9378" s="4"/>
    </row>
    <row r="9379" spans="1:11" ht="15">
      <c r="A9379">
        <v>9320</v>
      </c>
      <c r="B9379" s="1287">
        <f>'CARES CRRSA ARP 28-35'!E234</f>
        <v>0</v>
      </c>
      <c r="D9379" s="4" t="s">
        <v>1803</v>
      </c>
      <c r="F9379" s="4"/>
      <c r="G9379" s="1" t="b">
        <f t="shared" ca="1" si="155"/>
        <v>1</v>
      </c>
      <c r="H9379" s="1505" cm="1">
        <f t="array" aca="1" ref="H9379" ca="1">IF(I9379&lt;&gt;"",INDIRECT("'"&amp;I9379&amp;"'!"&amp;J9379),"")</f>
        <v>0</v>
      </c>
      <c r="I9379" s="1510" t="s">
        <v>7556</v>
      </c>
      <c r="J9379" s="1506" t="s">
        <v>6494</v>
      </c>
      <c r="K9379" s="4"/>
    </row>
    <row r="9380" spans="1:11" ht="15">
      <c r="A9380">
        <v>9321</v>
      </c>
      <c r="B9380" s="1287">
        <f>'CARES CRRSA ARP 28-35'!F234</f>
        <v>0</v>
      </c>
      <c r="D9380" s="4" t="s">
        <v>1803</v>
      </c>
      <c r="F9380" s="4"/>
      <c r="G9380" s="1" t="b">
        <f t="shared" ca="1" si="155"/>
        <v>1</v>
      </c>
      <c r="H9380" s="1505" cm="1">
        <f t="array" aca="1" ref="H9380" ca="1">IF(I9380&lt;&gt;"",INDIRECT("'"&amp;I9380&amp;"'!"&amp;J9380),"")</f>
        <v>0</v>
      </c>
      <c r="I9380" s="1510" t="s">
        <v>7556</v>
      </c>
      <c r="J9380" s="1506" t="s">
        <v>6495</v>
      </c>
      <c r="K9380" s="4"/>
    </row>
    <row r="9381" spans="1:11" ht="15">
      <c r="A9381">
        <v>9322</v>
      </c>
      <c r="B9381" s="1287">
        <f>'CARES CRRSA ARP 28-35'!G234</f>
        <v>0</v>
      </c>
      <c r="D9381" s="4" t="s">
        <v>1803</v>
      </c>
      <c r="F9381" s="4"/>
      <c r="G9381" s="1" t="b">
        <f t="shared" ca="1" si="155"/>
        <v>1</v>
      </c>
      <c r="H9381" s="1505" cm="1">
        <f t="array" aca="1" ref="H9381" ca="1">IF(I9381&lt;&gt;"",INDIRECT("'"&amp;I9381&amp;"'!"&amp;J9381),"")</f>
        <v>0</v>
      </c>
      <c r="I9381" s="1510" t="s">
        <v>7556</v>
      </c>
      <c r="J9381" s="1506" t="s">
        <v>6496</v>
      </c>
      <c r="K9381" s="4"/>
    </row>
    <row r="9382" spans="1:11" ht="15">
      <c r="A9382">
        <v>9323</v>
      </c>
      <c r="B9382" s="1287">
        <f>'CARES CRRSA ARP 28-35'!H234</f>
        <v>0</v>
      </c>
      <c r="D9382" s="4" t="s">
        <v>1803</v>
      </c>
      <c r="F9382" s="4"/>
      <c r="G9382" s="1" t="b">
        <f t="shared" ca="1" si="155"/>
        <v>1</v>
      </c>
      <c r="H9382" s="1505" cm="1">
        <f t="array" aca="1" ref="H9382" ca="1">IF(I9382&lt;&gt;"",INDIRECT("'"&amp;I9382&amp;"'!"&amp;J9382),"")</f>
        <v>0</v>
      </c>
      <c r="I9382" s="1510" t="s">
        <v>7556</v>
      </c>
      <c r="J9382" s="1506" t="s">
        <v>6497</v>
      </c>
      <c r="K9382" s="4"/>
    </row>
    <row r="9383" spans="1:11" ht="15">
      <c r="A9383">
        <v>9324</v>
      </c>
      <c r="B9383" s="1287">
        <f>'CARES CRRSA ARP 28-35'!I234</f>
        <v>0</v>
      </c>
      <c r="D9383" s="4" t="s">
        <v>1803</v>
      </c>
      <c r="F9383" s="4"/>
      <c r="G9383" s="1" t="b">
        <f t="shared" ca="1" si="155"/>
        <v>1</v>
      </c>
      <c r="H9383" s="1505" cm="1">
        <f t="array" aca="1" ref="H9383" ca="1">IF(I9383&lt;&gt;"",INDIRECT("'"&amp;I9383&amp;"'!"&amp;J9383),"")</f>
        <v>0</v>
      </c>
      <c r="I9383" s="1510" t="s">
        <v>7556</v>
      </c>
      <c r="J9383" s="1506" t="s">
        <v>7761</v>
      </c>
      <c r="K9383" s="4"/>
    </row>
    <row r="9384" spans="1:11" ht="15">
      <c r="A9384">
        <v>9325</v>
      </c>
      <c r="B9384" s="1287">
        <f>'CARES CRRSA ARP 28-35'!J234</f>
        <v>0</v>
      </c>
      <c r="D9384" s="4" t="s">
        <v>1803</v>
      </c>
      <c r="F9384" s="4"/>
      <c r="G9384" s="1" t="b">
        <f t="shared" ca="1" si="155"/>
        <v>1</v>
      </c>
      <c r="H9384" s="1505" cm="1">
        <f t="array" aca="1" ref="H9384" ca="1">IF(I9384&lt;&gt;"",INDIRECT("'"&amp;I9384&amp;"'!"&amp;J9384),"")</f>
        <v>0</v>
      </c>
      <c r="I9384" s="1510" t="s">
        <v>7556</v>
      </c>
      <c r="J9384" s="1506" t="s">
        <v>6498</v>
      </c>
      <c r="K9384" s="4"/>
    </row>
    <row r="9385" spans="1:11" ht="15">
      <c r="A9385">
        <v>9326</v>
      </c>
      <c r="B9385" s="1287">
        <f>'CARES CRRSA ARP 28-35'!L234</f>
        <v>0</v>
      </c>
      <c r="D9385" s="4" t="s">
        <v>1803</v>
      </c>
      <c r="F9385" s="4"/>
      <c r="G9385" s="1" t="b">
        <f t="shared" ca="1" si="155"/>
        <v>1</v>
      </c>
      <c r="H9385" s="1505" cm="1">
        <f t="array" aca="1" ref="H9385" ca="1">IF(I9385&lt;&gt;"",INDIRECT("'"&amp;I9385&amp;"'!"&amp;J9385),"")</f>
        <v>0</v>
      </c>
      <c r="I9385" s="1510" t="s">
        <v>7556</v>
      </c>
      <c r="J9385" s="1506" t="s">
        <v>7762</v>
      </c>
      <c r="K9385" s="4"/>
    </row>
    <row r="9386" spans="1:11" ht="15">
      <c r="A9386">
        <v>9327</v>
      </c>
      <c r="B9386" s="1287">
        <f>'CARES CRRSA ARP 28-35'!D235</f>
        <v>0</v>
      </c>
      <c r="D9386" s="4" t="s">
        <v>1803</v>
      </c>
      <c r="F9386" s="4"/>
      <c r="G9386" s="1" t="b">
        <f t="shared" ca="1" si="155"/>
        <v>1</v>
      </c>
      <c r="H9386" s="1505" cm="1">
        <f t="array" aca="1" ref="H9386" ca="1">IF(I9386&lt;&gt;"",INDIRECT("'"&amp;I9386&amp;"'!"&amp;J9386),"")</f>
        <v>0</v>
      </c>
      <c r="I9386" s="1510" t="s">
        <v>7556</v>
      </c>
      <c r="J9386" s="1506" t="s">
        <v>6501</v>
      </c>
      <c r="K9386" s="4"/>
    </row>
    <row r="9387" spans="1:11" ht="15">
      <c r="A9387">
        <v>9328</v>
      </c>
      <c r="B9387" s="1287">
        <f>'CARES CRRSA ARP 28-35'!E235</f>
        <v>0</v>
      </c>
      <c r="D9387" s="4" t="s">
        <v>1803</v>
      </c>
      <c r="F9387" s="4"/>
      <c r="G9387" s="1" t="b">
        <f t="shared" ca="1" si="155"/>
        <v>1</v>
      </c>
      <c r="H9387" s="1505" cm="1">
        <f t="array" aca="1" ref="H9387" ca="1">IF(I9387&lt;&gt;"",INDIRECT("'"&amp;I9387&amp;"'!"&amp;J9387),"")</f>
        <v>0</v>
      </c>
      <c r="I9387" s="1510" t="s">
        <v>7556</v>
      </c>
      <c r="J9387" s="1506" t="s">
        <v>6502</v>
      </c>
      <c r="K9387" s="4"/>
    </row>
    <row r="9388" spans="1:11" ht="15">
      <c r="A9388">
        <v>9329</v>
      </c>
      <c r="B9388" s="1287">
        <f>'CARES CRRSA ARP 28-35'!F235</f>
        <v>0</v>
      </c>
      <c r="D9388" s="4" t="s">
        <v>1803</v>
      </c>
      <c r="F9388" s="4"/>
      <c r="G9388" s="1" t="b">
        <f t="shared" ca="1" si="155"/>
        <v>1</v>
      </c>
      <c r="H9388" s="1505" cm="1">
        <f t="array" aca="1" ref="H9388" ca="1">IF(I9388&lt;&gt;"",INDIRECT("'"&amp;I9388&amp;"'!"&amp;J9388),"")</f>
        <v>0</v>
      </c>
      <c r="I9388" s="1510" t="s">
        <v>7556</v>
      </c>
      <c r="J9388" s="1506" t="s">
        <v>6503</v>
      </c>
      <c r="K9388" s="4"/>
    </row>
    <row r="9389" spans="1:11" ht="15">
      <c r="A9389">
        <v>9330</v>
      </c>
      <c r="B9389" s="1287">
        <f>'CARES CRRSA ARP 28-35'!G235</f>
        <v>0</v>
      </c>
      <c r="D9389" s="4" t="s">
        <v>1803</v>
      </c>
      <c r="F9389" s="4"/>
      <c r="G9389" s="1" t="b">
        <f t="shared" ca="1" si="155"/>
        <v>1</v>
      </c>
      <c r="H9389" s="1505" cm="1">
        <f t="array" aca="1" ref="H9389" ca="1">IF(I9389&lt;&gt;"",INDIRECT("'"&amp;I9389&amp;"'!"&amp;J9389),"")</f>
        <v>0</v>
      </c>
      <c r="I9389" s="1510" t="s">
        <v>7556</v>
      </c>
      <c r="J9389" s="1506" t="s">
        <v>6504</v>
      </c>
      <c r="K9389" s="4"/>
    </row>
    <row r="9390" spans="1:11" ht="15">
      <c r="A9390">
        <v>9331</v>
      </c>
      <c r="B9390" s="1287">
        <f>'CARES CRRSA ARP 28-35'!H235</f>
        <v>0</v>
      </c>
      <c r="D9390" s="4" t="s">
        <v>1803</v>
      </c>
      <c r="F9390" s="4"/>
      <c r="G9390" s="1" t="b">
        <f t="shared" ca="1" si="155"/>
        <v>1</v>
      </c>
      <c r="H9390" s="1505" cm="1">
        <f t="array" aca="1" ref="H9390" ca="1">IF(I9390&lt;&gt;"",INDIRECT("'"&amp;I9390&amp;"'!"&amp;J9390),"")</f>
        <v>0</v>
      </c>
      <c r="I9390" s="1510" t="s">
        <v>7556</v>
      </c>
      <c r="J9390" s="1506" t="s">
        <v>6505</v>
      </c>
      <c r="K9390" s="4"/>
    </row>
    <row r="9391" spans="1:11" ht="15">
      <c r="A9391">
        <v>9332</v>
      </c>
      <c r="B9391" s="1287">
        <f>'CARES CRRSA ARP 28-35'!I235</f>
        <v>0</v>
      </c>
      <c r="D9391" s="4" t="s">
        <v>1803</v>
      </c>
      <c r="F9391" s="4"/>
      <c r="G9391" s="1" t="b">
        <f t="shared" ca="1" si="155"/>
        <v>1</v>
      </c>
      <c r="H9391" s="1505" cm="1">
        <f t="array" aca="1" ref="H9391" ca="1">IF(I9391&lt;&gt;"",INDIRECT("'"&amp;I9391&amp;"'!"&amp;J9391),"")</f>
        <v>0</v>
      </c>
      <c r="I9391" s="1510" t="s">
        <v>7556</v>
      </c>
      <c r="J9391" s="1506" t="s">
        <v>7763</v>
      </c>
      <c r="K9391" s="4"/>
    </row>
    <row r="9392" spans="1:11" ht="15">
      <c r="A9392">
        <v>9333</v>
      </c>
      <c r="B9392" s="1287">
        <f>'CARES CRRSA ARP 28-35'!J235</f>
        <v>0</v>
      </c>
      <c r="D9392" s="4" t="s">
        <v>1803</v>
      </c>
      <c r="F9392" s="4"/>
      <c r="G9392" s="1" t="b">
        <f t="shared" ca="1" si="155"/>
        <v>1</v>
      </c>
      <c r="H9392" s="1505" cm="1">
        <f t="array" aca="1" ref="H9392" ca="1">IF(I9392&lt;&gt;"",INDIRECT("'"&amp;I9392&amp;"'!"&amp;J9392),"")</f>
        <v>0</v>
      </c>
      <c r="I9392" s="1510" t="s">
        <v>7556</v>
      </c>
      <c r="J9392" s="1506" t="s">
        <v>6506</v>
      </c>
      <c r="K9392" s="4"/>
    </row>
    <row r="9393" spans="1:11" ht="15">
      <c r="A9393">
        <v>9334</v>
      </c>
      <c r="B9393" s="1287">
        <f>'CARES CRRSA ARP 28-35'!L235</f>
        <v>0</v>
      </c>
      <c r="D9393" s="4" t="s">
        <v>1803</v>
      </c>
      <c r="F9393" s="4"/>
      <c r="G9393" s="1" t="b">
        <f t="shared" ca="1" si="155"/>
        <v>1</v>
      </c>
      <c r="H9393" s="1505" cm="1">
        <f t="array" aca="1" ref="H9393" ca="1">IF(I9393&lt;&gt;"",INDIRECT("'"&amp;I9393&amp;"'!"&amp;J9393),"")</f>
        <v>0</v>
      </c>
      <c r="I9393" s="1510" t="s">
        <v>7556</v>
      </c>
      <c r="J9393" s="1506" t="s">
        <v>7764</v>
      </c>
      <c r="K9393" s="4"/>
    </row>
    <row r="9394" spans="1:11" ht="15">
      <c r="A9394">
        <v>9335</v>
      </c>
      <c r="B9394" s="1287">
        <f>'CARES CRRSA ARP 28-35'!D238</f>
        <v>0</v>
      </c>
      <c r="D9394" s="4" t="s">
        <v>1803</v>
      </c>
      <c r="F9394" s="4"/>
      <c r="G9394" s="1" t="b">
        <f t="shared" ca="1" si="155"/>
        <v>1</v>
      </c>
      <c r="H9394" s="1505" cm="1">
        <f t="array" aca="1" ref="H9394" ca="1">IF(I9394&lt;&gt;"",INDIRECT("'"&amp;I9394&amp;"'!"&amp;J9394),"")</f>
        <v>0</v>
      </c>
      <c r="I9394" s="1510" t="s">
        <v>7556</v>
      </c>
      <c r="J9394" s="1506" t="s">
        <v>5401</v>
      </c>
      <c r="K9394" s="4"/>
    </row>
    <row r="9395" spans="1:11" ht="15">
      <c r="A9395">
        <v>9336</v>
      </c>
      <c r="B9395" s="1287">
        <f>'CARES CRRSA ARP 28-35'!E238</f>
        <v>0</v>
      </c>
      <c r="D9395" s="4" t="s">
        <v>1803</v>
      </c>
      <c r="F9395" s="4"/>
      <c r="G9395" s="1" t="b">
        <f t="shared" ca="1" si="155"/>
        <v>1</v>
      </c>
      <c r="H9395" s="1505" cm="1">
        <f t="array" aca="1" ref="H9395" ca="1">IF(I9395&lt;&gt;"",INDIRECT("'"&amp;I9395&amp;"'!"&amp;J9395),"")</f>
        <v>0</v>
      </c>
      <c r="I9395" s="1510" t="s">
        <v>7556</v>
      </c>
      <c r="J9395" s="1506" t="s">
        <v>6513</v>
      </c>
      <c r="K9395" s="4"/>
    </row>
    <row r="9396" spans="1:11" ht="15">
      <c r="A9396">
        <v>9337</v>
      </c>
      <c r="B9396" s="1287">
        <f>'CARES CRRSA ARP 28-35'!F238</f>
        <v>0</v>
      </c>
      <c r="D9396" s="4" t="s">
        <v>1803</v>
      </c>
      <c r="F9396" s="4"/>
      <c r="G9396" s="1" t="b">
        <f t="shared" ca="1" si="155"/>
        <v>1</v>
      </c>
      <c r="H9396" s="1505" cm="1">
        <f t="array" aca="1" ref="H9396" ca="1">IF(I9396&lt;&gt;"",INDIRECT("'"&amp;I9396&amp;"'!"&amp;J9396),"")</f>
        <v>0</v>
      </c>
      <c r="I9396" s="1510" t="s">
        <v>7556</v>
      </c>
      <c r="J9396" s="1506" t="s">
        <v>6514</v>
      </c>
      <c r="K9396" s="4"/>
    </row>
    <row r="9397" spans="1:11" ht="15">
      <c r="A9397">
        <v>9338</v>
      </c>
      <c r="B9397" s="1287">
        <f>'CARES CRRSA ARP 28-35'!G238</f>
        <v>0</v>
      </c>
      <c r="D9397" s="4" t="s">
        <v>1803</v>
      </c>
      <c r="F9397" s="4"/>
      <c r="G9397" s="1" t="b">
        <f t="shared" ca="1" si="155"/>
        <v>1</v>
      </c>
      <c r="H9397" s="1505" cm="1">
        <f t="array" aca="1" ref="H9397" ca="1">IF(I9397&lt;&gt;"",INDIRECT("'"&amp;I9397&amp;"'!"&amp;J9397),"")</f>
        <v>0</v>
      </c>
      <c r="I9397" s="1510" t="s">
        <v>7556</v>
      </c>
      <c r="J9397" s="1506" t="s">
        <v>6515</v>
      </c>
      <c r="K9397" s="4"/>
    </row>
    <row r="9398" spans="1:11" ht="15">
      <c r="A9398">
        <v>9339</v>
      </c>
      <c r="B9398" s="1287">
        <f>'CARES CRRSA ARP 28-35'!H238</f>
        <v>0</v>
      </c>
      <c r="D9398" s="4" t="s">
        <v>1803</v>
      </c>
      <c r="F9398" s="4"/>
      <c r="G9398" s="1" t="b">
        <f t="shared" ca="1" si="155"/>
        <v>1</v>
      </c>
      <c r="H9398" s="1505" cm="1">
        <f t="array" aca="1" ref="H9398" ca="1">IF(I9398&lt;&gt;"",INDIRECT("'"&amp;I9398&amp;"'!"&amp;J9398),"")</f>
        <v>0</v>
      </c>
      <c r="I9398" s="1510" t="s">
        <v>7556</v>
      </c>
      <c r="J9398" s="1506" t="s">
        <v>6516</v>
      </c>
      <c r="K9398" s="4"/>
    </row>
    <row r="9399" spans="1:11" ht="15">
      <c r="A9399">
        <v>9340</v>
      </c>
      <c r="B9399" s="1287">
        <f>'CARES CRRSA ARP 28-35'!I238</f>
        <v>0</v>
      </c>
      <c r="D9399" s="4" t="s">
        <v>1803</v>
      </c>
      <c r="F9399" s="4"/>
      <c r="G9399" s="1" t="b">
        <f t="shared" ca="1" si="155"/>
        <v>1</v>
      </c>
      <c r="H9399" s="1505" cm="1">
        <f t="array" aca="1" ref="H9399" ca="1">IF(I9399&lt;&gt;"",INDIRECT("'"&amp;I9399&amp;"'!"&amp;J9399),"")</f>
        <v>0</v>
      </c>
      <c r="I9399" s="1510" t="s">
        <v>7556</v>
      </c>
      <c r="J9399" s="1506" t="s">
        <v>7765</v>
      </c>
      <c r="K9399" s="4"/>
    </row>
    <row r="9400" spans="1:11" ht="15">
      <c r="A9400">
        <v>9341</v>
      </c>
      <c r="B9400" s="1287">
        <f>'CARES CRRSA ARP 28-35'!J238</f>
        <v>0</v>
      </c>
      <c r="D9400" s="4" t="s">
        <v>1803</v>
      </c>
      <c r="F9400" s="4"/>
      <c r="G9400" s="1" t="b">
        <f t="shared" ca="1" si="155"/>
        <v>1</v>
      </c>
      <c r="H9400" s="1505" cm="1">
        <f t="array" aca="1" ref="H9400" ca="1">IF(I9400&lt;&gt;"",INDIRECT("'"&amp;I9400&amp;"'!"&amp;J9400),"")</f>
        <v>0</v>
      </c>
      <c r="I9400" s="1510" t="s">
        <v>7556</v>
      </c>
      <c r="J9400" s="1506" t="s">
        <v>6517</v>
      </c>
      <c r="K9400" s="4"/>
    </row>
    <row r="9401" spans="1:11" ht="15">
      <c r="A9401">
        <v>9342</v>
      </c>
      <c r="B9401" s="1287">
        <f>'CARES CRRSA ARP 28-35'!L238</f>
        <v>0</v>
      </c>
      <c r="D9401" s="4" t="s">
        <v>1803</v>
      </c>
      <c r="F9401" s="4"/>
      <c r="G9401" s="1" t="b">
        <f t="shared" ca="1" si="155"/>
        <v>1</v>
      </c>
      <c r="H9401" s="1505" cm="1">
        <f t="array" aca="1" ref="H9401" ca="1">IF(I9401&lt;&gt;"",INDIRECT("'"&amp;I9401&amp;"'!"&amp;J9401),"")</f>
        <v>0</v>
      </c>
      <c r="I9401" s="1510" t="s">
        <v>7556</v>
      </c>
      <c r="J9401" s="1506" t="s">
        <v>7766</v>
      </c>
      <c r="K9401" s="4"/>
    </row>
    <row r="9402" spans="1:11" ht="15">
      <c r="A9402">
        <v>9343</v>
      </c>
      <c r="B9402" s="1287">
        <f>'CARES CRRSA ARP 28-35'!D239</f>
        <v>0</v>
      </c>
      <c r="D9402" s="4" t="s">
        <v>1803</v>
      </c>
      <c r="F9402" s="4"/>
      <c r="G9402" s="1" t="b">
        <f t="shared" ca="1" si="155"/>
        <v>1</v>
      </c>
      <c r="H9402" s="1505" cm="1">
        <f t="array" aca="1" ref="H9402" ca="1">IF(I9402&lt;&gt;"",INDIRECT("'"&amp;I9402&amp;"'!"&amp;J9402),"")</f>
        <v>0</v>
      </c>
      <c r="I9402" s="1510" t="s">
        <v>7556</v>
      </c>
      <c r="J9402" s="1506" t="s">
        <v>5402</v>
      </c>
      <c r="K9402" s="4"/>
    </row>
    <row r="9403" spans="1:11" ht="15">
      <c r="A9403">
        <v>9344</v>
      </c>
      <c r="B9403" s="1287">
        <f>'CARES CRRSA ARP 28-35'!E239</f>
        <v>0</v>
      </c>
      <c r="D9403" s="4" t="s">
        <v>1803</v>
      </c>
      <c r="F9403" s="4"/>
      <c r="G9403" s="1" t="b">
        <f t="shared" ca="1" si="155"/>
        <v>1</v>
      </c>
      <c r="H9403" s="1505" cm="1">
        <f t="array" aca="1" ref="H9403" ca="1">IF(I9403&lt;&gt;"",INDIRECT("'"&amp;I9403&amp;"'!"&amp;J9403),"")</f>
        <v>0</v>
      </c>
      <c r="I9403" s="1510" t="s">
        <v>7556</v>
      </c>
      <c r="J9403" s="1506" t="s">
        <v>6519</v>
      </c>
      <c r="K9403" s="4"/>
    </row>
    <row r="9404" spans="1:11" ht="15">
      <c r="A9404">
        <v>9345</v>
      </c>
      <c r="B9404" s="1287">
        <f>'CARES CRRSA ARP 28-35'!F239</f>
        <v>0</v>
      </c>
      <c r="D9404" s="4" t="s">
        <v>1803</v>
      </c>
      <c r="F9404" s="4"/>
      <c r="G9404" s="1" t="b">
        <f t="shared" ca="1" si="155"/>
        <v>1</v>
      </c>
      <c r="H9404" s="1505" cm="1">
        <f t="array" aca="1" ref="H9404" ca="1">IF(I9404&lt;&gt;"",INDIRECT("'"&amp;I9404&amp;"'!"&amp;J9404),"")</f>
        <v>0</v>
      </c>
      <c r="I9404" s="1510" t="s">
        <v>7556</v>
      </c>
      <c r="J9404" s="1506" t="s">
        <v>6520</v>
      </c>
      <c r="K9404" s="4"/>
    </row>
    <row r="9405" spans="1:11" ht="15">
      <c r="A9405">
        <v>9346</v>
      </c>
      <c r="B9405" s="1287">
        <f>'CARES CRRSA ARP 28-35'!G239</f>
        <v>0</v>
      </c>
      <c r="D9405" s="4" t="s">
        <v>1803</v>
      </c>
      <c r="F9405" s="4"/>
      <c r="G9405" s="1" t="b">
        <f t="shared" ca="1" si="155"/>
        <v>1</v>
      </c>
      <c r="H9405" s="1505" cm="1">
        <f t="array" aca="1" ref="H9405" ca="1">IF(I9405&lt;&gt;"",INDIRECT("'"&amp;I9405&amp;"'!"&amp;J9405),"")</f>
        <v>0</v>
      </c>
      <c r="I9405" s="1510" t="s">
        <v>7556</v>
      </c>
      <c r="J9405" s="1506" t="s">
        <v>6521</v>
      </c>
      <c r="K9405" s="4"/>
    </row>
    <row r="9406" spans="1:11" ht="15">
      <c r="A9406">
        <v>9347</v>
      </c>
      <c r="B9406" s="1287">
        <f>'CARES CRRSA ARP 28-35'!H239</f>
        <v>0</v>
      </c>
      <c r="D9406" s="4" t="s">
        <v>1803</v>
      </c>
      <c r="F9406" s="4"/>
      <c r="G9406" s="1" t="b">
        <f t="shared" ca="1" si="155"/>
        <v>1</v>
      </c>
      <c r="H9406" s="1505" cm="1">
        <f t="array" aca="1" ref="H9406" ca="1">IF(I9406&lt;&gt;"",INDIRECT("'"&amp;I9406&amp;"'!"&amp;J9406),"")</f>
        <v>0</v>
      </c>
      <c r="I9406" s="1510" t="s">
        <v>7556</v>
      </c>
      <c r="J9406" s="1506" t="s">
        <v>6522</v>
      </c>
      <c r="K9406" s="4"/>
    </row>
    <row r="9407" spans="1:11" ht="15">
      <c r="A9407">
        <v>9348</v>
      </c>
      <c r="B9407" s="1287">
        <f>'CARES CRRSA ARP 28-35'!I239</f>
        <v>0</v>
      </c>
      <c r="D9407" s="4" t="s">
        <v>1803</v>
      </c>
      <c r="F9407" s="4"/>
      <c r="G9407" s="1" t="b">
        <f t="shared" ca="1" si="155"/>
        <v>1</v>
      </c>
      <c r="H9407" s="1505" cm="1">
        <f t="array" aca="1" ref="H9407" ca="1">IF(I9407&lt;&gt;"",INDIRECT("'"&amp;I9407&amp;"'!"&amp;J9407),"")</f>
        <v>0</v>
      </c>
      <c r="I9407" s="1510" t="s">
        <v>7556</v>
      </c>
      <c r="J9407" s="1506" t="s">
        <v>7767</v>
      </c>
      <c r="K9407" s="4"/>
    </row>
    <row r="9408" spans="1:11" ht="15">
      <c r="A9408">
        <v>9349</v>
      </c>
      <c r="B9408" s="1287">
        <f>'CARES CRRSA ARP 28-35'!J239</f>
        <v>0</v>
      </c>
      <c r="D9408" s="4" t="s">
        <v>1803</v>
      </c>
      <c r="F9408" s="4"/>
      <c r="G9408" s="1" t="b">
        <f t="shared" ca="1" si="155"/>
        <v>1</v>
      </c>
      <c r="H9408" s="1505" cm="1">
        <f t="array" aca="1" ref="H9408" ca="1">IF(I9408&lt;&gt;"",INDIRECT("'"&amp;I9408&amp;"'!"&amp;J9408),"")</f>
        <v>0</v>
      </c>
      <c r="I9408" s="1510" t="s">
        <v>7556</v>
      </c>
      <c r="J9408" s="1506" t="s">
        <v>6523</v>
      </c>
      <c r="K9408" s="4"/>
    </row>
    <row r="9409" spans="1:11" ht="15">
      <c r="A9409">
        <v>9350</v>
      </c>
      <c r="B9409" s="1287">
        <f>'CARES CRRSA ARP 28-35'!L239</f>
        <v>0</v>
      </c>
      <c r="D9409" s="4" t="s">
        <v>1803</v>
      </c>
      <c r="F9409" s="4"/>
      <c r="G9409" s="1" t="b">
        <f t="shared" ca="1" si="155"/>
        <v>1</v>
      </c>
      <c r="H9409" s="1505" cm="1">
        <f t="array" aca="1" ref="H9409" ca="1">IF(I9409&lt;&gt;"",INDIRECT("'"&amp;I9409&amp;"'!"&amp;J9409),"")</f>
        <v>0</v>
      </c>
      <c r="I9409" s="1510" t="s">
        <v>7556</v>
      </c>
      <c r="J9409" s="1506" t="s">
        <v>7768</v>
      </c>
      <c r="K9409" s="4"/>
    </row>
    <row r="9410" spans="1:11" ht="15">
      <c r="A9410">
        <v>9351</v>
      </c>
      <c r="B9410" s="1287">
        <f>'CARES CRRSA ARP 28-35'!D240</f>
        <v>0</v>
      </c>
      <c r="D9410" s="4" t="s">
        <v>1803</v>
      </c>
      <c r="F9410" s="4"/>
      <c r="G9410" s="1" t="b">
        <f t="shared" ca="1" si="155"/>
        <v>1</v>
      </c>
      <c r="H9410" s="1505" cm="1">
        <f t="array" aca="1" ref="H9410" ca="1">IF(I9410&lt;&gt;"",INDIRECT("'"&amp;I9410&amp;"'!"&amp;J9410),"")</f>
        <v>0</v>
      </c>
      <c r="I9410" s="1510" t="s">
        <v>7556</v>
      </c>
      <c r="J9410" s="1506" t="s">
        <v>5403</v>
      </c>
      <c r="K9410" s="4"/>
    </row>
    <row r="9411" spans="1:11" ht="15">
      <c r="A9411">
        <v>9352</v>
      </c>
      <c r="B9411" s="1287">
        <f>'CARES CRRSA ARP 28-35'!E240</f>
        <v>0</v>
      </c>
      <c r="D9411" s="4" t="s">
        <v>1803</v>
      </c>
      <c r="F9411" s="4"/>
      <c r="G9411" s="1" t="b">
        <f t="shared" ca="1" si="155"/>
        <v>1</v>
      </c>
      <c r="H9411" s="1505" cm="1">
        <f t="array" aca="1" ref="H9411" ca="1">IF(I9411&lt;&gt;"",INDIRECT("'"&amp;I9411&amp;"'!"&amp;J9411),"")</f>
        <v>0</v>
      </c>
      <c r="I9411" s="1510" t="s">
        <v>7556</v>
      </c>
      <c r="J9411" s="1506" t="s">
        <v>6525</v>
      </c>
      <c r="K9411" s="4"/>
    </row>
    <row r="9412" spans="1:11" ht="15">
      <c r="A9412">
        <v>9353</v>
      </c>
      <c r="B9412" s="1287">
        <f>'CARES CRRSA ARP 28-35'!F240</f>
        <v>0</v>
      </c>
      <c r="D9412" s="4" t="s">
        <v>1803</v>
      </c>
      <c r="F9412" s="4"/>
      <c r="G9412" s="1" t="b">
        <f t="shared" ca="1" si="155"/>
        <v>1</v>
      </c>
      <c r="H9412" s="1505" cm="1">
        <f t="array" aca="1" ref="H9412" ca="1">IF(I9412&lt;&gt;"",INDIRECT("'"&amp;I9412&amp;"'!"&amp;J9412),"")</f>
        <v>0</v>
      </c>
      <c r="I9412" s="1510" t="s">
        <v>7556</v>
      </c>
      <c r="J9412" s="1506" t="s">
        <v>6526</v>
      </c>
      <c r="K9412" s="4"/>
    </row>
    <row r="9413" spans="1:11" ht="15">
      <c r="A9413">
        <v>9354</v>
      </c>
      <c r="B9413" s="1287">
        <f>'CARES CRRSA ARP 28-35'!G240</f>
        <v>0</v>
      </c>
      <c r="D9413" s="4" t="s">
        <v>1803</v>
      </c>
      <c r="F9413" s="4"/>
      <c r="G9413" s="1" t="b">
        <f t="shared" ca="1" si="155"/>
        <v>1</v>
      </c>
      <c r="H9413" s="1505" cm="1">
        <f t="array" aca="1" ref="H9413" ca="1">IF(I9413&lt;&gt;"",INDIRECT("'"&amp;I9413&amp;"'!"&amp;J9413),"")</f>
        <v>0</v>
      </c>
      <c r="I9413" s="1510" t="s">
        <v>7556</v>
      </c>
      <c r="J9413" s="1506" t="s">
        <v>6527</v>
      </c>
      <c r="K9413" s="4"/>
    </row>
    <row r="9414" spans="1:11" ht="15">
      <c r="A9414">
        <v>9355</v>
      </c>
      <c r="B9414" s="1287">
        <f>'CARES CRRSA ARP 28-35'!H240</f>
        <v>0</v>
      </c>
      <c r="D9414" s="4" t="s">
        <v>1803</v>
      </c>
      <c r="F9414" s="4"/>
      <c r="G9414" s="1" t="b">
        <f t="shared" ca="1" si="155"/>
        <v>1</v>
      </c>
      <c r="H9414" s="1505" cm="1">
        <f t="array" aca="1" ref="H9414" ca="1">IF(I9414&lt;&gt;"",INDIRECT("'"&amp;I9414&amp;"'!"&amp;J9414),"")</f>
        <v>0</v>
      </c>
      <c r="I9414" s="1510" t="s">
        <v>7556</v>
      </c>
      <c r="J9414" s="1506" t="s">
        <v>6528</v>
      </c>
      <c r="K9414" s="4"/>
    </row>
    <row r="9415" spans="1:11" ht="15">
      <c r="A9415">
        <v>9356</v>
      </c>
      <c r="B9415" s="1287">
        <f>'CARES CRRSA ARP 28-35'!I240</f>
        <v>0</v>
      </c>
      <c r="D9415" s="4" t="s">
        <v>1803</v>
      </c>
      <c r="F9415" s="4"/>
      <c r="G9415" s="1" t="b">
        <f t="shared" ca="1" si="155"/>
        <v>1</v>
      </c>
      <c r="H9415" s="1505" cm="1">
        <f t="array" aca="1" ref="H9415" ca="1">IF(I9415&lt;&gt;"",INDIRECT("'"&amp;I9415&amp;"'!"&amp;J9415),"")</f>
        <v>0</v>
      </c>
      <c r="I9415" s="1510" t="s">
        <v>7556</v>
      </c>
      <c r="J9415" s="1506" t="s">
        <v>7769</v>
      </c>
      <c r="K9415" s="4"/>
    </row>
    <row r="9416" spans="1:11" ht="15">
      <c r="A9416">
        <v>9357</v>
      </c>
      <c r="B9416" s="1287">
        <f>'CARES CRRSA ARP 28-35'!J240</f>
        <v>0</v>
      </c>
      <c r="D9416" s="4" t="s">
        <v>1803</v>
      </c>
      <c r="F9416" s="4"/>
      <c r="G9416" s="1" t="b">
        <f t="shared" ca="1" si="155"/>
        <v>1</v>
      </c>
      <c r="H9416" s="1505" cm="1">
        <f t="array" aca="1" ref="H9416" ca="1">IF(I9416&lt;&gt;"",INDIRECT("'"&amp;I9416&amp;"'!"&amp;J9416),"")</f>
        <v>0</v>
      </c>
      <c r="I9416" s="1510" t="s">
        <v>7556</v>
      </c>
      <c r="J9416" s="1506" t="s">
        <v>6529</v>
      </c>
      <c r="K9416" s="4"/>
    </row>
    <row r="9417" spans="1:11" ht="15">
      <c r="A9417">
        <v>9358</v>
      </c>
      <c r="B9417" s="1287">
        <f>'CARES CRRSA ARP 28-35'!L240</f>
        <v>0</v>
      </c>
      <c r="D9417" s="4" t="s">
        <v>1803</v>
      </c>
      <c r="F9417" s="4"/>
      <c r="G9417" s="1" t="b">
        <f t="shared" ca="1" si="155"/>
        <v>1</v>
      </c>
      <c r="H9417" s="1505" cm="1">
        <f t="array" aca="1" ref="H9417" ca="1">IF(I9417&lt;&gt;"",INDIRECT("'"&amp;I9417&amp;"'!"&amp;J9417),"")</f>
        <v>0</v>
      </c>
      <c r="I9417" s="1510" t="s">
        <v>7556</v>
      </c>
      <c r="J9417" s="1506" t="s">
        <v>7770</v>
      </c>
      <c r="K9417" s="4"/>
    </row>
    <row r="9418" spans="1:11" ht="15">
      <c r="A9418">
        <v>9359</v>
      </c>
      <c r="B9418" s="1287">
        <f>'CARES CRRSA ARP 28-35'!F243</f>
        <v>0</v>
      </c>
      <c r="D9418" s="4" t="s">
        <v>1803</v>
      </c>
      <c r="F9418" s="4"/>
      <c r="G9418" s="1" t="b">
        <f t="shared" ca="1" si="155"/>
        <v>1</v>
      </c>
      <c r="H9418" s="1505" cm="1">
        <f t="array" aca="1" ref="H9418" ca="1">IF(I9418&lt;&gt;"",INDIRECT("'"&amp;I9418&amp;"'!"&amp;J9418),"")</f>
        <v>0</v>
      </c>
      <c r="I9418" s="1510" t="s">
        <v>7556</v>
      </c>
      <c r="J9418" s="1506" t="s">
        <v>6545</v>
      </c>
      <c r="K9418" s="4"/>
    </row>
    <row r="9419" spans="1:11" ht="15">
      <c r="A9419">
        <v>9360</v>
      </c>
      <c r="B9419" s="1287">
        <f>'CARES CRRSA ARP 28-35'!G243</f>
        <v>0</v>
      </c>
      <c r="D9419" s="4" t="s">
        <v>1803</v>
      </c>
      <c r="F9419" s="4"/>
      <c r="G9419" s="1" t="b">
        <f t="shared" ca="1" si="155"/>
        <v>1</v>
      </c>
      <c r="H9419" s="1505" cm="1">
        <f t="array" aca="1" ref="H9419" ca="1">IF(I9419&lt;&gt;"",INDIRECT("'"&amp;I9419&amp;"'!"&amp;J9419),"")</f>
        <v>0</v>
      </c>
      <c r="I9419" s="1510" t="s">
        <v>7556</v>
      </c>
      <c r="J9419" s="1506" t="s">
        <v>6546</v>
      </c>
      <c r="K9419" s="4"/>
    </row>
    <row r="9420" spans="1:11" ht="15">
      <c r="A9420">
        <v>9361</v>
      </c>
      <c r="B9420" s="1287">
        <f>'CARES CRRSA ARP 28-35'!H243</f>
        <v>0</v>
      </c>
      <c r="D9420" s="4" t="s">
        <v>1803</v>
      </c>
      <c r="F9420" s="4"/>
      <c r="G9420" s="1" t="b">
        <f t="shared" ca="1" si="155"/>
        <v>1</v>
      </c>
      <c r="H9420" s="1505" cm="1">
        <f t="array" aca="1" ref="H9420" ca="1">IF(I9420&lt;&gt;"",INDIRECT("'"&amp;I9420&amp;"'!"&amp;J9420),"")</f>
        <v>0</v>
      </c>
      <c r="I9420" s="1510" t="s">
        <v>7556</v>
      </c>
      <c r="J9420" s="1506" t="s">
        <v>6547</v>
      </c>
      <c r="K9420" s="4"/>
    </row>
    <row r="9421" spans="1:11" ht="15">
      <c r="A9421">
        <v>9362</v>
      </c>
      <c r="B9421" s="1287">
        <f>'CARES CRRSA ARP 28-35'!J243</f>
        <v>0</v>
      </c>
      <c r="D9421" s="4" t="s">
        <v>1803</v>
      </c>
      <c r="F9421" s="4"/>
      <c r="G9421" s="1" t="b">
        <f t="shared" ca="1" si="155"/>
        <v>1</v>
      </c>
      <c r="H9421" s="1505" cm="1">
        <f t="array" aca="1" ref="H9421" ca="1">IF(I9421&lt;&gt;"",INDIRECT("'"&amp;I9421&amp;"'!"&amp;J9421),"")</f>
        <v>0</v>
      </c>
      <c r="I9421" s="1510" t="s">
        <v>7556</v>
      </c>
      <c r="J9421" s="1506" t="s">
        <v>6548</v>
      </c>
      <c r="K9421" s="4"/>
    </row>
    <row r="9422" spans="1:11" ht="15">
      <c r="A9422">
        <v>9363</v>
      </c>
      <c r="B9422" s="1287">
        <f>'CARES CRRSA ARP 28-35'!L243</f>
        <v>0</v>
      </c>
      <c r="D9422" s="4" t="s">
        <v>1803</v>
      </c>
      <c r="F9422" s="4"/>
      <c r="G9422" s="1" t="b">
        <f t="shared" ca="1" si="155"/>
        <v>1</v>
      </c>
      <c r="H9422" s="1505" cm="1">
        <f t="array" aca="1" ref="H9422" ca="1">IF(I9422&lt;&gt;"",INDIRECT("'"&amp;I9422&amp;"'!"&amp;J9422),"")</f>
        <v>0</v>
      </c>
      <c r="I9422" s="1510" t="s">
        <v>7556</v>
      </c>
      <c r="J9422" s="1506" t="s">
        <v>7771</v>
      </c>
      <c r="K9422" s="4"/>
    </row>
    <row r="9423" spans="1:11" ht="15">
      <c r="A9423">
        <v>9364</v>
      </c>
      <c r="B9423" s="1287">
        <f>'CARES CRRSA ARP 28-35'!F244</f>
        <v>0</v>
      </c>
      <c r="D9423" s="4" t="s">
        <v>1803</v>
      </c>
      <c r="F9423" s="4"/>
      <c r="G9423" s="1" t="b">
        <f t="shared" ca="1" si="155"/>
        <v>1</v>
      </c>
      <c r="H9423" s="1505" cm="1">
        <f t="array" aca="1" ref="H9423" ca="1">IF(I9423&lt;&gt;"",INDIRECT("'"&amp;I9423&amp;"'!"&amp;J9423),"")</f>
        <v>0</v>
      </c>
      <c r="I9423" s="1510" t="s">
        <v>7556</v>
      </c>
      <c r="J9423" s="1506" t="s">
        <v>6552</v>
      </c>
      <c r="K9423" s="4"/>
    </row>
    <row r="9424" spans="1:11" ht="15">
      <c r="A9424">
        <v>9365</v>
      </c>
      <c r="B9424" s="1287">
        <f>'CARES CRRSA ARP 28-35'!G244</f>
        <v>0</v>
      </c>
      <c r="D9424" s="4" t="s">
        <v>1803</v>
      </c>
      <c r="F9424" s="4"/>
      <c r="G9424" s="1" t="b">
        <f t="shared" ca="1" si="155"/>
        <v>1</v>
      </c>
      <c r="H9424" s="1505" cm="1">
        <f t="array" aca="1" ref="H9424" ca="1">IF(I9424&lt;&gt;"",INDIRECT("'"&amp;I9424&amp;"'!"&amp;J9424),"")</f>
        <v>0</v>
      </c>
      <c r="I9424" s="1510" t="s">
        <v>7556</v>
      </c>
      <c r="J9424" s="1506" t="s">
        <v>6553</v>
      </c>
      <c r="K9424" s="4"/>
    </row>
    <row r="9425" spans="1:11" ht="15">
      <c r="A9425">
        <v>9366</v>
      </c>
      <c r="B9425" s="1287">
        <f>'CARES CRRSA ARP 28-35'!H244</f>
        <v>0</v>
      </c>
      <c r="D9425" s="4" t="s">
        <v>1803</v>
      </c>
      <c r="F9425" s="4"/>
      <c r="G9425" s="1" t="b">
        <f t="shared" ca="1" si="155"/>
        <v>1</v>
      </c>
      <c r="H9425" s="1505" cm="1">
        <f t="array" aca="1" ref="H9425" ca="1">IF(I9425&lt;&gt;"",INDIRECT("'"&amp;I9425&amp;"'!"&amp;J9425),"")</f>
        <v>0</v>
      </c>
      <c r="I9425" s="1510" t="s">
        <v>7556</v>
      </c>
      <c r="J9425" s="1506" t="s">
        <v>6554</v>
      </c>
      <c r="K9425" s="4"/>
    </row>
    <row r="9426" spans="1:11" ht="15">
      <c r="A9426">
        <v>9367</v>
      </c>
      <c r="B9426" s="1287">
        <f>'CARES CRRSA ARP 28-35'!J244</f>
        <v>0</v>
      </c>
      <c r="D9426" s="4" t="s">
        <v>1803</v>
      </c>
      <c r="F9426" s="4"/>
      <c r="G9426" s="1" t="b">
        <f t="shared" ca="1" si="155"/>
        <v>1</v>
      </c>
      <c r="H9426" s="1505" cm="1">
        <f t="array" aca="1" ref="H9426" ca="1">IF(I9426&lt;&gt;"",INDIRECT("'"&amp;I9426&amp;"'!"&amp;J9426),"")</f>
        <v>0</v>
      </c>
      <c r="I9426" s="1510" t="s">
        <v>7556</v>
      </c>
      <c r="J9426" s="1506" t="s">
        <v>6555</v>
      </c>
      <c r="K9426" s="4"/>
    </row>
    <row r="9427" spans="1:11" ht="15">
      <c r="A9427">
        <v>9368</v>
      </c>
      <c r="B9427" s="1287">
        <f>'CARES CRRSA ARP 28-35'!L244</f>
        <v>0</v>
      </c>
      <c r="D9427" s="4" t="s">
        <v>1803</v>
      </c>
      <c r="F9427" s="4"/>
      <c r="G9427" s="1" t="b">
        <f t="shared" ca="1" si="155"/>
        <v>1</v>
      </c>
      <c r="H9427" s="1505" cm="1">
        <f t="array" aca="1" ref="H9427" ca="1">IF(I9427&lt;&gt;"",INDIRECT("'"&amp;I9427&amp;"'!"&amp;J9427),"")</f>
        <v>0</v>
      </c>
      <c r="I9427" s="1510" t="s">
        <v>7556</v>
      </c>
      <c r="J9427" s="1506" t="s">
        <v>7772</v>
      </c>
      <c r="K9427" s="4"/>
    </row>
    <row r="9428" spans="1:11" ht="15">
      <c r="A9428">
        <v>9369</v>
      </c>
      <c r="B9428" s="1287">
        <f>'CARES CRRSA ARP 28-35'!F245</f>
        <v>0</v>
      </c>
      <c r="D9428" s="4" t="s">
        <v>1803</v>
      </c>
      <c r="F9428" s="4"/>
      <c r="G9428" s="1" t="b">
        <f t="shared" ca="1" si="155"/>
        <v>1</v>
      </c>
      <c r="H9428" s="1505" cm="1">
        <f t="array" aca="1" ref="H9428" ca="1">IF(I9428&lt;&gt;"",INDIRECT("'"&amp;I9428&amp;"'!"&amp;J9428),"")</f>
        <v>0</v>
      </c>
      <c r="I9428" s="1510" t="s">
        <v>7556</v>
      </c>
      <c r="J9428" s="1506" t="s">
        <v>6558</v>
      </c>
      <c r="K9428" s="4"/>
    </row>
    <row r="9429" spans="1:11" ht="15">
      <c r="A9429">
        <v>9370</v>
      </c>
      <c r="B9429" s="1287">
        <f>'CARES CRRSA ARP 28-35'!G245</f>
        <v>0</v>
      </c>
      <c r="D9429" s="4" t="s">
        <v>1803</v>
      </c>
      <c r="F9429" s="4"/>
      <c r="G9429" s="1" t="b">
        <f t="shared" ca="1" si="155"/>
        <v>1</v>
      </c>
      <c r="H9429" s="1505" cm="1">
        <f t="array" aca="1" ref="H9429" ca="1">IF(I9429&lt;&gt;"",INDIRECT("'"&amp;I9429&amp;"'!"&amp;J9429),"")</f>
        <v>0</v>
      </c>
      <c r="I9429" s="1510" t="s">
        <v>7556</v>
      </c>
      <c r="J9429" s="1506" t="s">
        <v>6559</v>
      </c>
      <c r="K9429" s="4"/>
    </row>
    <row r="9430" spans="1:11" ht="15">
      <c r="A9430">
        <v>9371</v>
      </c>
      <c r="B9430" s="1287">
        <f>'CARES CRRSA ARP 28-35'!H245</f>
        <v>0</v>
      </c>
      <c r="D9430" s="4" t="s">
        <v>1803</v>
      </c>
      <c r="F9430" s="4"/>
      <c r="G9430" s="1" t="b">
        <f t="shared" ca="1" si="155"/>
        <v>1</v>
      </c>
      <c r="H9430" s="1505" cm="1">
        <f t="array" aca="1" ref="H9430" ca="1">IF(I9430&lt;&gt;"",INDIRECT("'"&amp;I9430&amp;"'!"&amp;J9430),"")</f>
        <v>0</v>
      </c>
      <c r="I9430" s="1510" t="s">
        <v>7556</v>
      </c>
      <c r="J9430" s="1506" t="s">
        <v>6560</v>
      </c>
      <c r="K9430" s="4"/>
    </row>
    <row r="9431" spans="1:11" ht="15">
      <c r="A9431">
        <v>9372</v>
      </c>
      <c r="B9431" s="1287">
        <f>'CARES CRRSA ARP 28-35'!J245</f>
        <v>0</v>
      </c>
      <c r="D9431" s="4" t="s">
        <v>1803</v>
      </c>
      <c r="F9431" s="4"/>
      <c r="G9431" s="1" t="b">
        <f t="shared" ca="1" si="155"/>
        <v>1</v>
      </c>
      <c r="H9431" s="1505" cm="1">
        <f t="array" aca="1" ref="H9431" ca="1">IF(I9431&lt;&gt;"",INDIRECT("'"&amp;I9431&amp;"'!"&amp;J9431),"")</f>
        <v>0</v>
      </c>
      <c r="I9431" s="1510" t="s">
        <v>7556</v>
      </c>
      <c r="J9431" s="1506" t="s">
        <v>6561</v>
      </c>
      <c r="K9431" s="4"/>
    </row>
    <row r="9432" spans="1:11" ht="15">
      <c r="A9432">
        <v>9373</v>
      </c>
      <c r="B9432" s="1287">
        <f>'CARES CRRSA ARP 28-35'!L245</f>
        <v>0</v>
      </c>
      <c r="D9432" s="4" t="s">
        <v>1803</v>
      </c>
      <c r="F9432" s="4"/>
      <c r="G9432" s="1" t="b">
        <f t="shared" ca="1" si="155"/>
        <v>1</v>
      </c>
      <c r="H9432" s="1505" cm="1">
        <f t="array" aca="1" ref="H9432" ca="1">IF(I9432&lt;&gt;"",INDIRECT("'"&amp;I9432&amp;"'!"&amp;J9432),"")</f>
        <v>0</v>
      </c>
      <c r="I9432" s="1510" t="s">
        <v>7556</v>
      </c>
      <c r="J9432" s="1506" t="s">
        <v>7773</v>
      </c>
      <c r="K9432" s="4"/>
    </row>
    <row r="9433" spans="1:11" ht="15">
      <c r="A9433">
        <v>9374</v>
      </c>
      <c r="B9433" s="1287">
        <f>'CARES CRRSA ARP 28-35'!D252</f>
        <v>0</v>
      </c>
      <c r="D9433" s="4" t="s">
        <v>1803</v>
      </c>
      <c r="F9433" s="4"/>
      <c r="G9433" s="1" t="b">
        <f t="shared" ca="1" si="155"/>
        <v>1</v>
      </c>
      <c r="H9433" s="1505" cm="1">
        <f t="array" aca="1" ref="H9433" ca="1">IF(I9433&lt;&gt;"",INDIRECT("'"&amp;I9433&amp;"'!"&amp;J9433),"")</f>
        <v>0</v>
      </c>
      <c r="I9433" s="1510" t="s">
        <v>7556</v>
      </c>
      <c r="J9433" s="1506" t="s">
        <v>6601</v>
      </c>
      <c r="K9433" s="4"/>
    </row>
    <row r="9434" spans="1:11" ht="15">
      <c r="A9434">
        <v>9375</v>
      </c>
      <c r="B9434" s="1287">
        <f>'CARES CRRSA ARP 28-35'!E252</f>
        <v>0</v>
      </c>
      <c r="D9434" s="4" t="s">
        <v>1803</v>
      </c>
      <c r="F9434" s="4"/>
      <c r="G9434" s="1" t="b">
        <f t="shared" ca="1" si="155"/>
        <v>1</v>
      </c>
      <c r="H9434" s="1505" cm="1">
        <f t="array" aca="1" ref="H9434" ca="1">IF(I9434&lt;&gt;"",INDIRECT("'"&amp;I9434&amp;"'!"&amp;J9434),"")</f>
        <v>0</v>
      </c>
      <c r="I9434" s="1510" t="s">
        <v>7556</v>
      </c>
      <c r="J9434" s="1506" t="s">
        <v>6602</v>
      </c>
      <c r="K9434" s="4"/>
    </row>
    <row r="9435" spans="1:11" ht="15">
      <c r="A9435">
        <v>9376</v>
      </c>
      <c r="B9435" s="1287">
        <f>'CARES CRRSA ARP 28-35'!F252</f>
        <v>0</v>
      </c>
      <c r="D9435" s="4" t="s">
        <v>1803</v>
      </c>
      <c r="F9435" s="4"/>
      <c r="G9435" s="1" t="b">
        <f t="shared" ca="1" si="155"/>
        <v>1</v>
      </c>
      <c r="H9435" s="1505" cm="1">
        <f t="array" aca="1" ref="H9435" ca="1">IF(I9435&lt;&gt;"",INDIRECT("'"&amp;I9435&amp;"'!"&amp;J9435),"")</f>
        <v>0</v>
      </c>
      <c r="I9435" s="1510" t="s">
        <v>7556</v>
      </c>
      <c r="J9435" s="1506" t="s">
        <v>6603</v>
      </c>
      <c r="K9435" s="4"/>
    </row>
    <row r="9436" spans="1:11" ht="15">
      <c r="A9436">
        <v>9377</v>
      </c>
      <c r="B9436" s="1287">
        <f>'CARES CRRSA ARP 28-35'!G252</f>
        <v>0</v>
      </c>
      <c r="D9436" s="4" t="s">
        <v>1803</v>
      </c>
      <c r="F9436" s="4"/>
      <c r="G9436" s="1" t="b">
        <f t="shared" ca="1" si="155"/>
        <v>1</v>
      </c>
      <c r="H9436" s="1505" cm="1">
        <f t="array" aca="1" ref="H9436" ca="1">IF(I9436&lt;&gt;"",INDIRECT("'"&amp;I9436&amp;"'!"&amp;J9436),"")</f>
        <v>0</v>
      </c>
      <c r="I9436" s="1510" t="s">
        <v>7556</v>
      </c>
      <c r="J9436" s="1506" t="s">
        <v>6604</v>
      </c>
      <c r="K9436" s="4"/>
    </row>
    <row r="9437" spans="1:11" ht="15">
      <c r="A9437">
        <v>9378</v>
      </c>
      <c r="B9437" s="1287">
        <f>'CARES CRRSA ARP 28-35'!H252</f>
        <v>0</v>
      </c>
      <c r="D9437" s="4" t="s">
        <v>1803</v>
      </c>
      <c r="F9437" s="4"/>
      <c r="G9437" s="1" t="b">
        <f t="shared" ca="1" si="155"/>
        <v>1</v>
      </c>
      <c r="H9437" s="1505" cm="1">
        <f t="array" aca="1" ref="H9437" ca="1">IF(I9437&lt;&gt;"",INDIRECT("'"&amp;I9437&amp;"'!"&amp;J9437),"")</f>
        <v>0</v>
      </c>
      <c r="I9437" s="1510" t="s">
        <v>7556</v>
      </c>
      <c r="J9437" s="1506" t="s">
        <v>6605</v>
      </c>
      <c r="K9437" s="4"/>
    </row>
    <row r="9438" spans="1:11" ht="15">
      <c r="A9438">
        <v>9379</v>
      </c>
      <c r="B9438" s="1287">
        <f>'CARES CRRSA ARP 28-35'!I252</f>
        <v>0</v>
      </c>
      <c r="D9438" s="4" t="s">
        <v>1803</v>
      </c>
      <c r="F9438" s="4"/>
      <c r="G9438" s="1" t="b">
        <f t="shared" ca="1" si="155"/>
        <v>1</v>
      </c>
      <c r="H9438" s="1505" cm="1">
        <f t="array" aca="1" ref="H9438" ca="1">IF(I9438&lt;&gt;"",INDIRECT("'"&amp;I9438&amp;"'!"&amp;J9438),"")</f>
        <v>0</v>
      </c>
      <c r="I9438" s="1510" t="s">
        <v>7556</v>
      </c>
      <c r="J9438" s="1506" t="s">
        <v>7774</v>
      </c>
      <c r="K9438" s="4"/>
    </row>
    <row r="9439" spans="1:11" ht="15">
      <c r="A9439">
        <v>9380</v>
      </c>
      <c r="B9439" s="1287">
        <f>'CARES CRRSA ARP 28-35'!J252</f>
        <v>0</v>
      </c>
      <c r="D9439" s="4" t="s">
        <v>1803</v>
      </c>
      <c r="F9439" s="4"/>
      <c r="G9439" s="1" t="b">
        <f t="shared" ca="1" si="155"/>
        <v>1</v>
      </c>
      <c r="H9439" s="1505" cm="1">
        <f t="array" aca="1" ref="H9439" ca="1">IF(I9439&lt;&gt;"",INDIRECT("'"&amp;I9439&amp;"'!"&amp;J9439),"")</f>
        <v>0</v>
      </c>
      <c r="I9439" s="1510" t="s">
        <v>7556</v>
      </c>
      <c r="J9439" s="1506" t="s">
        <v>6606</v>
      </c>
      <c r="K9439" s="4"/>
    </row>
    <row r="9440" spans="1:11" ht="15">
      <c r="A9440">
        <v>9381</v>
      </c>
      <c r="B9440" s="1287">
        <f>'CARES CRRSA ARP 28-35'!L252</f>
        <v>0</v>
      </c>
      <c r="D9440" s="4" t="s">
        <v>1803</v>
      </c>
      <c r="F9440" s="4"/>
      <c r="G9440" s="1" t="b">
        <f t="shared" ref="G9440:G9503" ca="1" si="156">H9440=B9440</f>
        <v>1</v>
      </c>
      <c r="H9440" s="1505" cm="1">
        <f t="array" aca="1" ref="H9440" ca="1">IF(I9440&lt;&gt;"",INDIRECT("'"&amp;I9440&amp;"'!"&amp;J9440),"")</f>
        <v>0</v>
      </c>
      <c r="I9440" s="1510" t="s">
        <v>7556</v>
      </c>
      <c r="J9440" s="1506" t="s">
        <v>7775</v>
      </c>
      <c r="K9440" s="4"/>
    </row>
    <row r="9441" spans="1:11" ht="15">
      <c r="A9441">
        <v>9382</v>
      </c>
      <c r="B9441" s="1287">
        <f>'CARES CRRSA ARP 28-35'!D253</f>
        <v>0</v>
      </c>
      <c r="D9441" s="4" t="s">
        <v>1803</v>
      </c>
      <c r="F9441" s="4"/>
      <c r="G9441" s="1" t="b">
        <f t="shared" ca="1" si="156"/>
        <v>1</v>
      </c>
      <c r="H9441" s="1505" cm="1">
        <f t="array" aca="1" ref="H9441" ca="1">IF(I9441&lt;&gt;"",INDIRECT("'"&amp;I9441&amp;"'!"&amp;J9441),"")</f>
        <v>0</v>
      </c>
      <c r="I9441" s="1510" t="s">
        <v>7556</v>
      </c>
      <c r="J9441" s="1506" t="s">
        <v>6609</v>
      </c>
      <c r="K9441" s="4"/>
    </row>
    <row r="9442" spans="1:11" ht="15">
      <c r="A9442">
        <v>9383</v>
      </c>
      <c r="B9442" s="1287">
        <f>'CARES CRRSA ARP 28-35'!E253</f>
        <v>0</v>
      </c>
      <c r="D9442" s="4" t="s">
        <v>1803</v>
      </c>
      <c r="F9442" s="4"/>
      <c r="G9442" s="1" t="b">
        <f t="shared" ca="1" si="156"/>
        <v>1</v>
      </c>
      <c r="H9442" s="1505" cm="1">
        <f t="array" aca="1" ref="H9442" ca="1">IF(I9442&lt;&gt;"",INDIRECT("'"&amp;I9442&amp;"'!"&amp;J9442),"")</f>
        <v>0</v>
      </c>
      <c r="I9442" s="1510" t="s">
        <v>7556</v>
      </c>
      <c r="J9442" s="1506" t="s">
        <v>6610</v>
      </c>
      <c r="K9442" s="4"/>
    </row>
    <row r="9443" spans="1:11" ht="15">
      <c r="A9443">
        <v>9384</v>
      </c>
      <c r="B9443" s="1287">
        <f>'CARES CRRSA ARP 28-35'!F253</f>
        <v>0</v>
      </c>
      <c r="D9443" s="4" t="s">
        <v>1803</v>
      </c>
      <c r="F9443" s="4"/>
      <c r="G9443" s="1" t="b">
        <f t="shared" ca="1" si="156"/>
        <v>1</v>
      </c>
      <c r="H9443" s="1505" cm="1">
        <f t="array" aca="1" ref="H9443" ca="1">IF(I9443&lt;&gt;"",INDIRECT("'"&amp;I9443&amp;"'!"&amp;J9443),"")</f>
        <v>0</v>
      </c>
      <c r="I9443" s="1510" t="s">
        <v>7556</v>
      </c>
      <c r="J9443" s="1506" t="s">
        <v>6611</v>
      </c>
      <c r="K9443" s="4"/>
    </row>
    <row r="9444" spans="1:11" ht="15">
      <c r="A9444">
        <v>9385</v>
      </c>
      <c r="B9444" s="1287">
        <f>'CARES CRRSA ARP 28-35'!G253</f>
        <v>0</v>
      </c>
      <c r="D9444" s="4" t="s">
        <v>1803</v>
      </c>
      <c r="F9444" s="4"/>
      <c r="G9444" s="1" t="b">
        <f t="shared" ca="1" si="156"/>
        <v>1</v>
      </c>
      <c r="H9444" s="1505" cm="1">
        <f t="array" aca="1" ref="H9444" ca="1">IF(I9444&lt;&gt;"",INDIRECT("'"&amp;I9444&amp;"'!"&amp;J9444),"")</f>
        <v>0</v>
      </c>
      <c r="I9444" s="1510" t="s">
        <v>7556</v>
      </c>
      <c r="J9444" s="1506" t="s">
        <v>6612</v>
      </c>
      <c r="K9444" s="4"/>
    </row>
    <row r="9445" spans="1:11" ht="15">
      <c r="A9445">
        <v>9386</v>
      </c>
      <c r="B9445" s="1287">
        <f>'CARES CRRSA ARP 28-35'!H253</f>
        <v>0</v>
      </c>
      <c r="D9445" s="4" t="s">
        <v>1803</v>
      </c>
      <c r="F9445" s="4"/>
      <c r="G9445" s="1" t="b">
        <f t="shared" ca="1" si="156"/>
        <v>1</v>
      </c>
      <c r="H9445" s="1505" cm="1">
        <f t="array" aca="1" ref="H9445" ca="1">IF(I9445&lt;&gt;"",INDIRECT("'"&amp;I9445&amp;"'!"&amp;J9445),"")</f>
        <v>0</v>
      </c>
      <c r="I9445" s="1510" t="s">
        <v>7556</v>
      </c>
      <c r="J9445" s="1506" t="s">
        <v>6613</v>
      </c>
      <c r="K9445" s="4"/>
    </row>
    <row r="9446" spans="1:11" ht="15">
      <c r="A9446">
        <v>9387</v>
      </c>
      <c r="B9446" s="1287">
        <f>'CARES CRRSA ARP 28-35'!I253</f>
        <v>0</v>
      </c>
      <c r="D9446" s="4" t="s">
        <v>1803</v>
      </c>
      <c r="F9446" s="4"/>
      <c r="G9446" s="1" t="b">
        <f t="shared" ca="1" si="156"/>
        <v>1</v>
      </c>
      <c r="H9446" s="1505" cm="1">
        <f t="array" aca="1" ref="H9446" ca="1">IF(I9446&lt;&gt;"",INDIRECT("'"&amp;I9446&amp;"'!"&amp;J9446),"")</f>
        <v>0</v>
      </c>
      <c r="I9446" s="1510" t="s">
        <v>7556</v>
      </c>
      <c r="J9446" s="1506" t="s">
        <v>7776</v>
      </c>
      <c r="K9446" s="4"/>
    </row>
    <row r="9447" spans="1:11" ht="15">
      <c r="A9447">
        <v>9388</v>
      </c>
      <c r="B9447" s="1287">
        <f>'CARES CRRSA ARP 28-35'!J253</f>
        <v>0</v>
      </c>
      <c r="D9447" s="4" t="s">
        <v>1803</v>
      </c>
      <c r="F9447" s="4"/>
      <c r="G9447" s="1" t="b">
        <f t="shared" ca="1" si="156"/>
        <v>1</v>
      </c>
      <c r="H9447" s="1505" cm="1">
        <f t="array" aca="1" ref="H9447" ca="1">IF(I9447&lt;&gt;"",INDIRECT("'"&amp;I9447&amp;"'!"&amp;J9447),"")</f>
        <v>0</v>
      </c>
      <c r="I9447" s="1510" t="s">
        <v>7556</v>
      </c>
      <c r="J9447" s="1506" t="s">
        <v>6614</v>
      </c>
      <c r="K9447" s="4"/>
    </row>
    <row r="9448" spans="1:11" ht="15">
      <c r="A9448">
        <v>9389</v>
      </c>
      <c r="B9448" s="1287">
        <f>'CARES CRRSA ARP 28-35'!L253</f>
        <v>0</v>
      </c>
      <c r="D9448" s="4" t="s">
        <v>1803</v>
      </c>
      <c r="F9448" s="4"/>
      <c r="G9448" s="1" t="b">
        <f t="shared" ca="1" si="156"/>
        <v>1</v>
      </c>
      <c r="H9448" s="1505" cm="1">
        <f t="array" aca="1" ref="H9448" ca="1">IF(I9448&lt;&gt;"",INDIRECT("'"&amp;I9448&amp;"'!"&amp;J9448),"")</f>
        <v>0</v>
      </c>
      <c r="I9448" s="1510" t="s">
        <v>7556</v>
      </c>
      <c r="J9448" s="1506" t="s">
        <v>7777</v>
      </c>
      <c r="K9448" s="4"/>
    </row>
    <row r="9449" spans="1:11" ht="15">
      <c r="A9449">
        <v>9390</v>
      </c>
      <c r="B9449" s="1287">
        <f>'CARES CRRSA ARP 28-35'!D256</f>
        <v>0</v>
      </c>
      <c r="D9449" s="4" t="s">
        <v>1803</v>
      </c>
      <c r="F9449" s="4"/>
      <c r="G9449" s="1" t="b">
        <f t="shared" ca="1" si="156"/>
        <v>1</v>
      </c>
      <c r="H9449" s="1505" cm="1">
        <f t="array" aca="1" ref="H9449" ca="1">IF(I9449&lt;&gt;"",INDIRECT("'"&amp;I9449&amp;"'!"&amp;J9449),"")</f>
        <v>0</v>
      </c>
      <c r="I9449" s="1510" t="s">
        <v>7556</v>
      </c>
      <c r="J9449" s="1506" t="s">
        <v>5413</v>
      </c>
      <c r="K9449" s="4"/>
    </row>
    <row r="9450" spans="1:11" ht="15">
      <c r="A9450">
        <v>9391</v>
      </c>
      <c r="B9450" s="1287">
        <f>'CARES CRRSA ARP 28-35'!E256</f>
        <v>0</v>
      </c>
      <c r="D9450" s="4" t="s">
        <v>1803</v>
      </c>
      <c r="F9450" s="4"/>
      <c r="G9450" s="1" t="b">
        <f t="shared" ca="1" si="156"/>
        <v>1</v>
      </c>
      <c r="H9450" s="1505" cm="1">
        <f t="array" aca="1" ref="H9450" ca="1">IF(I9450&lt;&gt;"",INDIRECT("'"&amp;I9450&amp;"'!"&amp;J9450),"")</f>
        <v>0</v>
      </c>
      <c r="I9450" s="1510" t="s">
        <v>7556</v>
      </c>
      <c r="J9450" s="1506" t="s">
        <v>7778</v>
      </c>
      <c r="K9450" s="4"/>
    </row>
    <row r="9451" spans="1:11" ht="15">
      <c r="A9451">
        <v>9392</v>
      </c>
      <c r="B9451" s="1287">
        <f>'CARES CRRSA ARP 28-35'!F256</f>
        <v>0</v>
      </c>
      <c r="D9451" s="4" t="s">
        <v>1803</v>
      </c>
      <c r="F9451" s="4"/>
      <c r="G9451" s="1" t="b">
        <f t="shared" ca="1" si="156"/>
        <v>1</v>
      </c>
      <c r="H9451" s="1505" cm="1">
        <f t="array" aca="1" ref="H9451" ca="1">IF(I9451&lt;&gt;"",INDIRECT("'"&amp;I9451&amp;"'!"&amp;J9451),"")</f>
        <v>0</v>
      </c>
      <c r="I9451" s="1510" t="s">
        <v>7556</v>
      </c>
      <c r="J9451" s="1506" t="s">
        <v>7779</v>
      </c>
      <c r="K9451" s="4"/>
    </row>
    <row r="9452" spans="1:11" ht="15">
      <c r="A9452">
        <v>9393</v>
      </c>
      <c r="B9452" s="1287">
        <f>'CARES CRRSA ARP 28-35'!G256</f>
        <v>0</v>
      </c>
      <c r="D9452" s="4" t="s">
        <v>1803</v>
      </c>
      <c r="F9452" s="4"/>
      <c r="G9452" s="1" t="b">
        <f t="shared" ca="1" si="156"/>
        <v>1</v>
      </c>
      <c r="H9452" s="1505" cm="1">
        <f t="array" aca="1" ref="H9452" ca="1">IF(I9452&lt;&gt;"",INDIRECT("'"&amp;I9452&amp;"'!"&amp;J9452),"")</f>
        <v>0</v>
      </c>
      <c r="I9452" s="1510" t="s">
        <v>7556</v>
      </c>
      <c r="J9452" s="1506" t="s">
        <v>7780</v>
      </c>
      <c r="K9452" s="4"/>
    </row>
    <row r="9453" spans="1:11" ht="15">
      <c r="A9453">
        <v>9394</v>
      </c>
      <c r="B9453" s="1287">
        <f>'CARES CRRSA ARP 28-35'!H256</f>
        <v>0</v>
      </c>
      <c r="D9453" s="4" t="s">
        <v>1803</v>
      </c>
      <c r="F9453" s="4"/>
      <c r="G9453" s="1" t="b">
        <f t="shared" ca="1" si="156"/>
        <v>1</v>
      </c>
      <c r="H9453" s="1505" cm="1">
        <f t="array" aca="1" ref="H9453" ca="1">IF(I9453&lt;&gt;"",INDIRECT("'"&amp;I9453&amp;"'!"&amp;J9453),"")</f>
        <v>0</v>
      </c>
      <c r="I9453" s="1510" t="s">
        <v>7556</v>
      </c>
      <c r="J9453" s="1506" t="s">
        <v>7781</v>
      </c>
      <c r="K9453" s="4"/>
    </row>
    <row r="9454" spans="1:11" ht="15">
      <c r="A9454">
        <v>9395</v>
      </c>
      <c r="B9454" s="1287">
        <f>'CARES CRRSA ARP 28-35'!I256</f>
        <v>0</v>
      </c>
      <c r="D9454" s="4" t="s">
        <v>1803</v>
      </c>
      <c r="F9454" s="4"/>
      <c r="G9454" s="1" t="b">
        <f t="shared" ca="1" si="156"/>
        <v>1</v>
      </c>
      <c r="H9454" s="1505" cm="1">
        <f t="array" aca="1" ref="H9454" ca="1">IF(I9454&lt;&gt;"",INDIRECT("'"&amp;I9454&amp;"'!"&amp;J9454),"")</f>
        <v>0</v>
      </c>
      <c r="I9454" s="1510" t="s">
        <v>7556</v>
      </c>
      <c r="J9454" s="1506" t="s">
        <v>7782</v>
      </c>
      <c r="K9454" s="4"/>
    </row>
    <row r="9455" spans="1:11" ht="15">
      <c r="A9455">
        <v>9396</v>
      </c>
      <c r="B9455" s="1287">
        <f>'CARES CRRSA ARP 28-35'!J256</f>
        <v>0</v>
      </c>
      <c r="D9455" s="4" t="s">
        <v>1803</v>
      </c>
      <c r="F9455" s="4"/>
      <c r="G9455" s="1" t="b">
        <f t="shared" ca="1" si="156"/>
        <v>1</v>
      </c>
      <c r="H9455" s="1505" cm="1">
        <f t="array" aca="1" ref="H9455" ca="1">IF(I9455&lt;&gt;"",INDIRECT("'"&amp;I9455&amp;"'!"&amp;J9455),"")</f>
        <v>0</v>
      </c>
      <c r="I9455" s="1510" t="s">
        <v>7556</v>
      </c>
      <c r="J9455" s="1506" t="s">
        <v>7783</v>
      </c>
      <c r="K9455" s="4"/>
    </row>
    <row r="9456" spans="1:11" ht="15">
      <c r="A9456">
        <v>9397</v>
      </c>
      <c r="B9456" s="1287">
        <f>'CARES CRRSA ARP 28-35'!L256</f>
        <v>0</v>
      </c>
      <c r="D9456" s="4" t="s">
        <v>1803</v>
      </c>
      <c r="F9456" s="4"/>
      <c r="G9456" s="1" t="b">
        <f t="shared" ca="1" si="156"/>
        <v>1</v>
      </c>
      <c r="H9456" s="1505" cm="1">
        <f t="array" aca="1" ref="H9456" ca="1">IF(I9456&lt;&gt;"",INDIRECT("'"&amp;I9456&amp;"'!"&amp;J9456),"")</f>
        <v>0</v>
      </c>
      <c r="I9456" s="1510" t="s">
        <v>7556</v>
      </c>
      <c r="J9456" s="1506" t="s">
        <v>7784</v>
      </c>
      <c r="K9456" s="4"/>
    </row>
    <row r="9457" spans="1:11" ht="15">
      <c r="A9457">
        <v>9398</v>
      </c>
      <c r="B9457" s="1287">
        <f>'CARES CRRSA ARP 28-35'!D257</f>
        <v>0</v>
      </c>
      <c r="D9457" s="4" t="s">
        <v>1803</v>
      </c>
      <c r="F9457" s="4"/>
      <c r="G9457" s="1" t="b">
        <f t="shared" ca="1" si="156"/>
        <v>1</v>
      </c>
      <c r="H9457" s="1505" cm="1">
        <f t="array" aca="1" ref="H9457" ca="1">IF(I9457&lt;&gt;"",INDIRECT("'"&amp;I9457&amp;"'!"&amp;J9457),"")</f>
        <v>0</v>
      </c>
      <c r="I9457" s="1510" t="s">
        <v>7556</v>
      </c>
      <c r="J9457" s="1506" t="s">
        <v>5414</v>
      </c>
      <c r="K9457" s="4"/>
    </row>
    <row r="9458" spans="1:11" ht="15">
      <c r="A9458">
        <v>9399</v>
      </c>
      <c r="B9458" s="1287">
        <f>'CARES CRRSA ARP 28-35'!E257</f>
        <v>0</v>
      </c>
      <c r="D9458" s="4" t="s">
        <v>1803</v>
      </c>
      <c r="F9458" s="4"/>
      <c r="G9458" s="1" t="b">
        <f t="shared" ca="1" si="156"/>
        <v>1</v>
      </c>
      <c r="H9458" s="1505" cm="1">
        <f t="array" aca="1" ref="H9458" ca="1">IF(I9458&lt;&gt;"",INDIRECT("'"&amp;I9458&amp;"'!"&amp;J9458),"")</f>
        <v>0</v>
      </c>
      <c r="I9458" s="1510" t="s">
        <v>7556</v>
      </c>
      <c r="J9458" s="1506" t="s">
        <v>7785</v>
      </c>
      <c r="K9458" s="4"/>
    </row>
    <row r="9459" spans="1:11" ht="15">
      <c r="A9459">
        <v>9400</v>
      </c>
      <c r="B9459" s="1287">
        <f>'CARES CRRSA ARP 28-35'!F257</f>
        <v>0</v>
      </c>
      <c r="D9459" s="4" t="s">
        <v>1803</v>
      </c>
      <c r="F9459" s="4"/>
      <c r="G9459" s="1" t="b">
        <f t="shared" ca="1" si="156"/>
        <v>1</v>
      </c>
      <c r="H9459" s="1505" cm="1">
        <f t="array" aca="1" ref="H9459" ca="1">IF(I9459&lt;&gt;"",INDIRECT("'"&amp;I9459&amp;"'!"&amp;J9459),"")</f>
        <v>0</v>
      </c>
      <c r="I9459" s="1510" t="s">
        <v>7556</v>
      </c>
      <c r="J9459" s="1506" t="s">
        <v>6872</v>
      </c>
      <c r="K9459" s="4"/>
    </row>
    <row r="9460" spans="1:11" ht="15">
      <c r="A9460">
        <v>9401</v>
      </c>
      <c r="B9460" s="1287">
        <f>'CARES CRRSA ARP 28-35'!G257</f>
        <v>0</v>
      </c>
      <c r="D9460" s="4" t="s">
        <v>1803</v>
      </c>
      <c r="F9460" s="4"/>
      <c r="G9460" s="1" t="b">
        <f t="shared" ca="1" si="156"/>
        <v>1</v>
      </c>
      <c r="H9460" s="1505" cm="1">
        <f t="array" aca="1" ref="H9460" ca="1">IF(I9460&lt;&gt;"",INDIRECT("'"&amp;I9460&amp;"'!"&amp;J9460),"")</f>
        <v>0</v>
      </c>
      <c r="I9460" s="1510" t="s">
        <v>7556</v>
      </c>
      <c r="J9460" s="1506" t="s">
        <v>6873</v>
      </c>
      <c r="K9460" s="4"/>
    </row>
    <row r="9461" spans="1:11" ht="15">
      <c r="A9461">
        <v>9402</v>
      </c>
      <c r="B9461" s="1287">
        <f>'CARES CRRSA ARP 28-35'!H257</f>
        <v>0</v>
      </c>
      <c r="D9461" s="4" t="s">
        <v>1803</v>
      </c>
      <c r="F9461" s="4"/>
      <c r="G9461" s="1" t="b">
        <f t="shared" ca="1" si="156"/>
        <v>1</v>
      </c>
      <c r="H9461" s="1505" cm="1">
        <f t="array" aca="1" ref="H9461" ca="1">IF(I9461&lt;&gt;"",INDIRECT("'"&amp;I9461&amp;"'!"&amp;J9461),"")</f>
        <v>0</v>
      </c>
      <c r="I9461" s="1510" t="s">
        <v>7556</v>
      </c>
      <c r="J9461" s="1506" t="s">
        <v>7786</v>
      </c>
      <c r="K9461" s="4"/>
    </row>
    <row r="9462" spans="1:11" ht="15">
      <c r="A9462">
        <v>9403</v>
      </c>
      <c r="B9462" s="1287">
        <f>'CARES CRRSA ARP 28-35'!I257</f>
        <v>0</v>
      </c>
      <c r="D9462" s="4" t="s">
        <v>1803</v>
      </c>
      <c r="F9462" s="4"/>
      <c r="G9462" s="1" t="b">
        <f t="shared" ca="1" si="156"/>
        <v>1</v>
      </c>
      <c r="H9462" s="1505" cm="1">
        <f t="array" aca="1" ref="H9462" ca="1">IF(I9462&lt;&gt;"",INDIRECT("'"&amp;I9462&amp;"'!"&amp;J9462),"")</f>
        <v>0</v>
      </c>
      <c r="I9462" s="1510" t="s">
        <v>7556</v>
      </c>
      <c r="J9462" s="1506" t="s">
        <v>7787</v>
      </c>
      <c r="K9462" s="4"/>
    </row>
    <row r="9463" spans="1:11" ht="15">
      <c r="A9463">
        <v>9404</v>
      </c>
      <c r="B9463" s="1287">
        <f>'CARES CRRSA ARP 28-35'!J257</f>
        <v>0</v>
      </c>
      <c r="D9463" s="4" t="s">
        <v>1803</v>
      </c>
      <c r="F9463" s="4"/>
      <c r="G9463" s="1" t="b">
        <f t="shared" ca="1" si="156"/>
        <v>1</v>
      </c>
      <c r="H9463" s="1505" cm="1">
        <f t="array" aca="1" ref="H9463" ca="1">IF(I9463&lt;&gt;"",INDIRECT("'"&amp;I9463&amp;"'!"&amp;J9463),"")</f>
        <v>0</v>
      </c>
      <c r="I9463" s="1510" t="s">
        <v>7556</v>
      </c>
      <c r="J9463" s="1506" t="s">
        <v>7788</v>
      </c>
      <c r="K9463" s="4"/>
    </row>
    <row r="9464" spans="1:11" ht="15">
      <c r="A9464">
        <v>9405</v>
      </c>
      <c r="B9464" s="1287">
        <f>'CARES CRRSA ARP 28-35'!L257</f>
        <v>0</v>
      </c>
      <c r="D9464" s="4" t="s">
        <v>1803</v>
      </c>
      <c r="F9464" s="4"/>
      <c r="G9464" s="1" t="b">
        <f t="shared" ca="1" si="156"/>
        <v>1</v>
      </c>
      <c r="H9464" s="1505" cm="1">
        <f t="array" aca="1" ref="H9464" ca="1">IF(I9464&lt;&gt;"",INDIRECT("'"&amp;I9464&amp;"'!"&amp;J9464),"")</f>
        <v>0</v>
      </c>
      <c r="I9464" s="1510" t="s">
        <v>7556</v>
      </c>
      <c r="J9464" s="1506" t="s">
        <v>7789</v>
      </c>
      <c r="K9464" s="4"/>
    </row>
    <row r="9465" spans="1:11" ht="15">
      <c r="A9465">
        <v>9406</v>
      </c>
      <c r="B9465" s="1287">
        <f>'CARES CRRSA ARP 28-35'!D258</f>
        <v>0</v>
      </c>
      <c r="D9465" s="4" t="s">
        <v>1803</v>
      </c>
      <c r="F9465" s="4"/>
      <c r="G9465" s="1" t="b">
        <f t="shared" ca="1" si="156"/>
        <v>1</v>
      </c>
      <c r="H9465" s="1505" cm="1">
        <f t="array" aca="1" ref="H9465" ca="1">IF(I9465&lt;&gt;"",INDIRECT("'"&amp;I9465&amp;"'!"&amp;J9465),"")</f>
        <v>0</v>
      </c>
      <c r="I9465" s="1510" t="s">
        <v>7556</v>
      </c>
      <c r="J9465" s="1506" t="s">
        <v>5415</v>
      </c>
      <c r="K9465" s="4"/>
    </row>
    <row r="9466" spans="1:11" ht="15">
      <c r="A9466">
        <v>9407</v>
      </c>
      <c r="B9466" s="1287">
        <f>'CARES CRRSA ARP 28-35'!E258</f>
        <v>0</v>
      </c>
      <c r="D9466" s="4" t="s">
        <v>1803</v>
      </c>
      <c r="F9466" s="4"/>
      <c r="G9466" s="1" t="b">
        <f t="shared" ca="1" si="156"/>
        <v>1</v>
      </c>
      <c r="H9466" s="1505" cm="1">
        <f t="array" aca="1" ref="H9466" ca="1">IF(I9466&lt;&gt;"",INDIRECT("'"&amp;I9466&amp;"'!"&amp;J9466),"")</f>
        <v>0</v>
      </c>
      <c r="I9466" s="1510" t="s">
        <v>7556</v>
      </c>
      <c r="J9466" s="1506" t="s">
        <v>7790</v>
      </c>
      <c r="K9466" s="4"/>
    </row>
    <row r="9467" spans="1:11" ht="15">
      <c r="A9467">
        <v>9408</v>
      </c>
      <c r="B9467" s="1287">
        <f>'CARES CRRSA ARP 28-35'!F258</f>
        <v>0</v>
      </c>
      <c r="D9467" s="4" t="s">
        <v>1803</v>
      </c>
      <c r="F9467" s="4"/>
      <c r="G9467" s="1" t="b">
        <f t="shared" ca="1" si="156"/>
        <v>1</v>
      </c>
      <c r="H9467" s="1505" cm="1">
        <f t="array" aca="1" ref="H9467" ca="1">IF(I9467&lt;&gt;"",INDIRECT("'"&amp;I9467&amp;"'!"&amp;J9467),"")</f>
        <v>0</v>
      </c>
      <c r="I9467" s="1510" t="s">
        <v>7556</v>
      </c>
      <c r="J9467" s="1506" t="s">
        <v>6217</v>
      </c>
      <c r="K9467" s="4"/>
    </row>
    <row r="9468" spans="1:11" ht="15">
      <c r="A9468">
        <v>9409</v>
      </c>
      <c r="B9468" s="1287">
        <f>'CARES CRRSA ARP 28-35'!G258</f>
        <v>0</v>
      </c>
      <c r="D9468" s="4" t="s">
        <v>1803</v>
      </c>
      <c r="F9468" s="4"/>
      <c r="G9468" s="1" t="b">
        <f t="shared" ca="1" si="156"/>
        <v>1</v>
      </c>
      <c r="H9468" s="1505" cm="1">
        <f t="array" aca="1" ref="H9468" ca="1">IF(I9468&lt;&gt;"",INDIRECT("'"&amp;I9468&amp;"'!"&amp;J9468),"")</f>
        <v>0</v>
      </c>
      <c r="I9468" s="1510" t="s">
        <v>7556</v>
      </c>
      <c r="J9468" s="1506" t="s">
        <v>6258</v>
      </c>
      <c r="K9468" s="4"/>
    </row>
    <row r="9469" spans="1:11" ht="15">
      <c r="A9469">
        <v>9410</v>
      </c>
      <c r="B9469" s="1287">
        <f>'CARES CRRSA ARP 28-35'!H258</f>
        <v>0</v>
      </c>
      <c r="D9469" s="4" t="s">
        <v>1803</v>
      </c>
      <c r="F9469" s="4"/>
      <c r="G9469" s="1" t="b">
        <f t="shared" ca="1" si="156"/>
        <v>1</v>
      </c>
      <c r="H9469" s="1505" cm="1">
        <f t="array" aca="1" ref="H9469" ca="1">IF(I9469&lt;&gt;"",INDIRECT("'"&amp;I9469&amp;"'!"&amp;J9469),"")</f>
        <v>0</v>
      </c>
      <c r="I9469" s="1510" t="s">
        <v>7556</v>
      </c>
      <c r="J9469" s="1506" t="s">
        <v>7791</v>
      </c>
      <c r="K9469" s="4"/>
    </row>
    <row r="9470" spans="1:11" ht="15">
      <c r="A9470">
        <v>9411</v>
      </c>
      <c r="B9470" s="1287">
        <f>'CARES CRRSA ARP 28-35'!I258</f>
        <v>0</v>
      </c>
      <c r="D9470" s="4" t="s">
        <v>1803</v>
      </c>
      <c r="F9470" s="4"/>
      <c r="G9470" s="1" t="b">
        <f t="shared" ca="1" si="156"/>
        <v>1</v>
      </c>
      <c r="H9470" s="1505" cm="1">
        <f t="array" aca="1" ref="H9470" ca="1">IF(I9470&lt;&gt;"",INDIRECT("'"&amp;I9470&amp;"'!"&amp;J9470),"")</f>
        <v>0</v>
      </c>
      <c r="I9470" s="1510" t="s">
        <v>7556</v>
      </c>
      <c r="J9470" s="1506" t="s">
        <v>7792</v>
      </c>
      <c r="K9470" s="4"/>
    </row>
    <row r="9471" spans="1:11" ht="15">
      <c r="A9471">
        <v>9412</v>
      </c>
      <c r="B9471" s="1287">
        <f>'CARES CRRSA ARP 28-35'!J258</f>
        <v>0</v>
      </c>
      <c r="D9471" s="4" t="s">
        <v>1803</v>
      </c>
      <c r="F9471" s="4"/>
      <c r="G9471" s="1" t="b">
        <f t="shared" ca="1" si="156"/>
        <v>1</v>
      </c>
      <c r="H9471" s="1505" cm="1">
        <f t="array" aca="1" ref="H9471" ca="1">IF(I9471&lt;&gt;"",INDIRECT("'"&amp;I9471&amp;"'!"&amp;J9471),"")</f>
        <v>0</v>
      </c>
      <c r="I9471" s="1510" t="s">
        <v>7556</v>
      </c>
      <c r="J9471" s="1506" t="s">
        <v>7793</v>
      </c>
      <c r="K9471" s="4"/>
    </row>
    <row r="9472" spans="1:11" ht="15">
      <c r="A9472">
        <v>9413</v>
      </c>
      <c r="B9472" s="1287">
        <f>'CARES CRRSA ARP 28-35'!L258</f>
        <v>0</v>
      </c>
      <c r="D9472" s="4" t="s">
        <v>1803</v>
      </c>
      <c r="F9472" s="4"/>
      <c r="G9472" s="1" t="b">
        <f t="shared" ca="1" si="156"/>
        <v>1</v>
      </c>
      <c r="H9472" s="1505" cm="1">
        <f t="array" aca="1" ref="H9472" ca="1">IF(I9472&lt;&gt;"",INDIRECT("'"&amp;I9472&amp;"'!"&amp;J9472),"")</f>
        <v>0</v>
      </c>
      <c r="I9472" s="1510" t="s">
        <v>7556</v>
      </c>
      <c r="J9472" s="1506" t="s">
        <v>7794</v>
      </c>
      <c r="K9472" s="4"/>
    </row>
    <row r="9473" spans="1:11" ht="15">
      <c r="A9473">
        <v>9414</v>
      </c>
      <c r="B9473" s="1287">
        <f>'CARES CRRSA ARP 28-35'!F261</f>
        <v>0</v>
      </c>
      <c r="D9473" s="4" t="s">
        <v>1803</v>
      </c>
      <c r="F9473" s="4"/>
      <c r="G9473" s="1" t="b">
        <f t="shared" ca="1" si="156"/>
        <v>1</v>
      </c>
      <c r="H9473" s="1505" cm="1">
        <f t="array" aca="1" ref="H9473" ca="1">IF(I9473&lt;&gt;"",INDIRECT("'"&amp;I9473&amp;"'!"&amp;J9473),"")</f>
        <v>0</v>
      </c>
      <c r="I9473" s="1510" t="s">
        <v>7556</v>
      </c>
      <c r="J9473" s="1506" t="s">
        <v>6219</v>
      </c>
      <c r="K9473" s="4"/>
    </row>
    <row r="9474" spans="1:11" ht="15">
      <c r="A9474">
        <v>9415</v>
      </c>
      <c r="B9474" s="1287">
        <f>'CARES CRRSA ARP 28-35'!G261</f>
        <v>0</v>
      </c>
      <c r="D9474" s="4" t="s">
        <v>1803</v>
      </c>
      <c r="F9474" s="4"/>
      <c r="G9474" s="1" t="b">
        <f t="shared" ca="1" si="156"/>
        <v>1</v>
      </c>
      <c r="H9474" s="1505" cm="1">
        <f t="array" aca="1" ref="H9474" ca="1">IF(I9474&lt;&gt;"",INDIRECT("'"&amp;I9474&amp;"'!"&amp;J9474),"")</f>
        <v>0</v>
      </c>
      <c r="I9474" s="1510" t="s">
        <v>7556</v>
      </c>
      <c r="J9474" s="1506" t="s">
        <v>6260</v>
      </c>
      <c r="K9474" s="4"/>
    </row>
    <row r="9475" spans="1:11" ht="15">
      <c r="A9475">
        <v>9416</v>
      </c>
      <c r="B9475" s="1287">
        <f>'CARES CRRSA ARP 28-35'!H261</f>
        <v>0</v>
      </c>
      <c r="D9475" s="4" t="s">
        <v>1803</v>
      </c>
      <c r="F9475" s="4"/>
      <c r="G9475" s="1" t="b">
        <f t="shared" ca="1" si="156"/>
        <v>1</v>
      </c>
      <c r="H9475" s="1505" cm="1">
        <f t="array" aca="1" ref="H9475" ca="1">IF(I9475&lt;&gt;"",INDIRECT("'"&amp;I9475&amp;"'!"&amp;J9475),"")</f>
        <v>0</v>
      </c>
      <c r="I9475" s="1510" t="s">
        <v>7556</v>
      </c>
      <c r="J9475" s="1506" t="s">
        <v>7795</v>
      </c>
      <c r="K9475" s="4"/>
    </row>
    <row r="9476" spans="1:11" ht="15">
      <c r="A9476">
        <v>9417</v>
      </c>
      <c r="B9476" s="1287">
        <f>'CARES CRRSA ARP 28-35'!J261</f>
        <v>0</v>
      </c>
      <c r="D9476" s="4" t="s">
        <v>1803</v>
      </c>
      <c r="F9476" s="4"/>
      <c r="G9476" s="1" t="b">
        <f t="shared" ca="1" si="156"/>
        <v>1</v>
      </c>
      <c r="H9476" s="1505" cm="1">
        <f t="array" aca="1" ref="H9476" ca="1">IF(I9476&lt;&gt;"",INDIRECT("'"&amp;I9476&amp;"'!"&amp;J9476),"")</f>
        <v>0</v>
      </c>
      <c r="I9476" s="1510" t="s">
        <v>7556</v>
      </c>
      <c r="J9476" s="1506" t="s">
        <v>7796</v>
      </c>
      <c r="K9476" s="4"/>
    </row>
    <row r="9477" spans="1:11" ht="15">
      <c r="A9477">
        <v>9418</v>
      </c>
      <c r="B9477" s="1287">
        <f>'CARES CRRSA ARP 28-35'!L261</f>
        <v>0</v>
      </c>
      <c r="D9477" s="4" t="s">
        <v>1803</v>
      </c>
      <c r="F9477" s="4"/>
      <c r="G9477" s="1" t="b">
        <f t="shared" ca="1" si="156"/>
        <v>1</v>
      </c>
      <c r="H9477" s="1505" cm="1">
        <f t="array" aca="1" ref="H9477" ca="1">IF(I9477&lt;&gt;"",INDIRECT("'"&amp;I9477&amp;"'!"&amp;J9477),"")</f>
        <v>0</v>
      </c>
      <c r="I9477" s="1510" t="s">
        <v>7556</v>
      </c>
      <c r="J9477" s="1506" t="s">
        <v>7797</v>
      </c>
      <c r="K9477" s="4"/>
    </row>
    <row r="9478" spans="1:11" ht="15">
      <c r="A9478">
        <v>9419</v>
      </c>
      <c r="B9478" s="1287">
        <f>'CARES CRRSA ARP 28-35'!F262</f>
        <v>0</v>
      </c>
      <c r="D9478" s="4" t="s">
        <v>1803</v>
      </c>
      <c r="F9478" s="4"/>
      <c r="G9478" s="1" t="b">
        <f t="shared" ca="1" si="156"/>
        <v>1</v>
      </c>
      <c r="H9478" s="1505" cm="1">
        <f t="array" aca="1" ref="H9478" ca="1">IF(I9478&lt;&gt;"",INDIRECT("'"&amp;I9478&amp;"'!"&amp;J9478),"")</f>
        <v>0</v>
      </c>
      <c r="I9478" s="1510" t="s">
        <v>7556</v>
      </c>
      <c r="J9478" s="1506" t="s">
        <v>5993</v>
      </c>
      <c r="K9478" s="4"/>
    </row>
    <row r="9479" spans="1:11" ht="15">
      <c r="A9479">
        <v>9420</v>
      </c>
      <c r="B9479" s="1287">
        <f>'CARES CRRSA ARP 28-35'!G262</f>
        <v>0</v>
      </c>
      <c r="D9479" s="4" t="s">
        <v>1803</v>
      </c>
      <c r="F9479" s="4"/>
      <c r="G9479" s="1" t="b">
        <f t="shared" ca="1" si="156"/>
        <v>1</v>
      </c>
      <c r="H9479" s="1505" cm="1">
        <f t="array" aca="1" ref="H9479" ca="1">IF(I9479&lt;&gt;"",INDIRECT("'"&amp;I9479&amp;"'!"&amp;J9479),"")</f>
        <v>0</v>
      </c>
      <c r="I9479" s="1510" t="s">
        <v>7556</v>
      </c>
      <c r="J9479" s="1506" t="s">
        <v>5994</v>
      </c>
      <c r="K9479" s="4"/>
    </row>
    <row r="9480" spans="1:11" ht="15">
      <c r="A9480">
        <v>9421</v>
      </c>
      <c r="B9480" s="1287">
        <f>'CARES CRRSA ARP 28-35'!H262</f>
        <v>0</v>
      </c>
      <c r="D9480" s="4" t="s">
        <v>1803</v>
      </c>
      <c r="F9480" s="4"/>
      <c r="G9480" s="1" t="b">
        <f t="shared" ca="1" si="156"/>
        <v>1</v>
      </c>
      <c r="H9480" s="1505" cm="1">
        <f t="array" aca="1" ref="H9480" ca="1">IF(I9480&lt;&gt;"",INDIRECT("'"&amp;I9480&amp;"'!"&amp;J9480),"")</f>
        <v>0</v>
      </c>
      <c r="I9480" s="1510" t="s">
        <v>7556</v>
      </c>
      <c r="J9480" s="1506" t="s">
        <v>7798</v>
      </c>
      <c r="K9480" s="4"/>
    </row>
    <row r="9481" spans="1:11" ht="15">
      <c r="A9481">
        <v>9422</v>
      </c>
      <c r="B9481" s="1287">
        <f>'CARES CRRSA ARP 28-35'!J262</f>
        <v>0</v>
      </c>
      <c r="D9481" s="4" t="s">
        <v>1803</v>
      </c>
      <c r="F9481" s="4"/>
      <c r="G9481" s="1" t="b">
        <f t="shared" ca="1" si="156"/>
        <v>1</v>
      </c>
      <c r="H9481" s="1505" cm="1">
        <f t="array" aca="1" ref="H9481" ca="1">IF(I9481&lt;&gt;"",INDIRECT("'"&amp;I9481&amp;"'!"&amp;J9481),"")</f>
        <v>0</v>
      </c>
      <c r="I9481" s="1510" t="s">
        <v>7556</v>
      </c>
      <c r="J9481" s="1506" t="s">
        <v>7799</v>
      </c>
      <c r="K9481" s="4"/>
    </row>
    <row r="9482" spans="1:11" ht="15">
      <c r="A9482">
        <v>9423</v>
      </c>
      <c r="B9482" s="1287">
        <f>'CARES CRRSA ARP 28-35'!L262</f>
        <v>0</v>
      </c>
      <c r="D9482" s="4" t="s">
        <v>1803</v>
      </c>
      <c r="F9482" s="4"/>
      <c r="G9482" s="1" t="b">
        <f t="shared" ca="1" si="156"/>
        <v>1</v>
      </c>
      <c r="H9482" s="1505" cm="1">
        <f t="array" aca="1" ref="H9482" ca="1">IF(I9482&lt;&gt;"",INDIRECT("'"&amp;I9482&amp;"'!"&amp;J9482),"")</f>
        <v>0</v>
      </c>
      <c r="I9482" s="1510" t="s">
        <v>7556</v>
      </c>
      <c r="J9482" s="1506" t="s">
        <v>7800</v>
      </c>
      <c r="K9482" s="4"/>
    </row>
    <row r="9483" spans="1:11" ht="15">
      <c r="A9483">
        <v>9424</v>
      </c>
      <c r="B9483" s="1287">
        <f>'CARES CRRSA ARP 28-35'!F263</f>
        <v>0</v>
      </c>
      <c r="D9483" s="4" t="s">
        <v>1803</v>
      </c>
      <c r="F9483" s="4"/>
      <c r="G9483" s="1" t="b">
        <f t="shared" ca="1" si="156"/>
        <v>1</v>
      </c>
      <c r="H9483" s="1505" cm="1">
        <f t="array" aca="1" ref="H9483" ca="1">IF(I9483&lt;&gt;"",INDIRECT("'"&amp;I9483&amp;"'!"&amp;J9483),"")</f>
        <v>0</v>
      </c>
      <c r="I9483" s="1510" t="s">
        <v>7556</v>
      </c>
      <c r="J9483" s="1506" t="s">
        <v>7801</v>
      </c>
      <c r="K9483" s="4"/>
    </row>
    <row r="9484" spans="1:11" ht="15">
      <c r="A9484">
        <v>9425</v>
      </c>
      <c r="B9484" s="1287">
        <f>'CARES CRRSA ARP 28-35'!G263</f>
        <v>0</v>
      </c>
      <c r="D9484" s="4" t="s">
        <v>1803</v>
      </c>
      <c r="F9484" s="4"/>
      <c r="G9484" s="1" t="b">
        <f t="shared" ca="1" si="156"/>
        <v>1</v>
      </c>
      <c r="H9484" s="1505" cm="1">
        <f t="array" aca="1" ref="H9484" ca="1">IF(I9484&lt;&gt;"",INDIRECT("'"&amp;I9484&amp;"'!"&amp;J9484),"")</f>
        <v>0</v>
      </c>
      <c r="I9484" s="1510" t="s">
        <v>7556</v>
      </c>
      <c r="J9484" s="1506" t="s">
        <v>7802</v>
      </c>
      <c r="K9484" s="4"/>
    </row>
    <row r="9485" spans="1:11" ht="15">
      <c r="A9485">
        <v>9426</v>
      </c>
      <c r="B9485" s="1287">
        <f>'CARES CRRSA ARP 28-35'!H263</f>
        <v>0</v>
      </c>
      <c r="D9485" s="4" t="s">
        <v>1803</v>
      </c>
      <c r="F9485" s="4"/>
      <c r="G9485" s="1" t="b">
        <f t="shared" ca="1" si="156"/>
        <v>1</v>
      </c>
      <c r="H9485" s="1505" cm="1">
        <f t="array" aca="1" ref="H9485" ca="1">IF(I9485&lt;&gt;"",INDIRECT("'"&amp;I9485&amp;"'!"&amp;J9485),"")</f>
        <v>0</v>
      </c>
      <c r="I9485" s="1510" t="s">
        <v>7556</v>
      </c>
      <c r="J9485" s="1506" t="s">
        <v>7803</v>
      </c>
      <c r="K9485" s="4"/>
    </row>
    <row r="9486" spans="1:11" ht="15">
      <c r="A9486">
        <v>9427</v>
      </c>
      <c r="B9486" s="1287">
        <f>'CARES CRRSA ARP 28-35'!J263</f>
        <v>0</v>
      </c>
      <c r="D9486" s="4" t="s">
        <v>1803</v>
      </c>
      <c r="F9486" s="4"/>
      <c r="G9486" s="1" t="b">
        <f t="shared" ca="1" si="156"/>
        <v>1</v>
      </c>
      <c r="H9486" s="1505" cm="1">
        <f t="array" aca="1" ref="H9486" ca="1">IF(I9486&lt;&gt;"",INDIRECT("'"&amp;I9486&amp;"'!"&amp;J9486),"")</f>
        <v>0</v>
      </c>
      <c r="I9486" s="1510" t="s">
        <v>7556</v>
      </c>
      <c r="J9486" s="1506" t="s">
        <v>7804</v>
      </c>
      <c r="K9486" s="4"/>
    </row>
    <row r="9487" spans="1:11" ht="15">
      <c r="A9487">
        <v>9428</v>
      </c>
      <c r="B9487" s="1287">
        <f>'CARES CRRSA ARP 28-35'!L263</f>
        <v>0</v>
      </c>
      <c r="D9487" s="4" t="s">
        <v>1803</v>
      </c>
      <c r="F9487" s="4"/>
      <c r="G9487" s="1" t="b">
        <f t="shared" ca="1" si="156"/>
        <v>1</v>
      </c>
      <c r="H9487" s="1505" cm="1">
        <f t="array" aca="1" ref="H9487" ca="1">IF(I9487&lt;&gt;"",INDIRECT("'"&amp;I9487&amp;"'!"&amp;J9487),"")</f>
        <v>0</v>
      </c>
      <c r="I9487" s="1510" t="s">
        <v>7556</v>
      </c>
      <c r="J9487" s="1506" t="s">
        <v>7805</v>
      </c>
      <c r="K9487" s="4"/>
    </row>
    <row r="9488" spans="1:11" ht="15">
      <c r="A9488">
        <v>9429</v>
      </c>
      <c r="B9488" s="1287">
        <f>'CARES CRRSA ARP 28-35'!D270</f>
        <v>108860</v>
      </c>
      <c r="D9488" s="4" t="s">
        <v>1803</v>
      </c>
      <c r="F9488" s="4"/>
      <c r="G9488" s="1" t="b">
        <f t="shared" ca="1" si="156"/>
        <v>1</v>
      </c>
      <c r="H9488" s="1505" cm="1">
        <f t="array" aca="1" ref="H9488" ca="1">IF(I9488&lt;&gt;"",INDIRECT("'"&amp;I9488&amp;"'!"&amp;J9488),"")</f>
        <v>108860</v>
      </c>
      <c r="I9488" s="1510" t="s">
        <v>7556</v>
      </c>
      <c r="J9488" s="1506" t="s">
        <v>5425</v>
      </c>
      <c r="K9488" s="4"/>
    </row>
    <row r="9489" spans="1:11" ht="15">
      <c r="A9489">
        <v>9430</v>
      </c>
      <c r="B9489" s="1287">
        <f>'CARES CRRSA ARP 28-35'!E270</f>
        <v>37238</v>
      </c>
      <c r="D9489" s="4" t="s">
        <v>1803</v>
      </c>
      <c r="F9489" s="4"/>
      <c r="G9489" s="1" t="b">
        <f t="shared" ca="1" si="156"/>
        <v>1</v>
      </c>
      <c r="H9489" s="1505" cm="1">
        <f t="array" aca="1" ref="H9489" ca="1">IF(I9489&lt;&gt;"",INDIRECT("'"&amp;I9489&amp;"'!"&amp;J9489),"")</f>
        <v>37238</v>
      </c>
      <c r="I9489" s="1510" t="s">
        <v>7556</v>
      </c>
      <c r="J9489" s="1506" t="s">
        <v>6869</v>
      </c>
      <c r="K9489" s="4"/>
    </row>
    <row r="9490" spans="1:11" ht="15">
      <c r="A9490">
        <v>9431</v>
      </c>
      <c r="B9490" s="1287">
        <f>'CARES CRRSA ARP 28-35'!F270</f>
        <v>0</v>
      </c>
      <c r="D9490" s="4" t="s">
        <v>1803</v>
      </c>
      <c r="F9490" s="4"/>
      <c r="G9490" s="1" t="b">
        <f t="shared" ca="1" si="156"/>
        <v>1</v>
      </c>
      <c r="H9490" s="1505" cm="1">
        <f t="array" aca="1" ref="H9490" ca="1">IF(I9490&lt;&gt;"",INDIRECT("'"&amp;I9490&amp;"'!"&amp;J9490),"")</f>
        <v>0</v>
      </c>
      <c r="I9490" s="1510" t="s">
        <v>7556</v>
      </c>
      <c r="J9490" s="1506" t="s">
        <v>6220</v>
      </c>
      <c r="K9490" s="4"/>
    </row>
    <row r="9491" spans="1:11" ht="15">
      <c r="A9491">
        <v>9432</v>
      </c>
      <c r="B9491" s="1287">
        <f>'CARES CRRSA ARP 28-35'!G270</f>
        <v>0</v>
      </c>
      <c r="D9491" s="4" t="s">
        <v>1803</v>
      </c>
      <c r="F9491" s="4"/>
      <c r="G9491" s="1" t="b">
        <f t="shared" ca="1" si="156"/>
        <v>1</v>
      </c>
      <c r="H9491" s="1505" cm="1">
        <f t="array" aca="1" ref="H9491" ca="1">IF(I9491&lt;&gt;"",INDIRECT("'"&amp;I9491&amp;"'!"&amp;J9491),"")</f>
        <v>0</v>
      </c>
      <c r="I9491" s="1510" t="s">
        <v>7556</v>
      </c>
      <c r="J9491" s="1506" t="s">
        <v>6261</v>
      </c>
      <c r="K9491" s="4"/>
    </row>
    <row r="9492" spans="1:11" ht="15">
      <c r="A9492">
        <v>9433</v>
      </c>
      <c r="B9492" s="1287">
        <f>'CARES CRRSA ARP 28-35'!H270</f>
        <v>0</v>
      </c>
      <c r="D9492" s="4" t="s">
        <v>1803</v>
      </c>
      <c r="F9492" s="4"/>
      <c r="G9492" s="1" t="b">
        <f t="shared" ca="1" si="156"/>
        <v>1</v>
      </c>
      <c r="H9492" s="1505" cm="1">
        <f t="array" aca="1" ref="H9492" ca="1">IF(I9492&lt;&gt;"",INDIRECT("'"&amp;I9492&amp;"'!"&amp;J9492),"")</f>
        <v>0</v>
      </c>
      <c r="I9492" s="1510" t="s">
        <v>7556</v>
      </c>
      <c r="J9492" s="1506" t="s">
        <v>5997</v>
      </c>
      <c r="K9492" s="4"/>
    </row>
    <row r="9493" spans="1:11" ht="15">
      <c r="A9493">
        <v>9434</v>
      </c>
      <c r="B9493" s="1287">
        <f>'CARES CRRSA ARP 28-35'!I270</f>
        <v>0</v>
      </c>
      <c r="D9493" s="4" t="s">
        <v>1803</v>
      </c>
      <c r="F9493" s="4"/>
      <c r="G9493" s="1" t="b">
        <f t="shared" ca="1" si="156"/>
        <v>1</v>
      </c>
      <c r="H9493" s="1505" cm="1">
        <f t="array" aca="1" ref="H9493" ca="1">IF(I9493&lt;&gt;"",INDIRECT("'"&amp;I9493&amp;"'!"&amp;J9493),"")</f>
        <v>0</v>
      </c>
      <c r="I9493" s="1510" t="s">
        <v>7556</v>
      </c>
      <c r="J9493" s="1506" t="s">
        <v>7806</v>
      </c>
      <c r="K9493" s="4"/>
    </row>
    <row r="9494" spans="1:11" ht="15">
      <c r="A9494">
        <v>9435</v>
      </c>
      <c r="B9494" s="1287">
        <f>'CARES CRRSA ARP 28-35'!J270</f>
        <v>0</v>
      </c>
      <c r="D9494" s="4" t="s">
        <v>1803</v>
      </c>
      <c r="F9494" s="4"/>
      <c r="G9494" s="1" t="b">
        <f t="shared" ca="1" si="156"/>
        <v>1</v>
      </c>
      <c r="H9494" s="1505" cm="1">
        <f t="array" aca="1" ref="H9494" ca="1">IF(I9494&lt;&gt;"",INDIRECT("'"&amp;I9494&amp;"'!"&amp;J9494),"")</f>
        <v>0</v>
      </c>
      <c r="I9494" s="1510" t="s">
        <v>7556</v>
      </c>
      <c r="J9494" s="1506" t="s">
        <v>6732</v>
      </c>
      <c r="K9494" s="4"/>
    </row>
    <row r="9495" spans="1:11" ht="15">
      <c r="A9495">
        <v>9436</v>
      </c>
      <c r="B9495" s="1287">
        <f>'CARES CRRSA ARP 28-35'!L270</f>
        <v>146098</v>
      </c>
      <c r="D9495" s="4" t="s">
        <v>1803</v>
      </c>
      <c r="F9495" s="4"/>
      <c r="G9495" s="1" t="b">
        <f t="shared" ca="1" si="156"/>
        <v>1</v>
      </c>
      <c r="H9495" s="1505" cm="1">
        <f t="array" aca="1" ref="H9495" ca="1">IF(I9495&lt;&gt;"",INDIRECT("'"&amp;I9495&amp;"'!"&amp;J9495),"")</f>
        <v>146098</v>
      </c>
      <c r="I9495" s="1510" t="s">
        <v>7556</v>
      </c>
      <c r="J9495" s="1506" t="s">
        <v>7807</v>
      </c>
      <c r="K9495" s="4"/>
    </row>
    <row r="9496" spans="1:11" ht="15">
      <c r="A9496">
        <v>9437</v>
      </c>
      <c r="B9496" s="1287">
        <f>'CARES CRRSA ARP 28-35'!D271</f>
        <v>0</v>
      </c>
      <c r="D9496" s="4" t="s">
        <v>1803</v>
      </c>
      <c r="F9496" s="4"/>
      <c r="G9496" s="1" t="b">
        <f t="shared" ca="1" si="156"/>
        <v>1</v>
      </c>
      <c r="H9496" s="1505" cm="1">
        <f t="array" aca="1" ref="H9496" ca="1">IF(I9496&lt;&gt;"",INDIRECT("'"&amp;I9496&amp;"'!"&amp;J9496),"")</f>
        <v>0</v>
      </c>
      <c r="I9496" s="1510" t="s">
        <v>7556</v>
      </c>
      <c r="J9496" s="1506" t="s">
        <v>5426</v>
      </c>
      <c r="K9496" s="4"/>
    </row>
    <row r="9497" spans="1:11" ht="15">
      <c r="A9497">
        <v>9438</v>
      </c>
      <c r="B9497" s="1287">
        <f>'CARES CRRSA ARP 28-35'!E271</f>
        <v>0</v>
      </c>
      <c r="D9497" s="4" t="s">
        <v>1803</v>
      </c>
      <c r="F9497" s="4"/>
      <c r="G9497" s="1" t="b">
        <f t="shared" ca="1" si="156"/>
        <v>1</v>
      </c>
      <c r="H9497" s="1505" cm="1">
        <f t="array" aca="1" ref="H9497" ca="1">IF(I9497&lt;&gt;"",INDIRECT("'"&amp;I9497&amp;"'!"&amp;J9497),"")</f>
        <v>0</v>
      </c>
      <c r="I9497" s="1510" t="s">
        <v>7556</v>
      </c>
      <c r="J9497" s="1506" t="s">
        <v>5995</v>
      </c>
      <c r="K9497" s="4"/>
    </row>
    <row r="9498" spans="1:11" ht="15">
      <c r="A9498">
        <v>9439</v>
      </c>
      <c r="B9498" s="1287">
        <f>'CARES CRRSA ARP 28-35'!F271</f>
        <v>0</v>
      </c>
      <c r="D9498" s="4" t="s">
        <v>1803</v>
      </c>
      <c r="F9498" s="4"/>
      <c r="G9498" s="1" t="b">
        <f t="shared" ca="1" si="156"/>
        <v>1</v>
      </c>
      <c r="H9498" s="1505" cm="1">
        <f t="array" aca="1" ref="H9498" ca="1">IF(I9498&lt;&gt;"",INDIRECT("'"&amp;I9498&amp;"'!"&amp;J9498),"")</f>
        <v>0</v>
      </c>
      <c r="I9498" s="1510" t="s">
        <v>7556</v>
      </c>
      <c r="J9498" s="1506" t="s">
        <v>6221</v>
      </c>
      <c r="K9498" s="4"/>
    </row>
    <row r="9499" spans="1:11" ht="15">
      <c r="A9499">
        <v>9440</v>
      </c>
      <c r="B9499" s="1287">
        <f>'CARES CRRSA ARP 28-35'!G271</f>
        <v>0</v>
      </c>
      <c r="D9499" s="4" t="s">
        <v>1803</v>
      </c>
      <c r="F9499" s="4"/>
      <c r="G9499" s="1" t="b">
        <f t="shared" ca="1" si="156"/>
        <v>1</v>
      </c>
      <c r="H9499" s="1505" cm="1">
        <f t="array" aca="1" ref="H9499" ca="1">IF(I9499&lt;&gt;"",INDIRECT("'"&amp;I9499&amp;"'!"&amp;J9499),"")</f>
        <v>0</v>
      </c>
      <c r="I9499" s="1510" t="s">
        <v>7556</v>
      </c>
      <c r="J9499" s="1506" t="s">
        <v>6262</v>
      </c>
      <c r="K9499" s="4"/>
    </row>
    <row r="9500" spans="1:11" ht="15">
      <c r="A9500">
        <v>9441</v>
      </c>
      <c r="B9500" s="1287">
        <f>'CARES CRRSA ARP 28-35'!H271</f>
        <v>0</v>
      </c>
      <c r="D9500" s="4" t="s">
        <v>1803</v>
      </c>
      <c r="F9500" s="4"/>
      <c r="G9500" s="1" t="b">
        <f t="shared" ca="1" si="156"/>
        <v>1</v>
      </c>
      <c r="H9500" s="1505" cm="1">
        <f t="array" aca="1" ref="H9500" ca="1">IF(I9500&lt;&gt;"",INDIRECT("'"&amp;I9500&amp;"'!"&amp;J9500),"")</f>
        <v>0</v>
      </c>
      <c r="I9500" s="1510" t="s">
        <v>7556</v>
      </c>
      <c r="J9500" s="1506" t="s">
        <v>6269</v>
      </c>
      <c r="K9500" s="4"/>
    </row>
    <row r="9501" spans="1:11" ht="15">
      <c r="A9501">
        <v>9442</v>
      </c>
      <c r="B9501" s="1287">
        <f>'CARES CRRSA ARP 28-35'!I271</f>
        <v>0</v>
      </c>
      <c r="D9501" s="4" t="s">
        <v>1803</v>
      </c>
      <c r="F9501" s="4"/>
      <c r="G9501" s="1" t="b">
        <f t="shared" ca="1" si="156"/>
        <v>1</v>
      </c>
      <c r="H9501" s="1505" cm="1">
        <f t="array" aca="1" ref="H9501" ca="1">IF(I9501&lt;&gt;"",INDIRECT("'"&amp;I9501&amp;"'!"&amp;J9501),"")</f>
        <v>0</v>
      </c>
      <c r="I9501" s="1510" t="s">
        <v>7556</v>
      </c>
      <c r="J9501" s="1506" t="s">
        <v>5996</v>
      </c>
      <c r="K9501" s="4"/>
    </row>
    <row r="9502" spans="1:11" ht="15">
      <c r="A9502">
        <v>9443</v>
      </c>
      <c r="B9502" s="1287">
        <f>'CARES CRRSA ARP 28-35'!J271</f>
        <v>0</v>
      </c>
      <c r="D9502" s="4" t="s">
        <v>1803</v>
      </c>
      <c r="F9502" s="4"/>
      <c r="G9502" s="1" t="b">
        <f t="shared" ca="1" si="156"/>
        <v>1</v>
      </c>
      <c r="H9502" s="1505" cm="1">
        <f t="array" aca="1" ref="H9502" ca="1">IF(I9502&lt;&gt;"",INDIRECT("'"&amp;I9502&amp;"'!"&amp;J9502),"")</f>
        <v>0</v>
      </c>
      <c r="I9502" s="1510" t="s">
        <v>7556</v>
      </c>
      <c r="J9502" s="1506" t="s">
        <v>6738</v>
      </c>
      <c r="K9502" s="4"/>
    </row>
    <row r="9503" spans="1:11" ht="15">
      <c r="A9503">
        <v>9444</v>
      </c>
      <c r="B9503" s="1287">
        <f>'CARES CRRSA ARP 28-35'!L271</f>
        <v>0</v>
      </c>
      <c r="D9503" s="4" t="s">
        <v>1803</v>
      </c>
      <c r="F9503" s="4"/>
      <c r="G9503" s="1" t="b">
        <f t="shared" ca="1" si="156"/>
        <v>1</v>
      </c>
      <c r="H9503" s="1505" cm="1">
        <f t="array" aca="1" ref="H9503" ca="1">IF(I9503&lt;&gt;"",INDIRECT("'"&amp;I9503&amp;"'!"&amp;J9503),"")</f>
        <v>0</v>
      </c>
      <c r="I9503" s="1510" t="s">
        <v>7556</v>
      </c>
      <c r="J9503" s="1506" t="s">
        <v>7808</v>
      </c>
      <c r="K9503" s="4"/>
    </row>
    <row r="9504" spans="1:11" ht="15">
      <c r="A9504">
        <v>9445</v>
      </c>
      <c r="B9504" s="1287">
        <f>'CARES CRRSA ARP 28-35'!D274</f>
        <v>0</v>
      </c>
      <c r="D9504" s="4" t="s">
        <v>1803</v>
      </c>
      <c r="F9504" s="4"/>
      <c r="G9504" s="1" t="b">
        <f t="shared" ref="G9504:G9567" ca="1" si="157">H9504=B9504</f>
        <v>1</v>
      </c>
      <c r="H9504" s="1505" cm="1">
        <f t="array" aca="1" ref="H9504" ca="1">IF(I9504&lt;&gt;"",INDIRECT("'"&amp;I9504&amp;"'!"&amp;J9504),"")</f>
        <v>0</v>
      </c>
      <c r="I9504" s="1510" t="s">
        <v>7556</v>
      </c>
      <c r="J9504" s="1506" t="s">
        <v>5429</v>
      </c>
      <c r="K9504" s="4"/>
    </row>
    <row r="9505" spans="1:11" ht="15">
      <c r="A9505">
        <v>9446</v>
      </c>
      <c r="B9505" s="1287">
        <f>'CARES CRRSA ARP 28-35'!E274</f>
        <v>0</v>
      </c>
      <c r="D9505" s="4" t="s">
        <v>1803</v>
      </c>
      <c r="F9505" s="4"/>
      <c r="G9505" s="1" t="b">
        <f t="shared" ca="1" si="157"/>
        <v>1</v>
      </c>
      <c r="H9505" s="1505" cm="1">
        <f t="array" aca="1" ref="H9505" ca="1">IF(I9505&lt;&gt;"",INDIRECT("'"&amp;I9505&amp;"'!"&amp;J9505),"")</f>
        <v>0</v>
      </c>
      <c r="I9505" s="1510" t="s">
        <v>7556</v>
      </c>
      <c r="J9505" s="1506" t="s">
        <v>7809</v>
      </c>
      <c r="K9505" s="4"/>
    </row>
    <row r="9506" spans="1:11" ht="15">
      <c r="A9506">
        <v>9447</v>
      </c>
      <c r="B9506" s="1287">
        <f>'CARES CRRSA ARP 28-35'!F274</f>
        <v>0</v>
      </c>
      <c r="D9506" s="4" t="s">
        <v>1803</v>
      </c>
      <c r="F9506" s="4"/>
      <c r="G9506" s="1" t="b">
        <f t="shared" ca="1" si="157"/>
        <v>1</v>
      </c>
      <c r="H9506" s="1505" cm="1">
        <f t="array" aca="1" ref="H9506" ca="1">IF(I9506&lt;&gt;"",INDIRECT("'"&amp;I9506&amp;"'!"&amp;J9506),"")</f>
        <v>0</v>
      </c>
      <c r="I9506" s="1510" t="s">
        <v>7556</v>
      </c>
      <c r="J9506" s="1506" t="s">
        <v>7810</v>
      </c>
      <c r="K9506" s="4"/>
    </row>
    <row r="9507" spans="1:11" ht="15">
      <c r="A9507">
        <v>9448</v>
      </c>
      <c r="B9507" s="1287">
        <f>'CARES CRRSA ARP 28-35'!G274</f>
        <v>0</v>
      </c>
      <c r="D9507" s="4" t="s">
        <v>1803</v>
      </c>
      <c r="F9507" s="4"/>
      <c r="G9507" s="1" t="b">
        <f t="shared" ca="1" si="157"/>
        <v>1</v>
      </c>
      <c r="H9507" s="1505" cm="1">
        <f t="array" aca="1" ref="H9507" ca="1">IF(I9507&lt;&gt;"",INDIRECT("'"&amp;I9507&amp;"'!"&amp;J9507),"")</f>
        <v>0</v>
      </c>
      <c r="I9507" s="1510" t="s">
        <v>7556</v>
      </c>
      <c r="J9507" s="1506" t="s">
        <v>7811</v>
      </c>
      <c r="K9507" s="4"/>
    </row>
    <row r="9508" spans="1:11" ht="15">
      <c r="A9508">
        <v>9449</v>
      </c>
      <c r="B9508" s="1287">
        <f>'CARES CRRSA ARP 28-35'!H274</f>
        <v>0</v>
      </c>
      <c r="D9508" s="4" t="s">
        <v>1803</v>
      </c>
      <c r="F9508" s="4"/>
      <c r="G9508" s="1" t="b">
        <f t="shared" ca="1" si="157"/>
        <v>1</v>
      </c>
      <c r="H9508" s="1505" cm="1">
        <f t="array" aca="1" ref="H9508" ca="1">IF(I9508&lt;&gt;"",INDIRECT("'"&amp;I9508&amp;"'!"&amp;J9508),"")</f>
        <v>0</v>
      </c>
      <c r="I9508" s="1510" t="s">
        <v>7556</v>
      </c>
      <c r="J9508" s="1506" t="s">
        <v>7812</v>
      </c>
      <c r="K9508" s="4"/>
    </row>
    <row r="9509" spans="1:11" ht="15">
      <c r="A9509">
        <v>9450</v>
      </c>
      <c r="B9509" s="1287">
        <f>'CARES CRRSA ARP 28-35'!I274</f>
        <v>0</v>
      </c>
      <c r="D9509" s="4" t="s">
        <v>1803</v>
      </c>
      <c r="F9509" s="4"/>
      <c r="G9509" s="1" t="b">
        <f t="shared" ca="1" si="157"/>
        <v>1</v>
      </c>
      <c r="H9509" s="1505" cm="1">
        <f t="array" aca="1" ref="H9509" ca="1">IF(I9509&lt;&gt;"",INDIRECT("'"&amp;I9509&amp;"'!"&amp;J9509),"")</f>
        <v>0</v>
      </c>
      <c r="I9509" s="1510" t="s">
        <v>7556</v>
      </c>
      <c r="J9509" s="1506" t="s">
        <v>7813</v>
      </c>
      <c r="K9509" s="4"/>
    </row>
    <row r="9510" spans="1:11" ht="15">
      <c r="A9510">
        <v>9451</v>
      </c>
      <c r="B9510" s="1287">
        <f>'CARES CRRSA ARP 28-35'!J274</f>
        <v>0</v>
      </c>
      <c r="D9510" s="4" t="s">
        <v>1803</v>
      </c>
      <c r="F9510" s="4"/>
      <c r="G9510" s="1" t="b">
        <f t="shared" ca="1" si="157"/>
        <v>1</v>
      </c>
      <c r="H9510" s="1505" cm="1">
        <f t="array" aca="1" ref="H9510" ca="1">IF(I9510&lt;&gt;"",INDIRECT("'"&amp;I9510&amp;"'!"&amp;J9510),"")</f>
        <v>0</v>
      </c>
      <c r="I9510" s="1510" t="s">
        <v>7556</v>
      </c>
      <c r="J9510" s="1506" t="s">
        <v>7814</v>
      </c>
      <c r="K9510" s="4"/>
    </row>
    <row r="9511" spans="1:11" ht="15">
      <c r="A9511">
        <v>9452</v>
      </c>
      <c r="B9511" s="1287">
        <f>'CARES CRRSA ARP 28-35'!L274</f>
        <v>0</v>
      </c>
      <c r="D9511" s="4" t="s">
        <v>1803</v>
      </c>
      <c r="F9511" s="4"/>
      <c r="G9511" s="1" t="b">
        <f t="shared" ca="1" si="157"/>
        <v>1</v>
      </c>
      <c r="H9511" s="1505" cm="1">
        <f t="array" aca="1" ref="H9511" ca="1">IF(I9511&lt;&gt;"",INDIRECT("'"&amp;I9511&amp;"'!"&amp;J9511),"")</f>
        <v>0</v>
      </c>
      <c r="I9511" s="1510" t="s">
        <v>7556</v>
      </c>
      <c r="J9511" s="1506" t="s">
        <v>7815</v>
      </c>
      <c r="K9511" s="4"/>
    </row>
    <row r="9512" spans="1:11" ht="15">
      <c r="A9512">
        <v>9453</v>
      </c>
      <c r="B9512" s="1287">
        <f>'CARES CRRSA ARP 28-35'!D275</f>
        <v>0</v>
      </c>
      <c r="D9512" s="4" t="s">
        <v>1803</v>
      </c>
      <c r="F9512" s="4"/>
      <c r="G9512" s="1" t="b">
        <f t="shared" ca="1" si="157"/>
        <v>1</v>
      </c>
      <c r="H9512" s="1505" cm="1">
        <f t="array" aca="1" ref="H9512" ca="1">IF(I9512&lt;&gt;"",INDIRECT("'"&amp;I9512&amp;"'!"&amp;J9512),"")</f>
        <v>0</v>
      </c>
      <c r="I9512" s="1510" t="s">
        <v>7556</v>
      </c>
      <c r="J9512" s="1506" t="s">
        <v>5430</v>
      </c>
      <c r="K9512" s="4"/>
    </row>
    <row r="9513" spans="1:11" ht="15">
      <c r="A9513">
        <v>9454</v>
      </c>
      <c r="B9513" s="1287">
        <f>'CARES CRRSA ARP 28-35'!E275</f>
        <v>0</v>
      </c>
      <c r="D9513" s="4" t="s">
        <v>1803</v>
      </c>
      <c r="F9513" s="4"/>
      <c r="G9513" s="1" t="b">
        <f t="shared" ca="1" si="157"/>
        <v>1</v>
      </c>
      <c r="H9513" s="1505" cm="1">
        <f t="array" aca="1" ref="H9513" ca="1">IF(I9513&lt;&gt;"",INDIRECT("'"&amp;I9513&amp;"'!"&amp;J9513),"")</f>
        <v>0</v>
      </c>
      <c r="I9513" s="1510" t="s">
        <v>7556</v>
      </c>
      <c r="J9513" s="1506" t="s">
        <v>7816</v>
      </c>
      <c r="K9513" s="4"/>
    </row>
    <row r="9514" spans="1:11" ht="15">
      <c r="A9514">
        <v>9455</v>
      </c>
      <c r="B9514" s="1287">
        <f>'CARES CRRSA ARP 28-35'!F275</f>
        <v>0</v>
      </c>
      <c r="D9514" s="4" t="s">
        <v>1803</v>
      </c>
      <c r="F9514" s="4"/>
      <c r="G9514" s="1" t="b">
        <f t="shared" ca="1" si="157"/>
        <v>1</v>
      </c>
      <c r="H9514" s="1505" cm="1">
        <f t="array" aca="1" ref="H9514" ca="1">IF(I9514&lt;&gt;"",INDIRECT("'"&amp;I9514&amp;"'!"&amp;J9514),"")</f>
        <v>0</v>
      </c>
      <c r="I9514" s="1510" t="s">
        <v>7556</v>
      </c>
      <c r="J9514" s="1506" t="s">
        <v>7817</v>
      </c>
      <c r="K9514" s="4"/>
    </row>
    <row r="9515" spans="1:11" ht="15">
      <c r="A9515">
        <v>9456</v>
      </c>
      <c r="B9515" s="1287">
        <f>'CARES CRRSA ARP 28-35'!G275</f>
        <v>0</v>
      </c>
      <c r="D9515" s="4" t="s">
        <v>1803</v>
      </c>
      <c r="F9515" s="4"/>
      <c r="G9515" s="1" t="b">
        <f t="shared" ca="1" si="157"/>
        <v>1</v>
      </c>
      <c r="H9515" s="1505" cm="1">
        <f t="array" aca="1" ref="H9515" ca="1">IF(I9515&lt;&gt;"",INDIRECT("'"&amp;I9515&amp;"'!"&amp;J9515),"")</f>
        <v>0</v>
      </c>
      <c r="I9515" s="1510" t="s">
        <v>7556</v>
      </c>
      <c r="J9515" s="1506" t="s">
        <v>7818</v>
      </c>
      <c r="K9515" s="4"/>
    </row>
    <row r="9516" spans="1:11" ht="15">
      <c r="A9516">
        <v>9457</v>
      </c>
      <c r="B9516" s="1287">
        <f>'CARES CRRSA ARP 28-35'!H275</f>
        <v>0</v>
      </c>
      <c r="D9516" s="4" t="s">
        <v>1803</v>
      </c>
      <c r="F9516" s="4"/>
      <c r="G9516" s="1" t="b">
        <f t="shared" ca="1" si="157"/>
        <v>1</v>
      </c>
      <c r="H9516" s="1505" cm="1">
        <f t="array" aca="1" ref="H9516" ca="1">IF(I9516&lt;&gt;"",INDIRECT("'"&amp;I9516&amp;"'!"&amp;J9516),"")</f>
        <v>0</v>
      </c>
      <c r="I9516" s="1510" t="s">
        <v>7556</v>
      </c>
      <c r="J9516" s="1506" t="s">
        <v>7819</v>
      </c>
      <c r="K9516" s="4"/>
    </row>
    <row r="9517" spans="1:11" ht="15">
      <c r="A9517">
        <v>9458</v>
      </c>
      <c r="B9517" s="1287">
        <f>'CARES CRRSA ARP 28-35'!I275</f>
        <v>0</v>
      </c>
      <c r="D9517" s="4" t="s">
        <v>1803</v>
      </c>
      <c r="F9517" s="4"/>
      <c r="G9517" s="1" t="b">
        <f t="shared" ca="1" si="157"/>
        <v>1</v>
      </c>
      <c r="H9517" s="1505" cm="1">
        <f t="array" aca="1" ref="H9517" ca="1">IF(I9517&lt;&gt;"",INDIRECT("'"&amp;I9517&amp;"'!"&amp;J9517),"")</f>
        <v>0</v>
      </c>
      <c r="I9517" s="1510" t="s">
        <v>7556</v>
      </c>
      <c r="J9517" s="1506" t="s">
        <v>7820</v>
      </c>
      <c r="K9517" s="4"/>
    </row>
    <row r="9518" spans="1:11" ht="15">
      <c r="A9518">
        <v>9459</v>
      </c>
      <c r="B9518" s="1287">
        <f>'CARES CRRSA ARP 28-35'!J275</f>
        <v>0</v>
      </c>
      <c r="D9518" s="4" t="s">
        <v>1803</v>
      </c>
      <c r="F9518" s="4"/>
      <c r="G9518" s="1" t="b">
        <f t="shared" ca="1" si="157"/>
        <v>1</v>
      </c>
      <c r="H9518" s="1505" cm="1">
        <f t="array" aca="1" ref="H9518" ca="1">IF(I9518&lt;&gt;"",INDIRECT("'"&amp;I9518&amp;"'!"&amp;J9518),"")</f>
        <v>0</v>
      </c>
      <c r="I9518" s="1510" t="s">
        <v>7556</v>
      </c>
      <c r="J9518" s="1506" t="s">
        <v>7821</v>
      </c>
      <c r="K9518" s="4"/>
    </row>
    <row r="9519" spans="1:11" ht="15">
      <c r="A9519">
        <v>9460</v>
      </c>
      <c r="B9519" s="1287">
        <f>'CARES CRRSA ARP 28-35'!L275</f>
        <v>0</v>
      </c>
      <c r="D9519" s="4" t="s">
        <v>1803</v>
      </c>
      <c r="F9519" s="4"/>
      <c r="G9519" s="1" t="b">
        <f t="shared" ca="1" si="157"/>
        <v>1</v>
      </c>
      <c r="H9519" s="1505" cm="1">
        <f t="array" aca="1" ref="H9519" ca="1">IF(I9519&lt;&gt;"",INDIRECT("'"&amp;I9519&amp;"'!"&amp;J9519),"")</f>
        <v>0</v>
      </c>
      <c r="I9519" s="1510" t="s">
        <v>7556</v>
      </c>
      <c r="J9519" s="1506" t="s">
        <v>7822</v>
      </c>
      <c r="K9519" s="4"/>
    </row>
    <row r="9520" spans="1:11" ht="15">
      <c r="A9520">
        <v>9461</v>
      </c>
      <c r="B9520" s="1287">
        <f>'CARES CRRSA ARP 28-35'!D276</f>
        <v>0</v>
      </c>
      <c r="D9520" s="4" t="s">
        <v>1803</v>
      </c>
      <c r="F9520" s="4"/>
      <c r="G9520" s="1" t="b">
        <f t="shared" ca="1" si="157"/>
        <v>1</v>
      </c>
      <c r="H9520" s="1505" cm="1">
        <f t="array" aca="1" ref="H9520" ca="1">IF(I9520&lt;&gt;"",INDIRECT("'"&amp;I9520&amp;"'!"&amp;J9520),"")</f>
        <v>0</v>
      </c>
      <c r="I9520" s="1510" t="s">
        <v>7556</v>
      </c>
      <c r="J9520" s="1506" t="s">
        <v>5431</v>
      </c>
      <c r="K9520" s="4"/>
    </row>
    <row r="9521" spans="1:11" ht="15">
      <c r="A9521">
        <v>9462</v>
      </c>
      <c r="B9521" s="1287">
        <f>'CARES CRRSA ARP 28-35'!E276</f>
        <v>0</v>
      </c>
      <c r="D9521" s="4" t="s">
        <v>1803</v>
      </c>
      <c r="F9521" s="4"/>
      <c r="G9521" s="1" t="b">
        <f t="shared" ca="1" si="157"/>
        <v>1</v>
      </c>
      <c r="H9521" s="1505" cm="1">
        <f t="array" aca="1" ref="H9521" ca="1">IF(I9521&lt;&gt;"",INDIRECT("'"&amp;I9521&amp;"'!"&amp;J9521),"")</f>
        <v>0</v>
      </c>
      <c r="I9521" s="1510" t="s">
        <v>7556</v>
      </c>
      <c r="J9521" s="1506" t="s">
        <v>7823</v>
      </c>
      <c r="K9521" s="4"/>
    </row>
    <row r="9522" spans="1:11" ht="15">
      <c r="A9522">
        <v>9463</v>
      </c>
      <c r="B9522" s="1287">
        <f>'CARES CRRSA ARP 28-35'!F276</f>
        <v>0</v>
      </c>
      <c r="D9522" s="4" t="s">
        <v>1803</v>
      </c>
      <c r="F9522" s="4"/>
      <c r="G9522" s="1" t="b">
        <f t="shared" ca="1" si="157"/>
        <v>1</v>
      </c>
      <c r="H9522" s="1505" cm="1">
        <f t="array" aca="1" ref="H9522" ca="1">IF(I9522&lt;&gt;"",INDIRECT("'"&amp;I9522&amp;"'!"&amp;J9522),"")</f>
        <v>0</v>
      </c>
      <c r="I9522" s="1510" t="s">
        <v>7556</v>
      </c>
      <c r="J9522" s="1506" t="s">
        <v>7824</v>
      </c>
      <c r="K9522" s="4"/>
    </row>
    <row r="9523" spans="1:11" ht="15">
      <c r="A9523">
        <v>9464</v>
      </c>
      <c r="B9523" s="1287">
        <f>'CARES CRRSA ARP 28-35'!G276</f>
        <v>0</v>
      </c>
      <c r="D9523" s="4" t="s">
        <v>1803</v>
      </c>
      <c r="F9523" s="4"/>
      <c r="G9523" s="1" t="b">
        <f t="shared" ca="1" si="157"/>
        <v>1</v>
      </c>
      <c r="H9523" s="1505" cm="1">
        <f t="array" aca="1" ref="H9523" ca="1">IF(I9523&lt;&gt;"",INDIRECT("'"&amp;I9523&amp;"'!"&amp;J9523),"")</f>
        <v>0</v>
      </c>
      <c r="I9523" s="1510" t="s">
        <v>7556</v>
      </c>
      <c r="J9523" s="1506" t="s">
        <v>7825</v>
      </c>
      <c r="K9523" s="4"/>
    </row>
    <row r="9524" spans="1:11" ht="15">
      <c r="A9524">
        <v>9465</v>
      </c>
      <c r="B9524" s="1287">
        <f>'CARES CRRSA ARP 28-35'!H276</f>
        <v>0</v>
      </c>
      <c r="D9524" s="4" t="s">
        <v>1803</v>
      </c>
      <c r="F9524" s="4"/>
      <c r="G9524" s="1" t="b">
        <f t="shared" ca="1" si="157"/>
        <v>1</v>
      </c>
      <c r="H9524" s="1505" cm="1">
        <f t="array" aca="1" ref="H9524" ca="1">IF(I9524&lt;&gt;"",INDIRECT("'"&amp;I9524&amp;"'!"&amp;J9524),"")</f>
        <v>0</v>
      </c>
      <c r="I9524" s="1510" t="s">
        <v>7556</v>
      </c>
      <c r="J9524" s="1506" t="s">
        <v>7826</v>
      </c>
      <c r="K9524" s="4"/>
    </row>
    <row r="9525" spans="1:11" ht="15">
      <c r="A9525">
        <v>9466</v>
      </c>
      <c r="B9525" s="1287">
        <f>'CARES CRRSA ARP 28-35'!I276</f>
        <v>0</v>
      </c>
      <c r="D9525" s="4" t="s">
        <v>1803</v>
      </c>
      <c r="F9525" s="4"/>
      <c r="G9525" s="1" t="b">
        <f t="shared" ca="1" si="157"/>
        <v>1</v>
      </c>
      <c r="H9525" s="1505" cm="1">
        <f t="array" aca="1" ref="H9525" ca="1">IF(I9525&lt;&gt;"",INDIRECT("'"&amp;I9525&amp;"'!"&amp;J9525),"")</f>
        <v>0</v>
      </c>
      <c r="I9525" s="1510" t="s">
        <v>7556</v>
      </c>
      <c r="J9525" s="1506" t="s">
        <v>7827</v>
      </c>
      <c r="K9525" s="4"/>
    </row>
    <row r="9526" spans="1:11" ht="15">
      <c r="A9526">
        <v>9467</v>
      </c>
      <c r="B9526" s="1287">
        <f>'CARES CRRSA ARP 28-35'!J276</f>
        <v>0</v>
      </c>
      <c r="D9526" s="4" t="s">
        <v>1803</v>
      </c>
      <c r="F9526" s="4"/>
      <c r="G9526" s="1" t="b">
        <f t="shared" ca="1" si="157"/>
        <v>1</v>
      </c>
      <c r="H9526" s="1505" cm="1">
        <f t="array" aca="1" ref="H9526" ca="1">IF(I9526&lt;&gt;"",INDIRECT("'"&amp;I9526&amp;"'!"&amp;J9526),"")</f>
        <v>0</v>
      </c>
      <c r="I9526" s="1510" t="s">
        <v>7556</v>
      </c>
      <c r="J9526" s="1506" t="s">
        <v>7828</v>
      </c>
      <c r="K9526" s="4"/>
    </row>
    <row r="9527" spans="1:11" ht="15">
      <c r="A9527">
        <v>9468</v>
      </c>
      <c r="B9527" s="1287">
        <f>'CARES CRRSA ARP 28-35'!L276</f>
        <v>0</v>
      </c>
      <c r="D9527" s="4" t="s">
        <v>1803</v>
      </c>
      <c r="F9527" s="4"/>
      <c r="G9527" s="1" t="b">
        <f t="shared" ca="1" si="157"/>
        <v>1</v>
      </c>
      <c r="H9527" s="1505" cm="1">
        <f t="array" aca="1" ref="H9527" ca="1">IF(I9527&lt;&gt;"",INDIRECT("'"&amp;I9527&amp;"'!"&amp;J9527),"")</f>
        <v>0</v>
      </c>
      <c r="I9527" s="1510" t="s">
        <v>7556</v>
      </c>
      <c r="J9527" s="1506" t="s">
        <v>7829</v>
      </c>
      <c r="K9527" s="4"/>
    </row>
    <row r="9528" spans="1:11" ht="15">
      <c r="A9528">
        <v>9469</v>
      </c>
      <c r="B9528" s="1287">
        <f>'CARES CRRSA ARP 28-35'!F279</f>
        <v>0</v>
      </c>
      <c r="D9528" s="4" t="s">
        <v>1803</v>
      </c>
      <c r="F9528" s="4"/>
      <c r="G9528" s="1" t="b">
        <f t="shared" ca="1" si="157"/>
        <v>1</v>
      </c>
      <c r="H9528" s="1505" cm="1">
        <f t="array" aca="1" ref="H9528" ca="1">IF(I9528&lt;&gt;"",INDIRECT("'"&amp;I9528&amp;"'!"&amp;J9528),"")</f>
        <v>0</v>
      </c>
      <c r="I9528" s="1510" t="s">
        <v>7556</v>
      </c>
      <c r="J9528" s="1506" t="s">
        <v>7830</v>
      </c>
      <c r="K9528" s="4"/>
    </row>
    <row r="9529" spans="1:11" ht="15">
      <c r="A9529">
        <v>9470</v>
      </c>
      <c r="B9529" s="1287">
        <f>'CARES CRRSA ARP 28-35'!G279</f>
        <v>0</v>
      </c>
      <c r="D9529" s="4" t="s">
        <v>1803</v>
      </c>
      <c r="F9529" s="4"/>
      <c r="G9529" s="1" t="b">
        <f t="shared" ca="1" si="157"/>
        <v>1</v>
      </c>
      <c r="H9529" s="1505" cm="1">
        <f t="array" aca="1" ref="H9529" ca="1">IF(I9529&lt;&gt;"",INDIRECT("'"&amp;I9529&amp;"'!"&amp;J9529),"")</f>
        <v>0</v>
      </c>
      <c r="I9529" s="1510" t="s">
        <v>7556</v>
      </c>
      <c r="J9529" s="1506" t="s">
        <v>7831</v>
      </c>
      <c r="K9529" s="4"/>
    </row>
    <row r="9530" spans="1:11" ht="15">
      <c r="A9530">
        <v>9471</v>
      </c>
      <c r="B9530" s="1287">
        <f>'CARES CRRSA ARP 28-35'!H279</f>
        <v>0</v>
      </c>
      <c r="D9530" s="4" t="s">
        <v>1803</v>
      </c>
      <c r="F9530" s="4"/>
      <c r="G9530" s="1" t="b">
        <f t="shared" ca="1" si="157"/>
        <v>1</v>
      </c>
      <c r="H9530" s="1505" cm="1">
        <f t="array" aca="1" ref="H9530" ca="1">IF(I9530&lt;&gt;"",INDIRECT("'"&amp;I9530&amp;"'!"&amp;J9530),"")</f>
        <v>0</v>
      </c>
      <c r="I9530" s="1510" t="s">
        <v>7556</v>
      </c>
      <c r="J9530" s="1506" t="s">
        <v>7832</v>
      </c>
      <c r="K9530" s="4"/>
    </row>
    <row r="9531" spans="1:11" ht="15">
      <c r="A9531">
        <v>9472</v>
      </c>
      <c r="B9531" s="1287">
        <f>'CARES CRRSA ARP 28-35'!J279</f>
        <v>0</v>
      </c>
      <c r="D9531" s="4" t="s">
        <v>1803</v>
      </c>
      <c r="F9531" s="4"/>
      <c r="G9531" s="1" t="b">
        <f t="shared" ca="1" si="157"/>
        <v>1</v>
      </c>
      <c r="H9531" s="1505" cm="1">
        <f t="array" aca="1" ref="H9531" ca="1">IF(I9531&lt;&gt;"",INDIRECT("'"&amp;I9531&amp;"'!"&amp;J9531),"")</f>
        <v>0</v>
      </c>
      <c r="I9531" s="1510" t="s">
        <v>7556</v>
      </c>
      <c r="J9531" s="1506" t="s">
        <v>7833</v>
      </c>
      <c r="K9531" s="4"/>
    </row>
    <row r="9532" spans="1:11" ht="15">
      <c r="A9532">
        <v>9473</v>
      </c>
      <c r="B9532" s="1287">
        <f>'CARES CRRSA ARP 28-35'!L279</f>
        <v>0</v>
      </c>
      <c r="D9532" s="4" t="s">
        <v>1803</v>
      </c>
      <c r="F9532" s="4"/>
      <c r="G9532" s="1" t="b">
        <f t="shared" ca="1" si="157"/>
        <v>1</v>
      </c>
      <c r="H9532" s="1505" cm="1">
        <f t="array" aca="1" ref="H9532" ca="1">IF(I9532&lt;&gt;"",INDIRECT("'"&amp;I9532&amp;"'!"&amp;J9532),"")</f>
        <v>0</v>
      </c>
      <c r="I9532" s="1510" t="s">
        <v>7556</v>
      </c>
      <c r="J9532" s="1506" t="s">
        <v>7834</v>
      </c>
      <c r="K9532" s="4"/>
    </row>
    <row r="9533" spans="1:11" ht="15">
      <c r="A9533">
        <v>9474</v>
      </c>
      <c r="B9533" s="1287">
        <f>'CARES CRRSA ARP 28-35'!F280</f>
        <v>0</v>
      </c>
      <c r="D9533" s="4" t="s">
        <v>1803</v>
      </c>
      <c r="F9533" s="4"/>
      <c r="G9533" s="1" t="b">
        <f t="shared" ca="1" si="157"/>
        <v>1</v>
      </c>
      <c r="H9533" s="1505" cm="1">
        <f t="array" aca="1" ref="H9533" ca="1">IF(I9533&lt;&gt;"",INDIRECT("'"&amp;I9533&amp;"'!"&amp;J9533),"")</f>
        <v>0</v>
      </c>
      <c r="I9533" s="1510" t="s">
        <v>7556</v>
      </c>
      <c r="J9533" s="1506" t="s">
        <v>7835</v>
      </c>
      <c r="K9533" s="4"/>
    </row>
    <row r="9534" spans="1:11" ht="15">
      <c r="A9534">
        <v>9475</v>
      </c>
      <c r="B9534" s="1287">
        <f>'CARES CRRSA ARP 28-35'!G280</f>
        <v>0</v>
      </c>
      <c r="D9534" s="4" t="s">
        <v>1803</v>
      </c>
      <c r="F9534" s="4"/>
      <c r="G9534" s="1" t="b">
        <f t="shared" ca="1" si="157"/>
        <v>1</v>
      </c>
      <c r="H9534" s="1505" cm="1">
        <f t="array" aca="1" ref="H9534" ca="1">IF(I9534&lt;&gt;"",INDIRECT("'"&amp;I9534&amp;"'!"&amp;J9534),"")</f>
        <v>0</v>
      </c>
      <c r="I9534" s="1510" t="s">
        <v>7556</v>
      </c>
      <c r="J9534" s="1506" t="s">
        <v>7836</v>
      </c>
      <c r="K9534" s="4"/>
    </row>
    <row r="9535" spans="1:11" ht="15">
      <c r="A9535">
        <v>9476</v>
      </c>
      <c r="B9535" s="1287">
        <f>'CARES CRRSA ARP 28-35'!H280</f>
        <v>0</v>
      </c>
      <c r="D9535" s="4" t="s">
        <v>1803</v>
      </c>
      <c r="F9535" s="4"/>
      <c r="G9535" s="1" t="b">
        <f t="shared" ca="1" si="157"/>
        <v>1</v>
      </c>
      <c r="H9535" s="1505" cm="1">
        <f t="array" aca="1" ref="H9535" ca="1">IF(I9535&lt;&gt;"",INDIRECT("'"&amp;I9535&amp;"'!"&amp;J9535),"")</f>
        <v>0</v>
      </c>
      <c r="I9535" s="1510" t="s">
        <v>7556</v>
      </c>
      <c r="J9535" s="1506" t="s">
        <v>7837</v>
      </c>
      <c r="K9535" s="4"/>
    </row>
    <row r="9536" spans="1:11" ht="15">
      <c r="A9536">
        <v>9477</v>
      </c>
      <c r="B9536" s="1287">
        <f>'CARES CRRSA ARP 28-35'!J280</f>
        <v>0</v>
      </c>
      <c r="D9536" s="4" t="s">
        <v>1803</v>
      </c>
      <c r="F9536" s="4"/>
      <c r="G9536" s="1" t="b">
        <f t="shared" ca="1" si="157"/>
        <v>1</v>
      </c>
      <c r="H9536" s="1505" cm="1">
        <f t="array" aca="1" ref="H9536" ca="1">IF(I9536&lt;&gt;"",INDIRECT("'"&amp;I9536&amp;"'!"&amp;J9536),"")</f>
        <v>0</v>
      </c>
      <c r="I9536" s="1510" t="s">
        <v>7556</v>
      </c>
      <c r="J9536" s="1506" t="s">
        <v>7838</v>
      </c>
      <c r="K9536" s="4"/>
    </row>
    <row r="9537" spans="1:11" ht="15">
      <c r="A9537">
        <v>9478</v>
      </c>
      <c r="B9537" s="1287">
        <f>'CARES CRRSA ARP 28-35'!L280</f>
        <v>0</v>
      </c>
      <c r="D9537" s="4" t="s">
        <v>1803</v>
      </c>
      <c r="F9537" s="4"/>
      <c r="G9537" s="1" t="b">
        <f t="shared" ca="1" si="157"/>
        <v>1</v>
      </c>
      <c r="H9537" s="1505" cm="1">
        <f t="array" aca="1" ref="H9537" ca="1">IF(I9537&lt;&gt;"",INDIRECT("'"&amp;I9537&amp;"'!"&amp;J9537),"")</f>
        <v>0</v>
      </c>
      <c r="I9537" s="1510" t="s">
        <v>7556</v>
      </c>
      <c r="J9537" s="1506" t="s">
        <v>7839</v>
      </c>
      <c r="K9537" s="4"/>
    </row>
    <row r="9538" spans="1:11" ht="15">
      <c r="A9538">
        <v>9479</v>
      </c>
      <c r="B9538" s="1287">
        <f>'CARES CRRSA ARP 28-35'!F281</f>
        <v>0</v>
      </c>
      <c r="D9538" s="4" t="s">
        <v>1803</v>
      </c>
      <c r="F9538" s="4"/>
      <c r="G9538" s="1" t="b">
        <f t="shared" ca="1" si="157"/>
        <v>1</v>
      </c>
      <c r="H9538" s="1505" cm="1">
        <f t="array" aca="1" ref="H9538" ca="1">IF(I9538&lt;&gt;"",INDIRECT("'"&amp;I9538&amp;"'!"&amp;J9538),"")</f>
        <v>0</v>
      </c>
      <c r="I9538" s="1510" t="s">
        <v>7556</v>
      </c>
      <c r="J9538" s="1506" t="s">
        <v>7840</v>
      </c>
      <c r="K9538" s="4"/>
    </row>
    <row r="9539" spans="1:11" ht="15">
      <c r="A9539">
        <v>9480</v>
      </c>
      <c r="B9539" s="1287">
        <f>'CARES CRRSA ARP 28-35'!G281</f>
        <v>0</v>
      </c>
      <c r="D9539" s="4" t="s">
        <v>1803</v>
      </c>
      <c r="F9539" s="4"/>
      <c r="G9539" s="1" t="b">
        <f t="shared" ca="1" si="157"/>
        <v>1</v>
      </c>
      <c r="H9539" s="1505" cm="1">
        <f t="array" aca="1" ref="H9539" ca="1">IF(I9539&lt;&gt;"",INDIRECT("'"&amp;I9539&amp;"'!"&amp;J9539),"")</f>
        <v>0</v>
      </c>
      <c r="I9539" s="1510" t="s">
        <v>7556</v>
      </c>
      <c r="J9539" s="1506" t="s">
        <v>7841</v>
      </c>
      <c r="K9539" s="4"/>
    </row>
    <row r="9540" spans="1:11" ht="15">
      <c r="A9540">
        <v>9481</v>
      </c>
      <c r="B9540" s="1287">
        <f>'CARES CRRSA ARP 28-35'!H281</f>
        <v>0</v>
      </c>
      <c r="D9540" s="4" t="s">
        <v>1803</v>
      </c>
      <c r="F9540" s="4"/>
      <c r="G9540" s="1" t="b">
        <f t="shared" ca="1" si="157"/>
        <v>1</v>
      </c>
      <c r="H9540" s="1505" cm="1">
        <f t="array" aca="1" ref="H9540" ca="1">IF(I9540&lt;&gt;"",INDIRECT("'"&amp;I9540&amp;"'!"&amp;J9540),"")</f>
        <v>0</v>
      </c>
      <c r="I9540" s="1510" t="s">
        <v>7556</v>
      </c>
      <c r="J9540" s="1506" t="s">
        <v>7842</v>
      </c>
      <c r="K9540" s="4"/>
    </row>
    <row r="9541" spans="1:11" ht="15">
      <c r="A9541">
        <v>9482</v>
      </c>
      <c r="B9541" s="1287">
        <f>'CARES CRRSA ARP 28-35'!J281</f>
        <v>0</v>
      </c>
      <c r="D9541" s="4" t="s">
        <v>1803</v>
      </c>
      <c r="F9541" s="4"/>
      <c r="G9541" s="1" t="b">
        <f t="shared" ca="1" si="157"/>
        <v>1</v>
      </c>
      <c r="H9541" s="1505" cm="1">
        <f t="array" aca="1" ref="H9541" ca="1">IF(I9541&lt;&gt;"",INDIRECT("'"&amp;I9541&amp;"'!"&amp;J9541),"")</f>
        <v>0</v>
      </c>
      <c r="I9541" s="1510" t="s">
        <v>7556</v>
      </c>
      <c r="J9541" s="1506" t="s">
        <v>7843</v>
      </c>
      <c r="K9541" s="4"/>
    </row>
    <row r="9542" spans="1:11" ht="15">
      <c r="A9542">
        <v>9483</v>
      </c>
      <c r="B9542" s="1287">
        <f>'CARES CRRSA ARP 28-35'!L281</f>
        <v>0</v>
      </c>
      <c r="D9542" s="4" t="s">
        <v>1803</v>
      </c>
      <c r="F9542" s="4"/>
      <c r="G9542" s="1" t="b">
        <f t="shared" ca="1" si="157"/>
        <v>1</v>
      </c>
      <c r="H9542" s="1505" cm="1">
        <f t="array" aca="1" ref="H9542" ca="1">IF(I9542&lt;&gt;"",INDIRECT("'"&amp;I9542&amp;"'!"&amp;J9542),"")</f>
        <v>0</v>
      </c>
      <c r="I9542" s="1510" t="s">
        <v>7556</v>
      </c>
      <c r="J9542" s="1506" t="s">
        <v>7844</v>
      </c>
      <c r="K9542" s="4"/>
    </row>
    <row r="9543" spans="1:11" ht="15">
      <c r="A9543">
        <v>9484</v>
      </c>
      <c r="B9543" s="1287">
        <f>'CARES CRRSA ARP 28-35'!C17</f>
        <v>0</v>
      </c>
      <c r="D9543" s="4" t="s">
        <v>1803</v>
      </c>
      <c r="F9543" s="4"/>
      <c r="G9543" s="1" t="b">
        <f t="shared" ca="1" si="157"/>
        <v>1</v>
      </c>
      <c r="H9543" s="1505" cm="1">
        <f t="array" aca="1" ref="H9543" ca="1">IF(I9543&lt;&gt;"",INDIRECT("'"&amp;I9543&amp;"'!"&amp;J9543),"")</f>
        <v>0</v>
      </c>
      <c r="I9543" s="1510" t="s">
        <v>7556</v>
      </c>
      <c r="J9543" s="1506" t="s">
        <v>5566</v>
      </c>
      <c r="K9543" s="4"/>
    </row>
    <row r="9544" spans="1:11" ht="15">
      <c r="A9544">
        <v>9485</v>
      </c>
      <c r="B9544" s="1287">
        <f>'CARES CRRSA ARP 28-35'!D17</f>
        <v>0</v>
      </c>
      <c r="D9544" s="4" t="s">
        <v>1803</v>
      </c>
      <c r="F9544" s="4"/>
      <c r="G9544" s="1" t="b">
        <f t="shared" ca="1" si="157"/>
        <v>1</v>
      </c>
      <c r="H9544" s="1505" cm="1">
        <f t="array" aca="1" ref="H9544" ca="1">IF(I9544&lt;&gt;"",INDIRECT("'"&amp;I9544&amp;"'!"&amp;J9544),"")</f>
        <v>0</v>
      </c>
      <c r="I9544" s="1510" t="s">
        <v>7556</v>
      </c>
      <c r="J9544" s="1506" t="s">
        <v>5570</v>
      </c>
      <c r="K9544" s="4"/>
    </row>
    <row r="9545" spans="1:11" ht="15">
      <c r="A9545">
        <v>9486</v>
      </c>
      <c r="B9545" s="1287">
        <f>'CARES CRRSA ARP 28-35'!F17</f>
        <v>0</v>
      </c>
      <c r="D9545" s="4" t="s">
        <v>1803</v>
      </c>
      <c r="F9545" s="4"/>
      <c r="G9545" s="1" t="b">
        <f t="shared" ca="1" si="157"/>
        <v>1</v>
      </c>
      <c r="H9545" s="1505" cm="1">
        <f t="array" aca="1" ref="H9545" ca="1">IF(I9545&lt;&gt;"",INDIRECT("'"&amp;I9545&amp;"'!"&amp;J9545),"")</f>
        <v>0</v>
      </c>
      <c r="I9545" s="1510" t="s">
        <v>7556</v>
      </c>
      <c r="J9545" s="1506" t="s">
        <v>5578</v>
      </c>
      <c r="K9545" s="4"/>
    </row>
    <row r="9546" spans="1:11" ht="15">
      <c r="A9546">
        <v>9487</v>
      </c>
      <c r="B9546" s="1287">
        <f>'CARES CRRSA ARP 28-35'!G17</f>
        <v>0</v>
      </c>
      <c r="D9546" s="4" t="s">
        <v>1803</v>
      </c>
      <c r="F9546" s="4"/>
      <c r="G9546" s="1" t="b">
        <f t="shared" ca="1" si="157"/>
        <v>1</v>
      </c>
      <c r="H9546" s="1505" cm="1">
        <f t="array" aca="1" ref="H9546" ca="1">IF(I9546&lt;&gt;"",INDIRECT("'"&amp;I9546&amp;"'!"&amp;J9546),"")</f>
        <v>0</v>
      </c>
      <c r="I9546" s="1510" t="s">
        <v>7556</v>
      </c>
      <c r="J9546" s="1506" t="s">
        <v>5639</v>
      </c>
      <c r="K9546" s="4"/>
    </row>
    <row r="9547" spans="1:11" ht="15">
      <c r="A9547">
        <v>9488</v>
      </c>
      <c r="B9547" s="1287">
        <f>'CARES CRRSA ARP 28-35'!H17</f>
        <v>0</v>
      </c>
      <c r="D9547" s="4" t="s">
        <v>1803</v>
      </c>
      <c r="F9547" s="4"/>
      <c r="G9547" s="1" t="b">
        <f t="shared" ca="1" si="157"/>
        <v>1</v>
      </c>
      <c r="H9547" s="1505" cm="1">
        <f t="array" aca="1" ref="H9547" ca="1">IF(I9547&lt;&gt;"",INDIRECT("'"&amp;I9547&amp;"'!"&amp;J9547),"")</f>
        <v>0</v>
      </c>
      <c r="I9547" s="1510" t="s">
        <v>7556</v>
      </c>
      <c r="J9547" s="1506" t="s">
        <v>5645</v>
      </c>
      <c r="K9547" s="4"/>
    </row>
    <row r="9548" spans="1:11" ht="15">
      <c r="A9548">
        <v>9489</v>
      </c>
      <c r="B9548" s="1287">
        <f>'CARES CRRSA ARP 28-35'!K17</f>
        <v>0</v>
      </c>
      <c r="D9548" s="4" t="s">
        <v>1803</v>
      </c>
      <c r="F9548" s="4"/>
      <c r="G9548" s="1" t="b">
        <f t="shared" ca="1" si="157"/>
        <v>1</v>
      </c>
      <c r="H9548" s="1505" cm="1">
        <f t="array" aca="1" ref="H9548" ca="1">IF(I9548&lt;&gt;"",INDIRECT("'"&amp;I9548&amp;"'!"&amp;J9548),"")</f>
        <v>0</v>
      </c>
      <c r="I9548" s="1510" t="s">
        <v>7556</v>
      </c>
      <c r="J9548" s="1506" t="s">
        <v>5823</v>
      </c>
      <c r="K9548" s="4"/>
    </row>
    <row r="9549" spans="1:11" ht="15">
      <c r="A9549">
        <v>9490</v>
      </c>
      <c r="B9549" s="1287">
        <f>'CARES CRRSA ARP 28-35'!L17</f>
        <v>0</v>
      </c>
      <c r="D9549" s="4" t="s">
        <v>1803</v>
      </c>
      <c r="F9549" s="4"/>
      <c r="G9549" s="1" t="b">
        <f t="shared" ca="1" si="157"/>
        <v>1</v>
      </c>
      <c r="H9549" s="1505" cm="1">
        <f t="array" aca="1" ref="H9549" ca="1">IF(I9549&lt;&gt;"",INDIRECT("'"&amp;I9549&amp;"'!"&amp;J9549),"")</f>
        <v>0</v>
      </c>
      <c r="I9549" s="1510" t="s">
        <v>7556</v>
      </c>
      <c r="J9549" s="1506" t="s">
        <v>7845</v>
      </c>
      <c r="K9549" s="4"/>
    </row>
    <row r="9550" spans="1:11" ht="15">
      <c r="A9550">
        <v>9491</v>
      </c>
      <c r="B9550" s="1287">
        <f>'CARES CRRSA ARP 28-35'!C18</f>
        <v>0</v>
      </c>
      <c r="D9550" s="4" t="s">
        <v>1803</v>
      </c>
      <c r="F9550" s="4"/>
      <c r="G9550" s="1" t="b">
        <f t="shared" ca="1" si="157"/>
        <v>1</v>
      </c>
      <c r="H9550" s="1505" cm="1">
        <f t="array" aca="1" ref="H9550" ca="1">IF(I9550&lt;&gt;"",INDIRECT("'"&amp;I9550&amp;"'!"&amp;J9550),"")</f>
        <v>0</v>
      </c>
      <c r="I9550" s="1510" t="s">
        <v>7556</v>
      </c>
      <c r="J9550" s="1506" t="s">
        <v>5000</v>
      </c>
      <c r="K9550" s="4"/>
    </row>
    <row r="9551" spans="1:11" ht="15">
      <c r="A9551">
        <v>9492</v>
      </c>
      <c r="B9551" s="1287">
        <f>'CARES CRRSA ARP 28-35'!D18</f>
        <v>0</v>
      </c>
      <c r="D9551" s="4" t="s">
        <v>1803</v>
      </c>
      <c r="F9551" s="4"/>
      <c r="G9551" s="1" t="b">
        <f t="shared" ca="1" si="157"/>
        <v>1</v>
      </c>
      <c r="H9551" s="1505" cm="1">
        <f t="array" aca="1" ref="H9551" ca="1">IF(I9551&lt;&gt;"",INDIRECT("'"&amp;I9551&amp;"'!"&amp;J9551),"")</f>
        <v>0</v>
      </c>
      <c r="I9551" s="1510" t="s">
        <v>7556</v>
      </c>
      <c r="J9551" s="1506" t="s">
        <v>5036</v>
      </c>
      <c r="K9551" s="4"/>
    </row>
    <row r="9552" spans="1:11" ht="15">
      <c r="A9552">
        <v>9493</v>
      </c>
      <c r="B9552" s="1287">
        <f>'CARES CRRSA ARP 28-35'!F18</f>
        <v>0</v>
      </c>
      <c r="D9552" s="4" t="s">
        <v>1803</v>
      </c>
      <c r="F9552" s="4"/>
      <c r="G9552" s="1" t="b">
        <f t="shared" ca="1" si="157"/>
        <v>1</v>
      </c>
      <c r="H9552" s="1505" cm="1">
        <f t="array" aca="1" ref="H9552" ca="1">IF(I9552&lt;&gt;"",INDIRECT("'"&amp;I9552&amp;"'!"&amp;J9552),"")</f>
        <v>0</v>
      </c>
      <c r="I9552" s="1510" t="s">
        <v>7556</v>
      </c>
      <c r="J9552" s="1506" t="s">
        <v>5108</v>
      </c>
      <c r="K9552" s="4"/>
    </row>
    <row r="9553" spans="1:11" ht="15">
      <c r="A9553">
        <v>9494</v>
      </c>
      <c r="B9553" s="1287">
        <f>'CARES CRRSA ARP 28-35'!G18</f>
        <v>0</v>
      </c>
      <c r="D9553" s="4" t="s">
        <v>1803</v>
      </c>
      <c r="F9553" s="4"/>
      <c r="G9553" s="1" t="b">
        <f t="shared" ca="1" si="157"/>
        <v>1</v>
      </c>
      <c r="H9553" s="1505" cm="1">
        <f t="array" aca="1" ref="H9553" ca="1">IF(I9553&lt;&gt;"",INDIRECT("'"&amp;I9553&amp;"'!"&amp;J9553),"")</f>
        <v>0</v>
      </c>
      <c r="I9553" s="1510" t="s">
        <v>7556</v>
      </c>
      <c r="J9553" s="1506" t="s">
        <v>5144</v>
      </c>
      <c r="K9553" s="4"/>
    </row>
    <row r="9554" spans="1:11" ht="15">
      <c r="A9554">
        <v>9495</v>
      </c>
      <c r="B9554" s="1287">
        <f>'CARES CRRSA ARP 28-35'!H18</f>
        <v>0</v>
      </c>
      <c r="D9554" s="4" t="s">
        <v>1803</v>
      </c>
      <c r="F9554" s="4"/>
      <c r="G9554" s="1" t="b">
        <f t="shared" ca="1" si="157"/>
        <v>1</v>
      </c>
      <c r="H9554" s="1505" cm="1">
        <f t="array" aca="1" ref="H9554" ca="1">IF(I9554&lt;&gt;"",INDIRECT("'"&amp;I9554&amp;"'!"&amp;J9554),"")</f>
        <v>0</v>
      </c>
      <c r="I9554" s="1510" t="s">
        <v>7556</v>
      </c>
      <c r="J9554" s="1506" t="s">
        <v>5180</v>
      </c>
      <c r="K9554" s="4"/>
    </row>
    <row r="9555" spans="1:11" ht="15">
      <c r="A9555">
        <v>9496</v>
      </c>
      <c r="B9555" s="1287">
        <f>'CARES CRRSA ARP 28-35'!K18</f>
        <v>0</v>
      </c>
      <c r="D9555" s="4" t="s">
        <v>1803</v>
      </c>
      <c r="F9555" s="4"/>
      <c r="G9555" s="1" t="b">
        <f t="shared" ca="1" si="157"/>
        <v>1</v>
      </c>
      <c r="H9555" s="1505" cm="1">
        <f t="array" aca="1" ref="H9555" ca="1">IF(I9555&lt;&gt;"",INDIRECT("'"&amp;I9555&amp;"'!"&amp;J9555),"")</f>
        <v>0</v>
      </c>
      <c r="I9555" s="1510" t="s">
        <v>7556</v>
      </c>
      <c r="J9555" s="1506" t="s">
        <v>5222</v>
      </c>
      <c r="K9555" s="4"/>
    </row>
    <row r="9556" spans="1:11" ht="15">
      <c r="A9556">
        <v>9497</v>
      </c>
      <c r="B9556" s="1287">
        <f>'CARES CRRSA ARP 28-35'!L18</f>
        <v>0</v>
      </c>
      <c r="D9556" s="4" t="s">
        <v>1803</v>
      </c>
      <c r="F9556" s="4"/>
      <c r="G9556" s="1" t="b">
        <f t="shared" ca="1" si="157"/>
        <v>1</v>
      </c>
      <c r="H9556" s="1505" cm="1">
        <f t="array" aca="1" ref="H9556" ca="1">IF(I9556&lt;&gt;"",INDIRECT("'"&amp;I9556&amp;"'!"&amp;J9556),"")</f>
        <v>0</v>
      </c>
      <c r="I9556" s="1510" t="s">
        <v>7556</v>
      </c>
      <c r="J9556" s="1506" t="s">
        <v>7846</v>
      </c>
      <c r="K9556" s="4"/>
    </row>
    <row r="9557" spans="1:11" ht="15">
      <c r="A9557">
        <v>9498</v>
      </c>
      <c r="B9557" s="1287">
        <f>'CARES CRRSA ARP 28-35'!C19</f>
        <v>0</v>
      </c>
      <c r="D9557" s="4" t="s">
        <v>1803</v>
      </c>
      <c r="F9557" s="4"/>
      <c r="G9557" s="1" t="b">
        <f t="shared" ca="1" si="157"/>
        <v>1</v>
      </c>
      <c r="H9557" s="1505" cm="1">
        <f t="array" aca="1" ref="H9557" ca="1">IF(I9557&lt;&gt;"",INDIRECT("'"&amp;I9557&amp;"'!"&amp;J9557),"")</f>
        <v>0</v>
      </c>
      <c r="I9557" s="1510" t="s">
        <v>7556</v>
      </c>
      <c r="J9557" s="1506" t="s">
        <v>5551</v>
      </c>
      <c r="K9557" s="4"/>
    </row>
    <row r="9558" spans="1:11" ht="15">
      <c r="A9558">
        <v>9499</v>
      </c>
      <c r="B9558" s="1287">
        <f>'CARES CRRSA ARP 28-35'!D19</f>
        <v>0</v>
      </c>
      <c r="D9558" s="4" t="s">
        <v>1803</v>
      </c>
      <c r="F9558" s="4"/>
      <c r="G9558" s="1" t="b">
        <f t="shared" ca="1" si="157"/>
        <v>1</v>
      </c>
      <c r="H9558" s="1505" cm="1">
        <f t="array" aca="1" ref="H9558" ca="1">IF(I9558&lt;&gt;"",INDIRECT("'"&amp;I9558&amp;"'!"&amp;J9558),"")</f>
        <v>0</v>
      </c>
      <c r="I9558" s="1510" t="s">
        <v>7556</v>
      </c>
      <c r="J9558" s="1506" t="s">
        <v>5545</v>
      </c>
      <c r="K9558" s="4"/>
    </row>
    <row r="9559" spans="1:11" ht="15">
      <c r="A9559">
        <v>9500</v>
      </c>
      <c r="B9559" s="1287">
        <f>'CARES CRRSA ARP 28-35'!F19</f>
        <v>0</v>
      </c>
      <c r="D9559" s="4" t="s">
        <v>1803</v>
      </c>
      <c r="F9559" s="4"/>
      <c r="G9559" s="1" t="b">
        <f t="shared" ca="1" si="157"/>
        <v>1</v>
      </c>
      <c r="H9559" s="1505" cm="1">
        <f t="array" aca="1" ref="H9559" ca="1">IF(I9559&lt;&gt;"",INDIRECT("'"&amp;I9559&amp;"'!"&amp;J9559),"")</f>
        <v>0</v>
      </c>
      <c r="I9559" s="1510" t="s">
        <v>7556</v>
      </c>
      <c r="J9559" s="1506" t="s">
        <v>5557</v>
      </c>
      <c r="K9559" s="4"/>
    </row>
    <row r="9560" spans="1:11" ht="15">
      <c r="A9560">
        <v>9501</v>
      </c>
      <c r="B9560" s="1287">
        <f>'CARES CRRSA ARP 28-35'!G19</f>
        <v>0</v>
      </c>
      <c r="D9560" s="4" t="s">
        <v>1803</v>
      </c>
      <c r="F9560" s="4"/>
      <c r="G9560" s="1" t="b">
        <f t="shared" ca="1" si="157"/>
        <v>1</v>
      </c>
      <c r="H9560" s="1505" cm="1">
        <f t="array" aca="1" ref="H9560" ca="1">IF(I9560&lt;&gt;"",INDIRECT("'"&amp;I9560&amp;"'!"&amp;J9560),"")</f>
        <v>0</v>
      </c>
      <c r="I9560" s="1510" t="s">
        <v>7556</v>
      </c>
      <c r="J9560" s="1506" t="s">
        <v>5792</v>
      </c>
      <c r="K9560" s="4"/>
    </row>
    <row r="9561" spans="1:11" ht="15">
      <c r="A9561">
        <v>9502</v>
      </c>
      <c r="B9561" s="1287">
        <f>'CARES CRRSA ARP 28-35'!H19</f>
        <v>0</v>
      </c>
      <c r="D9561" s="4" t="s">
        <v>1803</v>
      </c>
      <c r="F9561" s="4"/>
      <c r="G9561" s="1" t="b">
        <f t="shared" ca="1" si="157"/>
        <v>1</v>
      </c>
      <c r="H9561" s="1505" cm="1">
        <f t="array" aca="1" ref="H9561" ca="1">IF(I9561&lt;&gt;"",INDIRECT("'"&amp;I9561&amp;"'!"&amp;J9561),"")</f>
        <v>0</v>
      </c>
      <c r="I9561" s="1510" t="s">
        <v>7556</v>
      </c>
      <c r="J9561" s="1506" t="s">
        <v>5793</v>
      </c>
      <c r="K9561" s="4"/>
    </row>
    <row r="9562" spans="1:11" ht="15">
      <c r="A9562">
        <v>9503</v>
      </c>
      <c r="B9562" s="1287">
        <f>'CARES CRRSA ARP 28-35'!K19</f>
        <v>0</v>
      </c>
      <c r="D9562" s="4" t="s">
        <v>1803</v>
      </c>
      <c r="F9562" s="4"/>
      <c r="G9562" s="1" t="b">
        <f t="shared" ca="1" si="157"/>
        <v>1</v>
      </c>
      <c r="H9562" s="1505" cm="1">
        <f t="array" aca="1" ref="H9562" ca="1">IF(I9562&lt;&gt;"",INDIRECT("'"&amp;I9562&amp;"'!"&amp;J9562),"")</f>
        <v>0</v>
      </c>
      <c r="I9562" s="1510" t="s">
        <v>7556</v>
      </c>
      <c r="J9562" s="1506" t="s">
        <v>5794</v>
      </c>
      <c r="K9562" s="4"/>
    </row>
    <row r="9563" spans="1:11" ht="15">
      <c r="A9563">
        <v>9504</v>
      </c>
      <c r="B9563" s="1287">
        <f>'CARES CRRSA ARP 28-35'!L19</f>
        <v>0</v>
      </c>
      <c r="D9563" s="4" t="s">
        <v>1803</v>
      </c>
      <c r="F9563" s="4"/>
      <c r="G9563" s="1" t="b">
        <f t="shared" ca="1" si="157"/>
        <v>1</v>
      </c>
      <c r="H9563" s="1505" cm="1">
        <f t="array" aca="1" ref="H9563" ca="1">IF(I9563&lt;&gt;"",INDIRECT("'"&amp;I9563&amp;"'!"&amp;J9563),"")</f>
        <v>0</v>
      </c>
      <c r="I9563" s="1510" t="s">
        <v>7556</v>
      </c>
      <c r="J9563" s="1506" t="s">
        <v>7847</v>
      </c>
      <c r="K9563" s="4"/>
    </row>
    <row r="9564" spans="1:11" ht="15">
      <c r="A9564">
        <v>9505</v>
      </c>
      <c r="B9564" s="1287">
        <f>'CARES CRRSA ARP 28-35'!C28</f>
        <v>0</v>
      </c>
      <c r="D9564" s="4" t="s">
        <v>1803</v>
      </c>
      <c r="F9564" s="4"/>
      <c r="G9564" s="1" t="b">
        <f t="shared" ca="1" si="157"/>
        <v>1</v>
      </c>
      <c r="H9564" s="1505" cm="1">
        <f t="array" aca="1" ref="H9564" ca="1">IF(I9564&lt;&gt;"",INDIRECT("'"&amp;I9564&amp;"'!"&amp;J9564),"")</f>
        <v>0</v>
      </c>
      <c r="I9564" s="1510" t="s">
        <v>7556</v>
      </c>
      <c r="J9564" s="1506" t="s">
        <v>5661</v>
      </c>
      <c r="K9564" s="4"/>
    </row>
    <row r="9565" spans="1:11" ht="15">
      <c r="A9565">
        <v>9506</v>
      </c>
      <c r="B9565" s="1287">
        <f>'CARES CRRSA ARP 28-35'!D28</f>
        <v>0</v>
      </c>
      <c r="D9565" s="4" t="s">
        <v>1803</v>
      </c>
      <c r="F9565" s="4"/>
      <c r="G9565" s="1" t="b">
        <f t="shared" ca="1" si="157"/>
        <v>1</v>
      </c>
      <c r="H9565" s="1505" cm="1">
        <f t="array" aca="1" ref="H9565" ca="1">IF(I9565&lt;&gt;"",INDIRECT("'"&amp;I9565&amp;"'!"&amp;J9565),"")</f>
        <v>0</v>
      </c>
      <c r="I9565" s="1510" t="s">
        <v>7556</v>
      </c>
      <c r="J9565" s="1506" t="s">
        <v>5662</v>
      </c>
      <c r="K9565" s="4"/>
    </row>
    <row r="9566" spans="1:11" ht="15">
      <c r="A9566">
        <v>9507</v>
      </c>
      <c r="B9566" s="1287">
        <f>'CARES CRRSA ARP 28-35'!F28</f>
        <v>0</v>
      </c>
      <c r="D9566" s="4" t="s">
        <v>1803</v>
      </c>
      <c r="F9566" s="4"/>
      <c r="G9566" s="1" t="b">
        <f t="shared" ca="1" si="157"/>
        <v>1</v>
      </c>
      <c r="H9566" s="1505" cm="1">
        <f t="array" aca="1" ref="H9566" ca="1">IF(I9566&lt;&gt;"",INDIRECT("'"&amp;I9566&amp;"'!"&amp;J9566),"")</f>
        <v>0</v>
      </c>
      <c r="I9566" s="1510" t="s">
        <v>7556</v>
      </c>
      <c r="J9566" s="1506" t="s">
        <v>5665</v>
      </c>
      <c r="K9566" s="4"/>
    </row>
    <row r="9567" spans="1:11" ht="15">
      <c r="A9567">
        <v>9508</v>
      </c>
      <c r="B9567" s="1287">
        <f>'CARES CRRSA ARP 28-35'!G28</f>
        <v>0</v>
      </c>
      <c r="D9567" s="4" t="s">
        <v>1803</v>
      </c>
      <c r="F9567" s="4"/>
      <c r="G9567" s="1" t="b">
        <f t="shared" ca="1" si="157"/>
        <v>1</v>
      </c>
      <c r="H9567" s="1505" cm="1">
        <f t="array" aca="1" ref="H9567" ca="1">IF(I9567&lt;&gt;"",INDIRECT("'"&amp;I9567&amp;"'!"&amp;J9567),"")</f>
        <v>0</v>
      </c>
      <c r="I9567" s="1510" t="s">
        <v>7556</v>
      </c>
      <c r="J9567" s="1506" t="s">
        <v>5666</v>
      </c>
      <c r="K9567" s="4"/>
    </row>
    <row r="9568" spans="1:11" ht="15">
      <c r="A9568">
        <v>9509</v>
      </c>
      <c r="B9568" s="1287">
        <f>'CARES CRRSA ARP 28-35'!H28</f>
        <v>0</v>
      </c>
      <c r="D9568" s="4" t="s">
        <v>1803</v>
      </c>
      <c r="F9568" s="4"/>
      <c r="G9568" s="1" t="b">
        <f t="shared" ref="G9568:G9631" ca="1" si="158">H9568=B9568</f>
        <v>1</v>
      </c>
      <c r="H9568" s="1505" cm="1">
        <f t="array" aca="1" ref="H9568" ca="1">IF(I9568&lt;&gt;"",INDIRECT("'"&amp;I9568&amp;"'!"&amp;J9568),"")</f>
        <v>0</v>
      </c>
      <c r="I9568" s="1510" t="s">
        <v>7556</v>
      </c>
      <c r="J9568" s="1506" t="s">
        <v>5667</v>
      </c>
      <c r="K9568" s="4"/>
    </row>
    <row r="9569" spans="1:11" ht="15">
      <c r="A9569">
        <v>9510</v>
      </c>
      <c r="B9569" s="1287">
        <f>'CARES CRRSA ARP 28-35'!K28</f>
        <v>0</v>
      </c>
      <c r="D9569" s="4" t="s">
        <v>1803</v>
      </c>
      <c r="F9569" s="4"/>
      <c r="G9569" s="1" t="b">
        <f t="shared" ca="1" si="158"/>
        <v>1</v>
      </c>
      <c r="H9569" s="1505" cm="1">
        <f t="array" aca="1" ref="H9569" ca="1">IF(I9569&lt;&gt;"",INDIRECT("'"&amp;I9569&amp;"'!"&amp;J9569),"")</f>
        <v>0</v>
      </c>
      <c r="I9569" s="1510" t="s">
        <v>7556</v>
      </c>
      <c r="J9569" s="1506" t="s">
        <v>5826</v>
      </c>
      <c r="K9569" s="4"/>
    </row>
    <row r="9570" spans="1:11" ht="15">
      <c r="A9570">
        <v>9511</v>
      </c>
      <c r="B9570" s="1287">
        <f>'CARES CRRSA ARP 28-35'!L28</f>
        <v>0</v>
      </c>
      <c r="D9570" s="4" t="s">
        <v>1803</v>
      </c>
      <c r="F9570" s="4"/>
      <c r="G9570" s="1" t="b">
        <f t="shared" ca="1" si="158"/>
        <v>1</v>
      </c>
      <c r="H9570" s="1505" cm="1">
        <f t="array" aca="1" ref="H9570" ca="1">IF(I9570&lt;&gt;"",INDIRECT("'"&amp;I9570&amp;"'!"&amp;J9570),"")</f>
        <v>0</v>
      </c>
      <c r="I9570" s="1510" t="s">
        <v>7556</v>
      </c>
      <c r="J9570" s="1506" t="s">
        <v>7848</v>
      </c>
      <c r="K9570" s="4"/>
    </row>
    <row r="9571" spans="1:11" ht="15">
      <c r="A9571">
        <v>9512</v>
      </c>
      <c r="B9571" s="1287">
        <f>'CARES CRRSA ARP 28-35'!C29</f>
        <v>48570005</v>
      </c>
      <c r="D9571" s="4" t="s">
        <v>1803</v>
      </c>
      <c r="F9571" s="4"/>
      <c r="G9571" s="1" t="b">
        <f t="shared" ca="1" si="158"/>
        <v>1</v>
      </c>
      <c r="H9571" s="1505" cm="1">
        <f t="array" aca="1" ref="H9571" ca="1">IF(I9571&lt;&gt;"",INDIRECT("'"&amp;I9571&amp;"'!"&amp;J9571),"")</f>
        <v>48570005</v>
      </c>
      <c r="I9571" s="1510" t="s">
        <v>7556</v>
      </c>
      <c r="J9571" s="1506" t="s">
        <v>6052</v>
      </c>
      <c r="K9571" s="4"/>
    </row>
    <row r="9572" spans="1:11" ht="15">
      <c r="A9572">
        <v>9513</v>
      </c>
      <c r="B9572" s="1287">
        <f>'CARES CRRSA ARP 28-35'!D29</f>
        <v>0</v>
      </c>
      <c r="D9572" s="4" t="s">
        <v>1803</v>
      </c>
      <c r="F9572" s="4"/>
      <c r="G9572" s="1" t="b">
        <f t="shared" ca="1" si="158"/>
        <v>1</v>
      </c>
      <c r="H9572" s="1505" cm="1">
        <f t="array" aca="1" ref="H9572" ca="1">IF(I9572&lt;&gt;"",INDIRECT("'"&amp;I9572&amp;"'!"&amp;J9572),"")</f>
        <v>0</v>
      </c>
      <c r="I9572" s="1510" t="s">
        <v>7556</v>
      </c>
      <c r="J9572" s="1506" t="s">
        <v>5774</v>
      </c>
      <c r="K9572" s="4"/>
    </row>
    <row r="9573" spans="1:11" ht="15">
      <c r="A9573">
        <v>9514</v>
      </c>
      <c r="B9573" s="1287">
        <f>'CARES CRRSA ARP 28-35'!F29</f>
        <v>0</v>
      </c>
      <c r="D9573" s="4" t="s">
        <v>1803</v>
      </c>
      <c r="F9573" s="4"/>
      <c r="G9573" s="1" t="b">
        <f t="shared" ca="1" si="158"/>
        <v>1</v>
      </c>
      <c r="H9573" s="1505" cm="1">
        <f t="array" aca="1" ref="H9573" ca="1">IF(I9573&lt;&gt;"",INDIRECT("'"&amp;I9573&amp;"'!"&amp;J9573),"")</f>
        <v>0</v>
      </c>
      <c r="I9573" s="1510" t="s">
        <v>7556</v>
      </c>
      <c r="J9573" s="1506" t="s">
        <v>6310</v>
      </c>
      <c r="K9573" s="4"/>
    </row>
    <row r="9574" spans="1:11" ht="15">
      <c r="A9574">
        <v>9515</v>
      </c>
      <c r="B9574" s="1287">
        <f>'CARES CRRSA ARP 28-35'!G29</f>
        <v>0</v>
      </c>
      <c r="D9574" s="4" t="s">
        <v>1803</v>
      </c>
      <c r="F9574" s="4"/>
      <c r="G9574" s="1" t="b">
        <f t="shared" ca="1" si="158"/>
        <v>1</v>
      </c>
      <c r="H9574" s="1505" cm="1">
        <f t="array" aca="1" ref="H9574" ca="1">IF(I9574&lt;&gt;"",INDIRECT("'"&amp;I9574&amp;"'!"&amp;J9574),"")</f>
        <v>0</v>
      </c>
      <c r="I9574" s="1510" t="s">
        <v>7556</v>
      </c>
      <c r="J9574" s="1506" t="s">
        <v>6311</v>
      </c>
      <c r="K9574" s="4"/>
    </row>
    <row r="9575" spans="1:11" ht="15">
      <c r="A9575">
        <v>9516</v>
      </c>
      <c r="B9575" s="1287">
        <f>'CARES CRRSA ARP 28-35'!H29</f>
        <v>0</v>
      </c>
      <c r="D9575" s="4" t="s">
        <v>1803</v>
      </c>
      <c r="F9575" s="4"/>
      <c r="G9575" s="1" t="b">
        <f t="shared" ca="1" si="158"/>
        <v>1</v>
      </c>
      <c r="H9575" s="1505" cm="1">
        <f t="array" aca="1" ref="H9575" ca="1">IF(I9575&lt;&gt;"",INDIRECT("'"&amp;I9575&amp;"'!"&amp;J9575),"")</f>
        <v>0</v>
      </c>
      <c r="I9575" s="1510" t="s">
        <v>7556</v>
      </c>
      <c r="J9575" s="1506" t="s">
        <v>6312</v>
      </c>
      <c r="K9575" s="4"/>
    </row>
    <row r="9576" spans="1:11" ht="15">
      <c r="A9576">
        <v>9517</v>
      </c>
      <c r="B9576" s="1287">
        <f>'CARES CRRSA ARP 28-35'!K29</f>
        <v>0</v>
      </c>
      <c r="D9576" s="4" t="s">
        <v>1803</v>
      </c>
      <c r="F9576" s="4"/>
      <c r="G9576" s="1" t="b">
        <f t="shared" ca="1" si="158"/>
        <v>1</v>
      </c>
      <c r="H9576" s="1505" cm="1">
        <f t="array" aca="1" ref="H9576" ca="1">IF(I9576&lt;&gt;"",INDIRECT("'"&amp;I9576&amp;"'!"&amp;J9576),"")</f>
        <v>0</v>
      </c>
      <c r="I9576" s="1510" t="s">
        <v>7556</v>
      </c>
      <c r="J9576" s="1506" t="s">
        <v>6315</v>
      </c>
      <c r="K9576" s="4"/>
    </row>
    <row r="9577" spans="1:11" ht="15">
      <c r="A9577">
        <v>9518</v>
      </c>
      <c r="B9577" s="1287">
        <f>'CARES CRRSA ARP 28-35'!L29</f>
        <v>48570005</v>
      </c>
      <c r="D9577" s="4" t="s">
        <v>1803</v>
      </c>
      <c r="F9577" s="4"/>
      <c r="G9577" s="1" t="b">
        <f t="shared" ca="1" si="158"/>
        <v>1</v>
      </c>
      <c r="H9577" s="1505" cm="1">
        <f t="array" aca="1" ref="H9577" ca="1">IF(I9577&lt;&gt;"",INDIRECT("'"&amp;I9577&amp;"'!"&amp;J9577),"")</f>
        <v>48570005</v>
      </c>
      <c r="I9577" s="1510" t="s">
        <v>7556</v>
      </c>
      <c r="J9577" s="1506" t="s">
        <v>7849</v>
      </c>
      <c r="K9577" s="4"/>
    </row>
    <row r="9578" spans="1:11" ht="15">
      <c r="A9578" s="5">
        <v>9519</v>
      </c>
      <c r="B9578" s="1287"/>
      <c r="D9578" s="4" t="s">
        <v>1803</v>
      </c>
      <c r="F9578" s="4" t="s">
        <v>4914</v>
      </c>
      <c r="G9578" s="1" t="b">
        <f t="shared" ca="1" si="158"/>
        <v>1</v>
      </c>
      <c r="H9578" s="1505" t="str" cm="1">
        <f t="array" aca="1" ref="H9578" ca="1">IF(I9578&lt;&gt;"",INDIRECT("'"&amp;I9578&amp;"'!"&amp;J9578),"")</f>
        <v/>
      </c>
      <c r="I9578" s="1510"/>
      <c r="J9578" s="1506"/>
      <c r="K9578" s="4"/>
    </row>
    <row r="9579" spans="1:11" ht="15">
      <c r="A9579" s="5">
        <v>9520</v>
      </c>
      <c r="B9579" s="1287"/>
      <c r="D9579" s="4" t="s">
        <v>1803</v>
      </c>
      <c r="F9579" s="4" t="s">
        <v>4914</v>
      </c>
      <c r="G9579" s="1" t="b">
        <f t="shared" ca="1" si="158"/>
        <v>1</v>
      </c>
      <c r="H9579" s="1505" t="str" cm="1">
        <f t="array" aca="1" ref="H9579" ca="1">IF(I9579&lt;&gt;"",INDIRECT("'"&amp;I9579&amp;"'!"&amp;J9579),"")</f>
        <v/>
      </c>
      <c r="I9579" s="1510"/>
      <c r="J9579" s="1506"/>
      <c r="K9579" s="4"/>
    </row>
    <row r="9580" spans="1:11" ht="15">
      <c r="A9580" s="5">
        <v>9521</v>
      </c>
      <c r="B9580" s="1287"/>
      <c r="D9580" s="4" t="s">
        <v>1803</v>
      </c>
      <c r="F9580" s="4" t="s">
        <v>4914</v>
      </c>
      <c r="G9580" s="1" t="b">
        <f t="shared" ca="1" si="158"/>
        <v>1</v>
      </c>
      <c r="H9580" s="1505" t="str" cm="1">
        <f t="array" aca="1" ref="H9580" ca="1">IF(I9580&lt;&gt;"",INDIRECT("'"&amp;I9580&amp;"'!"&amp;J9580),"")</f>
        <v/>
      </c>
      <c r="I9580" s="1510"/>
      <c r="J9580" s="1506"/>
      <c r="K9580" s="4"/>
    </row>
    <row r="9581" spans="1:11" ht="15">
      <c r="A9581" s="5">
        <v>9522</v>
      </c>
      <c r="B9581" s="1287"/>
      <c r="D9581" s="4" t="s">
        <v>1803</v>
      </c>
      <c r="F9581" s="4" t="s">
        <v>4914</v>
      </c>
      <c r="G9581" s="1" t="b">
        <f t="shared" ca="1" si="158"/>
        <v>1</v>
      </c>
      <c r="H9581" s="1505" t="str" cm="1">
        <f t="array" aca="1" ref="H9581" ca="1">IF(I9581&lt;&gt;"",INDIRECT("'"&amp;I9581&amp;"'!"&amp;J9581),"")</f>
        <v/>
      </c>
      <c r="I9581" s="1510"/>
      <c r="J9581" s="1506"/>
      <c r="K9581" s="4"/>
    </row>
    <row r="9582" spans="1:11" ht="15">
      <c r="A9582" s="5">
        <v>9523</v>
      </c>
      <c r="B9582" s="1287"/>
      <c r="D9582" s="4" t="s">
        <v>1803</v>
      </c>
      <c r="F9582" s="4" t="s">
        <v>4914</v>
      </c>
      <c r="G9582" s="1" t="b">
        <f t="shared" ca="1" si="158"/>
        <v>1</v>
      </c>
      <c r="H9582" s="1505" t="str" cm="1">
        <f t="array" aca="1" ref="H9582" ca="1">IF(I9582&lt;&gt;"",INDIRECT("'"&amp;I9582&amp;"'!"&amp;J9582),"")</f>
        <v/>
      </c>
      <c r="I9582" s="1510"/>
      <c r="J9582" s="1506"/>
      <c r="K9582" s="4"/>
    </row>
    <row r="9583" spans="1:11" ht="15">
      <c r="A9583" s="5">
        <v>9524</v>
      </c>
      <c r="B9583" s="1287"/>
      <c r="D9583" s="4" t="s">
        <v>1803</v>
      </c>
      <c r="F9583" s="4" t="s">
        <v>4914</v>
      </c>
      <c r="G9583" s="1" t="b">
        <f t="shared" ca="1" si="158"/>
        <v>1</v>
      </c>
      <c r="H9583" s="1505" t="str" cm="1">
        <f t="array" aca="1" ref="H9583" ca="1">IF(I9583&lt;&gt;"",INDIRECT("'"&amp;I9583&amp;"'!"&amp;J9583),"")</f>
        <v/>
      </c>
      <c r="I9583" s="1510"/>
      <c r="J9583" s="1506"/>
      <c r="K9583" s="4"/>
    </row>
    <row r="9584" spans="1:11" ht="15">
      <c r="A9584" s="5">
        <v>9525</v>
      </c>
      <c r="B9584" s="1287"/>
      <c r="D9584" s="4" t="s">
        <v>1803</v>
      </c>
      <c r="F9584" s="4" t="s">
        <v>4914</v>
      </c>
      <c r="G9584" s="1" t="b">
        <f t="shared" ca="1" si="158"/>
        <v>1</v>
      </c>
      <c r="H9584" s="1505" t="str" cm="1">
        <f t="array" aca="1" ref="H9584" ca="1">IF(I9584&lt;&gt;"",INDIRECT("'"&amp;I9584&amp;"'!"&amp;J9584),"")</f>
        <v/>
      </c>
      <c r="I9584" s="1510"/>
      <c r="J9584" s="1506"/>
      <c r="K9584" s="4"/>
    </row>
    <row r="9585" spans="1:11" ht="15">
      <c r="A9585">
        <v>9526</v>
      </c>
      <c r="B9585" s="1287">
        <f>'CARES CRRSA ARP 28-35'!C32</f>
        <v>641650</v>
      </c>
      <c r="D9585" s="4" t="s">
        <v>1803</v>
      </c>
      <c r="F9585" s="4"/>
      <c r="G9585" s="1" t="b">
        <f t="shared" ca="1" si="158"/>
        <v>1</v>
      </c>
      <c r="H9585" s="1505" cm="1">
        <f t="array" aca="1" ref="H9585" ca="1">IF(I9585&lt;&gt;"",INDIRECT("'"&amp;I9585&amp;"'!"&amp;J9585),"")</f>
        <v>641650</v>
      </c>
      <c r="I9585" s="1510" t="s">
        <v>7556</v>
      </c>
      <c r="J9585" s="1506" t="s">
        <v>4923</v>
      </c>
      <c r="K9585" s="4"/>
    </row>
    <row r="9586" spans="1:11" ht="15">
      <c r="A9586">
        <v>9527</v>
      </c>
      <c r="B9586" s="1287">
        <f>'CARES CRRSA ARP 28-35'!D32</f>
        <v>0</v>
      </c>
      <c r="D9586" s="4" t="s">
        <v>1803</v>
      </c>
      <c r="F9586" s="4"/>
      <c r="G9586" s="1" t="b">
        <f t="shared" ca="1" si="158"/>
        <v>1</v>
      </c>
      <c r="H9586" s="1505" cm="1">
        <f t="array" aca="1" ref="H9586" ca="1">IF(I9586&lt;&gt;"",INDIRECT("'"&amp;I9586&amp;"'!"&amp;J9586),"")</f>
        <v>0</v>
      </c>
      <c r="I9586" s="1510" t="s">
        <v>7556</v>
      </c>
      <c r="J9586" s="1506" t="s">
        <v>4933</v>
      </c>
      <c r="K9586" s="4"/>
    </row>
    <row r="9587" spans="1:11" ht="15">
      <c r="A9587">
        <v>9528</v>
      </c>
      <c r="B9587" s="1287">
        <f>'CARES CRRSA ARP 28-35'!F32</f>
        <v>0</v>
      </c>
      <c r="D9587" s="4" t="s">
        <v>1803</v>
      </c>
      <c r="F9587" s="4"/>
      <c r="G9587" s="1" t="b">
        <f t="shared" ca="1" si="158"/>
        <v>1</v>
      </c>
      <c r="H9587" s="1505" cm="1">
        <f t="array" aca="1" ref="H9587" ca="1">IF(I9587&lt;&gt;"",INDIRECT("'"&amp;I9587&amp;"'!"&amp;J9587),"")</f>
        <v>0</v>
      </c>
      <c r="I9587" s="1510" t="s">
        <v>7556</v>
      </c>
      <c r="J9587" s="1506" t="s">
        <v>4951</v>
      </c>
      <c r="K9587" s="4"/>
    </row>
    <row r="9588" spans="1:11" ht="15">
      <c r="A9588">
        <v>9529</v>
      </c>
      <c r="B9588" s="1287">
        <f>'CARES CRRSA ARP 28-35'!G32</f>
        <v>0</v>
      </c>
      <c r="D9588" s="4" t="s">
        <v>1803</v>
      </c>
      <c r="F9588" s="4"/>
      <c r="G9588" s="1" t="b">
        <f t="shared" ca="1" si="158"/>
        <v>1</v>
      </c>
      <c r="H9588" s="1505" cm="1">
        <f t="array" aca="1" ref="H9588" ca="1">IF(I9588&lt;&gt;"",INDIRECT("'"&amp;I9588&amp;"'!"&amp;J9588),"")</f>
        <v>0</v>
      </c>
      <c r="I9588" s="1510" t="s">
        <v>7556</v>
      </c>
      <c r="J9588" s="1506" t="s">
        <v>4960</v>
      </c>
      <c r="K9588" s="4"/>
    </row>
    <row r="9589" spans="1:11" ht="15">
      <c r="A9589">
        <v>9530</v>
      </c>
      <c r="B9589" s="1287">
        <f>'CARES CRRSA ARP 28-35'!H32</f>
        <v>0</v>
      </c>
      <c r="D9589" s="4" t="s">
        <v>1803</v>
      </c>
      <c r="F9589" s="4"/>
      <c r="G9589" s="1" t="b">
        <f t="shared" ca="1" si="158"/>
        <v>1</v>
      </c>
      <c r="H9589" s="1505" cm="1">
        <f t="array" aca="1" ref="H9589" ca="1">IF(I9589&lt;&gt;"",INDIRECT("'"&amp;I9589&amp;"'!"&amp;J9589),"")</f>
        <v>0</v>
      </c>
      <c r="I9589" s="1510" t="s">
        <v>7556</v>
      </c>
      <c r="J9589" s="1506" t="s">
        <v>4969</v>
      </c>
      <c r="K9589" s="4"/>
    </row>
    <row r="9590" spans="1:11" ht="15">
      <c r="A9590">
        <v>9531</v>
      </c>
      <c r="B9590" s="1287">
        <f>'CARES CRRSA ARP 28-35'!K32</f>
        <v>0</v>
      </c>
      <c r="D9590" s="4" t="s">
        <v>1803</v>
      </c>
      <c r="F9590" s="4"/>
      <c r="G9590" s="1" t="b">
        <f t="shared" ca="1" si="158"/>
        <v>1</v>
      </c>
      <c r="H9590" s="1505" cm="1">
        <f t="array" aca="1" ref="H9590" ca="1">IF(I9590&lt;&gt;"",INDIRECT("'"&amp;I9590&amp;"'!"&amp;J9590),"")</f>
        <v>0</v>
      </c>
      <c r="I9590" s="1510" t="s">
        <v>7556</v>
      </c>
      <c r="J9590" s="1506" t="s">
        <v>5822</v>
      </c>
      <c r="K9590" s="4"/>
    </row>
    <row r="9591" spans="1:11" ht="15">
      <c r="A9591">
        <v>9532</v>
      </c>
      <c r="B9591" s="1287">
        <f>'CARES CRRSA ARP 28-35'!L32</f>
        <v>641650</v>
      </c>
      <c r="D9591" s="4" t="s">
        <v>1803</v>
      </c>
      <c r="F9591" s="4"/>
      <c r="G9591" s="1" t="b">
        <f t="shared" ca="1" si="158"/>
        <v>1</v>
      </c>
      <c r="H9591" s="1505" cm="1">
        <f t="array" aca="1" ref="H9591" ca="1">IF(I9591&lt;&gt;"",INDIRECT("'"&amp;I9591&amp;"'!"&amp;J9591),"")</f>
        <v>641650</v>
      </c>
      <c r="I9591" s="1510" t="s">
        <v>7556</v>
      </c>
      <c r="J9591" s="1506" t="s">
        <v>7850</v>
      </c>
      <c r="K9591" s="4"/>
    </row>
    <row r="9592" spans="1:11" ht="15">
      <c r="A9592">
        <v>9533</v>
      </c>
      <c r="B9592" s="1287">
        <f>'CARES CRRSA ARP 28-35'!C33</f>
        <v>112230</v>
      </c>
      <c r="D9592" s="4" t="s">
        <v>1803</v>
      </c>
      <c r="F9592" s="4"/>
      <c r="G9592" s="1" t="b">
        <f t="shared" ca="1" si="158"/>
        <v>1</v>
      </c>
      <c r="H9592" s="1505" cm="1">
        <f t="array" aca="1" ref="H9592" ca="1">IF(I9592&lt;&gt;"",INDIRECT("'"&amp;I9592&amp;"'!"&amp;J9592),"")</f>
        <v>112230</v>
      </c>
      <c r="I9592" s="1510" t="s">
        <v>7556</v>
      </c>
      <c r="J9592" s="1506" t="s">
        <v>4989</v>
      </c>
      <c r="K9592" s="4"/>
    </row>
    <row r="9593" spans="1:11" ht="15">
      <c r="A9593">
        <v>9534</v>
      </c>
      <c r="B9593" s="1287">
        <f>'CARES CRRSA ARP 28-35'!D33</f>
        <v>0</v>
      </c>
      <c r="D9593" s="4" t="s">
        <v>1803</v>
      </c>
      <c r="F9593" s="4"/>
      <c r="G9593" s="1" t="b">
        <f t="shared" ca="1" si="158"/>
        <v>1</v>
      </c>
      <c r="H9593" s="1505" cm="1">
        <f t="array" aca="1" ref="H9593" ca="1">IF(I9593&lt;&gt;"",INDIRECT("'"&amp;I9593&amp;"'!"&amp;J9593),"")</f>
        <v>0</v>
      </c>
      <c r="I9593" s="1510" t="s">
        <v>7556</v>
      </c>
      <c r="J9593" s="1506" t="s">
        <v>5769</v>
      </c>
      <c r="K9593" s="4"/>
    </row>
    <row r="9594" spans="1:11" ht="15">
      <c r="A9594">
        <v>9535</v>
      </c>
      <c r="B9594" s="1287">
        <f>'CARES CRRSA ARP 28-35'!F33</f>
        <v>0</v>
      </c>
      <c r="D9594" s="4" t="s">
        <v>1803</v>
      </c>
      <c r="F9594" s="4"/>
      <c r="G9594" s="1" t="b">
        <f t="shared" ca="1" si="158"/>
        <v>1</v>
      </c>
      <c r="H9594" s="1505" cm="1">
        <f t="array" aca="1" ref="H9594" ca="1">IF(I9594&lt;&gt;"",INDIRECT("'"&amp;I9594&amp;"'!"&amp;J9594),"")</f>
        <v>0</v>
      </c>
      <c r="I9594" s="1510" t="s">
        <v>7556</v>
      </c>
      <c r="J9594" s="1506" t="s">
        <v>5772</v>
      </c>
      <c r="K9594" s="4"/>
    </row>
    <row r="9595" spans="1:11" ht="15">
      <c r="A9595">
        <v>9536</v>
      </c>
      <c r="B9595" s="1287">
        <f>'CARES CRRSA ARP 28-35'!G33</f>
        <v>0</v>
      </c>
      <c r="D9595" s="4" t="s">
        <v>1803</v>
      </c>
      <c r="F9595" s="4"/>
      <c r="G9595" s="1" t="b">
        <f t="shared" ca="1" si="158"/>
        <v>1</v>
      </c>
      <c r="H9595" s="1505" cm="1">
        <f t="array" aca="1" ref="H9595" ca="1">IF(I9595&lt;&gt;"",INDIRECT("'"&amp;I9595&amp;"'!"&amp;J9595),"")</f>
        <v>0</v>
      </c>
      <c r="I9595" s="1510" t="s">
        <v>7556</v>
      </c>
      <c r="J9595" s="1506" t="s">
        <v>6326</v>
      </c>
      <c r="K9595" s="4"/>
    </row>
    <row r="9596" spans="1:11" ht="15">
      <c r="A9596">
        <v>9537</v>
      </c>
      <c r="B9596" s="1287">
        <f>'CARES CRRSA ARP 28-35'!H33</f>
        <v>0</v>
      </c>
      <c r="D9596" s="4" t="s">
        <v>1803</v>
      </c>
      <c r="F9596" s="4"/>
      <c r="G9596" s="1" t="b">
        <f t="shared" ca="1" si="158"/>
        <v>1</v>
      </c>
      <c r="H9596" s="1505" cm="1">
        <f t="array" aca="1" ref="H9596" ca="1">IF(I9596&lt;&gt;"",INDIRECT("'"&amp;I9596&amp;"'!"&amp;J9596),"")</f>
        <v>0</v>
      </c>
      <c r="I9596" s="1510" t="s">
        <v>7556</v>
      </c>
      <c r="J9596" s="1506" t="s">
        <v>4993</v>
      </c>
      <c r="K9596" s="4"/>
    </row>
    <row r="9597" spans="1:11" ht="15">
      <c r="A9597">
        <v>9538</v>
      </c>
      <c r="B9597" s="1287">
        <f>'CARES CRRSA ARP 28-35'!K33</f>
        <v>0</v>
      </c>
      <c r="D9597" s="4" t="s">
        <v>1803</v>
      </c>
      <c r="F9597" s="4"/>
      <c r="G9597" s="1" t="b">
        <f t="shared" ca="1" si="158"/>
        <v>1</v>
      </c>
      <c r="H9597" s="1505" cm="1">
        <f t="array" aca="1" ref="H9597" ca="1">IF(I9597&lt;&gt;"",INDIRECT("'"&amp;I9597&amp;"'!"&amp;J9597),"")</f>
        <v>0</v>
      </c>
      <c r="I9597" s="1510" t="s">
        <v>7556</v>
      </c>
      <c r="J9597" s="1506" t="s">
        <v>5827</v>
      </c>
      <c r="K9597" s="4"/>
    </row>
    <row r="9598" spans="1:11" ht="15">
      <c r="A9598">
        <v>9539</v>
      </c>
      <c r="B9598" s="1287">
        <f>'CARES CRRSA ARP 28-35'!L33</f>
        <v>112230</v>
      </c>
      <c r="D9598" s="4" t="s">
        <v>1803</v>
      </c>
      <c r="F9598" s="4"/>
      <c r="G9598" s="1" t="b">
        <f t="shared" ca="1" si="158"/>
        <v>1</v>
      </c>
      <c r="H9598" s="1505" cm="1">
        <f t="array" aca="1" ref="H9598" ca="1">IF(I9598&lt;&gt;"",INDIRECT("'"&amp;I9598&amp;"'!"&amp;J9598),"")</f>
        <v>112230</v>
      </c>
      <c r="I9598" s="1510" t="s">
        <v>7556</v>
      </c>
      <c r="J9598" s="1506" t="s">
        <v>5722</v>
      </c>
      <c r="K9598" s="4"/>
    </row>
    <row r="9599" spans="1:11" ht="15">
      <c r="A9599">
        <v>9540</v>
      </c>
      <c r="B9599" s="1287">
        <f>'CARES CRRSA ARP 28-35'!C34</f>
        <v>0</v>
      </c>
      <c r="D9599" s="4" t="s">
        <v>1803</v>
      </c>
      <c r="F9599" s="4"/>
      <c r="G9599" s="1" t="b">
        <f t="shared" ca="1" si="158"/>
        <v>1</v>
      </c>
      <c r="H9599" s="1505" cm="1">
        <f t="array" aca="1" ref="H9599" ca="1">IF(I9599&lt;&gt;"",INDIRECT("'"&amp;I9599&amp;"'!"&amp;J9599),"")</f>
        <v>0</v>
      </c>
      <c r="I9599" s="1510" t="s">
        <v>7556</v>
      </c>
      <c r="J9599" s="1506" t="s">
        <v>4924</v>
      </c>
      <c r="K9599" s="4"/>
    </row>
    <row r="9600" spans="1:11" ht="15">
      <c r="A9600">
        <v>9541</v>
      </c>
      <c r="B9600" s="1287">
        <f>'CARES CRRSA ARP 28-35'!D34</f>
        <v>0</v>
      </c>
      <c r="D9600" s="4" t="s">
        <v>1803</v>
      </c>
      <c r="F9600" s="4"/>
      <c r="G9600" s="1" t="b">
        <f t="shared" ca="1" si="158"/>
        <v>1</v>
      </c>
      <c r="H9600" s="1505" cm="1">
        <f t="array" aca="1" ref="H9600" ca="1">IF(I9600&lt;&gt;"",INDIRECT("'"&amp;I9600&amp;"'!"&amp;J9600),"")</f>
        <v>0</v>
      </c>
      <c r="I9600" s="1510" t="s">
        <v>7556</v>
      </c>
      <c r="J9600" s="1506" t="s">
        <v>4934</v>
      </c>
      <c r="K9600" s="4"/>
    </row>
    <row r="9601" spans="1:11" ht="15">
      <c r="A9601">
        <v>9542</v>
      </c>
      <c r="B9601" s="1287">
        <f>'CARES CRRSA ARP 28-35'!F34</f>
        <v>0</v>
      </c>
      <c r="D9601" s="4" t="s">
        <v>1803</v>
      </c>
      <c r="F9601" s="4"/>
      <c r="G9601" s="1" t="b">
        <f t="shared" ca="1" si="158"/>
        <v>1</v>
      </c>
      <c r="H9601" s="1505" cm="1">
        <f t="array" aca="1" ref="H9601" ca="1">IF(I9601&lt;&gt;"",INDIRECT("'"&amp;I9601&amp;"'!"&amp;J9601),"")</f>
        <v>0</v>
      </c>
      <c r="I9601" s="1510" t="s">
        <v>7556</v>
      </c>
      <c r="J9601" s="1506" t="s">
        <v>4952</v>
      </c>
      <c r="K9601" s="4"/>
    </row>
    <row r="9602" spans="1:11" ht="15">
      <c r="A9602">
        <v>9543</v>
      </c>
      <c r="B9602" s="1287">
        <f>'CARES CRRSA ARP 28-35'!G34</f>
        <v>0</v>
      </c>
      <c r="D9602" s="4" t="s">
        <v>1803</v>
      </c>
      <c r="F9602" s="4"/>
      <c r="G9602" s="1" t="b">
        <f t="shared" ca="1" si="158"/>
        <v>1</v>
      </c>
      <c r="H9602" s="1505" cm="1">
        <f t="array" aca="1" ref="H9602" ca="1">IF(I9602&lt;&gt;"",INDIRECT("'"&amp;I9602&amp;"'!"&amp;J9602),"")</f>
        <v>0</v>
      </c>
      <c r="I9602" s="1510" t="s">
        <v>7556</v>
      </c>
      <c r="J9602" s="1506" t="s">
        <v>4961</v>
      </c>
      <c r="K9602" s="4"/>
    </row>
    <row r="9603" spans="1:11" ht="15">
      <c r="A9603">
        <v>9544</v>
      </c>
      <c r="B9603" s="1287">
        <f>'CARES CRRSA ARP 28-35'!H34</f>
        <v>0</v>
      </c>
      <c r="D9603" s="4" t="s">
        <v>1803</v>
      </c>
      <c r="F9603" s="4"/>
      <c r="G9603" s="1" t="b">
        <f t="shared" ca="1" si="158"/>
        <v>1</v>
      </c>
      <c r="H9603" s="1505" cm="1">
        <f t="array" aca="1" ref="H9603" ca="1">IF(I9603&lt;&gt;"",INDIRECT("'"&amp;I9603&amp;"'!"&amp;J9603),"")</f>
        <v>0</v>
      </c>
      <c r="I9603" s="1510" t="s">
        <v>7556</v>
      </c>
      <c r="J9603" s="1506" t="s">
        <v>4970</v>
      </c>
      <c r="K9603" s="4"/>
    </row>
    <row r="9604" spans="1:11" ht="15">
      <c r="A9604">
        <v>9545</v>
      </c>
      <c r="B9604" s="1287">
        <f>'CARES CRRSA ARP 28-35'!K34</f>
        <v>0</v>
      </c>
      <c r="D9604" s="4" t="s">
        <v>1803</v>
      </c>
      <c r="F9604" s="4"/>
      <c r="G9604" s="1" t="b">
        <f t="shared" ca="1" si="158"/>
        <v>1</v>
      </c>
      <c r="H9604" s="1505" cm="1">
        <f t="array" aca="1" ref="H9604" ca="1">IF(I9604&lt;&gt;"",INDIRECT("'"&amp;I9604&amp;"'!"&amp;J9604),"")</f>
        <v>0</v>
      </c>
      <c r="I9604" s="1510" t="s">
        <v>7556</v>
      </c>
      <c r="J9604" s="1506" t="s">
        <v>5227</v>
      </c>
      <c r="K9604" s="4"/>
    </row>
    <row r="9605" spans="1:11" ht="15">
      <c r="A9605">
        <v>9546</v>
      </c>
      <c r="B9605" s="1287">
        <f>'CARES CRRSA ARP 28-35'!L34</f>
        <v>0</v>
      </c>
      <c r="D9605" s="4" t="s">
        <v>1803</v>
      </c>
      <c r="F9605" s="4"/>
      <c r="G9605" s="1" t="b">
        <f t="shared" ca="1" si="158"/>
        <v>1</v>
      </c>
      <c r="H9605" s="1505" cm="1">
        <f t="array" aca="1" ref="H9605" ca="1">IF(I9605&lt;&gt;"",INDIRECT("'"&amp;I9605&amp;"'!"&amp;J9605),"")</f>
        <v>0</v>
      </c>
      <c r="I9605" s="1510" t="s">
        <v>7556</v>
      </c>
      <c r="J9605" s="1506" t="s">
        <v>5723</v>
      </c>
      <c r="K9605" s="4"/>
    </row>
    <row r="9606" spans="1:11" ht="15">
      <c r="A9606">
        <v>9547</v>
      </c>
      <c r="B9606" s="1287">
        <f>'CARES CRRSA ARP 28-35'!C35</f>
        <v>0</v>
      </c>
      <c r="D9606" s="4" t="s">
        <v>1803</v>
      </c>
      <c r="F9606" s="4"/>
      <c r="G9606" s="1" t="b">
        <f t="shared" ca="1" si="158"/>
        <v>1</v>
      </c>
      <c r="H9606" s="1505" cm="1">
        <f t="array" aca="1" ref="H9606" ca="1">IF(I9606&lt;&gt;"",INDIRECT("'"&amp;I9606&amp;"'!"&amp;J9606),"")</f>
        <v>0</v>
      </c>
      <c r="I9606" s="1510" t="s">
        <v>7556</v>
      </c>
      <c r="J9606" s="1506" t="s">
        <v>4990</v>
      </c>
      <c r="K9606" s="4"/>
    </row>
    <row r="9607" spans="1:11" ht="15">
      <c r="A9607">
        <v>9548</v>
      </c>
      <c r="B9607" s="1287">
        <f>'CARES CRRSA ARP 28-35'!D35</f>
        <v>0</v>
      </c>
      <c r="D9607" s="4" t="s">
        <v>1803</v>
      </c>
      <c r="F9607" s="4"/>
      <c r="G9607" s="1" t="b">
        <f t="shared" ca="1" si="158"/>
        <v>1</v>
      </c>
      <c r="H9607" s="1505" cm="1">
        <f t="array" aca="1" ref="H9607" ca="1">IF(I9607&lt;&gt;"",INDIRECT("'"&amp;I9607&amp;"'!"&amp;J9607),"")</f>
        <v>0</v>
      </c>
      <c r="I9607" s="1510" t="s">
        <v>7556</v>
      </c>
      <c r="J9607" s="1506" t="s">
        <v>5770</v>
      </c>
      <c r="K9607" s="4"/>
    </row>
    <row r="9608" spans="1:11" ht="15">
      <c r="A9608">
        <v>9549</v>
      </c>
      <c r="B9608" s="1287">
        <f>'CARES CRRSA ARP 28-35'!F35</f>
        <v>0</v>
      </c>
      <c r="D9608" s="4" t="s">
        <v>1803</v>
      </c>
      <c r="F9608" s="4"/>
      <c r="G9608" s="1" t="b">
        <f t="shared" ca="1" si="158"/>
        <v>1</v>
      </c>
      <c r="H9608" s="1505" cm="1">
        <f t="array" aca="1" ref="H9608" ca="1">IF(I9608&lt;&gt;"",INDIRECT("'"&amp;I9608&amp;"'!"&amp;J9608),"")</f>
        <v>0</v>
      </c>
      <c r="I9608" s="1510" t="s">
        <v>7556</v>
      </c>
      <c r="J9608" s="1506" t="s">
        <v>5773</v>
      </c>
      <c r="K9608" s="4"/>
    </row>
    <row r="9609" spans="1:11" ht="15">
      <c r="A9609">
        <v>9550</v>
      </c>
      <c r="B9609" s="1287">
        <f>'CARES CRRSA ARP 28-35'!G35</f>
        <v>0</v>
      </c>
      <c r="D9609" s="4" t="s">
        <v>1803</v>
      </c>
      <c r="F9609" s="4"/>
      <c r="G9609" s="1" t="b">
        <f t="shared" ca="1" si="158"/>
        <v>1</v>
      </c>
      <c r="H9609" s="1505" cm="1">
        <f t="array" aca="1" ref="H9609" ca="1">IF(I9609&lt;&gt;"",INDIRECT("'"&amp;I9609&amp;"'!"&amp;J9609),"")</f>
        <v>0</v>
      </c>
      <c r="I9609" s="1510" t="s">
        <v>7556</v>
      </c>
      <c r="J9609" s="1506" t="s">
        <v>7030</v>
      </c>
      <c r="K9609" s="4"/>
    </row>
    <row r="9610" spans="1:11" ht="15">
      <c r="A9610">
        <v>9551</v>
      </c>
      <c r="B9610" s="1287">
        <f>'CARES CRRSA ARP 28-35'!H35</f>
        <v>0</v>
      </c>
      <c r="D9610" s="4" t="s">
        <v>1803</v>
      </c>
      <c r="F9610" s="4"/>
      <c r="G9610" s="1" t="b">
        <f t="shared" ca="1" si="158"/>
        <v>1</v>
      </c>
      <c r="H9610" s="1505" cm="1">
        <f t="array" aca="1" ref="H9610" ca="1">IF(I9610&lt;&gt;"",INDIRECT("'"&amp;I9610&amp;"'!"&amp;J9610),"")</f>
        <v>0</v>
      </c>
      <c r="I9610" s="1510" t="s">
        <v>7556</v>
      </c>
      <c r="J9610" s="1506" t="s">
        <v>4994</v>
      </c>
      <c r="K9610" s="4"/>
    </row>
    <row r="9611" spans="1:11" ht="15">
      <c r="A9611">
        <v>9552</v>
      </c>
      <c r="B9611" s="1287">
        <f>'CARES CRRSA ARP 28-35'!K35</f>
        <v>0</v>
      </c>
      <c r="D9611" s="4" t="s">
        <v>1803</v>
      </c>
      <c r="F9611" s="4"/>
      <c r="G9611" s="1" t="b">
        <f t="shared" ca="1" si="158"/>
        <v>1</v>
      </c>
      <c r="H9611" s="1505" cm="1">
        <f t="array" aca="1" ref="H9611" ca="1">IF(I9611&lt;&gt;"",INDIRECT("'"&amp;I9611&amp;"'!"&amp;J9611),"")</f>
        <v>0</v>
      </c>
      <c r="I9611" s="1510" t="s">
        <v>7556</v>
      </c>
      <c r="J9611" s="1506" t="s">
        <v>5828</v>
      </c>
      <c r="K9611" s="4"/>
    </row>
    <row r="9612" spans="1:11" ht="15">
      <c r="A9612">
        <v>9553</v>
      </c>
      <c r="B9612" s="1287">
        <f>'CARES CRRSA ARP 28-35'!L35</f>
        <v>0</v>
      </c>
      <c r="D9612" s="4" t="s">
        <v>1803</v>
      </c>
      <c r="F9612" s="4"/>
      <c r="G9612" s="1" t="b">
        <f t="shared" ca="1" si="158"/>
        <v>1</v>
      </c>
      <c r="H9612" s="1505" cm="1">
        <f t="array" aca="1" ref="H9612" ca="1">IF(I9612&lt;&gt;"",INDIRECT("'"&amp;I9612&amp;"'!"&amp;J9612),"")</f>
        <v>0</v>
      </c>
      <c r="I9612" s="1510" t="s">
        <v>7556</v>
      </c>
      <c r="J9612" s="1506" t="s">
        <v>7851</v>
      </c>
      <c r="K9612" s="4"/>
    </row>
    <row r="9613" spans="1:11" ht="15">
      <c r="A9613">
        <v>9554</v>
      </c>
      <c r="B9613" s="1287">
        <f>'CARES CRRSA ARP 28-35'!C36</f>
        <v>0</v>
      </c>
      <c r="D9613" s="4" t="s">
        <v>1803</v>
      </c>
      <c r="F9613" s="4"/>
      <c r="G9613" s="1" t="b">
        <f t="shared" ca="1" si="158"/>
        <v>1</v>
      </c>
      <c r="H9613" s="1505" cm="1">
        <f t="array" aca="1" ref="H9613" ca="1">IF(I9613&lt;&gt;"",INDIRECT("'"&amp;I9613&amp;"'!"&amp;J9613),"")</f>
        <v>0</v>
      </c>
      <c r="I9613" s="1510" t="s">
        <v>7556</v>
      </c>
      <c r="J9613" s="1506" t="s">
        <v>5814</v>
      </c>
      <c r="K9613" s="4"/>
    </row>
    <row r="9614" spans="1:11" ht="15">
      <c r="A9614">
        <v>9555</v>
      </c>
      <c r="B9614" s="1287">
        <f>'CARES CRRSA ARP 28-35'!D36</f>
        <v>0</v>
      </c>
      <c r="D9614" s="4" t="s">
        <v>1803</v>
      </c>
      <c r="F9614" s="4"/>
      <c r="G9614" s="1" t="b">
        <f t="shared" ca="1" si="158"/>
        <v>1</v>
      </c>
      <c r="H9614" s="1505" cm="1">
        <f t="array" aca="1" ref="H9614" ca="1">IF(I9614&lt;&gt;"",INDIRECT("'"&amp;I9614&amp;"'!"&amp;J9614),"")</f>
        <v>0</v>
      </c>
      <c r="I9614" s="1510" t="s">
        <v>7556</v>
      </c>
      <c r="J9614" s="1506" t="s">
        <v>5815</v>
      </c>
      <c r="K9614" s="4"/>
    </row>
    <row r="9615" spans="1:11" ht="15">
      <c r="A9615">
        <v>9556</v>
      </c>
      <c r="B9615" s="1287">
        <f>'CARES CRRSA ARP 28-35'!F36</f>
        <v>0</v>
      </c>
      <c r="D9615" s="4" t="s">
        <v>1803</v>
      </c>
      <c r="F9615" s="4"/>
      <c r="G9615" s="1" t="b">
        <f t="shared" ca="1" si="158"/>
        <v>1</v>
      </c>
      <c r="H9615" s="1505" cm="1">
        <f t="array" aca="1" ref="H9615" ca="1">IF(I9615&lt;&gt;"",INDIRECT("'"&amp;I9615&amp;"'!"&amp;J9615),"")</f>
        <v>0</v>
      </c>
      <c r="I9615" s="1510" t="s">
        <v>7556</v>
      </c>
      <c r="J9615" s="1506" t="s">
        <v>5816</v>
      </c>
      <c r="K9615" s="4"/>
    </row>
    <row r="9616" spans="1:11" ht="15">
      <c r="A9616">
        <v>9557</v>
      </c>
      <c r="B9616" s="1287">
        <f>'CARES CRRSA ARP 28-35'!G36</f>
        <v>0</v>
      </c>
      <c r="D9616" s="4" t="s">
        <v>1803</v>
      </c>
      <c r="F9616" s="4"/>
      <c r="G9616" s="1" t="b">
        <f t="shared" ca="1" si="158"/>
        <v>1</v>
      </c>
      <c r="H9616" s="1505" cm="1">
        <f t="array" aca="1" ref="H9616" ca="1">IF(I9616&lt;&gt;"",INDIRECT("'"&amp;I9616&amp;"'!"&amp;J9616),"")</f>
        <v>0</v>
      </c>
      <c r="I9616" s="1510" t="s">
        <v>7556</v>
      </c>
      <c r="J9616" s="1506" t="s">
        <v>5817</v>
      </c>
      <c r="K9616" s="4"/>
    </row>
    <row r="9617" spans="1:11" ht="15">
      <c r="A9617">
        <v>9558</v>
      </c>
      <c r="B9617" s="1287">
        <f>'CARES CRRSA ARP 28-35'!H36</f>
        <v>0</v>
      </c>
      <c r="D9617" s="4" t="s">
        <v>1803</v>
      </c>
      <c r="F9617" s="4"/>
      <c r="G9617" s="1" t="b">
        <f t="shared" ca="1" si="158"/>
        <v>1</v>
      </c>
      <c r="H9617" s="1505" cm="1">
        <f t="array" aca="1" ref="H9617" ca="1">IF(I9617&lt;&gt;"",INDIRECT("'"&amp;I9617&amp;"'!"&amp;J9617),"")</f>
        <v>0</v>
      </c>
      <c r="I9617" s="1510" t="s">
        <v>7556</v>
      </c>
      <c r="J9617" s="1506" t="s">
        <v>5818</v>
      </c>
      <c r="K9617" s="4"/>
    </row>
    <row r="9618" spans="1:11" ht="15">
      <c r="A9618">
        <v>9559</v>
      </c>
      <c r="B9618" s="1287">
        <f>'CARES CRRSA ARP 28-35'!K36</f>
        <v>0</v>
      </c>
      <c r="D9618" s="4" t="s">
        <v>1803</v>
      </c>
      <c r="F9618" s="4"/>
      <c r="G9618" s="1" t="b">
        <f t="shared" ca="1" si="158"/>
        <v>1</v>
      </c>
      <c r="H9618" s="1505" cm="1">
        <f t="array" aca="1" ref="H9618" ca="1">IF(I9618&lt;&gt;"",INDIRECT("'"&amp;I9618&amp;"'!"&amp;J9618),"")</f>
        <v>0</v>
      </c>
      <c r="I9618" s="1510" t="s">
        <v>7556</v>
      </c>
      <c r="J9618" s="1506" t="s">
        <v>5829</v>
      </c>
      <c r="K9618" s="4"/>
    </row>
    <row r="9619" spans="1:11" ht="15">
      <c r="A9619">
        <v>9560</v>
      </c>
      <c r="B9619" s="1287">
        <f>'CARES CRRSA ARP 28-35'!L36</f>
        <v>0</v>
      </c>
      <c r="D9619" s="4" t="s">
        <v>1803</v>
      </c>
      <c r="F9619" s="4"/>
      <c r="G9619" s="1" t="b">
        <f t="shared" ca="1" si="158"/>
        <v>1</v>
      </c>
      <c r="H9619" s="1505" cm="1">
        <f t="array" aca="1" ref="H9619" ca="1">IF(I9619&lt;&gt;"",INDIRECT("'"&amp;I9619&amp;"'!"&amp;J9619),"")</f>
        <v>0</v>
      </c>
      <c r="I9619" s="1510" t="s">
        <v>7556</v>
      </c>
      <c r="J9619" s="1506" t="s">
        <v>7852</v>
      </c>
      <c r="K9619" s="4"/>
    </row>
    <row r="9620" spans="1:11" ht="15">
      <c r="A9620">
        <v>9561</v>
      </c>
      <c r="B9620" s="1287">
        <f>'CARES CRRSA ARP 28-35'!C37</f>
        <v>146098</v>
      </c>
      <c r="D9620" s="4" t="s">
        <v>1803</v>
      </c>
      <c r="F9620" s="4"/>
      <c r="G9620" s="1" t="b">
        <f t="shared" ca="1" si="158"/>
        <v>1</v>
      </c>
      <c r="H9620" s="1505" cm="1">
        <f t="array" aca="1" ref="H9620" ca="1">IF(I9620&lt;&gt;"",INDIRECT("'"&amp;I9620&amp;"'!"&amp;J9620),"")</f>
        <v>146098</v>
      </c>
      <c r="I9620" s="1510" t="s">
        <v>7556</v>
      </c>
      <c r="J9620" s="1506" t="s">
        <v>6054</v>
      </c>
      <c r="K9620" s="4"/>
    </row>
    <row r="9621" spans="1:11" ht="15">
      <c r="A9621">
        <v>9562</v>
      </c>
      <c r="B9621" s="1287">
        <f>'CARES CRRSA ARP 28-35'!D37</f>
        <v>0</v>
      </c>
      <c r="D9621" s="4" t="s">
        <v>1803</v>
      </c>
      <c r="F9621" s="4"/>
      <c r="G9621" s="1" t="b">
        <f t="shared" ca="1" si="158"/>
        <v>1</v>
      </c>
      <c r="H9621" s="1505" cm="1">
        <f t="array" aca="1" ref="H9621" ca="1">IF(I9621&lt;&gt;"",INDIRECT("'"&amp;I9621&amp;"'!"&amp;J9621),"")</f>
        <v>0</v>
      </c>
      <c r="I9621" s="1510" t="s">
        <v>7556</v>
      </c>
      <c r="J9621" s="1506" t="s">
        <v>7853</v>
      </c>
      <c r="K9621" s="4"/>
    </row>
    <row r="9622" spans="1:11" ht="15">
      <c r="A9622">
        <v>9563</v>
      </c>
      <c r="B9622" s="1287">
        <f>'CARES CRRSA ARP 28-35'!F37</f>
        <v>0</v>
      </c>
      <c r="D9622" s="4" t="s">
        <v>1803</v>
      </c>
      <c r="F9622" s="4"/>
      <c r="G9622" s="1" t="b">
        <f t="shared" ca="1" si="158"/>
        <v>1</v>
      </c>
      <c r="H9622" s="1505" cm="1">
        <f t="array" aca="1" ref="H9622" ca="1">IF(I9622&lt;&gt;"",INDIRECT("'"&amp;I9622&amp;"'!"&amp;J9622),"")</f>
        <v>0</v>
      </c>
      <c r="I9622" s="1510" t="s">
        <v>7556</v>
      </c>
      <c r="J9622" s="1506" t="s">
        <v>6913</v>
      </c>
      <c r="K9622" s="4"/>
    </row>
    <row r="9623" spans="1:11" ht="15">
      <c r="A9623">
        <v>9564</v>
      </c>
      <c r="B9623" s="1287">
        <f>'CARES CRRSA ARP 28-35'!G37</f>
        <v>0</v>
      </c>
      <c r="D9623" s="4" t="s">
        <v>1803</v>
      </c>
      <c r="F9623" s="4"/>
      <c r="G9623" s="1" t="b">
        <f t="shared" ca="1" si="158"/>
        <v>1</v>
      </c>
      <c r="H9623" s="1505" cm="1">
        <f t="array" aca="1" ref="H9623" ca="1">IF(I9623&lt;&gt;"",INDIRECT("'"&amp;I9623&amp;"'!"&amp;J9623),"")</f>
        <v>0</v>
      </c>
      <c r="I9623" s="1510" t="s">
        <v>7556</v>
      </c>
      <c r="J9623" s="1506" t="s">
        <v>5935</v>
      </c>
      <c r="K9623" s="4"/>
    </row>
    <row r="9624" spans="1:11" ht="15">
      <c r="A9624">
        <v>9565</v>
      </c>
      <c r="B9624" s="1287">
        <f>'CARES CRRSA ARP 28-35'!H37</f>
        <v>0</v>
      </c>
      <c r="D9624" s="4" t="s">
        <v>1803</v>
      </c>
      <c r="F9624" s="4"/>
      <c r="G9624" s="1" t="b">
        <f t="shared" ca="1" si="158"/>
        <v>1</v>
      </c>
      <c r="H9624" s="1505" cm="1">
        <f t="array" aca="1" ref="H9624" ca="1">IF(I9624&lt;&gt;"",INDIRECT("'"&amp;I9624&amp;"'!"&amp;J9624),"")</f>
        <v>0</v>
      </c>
      <c r="I9624" s="1510" t="s">
        <v>7556</v>
      </c>
      <c r="J9624" s="1506" t="s">
        <v>7854</v>
      </c>
      <c r="K9624" s="4"/>
    </row>
    <row r="9625" spans="1:11" ht="15">
      <c r="A9625">
        <v>9566</v>
      </c>
      <c r="B9625" s="1287">
        <f>'CARES CRRSA ARP 28-35'!K37</f>
        <v>0</v>
      </c>
      <c r="D9625" s="4" t="s">
        <v>1803</v>
      </c>
      <c r="F9625" s="4"/>
      <c r="G9625" s="1" t="b">
        <f t="shared" ca="1" si="158"/>
        <v>1</v>
      </c>
      <c r="H9625" s="1505" cm="1">
        <f t="array" aca="1" ref="H9625" ca="1">IF(I9625&lt;&gt;"",INDIRECT("'"&amp;I9625&amp;"'!"&amp;J9625),"")</f>
        <v>0</v>
      </c>
      <c r="I9625" s="1510" t="s">
        <v>7556</v>
      </c>
      <c r="J9625" s="1506" t="s">
        <v>7855</v>
      </c>
      <c r="K9625" s="4"/>
    </row>
    <row r="9626" spans="1:11" ht="15">
      <c r="A9626">
        <v>9567</v>
      </c>
      <c r="B9626" s="1287">
        <f>'CARES CRRSA ARP 28-35'!L37</f>
        <v>146098</v>
      </c>
      <c r="D9626" s="4" t="s">
        <v>1803</v>
      </c>
      <c r="F9626" s="4"/>
      <c r="G9626" s="1" t="b">
        <f t="shared" ca="1" si="158"/>
        <v>1</v>
      </c>
      <c r="H9626" s="1505" cm="1">
        <f t="array" aca="1" ref="H9626" ca="1">IF(I9626&lt;&gt;"",INDIRECT("'"&amp;I9626&amp;"'!"&amp;J9626),"")</f>
        <v>146098</v>
      </c>
      <c r="I9626" s="1510" t="s">
        <v>7556</v>
      </c>
      <c r="J9626" s="1506" t="s">
        <v>7856</v>
      </c>
      <c r="K9626" s="4"/>
    </row>
    <row r="9627" spans="1:11" ht="15">
      <c r="A9627" s="5">
        <v>9568</v>
      </c>
      <c r="D9627" s="4" t="s">
        <v>4869</v>
      </c>
      <c r="F9627" s="4" t="s">
        <v>4914</v>
      </c>
      <c r="G9627" s="1" t="b">
        <f t="shared" ca="1" si="158"/>
        <v>1</v>
      </c>
      <c r="H9627" s="1505" t="str" cm="1">
        <f t="array" aca="1" ref="H9627" ca="1">IF(I9627&lt;&gt;"",INDIRECT("'"&amp;I9627&amp;"'!"&amp;J9627),"")</f>
        <v/>
      </c>
      <c r="I9627" s="1510"/>
      <c r="J9627" s="1506"/>
      <c r="K9627" s="4"/>
    </row>
    <row r="9628" spans="1:11" ht="15">
      <c r="A9628">
        <v>9569</v>
      </c>
      <c r="B9628" s="1287">
        <f>'CARES CRRSA ARP 28-35'!D162</f>
        <v>0</v>
      </c>
      <c r="D9628" s="4" t="s">
        <v>1803</v>
      </c>
      <c r="F9628" s="4"/>
      <c r="G9628" s="1" t="b">
        <f t="shared" ca="1" si="158"/>
        <v>1</v>
      </c>
      <c r="H9628" s="1505" cm="1">
        <f t="array" aca="1" ref="H9628" ca="1">IF(I9628&lt;&gt;"",INDIRECT("'"&amp;I9628&amp;"'!"&amp;J9628),"")</f>
        <v>0</v>
      </c>
      <c r="I9628" s="1510" t="s">
        <v>7556</v>
      </c>
      <c r="J9628" s="1506" t="s">
        <v>6047</v>
      </c>
      <c r="K9628" s="4"/>
    </row>
    <row r="9629" spans="1:11" ht="15">
      <c r="A9629">
        <v>9570</v>
      </c>
      <c r="B9629" s="1287">
        <f>'CARES CRRSA ARP 28-35'!E162</f>
        <v>0</v>
      </c>
      <c r="D9629" s="4" t="s">
        <v>1803</v>
      </c>
      <c r="F9629" s="4"/>
      <c r="G9629" s="1" t="b">
        <f t="shared" ca="1" si="158"/>
        <v>1</v>
      </c>
      <c r="H9629" s="1505" cm="1">
        <f t="array" aca="1" ref="H9629" ca="1">IF(I9629&lt;&gt;"",INDIRECT("'"&amp;I9629&amp;"'!"&amp;J9629),"")</f>
        <v>0</v>
      </c>
      <c r="I9629" s="1510" t="s">
        <v>7556</v>
      </c>
      <c r="J9629" s="1506" t="s">
        <v>7857</v>
      </c>
      <c r="K9629" s="4"/>
    </row>
    <row r="9630" spans="1:11" ht="15">
      <c r="A9630">
        <v>9571</v>
      </c>
      <c r="B9630" s="1287">
        <f>'CARES CRRSA ARP 28-35'!F162</f>
        <v>0</v>
      </c>
      <c r="D9630" s="4" t="s">
        <v>1803</v>
      </c>
      <c r="F9630" s="4"/>
      <c r="G9630" s="1" t="b">
        <f t="shared" ca="1" si="158"/>
        <v>1</v>
      </c>
      <c r="H9630" s="1505" cm="1">
        <f t="array" aca="1" ref="H9630" ca="1">IF(I9630&lt;&gt;"",INDIRECT("'"&amp;I9630&amp;"'!"&amp;J9630),"")</f>
        <v>0</v>
      </c>
      <c r="I9630" s="1510" t="s">
        <v>7556</v>
      </c>
      <c r="J9630" s="1506" t="s">
        <v>6048</v>
      </c>
      <c r="K9630" s="4"/>
    </row>
    <row r="9631" spans="1:11" ht="15">
      <c r="A9631">
        <v>9572</v>
      </c>
      <c r="B9631" s="1287">
        <f>'CARES CRRSA ARP 28-35'!G162</f>
        <v>0</v>
      </c>
      <c r="D9631" s="4" t="s">
        <v>1803</v>
      </c>
      <c r="F9631" s="4"/>
      <c r="G9631" s="1" t="b">
        <f t="shared" ca="1" si="158"/>
        <v>1</v>
      </c>
      <c r="H9631" s="1505" cm="1">
        <f t="array" aca="1" ref="H9631" ca="1">IF(I9631&lt;&gt;"",INDIRECT("'"&amp;I9631&amp;"'!"&amp;J9631),"")</f>
        <v>0</v>
      </c>
      <c r="I9631" s="1510" t="s">
        <v>7556</v>
      </c>
      <c r="J9631" s="1506" t="s">
        <v>6049</v>
      </c>
      <c r="K9631" s="4"/>
    </row>
    <row r="9632" spans="1:11" ht="15">
      <c r="A9632">
        <v>9573</v>
      </c>
      <c r="B9632" s="1287">
        <f>'CARES CRRSA ARP 28-35'!H162</f>
        <v>0</v>
      </c>
      <c r="D9632" s="4" t="s">
        <v>1803</v>
      </c>
      <c r="F9632" s="4"/>
      <c r="G9632" s="1" t="b">
        <f t="shared" ref="G9632:G9695" ca="1" si="159">H9632=B9632</f>
        <v>1</v>
      </c>
      <c r="H9632" s="1505" cm="1">
        <f t="array" aca="1" ref="H9632" ca="1">IF(I9632&lt;&gt;"",INDIRECT("'"&amp;I9632&amp;"'!"&amp;J9632),"")</f>
        <v>0</v>
      </c>
      <c r="I9632" s="1510" t="s">
        <v>7556</v>
      </c>
      <c r="J9632" s="1506" t="s">
        <v>6880</v>
      </c>
      <c r="K9632" s="4"/>
    </row>
    <row r="9633" spans="1:11" ht="15">
      <c r="A9633">
        <v>9574</v>
      </c>
      <c r="B9633" s="1287">
        <f>'CARES CRRSA ARP 28-35'!I162</f>
        <v>0</v>
      </c>
      <c r="D9633" s="4" t="s">
        <v>1803</v>
      </c>
      <c r="F9633" s="4"/>
      <c r="G9633" s="1" t="b">
        <f t="shared" ca="1" si="159"/>
        <v>1</v>
      </c>
      <c r="H9633" s="1505" cm="1">
        <f t="array" aca="1" ref="H9633" ca="1">IF(I9633&lt;&gt;"",INDIRECT("'"&amp;I9633&amp;"'!"&amp;J9633),"")</f>
        <v>0</v>
      </c>
      <c r="I9633" s="1510" t="s">
        <v>7556</v>
      </c>
      <c r="J9633" s="1506" t="s">
        <v>7858</v>
      </c>
      <c r="K9633" s="4"/>
    </row>
    <row r="9634" spans="1:11" ht="15">
      <c r="A9634">
        <v>9575</v>
      </c>
      <c r="B9634" s="1287">
        <f>'CARES CRRSA ARP 28-35'!J162</f>
        <v>0</v>
      </c>
      <c r="D9634" s="4" t="s">
        <v>1803</v>
      </c>
      <c r="F9634" s="4"/>
      <c r="G9634" s="1" t="b">
        <f t="shared" ca="1" si="159"/>
        <v>1</v>
      </c>
      <c r="H9634" s="1505" cm="1">
        <f t="array" aca="1" ref="H9634" ca="1">IF(I9634&lt;&gt;"",INDIRECT("'"&amp;I9634&amp;"'!"&amp;J9634),"")</f>
        <v>0</v>
      </c>
      <c r="I9634" s="1510" t="s">
        <v>7556</v>
      </c>
      <c r="J9634" s="1506" t="s">
        <v>7859</v>
      </c>
      <c r="K9634" s="4"/>
    </row>
    <row r="9635" spans="1:11" ht="15">
      <c r="A9635">
        <v>9576</v>
      </c>
      <c r="B9635" s="1287">
        <f>'CARES CRRSA ARP 28-35'!L162</f>
        <v>0</v>
      </c>
      <c r="D9635" s="4" t="s">
        <v>1803</v>
      </c>
      <c r="F9635" s="4"/>
      <c r="G9635" s="1" t="b">
        <f t="shared" ca="1" si="159"/>
        <v>1</v>
      </c>
      <c r="H9635" s="1505" cm="1">
        <f t="array" aca="1" ref="H9635" ca="1">IF(I9635&lt;&gt;"",INDIRECT("'"&amp;I9635&amp;"'!"&amp;J9635),"")</f>
        <v>0</v>
      </c>
      <c r="I9635" s="1510" t="s">
        <v>7556</v>
      </c>
      <c r="J9635" s="1506" t="s">
        <v>7860</v>
      </c>
      <c r="K9635" s="4"/>
    </row>
    <row r="9636" spans="1:11" ht="15">
      <c r="A9636">
        <v>9577</v>
      </c>
      <c r="B9636" s="1287">
        <f>'CARES CRRSA ARP 28-35'!D163</f>
        <v>0</v>
      </c>
      <c r="D9636" s="4" t="s">
        <v>1803</v>
      </c>
      <c r="F9636" s="4"/>
      <c r="G9636" s="1" t="b">
        <f t="shared" ca="1" si="159"/>
        <v>1</v>
      </c>
      <c r="H9636" s="1505" cm="1">
        <f t="array" aca="1" ref="H9636" ca="1">IF(I9636&lt;&gt;"",INDIRECT("'"&amp;I9636&amp;"'!"&amp;J9636),"")</f>
        <v>0</v>
      </c>
      <c r="I9636" s="1510" t="s">
        <v>7556</v>
      </c>
      <c r="J9636" s="1506" t="s">
        <v>5916</v>
      </c>
      <c r="K9636" s="4"/>
    </row>
    <row r="9637" spans="1:11" ht="15">
      <c r="A9637">
        <v>9578</v>
      </c>
      <c r="B9637" s="1287">
        <f>'CARES CRRSA ARP 28-35'!E163</f>
        <v>0</v>
      </c>
      <c r="D9637" s="4" t="s">
        <v>1803</v>
      </c>
      <c r="F9637" s="4"/>
      <c r="G9637" s="1" t="b">
        <f t="shared" ca="1" si="159"/>
        <v>1</v>
      </c>
      <c r="H9637" s="1505" cm="1">
        <f t="array" aca="1" ref="H9637" ca="1">IF(I9637&lt;&gt;"",INDIRECT("'"&amp;I9637&amp;"'!"&amp;J9637),"")</f>
        <v>0</v>
      </c>
      <c r="I9637" s="1510" t="s">
        <v>7556</v>
      </c>
      <c r="J9637" s="1506" t="s">
        <v>7861</v>
      </c>
      <c r="K9637" s="4"/>
    </row>
    <row r="9638" spans="1:11" ht="15">
      <c r="A9638">
        <v>9579</v>
      </c>
      <c r="B9638" s="1287">
        <f>'CARES CRRSA ARP 28-35'!F163</f>
        <v>0</v>
      </c>
      <c r="D9638" s="4" t="s">
        <v>1803</v>
      </c>
      <c r="F9638" s="4"/>
      <c r="G9638" s="1" t="b">
        <f t="shared" ca="1" si="159"/>
        <v>1</v>
      </c>
      <c r="H9638" s="1505" cm="1">
        <f t="array" aca="1" ref="H9638" ca="1">IF(I9638&lt;&gt;"",INDIRECT("'"&amp;I9638&amp;"'!"&amp;J9638),"")</f>
        <v>0</v>
      </c>
      <c r="I9638" s="1510" t="s">
        <v>7556</v>
      </c>
      <c r="J9638" s="1506" t="s">
        <v>5917</v>
      </c>
      <c r="K9638" s="4"/>
    </row>
    <row r="9639" spans="1:11" ht="15">
      <c r="A9639">
        <v>9580</v>
      </c>
      <c r="B9639" s="1287">
        <f>'CARES CRRSA ARP 28-35'!G163</f>
        <v>0</v>
      </c>
      <c r="D9639" s="4" t="s">
        <v>1803</v>
      </c>
      <c r="F9639" s="4"/>
      <c r="G9639" s="1" t="b">
        <f t="shared" ca="1" si="159"/>
        <v>1</v>
      </c>
      <c r="H9639" s="1505" cm="1">
        <f t="array" aca="1" ref="H9639" ca="1">IF(I9639&lt;&gt;"",INDIRECT("'"&amp;I9639&amp;"'!"&amp;J9639),"")</f>
        <v>0</v>
      </c>
      <c r="I9639" s="1510" t="s">
        <v>7556</v>
      </c>
      <c r="J9639" s="1506" t="s">
        <v>5918</v>
      </c>
      <c r="K9639" s="4"/>
    </row>
    <row r="9640" spans="1:11" ht="15">
      <c r="A9640">
        <v>9581</v>
      </c>
      <c r="B9640" s="1287">
        <f>'CARES CRRSA ARP 28-35'!H163</f>
        <v>0</v>
      </c>
      <c r="D9640" s="4" t="s">
        <v>1803</v>
      </c>
      <c r="F9640" s="4"/>
      <c r="G9640" s="1" t="b">
        <f t="shared" ca="1" si="159"/>
        <v>1</v>
      </c>
      <c r="H9640" s="1505" cm="1">
        <f t="array" aca="1" ref="H9640" ca="1">IF(I9640&lt;&gt;"",INDIRECT("'"&amp;I9640&amp;"'!"&amp;J9640),"")</f>
        <v>0</v>
      </c>
      <c r="I9640" s="1510" t="s">
        <v>7556</v>
      </c>
      <c r="J9640" s="1506" t="s">
        <v>6882</v>
      </c>
      <c r="K9640" s="4"/>
    </row>
    <row r="9641" spans="1:11" ht="15">
      <c r="A9641">
        <v>9582</v>
      </c>
      <c r="B9641" s="1287">
        <f>'CARES CRRSA ARP 28-35'!I163</f>
        <v>0</v>
      </c>
      <c r="D9641" s="4" t="s">
        <v>1803</v>
      </c>
      <c r="F9641" s="4"/>
      <c r="G9641" s="1" t="b">
        <f t="shared" ca="1" si="159"/>
        <v>1</v>
      </c>
      <c r="H9641" s="1505" cm="1">
        <f t="array" aca="1" ref="H9641" ca="1">IF(I9641&lt;&gt;"",INDIRECT("'"&amp;I9641&amp;"'!"&amp;J9641),"")</f>
        <v>0</v>
      </c>
      <c r="I9641" s="1510" t="s">
        <v>7556</v>
      </c>
      <c r="J9641" s="1506" t="s">
        <v>7862</v>
      </c>
      <c r="K9641" s="4"/>
    </row>
    <row r="9642" spans="1:11" ht="15">
      <c r="A9642">
        <v>9583</v>
      </c>
      <c r="B9642" s="1287">
        <f>'CARES CRRSA ARP 28-35'!J163</f>
        <v>0</v>
      </c>
      <c r="D9642" s="4" t="s">
        <v>1803</v>
      </c>
      <c r="F9642" s="4"/>
      <c r="G9642" s="1" t="b">
        <f t="shared" ca="1" si="159"/>
        <v>1</v>
      </c>
      <c r="H9642" s="1505" cm="1">
        <f t="array" aca="1" ref="H9642" ca="1">IF(I9642&lt;&gt;"",INDIRECT("'"&amp;I9642&amp;"'!"&amp;J9642),"")</f>
        <v>0</v>
      </c>
      <c r="I9642" s="1510" t="s">
        <v>7556</v>
      </c>
      <c r="J9642" s="1506" t="s">
        <v>7863</v>
      </c>
      <c r="K9642" s="4"/>
    </row>
    <row r="9643" spans="1:11" ht="15">
      <c r="A9643">
        <v>9584</v>
      </c>
      <c r="B9643" s="1287">
        <f>'CARES CRRSA ARP 28-35'!L163</f>
        <v>0</v>
      </c>
      <c r="D9643" s="4" t="s">
        <v>1803</v>
      </c>
      <c r="F9643" s="4"/>
      <c r="G9643" s="1" t="b">
        <f t="shared" ca="1" si="159"/>
        <v>1</v>
      </c>
      <c r="H9643" s="1505" cm="1">
        <f t="array" aca="1" ref="H9643" ca="1">IF(I9643&lt;&gt;"",INDIRECT("'"&amp;I9643&amp;"'!"&amp;J9643),"")</f>
        <v>0</v>
      </c>
      <c r="I9643" s="1510" t="s">
        <v>7556</v>
      </c>
      <c r="J9643" s="1506" t="s">
        <v>7864</v>
      </c>
      <c r="K9643" s="4"/>
    </row>
    <row r="9644" spans="1:11" ht="15">
      <c r="A9644">
        <v>9585</v>
      </c>
      <c r="B9644" s="1287">
        <f>'CARES CRRSA ARP 28-35'!D166</f>
        <v>0</v>
      </c>
      <c r="D9644" s="4" t="s">
        <v>1803</v>
      </c>
      <c r="F9644" s="4"/>
      <c r="G9644" s="1" t="b">
        <f t="shared" ca="1" si="159"/>
        <v>1</v>
      </c>
      <c r="H9644" s="1505" cm="1">
        <f t="array" aca="1" ref="H9644" ca="1">IF(I9644&lt;&gt;"",INDIRECT("'"&amp;I9644&amp;"'!"&amp;J9644),"")</f>
        <v>0</v>
      </c>
      <c r="I9644" s="1510" t="s">
        <v>7556</v>
      </c>
      <c r="J9644" s="1506" t="s">
        <v>7865</v>
      </c>
      <c r="K9644" s="4"/>
    </row>
    <row r="9645" spans="1:11" ht="15">
      <c r="A9645">
        <v>9586</v>
      </c>
      <c r="B9645" s="1287">
        <f>'CARES CRRSA ARP 28-35'!E166</f>
        <v>0</v>
      </c>
      <c r="D9645" s="4" t="s">
        <v>1803</v>
      </c>
      <c r="F9645" s="4"/>
      <c r="G9645" s="1" t="b">
        <f t="shared" ca="1" si="159"/>
        <v>1</v>
      </c>
      <c r="H9645" s="1505" cm="1">
        <f t="array" aca="1" ref="H9645" ca="1">IF(I9645&lt;&gt;"",INDIRECT("'"&amp;I9645&amp;"'!"&amp;J9645),"")</f>
        <v>0</v>
      </c>
      <c r="I9645" s="1510" t="s">
        <v>7556</v>
      </c>
      <c r="J9645" s="1506" t="s">
        <v>7866</v>
      </c>
      <c r="K9645" s="4"/>
    </row>
    <row r="9646" spans="1:11" ht="15">
      <c r="A9646">
        <v>9587</v>
      </c>
      <c r="B9646" s="1287">
        <f>'CARES CRRSA ARP 28-35'!F166</f>
        <v>0</v>
      </c>
      <c r="D9646" s="4" t="s">
        <v>1803</v>
      </c>
      <c r="F9646" s="4"/>
      <c r="G9646" s="1" t="b">
        <f t="shared" ca="1" si="159"/>
        <v>1</v>
      </c>
      <c r="H9646" s="1505" cm="1">
        <f t="array" aca="1" ref="H9646" ca="1">IF(I9646&lt;&gt;"",INDIRECT("'"&amp;I9646&amp;"'!"&amp;J9646),"")</f>
        <v>0</v>
      </c>
      <c r="I9646" s="1510" t="s">
        <v>7556</v>
      </c>
      <c r="J9646" s="1506" t="s">
        <v>5942</v>
      </c>
      <c r="K9646" s="4"/>
    </row>
    <row r="9647" spans="1:11" ht="15">
      <c r="A9647">
        <v>9588</v>
      </c>
      <c r="B9647" s="1287">
        <f>'CARES CRRSA ARP 28-35'!G166</f>
        <v>0</v>
      </c>
      <c r="D9647" s="4" t="s">
        <v>1803</v>
      </c>
      <c r="F9647" s="4"/>
      <c r="G9647" s="1" t="b">
        <f t="shared" ca="1" si="159"/>
        <v>1</v>
      </c>
      <c r="H9647" s="1505" cm="1">
        <f t="array" aca="1" ref="H9647" ca="1">IF(I9647&lt;&gt;"",INDIRECT("'"&amp;I9647&amp;"'!"&amp;J9647),"")</f>
        <v>0</v>
      </c>
      <c r="I9647" s="1510" t="s">
        <v>7556</v>
      </c>
      <c r="J9647" s="1506" t="s">
        <v>7867</v>
      </c>
      <c r="K9647" s="4"/>
    </row>
    <row r="9648" spans="1:11" ht="15">
      <c r="A9648">
        <v>9589</v>
      </c>
      <c r="B9648" s="1287">
        <f>'CARES CRRSA ARP 28-35'!H166</f>
        <v>0</v>
      </c>
      <c r="D9648" s="4" t="s">
        <v>1803</v>
      </c>
      <c r="F9648" s="4"/>
      <c r="G9648" s="1" t="b">
        <f t="shared" ca="1" si="159"/>
        <v>1</v>
      </c>
      <c r="H9648" s="1505" cm="1">
        <f t="array" aca="1" ref="H9648" ca="1">IF(I9648&lt;&gt;"",INDIRECT("'"&amp;I9648&amp;"'!"&amp;J9648),"")</f>
        <v>0</v>
      </c>
      <c r="I9648" s="1510" t="s">
        <v>7556</v>
      </c>
      <c r="J9648" s="1506" t="s">
        <v>7868</v>
      </c>
      <c r="K9648" s="4"/>
    </row>
    <row r="9649" spans="1:11" ht="15">
      <c r="A9649">
        <v>9590</v>
      </c>
      <c r="B9649" s="1287">
        <f>'CARES CRRSA ARP 28-35'!I166</f>
        <v>0</v>
      </c>
      <c r="D9649" s="4" t="s">
        <v>1803</v>
      </c>
      <c r="F9649" s="4"/>
      <c r="G9649" s="1" t="b">
        <f t="shared" ca="1" si="159"/>
        <v>1</v>
      </c>
      <c r="H9649" s="1505" cm="1">
        <f t="array" aca="1" ref="H9649" ca="1">IF(I9649&lt;&gt;"",INDIRECT("'"&amp;I9649&amp;"'!"&amp;J9649),"")</f>
        <v>0</v>
      </c>
      <c r="I9649" s="1510" t="s">
        <v>7556</v>
      </c>
      <c r="J9649" s="1506" t="s">
        <v>7869</v>
      </c>
      <c r="K9649" s="4"/>
    </row>
    <row r="9650" spans="1:11" ht="15">
      <c r="A9650">
        <v>9591</v>
      </c>
      <c r="B9650" s="1287">
        <f>'CARES CRRSA ARP 28-35'!J166</f>
        <v>0</v>
      </c>
      <c r="D9650" s="4" t="s">
        <v>1803</v>
      </c>
      <c r="F9650" s="4"/>
      <c r="G9650" s="1" t="b">
        <f t="shared" ca="1" si="159"/>
        <v>1</v>
      </c>
      <c r="H9650" s="1505" cm="1">
        <f t="array" aca="1" ref="H9650" ca="1">IF(I9650&lt;&gt;"",INDIRECT("'"&amp;I9650&amp;"'!"&amp;J9650),"")</f>
        <v>0</v>
      </c>
      <c r="I9650" s="1510" t="s">
        <v>7556</v>
      </c>
      <c r="J9650" s="1506" t="s">
        <v>7870</v>
      </c>
      <c r="K9650" s="4"/>
    </row>
    <row r="9651" spans="1:11" ht="15">
      <c r="A9651">
        <v>9592</v>
      </c>
      <c r="B9651" s="1287">
        <f>'CARES CRRSA ARP 28-35'!L166</f>
        <v>0</v>
      </c>
      <c r="D9651" s="4" t="s">
        <v>1803</v>
      </c>
      <c r="F9651" s="4"/>
      <c r="G9651" s="1" t="b">
        <f t="shared" ca="1" si="159"/>
        <v>1</v>
      </c>
      <c r="H9651" s="1505" cm="1">
        <f t="array" aca="1" ref="H9651" ca="1">IF(I9651&lt;&gt;"",INDIRECT("'"&amp;I9651&amp;"'!"&amp;J9651),"")</f>
        <v>0</v>
      </c>
      <c r="I9651" s="1510" t="s">
        <v>7556</v>
      </c>
      <c r="J9651" s="1506" t="s">
        <v>7871</v>
      </c>
      <c r="K9651" s="4"/>
    </row>
    <row r="9652" spans="1:11" ht="15">
      <c r="A9652">
        <v>9593</v>
      </c>
      <c r="B9652" s="1287">
        <f>'CARES CRRSA ARP 28-35'!D167</f>
        <v>0</v>
      </c>
      <c r="D9652" s="4" t="s">
        <v>1803</v>
      </c>
      <c r="F9652" s="4"/>
      <c r="G9652" s="1" t="b">
        <f t="shared" ca="1" si="159"/>
        <v>1</v>
      </c>
      <c r="H9652" s="1505" cm="1">
        <f t="array" aca="1" ref="H9652" ca="1">IF(I9652&lt;&gt;"",INDIRECT("'"&amp;I9652&amp;"'!"&amp;J9652),"")</f>
        <v>0</v>
      </c>
      <c r="I9652" s="1510" t="s">
        <v>7556</v>
      </c>
      <c r="J9652" s="1506" t="s">
        <v>7872</v>
      </c>
      <c r="K9652" s="4"/>
    </row>
    <row r="9653" spans="1:11" ht="15">
      <c r="A9653">
        <v>9594</v>
      </c>
      <c r="B9653" s="1287">
        <f>'CARES CRRSA ARP 28-35'!E167</f>
        <v>0</v>
      </c>
      <c r="D9653" s="4" t="s">
        <v>1803</v>
      </c>
      <c r="F9653" s="4"/>
      <c r="G9653" s="1" t="b">
        <f t="shared" ca="1" si="159"/>
        <v>1</v>
      </c>
      <c r="H9653" s="1505" cm="1">
        <f t="array" aca="1" ref="H9653" ca="1">IF(I9653&lt;&gt;"",INDIRECT("'"&amp;I9653&amp;"'!"&amp;J9653),"")</f>
        <v>0</v>
      </c>
      <c r="I9653" s="1510" t="s">
        <v>7556</v>
      </c>
      <c r="J9653" s="1506" t="s">
        <v>7873</v>
      </c>
      <c r="K9653" s="4"/>
    </row>
    <row r="9654" spans="1:11" ht="15">
      <c r="A9654">
        <v>9595</v>
      </c>
      <c r="B9654" s="1287">
        <f>'CARES CRRSA ARP 28-35'!F167</f>
        <v>0</v>
      </c>
      <c r="D9654" s="4" t="s">
        <v>1803</v>
      </c>
      <c r="F9654" s="4"/>
      <c r="G9654" s="1" t="b">
        <f t="shared" ca="1" si="159"/>
        <v>1</v>
      </c>
      <c r="H9654" s="1505" cm="1">
        <f t="array" aca="1" ref="H9654" ca="1">IF(I9654&lt;&gt;"",INDIRECT("'"&amp;I9654&amp;"'!"&amp;J9654),"")</f>
        <v>0</v>
      </c>
      <c r="I9654" s="1510" t="s">
        <v>7556</v>
      </c>
      <c r="J9654" s="1506" t="s">
        <v>5944</v>
      </c>
      <c r="K9654" s="4"/>
    </row>
    <row r="9655" spans="1:11" ht="15">
      <c r="A9655">
        <v>9596</v>
      </c>
      <c r="B9655" s="1287">
        <f>'CARES CRRSA ARP 28-35'!G167</f>
        <v>0</v>
      </c>
      <c r="D9655" s="4" t="s">
        <v>1803</v>
      </c>
      <c r="F9655" s="4"/>
      <c r="G9655" s="1" t="b">
        <f t="shared" ca="1" si="159"/>
        <v>1</v>
      </c>
      <c r="H9655" s="1505" cm="1">
        <f t="array" aca="1" ref="H9655" ca="1">IF(I9655&lt;&gt;"",INDIRECT("'"&amp;I9655&amp;"'!"&amp;J9655),"")</f>
        <v>0</v>
      </c>
      <c r="I9655" s="1510" t="s">
        <v>7556</v>
      </c>
      <c r="J9655" s="1506" t="s">
        <v>7874</v>
      </c>
      <c r="K9655" s="4"/>
    </row>
    <row r="9656" spans="1:11" ht="15">
      <c r="A9656">
        <v>9597</v>
      </c>
      <c r="B9656" s="1287">
        <f>'CARES CRRSA ARP 28-35'!H167</f>
        <v>0</v>
      </c>
      <c r="D9656" s="4" t="s">
        <v>1803</v>
      </c>
      <c r="F9656" s="4"/>
      <c r="G9656" s="1" t="b">
        <f t="shared" ca="1" si="159"/>
        <v>1</v>
      </c>
      <c r="H9656" s="1505" cm="1">
        <f t="array" aca="1" ref="H9656" ca="1">IF(I9656&lt;&gt;"",INDIRECT("'"&amp;I9656&amp;"'!"&amp;J9656),"")</f>
        <v>0</v>
      </c>
      <c r="I9656" s="1510" t="s">
        <v>7556</v>
      </c>
      <c r="J9656" s="1506" t="s">
        <v>5333</v>
      </c>
      <c r="K9656" s="4"/>
    </row>
    <row r="9657" spans="1:11" ht="15">
      <c r="A9657">
        <v>9598</v>
      </c>
      <c r="B9657" s="1287">
        <f>'CARES CRRSA ARP 28-35'!I167</f>
        <v>0</v>
      </c>
      <c r="D9657" s="4" t="s">
        <v>1803</v>
      </c>
      <c r="F9657" s="4"/>
      <c r="G9657" s="1" t="b">
        <f t="shared" ca="1" si="159"/>
        <v>1</v>
      </c>
      <c r="H9657" s="1505" cm="1">
        <f t="array" aca="1" ref="H9657" ca="1">IF(I9657&lt;&gt;"",INDIRECT("'"&amp;I9657&amp;"'!"&amp;J9657),"")</f>
        <v>0</v>
      </c>
      <c r="I9657" s="1510" t="s">
        <v>7556</v>
      </c>
      <c r="J9657" s="1506" t="s">
        <v>7875</v>
      </c>
      <c r="K9657" s="4"/>
    </row>
    <row r="9658" spans="1:11" ht="15">
      <c r="A9658">
        <v>9599</v>
      </c>
      <c r="B9658" s="1287">
        <f>'CARES CRRSA ARP 28-35'!J167</f>
        <v>0</v>
      </c>
      <c r="D9658" s="4" t="s">
        <v>1803</v>
      </c>
      <c r="F9658" s="4"/>
      <c r="G9658" s="1" t="b">
        <f t="shared" ca="1" si="159"/>
        <v>1</v>
      </c>
      <c r="H9658" s="1505" cm="1">
        <f t="array" aca="1" ref="H9658" ca="1">IF(I9658&lt;&gt;"",INDIRECT("'"&amp;I9658&amp;"'!"&amp;J9658),"")</f>
        <v>0</v>
      </c>
      <c r="I9658" s="1510" t="s">
        <v>7556</v>
      </c>
      <c r="J9658" s="1506" t="s">
        <v>7876</v>
      </c>
      <c r="K9658" s="4"/>
    </row>
    <row r="9659" spans="1:11" ht="15">
      <c r="A9659">
        <v>9600</v>
      </c>
      <c r="B9659" s="1287">
        <f>'CARES CRRSA ARP 28-35'!L167</f>
        <v>0</v>
      </c>
      <c r="D9659" s="4" t="s">
        <v>1803</v>
      </c>
      <c r="F9659" s="4"/>
      <c r="G9659" s="1" t="b">
        <f t="shared" ca="1" si="159"/>
        <v>1</v>
      </c>
      <c r="H9659" s="1505" cm="1">
        <f t="array" aca="1" ref="H9659" ca="1">IF(I9659&lt;&gt;"",INDIRECT("'"&amp;I9659&amp;"'!"&amp;J9659),"")</f>
        <v>0</v>
      </c>
      <c r="I9659" s="1510" t="s">
        <v>7556</v>
      </c>
      <c r="J9659" s="1506" t="s">
        <v>7877</v>
      </c>
      <c r="K9659" s="4"/>
    </row>
    <row r="9660" spans="1:11" ht="15">
      <c r="A9660">
        <v>9601</v>
      </c>
      <c r="B9660" s="1287">
        <f>'CARES CRRSA ARP 28-35'!D168</f>
        <v>0</v>
      </c>
      <c r="D9660" s="4" t="s">
        <v>1803</v>
      </c>
      <c r="F9660" s="4"/>
      <c r="G9660" s="1" t="b">
        <f t="shared" ca="1" si="159"/>
        <v>1</v>
      </c>
      <c r="H9660" s="1505" cm="1">
        <f t="array" aca="1" ref="H9660" ca="1">IF(I9660&lt;&gt;"",INDIRECT("'"&amp;I9660&amp;"'!"&amp;J9660),"")</f>
        <v>0</v>
      </c>
      <c r="I9660" s="1510" t="s">
        <v>7556</v>
      </c>
      <c r="J9660" s="1506" t="s">
        <v>5945</v>
      </c>
      <c r="K9660" s="4"/>
    </row>
    <row r="9661" spans="1:11" ht="15">
      <c r="A9661">
        <v>9602</v>
      </c>
      <c r="B9661" s="1287">
        <f>'CARES CRRSA ARP 28-35'!E168</f>
        <v>0</v>
      </c>
      <c r="D9661" s="4" t="s">
        <v>1803</v>
      </c>
      <c r="F9661" s="4"/>
      <c r="G9661" s="1" t="b">
        <f t="shared" ca="1" si="159"/>
        <v>1</v>
      </c>
      <c r="H9661" s="1505" cm="1">
        <f t="array" aca="1" ref="H9661" ca="1">IF(I9661&lt;&gt;"",INDIRECT("'"&amp;I9661&amp;"'!"&amp;J9661),"")</f>
        <v>0</v>
      </c>
      <c r="I9661" s="1510" t="s">
        <v>7556</v>
      </c>
      <c r="J9661" s="1506" t="s">
        <v>7878</v>
      </c>
      <c r="K9661" s="4"/>
    </row>
    <row r="9662" spans="1:11" ht="15">
      <c r="A9662">
        <v>9603</v>
      </c>
      <c r="B9662" s="1287">
        <f>'CARES CRRSA ARP 28-35'!F168</f>
        <v>0</v>
      </c>
      <c r="D9662" s="4" t="s">
        <v>1803</v>
      </c>
      <c r="F9662" s="4"/>
      <c r="G9662" s="1" t="b">
        <f t="shared" ca="1" si="159"/>
        <v>1</v>
      </c>
      <c r="H9662" s="1505" cm="1">
        <f t="array" aca="1" ref="H9662" ca="1">IF(I9662&lt;&gt;"",INDIRECT("'"&amp;I9662&amp;"'!"&amp;J9662),"")</f>
        <v>0</v>
      </c>
      <c r="I9662" s="1510" t="s">
        <v>7556</v>
      </c>
      <c r="J9662" s="1506" t="s">
        <v>7879</v>
      </c>
      <c r="K9662" s="4"/>
    </row>
    <row r="9663" spans="1:11" ht="15">
      <c r="A9663">
        <v>9604</v>
      </c>
      <c r="B9663" s="1287">
        <f>'CARES CRRSA ARP 28-35'!G168</f>
        <v>0</v>
      </c>
      <c r="D9663" s="4" t="s">
        <v>1803</v>
      </c>
      <c r="F9663" s="4"/>
      <c r="G9663" s="1" t="b">
        <f t="shared" ca="1" si="159"/>
        <v>1</v>
      </c>
      <c r="H9663" s="1505" cm="1">
        <f t="array" aca="1" ref="H9663" ca="1">IF(I9663&lt;&gt;"",INDIRECT("'"&amp;I9663&amp;"'!"&amp;J9663),"")</f>
        <v>0</v>
      </c>
      <c r="I9663" s="1510" t="s">
        <v>7556</v>
      </c>
      <c r="J9663" s="1506" t="s">
        <v>7880</v>
      </c>
      <c r="K9663" s="4"/>
    </row>
    <row r="9664" spans="1:11" ht="15">
      <c r="A9664">
        <v>9605</v>
      </c>
      <c r="B9664" s="1287">
        <f>'CARES CRRSA ARP 28-35'!H168</f>
        <v>0</v>
      </c>
      <c r="D9664" s="4" t="s">
        <v>1803</v>
      </c>
      <c r="F9664" s="4"/>
      <c r="G9664" s="1" t="b">
        <f t="shared" ca="1" si="159"/>
        <v>1</v>
      </c>
      <c r="H9664" s="1505" cm="1">
        <f t="array" aca="1" ref="H9664" ca="1">IF(I9664&lt;&gt;"",INDIRECT("'"&amp;I9664&amp;"'!"&amp;J9664),"")</f>
        <v>0</v>
      </c>
      <c r="I9664" s="1510" t="s">
        <v>7556</v>
      </c>
      <c r="J9664" s="1506" t="s">
        <v>5334</v>
      </c>
      <c r="K9664" s="4"/>
    </row>
    <row r="9665" spans="1:11" ht="15">
      <c r="A9665">
        <v>9606</v>
      </c>
      <c r="B9665" s="1287">
        <f>'CARES CRRSA ARP 28-35'!I168</f>
        <v>0</v>
      </c>
      <c r="D9665" s="4" t="s">
        <v>1803</v>
      </c>
      <c r="F9665" s="4"/>
      <c r="G9665" s="1" t="b">
        <f t="shared" ca="1" si="159"/>
        <v>1</v>
      </c>
      <c r="H9665" s="1505" cm="1">
        <f t="array" aca="1" ref="H9665" ca="1">IF(I9665&lt;&gt;"",INDIRECT("'"&amp;I9665&amp;"'!"&amp;J9665),"")</f>
        <v>0</v>
      </c>
      <c r="I9665" s="1510" t="s">
        <v>7556</v>
      </c>
      <c r="J9665" s="1506" t="s">
        <v>7881</v>
      </c>
      <c r="K9665" s="4"/>
    </row>
    <row r="9666" spans="1:11" ht="15">
      <c r="A9666">
        <v>9607</v>
      </c>
      <c r="B9666" s="1287">
        <f>'CARES CRRSA ARP 28-35'!J168</f>
        <v>0</v>
      </c>
      <c r="D9666" s="4" t="s">
        <v>1803</v>
      </c>
      <c r="F9666" s="4"/>
      <c r="G9666" s="1" t="b">
        <f t="shared" ca="1" si="159"/>
        <v>1</v>
      </c>
      <c r="H9666" s="1505" cm="1">
        <f t="array" aca="1" ref="H9666" ca="1">IF(I9666&lt;&gt;"",INDIRECT("'"&amp;I9666&amp;"'!"&amp;J9666),"")</f>
        <v>0</v>
      </c>
      <c r="I9666" s="1510" t="s">
        <v>7556</v>
      </c>
      <c r="J9666" s="1506" t="s">
        <v>7882</v>
      </c>
      <c r="K9666" s="4"/>
    </row>
    <row r="9667" spans="1:11" ht="15">
      <c r="A9667">
        <v>9608</v>
      </c>
      <c r="B9667" s="1287">
        <f>'CARES CRRSA ARP 28-35'!L168</f>
        <v>0</v>
      </c>
      <c r="D9667" s="4" t="s">
        <v>1803</v>
      </c>
      <c r="F9667" s="4"/>
      <c r="G9667" s="1" t="b">
        <f t="shared" ca="1" si="159"/>
        <v>1</v>
      </c>
      <c r="H9667" s="1505" cm="1">
        <f t="array" aca="1" ref="H9667" ca="1">IF(I9667&lt;&gt;"",INDIRECT("'"&amp;I9667&amp;"'!"&amp;J9667),"")</f>
        <v>0</v>
      </c>
      <c r="I9667" s="1510" t="s">
        <v>7556</v>
      </c>
      <c r="J9667" s="1506" t="s">
        <v>7883</v>
      </c>
      <c r="K9667" s="4"/>
    </row>
    <row r="9668" spans="1:11" ht="15">
      <c r="A9668">
        <v>9609</v>
      </c>
      <c r="B9668" s="1287">
        <f>'CARES CRRSA ARP 28-35'!F171</f>
        <v>0</v>
      </c>
      <c r="D9668" s="4" t="s">
        <v>1803</v>
      </c>
      <c r="F9668" s="4"/>
      <c r="G9668" s="1" t="b">
        <f t="shared" ca="1" si="159"/>
        <v>1</v>
      </c>
      <c r="H9668" s="1505" cm="1">
        <f t="array" aca="1" ref="H9668" ca="1">IF(I9668&lt;&gt;"",INDIRECT("'"&amp;I9668&amp;"'!"&amp;J9668),"")</f>
        <v>0</v>
      </c>
      <c r="I9668" s="1510" t="s">
        <v>7556</v>
      </c>
      <c r="J9668" s="1506" t="s">
        <v>6202</v>
      </c>
      <c r="K9668" s="4"/>
    </row>
    <row r="9669" spans="1:11" ht="15">
      <c r="A9669">
        <v>9610</v>
      </c>
      <c r="B9669" s="1287">
        <f>'CARES CRRSA ARP 28-35'!G171</f>
        <v>0</v>
      </c>
      <c r="D9669" s="4" t="s">
        <v>1803</v>
      </c>
      <c r="F9669" s="4"/>
      <c r="G9669" s="1" t="b">
        <f t="shared" ca="1" si="159"/>
        <v>1</v>
      </c>
      <c r="H9669" s="1505" cm="1">
        <f t="array" aca="1" ref="H9669" ca="1">IF(I9669&lt;&gt;"",INDIRECT("'"&amp;I9669&amp;"'!"&amp;J9669),"")</f>
        <v>0</v>
      </c>
      <c r="I9669" s="1510" t="s">
        <v>7556</v>
      </c>
      <c r="J9669" s="1506" t="s">
        <v>6240</v>
      </c>
      <c r="K9669" s="4"/>
    </row>
    <row r="9670" spans="1:11" ht="15">
      <c r="A9670">
        <v>9611</v>
      </c>
      <c r="B9670" s="1287">
        <f>'CARES CRRSA ARP 28-35'!H171</f>
        <v>0</v>
      </c>
      <c r="D9670" s="4" t="s">
        <v>1803</v>
      </c>
      <c r="F9670" s="4"/>
      <c r="G9670" s="1" t="b">
        <f t="shared" ca="1" si="159"/>
        <v>1</v>
      </c>
      <c r="H9670" s="1505" cm="1">
        <f t="array" aca="1" ref="H9670" ca="1">IF(I9670&lt;&gt;"",INDIRECT("'"&amp;I9670&amp;"'!"&amp;J9670),"")</f>
        <v>0</v>
      </c>
      <c r="I9670" s="1510" t="s">
        <v>7556</v>
      </c>
      <c r="J9670" s="1506" t="s">
        <v>5336</v>
      </c>
      <c r="K9670" s="4"/>
    </row>
    <row r="9671" spans="1:11" ht="15">
      <c r="A9671">
        <v>9612</v>
      </c>
      <c r="B9671" s="1287">
        <f>'CARES CRRSA ARP 28-35'!J171</f>
        <v>0</v>
      </c>
      <c r="D9671" s="4" t="s">
        <v>1803</v>
      </c>
      <c r="F9671" s="4"/>
      <c r="G9671" s="1" t="b">
        <f t="shared" ca="1" si="159"/>
        <v>1</v>
      </c>
      <c r="H9671" s="1505" cm="1">
        <f t="array" aca="1" ref="H9671" ca="1">IF(I9671&lt;&gt;"",INDIRECT("'"&amp;I9671&amp;"'!"&amp;J9671),"")</f>
        <v>0</v>
      </c>
      <c r="I9671" s="1510" t="s">
        <v>7556</v>
      </c>
      <c r="J9671" s="1506" t="s">
        <v>6429</v>
      </c>
      <c r="K9671" s="4"/>
    </row>
    <row r="9672" spans="1:11" ht="15">
      <c r="A9672">
        <v>9613</v>
      </c>
      <c r="B9672" s="1287">
        <f>'CARES CRRSA ARP 28-35'!L171</f>
        <v>0</v>
      </c>
      <c r="D9672" s="4" t="s">
        <v>1803</v>
      </c>
      <c r="F9672" s="4"/>
      <c r="G9672" s="1" t="b">
        <f t="shared" ca="1" si="159"/>
        <v>1</v>
      </c>
      <c r="H9672" s="1505" cm="1">
        <f t="array" aca="1" ref="H9672" ca="1">IF(I9672&lt;&gt;"",INDIRECT("'"&amp;I9672&amp;"'!"&amp;J9672),"")</f>
        <v>0</v>
      </c>
      <c r="I9672" s="1510" t="s">
        <v>7556</v>
      </c>
      <c r="J9672" s="1506" t="s">
        <v>7884</v>
      </c>
      <c r="K9672" s="4"/>
    </row>
    <row r="9673" spans="1:11" ht="15">
      <c r="A9673">
        <v>9614</v>
      </c>
      <c r="B9673" s="1287">
        <f>'CARES CRRSA ARP 28-35'!F172</f>
        <v>0</v>
      </c>
      <c r="D9673" s="4" t="s">
        <v>1803</v>
      </c>
      <c r="F9673" s="4"/>
      <c r="G9673" s="1" t="b">
        <f t="shared" ca="1" si="159"/>
        <v>1</v>
      </c>
      <c r="H9673" s="1505" cm="1">
        <f t="array" aca="1" ref="H9673" ca="1">IF(I9673&lt;&gt;"",INDIRECT("'"&amp;I9673&amp;"'!"&amp;J9673),"")</f>
        <v>0</v>
      </c>
      <c r="I9673" s="1510" t="s">
        <v>7556</v>
      </c>
      <c r="J9673" s="1506" t="s">
        <v>6203</v>
      </c>
      <c r="K9673" s="4"/>
    </row>
    <row r="9674" spans="1:11" ht="15">
      <c r="A9674">
        <v>9615</v>
      </c>
      <c r="B9674" s="1287">
        <f>'CARES CRRSA ARP 28-35'!G172</f>
        <v>0</v>
      </c>
      <c r="D9674" s="4" t="s">
        <v>1803</v>
      </c>
      <c r="F9674" s="4"/>
      <c r="G9674" s="1" t="b">
        <f t="shared" ca="1" si="159"/>
        <v>1</v>
      </c>
      <c r="H9674" s="1505" cm="1">
        <f t="array" aca="1" ref="H9674" ca="1">IF(I9674&lt;&gt;"",INDIRECT("'"&amp;I9674&amp;"'!"&amp;J9674),"")</f>
        <v>0</v>
      </c>
      <c r="I9674" s="1510" t="s">
        <v>7556</v>
      </c>
      <c r="J9674" s="1506" t="s">
        <v>6241</v>
      </c>
      <c r="K9674" s="4"/>
    </row>
    <row r="9675" spans="1:11" ht="15">
      <c r="A9675">
        <v>9616</v>
      </c>
      <c r="B9675" s="1287">
        <f>'CARES CRRSA ARP 28-35'!H172</f>
        <v>0</v>
      </c>
      <c r="D9675" s="4" t="s">
        <v>1803</v>
      </c>
      <c r="F9675" s="4"/>
      <c r="G9675" s="1" t="b">
        <f t="shared" ca="1" si="159"/>
        <v>1</v>
      </c>
      <c r="H9675" s="1505" cm="1">
        <f t="array" aca="1" ref="H9675" ca="1">IF(I9675&lt;&gt;"",INDIRECT("'"&amp;I9675&amp;"'!"&amp;J9675),"")</f>
        <v>0</v>
      </c>
      <c r="I9675" s="1510" t="s">
        <v>7556</v>
      </c>
      <c r="J9675" s="1506" t="s">
        <v>5337</v>
      </c>
      <c r="K9675" s="4"/>
    </row>
    <row r="9676" spans="1:11" ht="15">
      <c r="A9676">
        <v>9617</v>
      </c>
      <c r="B9676" s="1287">
        <f>'CARES CRRSA ARP 28-35'!J172</f>
        <v>0</v>
      </c>
      <c r="D9676" s="4" t="s">
        <v>1803</v>
      </c>
      <c r="F9676" s="4"/>
      <c r="G9676" s="1" t="b">
        <f t="shared" ca="1" si="159"/>
        <v>1</v>
      </c>
      <c r="H9676" s="1505" cm="1">
        <f t="array" aca="1" ref="H9676" ca="1">IF(I9676&lt;&gt;"",INDIRECT("'"&amp;I9676&amp;"'!"&amp;J9676),"")</f>
        <v>0</v>
      </c>
      <c r="I9676" s="1510" t="s">
        <v>7556</v>
      </c>
      <c r="J9676" s="1506" t="s">
        <v>6430</v>
      </c>
      <c r="K9676" s="4"/>
    </row>
    <row r="9677" spans="1:11" ht="15">
      <c r="A9677">
        <v>9618</v>
      </c>
      <c r="B9677" s="1287">
        <f>'CARES CRRSA ARP 28-35'!L172</f>
        <v>0</v>
      </c>
      <c r="D9677" s="4" t="s">
        <v>1803</v>
      </c>
      <c r="F9677" s="4"/>
      <c r="G9677" s="1" t="b">
        <f t="shared" ca="1" si="159"/>
        <v>1</v>
      </c>
      <c r="H9677" s="1505" cm="1">
        <f t="array" aca="1" ref="H9677" ca="1">IF(I9677&lt;&gt;"",INDIRECT("'"&amp;I9677&amp;"'!"&amp;J9677),"")</f>
        <v>0</v>
      </c>
      <c r="I9677" s="1510" t="s">
        <v>7556</v>
      </c>
      <c r="J9677" s="1506" t="s">
        <v>7885</v>
      </c>
      <c r="K9677" s="4"/>
    </row>
    <row r="9678" spans="1:11" ht="15">
      <c r="A9678">
        <v>9619</v>
      </c>
      <c r="B9678" s="1287">
        <f>'CARES CRRSA ARP 28-35'!F173</f>
        <v>0</v>
      </c>
      <c r="D9678" s="4" t="s">
        <v>1803</v>
      </c>
      <c r="F9678" s="4"/>
      <c r="G9678" s="1" t="b">
        <f t="shared" ca="1" si="159"/>
        <v>1</v>
      </c>
      <c r="H9678" s="1505" cm="1">
        <f t="array" aca="1" ref="H9678" ca="1">IF(I9678&lt;&gt;"",INDIRECT("'"&amp;I9678&amp;"'!"&amp;J9678),"")</f>
        <v>0</v>
      </c>
      <c r="I9678" s="1510" t="s">
        <v>7556</v>
      </c>
      <c r="J9678" s="1506" t="s">
        <v>7886</v>
      </c>
      <c r="K9678" s="4"/>
    </row>
    <row r="9679" spans="1:11" ht="15">
      <c r="A9679">
        <v>9620</v>
      </c>
      <c r="B9679" s="1287">
        <f>'CARES CRRSA ARP 28-35'!G173</f>
        <v>0</v>
      </c>
      <c r="D9679" s="4" t="s">
        <v>1803</v>
      </c>
      <c r="F9679" s="4"/>
      <c r="G9679" s="1" t="b">
        <f t="shared" ca="1" si="159"/>
        <v>1</v>
      </c>
      <c r="H9679" s="1505" cm="1">
        <f t="array" aca="1" ref="H9679" ca="1">IF(I9679&lt;&gt;"",INDIRECT("'"&amp;I9679&amp;"'!"&amp;J9679),"")</f>
        <v>0</v>
      </c>
      <c r="I9679" s="1510" t="s">
        <v>7556</v>
      </c>
      <c r="J9679" s="1506" t="s">
        <v>7887</v>
      </c>
      <c r="K9679" s="4"/>
    </row>
    <row r="9680" spans="1:11" ht="15">
      <c r="A9680">
        <v>9621</v>
      </c>
      <c r="B9680" s="1287">
        <f>'CARES CRRSA ARP 28-35'!H173</f>
        <v>0</v>
      </c>
      <c r="D9680" s="4" t="s">
        <v>1803</v>
      </c>
      <c r="F9680" s="4"/>
      <c r="G9680" s="1" t="b">
        <f t="shared" ca="1" si="159"/>
        <v>1</v>
      </c>
      <c r="H9680" s="1505" cm="1">
        <f t="array" aca="1" ref="H9680" ca="1">IF(I9680&lt;&gt;"",INDIRECT("'"&amp;I9680&amp;"'!"&amp;J9680),"")</f>
        <v>0</v>
      </c>
      <c r="I9680" s="1510" t="s">
        <v>7556</v>
      </c>
      <c r="J9680" s="1506" t="s">
        <v>5335</v>
      </c>
      <c r="K9680" s="4"/>
    </row>
    <row r="9681" spans="1:11" ht="15">
      <c r="A9681">
        <v>9622</v>
      </c>
      <c r="B9681" s="1287">
        <f>'CARES CRRSA ARP 28-35'!J173</f>
        <v>0</v>
      </c>
      <c r="D9681" s="4" t="s">
        <v>1803</v>
      </c>
      <c r="F9681" s="4"/>
      <c r="G9681" s="1" t="b">
        <f t="shared" ca="1" si="159"/>
        <v>1</v>
      </c>
      <c r="H9681" s="1505" cm="1">
        <f t="array" aca="1" ref="H9681" ca="1">IF(I9681&lt;&gt;"",INDIRECT("'"&amp;I9681&amp;"'!"&amp;J9681),"")</f>
        <v>0</v>
      </c>
      <c r="I9681" s="1510" t="s">
        <v>7556</v>
      </c>
      <c r="J9681" s="1506" t="s">
        <v>7888</v>
      </c>
      <c r="K9681" s="4"/>
    </row>
    <row r="9682" spans="1:11" ht="15">
      <c r="A9682">
        <v>9623</v>
      </c>
      <c r="B9682" s="1287">
        <f>'CARES CRRSA ARP 28-35'!L173</f>
        <v>0</v>
      </c>
      <c r="D9682" s="4" t="s">
        <v>1803</v>
      </c>
      <c r="F9682" s="4"/>
      <c r="G9682" s="1" t="b">
        <f t="shared" ca="1" si="159"/>
        <v>1</v>
      </c>
      <c r="H9682" s="1505" cm="1">
        <f t="array" aca="1" ref="H9682" ca="1">IF(I9682&lt;&gt;"",INDIRECT("'"&amp;I9682&amp;"'!"&amp;J9682),"")</f>
        <v>0</v>
      </c>
      <c r="I9682" s="1510" t="s">
        <v>7556</v>
      </c>
      <c r="J9682" s="1506" t="s">
        <v>7889</v>
      </c>
      <c r="K9682" s="4"/>
    </row>
    <row r="9683" spans="1:11" ht="15">
      <c r="A9683">
        <v>9624</v>
      </c>
      <c r="B9683" s="1287">
        <f>'CARES CRRSA ARP 28-35'!D290</f>
        <v>0</v>
      </c>
      <c r="D9683" s="4" t="s">
        <v>1803</v>
      </c>
      <c r="F9683" s="4"/>
      <c r="G9683" s="1" t="b">
        <f t="shared" ca="1" si="159"/>
        <v>1</v>
      </c>
      <c r="H9683" s="1505" cm="1">
        <f t="array" aca="1" ref="H9683" ca="1">IF(I9683&lt;&gt;"",INDIRECT("'"&amp;I9683&amp;"'!"&amp;J9683),"")</f>
        <v>0</v>
      </c>
      <c r="I9683" s="1510" t="s">
        <v>7556</v>
      </c>
      <c r="J9683" s="1506" t="s">
        <v>7890</v>
      </c>
      <c r="K9683" s="4"/>
    </row>
    <row r="9684" spans="1:11" ht="15">
      <c r="A9684">
        <v>9625</v>
      </c>
      <c r="B9684" s="1287">
        <f>'CARES CRRSA ARP 28-35'!E290</f>
        <v>0</v>
      </c>
      <c r="D9684" s="4" t="s">
        <v>1803</v>
      </c>
      <c r="F9684" s="4"/>
      <c r="G9684" s="1" t="b">
        <f t="shared" ca="1" si="159"/>
        <v>1</v>
      </c>
      <c r="H9684" s="1505" cm="1">
        <f t="array" aca="1" ref="H9684" ca="1">IF(I9684&lt;&gt;"",INDIRECT("'"&amp;I9684&amp;"'!"&amp;J9684),"")</f>
        <v>0</v>
      </c>
      <c r="I9684" s="1510" t="s">
        <v>7556</v>
      </c>
      <c r="J9684" s="1506" t="s">
        <v>7891</v>
      </c>
      <c r="K9684" s="4"/>
    </row>
    <row r="9685" spans="1:11" ht="15">
      <c r="A9685">
        <v>9626</v>
      </c>
      <c r="B9685" s="1287">
        <f>'CARES CRRSA ARP 28-35'!F290</f>
        <v>0</v>
      </c>
      <c r="D9685" s="4" t="s">
        <v>1803</v>
      </c>
      <c r="F9685" s="4"/>
      <c r="G9685" s="1" t="b">
        <f t="shared" ca="1" si="159"/>
        <v>1</v>
      </c>
      <c r="H9685" s="1505" cm="1">
        <f t="array" aca="1" ref="H9685" ca="1">IF(I9685&lt;&gt;"",INDIRECT("'"&amp;I9685&amp;"'!"&amp;J9685),"")</f>
        <v>0</v>
      </c>
      <c r="I9685" s="1510" t="s">
        <v>7556</v>
      </c>
      <c r="J9685" s="1506" t="s">
        <v>7892</v>
      </c>
      <c r="K9685" s="4"/>
    </row>
    <row r="9686" spans="1:11" ht="15">
      <c r="A9686">
        <v>9627</v>
      </c>
      <c r="B9686" s="1287">
        <f>'CARES CRRSA ARP 28-35'!G290</f>
        <v>0</v>
      </c>
      <c r="D9686" s="4" t="s">
        <v>1803</v>
      </c>
      <c r="F9686" s="4"/>
      <c r="G9686" s="1" t="b">
        <f t="shared" ca="1" si="159"/>
        <v>1</v>
      </c>
      <c r="H9686" s="1505" cm="1">
        <f t="array" aca="1" ref="H9686" ca="1">IF(I9686&lt;&gt;"",INDIRECT("'"&amp;I9686&amp;"'!"&amp;J9686),"")</f>
        <v>0</v>
      </c>
      <c r="I9686" s="1510" t="s">
        <v>7556</v>
      </c>
      <c r="J9686" s="1506" t="s">
        <v>7893</v>
      </c>
      <c r="K9686" s="4"/>
    </row>
    <row r="9687" spans="1:11" ht="15">
      <c r="A9687">
        <v>9628</v>
      </c>
      <c r="B9687" s="1287">
        <f>'CARES CRRSA ARP 28-35'!H290</f>
        <v>12768670</v>
      </c>
      <c r="D9687" s="4" t="s">
        <v>1803</v>
      </c>
      <c r="F9687" s="4"/>
      <c r="G9687" s="1" t="b">
        <f t="shared" ca="1" si="159"/>
        <v>1</v>
      </c>
      <c r="H9687" s="1505" cm="1">
        <f t="array" aca="1" ref="H9687" ca="1">IF(I9687&lt;&gt;"",INDIRECT("'"&amp;I9687&amp;"'!"&amp;J9687),"")</f>
        <v>12768670</v>
      </c>
      <c r="I9687" s="1510" t="s">
        <v>7556</v>
      </c>
      <c r="J9687" s="1506" t="s">
        <v>5437</v>
      </c>
      <c r="K9687" s="4"/>
    </row>
    <row r="9688" spans="1:11" ht="15">
      <c r="A9688">
        <v>9629</v>
      </c>
      <c r="B9688" s="1287">
        <f>'CARES CRRSA ARP 28-35'!I290</f>
        <v>0</v>
      </c>
      <c r="D9688" s="4" t="s">
        <v>1803</v>
      </c>
      <c r="F9688" s="4"/>
      <c r="G9688" s="1" t="b">
        <f t="shared" ca="1" si="159"/>
        <v>1</v>
      </c>
      <c r="H9688" s="1505" cm="1">
        <f t="array" aca="1" ref="H9688" ca="1">IF(I9688&lt;&gt;"",INDIRECT("'"&amp;I9688&amp;"'!"&amp;J9688),"")</f>
        <v>0</v>
      </c>
      <c r="I9688" s="1510" t="s">
        <v>7556</v>
      </c>
      <c r="J9688" s="1506" t="s">
        <v>7894</v>
      </c>
      <c r="K9688" s="4"/>
    </row>
    <row r="9689" spans="1:11" ht="15">
      <c r="A9689">
        <v>9630</v>
      </c>
      <c r="B9689" s="1287">
        <f>'CARES CRRSA ARP 28-35'!J290</f>
        <v>0</v>
      </c>
      <c r="D9689" s="4" t="s">
        <v>1803</v>
      </c>
      <c r="F9689" s="4"/>
      <c r="G9689" s="1" t="b">
        <f t="shared" ca="1" si="159"/>
        <v>1</v>
      </c>
      <c r="H9689" s="1505" cm="1">
        <f t="array" aca="1" ref="H9689" ca="1">IF(I9689&lt;&gt;"",INDIRECT("'"&amp;I9689&amp;"'!"&amp;J9689),"")</f>
        <v>0</v>
      </c>
      <c r="I9689" s="1510" t="s">
        <v>7556</v>
      </c>
      <c r="J9689" s="1506" t="s">
        <v>7895</v>
      </c>
      <c r="K9689" s="4"/>
    </row>
    <row r="9690" spans="1:11" ht="15">
      <c r="A9690">
        <v>9631</v>
      </c>
      <c r="B9690" s="1287">
        <f>'CARES CRRSA ARP 28-35'!L290</f>
        <v>12768670</v>
      </c>
      <c r="D9690" s="4" t="s">
        <v>1803</v>
      </c>
      <c r="F9690" s="4"/>
      <c r="G9690" s="1" t="b">
        <f t="shared" ca="1" si="159"/>
        <v>1</v>
      </c>
      <c r="H9690" s="1505" cm="1">
        <f t="array" aca="1" ref="H9690" ca="1">IF(I9690&lt;&gt;"",INDIRECT("'"&amp;I9690&amp;"'!"&amp;J9690),"")</f>
        <v>12768670</v>
      </c>
      <c r="I9690" s="1510" t="s">
        <v>7556</v>
      </c>
      <c r="J9690" s="1506" t="s">
        <v>7896</v>
      </c>
      <c r="K9690" s="4"/>
    </row>
    <row r="9691" spans="1:11" ht="15">
      <c r="A9691">
        <v>9632</v>
      </c>
      <c r="B9691" s="1287">
        <f>'CARES CRRSA ARP 28-35'!D291</f>
        <v>0</v>
      </c>
      <c r="D9691" s="4" t="s">
        <v>1803</v>
      </c>
      <c r="F9691" s="4"/>
      <c r="G9691" s="1" t="b">
        <f t="shared" ca="1" si="159"/>
        <v>1</v>
      </c>
      <c r="H9691" s="1505" cm="1">
        <f t="array" aca="1" ref="H9691" ca="1">IF(I9691&lt;&gt;"",INDIRECT("'"&amp;I9691&amp;"'!"&amp;J9691),"")</f>
        <v>0</v>
      </c>
      <c r="I9691" s="1510" t="s">
        <v>7556</v>
      </c>
      <c r="J9691" s="1506" t="s">
        <v>7897</v>
      </c>
      <c r="K9691" s="4"/>
    </row>
    <row r="9692" spans="1:11" ht="15">
      <c r="A9692">
        <v>9633</v>
      </c>
      <c r="B9692" s="1287">
        <f>'CARES CRRSA ARP 28-35'!E291</f>
        <v>0</v>
      </c>
      <c r="D9692" s="4" t="s">
        <v>1803</v>
      </c>
      <c r="F9692" s="4"/>
      <c r="G9692" s="1" t="b">
        <f t="shared" ca="1" si="159"/>
        <v>1</v>
      </c>
      <c r="H9692" s="1505" cm="1">
        <f t="array" aca="1" ref="H9692" ca="1">IF(I9692&lt;&gt;"",INDIRECT("'"&amp;I9692&amp;"'!"&amp;J9692),"")</f>
        <v>0</v>
      </c>
      <c r="I9692" s="1510" t="s">
        <v>7556</v>
      </c>
      <c r="J9692" s="1506" t="s">
        <v>7898</v>
      </c>
      <c r="K9692" s="4"/>
    </row>
    <row r="9693" spans="1:11" ht="15">
      <c r="A9693">
        <v>9634</v>
      </c>
      <c r="B9693" s="1287">
        <f>'CARES CRRSA ARP 28-35'!F291</f>
        <v>0</v>
      </c>
      <c r="D9693" s="4" t="s">
        <v>1803</v>
      </c>
      <c r="F9693" s="4"/>
      <c r="G9693" s="1" t="b">
        <f t="shared" ca="1" si="159"/>
        <v>1</v>
      </c>
      <c r="H9693" s="1505" cm="1">
        <f t="array" aca="1" ref="H9693" ca="1">IF(I9693&lt;&gt;"",INDIRECT("'"&amp;I9693&amp;"'!"&amp;J9693),"")</f>
        <v>0</v>
      </c>
      <c r="I9693" s="1510" t="s">
        <v>7556</v>
      </c>
      <c r="J9693" s="1506" t="s">
        <v>7899</v>
      </c>
      <c r="K9693" s="4"/>
    </row>
    <row r="9694" spans="1:11" ht="15">
      <c r="A9694">
        <v>9635</v>
      </c>
      <c r="B9694" s="1287">
        <f>'CARES CRRSA ARP 28-35'!G291</f>
        <v>0</v>
      </c>
      <c r="D9694" s="4" t="s">
        <v>1803</v>
      </c>
      <c r="F9694" s="4"/>
      <c r="G9694" s="1" t="b">
        <f t="shared" ca="1" si="159"/>
        <v>1</v>
      </c>
      <c r="H9694" s="1505" cm="1">
        <f t="array" aca="1" ref="H9694" ca="1">IF(I9694&lt;&gt;"",INDIRECT("'"&amp;I9694&amp;"'!"&amp;J9694),"")</f>
        <v>0</v>
      </c>
      <c r="I9694" s="1510" t="s">
        <v>7556</v>
      </c>
      <c r="J9694" s="1506" t="s">
        <v>7900</v>
      </c>
      <c r="K9694" s="4"/>
    </row>
    <row r="9695" spans="1:11" ht="15">
      <c r="A9695">
        <v>9636</v>
      </c>
      <c r="B9695" s="1287">
        <f>'CARES CRRSA ARP 28-35'!H291</f>
        <v>0</v>
      </c>
      <c r="D9695" s="4" t="s">
        <v>1803</v>
      </c>
      <c r="F9695" s="4"/>
      <c r="G9695" s="1" t="b">
        <f t="shared" ca="1" si="159"/>
        <v>1</v>
      </c>
      <c r="H9695" s="1505" cm="1">
        <f t="array" aca="1" ref="H9695" ca="1">IF(I9695&lt;&gt;"",INDIRECT("'"&amp;I9695&amp;"'!"&amp;J9695),"")</f>
        <v>0</v>
      </c>
      <c r="I9695" s="1510" t="s">
        <v>7556</v>
      </c>
      <c r="J9695" s="1506" t="s">
        <v>7901</v>
      </c>
      <c r="K9695" s="4"/>
    </row>
    <row r="9696" spans="1:11" ht="15">
      <c r="A9696">
        <v>9637</v>
      </c>
      <c r="B9696" s="1287">
        <f>'CARES CRRSA ARP 28-35'!I291</f>
        <v>0</v>
      </c>
      <c r="D9696" s="4" t="s">
        <v>1803</v>
      </c>
      <c r="F9696" s="4"/>
      <c r="G9696" s="1" t="b">
        <f t="shared" ref="G9696:G9759" ca="1" si="160">H9696=B9696</f>
        <v>1</v>
      </c>
      <c r="H9696" s="1505" cm="1">
        <f t="array" aca="1" ref="H9696" ca="1">IF(I9696&lt;&gt;"",INDIRECT("'"&amp;I9696&amp;"'!"&amp;J9696),"")</f>
        <v>0</v>
      </c>
      <c r="I9696" s="1510" t="s">
        <v>7556</v>
      </c>
      <c r="J9696" s="1506" t="s">
        <v>7902</v>
      </c>
      <c r="K9696" s="4"/>
    </row>
    <row r="9697" spans="1:11" ht="15">
      <c r="A9697">
        <v>9638</v>
      </c>
      <c r="B9697" s="1287">
        <f>'CARES CRRSA ARP 28-35'!J291</f>
        <v>0</v>
      </c>
      <c r="D9697" s="4" t="s">
        <v>1803</v>
      </c>
      <c r="F9697" s="4"/>
      <c r="G9697" s="1" t="b">
        <f t="shared" ca="1" si="160"/>
        <v>1</v>
      </c>
      <c r="H9697" s="1505" cm="1">
        <f t="array" aca="1" ref="H9697" ca="1">IF(I9697&lt;&gt;"",INDIRECT("'"&amp;I9697&amp;"'!"&amp;J9697),"")</f>
        <v>0</v>
      </c>
      <c r="I9697" s="1510" t="s">
        <v>7556</v>
      </c>
      <c r="J9697" s="1506" t="s">
        <v>7903</v>
      </c>
      <c r="K9697" s="4"/>
    </row>
    <row r="9698" spans="1:11" ht="15">
      <c r="A9698">
        <v>9639</v>
      </c>
      <c r="B9698" s="1287">
        <f>'CARES CRRSA ARP 28-35'!L291</f>
        <v>0</v>
      </c>
      <c r="D9698" s="4" t="s">
        <v>1803</v>
      </c>
      <c r="F9698" s="4"/>
      <c r="G9698" s="1" t="b">
        <f t="shared" ca="1" si="160"/>
        <v>1</v>
      </c>
      <c r="H9698" s="1505" cm="1">
        <f t="array" aca="1" ref="H9698" ca="1">IF(I9698&lt;&gt;"",INDIRECT("'"&amp;I9698&amp;"'!"&amp;J9698),"")</f>
        <v>0</v>
      </c>
      <c r="I9698" s="1510" t="s">
        <v>7556</v>
      </c>
      <c r="J9698" s="1506" t="s">
        <v>7904</v>
      </c>
      <c r="K9698" s="4"/>
    </row>
    <row r="9699" spans="1:11" ht="15">
      <c r="A9699">
        <v>9640</v>
      </c>
      <c r="B9699" s="1287">
        <f>'CARES CRRSA ARP 28-35'!D292</f>
        <v>1</v>
      </c>
      <c r="D9699" s="4" t="s">
        <v>1803</v>
      </c>
      <c r="F9699" s="4"/>
      <c r="G9699" s="1" t="b">
        <f t="shared" ca="1" si="160"/>
        <v>1</v>
      </c>
      <c r="H9699" s="1505" cm="1">
        <f t="array" aca="1" ref="H9699" ca="1">IF(I9699&lt;&gt;"",INDIRECT("'"&amp;I9699&amp;"'!"&amp;J9699),"")</f>
        <v>1</v>
      </c>
      <c r="I9699" s="1510" t="s">
        <v>7556</v>
      </c>
      <c r="J9699" s="1506" t="s">
        <v>5433</v>
      </c>
      <c r="K9699" s="4"/>
    </row>
    <row r="9700" spans="1:11" ht="15">
      <c r="A9700">
        <v>9641</v>
      </c>
      <c r="B9700" s="1287">
        <f>'CARES CRRSA ARP 28-35'!E292</f>
        <v>0</v>
      </c>
      <c r="D9700" s="4" t="s">
        <v>1803</v>
      </c>
      <c r="F9700" s="4"/>
      <c r="G9700" s="1" t="b">
        <f t="shared" ca="1" si="160"/>
        <v>1</v>
      </c>
      <c r="H9700" s="1505" cm="1">
        <f t="array" aca="1" ref="H9700" ca="1">IF(I9700&lt;&gt;"",INDIRECT("'"&amp;I9700&amp;"'!"&amp;J9700),"")</f>
        <v>0</v>
      </c>
      <c r="I9700" s="1510" t="s">
        <v>7556</v>
      </c>
      <c r="J9700" s="1506" t="s">
        <v>7905</v>
      </c>
      <c r="K9700" s="4"/>
    </row>
    <row r="9701" spans="1:11" ht="15">
      <c r="A9701">
        <v>9642</v>
      </c>
      <c r="B9701" s="1287">
        <f>'CARES CRRSA ARP 28-35'!F292</f>
        <v>0</v>
      </c>
      <c r="D9701" s="4" t="s">
        <v>1803</v>
      </c>
      <c r="F9701" s="4"/>
      <c r="G9701" s="1" t="b">
        <f t="shared" ca="1" si="160"/>
        <v>1</v>
      </c>
      <c r="H9701" s="1505" cm="1">
        <f t="array" aca="1" ref="H9701" ca="1">IF(I9701&lt;&gt;"",INDIRECT("'"&amp;I9701&amp;"'!"&amp;J9701),"")</f>
        <v>0</v>
      </c>
      <c r="I9701" s="1510" t="s">
        <v>7556</v>
      </c>
      <c r="J9701" s="1506" t="s">
        <v>7906</v>
      </c>
      <c r="K9701" s="4"/>
    </row>
    <row r="9702" spans="1:11" ht="15">
      <c r="A9702">
        <v>9643</v>
      </c>
      <c r="B9702" s="1287">
        <f>'CARES CRRSA ARP 28-35'!G292</f>
        <v>0</v>
      </c>
      <c r="D9702" s="4" t="s">
        <v>1803</v>
      </c>
      <c r="F9702" s="4"/>
      <c r="G9702" s="1" t="b">
        <f t="shared" ca="1" si="160"/>
        <v>1</v>
      </c>
      <c r="H9702" s="1505" cm="1">
        <f t="array" aca="1" ref="H9702" ca="1">IF(I9702&lt;&gt;"",INDIRECT("'"&amp;I9702&amp;"'!"&amp;J9702),"")</f>
        <v>0</v>
      </c>
      <c r="I9702" s="1510" t="s">
        <v>7556</v>
      </c>
      <c r="J9702" s="1506" t="s">
        <v>7907</v>
      </c>
      <c r="K9702" s="4"/>
    </row>
    <row r="9703" spans="1:11" ht="15">
      <c r="A9703">
        <v>9644</v>
      </c>
      <c r="B9703" s="1287">
        <f>'CARES CRRSA ARP 28-35'!H292</f>
        <v>0</v>
      </c>
      <c r="D9703" s="4" t="s">
        <v>1803</v>
      </c>
      <c r="F9703" s="4"/>
      <c r="G9703" s="1" t="b">
        <f t="shared" ca="1" si="160"/>
        <v>1</v>
      </c>
      <c r="H9703" s="1505" cm="1">
        <f t="array" aca="1" ref="H9703" ca="1">IF(I9703&lt;&gt;"",INDIRECT("'"&amp;I9703&amp;"'!"&amp;J9703),"")</f>
        <v>0</v>
      </c>
      <c r="I9703" s="1510" t="s">
        <v>7556</v>
      </c>
      <c r="J9703" s="1506" t="s">
        <v>5438</v>
      </c>
      <c r="K9703" s="4"/>
    </row>
    <row r="9704" spans="1:11" ht="15">
      <c r="A9704">
        <v>9645</v>
      </c>
      <c r="B9704" s="1287">
        <f>'CARES CRRSA ARP 28-35'!I292</f>
        <v>0</v>
      </c>
      <c r="D9704" s="4" t="s">
        <v>1803</v>
      </c>
      <c r="F9704" s="4"/>
      <c r="G9704" s="1" t="b">
        <f t="shared" ca="1" si="160"/>
        <v>1</v>
      </c>
      <c r="H9704" s="1505" cm="1">
        <f t="array" aca="1" ref="H9704" ca="1">IF(I9704&lt;&gt;"",INDIRECT("'"&amp;I9704&amp;"'!"&amp;J9704),"")</f>
        <v>0</v>
      </c>
      <c r="I9704" s="1510" t="s">
        <v>7556</v>
      </c>
      <c r="J9704" s="1506" t="s">
        <v>7908</v>
      </c>
      <c r="K9704" s="4"/>
    </row>
    <row r="9705" spans="1:11" ht="15">
      <c r="A9705">
        <v>9646</v>
      </c>
      <c r="B9705" s="1287">
        <f>'CARES CRRSA ARP 28-35'!J292</f>
        <v>0</v>
      </c>
      <c r="D9705" s="4" t="s">
        <v>1803</v>
      </c>
      <c r="F9705" s="4"/>
      <c r="G9705" s="1" t="b">
        <f t="shared" ca="1" si="160"/>
        <v>1</v>
      </c>
      <c r="H9705" s="1505" cm="1">
        <f t="array" aca="1" ref="H9705" ca="1">IF(I9705&lt;&gt;"",INDIRECT("'"&amp;I9705&amp;"'!"&amp;J9705),"")</f>
        <v>0</v>
      </c>
      <c r="I9705" s="1510" t="s">
        <v>7556</v>
      </c>
      <c r="J9705" s="1506" t="s">
        <v>7909</v>
      </c>
      <c r="K9705" s="4"/>
    </row>
    <row r="9706" spans="1:11" ht="15">
      <c r="A9706">
        <v>9647</v>
      </c>
      <c r="B9706" s="1287">
        <f>'CARES CRRSA ARP 28-35'!L292</f>
        <v>1</v>
      </c>
      <c r="D9706" s="4" t="s">
        <v>1803</v>
      </c>
      <c r="F9706" s="4"/>
      <c r="G9706" s="1" t="b">
        <f t="shared" ca="1" si="160"/>
        <v>1</v>
      </c>
      <c r="H9706" s="1505" cm="1">
        <f t="array" aca="1" ref="H9706" ca="1">IF(I9706&lt;&gt;"",INDIRECT("'"&amp;I9706&amp;"'!"&amp;J9706),"")</f>
        <v>1</v>
      </c>
      <c r="I9706" s="1510" t="s">
        <v>7556</v>
      </c>
      <c r="J9706" s="1506" t="s">
        <v>7910</v>
      </c>
      <c r="K9706" s="4"/>
    </row>
    <row r="9707" spans="1:11" ht="15">
      <c r="A9707">
        <v>9648</v>
      </c>
      <c r="B9707" s="21">
        <f>'Expenditures 16-24'!C373</f>
        <v>0</v>
      </c>
      <c r="D9707" s="4" t="s">
        <v>4847</v>
      </c>
      <c r="E9707" s="1395"/>
      <c r="F9707" s="4"/>
      <c r="G9707" s="1" t="b">
        <f t="shared" ca="1" si="160"/>
        <v>1</v>
      </c>
      <c r="H9707" s="1505" cm="1">
        <f t="array" aca="1" ref="H9707" ca="1">IF(I9707&lt;&gt;"",INDIRECT("'"&amp;I9707&amp;"'!"&amp;J9707),"")</f>
        <v>0</v>
      </c>
      <c r="I9707" s="1510" t="s">
        <v>4998</v>
      </c>
      <c r="J9707" s="1506" t="s">
        <v>7911</v>
      </c>
      <c r="K9707" s="4"/>
    </row>
    <row r="9708" spans="1:11" ht="15">
      <c r="A9708">
        <v>9649</v>
      </c>
      <c r="B9708" s="21">
        <f>'Expenditures 16-24'!D373</f>
        <v>0</v>
      </c>
      <c r="D9708" s="4" t="s">
        <v>4847</v>
      </c>
      <c r="F9708" s="4"/>
      <c r="G9708" s="1" t="b">
        <f t="shared" ca="1" si="160"/>
        <v>1</v>
      </c>
      <c r="H9708" s="1505" cm="1">
        <f t="array" aca="1" ref="H9708" ca="1">IF(I9708&lt;&gt;"",INDIRECT("'"&amp;I9708&amp;"'!"&amp;J9708),"")</f>
        <v>0</v>
      </c>
      <c r="I9708" s="1510" t="s">
        <v>4998</v>
      </c>
      <c r="J9708" s="1506" t="s">
        <v>7912</v>
      </c>
      <c r="K9708" s="4"/>
    </row>
    <row r="9709" spans="1:11" ht="15">
      <c r="A9709">
        <v>9650</v>
      </c>
      <c r="B9709" s="21">
        <f>'Expenditures 16-24'!E373</f>
        <v>0</v>
      </c>
      <c r="D9709" s="4" t="s">
        <v>4847</v>
      </c>
      <c r="F9709" s="4"/>
      <c r="G9709" s="1" t="b">
        <f t="shared" ca="1" si="160"/>
        <v>1</v>
      </c>
      <c r="H9709" s="1505" cm="1">
        <f t="array" aca="1" ref="H9709" ca="1">IF(I9709&lt;&gt;"",INDIRECT("'"&amp;I9709&amp;"'!"&amp;J9709),"")</f>
        <v>0</v>
      </c>
      <c r="I9709" s="1510" t="s">
        <v>4998</v>
      </c>
      <c r="J9709" s="1506" t="s">
        <v>7913</v>
      </c>
      <c r="K9709" s="4"/>
    </row>
    <row r="9710" spans="1:11" ht="15">
      <c r="A9710">
        <v>9651</v>
      </c>
      <c r="B9710" s="21">
        <f>'Expenditures 16-24'!F373</f>
        <v>0</v>
      </c>
      <c r="D9710" s="4" t="s">
        <v>4847</v>
      </c>
      <c r="F9710" s="4"/>
      <c r="G9710" s="1" t="b">
        <f t="shared" ca="1" si="160"/>
        <v>1</v>
      </c>
      <c r="H9710" s="1505" cm="1">
        <f t="array" aca="1" ref="H9710" ca="1">IF(I9710&lt;&gt;"",INDIRECT("'"&amp;I9710&amp;"'!"&amp;J9710),"")</f>
        <v>0</v>
      </c>
      <c r="I9710" s="1510" t="s">
        <v>4998</v>
      </c>
      <c r="J9710" s="1506" t="s">
        <v>7914</v>
      </c>
      <c r="K9710" s="4"/>
    </row>
    <row r="9711" spans="1:11" ht="15">
      <c r="A9711">
        <v>9652</v>
      </c>
      <c r="B9711" s="21">
        <f>'Expenditures 16-24'!G373</f>
        <v>0</v>
      </c>
      <c r="D9711" s="4" t="s">
        <v>4847</v>
      </c>
      <c r="F9711" s="4"/>
      <c r="G9711" s="1" t="b">
        <f t="shared" ca="1" si="160"/>
        <v>1</v>
      </c>
      <c r="H9711" s="1505" cm="1">
        <f t="array" aca="1" ref="H9711" ca="1">IF(I9711&lt;&gt;"",INDIRECT("'"&amp;I9711&amp;"'!"&amp;J9711),"")</f>
        <v>0</v>
      </c>
      <c r="I9711" s="1510" t="s">
        <v>4998</v>
      </c>
      <c r="J9711" s="1506" t="s">
        <v>7915</v>
      </c>
      <c r="K9711" s="4"/>
    </row>
    <row r="9712" spans="1:11" ht="15">
      <c r="A9712">
        <v>9653</v>
      </c>
      <c r="B9712" s="21">
        <f>'Expenditures 16-24'!H373</f>
        <v>0</v>
      </c>
      <c r="D9712" s="4" t="s">
        <v>4847</v>
      </c>
      <c r="F9712" s="4"/>
      <c r="G9712" s="1" t="b">
        <f t="shared" ca="1" si="160"/>
        <v>1</v>
      </c>
      <c r="H9712" s="1505" cm="1">
        <f t="array" aca="1" ref="H9712" ca="1">IF(I9712&lt;&gt;"",INDIRECT("'"&amp;I9712&amp;"'!"&amp;J9712),"")</f>
        <v>0</v>
      </c>
      <c r="I9712" s="1510" t="s">
        <v>4998</v>
      </c>
      <c r="J9712" s="1506" t="s">
        <v>7916</v>
      </c>
      <c r="K9712" s="4"/>
    </row>
    <row r="9713" spans="1:11" ht="15">
      <c r="A9713">
        <v>9654</v>
      </c>
      <c r="B9713" s="21">
        <f>'Expenditures 16-24'!I373</f>
        <v>0</v>
      </c>
      <c r="D9713" s="4" t="s">
        <v>4847</v>
      </c>
      <c r="F9713" s="4"/>
      <c r="G9713" s="1" t="b">
        <f t="shared" ca="1" si="160"/>
        <v>1</v>
      </c>
      <c r="H9713" s="1505" cm="1">
        <f t="array" aca="1" ref="H9713" ca="1">IF(I9713&lt;&gt;"",INDIRECT("'"&amp;I9713&amp;"'!"&amp;J9713),"")</f>
        <v>0</v>
      </c>
      <c r="I9713" s="1510" t="s">
        <v>4998</v>
      </c>
      <c r="J9713" s="1506" t="s">
        <v>7917</v>
      </c>
      <c r="K9713" s="4"/>
    </row>
    <row r="9714" spans="1:11" ht="15">
      <c r="A9714">
        <v>9655</v>
      </c>
      <c r="B9714" s="21">
        <f>'Expenditures 16-24'!J373</f>
        <v>0</v>
      </c>
      <c r="D9714" s="4" t="s">
        <v>4847</v>
      </c>
      <c r="F9714" s="4"/>
      <c r="G9714" s="1" t="b">
        <f t="shared" ca="1" si="160"/>
        <v>1</v>
      </c>
      <c r="H9714" s="1505" cm="1">
        <f t="array" aca="1" ref="H9714" ca="1">IF(I9714&lt;&gt;"",INDIRECT("'"&amp;I9714&amp;"'!"&amp;J9714),"")</f>
        <v>0</v>
      </c>
      <c r="I9714" s="1510" t="s">
        <v>4998</v>
      </c>
      <c r="J9714" s="1506" t="s">
        <v>7918</v>
      </c>
      <c r="K9714" s="4"/>
    </row>
    <row r="9715" spans="1:11" ht="15">
      <c r="A9715">
        <v>9656</v>
      </c>
      <c r="B9715" s="21">
        <f>'Expenditures 16-24'!K373</f>
        <v>0</v>
      </c>
      <c r="D9715" s="4" t="s">
        <v>4847</v>
      </c>
      <c r="F9715" s="4"/>
      <c r="G9715" s="1" t="b">
        <f t="shared" ca="1" si="160"/>
        <v>1</v>
      </c>
      <c r="H9715" s="1505" cm="1">
        <f t="array" aca="1" ref="H9715" ca="1">IF(I9715&lt;&gt;"",INDIRECT("'"&amp;I9715&amp;"'!"&amp;J9715),"")</f>
        <v>0</v>
      </c>
      <c r="I9715" s="1510" t="s">
        <v>4998</v>
      </c>
      <c r="J9715" s="1506" t="s">
        <v>7919</v>
      </c>
      <c r="K9715" s="4"/>
    </row>
    <row r="9716" spans="1:11" ht="15">
      <c r="A9716">
        <v>9657</v>
      </c>
      <c r="B9716" s="21">
        <f>'Expenditures 16-24'!H419</f>
        <v>0</v>
      </c>
      <c r="D9716" s="4" t="s">
        <v>4847</v>
      </c>
      <c r="F9716" s="4"/>
      <c r="G9716" s="1" t="b">
        <f t="shared" ca="1" si="160"/>
        <v>1</v>
      </c>
      <c r="H9716" s="1505" cm="1">
        <f t="array" aca="1" ref="H9716" ca="1">IF(I9716&lt;&gt;"",INDIRECT("'"&amp;I9716&amp;"'!"&amp;J9716),"")</f>
        <v>0</v>
      </c>
      <c r="I9716" s="1510" t="s">
        <v>4998</v>
      </c>
      <c r="J9716" s="1506" t="s">
        <v>7920</v>
      </c>
      <c r="K9716" s="4"/>
    </row>
    <row r="9717" spans="1:11" ht="15">
      <c r="A9717">
        <v>9658</v>
      </c>
      <c r="B9717" s="21">
        <f>'Expenditures 16-24'!K419</f>
        <v>0</v>
      </c>
      <c r="D9717" s="4" t="s">
        <v>4847</v>
      </c>
      <c r="F9717" s="4"/>
      <c r="G9717" s="1" t="b">
        <f t="shared" ca="1" si="160"/>
        <v>1</v>
      </c>
      <c r="H9717" s="1505" cm="1">
        <f t="array" aca="1" ref="H9717" ca="1">IF(I9717&lt;&gt;"",INDIRECT("'"&amp;I9717&amp;"'!"&amp;J9717),"")</f>
        <v>0</v>
      </c>
      <c r="I9717" s="1510" t="s">
        <v>4998</v>
      </c>
      <c r="J9717" s="1506" t="s">
        <v>7921</v>
      </c>
      <c r="K9717" s="4"/>
    </row>
    <row r="9718" spans="1:11" ht="15">
      <c r="A9718">
        <v>9659</v>
      </c>
      <c r="B9718" s="21">
        <f>'Expenditures 16-24'!H421</f>
        <v>0</v>
      </c>
      <c r="D9718" s="4" t="s">
        <v>4847</v>
      </c>
      <c r="F9718" s="4"/>
      <c r="G9718" s="1" t="b">
        <f t="shared" ca="1" si="160"/>
        <v>1</v>
      </c>
      <c r="H9718" s="1505" cm="1">
        <f t="array" aca="1" ref="H9718" ca="1">IF(I9718&lt;&gt;"",INDIRECT("'"&amp;I9718&amp;"'!"&amp;J9718),"")</f>
        <v>0</v>
      </c>
      <c r="I9718" s="1510" t="s">
        <v>4998</v>
      </c>
      <c r="J9718" s="1506" t="s">
        <v>7922</v>
      </c>
      <c r="K9718" s="4"/>
    </row>
    <row r="9719" spans="1:11" ht="15">
      <c r="A9719">
        <v>9660</v>
      </c>
      <c r="B9719" s="21">
        <f>'Expenditures 16-24'!K421</f>
        <v>0</v>
      </c>
      <c r="D9719" s="4" t="s">
        <v>4847</v>
      </c>
      <c r="F9719" s="4"/>
      <c r="G9719" s="1" t="b">
        <f t="shared" ca="1" si="160"/>
        <v>1</v>
      </c>
      <c r="H9719" s="1505" cm="1">
        <f t="array" aca="1" ref="H9719" ca="1">IF(I9719&lt;&gt;"",INDIRECT("'"&amp;I9719&amp;"'!"&amp;J9719),"")</f>
        <v>0</v>
      </c>
      <c r="I9719" s="1510" t="s">
        <v>4998</v>
      </c>
      <c r="J9719" s="1506" t="s">
        <v>7923</v>
      </c>
      <c r="K9719" s="4"/>
    </row>
    <row r="9720" spans="1:11" ht="15">
      <c r="A9720">
        <v>9661</v>
      </c>
      <c r="B9720" s="21">
        <f>'Expenditures 16-24'!H424</f>
        <v>0</v>
      </c>
      <c r="D9720" s="4" t="s">
        <v>4847</v>
      </c>
      <c r="F9720" s="4"/>
      <c r="G9720" s="1" t="b">
        <f t="shared" ca="1" si="160"/>
        <v>1</v>
      </c>
      <c r="H9720" s="1505" cm="1">
        <f t="array" aca="1" ref="H9720" ca="1">IF(I9720&lt;&gt;"",INDIRECT("'"&amp;I9720&amp;"'!"&amp;J9720),"")</f>
        <v>0</v>
      </c>
      <c r="I9720" s="1510" t="s">
        <v>4998</v>
      </c>
      <c r="J9720" s="1506" t="s">
        <v>7924</v>
      </c>
      <c r="K9720" s="4"/>
    </row>
    <row r="9721" spans="1:11" ht="15">
      <c r="A9721">
        <v>9662</v>
      </c>
      <c r="B9721" s="21">
        <f>'Expenditures 16-24'!K424</f>
        <v>0</v>
      </c>
      <c r="D9721" s="4" t="s">
        <v>4847</v>
      </c>
      <c r="F9721" s="4"/>
      <c r="G9721" s="1" t="b">
        <f t="shared" ca="1" si="160"/>
        <v>1</v>
      </c>
      <c r="H9721" s="1505" cm="1">
        <f t="array" aca="1" ref="H9721" ca="1">IF(I9721&lt;&gt;"",INDIRECT("'"&amp;I9721&amp;"'!"&amp;J9721),"")</f>
        <v>0</v>
      </c>
      <c r="I9721" s="1510" t="s">
        <v>4998</v>
      </c>
      <c r="J9721" s="1506" t="s">
        <v>7925</v>
      </c>
      <c r="K9721" s="4"/>
    </row>
    <row r="9722" spans="1:11" ht="15">
      <c r="A9722">
        <v>9663</v>
      </c>
      <c r="B9722" s="21">
        <f>'Expenditures 16-24'!H425</f>
        <v>0</v>
      </c>
      <c r="D9722" s="4" t="s">
        <v>4847</v>
      </c>
      <c r="F9722" s="4"/>
      <c r="G9722" s="1" t="b">
        <f t="shared" ca="1" si="160"/>
        <v>1</v>
      </c>
      <c r="H9722" s="1505" cm="1">
        <f t="array" aca="1" ref="H9722" ca="1">IF(I9722&lt;&gt;"",INDIRECT("'"&amp;I9722&amp;"'!"&amp;J9722),"")</f>
        <v>0</v>
      </c>
      <c r="I9722" s="1510" t="s">
        <v>4998</v>
      </c>
      <c r="J9722" s="1506" t="s">
        <v>7926</v>
      </c>
      <c r="K9722" s="4"/>
    </row>
    <row r="9723" spans="1:11" ht="15">
      <c r="A9723">
        <v>9664</v>
      </c>
      <c r="B9723" s="21">
        <f>'Expenditures 16-24'!K425</f>
        <v>0</v>
      </c>
      <c r="D9723" s="4" t="s">
        <v>4847</v>
      </c>
      <c r="F9723" s="4"/>
      <c r="G9723" s="1" t="b">
        <f t="shared" ca="1" si="160"/>
        <v>1</v>
      </c>
      <c r="H9723" s="1505" cm="1">
        <f t="array" aca="1" ref="H9723" ca="1">IF(I9723&lt;&gt;"",INDIRECT("'"&amp;I9723&amp;"'!"&amp;J9723),"")</f>
        <v>0</v>
      </c>
      <c r="I9723" s="1510" t="s">
        <v>4998</v>
      </c>
      <c r="J9723" s="1506" t="s">
        <v>7927</v>
      </c>
      <c r="K9723" s="4"/>
    </row>
    <row r="9724" spans="1:11" ht="15">
      <c r="A9724">
        <v>9665</v>
      </c>
      <c r="B9724" s="21">
        <f>'Expenditures 16-24'!H426</f>
        <v>0</v>
      </c>
      <c r="D9724" s="4" t="s">
        <v>4847</v>
      </c>
      <c r="F9724" s="4"/>
      <c r="G9724" s="1" t="b">
        <f t="shared" ca="1" si="160"/>
        <v>1</v>
      </c>
      <c r="H9724" s="1505" cm="1">
        <f t="array" aca="1" ref="H9724" ca="1">IF(I9724&lt;&gt;"",INDIRECT("'"&amp;I9724&amp;"'!"&amp;J9724),"")</f>
        <v>0</v>
      </c>
      <c r="I9724" s="1510" t="s">
        <v>4998</v>
      </c>
      <c r="J9724" s="1506" t="s">
        <v>7928</v>
      </c>
      <c r="K9724" s="4"/>
    </row>
    <row r="9725" spans="1:11" ht="15">
      <c r="A9725">
        <v>9666</v>
      </c>
      <c r="B9725" s="21">
        <f>'Expenditures 16-24'!K426</f>
        <v>0</v>
      </c>
      <c r="D9725" s="4" t="s">
        <v>4847</v>
      </c>
      <c r="F9725" s="4"/>
      <c r="G9725" s="1" t="b">
        <f t="shared" ca="1" si="160"/>
        <v>1</v>
      </c>
      <c r="H9725" s="1505" cm="1">
        <f t="array" aca="1" ref="H9725" ca="1">IF(I9725&lt;&gt;"",INDIRECT("'"&amp;I9725&amp;"'!"&amp;J9725),"")</f>
        <v>0</v>
      </c>
      <c r="I9725" s="1510" t="s">
        <v>4998</v>
      </c>
      <c r="J9725" s="1506" t="s">
        <v>7929</v>
      </c>
      <c r="K9725" s="4"/>
    </row>
    <row r="9726" spans="1:11" ht="15">
      <c r="A9726">
        <v>9667</v>
      </c>
      <c r="B9726" s="21">
        <f>'Expenditures 16-24'!H427</f>
        <v>0</v>
      </c>
      <c r="D9726" s="4" t="s">
        <v>4847</v>
      </c>
      <c r="F9726" s="4"/>
      <c r="G9726" s="1" t="b">
        <f t="shared" ca="1" si="160"/>
        <v>1</v>
      </c>
      <c r="H9726" s="1505" cm="1">
        <f t="array" aca="1" ref="H9726" ca="1">IF(I9726&lt;&gt;"",INDIRECT("'"&amp;I9726&amp;"'!"&amp;J9726),"")</f>
        <v>0</v>
      </c>
      <c r="I9726" s="1510" t="s">
        <v>4998</v>
      </c>
      <c r="J9726" s="1506" t="s">
        <v>7930</v>
      </c>
      <c r="K9726" s="4"/>
    </row>
    <row r="9727" spans="1:11" ht="15">
      <c r="A9727">
        <v>9668</v>
      </c>
      <c r="B9727" s="21">
        <f>'Expenditures 16-24'!K427</f>
        <v>0</v>
      </c>
      <c r="D9727" s="4" t="s">
        <v>4847</v>
      </c>
      <c r="F9727" s="4"/>
      <c r="G9727" s="1" t="b">
        <f t="shared" ca="1" si="160"/>
        <v>1</v>
      </c>
      <c r="H9727" s="1505" cm="1">
        <f t="array" aca="1" ref="H9727" ca="1">IF(I9727&lt;&gt;"",INDIRECT("'"&amp;I9727&amp;"'!"&amp;J9727),"")</f>
        <v>0</v>
      </c>
      <c r="I9727" s="1510" t="s">
        <v>4998</v>
      </c>
      <c r="J9727" s="1506" t="s">
        <v>7931</v>
      </c>
      <c r="K9727" s="4"/>
    </row>
    <row r="9728" spans="1:11" ht="15">
      <c r="A9728" s="5">
        <v>9669</v>
      </c>
      <c r="D9728" s="4" t="s">
        <v>1803</v>
      </c>
      <c r="E9728" s="1" t="s">
        <v>4913</v>
      </c>
      <c r="F9728" s="4" t="s">
        <v>4914</v>
      </c>
      <c r="G9728" s="1" t="b">
        <f t="shared" ca="1" si="160"/>
        <v>1</v>
      </c>
      <c r="H9728" s="1505" t="str" cm="1">
        <f t="array" aca="1" ref="H9728" ca="1">IF(I9728&lt;&gt;"",INDIRECT("'"&amp;I9728&amp;"'!"&amp;J9728),"")</f>
        <v/>
      </c>
      <c r="I9728" s="1510"/>
      <c r="J9728" s="1506"/>
      <c r="K9728" s="4"/>
    </row>
    <row r="9729" spans="1:11" ht="15">
      <c r="A9729" s="5">
        <v>9670</v>
      </c>
      <c r="B9729" s="1287"/>
      <c r="D9729" s="4" t="s">
        <v>1803</v>
      </c>
      <c r="E9729" s="1" t="s">
        <v>4913</v>
      </c>
      <c r="F9729" s="4" t="s">
        <v>4914</v>
      </c>
      <c r="G9729" s="1" t="b">
        <f t="shared" ca="1" si="160"/>
        <v>1</v>
      </c>
      <c r="H9729" s="1505" t="str" cm="1">
        <f t="array" aca="1" ref="H9729" ca="1">IF(I9729&lt;&gt;"",INDIRECT("'"&amp;I9729&amp;"'!"&amp;J9729),"")</f>
        <v/>
      </c>
      <c r="I9729" s="1510"/>
      <c r="J9729" s="1506"/>
      <c r="K9729" s="4"/>
    </row>
    <row r="9730" spans="1:11" ht="15">
      <c r="A9730" s="5">
        <v>9671</v>
      </c>
      <c r="B9730" s="1287"/>
      <c r="D9730" s="4" t="s">
        <v>1803</v>
      </c>
      <c r="E9730" s="1" t="s">
        <v>4913</v>
      </c>
      <c r="F9730" s="4" t="s">
        <v>4914</v>
      </c>
      <c r="G9730" s="1" t="b">
        <f t="shared" ca="1" si="160"/>
        <v>1</v>
      </c>
      <c r="H9730" s="1505" t="str" cm="1">
        <f t="array" aca="1" ref="H9730" ca="1">IF(I9730&lt;&gt;"",INDIRECT("'"&amp;I9730&amp;"'!"&amp;J9730),"")</f>
        <v/>
      </c>
      <c r="I9730" s="1510"/>
      <c r="J9730" s="1506"/>
      <c r="K9730" s="4"/>
    </row>
    <row r="9731" spans="1:11" ht="15">
      <c r="A9731" s="5">
        <v>9672</v>
      </c>
      <c r="B9731" s="1287"/>
      <c r="D9731" s="4" t="s">
        <v>1803</v>
      </c>
      <c r="E9731" s="1" t="s">
        <v>4913</v>
      </c>
      <c r="F9731" s="4" t="s">
        <v>4914</v>
      </c>
      <c r="G9731" s="1" t="b">
        <f t="shared" ca="1" si="160"/>
        <v>1</v>
      </c>
      <c r="H9731" s="1505" t="str" cm="1">
        <f t="array" aca="1" ref="H9731" ca="1">IF(I9731&lt;&gt;"",INDIRECT("'"&amp;I9731&amp;"'!"&amp;J9731),"")</f>
        <v/>
      </c>
      <c r="I9731" s="1510"/>
      <c r="J9731" s="1506"/>
      <c r="K9731" s="4"/>
    </row>
    <row r="9732" spans="1:11" ht="15">
      <c r="A9732" s="5">
        <v>9673</v>
      </c>
      <c r="B9732" s="1287"/>
      <c r="D9732" s="4" t="s">
        <v>1803</v>
      </c>
      <c r="E9732" s="1" t="s">
        <v>4913</v>
      </c>
      <c r="F9732" s="4" t="s">
        <v>4914</v>
      </c>
      <c r="G9732" s="1" t="b">
        <f t="shared" ca="1" si="160"/>
        <v>1</v>
      </c>
      <c r="H9732" s="1505" t="str" cm="1">
        <f t="array" aca="1" ref="H9732" ca="1">IF(I9732&lt;&gt;"",INDIRECT("'"&amp;I9732&amp;"'!"&amp;J9732),"")</f>
        <v/>
      </c>
      <c r="I9732" s="1510"/>
      <c r="J9732" s="1506"/>
      <c r="K9732" s="4"/>
    </row>
    <row r="9733" spans="1:11" ht="15">
      <c r="A9733" s="5">
        <v>9674</v>
      </c>
      <c r="B9733" s="1287"/>
      <c r="D9733" s="4" t="s">
        <v>1803</v>
      </c>
      <c r="E9733" s="1" t="s">
        <v>4913</v>
      </c>
      <c r="F9733" s="4" t="s">
        <v>4914</v>
      </c>
      <c r="G9733" s="1" t="b">
        <f t="shared" ca="1" si="160"/>
        <v>1</v>
      </c>
      <c r="H9733" s="1505" t="str" cm="1">
        <f t="array" aca="1" ref="H9733" ca="1">IF(I9733&lt;&gt;"",INDIRECT("'"&amp;I9733&amp;"'!"&amp;J9733),"")</f>
        <v/>
      </c>
      <c r="I9733" s="1510"/>
      <c r="J9733" s="1506"/>
      <c r="K9733" s="4"/>
    </row>
    <row r="9734" spans="1:11" ht="15">
      <c r="A9734" s="5">
        <v>9675</v>
      </c>
      <c r="B9734" s="1287"/>
      <c r="D9734" s="4" t="s">
        <v>1803</v>
      </c>
      <c r="E9734" s="1" t="s">
        <v>4913</v>
      </c>
      <c r="F9734" s="4" t="s">
        <v>4914</v>
      </c>
      <c r="G9734" s="1" t="b">
        <f t="shared" ca="1" si="160"/>
        <v>1</v>
      </c>
      <c r="H9734" s="1505" t="str" cm="1">
        <f t="array" aca="1" ref="H9734" ca="1">IF(I9734&lt;&gt;"",INDIRECT("'"&amp;I9734&amp;"'!"&amp;J9734),"")</f>
        <v/>
      </c>
      <c r="I9734" s="1510"/>
      <c r="J9734" s="1506"/>
      <c r="K9734" s="4"/>
    </row>
    <row r="9735" spans="1:11" ht="15">
      <c r="A9735">
        <v>9676</v>
      </c>
      <c r="B9735" s="1287">
        <f>'CARES CRRSA ARP 28-35'!D144</f>
        <v>0</v>
      </c>
      <c r="D9735" s="4" t="s">
        <v>1803</v>
      </c>
      <c r="F9735" s="4"/>
      <c r="G9735" s="1" t="b">
        <f t="shared" ca="1" si="160"/>
        <v>1</v>
      </c>
      <c r="H9735" s="1505" cm="1">
        <f t="array" aca="1" ref="H9735" ca="1">IF(I9735&lt;&gt;"",INDIRECT("'"&amp;I9735&amp;"'!"&amp;J9735),"")</f>
        <v>0</v>
      </c>
      <c r="I9735" s="1510" t="s">
        <v>7556</v>
      </c>
      <c r="J9735" s="1506" t="s">
        <v>7932</v>
      </c>
      <c r="K9735" s="4"/>
    </row>
    <row r="9736" spans="1:11" ht="15">
      <c r="A9736">
        <v>9677</v>
      </c>
      <c r="B9736" s="1287">
        <f>'CARES CRRSA ARP 28-35'!E144</f>
        <v>0</v>
      </c>
      <c r="D9736" s="4" t="s">
        <v>1803</v>
      </c>
      <c r="F9736" s="4"/>
      <c r="G9736" s="1" t="b">
        <f t="shared" ca="1" si="160"/>
        <v>1</v>
      </c>
      <c r="H9736" s="1505" cm="1">
        <f t="array" aca="1" ref="H9736" ca="1">IF(I9736&lt;&gt;"",INDIRECT("'"&amp;I9736&amp;"'!"&amp;J9736),"")</f>
        <v>0</v>
      </c>
      <c r="I9736" s="1510" t="s">
        <v>7556</v>
      </c>
      <c r="J9736" s="1506" t="s">
        <v>7933</v>
      </c>
      <c r="K9736" s="4"/>
    </row>
    <row r="9737" spans="1:11" ht="15">
      <c r="A9737">
        <v>9678</v>
      </c>
      <c r="B9737" s="1287">
        <f>'CARES CRRSA ARP 28-35'!F144</f>
        <v>0</v>
      </c>
      <c r="D9737" s="4" t="s">
        <v>1803</v>
      </c>
      <c r="F9737" s="4"/>
      <c r="G9737" s="1" t="b">
        <f t="shared" ca="1" si="160"/>
        <v>1</v>
      </c>
      <c r="H9737" s="1505" cm="1">
        <f t="array" aca="1" ref="H9737" ca="1">IF(I9737&lt;&gt;"",INDIRECT("'"&amp;I9737&amp;"'!"&amp;J9737),"")</f>
        <v>0</v>
      </c>
      <c r="I9737" s="1510" t="s">
        <v>7556</v>
      </c>
      <c r="J9737" s="1506" t="s">
        <v>6924</v>
      </c>
      <c r="K9737" s="4"/>
    </row>
    <row r="9738" spans="1:11" ht="15">
      <c r="A9738">
        <v>9679</v>
      </c>
      <c r="B9738" s="1287">
        <f>'CARES CRRSA ARP 28-35'!G144</f>
        <v>0</v>
      </c>
      <c r="D9738" s="4" t="s">
        <v>1803</v>
      </c>
      <c r="F9738" s="4"/>
      <c r="G9738" s="1" t="b">
        <f t="shared" ca="1" si="160"/>
        <v>1</v>
      </c>
      <c r="H9738" s="1505" cm="1">
        <f t="array" aca="1" ref="H9738" ca="1">IF(I9738&lt;&gt;"",INDIRECT("'"&amp;I9738&amp;"'!"&amp;J9738),"")</f>
        <v>0</v>
      </c>
      <c r="I9738" s="1510" t="s">
        <v>7556</v>
      </c>
      <c r="J9738" s="1506" t="s">
        <v>7934</v>
      </c>
      <c r="K9738" s="4"/>
    </row>
    <row r="9739" spans="1:11" ht="15">
      <c r="A9739">
        <v>9680</v>
      </c>
      <c r="B9739" s="1287">
        <f>'CARES CRRSA ARP 28-35'!H144</f>
        <v>0</v>
      </c>
      <c r="D9739" s="4" t="s">
        <v>1803</v>
      </c>
      <c r="F9739" s="4"/>
      <c r="G9739" s="1" t="b">
        <f t="shared" ca="1" si="160"/>
        <v>1</v>
      </c>
      <c r="H9739" s="1505" cm="1">
        <f t="array" aca="1" ref="H9739" ca="1">IF(I9739&lt;&gt;"",INDIRECT("'"&amp;I9739&amp;"'!"&amp;J9739),"")</f>
        <v>0</v>
      </c>
      <c r="I9739" s="1510" t="s">
        <v>7556</v>
      </c>
      <c r="J9739" s="1506" t="s">
        <v>7935</v>
      </c>
      <c r="K9739" s="4"/>
    </row>
    <row r="9740" spans="1:11" ht="15">
      <c r="A9740">
        <v>9681</v>
      </c>
      <c r="B9740" s="1287">
        <f>'CARES CRRSA ARP 28-35'!I144</f>
        <v>0</v>
      </c>
      <c r="D9740" s="4" t="s">
        <v>1803</v>
      </c>
      <c r="F9740" s="4"/>
      <c r="G9740" s="1" t="b">
        <f t="shared" ca="1" si="160"/>
        <v>1</v>
      </c>
      <c r="H9740" s="1505" cm="1">
        <f t="array" aca="1" ref="H9740" ca="1">IF(I9740&lt;&gt;"",INDIRECT("'"&amp;I9740&amp;"'!"&amp;J9740),"")</f>
        <v>0</v>
      </c>
      <c r="I9740" s="1510" t="s">
        <v>7556</v>
      </c>
      <c r="J9740" s="1506" t="s">
        <v>7936</v>
      </c>
      <c r="K9740" s="4"/>
    </row>
    <row r="9741" spans="1:11" ht="15">
      <c r="A9741">
        <v>9682</v>
      </c>
      <c r="B9741" s="1287">
        <f>'CARES CRRSA ARP 28-35'!J144</f>
        <v>0</v>
      </c>
      <c r="D9741" s="4" t="s">
        <v>1803</v>
      </c>
      <c r="F9741" s="4"/>
      <c r="G9741" s="1" t="b">
        <f t="shared" ca="1" si="160"/>
        <v>1</v>
      </c>
      <c r="H9741" s="1505" cm="1">
        <f t="array" aca="1" ref="H9741" ca="1">IF(I9741&lt;&gt;"",INDIRECT("'"&amp;I9741&amp;"'!"&amp;J9741),"")</f>
        <v>0</v>
      </c>
      <c r="I9741" s="1510" t="s">
        <v>7556</v>
      </c>
      <c r="J9741" s="1506" t="s">
        <v>7937</v>
      </c>
      <c r="K9741" s="4"/>
    </row>
    <row r="9742" spans="1:11" ht="15">
      <c r="A9742">
        <v>9683</v>
      </c>
      <c r="B9742" s="1287">
        <f>'CARES CRRSA ARP 28-35'!L144</f>
        <v>0</v>
      </c>
      <c r="D9742" s="4" t="s">
        <v>1803</v>
      </c>
      <c r="F9742" s="4"/>
      <c r="G9742" s="1" t="b">
        <f t="shared" ca="1" si="160"/>
        <v>1</v>
      </c>
      <c r="H9742" s="1505" cm="1">
        <f t="array" aca="1" ref="H9742" ca="1">IF(I9742&lt;&gt;"",INDIRECT("'"&amp;I9742&amp;"'!"&amp;J9742),"")</f>
        <v>0</v>
      </c>
      <c r="I9742" s="1510" t="s">
        <v>7556</v>
      </c>
      <c r="J9742" s="1506" t="s">
        <v>7938</v>
      </c>
      <c r="K9742" s="4"/>
    </row>
    <row r="9743" spans="1:11" ht="15">
      <c r="A9743">
        <v>9684</v>
      </c>
      <c r="B9743" s="1287">
        <f>'CARES CRRSA ARP 28-35'!D145</f>
        <v>0</v>
      </c>
      <c r="D9743" s="4" t="s">
        <v>1803</v>
      </c>
      <c r="F9743" s="4"/>
      <c r="G9743" s="1" t="b">
        <f t="shared" ca="1" si="160"/>
        <v>1</v>
      </c>
      <c r="H9743" s="1505" cm="1">
        <f t="array" aca="1" ref="H9743" ca="1">IF(I9743&lt;&gt;"",INDIRECT("'"&amp;I9743&amp;"'!"&amp;J9743),"")</f>
        <v>0</v>
      </c>
      <c r="I9743" s="1510" t="s">
        <v>7556</v>
      </c>
      <c r="J9743" s="1506" t="s">
        <v>7939</v>
      </c>
      <c r="K9743" s="4"/>
    </row>
    <row r="9744" spans="1:11" ht="15">
      <c r="A9744">
        <v>9685</v>
      </c>
      <c r="B9744" s="1287">
        <f>'CARES CRRSA ARP 28-35'!E145</f>
        <v>0</v>
      </c>
      <c r="D9744" s="4" t="s">
        <v>1803</v>
      </c>
      <c r="F9744" s="4"/>
      <c r="G9744" s="1" t="b">
        <f t="shared" ca="1" si="160"/>
        <v>1</v>
      </c>
      <c r="H9744" s="1505" cm="1">
        <f t="array" aca="1" ref="H9744" ca="1">IF(I9744&lt;&gt;"",INDIRECT("'"&amp;I9744&amp;"'!"&amp;J9744),"")</f>
        <v>0</v>
      </c>
      <c r="I9744" s="1510" t="s">
        <v>7556</v>
      </c>
      <c r="J9744" s="1506" t="s">
        <v>7940</v>
      </c>
      <c r="K9744" s="4"/>
    </row>
    <row r="9745" spans="1:11" ht="15">
      <c r="A9745">
        <v>9686</v>
      </c>
      <c r="B9745" s="1287">
        <f>'CARES CRRSA ARP 28-35'!F145</f>
        <v>0</v>
      </c>
      <c r="D9745" s="4" t="s">
        <v>1803</v>
      </c>
      <c r="F9745" s="4"/>
      <c r="G9745" s="1" t="b">
        <f t="shared" ca="1" si="160"/>
        <v>1</v>
      </c>
      <c r="H9745" s="1505" cm="1">
        <f t="array" aca="1" ref="H9745" ca="1">IF(I9745&lt;&gt;"",INDIRECT("'"&amp;I9745&amp;"'!"&amp;J9745),"")</f>
        <v>0</v>
      </c>
      <c r="I9745" s="1510" t="s">
        <v>7556</v>
      </c>
      <c r="J9745" s="1506" t="s">
        <v>6925</v>
      </c>
      <c r="K9745" s="4"/>
    </row>
    <row r="9746" spans="1:11" ht="15">
      <c r="A9746">
        <v>9687</v>
      </c>
      <c r="B9746" s="1287">
        <f>'CARES CRRSA ARP 28-35'!G145</f>
        <v>0</v>
      </c>
      <c r="D9746" s="4" t="s">
        <v>1803</v>
      </c>
      <c r="F9746" s="4"/>
      <c r="G9746" s="1" t="b">
        <f t="shared" ca="1" si="160"/>
        <v>1</v>
      </c>
      <c r="H9746" s="1505" cm="1">
        <f t="array" aca="1" ref="H9746" ca="1">IF(I9746&lt;&gt;"",INDIRECT("'"&amp;I9746&amp;"'!"&amp;J9746),"")</f>
        <v>0</v>
      </c>
      <c r="I9746" s="1510" t="s">
        <v>7556</v>
      </c>
      <c r="J9746" s="1506" t="s">
        <v>6234</v>
      </c>
      <c r="K9746" s="4"/>
    </row>
    <row r="9747" spans="1:11" ht="15">
      <c r="A9747">
        <v>9688</v>
      </c>
      <c r="B9747" s="1287">
        <f>'CARES CRRSA ARP 28-35'!H145</f>
        <v>0</v>
      </c>
      <c r="D9747" s="4" t="s">
        <v>1803</v>
      </c>
      <c r="F9747" s="4"/>
      <c r="G9747" s="1" t="b">
        <f t="shared" ca="1" si="160"/>
        <v>1</v>
      </c>
      <c r="H9747" s="1505" cm="1">
        <f t="array" aca="1" ref="H9747" ca="1">IF(I9747&lt;&gt;"",INDIRECT("'"&amp;I9747&amp;"'!"&amp;J9747),"")</f>
        <v>0</v>
      </c>
      <c r="I9747" s="1510" t="s">
        <v>7556</v>
      </c>
      <c r="J9747" s="1506" t="s">
        <v>7941</v>
      </c>
      <c r="K9747" s="4"/>
    </row>
    <row r="9748" spans="1:11" ht="15">
      <c r="A9748">
        <v>9689</v>
      </c>
      <c r="B9748" s="1287">
        <f>'CARES CRRSA ARP 28-35'!I145</f>
        <v>0</v>
      </c>
      <c r="D9748" s="4" t="s">
        <v>1803</v>
      </c>
      <c r="F9748" s="4"/>
      <c r="G9748" s="1" t="b">
        <f t="shared" ca="1" si="160"/>
        <v>1</v>
      </c>
      <c r="H9748" s="1505" cm="1">
        <f t="array" aca="1" ref="H9748" ca="1">IF(I9748&lt;&gt;"",INDIRECT("'"&amp;I9748&amp;"'!"&amp;J9748),"")</f>
        <v>0</v>
      </c>
      <c r="I9748" s="1510" t="s">
        <v>7556</v>
      </c>
      <c r="J9748" s="1506" t="s">
        <v>7942</v>
      </c>
      <c r="K9748" s="4"/>
    </row>
    <row r="9749" spans="1:11" ht="15">
      <c r="A9749">
        <v>9690</v>
      </c>
      <c r="B9749" s="1287">
        <f>'CARES CRRSA ARP 28-35'!J145</f>
        <v>0</v>
      </c>
      <c r="D9749" s="4" t="s">
        <v>1803</v>
      </c>
      <c r="F9749" s="4"/>
      <c r="G9749" s="1" t="b">
        <f t="shared" ca="1" si="160"/>
        <v>1</v>
      </c>
      <c r="H9749" s="1505" cm="1">
        <f t="array" aca="1" ref="H9749" ca="1">IF(I9749&lt;&gt;"",INDIRECT("'"&amp;I9749&amp;"'!"&amp;J9749),"")</f>
        <v>0</v>
      </c>
      <c r="I9749" s="1510" t="s">
        <v>7556</v>
      </c>
      <c r="J9749" s="1506" t="s">
        <v>7943</v>
      </c>
      <c r="K9749" s="4"/>
    </row>
    <row r="9750" spans="1:11" ht="15">
      <c r="A9750">
        <v>9691</v>
      </c>
      <c r="B9750" s="1287">
        <f>'CARES CRRSA ARP 28-35'!L145</f>
        <v>0</v>
      </c>
      <c r="D9750" s="4" t="s">
        <v>1803</v>
      </c>
      <c r="F9750" s="4"/>
      <c r="G9750" s="1" t="b">
        <f t="shared" ca="1" si="160"/>
        <v>1</v>
      </c>
      <c r="H9750" s="1505" cm="1">
        <f t="array" aca="1" ref="H9750" ca="1">IF(I9750&lt;&gt;"",INDIRECT("'"&amp;I9750&amp;"'!"&amp;J9750),"")</f>
        <v>0</v>
      </c>
      <c r="I9750" s="1510" t="s">
        <v>7556</v>
      </c>
      <c r="J9750" s="1506" t="s">
        <v>7944</v>
      </c>
      <c r="K9750" s="4"/>
    </row>
    <row r="9751" spans="1:11" ht="15">
      <c r="A9751">
        <v>9692</v>
      </c>
      <c r="B9751" s="1287">
        <f>'CARES CRRSA ARP 28-35'!D148</f>
        <v>0</v>
      </c>
      <c r="D9751" s="4" t="s">
        <v>1803</v>
      </c>
      <c r="F9751" s="4"/>
      <c r="G9751" s="1" t="b">
        <f t="shared" ca="1" si="160"/>
        <v>1</v>
      </c>
      <c r="H9751" s="1505" cm="1">
        <f t="array" aca="1" ref="H9751" ca="1">IF(I9751&lt;&gt;"",INDIRECT("'"&amp;I9751&amp;"'!"&amp;J9751),"")</f>
        <v>0</v>
      </c>
      <c r="I9751" s="1510" t="s">
        <v>7556</v>
      </c>
      <c r="J9751" s="1506" t="s">
        <v>7945</v>
      </c>
      <c r="K9751" s="4"/>
    </row>
    <row r="9752" spans="1:11" ht="15">
      <c r="A9752">
        <v>9693</v>
      </c>
      <c r="B9752" s="1287">
        <f>'CARES CRRSA ARP 28-35'!E148</f>
        <v>0</v>
      </c>
      <c r="D9752" s="4" t="s">
        <v>1803</v>
      </c>
      <c r="F9752" s="4"/>
      <c r="G9752" s="1" t="b">
        <f t="shared" ca="1" si="160"/>
        <v>1</v>
      </c>
      <c r="H9752" s="1505" cm="1">
        <f t="array" aca="1" ref="H9752" ca="1">IF(I9752&lt;&gt;"",INDIRECT("'"&amp;I9752&amp;"'!"&amp;J9752),"")</f>
        <v>0</v>
      </c>
      <c r="I9752" s="1510" t="s">
        <v>7556</v>
      </c>
      <c r="J9752" s="1506" t="s">
        <v>7946</v>
      </c>
      <c r="K9752" s="4"/>
    </row>
    <row r="9753" spans="1:11" ht="15">
      <c r="A9753">
        <v>9694</v>
      </c>
      <c r="B9753" s="1287">
        <f>'CARES CRRSA ARP 28-35'!F148</f>
        <v>0</v>
      </c>
      <c r="D9753" s="4" t="s">
        <v>1803</v>
      </c>
      <c r="F9753" s="4"/>
      <c r="G9753" s="1" t="b">
        <f t="shared" ca="1" si="160"/>
        <v>1</v>
      </c>
      <c r="H9753" s="1505" cm="1">
        <f t="array" aca="1" ref="H9753" ca="1">IF(I9753&lt;&gt;"",INDIRECT("'"&amp;I9753&amp;"'!"&amp;J9753),"")</f>
        <v>0</v>
      </c>
      <c r="I9753" s="1510" t="s">
        <v>7556</v>
      </c>
      <c r="J9753" s="1506" t="s">
        <v>6928</v>
      </c>
      <c r="K9753" s="4"/>
    </row>
    <row r="9754" spans="1:11" ht="15">
      <c r="A9754">
        <v>9695</v>
      </c>
      <c r="B9754" s="1287">
        <f>'CARES CRRSA ARP 28-35'!G148</f>
        <v>0</v>
      </c>
      <c r="D9754" s="4" t="s">
        <v>1803</v>
      </c>
      <c r="F9754" s="4"/>
      <c r="G9754" s="1" t="b">
        <f t="shared" ca="1" si="160"/>
        <v>1</v>
      </c>
      <c r="H9754" s="1505" cm="1">
        <f t="array" aca="1" ref="H9754" ca="1">IF(I9754&lt;&gt;"",INDIRECT("'"&amp;I9754&amp;"'!"&amp;J9754),"")</f>
        <v>0</v>
      </c>
      <c r="I9754" s="1510" t="s">
        <v>7556</v>
      </c>
      <c r="J9754" s="1506" t="s">
        <v>7947</v>
      </c>
      <c r="K9754" s="4"/>
    </row>
    <row r="9755" spans="1:11" ht="15">
      <c r="A9755">
        <v>9696</v>
      </c>
      <c r="B9755" s="1287">
        <f>'CARES CRRSA ARP 28-35'!H148</f>
        <v>0</v>
      </c>
      <c r="D9755" s="4" t="s">
        <v>1803</v>
      </c>
      <c r="F9755" s="4"/>
      <c r="G9755" s="1" t="b">
        <f t="shared" ca="1" si="160"/>
        <v>1</v>
      </c>
      <c r="H9755" s="1505" cm="1">
        <f t="array" aca="1" ref="H9755" ca="1">IF(I9755&lt;&gt;"",INDIRECT("'"&amp;I9755&amp;"'!"&amp;J9755),"")</f>
        <v>0</v>
      </c>
      <c r="I9755" s="1510" t="s">
        <v>7556</v>
      </c>
      <c r="J9755" s="1506" t="s">
        <v>5684</v>
      </c>
      <c r="K9755" s="4"/>
    </row>
    <row r="9756" spans="1:11" ht="15">
      <c r="A9756">
        <v>9697</v>
      </c>
      <c r="B9756" s="1287">
        <f>'CARES CRRSA ARP 28-35'!I148</f>
        <v>0</v>
      </c>
      <c r="D9756" s="4" t="s">
        <v>1803</v>
      </c>
      <c r="F9756" s="4"/>
      <c r="G9756" s="1" t="b">
        <f t="shared" ca="1" si="160"/>
        <v>1</v>
      </c>
      <c r="H9756" s="1505" cm="1">
        <f t="array" aca="1" ref="H9756" ca="1">IF(I9756&lt;&gt;"",INDIRECT("'"&amp;I9756&amp;"'!"&amp;J9756),"")</f>
        <v>0</v>
      </c>
      <c r="I9756" s="1510" t="s">
        <v>7556</v>
      </c>
      <c r="J9756" s="1506" t="s">
        <v>7948</v>
      </c>
      <c r="K9756" s="4"/>
    </row>
    <row r="9757" spans="1:11" ht="15">
      <c r="A9757">
        <v>9698</v>
      </c>
      <c r="B9757" s="1287">
        <f>'CARES CRRSA ARP 28-35'!J148</f>
        <v>0</v>
      </c>
      <c r="D9757" s="4" t="s">
        <v>1803</v>
      </c>
      <c r="F9757" s="4"/>
      <c r="G9757" s="1" t="b">
        <f t="shared" ca="1" si="160"/>
        <v>1</v>
      </c>
      <c r="H9757" s="1505" cm="1">
        <f t="array" aca="1" ref="H9757" ca="1">IF(I9757&lt;&gt;"",INDIRECT("'"&amp;I9757&amp;"'!"&amp;J9757),"")</f>
        <v>0</v>
      </c>
      <c r="I9757" s="1510" t="s">
        <v>7556</v>
      </c>
      <c r="J9757" s="1506" t="s">
        <v>7949</v>
      </c>
      <c r="K9757" s="4"/>
    </row>
    <row r="9758" spans="1:11" ht="15">
      <c r="A9758">
        <v>9699</v>
      </c>
      <c r="B9758" s="1287">
        <f>'CARES CRRSA ARP 28-35'!L148</f>
        <v>0</v>
      </c>
      <c r="D9758" s="4" t="s">
        <v>1803</v>
      </c>
      <c r="F9758" s="4"/>
      <c r="G9758" s="1" t="b">
        <f t="shared" ca="1" si="160"/>
        <v>1</v>
      </c>
      <c r="H9758" s="1505" cm="1">
        <f t="array" aca="1" ref="H9758" ca="1">IF(I9758&lt;&gt;"",INDIRECT("'"&amp;I9758&amp;"'!"&amp;J9758),"")</f>
        <v>0</v>
      </c>
      <c r="I9758" s="1510" t="s">
        <v>7556</v>
      </c>
      <c r="J9758" s="1506" t="s">
        <v>7950</v>
      </c>
      <c r="K9758" s="4"/>
    </row>
    <row r="9759" spans="1:11" ht="15">
      <c r="A9759">
        <v>9700</v>
      </c>
      <c r="B9759" s="1287">
        <f>'CARES CRRSA ARP 28-35'!D149</f>
        <v>0</v>
      </c>
      <c r="D9759" s="4" t="s">
        <v>1803</v>
      </c>
      <c r="F9759" s="4"/>
      <c r="G9759" s="1" t="b">
        <f t="shared" ca="1" si="160"/>
        <v>1</v>
      </c>
      <c r="H9759" s="1505" cm="1">
        <f t="array" aca="1" ref="H9759" ca="1">IF(I9759&lt;&gt;"",INDIRECT("'"&amp;I9759&amp;"'!"&amp;J9759),"")</f>
        <v>0</v>
      </c>
      <c r="I9759" s="1510" t="s">
        <v>7556</v>
      </c>
      <c r="J9759" s="1506" t="s">
        <v>5962</v>
      </c>
      <c r="K9759" s="4"/>
    </row>
    <row r="9760" spans="1:11" ht="15">
      <c r="A9760">
        <v>9701</v>
      </c>
      <c r="B9760" s="1287">
        <f>'CARES CRRSA ARP 28-35'!E149</f>
        <v>0</v>
      </c>
      <c r="D9760" s="4" t="s">
        <v>1803</v>
      </c>
      <c r="F9760" s="4"/>
      <c r="G9760" s="1" t="b">
        <f t="shared" ref="G9760:G9823" ca="1" si="161">H9760=B9760</f>
        <v>1</v>
      </c>
      <c r="H9760" s="1505" cm="1">
        <f t="array" aca="1" ref="H9760" ca="1">IF(I9760&lt;&gt;"",INDIRECT("'"&amp;I9760&amp;"'!"&amp;J9760),"")</f>
        <v>0</v>
      </c>
      <c r="I9760" s="1510" t="s">
        <v>7556</v>
      </c>
      <c r="J9760" s="1506" t="s">
        <v>7951</v>
      </c>
      <c r="K9760" s="4"/>
    </row>
    <row r="9761" spans="1:11" ht="15">
      <c r="A9761">
        <v>9702</v>
      </c>
      <c r="B9761" s="1287">
        <f>'CARES CRRSA ARP 28-35'!F149</f>
        <v>0</v>
      </c>
      <c r="D9761" s="4" t="s">
        <v>1803</v>
      </c>
      <c r="F9761" s="4"/>
      <c r="G9761" s="1" t="b">
        <f t="shared" ca="1" si="161"/>
        <v>1</v>
      </c>
      <c r="H9761" s="1505" cm="1">
        <f t="array" aca="1" ref="H9761" ca="1">IF(I9761&lt;&gt;"",INDIRECT("'"&amp;I9761&amp;"'!"&amp;J9761),"")</f>
        <v>0</v>
      </c>
      <c r="I9761" s="1510" t="s">
        <v>7556</v>
      </c>
      <c r="J9761" s="1506" t="s">
        <v>6929</v>
      </c>
      <c r="K9761" s="4"/>
    </row>
    <row r="9762" spans="1:11" ht="15">
      <c r="A9762">
        <v>9703</v>
      </c>
      <c r="B9762" s="1287">
        <f>'CARES CRRSA ARP 28-35'!G149</f>
        <v>0</v>
      </c>
      <c r="D9762" s="4" t="s">
        <v>1803</v>
      </c>
      <c r="F9762" s="4"/>
      <c r="G9762" s="1" t="b">
        <f t="shared" ca="1" si="161"/>
        <v>1</v>
      </c>
      <c r="H9762" s="1505" cm="1">
        <f t="array" aca="1" ref="H9762" ca="1">IF(I9762&lt;&gt;"",INDIRECT("'"&amp;I9762&amp;"'!"&amp;J9762),"")</f>
        <v>0</v>
      </c>
      <c r="I9762" s="1510" t="s">
        <v>7556</v>
      </c>
      <c r="J9762" s="1506" t="s">
        <v>5963</v>
      </c>
      <c r="K9762" s="4"/>
    </row>
    <row r="9763" spans="1:11" ht="15">
      <c r="A9763">
        <v>9704</v>
      </c>
      <c r="B9763" s="1287">
        <f>'CARES CRRSA ARP 28-35'!H149</f>
        <v>0</v>
      </c>
      <c r="D9763" s="4" t="s">
        <v>1803</v>
      </c>
      <c r="F9763" s="4"/>
      <c r="G9763" s="1" t="b">
        <f t="shared" ca="1" si="161"/>
        <v>1</v>
      </c>
      <c r="H9763" s="1505" cm="1">
        <f t="array" aca="1" ref="H9763" ca="1">IF(I9763&lt;&gt;"",INDIRECT("'"&amp;I9763&amp;"'!"&amp;J9763),"")</f>
        <v>0</v>
      </c>
      <c r="I9763" s="1510" t="s">
        <v>7556</v>
      </c>
      <c r="J9763" s="1506" t="s">
        <v>5685</v>
      </c>
      <c r="K9763" s="4"/>
    </row>
    <row r="9764" spans="1:11" ht="15">
      <c r="A9764">
        <v>9705</v>
      </c>
      <c r="B9764" s="1287">
        <f>'CARES CRRSA ARP 28-35'!I149</f>
        <v>0</v>
      </c>
      <c r="D9764" s="4" t="s">
        <v>1803</v>
      </c>
      <c r="F9764" s="4"/>
      <c r="G9764" s="1" t="b">
        <f t="shared" ca="1" si="161"/>
        <v>1</v>
      </c>
      <c r="H9764" s="1505" cm="1">
        <f t="array" aca="1" ref="H9764" ca="1">IF(I9764&lt;&gt;"",INDIRECT("'"&amp;I9764&amp;"'!"&amp;J9764),"")</f>
        <v>0</v>
      </c>
      <c r="I9764" s="1510" t="s">
        <v>7556</v>
      </c>
      <c r="J9764" s="1506" t="s">
        <v>7952</v>
      </c>
      <c r="K9764" s="4"/>
    </row>
    <row r="9765" spans="1:11" ht="15">
      <c r="A9765">
        <v>9706</v>
      </c>
      <c r="B9765" s="1287">
        <f>'CARES CRRSA ARP 28-35'!J149</f>
        <v>0</v>
      </c>
      <c r="D9765" s="4" t="s">
        <v>1803</v>
      </c>
      <c r="F9765" s="4"/>
      <c r="G9765" s="1" t="b">
        <f t="shared" ca="1" si="161"/>
        <v>1</v>
      </c>
      <c r="H9765" s="1505" cm="1">
        <f t="array" aca="1" ref="H9765" ca="1">IF(I9765&lt;&gt;"",INDIRECT("'"&amp;I9765&amp;"'!"&amp;J9765),"")</f>
        <v>0</v>
      </c>
      <c r="I9765" s="1510" t="s">
        <v>7556</v>
      </c>
      <c r="J9765" s="1506" t="s">
        <v>7953</v>
      </c>
      <c r="K9765" s="4"/>
    </row>
    <row r="9766" spans="1:11" ht="15">
      <c r="A9766">
        <v>9707</v>
      </c>
      <c r="B9766" s="1287">
        <f>'CARES CRRSA ARP 28-35'!L149</f>
        <v>0</v>
      </c>
      <c r="D9766" s="4" t="s">
        <v>1803</v>
      </c>
      <c r="F9766" s="4"/>
      <c r="G9766" s="1" t="b">
        <f t="shared" ca="1" si="161"/>
        <v>1</v>
      </c>
      <c r="H9766" s="1505" cm="1">
        <f t="array" aca="1" ref="H9766" ca="1">IF(I9766&lt;&gt;"",INDIRECT("'"&amp;I9766&amp;"'!"&amp;J9766),"")</f>
        <v>0</v>
      </c>
      <c r="I9766" s="1510" t="s">
        <v>7556</v>
      </c>
      <c r="J9766" s="1506" t="s">
        <v>7954</v>
      </c>
      <c r="K9766" s="4"/>
    </row>
    <row r="9767" spans="1:11" ht="15">
      <c r="A9767">
        <v>9708</v>
      </c>
      <c r="B9767" s="1287">
        <f>'CARES CRRSA ARP 28-35'!D150</f>
        <v>0</v>
      </c>
      <c r="D9767" s="4" t="s">
        <v>1803</v>
      </c>
      <c r="F9767" s="4"/>
      <c r="G9767" s="1" t="b">
        <f t="shared" ca="1" si="161"/>
        <v>1</v>
      </c>
      <c r="H9767" s="1505" cm="1">
        <f t="array" aca="1" ref="H9767" ca="1">IF(I9767&lt;&gt;"",INDIRECT("'"&amp;I9767&amp;"'!"&amp;J9767),"")</f>
        <v>0</v>
      </c>
      <c r="I9767" s="1510" t="s">
        <v>7556</v>
      </c>
      <c r="J9767" s="1506" t="s">
        <v>6147</v>
      </c>
      <c r="K9767" s="4"/>
    </row>
    <row r="9768" spans="1:11" ht="15">
      <c r="A9768">
        <v>9709</v>
      </c>
      <c r="B9768" s="1287">
        <f>'CARES CRRSA ARP 28-35'!E150</f>
        <v>0</v>
      </c>
      <c r="D9768" s="4" t="s">
        <v>1803</v>
      </c>
      <c r="F9768" s="4"/>
      <c r="G9768" s="1" t="b">
        <f t="shared" ca="1" si="161"/>
        <v>1</v>
      </c>
      <c r="H9768" s="1505" cm="1">
        <f t="array" aca="1" ref="H9768" ca="1">IF(I9768&lt;&gt;"",INDIRECT("'"&amp;I9768&amp;"'!"&amp;J9768),"")</f>
        <v>0</v>
      </c>
      <c r="I9768" s="1510" t="s">
        <v>7556</v>
      </c>
      <c r="J9768" s="1506" t="s">
        <v>7955</v>
      </c>
      <c r="K9768" s="4"/>
    </row>
    <row r="9769" spans="1:11" ht="15">
      <c r="A9769">
        <v>9710</v>
      </c>
      <c r="B9769" s="1287">
        <f>'CARES CRRSA ARP 28-35'!F150</f>
        <v>0</v>
      </c>
      <c r="D9769" s="4" t="s">
        <v>1803</v>
      </c>
      <c r="F9769" s="4"/>
      <c r="G9769" s="1" t="b">
        <f t="shared" ca="1" si="161"/>
        <v>1</v>
      </c>
      <c r="H9769" s="1505" cm="1">
        <f t="array" aca="1" ref="H9769" ca="1">IF(I9769&lt;&gt;"",INDIRECT("'"&amp;I9769&amp;"'!"&amp;J9769),"")</f>
        <v>0</v>
      </c>
      <c r="I9769" s="1510" t="s">
        <v>7556</v>
      </c>
      <c r="J9769" s="1506" t="s">
        <v>6930</v>
      </c>
      <c r="K9769" s="4"/>
    </row>
    <row r="9770" spans="1:11" ht="15">
      <c r="A9770">
        <v>9711</v>
      </c>
      <c r="B9770" s="1287">
        <f>'CARES CRRSA ARP 28-35'!G150</f>
        <v>0</v>
      </c>
      <c r="D9770" s="4" t="s">
        <v>1803</v>
      </c>
      <c r="F9770" s="4"/>
      <c r="G9770" s="1" t="b">
        <f t="shared" ca="1" si="161"/>
        <v>1</v>
      </c>
      <c r="H9770" s="1505" cm="1">
        <f t="array" aca="1" ref="H9770" ca="1">IF(I9770&lt;&gt;"",INDIRECT("'"&amp;I9770&amp;"'!"&amp;J9770),"")</f>
        <v>0</v>
      </c>
      <c r="I9770" s="1510" t="s">
        <v>7556</v>
      </c>
      <c r="J9770" s="1506" t="s">
        <v>7956</v>
      </c>
      <c r="K9770" s="4"/>
    </row>
    <row r="9771" spans="1:11" ht="15">
      <c r="A9771">
        <v>9712</v>
      </c>
      <c r="B9771" s="1287">
        <f>'CARES CRRSA ARP 28-35'!H150</f>
        <v>0</v>
      </c>
      <c r="D9771" s="4" t="s">
        <v>1803</v>
      </c>
      <c r="F9771" s="4"/>
      <c r="G9771" s="1" t="b">
        <f t="shared" ca="1" si="161"/>
        <v>1</v>
      </c>
      <c r="H9771" s="1505" cm="1">
        <f t="array" aca="1" ref="H9771" ca="1">IF(I9771&lt;&gt;"",INDIRECT("'"&amp;I9771&amp;"'!"&amp;J9771),"")</f>
        <v>0</v>
      </c>
      <c r="I9771" s="1510" t="s">
        <v>7556</v>
      </c>
      <c r="J9771" s="1506" t="s">
        <v>5313</v>
      </c>
      <c r="K9771" s="4"/>
    </row>
    <row r="9772" spans="1:11" ht="15">
      <c r="A9772">
        <v>9713</v>
      </c>
      <c r="B9772" s="1287">
        <f>'CARES CRRSA ARP 28-35'!I150</f>
        <v>0</v>
      </c>
      <c r="D9772" s="4" t="s">
        <v>1803</v>
      </c>
      <c r="F9772" s="4"/>
      <c r="G9772" s="1" t="b">
        <f t="shared" ca="1" si="161"/>
        <v>1</v>
      </c>
      <c r="H9772" s="1505" cm="1">
        <f t="array" aca="1" ref="H9772" ca="1">IF(I9772&lt;&gt;"",INDIRECT("'"&amp;I9772&amp;"'!"&amp;J9772),"")</f>
        <v>0</v>
      </c>
      <c r="I9772" s="1510" t="s">
        <v>7556</v>
      </c>
      <c r="J9772" s="1506" t="s">
        <v>7957</v>
      </c>
      <c r="K9772" s="4"/>
    </row>
    <row r="9773" spans="1:11" ht="15">
      <c r="A9773">
        <v>9714</v>
      </c>
      <c r="B9773" s="1287">
        <f>'CARES CRRSA ARP 28-35'!J150</f>
        <v>0</v>
      </c>
      <c r="D9773" s="4" t="s">
        <v>1803</v>
      </c>
      <c r="F9773" s="4"/>
      <c r="G9773" s="1" t="b">
        <f t="shared" ca="1" si="161"/>
        <v>1</v>
      </c>
      <c r="H9773" s="1505" cm="1">
        <f t="array" aca="1" ref="H9773" ca="1">IF(I9773&lt;&gt;"",INDIRECT("'"&amp;I9773&amp;"'!"&amp;J9773),"")</f>
        <v>0</v>
      </c>
      <c r="I9773" s="1510" t="s">
        <v>7556</v>
      </c>
      <c r="J9773" s="1506" t="s">
        <v>7958</v>
      </c>
      <c r="K9773" s="4"/>
    </row>
    <row r="9774" spans="1:11" ht="15">
      <c r="A9774">
        <v>9715</v>
      </c>
      <c r="B9774" s="1399">
        <f>'CARES CRRSA ARP 28-35'!L150</f>
        <v>0</v>
      </c>
      <c r="D9774" s="4" t="s">
        <v>1803</v>
      </c>
      <c r="F9774" s="4"/>
      <c r="G9774" s="1" t="b">
        <f t="shared" ca="1" si="161"/>
        <v>1</v>
      </c>
      <c r="H9774" s="1505" cm="1">
        <f t="array" aca="1" ref="H9774" ca="1">IF(I9774&lt;&gt;"",INDIRECT("'"&amp;I9774&amp;"'!"&amp;J9774),"")</f>
        <v>0</v>
      </c>
      <c r="I9774" s="1510" t="s">
        <v>7556</v>
      </c>
      <c r="J9774" s="1506" t="s">
        <v>7959</v>
      </c>
      <c r="K9774" s="4"/>
    </row>
    <row r="9775" spans="1:11" ht="15">
      <c r="A9775">
        <v>9716</v>
      </c>
      <c r="B9775" s="1287">
        <f>'CARES CRRSA ARP 28-35'!F153</f>
        <v>0</v>
      </c>
      <c r="D9775" s="4" t="s">
        <v>1803</v>
      </c>
      <c r="F9775" s="4"/>
      <c r="G9775" s="1" t="b">
        <f t="shared" ca="1" si="161"/>
        <v>1</v>
      </c>
      <c r="H9775" s="1505" cm="1">
        <f t="array" aca="1" ref="H9775" ca="1">IF(I9775&lt;&gt;"",INDIRECT("'"&amp;I9775&amp;"'!"&amp;J9775),"")</f>
        <v>0</v>
      </c>
      <c r="I9775" s="1510" t="s">
        <v>7556</v>
      </c>
      <c r="J9775" s="1506" t="s">
        <v>7960</v>
      </c>
      <c r="K9775" s="4"/>
    </row>
    <row r="9776" spans="1:11" ht="15">
      <c r="A9776">
        <v>9717</v>
      </c>
      <c r="B9776" s="1287">
        <f>'CARES CRRSA ARP 28-35'!G153</f>
        <v>0</v>
      </c>
      <c r="D9776" s="4" t="s">
        <v>1803</v>
      </c>
      <c r="F9776" s="4"/>
      <c r="G9776" s="1" t="b">
        <f t="shared" ca="1" si="161"/>
        <v>1</v>
      </c>
      <c r="H9776" s="1505" cm="1">
        <f t="array" aca="1" ref="H9776" ca="1">IF(I9776&lt;&gt;"",INDIRECT("'"&amp;I9776&amp;"'!"&amp;J9776),"")</f>
        <v>0</v>
      </c>
      <c r="I9776" s="1510" t="s">
        <v>7556</v>
      </c>
      <c r="J9776" s="1506" t="s">
        <v>7961</v>
      </c>
      <c r="K9776" s="4"/>
    </row>
    <row r="9777" spans="1:11" ht="15">
      <c r="A9777">
        <v>9718</v>
      </c>
      <c r="B9777" s="1287">
        <f>'CARES CRRSA ARP 28-35'!H153</f>
        <v>0</v>
      </c>
      <c r="D9777" s="4" t="s">
        <v>1803</v>
      </c>
      <c r="F9777" s="4"/>
      <c r="G9777" s="1" t="b">
        <f t="shared" ca="1" si="161"/>
        <v>1</v>
      </c>
      <c r="H9777" s="1505" cm="1">
        <f t="array" aca="1" ref="H9777" ca="1">IF(I9777&lt;&gt;"",INDIRECT("'"&amp;I9777&amp;"'!"&amp;J9777),"")</f>
        <v>0</v>
      </c>
      <c r="I9777" s="1510" t="s">
        <v>7556</v>
      </c>
      <c r="J9777" s="1506" t="s">
        <v>5314</v>
      </c>
      <c r="K9777" s="4"/>
    </row>
    <row r="9778" spans="1:11" ht="15">
      <c r="A9778">
        <v>9719</v>
      </c>
      <c r="B9778" s="1287">
        <f>'CARES CRRSA ARP 28-35'!J153</f>
        <v>0</v>
      </c>
      <c r="D9778" s="4" t="s">
        <v>1803</v>
      </c>
      <c r="F9778" s="4"/>
      <c r="G9778" s="1" t="b">
        <f t="shared" ca="1" si="161"/>
        <v>1</v>
      </c>
      <c r="H9778" s="1505" cm="1">
        <f t="array" aca="1" ref="H9778" ca="1">IF(I9778&lt;&gt;"",INDIRECT("'"&amp;I9778&amp;"'!"&amp;J9778),"")</f>
        <v>0</v>
      </c>
      <c r="I9778" s="1510" t="s">
        <v>7556</v>
      </c>
      <c r="J9778" s="1506" t="s">
        <v>7962</v>
      </c>
      <c r="K9778" s="4"/>
    </row>
    <row r="9779" spans="1:11" ht="15">
      <c r="A9779">
        <v>9720</v>
      </c>
      <c r="B9779" s="1287">
        <f>'CARES CRRSA ARP 28-35'!L153</f>
        <v>0</v>
      </c>
      <c r="D9779" s="4" t="s">
        <v>1803</v>
      </c>
      <c r="F9779" s="4"/>
      <c r="G9779" s="1" t="b">
        <f t="shared" ca="1" si="161"/>
        <v>1</v>
      </c>
      <c r="H9779" s="1505" cm="1">
        <f t="array" aca="1" ref="H9779" ca="1">IF(I9779&lt;&gt;"",INDIRECT("'"&amp;I9779&amp;"'!"&amp;J9779),"")</f>
        <v>0</v>
      </c>
      <c r="I9779" s="1510" t="s">
        <v>7556</v>
      </c>
      <c r="J9779" s="1506" t="s">
        <v>7963</v>
      </c>
      <c r="K9779" s="4"/>
    </row>
    <row r="9780" spans="1:11" ht="15">
      <c r="A9780">
        <v>9721</v>
      </c>
      <c r="B9780" s="1287">
        <f>'CARES CRRSA ARP 28-35'!F154</f>
        <v>0</v>
      </c>
      <c r="D9780" s="4" t="s">
        <v>1803</v>
      </c>
      <c r="F9780" s="4"/>
      <c r="G9780" s="1" t="b">
        <f t="shared" ca="1" si="161"/>
        <v>1</v>
      </c>
      <c r="H9780" s="1505" cm="1">
        <f t="array" aca="1" ref="H9780" ca="1">IF(I9780&lt;&gt;"",INDIRECT("'"&amp;I9780&amp;"'!"&amp;J9780),"")</f>
        <v>0</v>
      </c>
      <c r="I9780" s="1510" t="s">
        <v>7556</v>
      </c>
      <c r="J9780" s="1506" t="s">
        <v>6197</v>
      </c>
      <c r="K9780" s="4"/>
    </row>
    <row r="9781" spans="1:11" ht="15">
      <c r="A9781">
        <v>9722</v>
      </c>
      <c r="B9781" s="1287">
        <f>'CARES CRRSA ARP 28-35'!G154</f>
        <v>0</v>
      </c>
      <c r="D9781" s="4" t="s">
        <v>1803</v>
      </c>
      <c r="F9781" s="4"/>
      <c r="G9781" s="1" t="b">
        <f t="shared" ca="1" si="161"/>
        <v>1</v>
      </c>
      <c r="H9781" s="1505" cm="1">
        <f t="array" aca="1" ref="H9781" ca="1">IF(I9781&lt;&gt;"",INDIRECT("'"&amp;I9781&amp;"'!"&amp;J9781),"")</f>
        <v>0</v>
      </c>
      <c r="I9781" s="1510" t="s">
        <v>7556</v>
      </c>
      <c r="J9781" s="1506" t="s">
        <v>6420</v>
      </c>
      <c r="K9781" s="4"/>
    </row>
    <row r="9782" spans="1:11" ht="15">
      <c r="A9782">
        <v>9723</v>
      </c>
      <c r="B9782" s="1287">
        <f>'CARES CRRSA ARP 28-35'!H154</f>
        <v>0</v>
      </c>
      <c r="D9782" s="4" t="s">
        <v>1803</v>
      </c>
      <c r="F9782" s="4"/>
      <c r="G9782" s="1" t="b">
        <f t="shared" ca="1" si="161"/>
        <v>1</v>
      </c>
      <c r="H9782" s="1505" cm="1">
        <f t="array" aca="1" ref="H9782" ca="1">IF(I9782&lt;&gt;"",INDIRECT("'"&amp;I9782&amp;"'!"&amp;J9782),"")</f>
        <v>0</v>
      </c>
      <c r="I9782" s="1510" t="s">
        <v>7556</v>
      </c>
      <c r="J9782" s="1506" t="s">
        <v>7964</v>
      </c>
      <c r="K9782" s="4"/>
    </row>
    <row r="9783" spans="1:11" ht="15">
      <c r="A9783">
        <v>9724</v>
      </c>
      <c r="B9783" s="1287">
        <f>'CARES CRRSA ARP 28-35'!J154</f>
        <v>0</v>
      </c>
      <c r="D9783" s="4" t="s">
        <v>1803</v>
      </c>
      <c r="F9783" s="4"/>
      <c r="G9783" s="1" t="b">
        <f t="shared" ca="1" si="161"/>
        <v>1</v>
      </c>
      <c r="H9783" s="1505" cm="1">
        <f t="array" aca="1" ref="H9783" ca="1">IF(I9783&lt;&gt;"",INDIRECT("'"&amp;I9783&amp;"'!"&amp;J9783),"")</f>
        <v>0</v>
      </c>
      <c r="I9783" s="1510" t="s">
        <v>7556</v>
      </c>
      <c r="J9783" s="1506" t="s">
        <v>7965</v>
      </c>
      <c r="K9783" s="4"/>
    </row>
    <row r="9784" spans="1:11" ht="15">
      <c r="A9784">
        <v>9725</v>
      </c>
      <c r="B9784" s="1287">
        <f>'CARES CRRSA ARP 28-35'!L154</f>
        <v>0</v>
      </c>
      <c r="D9784" s="4" t="s">
        <v>1803</v>
      </c>
      <c r="F9784" s="4"/>
      <c r="G9784" s="1" t="b">
        <f t="shared" ca="1" si="161"/>
        <v>1</v>
      </c>
      <c r="H9784" s="1505" cm="1">
        <f t="array" aca="1" ref="H9784" ca="1">IF(I9784&lt;&gt;"",INDIRECT("'"&amp;I9784&amp;"'!"&amp;J9784),"")</f>
        <v>0</v>
      </c>
      <c r="I9784" s="1510" t="s">
        <v>7556</v>
      </c>
      <c r="J9784" s="1506" t="s">
        <v>7966</v>
      </c>
      <c r="K9784" s="4"/>
    </row>
    <row r="9785" spans="1:11" ht="15">
      <c r="A9785">
        <v>9726</v>
      </c>
      <c r="B9785" s="1287">
        <f>'CARES CRRSA ARP 28-35'!F155</f>
        <v>0</v>
      </c>
      <c r="D9785" s="4" t="s">
        <v>1803</v>
      </c>
      <c r="F9785" s="4"/>
      <c r="G9785" s="1" t="b">
        <f t="shared" ca="1" si="161"/>
        <v>1</v>
      </c>
      <c r="H9785" s="1505" cm="1">
        <f t="array" aca="1" ref="H9785" ca="1">IF(I9785&lt;&gt;"",INDIRECT("'"&amp;I9785&amp;"'!"&amp;J9785),"")</f>
        <v>0</v>
      </c>
      <c r="I9785" s="1510" t="s">
        <v>7556</v>
      </c>
      <c r="J9785" s="1506" t="s">
        <v>5295</v>
      </c>
      <c r="K9785" s="4"/>
    </row>
    <row r="9786" spans="1:11" ht="15">
      <c r="A9786">
        <v>9727</v>
      </c>
      <c r="B9786" s="1287">
        <f>'CARES CRRSA ARP 28-35'!G155</f>
        <v>0</v>
      </c>
      <c r="D9786" s="4" t="s">
        <v>1803</v>
      </c>
      <c r="F9786" s="4"/>
      <c r="G9786" s="1" t="b">
        <f t="shared" ca="1" si="161"/>
        <v>1</v>
      </c>
      <c r="H9786" s="1505" cm="1">
        <f t="array" aca="1" ref="H9786" ca="1">IF(I9786&lt;&gt;"",INDIRECT("'"&amp;I9786&amp;"'!"&amp;J9786),"")</f>
        <v>0</v>
      </c>
      <c r="I9786" s="1510" t="s">
        <v>7556</v>
      </c>
      <c r="J9786" s="1506" t="s">
        <v>5303</v>
      </c>
      <c r="K9786" s="4"/>
    </row>
    <row r="9787" spans="1:11" ht="15">
      <c r="A9787">
        <v>9728</v>
      </c>
      <c r="B9787" s="1287">
        <f>'CARES CRRSA ARP 28-35'!H155</f>
        <v>0</v>
      </c>
      <c r="D9787" s="4" t="s">
        <v>1803</v>
      </c>
      <c r="F9787" s="4"/>
      <c r="G9787" s="1" t="b">
        <f t="shared" ca="1" si="161"/>
        <v>1</v>
      </c>
      <c r="H9787" s="1505" cm="1">
        <f t="array" aca="1" ref="H9787" ca="1">IF(I9787&lt;&gt;"",INDIRECT("'"&amp;I9787&amp;"'!"&amp;J9787),"")</f>
        <v>0</v>
      </c>
      <c r="I9787" s="1510" t="s">
        <v>7556</v>
      </c>
      <c r="J9787" s="1506" t="s">
        <v>5315</v>
      </c>
      <c r="K9787" s="4"/>
    </row>
    <row r="9788" spans="1:11" ht="15">
      <c r="A9788">
        <v>9729</v>
      </c>
      <c r="B9788" s="1287">
        <f>'CARES CRRSA ARP 28-35'!J155</f>
        <v>0</v>
      </c>
      <c r="D9788" s="4" t="s">
        <v>1803</v>
      </c>
      <c r="F9788" s="4"/>
      <c r="G9788" s="1" t="b">
        <f t="shared" ca="1" si="161"/>
        <v>1</v>
      </c>
      <c r="H9788" s="1505" cm="1">
        <f t="array" aca="1" ref="H9788" ca="1">IF(I9788&lt;&gt;"",INDIRECT("'"&amp;I9788&amp;"'!"&amp;J9788),"")</f>
        <v>0</v>
      </c>
      <c r="I9788" s="1510" t="s">
        <v>7556</v>
      </c>
      <c r="J9788" s="1506" t="s">
        <v>6737</v>
      </c>
      <c r="K9788" s="4"/>
    </row>
    <row r="9789" spans="1:11" ht="15">
      <c r="A9789">
        <v>9730</v>
      </c>
      <c r="B9789" s="1287">
        <f>'CARES CRRSA ARP 28-35'!L155</f>
        <v>0</v>
      </c>
      <c r="D9789" s="4" t="s">
        <v>1803</v>
      </c>
      <c r="F9789" s="4"/>
      <c r="G9789" s="1" t="b">
        <f t="shared" ca="1" si="161"/>
        <v>1</v>
      </c>
      <c r="H9789" s="1505" cm="1">
        <f t="array" aca="1" ref="H9789" ca="1">IF(I9789&lt;&gt;"",INDIRECT("'"&amp;I9789&amp;"'!"&amp;J9789),"")</f>
        <v>0</v>
      </c>
      <c r="I9789" s="1510" t="s">
        <v>7556</v>
      </c>
      <c r="J9789" s="1506" t="s">
        <v>7967</v>
      </c>
      <c r="K9789" s="4"/>
    </row>
    <row r="9790" spans="1:11" ht="15">
      <c r="A9790">
        <v>9731</v>
      </c>
      <c r="B9790" s="21">
        <f>'Revenues 10-15'!C105</f>
        <v>0</v>
      </c>
      <c r="D9790" s="4" t="s">
        <v>4864</v>
      </c>
      <c r="F9790" s="4"/>
      <c r="G9790" s="1" t="b">
        <f t="shared" ca="1" si="161"/>
        <v>1</v>
      </c>
      <c r="H9790" s="1505" cm="1">
        <f t="array" aca="1" ref="H9790" ca="1">IF(I9790&lt;&gt;"",INDIRECT("'"&amp;I9790&amp;"'!"&amp;J9790),"")</f>
        <v>0</v>
      </c>
      <c r="I9790" s="1510" t="s">
        <v>5915</v>
      </c>
      <c r="J9790" s="1506" t="s">
        <v>6966</v>
      </c>
      <c r="K9790" s="4"/>
    </row>
    <row r="9791" spans="1:11" ht="15">
      <c r="A9791">
        <v>9732</v>
      </c>
      <c r="B9791" s="21">
        <f>'Acct Summary 7-9'!J102</f>
        <v>0</v>
      </c>
      <c r="D9791" s="4" t="s">
        <v>4912</v>
      </c>
      <c r="F9791" s="4"/>
      <c r="G9791" s="1" t="b">
        <f t="shared" ca="1" si="161"/>
        <v>1</v>
      </c>
      <c r="H9791" s="1505" cm="1">
        <f t="array" aca="1" ref="H9791" ca="1">IF(I9791&lt;&gt;"",INDIRECT("'"&amp;I9791&amp;"'!"&amp;J9791),"")</f>
        <v>0</v>
      </c>
      <c r="I9791" s="1510" t="s">
        <v>4986</v>
      </c>
      <c r="J9791" s="1506" t="s">
        <v>6381</v>
      </c>
      <c r="K9791" s="4"/>
    </row>
    <row r="9792" spans="1:11" ht="15">
      <c r="A9792">
        <v>9733</v>
      </c>
      <c r="B9792" s="21">
        <f>'Revenues 10-15'!C263</f>
        <v>0</v>
      </c>
      <c r="D9792" s="4" t="s">
        <v>4867</v>
      </c>
      <c r="F9792" s="4"/>
      <c r="G9792" s="1" t="b">
        <f t="shared" ca="1" si="161"/>
        <v>1</v>
      </c>
      <c r="H9792" s="1505" cm="1">
        <f t="array" aca="1" ref="H9792" ca="1">IF(I9792&lt;&gt;"",INDIRECT("'"&amp;I9792&amp;"'!"&amp;J9792),"")</f>
        <v>0</v>
      </c>
      <c r="I9792" s="1510" t="s">
        <v>5915</v>
      </c>
      <c r="J9792" s="1506" t="s">
        <v>8049</v>
      </c>
      <c r="K9792" s="4"/>
    </row>
    <row r="9793" spans="1:11" ht="15">
      <c r="A9793">
        <v>9734</v>
      </c>
      <c r="B9793" s="21">
        <f>'Revenues 10-15'!D263</f>
        <v>0</v>
      </c>
      <c r="D9793" s="4" t="s">
        <v>4867</v>
      </c>
      <c r="F9793" s="4"/>
      <c r="G9793" s="1" t="b">
        <f t="shared" ca="1" si="161"/>
        <v>1</v>
      </c>
      <c r="H9793" s="1505" cm="1">
        <f t="array" aca="1" ref="H9793" ca="1">IF(I9793&lt;&gt;"",INDIRECT("'"&amp;I9793&amp;"'!"&amp;J9793),"")</f>
        <v>0</v>
      </c>
      <c r="I9793" s="1510" t="s">
        <v>5915</v>
      </c>
      <c r="J9793" s="1506" t="s">
        <v>5419</v>
      </c>
      <c r="K9793" s="4"/>
    </row>
    <row r="9794" spans="1:11" ht="15">
      <c r="A9794">
        <v>9735</v>
      </c>
      <c r="B9794" s="21">
        <f>'Revenues 10-15'!F263</f>
        <v>0</v>
      </c>
      <c r="D9794" s="4" t="s">
        <v>4867</v>
      </c>
      <c r="F9794" s="4"/>
      <c r="G9794" s="1" t="b">
        <f t="shared" ca="1" si="161"/>
        <v>1</v>
      </c>
      <c r="H9794" s="1505" cm="1">
        <f t="array" aca="1" ref="H9794" ca="1">IF(I9794&lt;&gt;"",INDIRECT("'"&amp;I9794&amp;"'!"&amp;J9794),"")</f>
        <v>0</v>
      </c>
      <c r="I9794" s="1510" t="s">
        <v>5915</v>
      </c>
      <c r="J9794" s="1506" t="s">
        <v>7801</v>
      </c>
      <c r="K9794" s="4"/>
    </row>
    <row r="9795" spans="1:11" ht="15">
      <c r="A9795">
        <v>9736</v>
      </c>
      <c r="B9795" s="21">
        <f>'Revenues 10-15'!G263</f>
        <v>0</v>
      </c>
      <c r="D9795" s="4" t="s">
        <v>4867</v>
      </c>
      <c r="F9795" s="4"/>
      <c r="G9795" s="1" t="b">
        <f t="shared" ca="1" si="161"/>
        <v>1</v>
      </c>
      <c r="H9795" s="1505" cm="1">
        <f t="array" aca="1" ref="H9795" ca="1">IF(I9795&lt;&gt;"",INDIRECT("'"&amp;I9795&amp;"'!"&amp;J9795),"")</f>
        <v>0</v>
      </c>
      <c r="I9795" s="1510" t="s">
        <v>5915</v>
      </c>
      <c r="J9795" s="1506" t="s">
        <v>7802</v>
      </c>
      <c r="K9795" s="4"/>
    </row>
    <row r="9796" spans="1:11" ht="15">
      <c r="A9796">
        <v>9737</v>
      </c>
      <c r="B9796" s="21">
        <f>'Revenues 10-15'!C209</f>
        <v>0</v>
      </c>
      <c r="D9796" s="4" t="s">
        <v>4868</v>
      </c>
      <c r="F9796" s="4"/>
      <c r="G9796" s="1" t="b">
        <f t="shared" ca="1" si="161"/>
        <v>1</v>
      </c>
      <c r="H9796" s="1505" cm="1">
        <f t="array" aca="1" ref="H9796" ca="1">IF(I9796&lt;&gt;"",INDIRECT("'"&amp;I9796&amp;"'!"&amp;J9796),"")</f>
        <v>0</v>
      </c>
      <c r="I9796" s="1510" t="s">
        <v>5915</v>
      </c>
      <c r="J9796" s="1506" t="s">
        <v>8050</v>
      </c>
      <c r="K9796" s="4"/>
    </row>
    <row r="9797" spans="1:11" ht="15">
      <c r="A9797">
        <v>9738</v>
      </c>
      <c r="B9797" s="21">
        <f>'Revenues 10-15'!D209</f>
        <v>0</v>
      </c>
      <c r="D9797" s="4" t="s">
        <v>4868</v>
      </c>
      <c r="F9797" s="4"/>
      <c r="G9797" s="1" t="b">
        <f t="shared" ca="1" si="161"/>
        <v>1</v>
      </c>
      <c r="H9797" s="1505" cm="1">
        <f t="array" aca="1" ref="H9797" ca="1">IF(I9797&lt;&gt;"",INDIRECT("'"&amp;I9797&amp;"'!"&amp;J9797),"")</f>
        <v>0</v>
      </c>
      <c r="I9797" s="1510" t="s">
        <v>5915</v>
      </c>
      <c r="J9797" s="1506" t="s">
        <v>8051</v>
      </c>
      <c r="K9797" s="4"/>
    </row>
    <row r="9798" spans="1:11" ht="15">
      <c r="A9798">
        <v>9739</v>
      </c>
      <c r="B9798" s="21">
        <f>'Revenues 10-15'!F209</f>
        <v>0</v>
      </c>
      <c r="D9798" s="4" t="s">
        <v>4868</v>
      </c>
      <c r="F9798" s="4"/>
      <c r="G9798" s="1" t="b">
        <f t="shared" ca="1" si="161"/>
        <v>1</v>
      </c>
      <c r="H9798" s="1505" cm="1">
        <f t="array" aca="1" ref="H9798" ca="1">IF(I9798&lt;&gt;"",INDIRECT("'"&amp;I9798&amp;"'!"&amp;J9798),"")</f>
        <v>0</v>
      </c>
      <c r="I9798" s="1510" t="s">
        <v>5915</v>
      </c>
      <c r="J9798" s="1506" t="s">
        <v>7721</v>
      </c>
      <c r="K9798" s="4"/>
    </row>
    <row r="9799" spans="1:11" ht="15">
      <c r="A9799">
        <v>9740</v>
      </c>
      <c r="B9799" s="21">
        <f>'Revenues 10-15'!G209</f>
        <v>0</v>
      </c>
      <c r="D9799" s="4" t="s">
        <v>4868</v>
      </c>
      <c r="F9799" s="4"/>
      <c r="G9799" s="1" t="b">
        <f t="shared" ca="1" si="161"/>
        <v>1</v>
      </c>
      <c r="H9799" s="1505" cm="1">
        <f t="array" aca="1" ref="H9799" ca="1">IF(I9799&lt;&gt;"",INDIRECT("'"&amp;I9799&amp;"'!"&amp;J9799),"")</f>
        <v>0</v>
      </c>
      <c r="I9799" s="1510" t="s">
        <v>5915</v>
      </c>
      <c r="J9799" s="1506" t="s">
        <v>7722</v>
      </c>
      <c r="K9799" s="4"/>
    </row>
    <row r="9800" spans="1:11" ht="15">
      <c r="A9800">
        <v>9741</v>
      </c>
      <c r="B9800" s="21">
        <f>'Aud Quest 2'!I52</f>
        <v>0</v>
      </c>
      <c r="D9800" s="4" t="s">
        <v>4908</v>
      </c>
      <c r="F9800" s="4"/>
      <c r="G9800" s="1" t="b">
        <f t="shared" ca="1" si="161"/>
        <v>1</v>
      </c>
      <c r="H9800" s="1505" cm="1">
        <f t="array" aca="1" ref="H9800" ca="1">IF(I9800&lt;&gt;"",INDIRECT("'"&amp;I9800&amp;"'!"&amp;J9800),"")</f>
        <v>0</v>
      </c>
      <c r="I9800" s="1510" t="s">
        <v>8053</v>
      </c>
      <c r="J9800" s="1506" t="s">
        <v>6648</v>
      </c>
      <c r="K9800" s="4"/>
    </row>
    <row r="9801" spans="1:11" ht="15">
      <c r="A9801">
        <v>9742</v>
      </c>
      <c r="B9801" s="21">
        <f>'Short-Term Long-Term Debt 26'!C43</f>
        <v>0</v>
      </c>
      <c r="D9801" s="4" t="s">
        <v>4870</v>
      </c>
      <c r="F9801" s="4"/>
      <c r="G9801" s="1" t="b">
        <f t="shared" ca="1" si="161"/>
        <v>1</v>
      </c>
      <c r="H9801" s="1505" cm="1">
        <f t="array" aca="1" ref="H9801" ca="1">IF(I9801&lt;&gt;"",INDIRECT("'"&amp;I9801&amp;"'!"&amp;J9801),"")</f>
        <v>0</v>
      </c>
      <c r="I9801" s="1510" t="s">
        <v>5565</v>
      </c>
      <c r="J9801" s="1506" t="s">
        <v>5006</v>
      </c>
      <c r="K9801" s="4"/>
    </row>
    <row r="9802" spans="1:11" ht="15">
      <c r="A9802">
        <v>9743</v>
      </c>
      <c r="B9802" s="21">
        <f>'Short-Term Long-Term Debt 26'!E43</f>
        <v>0</v>
      </c>
      <c r="D9802" s="4" t="s">
        <v>4870</v>
      </c>
      <c r="F9802" s="4"/>
      <c r="G9802" s="1" t="b">
        <f t="shared" ca="1" si="161"/>
        <v>1</v>
      </c>
      <c r="H9802" s="1505" cm="1">
        <f t="array" aca="1" ref="H9802" ca="1">IF(I9802&lt;&gt;"",INDIRECT("'"&amp;I9802&amp;"'!"&amp;J9802),"")</f>
        <v>0</v>
      </c>
      <c r="I9802" s="1510" t="s">
        <v>5565</v>
      </c>
      <c r="J9802" s="1506" t="s">
        <v>5078</v>
      </c>
      <c r="K9802" s="4"/>
    </row>
    <row r="9803" spans="1:11" ht="15">
      <c r="A9803">
        <v>9744</v>
      </c>
      <c r="B9803" s="21">
        <f>'Short-Term Long-Term Debt 26'!F43</f>
        <v>0</v>
      </c>
      <c r="D9803" s="4" t="s">
        <v>4870</v>
      </c>
      <c r="F9803" s="4"/>
      <c r="G9803" s="1" t="b">
        <f t="shared" ca="1" si="161"/>
        <v>1</v>
      </c>
      <c r="H9803" s="1505" cm="1">
        <f t="array" aca="1" ref="H9803" ca="1">IF(I9803&lt;&gt;"",INDIRECT("'"&amp;I9803&amp;"'!"&amp;J9803),"")</f>
        <v>0</v>
      </c>
      <c r="I9803" s="1510" t="s">
        <v>5565</v>
      </c>
      <c r="J9803" s="1506" t="s">
        <v>5114</v>
      </c>
      <c r="K9803" s="4"/>
    </row>
    <row r="9804" spans="1:11" ht="15">
      <c r="A9804">
        <v>9745</v>
      </c>
      <c r="B9804" s="21">
        <f>'Short-Term Long-Term Debt 26'!G43</f>
        <v>0</v>
      </c>
      <c r="D9804" s="4" t="s">
        <v>4870</v>
      </c>
      <c r="F9804" s="4"/>
      <c r="G9804" s="1" t="b">
        <f t="shared" ca="1" si="161"/>
        <v>1</v>
      </c>
      <c r="H9804" s="1505" cm="1">
        <f t="array" aca="1" ref="H9804" ca="1">IF(I9804&lt;&gt;"",INDIRECT("'"&amp;I9804&amp;"'!"&amp;J9804),"")</f>
        <v>0</v>
      </c>
      <c r="I9804" s="1510" t="s">
        <v>5565</v>
      </c>
      <c r="J9804" s="1506" t="s">
        <v>5150</v>
      </c>
      <c r="K9804" s="4"/>
    </row>
    <row r="9805" spans="1:11" ht="15">
      <c r="A9805">
        <v>9746</v>
      </c>
      <c r="B9805" s="21">
        <f>'Short-Term Long-Term Debt 26'!H43</f>
        <v>0</v>
      </c>
      <c r="D9805" s="4" t="s">
        <v>4870</v>
      </c>
      <c r="F9805" s="4"/>
      <c r="G9805" s="1" t="b">
        <f t="shared" ca="1" si="161"/>
        <v>1</v>
      </c>
      <c r="H9805" s="1505" cm="1">
        <f t="array" aca="1" ref="H9805" ca="1">IF(I9805&lt;&gt;"",INDIRECT("'"&amp;I9805&amp;"'!"&amp;J9805),"")</f>
        <v>0</v>
      </c>
      <c r="I9805" s="1510" t="s">
        <v>5565</v>
      </c>
      <c r="J9805" s="1506" t="s">
        <v>5186</v>
      </c>
      <c r="K9805" s="4"/>
    </row>
    <row r="9806" spans="1:11" ht="15">
      <c r="A9806">
        <v>9747</v>
      </c>
      <c r="B9806" s="21">
        <f>'Short-Term Long-Term Debt 26'!I43</f>
        <v>0</v>
      </c>
      <c r="D9806" s="4" t="s">
        <v>4870</v>
      </c>
      <c r="F9806" s="4"/>
      <c r="G9806" s="1" t="b">
        <f t="shared" ca="1" si="161"/>
        <v>1</v>
      </c>
      <c r="H9806" s="1505" cm="1">
        <f t="array" aca="1" ref="H9806" ca="1">IF(I9806&lt;&gt;"",INDIRECT("'"&amp;I9806&amp;"'!"&amp;J9806),"")</f>
        <v>0</v>
      </c>
      <c r="I9806" s="1510" t="s">
        <v>5565</v>
      </c>
      <c r="J9806" s="1506" t="s">
        <v>5784</v>
      </c>
      <c r="K9806" s="4"/>
    </row>
    <row r="9807" spans="1:11" ht="15">
      <c r="A9807">
        <v>9748</v>
      </c>
      <c r="B9807" s="21">
        <f>'Short-Term Long-Term Debt 26'!J43</f>
        <v>0</v>
      </c>
      <c r="D9807" s="4" t="s">
        <v>4870</v>
      </c>
      <c r="F9807" s="4"/>
      <c r="G9807" s="1" t="b">
        <f t="shared" ca="1" si="161"/>
        <v>1</v>
      </c>
      <c r="H9807" s="1505" cm="1">
        <f t="array" aca="1" ref="H9807" ca="1">IF(I9807&lt;&gt;"",INDIRECT("'"&amp;I9807&amp;"'!"&amp;J9807),"")</f>
        <v>0</v>
      </c>
      <c r="I9807" s="1510" t="s">
        <v>5565</v>
      </c>
      <c r="J9807" s="1506" t="s">
        <v>6341</v>
      </c>
      <c r="K9807" s="4"/>
    </row>
    <row r="9808" spans="1:11" ht="15">
      <c r="A9808">
        <v>9749</v>
      </c>
      <c r="B9808" s="21">
        <f>'Rest Tax Levies-Tort Im 27'!G22</f>
        <v>0</v>
      </c>
      <c r="D9808" s="4" t="s">
        <v>4871</v>
      </c>
      <c r="F9808" s="4"/>
      <c r="G9808" s="1" t="b">
        <f t="shared" ca="1" si="161"/>
        <v>1</v>
      </c>
      <c r="H9808" s="1505" cm="1">
        <f t="array" aca="1" ref="H9808" ca="1">IF(I9808&lt;&gt;"",INDIRECT("'"&amp;I9808&amp;"'!"&amp;J9808),"")</f>
        <v>0</v>
      </c>
      <c r="I9808" s="1510" t="s">
        <v>5582</v>
      </c>
      <c r="J9808" s="1506" t="s">
        <v>7968</v>
      </c>
      <c r="K9808" s="4"/>
    </row>
    <row r="9809" spans="1:11" ht="15">
      <c r="A9809">
        <v>9750</v>
      </c>
      <c r="B9809" s="21">
        <f>'PCTC-OEPP 37-39'!F185</f>
        <v>0</v>
      </c>
      <c r="D9809" s="4" t="s">
        <v>4897</v>
      </c>
      <c r="F9809" s="4"/>
      <c r="G9809" s="1" t="b">
        <f t="shared" ca="1" si="161"/>
        <v>1</v>
      </c>
      <c r="H9809" s="1505" cm="1">
        <f t="array" aca="1" ref="H9809" ca="1">IF(I9809&lt;&gt;"",INDIRECT("'"&amp;I9809&amp;"'!"&amp;J9809),"")</f>
        <v>0</v>
      </c>
      <c r="I9809" s="1510" t="s">
        <v>6289</v>
      </c>
      <c r="J9809" s="1506" t="s">
        <v>7677</v>
      </c>
      <c r="K9809" s="4"/>
    </row>
    <row r="9810" spans="1:11" ht="15">
      <c r="A9810">
        <v>9751</v>
      </c>
      <c r="B9810" s="21">
        <f>'CARES CRRSA ARP 28-35'!C14</f>
        <v>0</v>
      </c>
      <c r="D9810" s="4" t="s">
        <v>4904</v>
      </c>
      <c r="F9810" s="4"/>
      <c r="G9810" s="1" t="b">
        <f t="shared" ca="1" si="161"/>
        <v>1</v>
      </c>
      <c r="H9810" s="1505" cm="1">
        <f t="array" aca="1" ref="H9810" ca="1">IF(I9810&lt;&gt;"",INDIRECT("'"&amp;I9810&amp;"'!"&amp;J9810),"")</f>
        <v>0</v>
      </c>
      <c r="I9810" s="1510" t="s">
        <v>7556</v>
      </c>
      <c r="J9810" s="1506" t="s">
        <v>5001</v>
      </c>
      <c r="K9810" s="4"/>
    </row>
    <row r="9811" spans="1:11" ht="15">
      <c r="A9811">
        <v>9752</v>
      </c>
      <c r="B9811" s="21">
        <f>'CARES CRRSA ARP 28-35'!D14</f>
        <v>0</v>
      </c>
      <c r="D9811" s="4" t="s">
        <v>4904</v>
      </c>
      <c r="F9811" s="4"/>
      <c r="G9811" s="1" t="b">
        <f t="shared" ca="1" si="161"/>
        <v>1</v>
      </c>
      <c r="H9811" s="1505" cm="1">
        <f t="array" aca="1" ref="H9811" ca="1">IF(I9811&lt;&gt;"",INDIRECT("'"&amp;I9811&amp;"'!"&amp;J9811),"")</f>
        <v>0</v>
      </c>
      <c r="I9811" s="1510" t="s">
        <v>7556</v>
      </c>
      <c r="J9811" s="1506" t="s">
        <v>5037</v>
      </c>
      <c r="K9811" s="4"/>
    </row>
    <row r="9812" spans="1:11" ht="15">
      <c r="A9812">
        <v>9753</v>
      </c>
      <c r="B9812" s="21">
        <f>'CARES CRRSA ARP 28-35'!F14</f>
        <v>0</v>
      </c>
      <c r="D9812" s="4" t="s">
        <v>4904</v>
      </c>
      <c r="F9812" s="4"/>
      <c r="G9812" s="1" t="b">
        <f t="shared" ca="1" si="161"/>
        <v>1</v>
      </c>
      <c r="H9812" s="1505" cm="1">
        <f t="array" aca="1" ref="H9812" ca="1">IF(I9812&lt;&gt;"",INDIRECT("'"&amp;I9812&amp;"'!"&amp;J9812),"")</f>
        <v>0</v>
      </c>
      <c r="I9812" s="1510" t="s">
        <v>7556</v>
      </c>
      <c r="J9812" s="1506" t="s">
        <v>5109</v>
      </c>
      <c r="K9812" s="4"/>
    </row>
    <row r="9813" spans="1:11" ht="15">
      <c r="A9813">
        <v>9754</v>
      </c>
      <c r="B9813" s="21">
        <f>'CARES CRRSA ARP 28-35'!G14</f>
        <v>0</v>
      </c>
      <c r="D9813" s="4" t="s">
        <v>4904</v>
      </c>
      <c r="F9813" s="4"/>
      <c r="G9813" s="1" t="b">
        <f t="shared" ca="1" si="161"/>
        <v>1</v>
      </c>
      <c r="H9813" s="1505" cm="1">
        <f t="array" aca="1" ref="H9813" ca="1">IF(I9813&lt;&gt;"",INDIRECT("'"&amp;I9813&amp;"'!"&amp;J9813),"")</f>
        <v>0</v>
      </c>
      <c r="I9813" s="1510" t="s">
        <v>7556</v>
      </c>
      <c r="J9813" s="1506" t="s">
        <v>5145</v>
      </c>
      <c r="K9813" s="4"/>
    </row>
    <row r="9814" spans="1:11" ht="15">
      <c r="A9814">
        <v>9755</v>
      </c>
      <c r="B9814" s="21">
        <f>'CARES CRRSA ARP 28-35'!H14</f>
        <v>0</v>
      </c>
      <c r="D9814" s="4" t="s">
        <v>4904</v>
      </c>
      <c r="F9814" s="4"/>
      <c r="G9814" s="1" t="b">
        <f t="shared" ca="1" si="161"/>
        <v>1</v>
      </c>
      <c r="H9814" s="1505" cm="1">
        <f t="array" aca="1" ref="H9814" ca="1">IF(I9814&lt;&gt;"",INDIRECT("'"&amp;I9814&amp;"'!"&amp;J9814),"")</f>
        <v>0</v>
      </c>
      <c r="I9814" s="1510" t="s">
        <v>7556</v>
      </c>
      <c r="J9814" s="1506" t="s">
        <v>5181</v>
      </c>
      <c r="K9814" s="4"/>
    </row>
    <row r="9815" spans="1:11" ht="15">
      <c r="A9815">
        <v>9756</v>
      </c>
      <c r="B9815" s="21">
        <f>'CARES CRRSA ARP 28-35'!K14</f>
        <v>0</v>
      </c>
      <c r="D9815" s="4" t="s">
        <v>4904</v>
      </c>
      <c r="F9815" s="4"/>
      <c r="G9815" s="1" t="b">
        <f t="shared" ca="1" si="161"/>
        <v>1</v>
      </c>
      <c r="H9815" s="1505" cm="1">
        <f t="array" aca="1" ref="H9815" ca="1">IF(I9815&lt;&gt;"",INDIRECT("'"&amp;I9815&amp;"'!"&amp;J9815),"")</f>
        <v>0</v>
      </c>
      <c r="I9815" s="1510" t="s">
        <v>7556</v>
      </c>
      <c r="J9815" s="1506" t="s">
        <v>5225</v>
      </c>
      <c r="K9815" s="4"/>
    </row>
    <row r="9816" spans="1:11" ht="15">
      <c r="A9816">
        <v>9757</v>
      </c>
      <c r="B9816" s="21">
        <f>'CARES CRRSA ARP 28-35'!L14</f>
        <v>0</v>
      </c>
      <c r="D9816" s="4" t="s">
        <v>4904</v>
      </c>
      <c r="F9816" s="4"/>
      <c r="G9816" s="1" t="b">
        <f t="shared" ca="1" si="161"/>
        <v>1</v>
      </c>
      <c r="H9816" s="1505" cm="1">
        <f t="array" aca="1" ref="H9816" ca="1">IF(I9816&lt;&gt;"",INDIRECT("'"&amp;I9816&amp;"'!"&amp;J9816),"")</f>
        <v>0</v>
      </c>
      <c r="I9816" s="1510" t="s">
        <v>7556</v>
      </c>
      <c r="J9816" s="1506" t="s">
        <v>6849</v>
      </c>
      <c r="K9816" s="4"/>
    </row>
    <row r="9817" spans="1:11" ht="15">
      <c r="A9817">
        <v>9758</v>
      </c>
      <c r="B9817" s="21">
        <f>'CARES CRRSA ARP 28-35'!C16</f>
        <v>0</v>
      </c>
      <c r="D9817" s="4" t="s">
        <v>4904</v>
      </c>
      <c r="F9817" s="4"/>
      <c r="G9817" s="1" t="b">
        <f t="shared" ca="1" si="161"/>
        <v>1</v>
      </c>
      <c r="H9817" s="1505" cm="1">
        <f t="array" aca="1" ref="H9817" ca="1">IF(I9817&lt;&gt;"",INDIRECT("'"&amp;I9817&amp;"'!"&amp;J9817),"")</f>
        <v>0</v>
      </c>
      <c r="I9817" s="1510" t="s">
        <v>7556</v>
      </c>
      <c r="J9817" s="1506" t="s">
        <v>4999</v>
      </c>
      <c r="K9817" s="4"/>
    </row>
    <row r="9818" spans="1:11" ht="15">
      <c r="A9818">
        <v>9759</v>
      </c>
      <c r="B9818" s="21">
        <f>'CARES CRRSA ARP 28-35'!D16</f>
        <v>0</v>
      </c>
      <c r="D9818" s="4" t="s">
        <v>4904</v>
      </c>
      <c r="F9818" s="4"/>
      <c r="G9818" s="1" t="b">
        <f t="shared" ca="1" si="161"/>
        <v>1</v>
      </c>
      <c r="H9818" s="1505" cm="1">
        <f t="array" aca="1" ref="H9818" ca="1">IF(I9818&lt;&gt;"",INDIRECT("'"&amp;I9818&amp;"'!"&amp;J9818),"")</f>
        <v>0</v>
      </c>
      <c r="I9818" s="1510" t="s">
        <v>7556</v>
      </c>
      <c r="J9818" s="1506" t="s">
        <v>5035</v>
      </c>
      <c r="K9818" s="4"/>
    </row>
    <row r="9819" spans="1:11" ht="15">
      <c r="A9819">
        <v>9760</v>
      </c>
      <c r="B9819" s="21">
        <f>'CARES CRRSA ARP 28-35'!F16</f>
        <v>0</v>
      </c>
      <c r="D9819" s="4" t="s">
        <v>4904</v>
      </c>
      <c r="F9819" s="4"/>
      <c r="G9819" s="1" t="b">
        <f t="shared" ca="1" si="161"/>
        <v>1</v>
      </c>
      <c r="H9819" s="1505" cm="1">
        <f t="array" aca="1" ref="H9819" ca="1">IF(I9819&lt;&gt;"",INDIRECT("'"&amp;I9819&amp;"'!"&amp;J9819),"")</f>
        <v>0</v>
      </c>
      <c r="I9819" s="1510" t="s">
        <v>7556</v>
      </c>
      <c r="J9819" s="1506" t="s">
        <v>5107</v>
      </c>
      <c r="K9819" s="4"/>
    </row>
    <row r="9820" spans="1:11" ht="15">
      <c r="A9820">
        <v>9761</v>
      </c>
      <c r="B9820" s="21">
        <f>'CARES CRRSA ARP 28-35'!G16</f>
        <v>0</v>
      </c>
      <c r="D9820" s="4" t="s">
        <v>4904</v>
      </c>
      <c r="F9820" s="4"/>
      <c r="G9820" s="1" t="b">
        <f t="shared" ca="1" si="161"/>
        <v>1</v>
      </c>
      <c r="H9820" s="1505" cm="1">
        <f t="array" aca="1" ref="H9820" ca="1">IF(I9820&lt;&gt;"",INDIRECT("'"&amp;I9820&amp;"'!"&amp;J9820),"")</f>
        <v>0</v>
      </c>
      <c r="I9820" s="1510" t="s">
        <v>7556</v>
      </c>
      <c r="J9820" s="1506" t="s">
        <v>5143</v>
      </c>
      <c r="K9820" s="4"/>
    </row>
    <row r="9821" spans="1:11" ht="15">
      <c r="A9821">
        <v>9762</v>
      </c>
      <c r="B9821" s="21">
        <f>'CARES CRRSA ARP 28-35'!H16</f>
        <v>0</v>
      </c>
      <c r="D9821" s="4" t="s">
        <v>4904</v>
      </c>
      <c r="F9821" s="4"/>
      <c r="G9821" s="1" t="b">
        <f t="shared" ca="1" si="161"/>
        <v>1</v>
      </c>
      <c r="H9821" s="1505" cm="1">
        <f t="array" aca="1" ref="H9821" ca="1">IF(I9821&lt;&gt;"",INDIRECT("'"&amp;I9821&amp;"'!"&amp;J9821),"")</f>
        <v>0</v>
      </c>
      <c r="I9821" s="1510" t="s">
        <v>7556</v>
      </c>
      <c r="J9821" s="1506" t="s">
        <v>5179</v>
      </c>
      <c r="K9821" s="4"/>
    </row>
    <row r="9822" spans="1:11" ht="15">
      <c r="A9822">
        <v>9763</v>
      </c>
      <c r="B9822" s="21">
        <f>'CARES CRRSA ARP 28-35'!K16</f>
        <v>0</v>
      </c>
      <c r="D9822" s="4" t="s">
        <v>4904</v>
      </c>
      <c r="F9822" s="4"/>
      <c r="G9822" s="1" t="b">
        <f t="shared" ca="1" si="161"/>
        <v>1</v>
      </c>
      <c r="H9822" s="1505" cm="1">
        <f t="array" aca="1" ref="H9822" ca="1">IF(I9822&lt;&gt;"",INDIRECT("'"&amp;I9822&amp;"'!"&amp;J9822),"")</f>
        <v>0</v>
      </c>
      <c r="I9822" s="1510" t="s">
        <v>7556</v>
      </c>
      <c r="J9822" s="1506" t="s">
        <v>5221</v>
      </c>
      <c r="K9822" s="4"/>
    </row>
    <row r="9823" spans="1:11" ht="15">
      <c r="A9823">
        <v>9764</v>
      </c>
      <c r="B9823" s="21">
        <f>'CARES CRRSA ARP 28-35'!L16</f>
        <v>0</v>
      </c>
      <c r="D9823" s="4" t="s">
        <v>4904</v>
      </c>
      <c r="F9823" s="4"/>
      <c r="G9823" s="1" t="b">
        <f t="shared" ca="1" si="161"/>
        <v>1</v>
      </c>
      <c r="H9823" s="1505" cm="1">
        <f t="array" aca="1" ref="H9823" ca="1">IF(I9823&lt;&gt;"",INDIRECT("'"&amp;I9823&amp;"'!"&amp;J9823),"")</f>
        <v>0</v>
      </c>
      <c r="I9823" s="1510" t="s">
        <v>7556</v>
      </c>
      <c r="J9823" s="1506" t="s">
        <v>5622</v>
      </c>
      <c r="K9823" s="4"/>
    </row>
    <row r="9824" spans="1:11">
      <c r="F9824" s="1509"/>
      <c r="G9824" s="4"/>
      <c r="H9824" s="4"/>
      <c r="I9824" s="4"/>
      <c r="J9824" s="4"/>
    </row>
    <row r="9825" spans="6:10">
      <c r="F9825" s="1509"/>
      <c r="G9825" s="4"/>
      <c r="H9825" s="4"/>
      <c r="I9825" s="4"/>
      <c r="J9825" s="4"/>
    </row>
    <row r="9826" spans="6:10">
      <c r="F9826" s="1509"/>
      <c r="G9826" s="4"/>
      <c r="H9826" s="4"/>
      <c r="I9826" s="4"/>
      <c r="J9826" s="4"/>
    </row>
    <row r="9827" spans="6:10">
      <c r="F9827" s="1509"/>
    </row>
    <row r="9828" spans="6:10">
      <c r="F9828" s="1509"/>
    </row>
    <row r="9829" spans="6:10">
      <c r="F9829" s="1509"/>
    </row>
    <row r="9830" spans="6:10">
      <c r="F9830" s="1509"/>
    </row>
    <row r="9831" spans="6:10">
      <c r="F9831" s="1509"/>
    </row>
    <row r="9832" spans="6:10">
      <c r="F9832" s="1509"/>
    </row>
    <row r="9833" spans="6:10">
      <c r="F9833" s="1509"/>
    </row>
    <row r="9834" spans="6:10">
      <c r="F9834" s="1509"/>
    </row>
    <row r="9835" spans="6:10">
      <c r="F9835" s="1509"/>
    </row>
    <row r="9836" spans="6:10">
      <c r="F9836" s="1509"/>
    </row>
    <row r="9837" spans="6:10">
      <c r="F9837" s="1509"/>
    </row>
    <row r="9838" spans="6:10">
      <c r="F9838" s="1509"/>
    </row>
    <row r="9839" spans="6:10">
      <c r="F9839" s="1509"/>
    </row>
    <row r="9840" spans="6:10">
      <c r="F9840" s="1509"/>
    </row>
    <row r="9841" spans="6:6">
      <c r="F9841" s="1509"/>
    </row>
    <row r="9842" spans="6:6">
      <c r="F9842" s="1509"/>
    </row>
    <row r="9843" spans="6:6">
      <c r="F9843" s="1509"/>
    </row>
    <row r="9844" spans="6:6">
      <c r="F9844" s="1509"/>
    </row>
    <row r="9845" spans="6:6">
      <c r="F9845" s="1509"/>
    </row>
    <row r="9846" spans="6:6">
      <c r="F9846" s="1509"/>
    </row>
    <row r="9847" spans="6:6">
      <c r="F9847" s="1509"/>
    </row>
    <row r="9848" spans="6:6">
      <c r="F9848" s="1509"/>
    </row>
    <row r="9849" spans="6:6">
      <c r="F9849" s="1509"/>
    </row>
    <row r="9850" spans="6:6">
      <c r="F9850" s="1509"/>
    </row>
    <row r="9851" spans="6:6">
      <c r="F9851" s="1509"/>
    </row>
    <row r="9852" spans="6:6">
      <c r="F9852" s="1509"/>
    </row>
    <row r="9853" spans="6:6">
      <c r="F9853" s="1509"/>
    </row>
    <row r="9854" spans="6:6">
      <c r="F9854" s="1509"/>
    </row>
    <row r="9855" spans="6:6">
      <c r="F9855" s="1509"/>
    </row>
    <row r="9856" spans="6:6">
      <c r="F9856" s="1509"/>
    </row>
    <row r="9857" spans="6:6">
      <c r="F9857" s="1509"/>
    </row>
    <row r="9858" spans="6:6">
      <c r="F9858" s="1509"/>
    </row>
    <row r="9859" spans="6:6">
      <c r="F9859" s="1509"/>
    </row>
    <row r="9860" spans="6:6">
      <c r="F9860" s="1509"/>
    </row>
    <row r="9861" spans="6:6">
      <c r="F9861" s="1509"/>
    </row>
    <row r="9862" spans="6:6">
      <c r="F9862" s="1509"/>
    </row>
    <row r="9863" spans="6:6">
      <c r="F9863" s="1509"/>
    </row>
    <row r="9864" spans="6:6">
      <c r="F9864" s="1509"/>
    </row>
    <row r="9865" spans="6:6">
      <c r="F9865" s="1509"/>
    </row>
    <row r="9866" spans="6:6">
      <c r="F9866" s="1509"/>
    </row>
    <row r="9867" spans="6:6">
      <c r="F9867" s="1509"/>
    </row>
    <row r="9868" spans="6:6">
      <c r="F9868" s="1509"/>
    </row>
    <row r="9869" spans="6:6">
      <c r="F9869" s="1509"/>
    </row>
    <row r="9870" spans="6:6">
      <c r="F9870" s="1509"/>
    </row>
    <row r="9871" spans="6:6">
      <c r="F9871" s="1509"/>
    </row>
    <row r="9872" spans="6:6">
      <c r="F9872" s="1509"/>
    </row>
    <row r="9873" spans="6:6">
      <c r="F9873" s="1509"/>
    </row>
    <row r="9874" spans="6:6">
      <c r="F9874" s="1509"/>
    </row>
    <row r="9875" spans="6:6">
      <c r="F9875" s="1509"/>
    </row>
    <row r="9876" spans="6:6">
      <c r="F9876" s="1509"/>
    </row>
    <row r="9877" spans="6:6">
      <c r="F9877" s="1509"/>
    </row>
    <row r="9878" spans="6:6">
      <c r="F9878" s="1509"/>
    </row>
    <row r="9879" spans="6:6">
      <c r="F9879" s="1509"/>
    </row>
    <row r="9880" spans="6:6">
      <c r="F9880" s="1509"/>
    </row>
    <row r="9881" spans="6:6">
      <c r="F9881" s="1509"/>
    </row>
    <row r="9882" spans="6:6">
      <c r="F9882" s="1509"/>
    </row>
    <row r="9883" spans="6:6">
      <c r="F9883" s="1509"/>
    </row>
    <row r="9884" spans="6:6">
      <c r="F9884" s="1509"/>
    </row>
    <row r="9885" spans="6:6">
      <c r="F9885" s="1509"/>
    </row>
    <row r="9886" spans="6:6">
      <c r="F9886" s="1509"/>
    </row>
    <row r="9887" spans="6:6">
      <c r="F9887" s="1509"/>
    </row>
    <row r="9888" spans="6:6">
      <c r="F9888" s="1509"/>
    </row>
    <row r="9889" spans="6:6">
      <c r="F9889" s="1509"/>
    </row>
    <row r="9890" spans="6:6">
      <c r="F9890" s="1509"/>
    </row>
    <row r="9891" spans="6:6">
      <c r="F9891" s="1509"/>
    </row>
    <row r="9892" spans="6:6">
      <c r="F9892" s="1509"/>
    </row>
    <row r="9893" spans="6:6">
      <c r="F9893" s="1509"/>
    </row>
    <row r="9894" spans="6:6">
      <c r="F9894" s="1509"/>
    </row>
    <row r="9895" spans="6:6">
      <c r="F9895" s="1509"/>
    </row>
    <row r="9896" spans="6:6">
      <c r="F9896" s="1509"/>
    </row>
    <row r="9897" spans="6:6">
      <c r="F9897" s="1509"/>
    </row>
    <row r="9898" spans="6:6">
      <c r="F9898" s="1509"/>
    </row>
    <row r="9899" spans="6:6">
      <c r="F9899" s="1509"/>
    </row>
    <row r="9900" spans="6:6">
      <c r="F9900" s="1509"/>
    </row>
    <row r="9901" spans="6:6">
      <c r="F9901" s="1509"/>
    </row>
    <row r="9902" spans="6:6">
      <c r="F9902" s="1509"/>
    </row>
    <row r="9903" spans="6:6">
      <c r="F9903" s="1509"/>
    </row>
    <row r="9904" spans="6:6">
      <c r="F9904" s="1509"/>
    </row>
    <row r="9905" spans="6:6">
      <c r="F9905" s="1509"/>
    </row>
    <row r="9906" spans="6:6">
      <c r="F9906" s="1509"/>
    </row>
    <row r="9907" spans="6:6">
      <c r="F9907" s="1509"/>
    </row>
    <row r="9908" spans="6:6">
      <c r="F9908" s="1509"/>
    </row>
    <row r="9909" spans="6:6">
      <c r="F9909" s="1509"/>
    </row>
    <row r="9910" spans="6:6">
      <c r="F9910" s="1509"/>
    </row>
    <row r="9911" spans="6:6">
      <c r="F9911" s="1509"/>
    </row>
    <row r="9912" spans="6:6">
      <c r="F9912" s="1509"/>
    </row>
    <row r="9913" spans="6:6">
      <c r="F9913" s="1509"/>
    </row>
    <row r="9914" spans="6:6">
      <c r="F9914" s="1509"/>
    </row>
    <row r="9915" spans="6:6">
      <c r="F9915" s="1509"/>
    </row>
    <row r="9916" spans="6:6">
      <c r="F9916" s="1509"/>
    </row>
    <row r="9917" spans="6:6">
      <c r="F9917" s="1509"/>
    </row>
    <row r="9918" spans="6:6">
      <c r="F9918" s="1509"/>
    </row>
    <row r="9919" spans="6:6">
      <c r="F9919" s="1509"/>
    </row>
    <row r="9920" spans="6:6">
      <c r="F9920" s="1509"/>
    </row>
    <row r="9921" spans="6:6">
      <c r="F9921" s="1509"/>
    </row>
    <row r="9922" spans="6:6">
      <c r="F9922" s="1509"/>
    </row>
    <row r="9923" spans="6:6">
      <c r="F9923" s="1509"/>
    </row>
    <row r="9924" spans="6:6">
      <c r="F9924" s="1509"/>
    </row>
    <row r="9925" spans="6:6">
      <c r="F9925" s="1509"/>
    </row>
    <row r="9926" spans="6:6">
      <c r="F9926" s="1509"/>
    </row>
    <row r="9927" spans="6:6">
      <c r="F9927" s="1509"/>
    </row>
    <row r="9928" spans="6:6">
      <c r="F9928" s="1509"/>
    </row>
    <row r="9929" spans="6:6">
      <c r="F9929" s="1509"/>
    </row>
    <row r="9930" spans="6:6">
      <c r="F9930" s="1509"/>
    </row>
    <row r="9931" spans="6:6">
      <c r="F9931" s="1509"/>
    </row>
    <row r="9932" spans="6:6">
      <c r="F9932" s="1509"/>
    </row>
    <row r="9933" spans="6:6">
      <c r="F9933" s="1509"/>
    </row>
    <row r="9934" spans="6:6">
      <c r="F9934" s="1509"/>
    </row>
    <row r="9935" spans="6:6">
      <c r="F9935" s="1509"/>
    </row>
    <row r="9936" spans="6:6">
      <c r="F9936" s="1509"/>
    </row>
    <row r="9937" spans="6:6">
      <c r="F9937" s="1509"/>
    </row>
    <row r="9938" spans="6:6">
      <c r="F9938" s="1509"/>
    </row>
    <row r="9939" spans="6:6">
      <c r="F9939" s="1509"/>
    </row>
    <row r="9940" spans="6:6">
      <c r="F9940" s="1509"/>
    </row>
    <row r="9941" spans="6:6">
      <c r="F9941" s="1509"/>
    </row>
    <row r="9942" spans="6:6">
      <c r="F9942" s="1509"/>
    </row>
    <row r="9943" spans="6:6">
      <c r="F9943" s="1509"/>
    </row>
    <row r="9944" spans="6:6">
      <c r="F9944" s="1509"/>
    </row>
    <row r="9945" spans="6:6">
      <c r="F9945" s="1509"/>
    </row>
    <row r="9946" spans="6:6">
      <c r="F9946" s="1509"/>
    </row>
    <row r="9947" spans="6:6">
      <c r="F9947" s="1509"/>
    </row>
    <row r="9948" spans="6:6">
      <c r="F9948" s="1509"/>
    </row>
    <row r="9949" spans="6:6">
      <c r="F9949" s="1509"/>
    </row>
    <row r="9950" spans="6:6">
      <c r="F9950" s="1509"/>
    </row>
    <row r="9951" spans="6:6">
      <c r="F9951" s="1509"/>
    </row>
    <row r="9952" spans="6:6">
      <c r="F9952" s="1509"/>
    </row>
    <row r="9953" spans="6:6">
      <c r="F9953" s="1509"/>
    </row>
    <row r="9954" spans="6:6">
      <c r="F9954" s="1509"/>
    </row>
    <row r="9955" spans="6:6">
      <c r="F9955" s="1509"/>
    </row>
    <row r="9956" spans="6:6">
      <c r="F9956" s="1509"/>
    </row>
    <row r="9957" spans="6:6">
      <c r="F9957" s="1509"/>
    </row>
    <row r="9958" spans="6:6">
      <c r="F9958" s="1509"/>
    </row>
    <row r="9959" spans="6:6">
      <c r="F9959" s="1509"/>
    </row>
    <row r="9960" spans="6:6">
      <c r="F9960" s="1509"/>
    </row>
    <row r="9961" spans="6:6">
      <c r="F9961" s="1509"/>
    </row>
    <row r="9962" spans="6:6">
      <c r="F9962" s="1509"/>
    </row>
    <row r="9963" spans="6:6">
      <c r="F9963" s="1509"/>
    </row>
    <row r="9964" spans="6:6">
      <c r="F9964" s="1509"/>
    </row>
    <row r="9965" spans="6:6">
      <c r="F9965" s="1509"/>
    </row>
    <row r="9966" spans="6:6">
      <c r="F9966" s="1509"/>
    </row>
    <row r="9967" spans="6:6">
      <c r="F9967" s="1509"/>
    </row>
    <row r="9968" spans="6:6">
      <c r="F9968" s="1509"/>
    </row>
    <row r="9969" spans="6:6">
      <c r="F9969" s="1509"/>
    </row>
    <row r="9970" spans="6:6">
      <c r="F9970" s="1509"/>
    </row>
    <row r="9971" spans="6:6">
      <c r="F9971" s="1509"/>
    </row>
    <row r="9972" spans="6:6">
      <c r="F9972" s="1509"/>
    </row>
    <row r="9973" spans="6:6">
      <c r="F9973" s="1509"/>
    </row>
    <row r="9974" spans="6:6">
      <c r="F9974" s="1509"/>
    </row>
    <row r="9975" spans="6:6">
      <c r="F9975" s="1509"/>
    </row>
    <row r="9976" spans="6:6">
      <c r="F9976" s="1509"/>
    </row>
    <row r="9977" spans="6:6">
      <c r="F9977" s="1509"/>
    </row>
    <row r="9978" spans="6:6">
      <c r="F9978" s="1509"/>
    </row>
    <row r="9979" spans="6:6">
      <c r="F9979" s="1509"/>
    </row>
    <row r="9980" spans="6:6">
      <c r="F9980" s="1509"/>
    </row>
    <row r="9981" spans="6:6">
      <c r="F9981" s="1509"/>
    </row>
    <row r="9982" spans="6:6">
      <c r="F9982" s="1509"/>
    </row>
    <row r="9983" spans="6:6">
      <c r="F9983" s="1509"/>
    </row>
    <row r="9984" spans="6:6">
      <c r="F9984" s="1509"/>
    </row>
    <row r="9985" spans="6:6">
      <c r="F9985" s="1509"/>
    </row>
    <row r="9986" spans="6:6">
      <c r="F9986" s="1509"/>
    </row>
    <row r="9987" spans="6:6">
      <c r="F9987" s="1509"/>
    </row>
    <row r="9988" spans="6:6">
      <c r="F9988" s="1509"/>
    </row>
    <row r="9989" spans="6:6">
      <c r="F9989" s="1509"/>
    </row>
    <row r="9990" spans="6:6">
      <c r="F9990" s="1509"/>
    </row>
    <row r="9991" spans="6:6">
      <c r="F9991" s="1509"/>
    </row>
    <row r="9992" spans="6:6">
      <c r="F9992" s="1509"/>
    </row>
    <row r="9993" spans="6:6">
      <c r="F9993" s="1509"/>
    </row>
    <row r="9994" spans="6:6">
      <c r="F9994" s="1509"/>
    </row>
    <row r="9995" spans="6:6">
      <c r="F9995" s="1509"/>
    </row>
    <row r="9996" spans="6:6">
      <c r="F9996" s="1509"/>
    </row>
    <row r="9997" spans="6:6">
      <c r="F9997" s="1509"/>
    </row>
    <row r="9998" spans="6:6">
      <c r="F9998" s="1509"/>
    </row>
    <row r="9999" spans="6:6">
      <c r="F9999" s="1509"/>
    </row>
    <row r="10000" spans="6:6">
      <c r="F10000" s="1509"/>
    </row>
    <row r="10001" spans="6:6">
      <c r="F10001" s="1509"/>
    </row>
    <row r="10002" spans="6:6">
      <c r="F10002" s="1509"/>
    </row>
    <row r="10003" spans="6:6">
      <c r="F10003" s="1509"/>
    </row>
    <row r="10004" spans="6:6">
      <c r="F10004" s="1509"/>
    </row>
    <row r="10005" spans="6:6">
      <c r="F10005" s="1509"/>
    </row>
    <row r="10006" spans="6:6">
      <c r="F10006" s="1509"/>
    </row>
    <row r="10007" spans="6:6">
      <c r="F10007" s="1509"/>
    </row>
    <row r="10008" spans="6:6">
      <c r="F10008" s="1509"/>
    </row>
    <row r="10009" spans="6:6">
      <c r="F10009" s="1509"/>
    </row>
    <row r="10010" spans="6:6">
      <c r="F10010" s="1509"/>
    </row>
    <row r="10011" spans="6:6">
      <c r="F10011" s="1509"/>
    </row>
    <row r="10012" spans="6:6">
      <c r="F10012" s="1509"/>
    </row>
    <row r="10013" spans="6:6">
      <c r="F10013" s="1509"/>
    </row>
    <row r="10014" spans="6:6">
      <c r="F10014" s="1509"/>
    </row>
    <row r="10015" spans="6:6">
      <c r="F10015" s="1509"/>
    </row>
    <row r="10016" spans="6:6">
      <c r="F10016" s="1509"/>
    </row>
    <row r="10017" spans="6:6">
      <c r="F10017" s="1509"/>
    </row>
    <row r="10018" spans="6:6">
      <c r="F10018" s="1509"/>
    </row>
    <row r="10019" spans="6:6">
      <c r="F10019" s="1509"/>
    </row>
    <row r="10020" spans="6:6">
      <c r="F10020" s="1509"/>
    </row>
    <row r="10021" spans="6:6">
      <c r="F10021" s="1509"/>
    </row>
    <row r="10022" spans="6:6">
      <c r="F10022" s="1509"/>
    </row>
    <row r="10023" spans="6:6">
      <c r="F10023" s="1509"/>
    </row>
    <row r="10024" spans="6:6">
      <c r="F10024" s="1509"/>
    </row>
    <row r="10025" spans="6:6">
      <c r="F10025" s="1509"/>
    </row>
    <row r="10026" spans="6:6">
      <c r="F10026" s="1509"/>
    </row>
    <row r="10027" spans="6:6">
      <c r="F10027" s="1509"/>
    </row>
    <row r="10028" spans="6:6">
      <c r="F10028" s="1509"/>
    </row>
    <row r="10029" spans="6:6">
      <c r="F10029" s="1509"/>
    </row>
    <row r="10030" spans="6:6">
      <c r="F10030" s="1509"/>
    </row>
    <row r="10031" spans="6:6">
      <c r="F10031" s="1509"/>
    </row>
    <row r="10032" spans="6:6">
      <c r="F10032" s="1509"/>
    </row>
    <row r="10033" spans="6:6">
      <c r="F10033" s="1509"/>
    </row>
    <row r="10034" spans="6:6">
      <c r="F10034" s="1509"/>
    </row>
    <row r="10035" spans="6:6">
      <c r="F10035" s="1509"/>
    </row>
    <row r="10036" spans="6:6">
      <c r="F10036" s="1509"/>
    </row>
    <row r="10037" spans="6:6">
      <c r="F10037" s="1509"/>
    </row>
    <row r="10038" spans="6:6">
      <c r="F10038" s="1509"/>
    </row>
    <row r="10039" spans="6:6">
      <c r="F10039" s="1509"/>
    </row>
    <row r="10040" spans="6:6">
      <c r="F10040" s="1509"/>
    </row>
    <row r="10041" spans="6:6">
      <c r="F10041" s="1509"/>
    </row>
    <row r="10042" spans="6:6">
      <c r="F10042" s="1509"/>
    </row>
    <row r="10043" spans="6:6">
      <c r="F10043" s="1509"/>
    </row>
    <row r="10044" spans="6:6">
      <c r="F10044" s="1509"/>
    </row>
    <row r="10045" spans="6:6">
      <c r="F10045" s="1509"/>
    </row>
    <row r="10046" spans="6:6">
      <c r="F10046" s="1509"/>
    </row>
    <row r="10047" spans="6:6">
      <c r="F10047" s="1509"/>
    </row>
    <row r="10048" spans="6:6">
      <c r="F10048" s="1509"/>
    </row>
    <row r="10049" spans="6:6">
      <c r="F10049" s="1509"/>
    </row>
    <row r="10050" spans="6:6">
      <c r="F10050" s="1509"/>
    </row>
    <row r="10051" spans="6:6">
      <c r="F10051" s="1509"/>
    </row>
    <row r="10052" spans="6:6">
      <c r="F10052" s="1509"/>
    </row>
    <row r="10053" spans="6:6">
      <c r="F10053" s="1509"/>
    </row>
    <row r="10054" spans="6:6">
      <c r="F10054" s="1509"/>
    </row>
    <row r="10055" spans="6:6">
      <c r="F10055" s="1509"/>
    </row>
    <row r="10056" spans="6:6">
      <c r="F10056" s="1509"/>
    </row>
    <row r="10057" spans="6:6">
      <c r="F10057" s="1509"/>
    </row>
    <row r="10058" spans="6:6">
      <c r="F10058" s="1509"/>
    </row>
    <row r="10059" spans="6:6">
      <c r="F10059" s="1509"/>
    </row>
    <row r="10060" spans="6:6">
      <c r="F10060" s="1509"/>
    </row>
    <row r="10061" spans="6:6">
      <c r="F10061" s="1509"/>
    </row>
    <row r="10062" spans="6:6">
      <c r="F10062" s="1509"/>
    </row>
    <row r="10063" spans="6:6">
      <c r="F10063" s="1509"/>
    </row>
    <row r="10064" spans="6:6">
      <c r="F10064" s="1509"/>
    </row>
    <row r="10065" spans="6:6">
      <c r="F10065" s="1509"/>
    </row>
    <row r="10066" spans="6:6">
      <c r="F10066" s="1509"/>
    </row>
    <row r="10067" spans="6:6">
      <c r="F10067" s="1509"/>
    </row>
    <row r="10068" spans="6:6">
      <c r="F10068" s="1509"/>
    </row>
    <row r="10069" spans="6:6">
      <c r="F10069" s="1509"/>
    </row>
    <row r="10070" spans="6:6">
      <c r="F10070" s="1509"/>
    </row>
    <row r="10071" spans="6:6">
      <c r="F10071" s="1509"/>
    </row>
    <row r="10072" spans="6:6">
      <c r="F10072" s="1509"/>
    </row>
    <row r="10073" spans="6:6">
      <c r="F10073" s="1509"/>
    </row>
    <row r="10074" spans="6:6">
      <c r="F10074" s="1509"/>
    </row>
    <row r="10075" spans="6:6">
      <c r="F10075" s="1509"/>
    </row>
    <row r="10076" spans="6:6">
      <c r="F10076" s="1509"/>
    </row>
    <row r="10077" spans="6:6">
      <c r="F10077" s="1509"/>
    </row>
    <row r="10078" spans="6:6">
      <c r="F10078" s="1509"/>
    </row>
    <row r="10079" spans="6:6">
      <c r="F10079" s="1509"/>
    </row>
    <row r="10080" spans="6:6">
      <c r="F10080" s="1509"/>
    </row>
    <row r="10081" spans="6:6">
      <c r="F10081" s="1509"/>
    </row>
    <row r="10082" spans="6:6">
      <c r="F10082" s="1509"/>
    </row>
    <row r="10083" spans="6:6">
      <c r="F10083" s="1509"/>
    </row>
    <row r="10084" spans="6:6">
      <c r="F10084" s="1509"/>
    </row>
    <row r="10085" spans="6:6">
      <c r="F10085" s="1509"/>
    </row>
    <row r="10086" spans="6:6">
      <c r="F10086" s="1509"/>
    </row>
    <row r="10087" spans="6:6">
      <c r="F10087" s="1509"/>
    </row>
    <row r="10088" spans="6:6">
      <c r="F10088" s="1509"/>
    </row>
    <row r="10089" spans="6:6">
      <c r="F10089" s="1509"/>
    </row>
    <row r="10090" spans="6:6">
      <c r="F10090" s="1509"/>
    </row>
    <row r="10091" spans="6:6">
      <c r="F10091" s="1509"/>
    </row>
    <row r="10092" spans="6:6">
      <c r="F10092" s="1509"/>
    </row>
    <row r="10093" spans="6:6">
      <c r="F10093" s="1509"/>
    </row>
    <row r="10094" spans="6:6">
      <c r="F10094" s="1509"/>
    </row>
    <row r="10095" spans="6:6">
      <c r="F10095" s="1509"/>
    </row>
    <row r="10096" spans="6:6">
      <c r="F10096" s="1509"/>
    </row>
    <row r="10097" spans="6:6">
      <c r="F10097" s="1509"/>
    </row>
    <row r="10098" spans="6:6">
      <c r="F10098" s="1509"/>
    </row>
    <row r="10099" spans="6:6">
      <c r="F10099" s="1509"/>
    </row>
    <row r="10100" spans="6:6">
      <c r="F10100" s="1509"/>
    </row>
    <row r="10101" spans="6:6">
      <c r="F10101" s="1509"/>
    </row>
    <row r="10102" spans="6:6">
      <c r="F10102" s="1509"/>
    </row>
    <row r="10103" spans="6:6">
      <c r="F10103" s="1509"/>
    </row>
    <row r="10104" spans="6:6">
      <c r="F10104" s="1509"/>
    </row>
    <row r="10105" spans="6:6">
      <c r="F10105" s="1509"/>
    </row>
    <row r="10106" spans="6:6">
      <c r="F10106" s="1509"/>
    </row>
    <row r="10107" spans="6:6">
      <c r="F10107" s="1509"/>
    </row>
    <row r="10108" spans="6:6">
      <c r="F10108" s="1509"/>
    </row>
    <row r="10109" spans="6:6">
      <c r="F10109" s="1509"/>
    </row>
    <row r="10110" spans="6:6">
      <c r="F10110" s="1509"/>
    </row>
    <row r="10111" spans="6:6">
      <c r="F10111" s="1509"/>
    </row>
    <row r="10112" spans="6:6">
      <c r="F10112" s="1509"/>
    </row>
    <row r="10113" spans="6:6">
      <c r="F10113" s="1509"/>
    </row>
    <row r="10114" spans="6:6">
      <c r="F10114" s="1509"/>
    </row>
    <row r="10115" spans="6:6">
      <c r="F10115" s="1509"/>
    </row>
    <row r="10116" spans="6:6">
      <c r="F10116" s="1509"/>
    </row>
    <row r="10117" spans="6:6">
      <c r="F10117" s="1509"/>
    </row>
    <row r="10118" spans="6:6">
      <c r="F10118" s="1509"/>
    </row>
    <row r="10119" spans="6:6">
      <c r="F10119" s="1509"/>
    </row>
    <row r="10120" spans="6:6">
      <c r="F10120" s="1509"/>
    </row>
    <row r="10121" spans="6:6">
      <c r="F10121" s="1509"/>
    </row>
    <row r="10122" spans="6:6">
      <c r="F10122" s="1509"/>
    </row>
    <row r="10123" spans="6:6">
      <c r="F10123" s="1509"/>
    </row>
    <row r="10124" spans="6:6">
      <c r="F10124" s="1509"/>
    </row>
    <row r="10125" spans="6:6">
      <c r="F10125" s="1509"/>
    </row>
    <row r="10126" spans="6:6">
      <c r="F10126" s="1509"/>
    </row>
    <row r="10127" spans="6:6">
      <c r="F10127" s="1509"/>
    </row>
    <row r="10128" spans="6:6">
      <c r="F10128" s="1509"/>
    </row>
    <row r="10129" spans="6:6">
      <c r="F10129" s="1509"/>
    </row>
    <row r="10130" spans="6:6">
      <c r="F10130" s="1509"/>
    </row>
    <row r="10131" spans="6:6">
      <c r="F10131" s="1509"/>
    </row>
    <row r="10132" spans="6:6">
      <c r="F10132" s="1509"/>
    </row>
    <row r="10133" spans="6:6">
      <c r="F10133" s="1509"/>
    </row>
    <row r="10134" spans="6:6">
      <c r="F10134" s="1509"/>
    </row>
    <row r="10135" spans="6:6">
      <c r="F10135" s="1509"/>
    </row>
    <row r="10136" spans="6:6">
      <c r="F10136" s="1509"/>
    </row>
    <row r="10137" spans="6:6">
      <c r="F10137" s="1509"/>
    </row>
    <row r="10138" spans="6:6">
      <c r="F10138" s="1509"/>
    </row>
    <row r="10139" spans="6:6">
      <c r="F10139" s="1509"/>
    </row>
    <row r="10140" spans="6:6">
      <c r="F10140" s="1509"/>
    </row>
    <row r="10141" spans="6:6">
      <c r="F10141" s="1509"/>
    </row>
    <row r="10142" spans="6:6">
      <c r="F10142" s="1509"/>
    </row>
    <row r="10143" spans="6:6">
      <c r="F10143" s="1509"/>
    </row>
    <row r="10144" spans="6:6">
      <c r="F10144" s="1509"/>
    </row>
    <row r="10145" spans="6:6">
      <c r="F10145" s="1509"/>
    </row>
    <row r="10146" spans="6:6">
      <c r="F10146" s="1509"/>
    </row>
    <row r="10147" spans="6:6">
      <c r="F10147" s="1509"/>
    </row>
    <row r="10148" spans="6:6">
      <c r="F10148" s="1509"/>
    </row>
    <row r="10149" spans="6:6">
      <c r="F10149" s="1509"/>
    </row>
    <row r="10150" spans="6:6">
      <c r="F10150" s="1509"/>
    </row>
    <row r="10151" spans="6:6">
      <c r="F10151" s="1509"/>
    </row>
    <row r="10152" spans="6:6">
      <c r="F10152" s="1509"/>
    </row>
    <row r="10153" spans="6:6">
      <c r="F10153" s="1509"/>
    </row>
    <row r="10154" spans="6:6">
      <c r="F10154" s="1509"/>
    </row>
    <row r="10155" spans="6:6">
      <c r="F10155" s="1509"/>
    </row>
    <row r="10156" spans="6:6">
      <c r="F10156" s="1509"/>
    </row>
    <row r="10157" spans="6:6">
      <c r="F10157" s="1509"/>
    </row>
    <row r="10158" spans="6:6">
      <c r="F10158" s="1509"/>
    </row>
    <row r="10159" spans="6:6">
      <c r="F10159" s="1509"/>
    </row>
    <row r="10160" spans="6:6">
      <c r="F10160" s="1509"/>
    </row>
    <row r="10161" spans="6:6">
      <c r="F10161" s="1509"/>
    </row>
    <row r="10162" spans="6:6">
      <c r="F10162" s="1509"/>
    </row>
    <row r="10163" spans="6:6">
      <c r="F10163" s="1509"/>
    </row>
    <row r="10164" spans="6:6">
      <c r="F10164" s="1509"/>
    </row>
    <row r="10165" spans="6:6">
      <c r="F10165" s="1509"/>
    </row>
    <row r="10166" spans="6:6">
      <c r="F10166" s="1509"/>
    </row>
    <row r="10167" spans="6:6">
      <c r="F10167" s="1509"/>
    </row>
    <row r="10168" spans="6:6">
      <c r="F10168" s="1509"/>
    </row>
    <row r="10169" spans="6:6">
      <c r="F10169" s="1509"/>
    </row>
    <row r="10170" spans="6:6">
      <c r="F10170" s="1509"/>
    </row>
    <row r="10171" spans="6:6">
      <c r="F10171" s="1509"/>
    </row>
    <row r="10172" spans="6:6">
      <c r="F10172" s="1509"/>
    </row>
    <row r="10173" spans="6:6">
      <c r="F10173" s="1509"/>
    </row>
    <row r="10174" spans="6:6">
      <c r="F10174" s="1509"/>
    </row>
    <row r="10175" spans="6:6">
      <c r="F10175" s="1509"/>
    </row>
    <row r="10176" spans="6:6">
      <c r="F10176" s="1509"/>
    </row>
    <row r="10177" spans="6:6">
      <c r="F10177" s="1509"/>
    </row>
    <row r="10178" spans="6:6">
      <c r="F10178" s="1509"/>
    </row>
    <row r="10179" spans="6:6">
      <c r="F10179" s="1509"/>
    </row>
    <row r="10180" spans="6:6">
      <c r="F10180" s="1509"/>
    </row>
    <row r="10181" spans="6:6">
      <c r="F10181" s="1509"/>
    </row>
    <row r="10182" spans="6:6">
      <c r="F10182" s="1509"/>
    </row>
    <row r="10183" spans="6:6">
      <c r="F10183" s="1509"/>
    </row>
    <row r="10184" spans="6:6">
      <c r="F10184" s="1509"/>
    </row>
    <row r="10185" spans="6:6">
      <c r="F10185" s="1509"/>
    </row>
    <row r="10186" spans="6:6">
      <c r="F10186" s="1509"/>
    </row>
    <row r="10187" spans="6:6">
      <c r="F10187" s="1509"/>
    </row>
    <row r="10188" spans="6:6">
      <c r="F10188" s="1509"/>
    </row>
    <row r="10189" spans="6:6">
      <c r="F10189" s="1509"/>
    </row>
    <row r="10190" spans="6:6">
      <c r="F10190" s="1509"/>
    </row>
    <row r="10191" spans="6:6">
      <c r="F10191" s="1509"/>
    </row>
    <row r="10192" spans="6:6">
      <c r="F10192" s="1509"/>
    </row>
    <row r="10193" spans="6:6">
      <c r="F10193" s="1509"/>
    </row>
    <row r="10194" spans="6:6">
      <c r="F10194" s="1509"/>
    </row>
    <row r="10195" spans="6:6">
      <c r="F10195" s="1509"/>
    </row>
    <row r="10196" spans="6:6">
      <c r="F10196" s="1509"/>
    </row>
    <row r="10197" spans="6:6">
      <c r="F10197" s="1509"/>
    </row>
    <row r="10198" spans="6:6">
      <c r="F10198" s="1509"/>
    </row>
    <row r="10199" spans="6:6">
      <c r="F10199" s="1509"/>
    </row>
    <row r="10200" spans="6:6">
      <c r="F10200" s="1509"/>
    </row>
    <row r="10201" spans="6:6">
      <c r="F10201" s="1509"/>
    </row>
    <row r="10202" spans="6:6">
      <c r="F10202" s="1509"/>
    </row>
    <row r="10203" spans="6:6">
      <c r="F10203" s="1509"/>
    </row>
    <row r="10204" spans="6:6">
      <c r="F10204" s="1509"/>
    </row>
    <row r="10205" spans="6:6">
      <c r="F10205" s="1509"/>
    </row>
    <row r="10206" spans="6:6">
      <c r="F10206" s="1509"/>
    </row>
    <row r="10207" spans="6:6">
      <c r="F10207" s="1509"/>
    </row>
    <row r="10208" spans="6:6">
      <c r="F10208" s="1509"/>
    </row>
    <row r="10209" spans="6:6">
      <c r="F10209" s="1509"/>
    </row>
    <row r="10210" spans="6:6">
      <c r="F10210" s="1509"/>
    </row>
    <row r="10211" spans="6:6">
      <c r="F10211" s="1509"/>
    </row>
    <row r="10212" spans="6:6">
      <c r="F10212" s="1509"/>
    </row>
    <row r="10213" spans="6:6">
      <c r="F10213" s="1509"/>
    </row>
    <row r="10214" spans="6:6">
      <c r="F10214" s="1509"/>
    </row>
    <row r="10215" spans="6:6">
      <c r="F10215" s="1509"/>
    </row>
    <row r="10216" spans="6:6">
      <c r="F10216" s="1509"/>
    </row>
    <row r="10217" spans="6:6">
      <c r="F10217" s="1509"/>
    </row>
    <row r="10218" spans="6:6">
      <c r="F10218" s="1509"/>
    </row>
    <row r="10219" spans="6:6">
      <c r="F10219" s="1509"/>
    </row>
    <row r="10220" spans="6:6">
      <c r="F10220" s="1509"/>
    </row>
    <row r="10221" spans="6:6">
      <c r="F10221" s="1509"/>
    </row>
    <row r="10222" spans="6:6">
      <c r="F10222" s="1509"/>
    </row>
    <row r="10223" spans="6:6">
      <c r="F10223" s="1509"/>
    </row>
    <row r="10224" spans="6:6">
      <c r="F10224" s="1509"/>
    </row>
    <row r="10225" spans="6:6">
      <c r="F10225" s="1509"/>
    </row>
    <row r="10226" spans="6:6">
      <c r="F10226" s="1509"/>
    </row>
    <row r="10227" spans="6:6">
      <c r="F10227" s="1509"/>
    </row>
    <row r="10228" spans="6:6">
      <c r="F10228" s="1509"/>
    </row>
    <row r="10229" spans="6:6">
      <c r="F10229" s="1509"/>
    </row>
    <row r="10230" spans="6:6">
      <c r="F10230" s="1509"/>
    </row>
    <row r="10231" spans="6:6">
      <c r="F10231" s="1509"/>
    </row>
    <row r="10232" spans="6:6">
      <c r="F10232" s="1509"/>
    </row>
    <row r="10233" spans="6:6">
      <c r="F10233" s="1509"/>
    </row>
    <row r="10234" spans="6:6">
      <c r="F10234" s="1509"/>
    </row>
    <row r="10235" spans="6:6">
      <c r="F10235" s="1509"/>
    </row>
    <row r="10236" spans="6:6">
      <c r="F10236" s="1509"/>
    </row>
    <row r="10237" spans="6:6">
      <c r="F10237" s="1509"/>
    </row>
    <row r="10238" spans="6:6">
      <c r="F10238" s="1509"/>
    </row>
    <row r="10239" spans="6:6">
      <c r="F10239" s="1509"/>
    </row>
    <row r="10240" spans="6:6">
      <c r="F10240" s="1509"/>
    </row>
    <row r="10241" spans="6:6">
      <c r="F10241" s="1509"/>
    </row>
    <row r="10242" spans="6:6">
      <c r="F10242" s="1509"/>
    </row>
    <row r="10243" spans="6:6">
      <c r="F10243" s="1509"/>
    </row>
    <row r="10244" spans="6:6">
      <c r="F10244" s="1509"/>
    </row>
    <row r="10245" spans="6:6">
      <c r="F10245" s="1509"/>
    </row>
    <row r="10246" spans="6:6">
      <c r="F10246" s="1509"/>
    </row>
    <row r="10247" spans="6:6">
      <c r="F10247" s="1509"/>
    </row>
    <row r="10248" spans="6:6">
      <c r="F10248" s="1509"/>
    </row>
    <row r="10249" spans="6:6">
      <c r="F10249" s="1509"/>
    </row>
    <row r="10250" spans="6:6">
      <c r="F10250" s="1509"/>
    </row>
    <row r="10251" spans="6:6">
      <c r="F10251" s="1509"/>
    </row>
    <row r="10252" spans="6:6">
      <c r="F10252" s="1509"/>
    </row>
    <row r="10253" spans="6:6">
      <c r="F10253" s="1509"/>
    </row>
    <row r="10254" spans="6:6">
      <c r="F10254" s="1509"/>
    </row>
    <row r="10255" spans="6:6">
      <c r="F10255" s="1509"/>
    </row>
    <row r="10256" spans="6:6">
      <c r="F10256" s="1509"/>
    </row>
    <row r="10257" spans="6:6">
      <c r="F10257" s="1509"/>
    </row>
    <row r="10258" spans="6:6">
      <c r="F10258" s="1509"/>
    </row>
    <row r="10259" spans="6:6">
      <c r="F10259" s="1509"/>
    </row>
    <row r="10260" spans="6:6">
      <c r="F10260" s="1509"/>
    </row>
    <row r="10261" spans="6:6">
      <c r="F10261" s="1509"/>
    </row>
    <row r="10262" spans="6:6">
      <c r="F10262" s="1509"/>
    </row>
    <row r="10263" spans="6:6">
      <c r="F10263" s="1509"/>
    </row>
    <row r="10264" spans="6:6">
      <c r="F10264" s="1509"/>
    </row>
    <row r="10265" spans="6:6">
      <c r="F10265" s="1509"/>
    </row>
    <row r="10266" spans="6:6">
      <c r="F10266" s="1509"/>
    </row>
    <row r="10267" spans="6:6">
      <c r="F10267" s="1509"/>
    </row>
    <row r="10268" spans="6:6">
      <c r="F10268" s="1509"/>
    </row>
    <row r="10269" spans="6:6">
      <c r="F10269" s="1509"/>
    </row>
    <row r="10270" spans="6:6">
      <c r="F10270" s="1509"/>
    </row>
    <row r="10271" spans="6:6">
      <c r="F10271" s="1509"/>
    </row>
    <row r="10272" spans="6:6">
      <c r="F10272" s="1509"/>
    </row>
    <row r="10273" spans="6:6">
      <c r="F10273" s="1509"/>
    </row>
    <row r="10274" spans="6:6">
      <c r="F10274" s="1509"/>
    </row>
    <row r="10275" spans="6:6">
      <c r="F10275" s="1509"/>
    </row>
    <row r="10276" spans="6:6">
      <c r="F10276" s="1509"/>
    </row>
    <row r="10277" spans="6:6">
      <c r="F10277" s="1509"/>
    </row>
    <row r="10278" spans="6:6">
      <c r="F10278" s="1509"/>
    </row>
    <row r="10279" spans="6:6">
      <c r="F10279" s="1509"/>
    </row>
    <row r="10280" spans="6:6">
      <c r="F10280" s="1509"/>
    </row>
    <row r="10281" spans="6:6">
      <c r="F10281" s="1509"/>
    </row>
    <row r="10282" spans="6:6">
      <c r="F10282" s="1509"/>
    </row>
    <row r="10283" spans="6:6">
      <c r="F10283" s="1509"/>
    </row>
    <row r="10284" spans="6:6">
      <c r="F10284" s="1509"/>
    </row>
    <row r="10285" spans="6:6">
      <c r="F10285" s="1509"/>
    </row>
    <row r="10286" spans="6:6">
      <c r="F10286" s="1509"/>
    </row>
    <row r="10287" spans="6:6">
      <c r="F10287" s="1509"/>
    </row>
    <row r="10288" spans="6:6">
      <c r="F10288" s="1509"/>
    </row>
    <row r="10289" spans="6:6">
      <c r="F10289" s="1509"/>
    </row>
    <row r="10290" spans="6:6">
      <c r="F10290" s="1509"/>
    </row>
    <row r="10291" spans="6:6">
      <c r="F10291" s="1509"/>
    </row>
    <row r="10292" spans="6:6">
      <c r="F10292" s="1509"/>
    </row>
    <row r="10293" spans="6:6">
      <c r="F10293" s="1509"/>
    </row>
    <row r="10294" spans="6:6">
      <c r="F10294" s="1509"/>
    </row>
    <row r="10295" spans="6:6">
      <c r="F10295" s="1509"/>
    </row>
    <row r="10296" spans="6:6">
      <c r="F10296" s="1509"/>
    </row>
    <row r="10297" spans="6:6">
      <c r="F10297" s="1509"/>
    </row>
    <row r="10298" spans="6:6">
      <c r="F10298" s="1509"/>
    </row>
    <row r="10299" spans="6:6">
      <c r="F10299" s="1509"/>
    </row>
    <row r="10300" spans="6:6">
      <c r="F10300" s="1509"/>
    </row>
    <row r="10301" spans="6:6">
      <c r="F10301" s="1509"/>
    </row>
    <row r="10302" spans="6:6">
      <c r="F10302" s="1509"/>
    </row>
    <row r="10303" spans="6:6">
      <c r="F10303" s="1509"/>
    </row>
    <row r="10304" spans="6:6">
      <c r="F10304" s="1509"/>
    </row>
    <row r="10305" spans="6:6">
      <c r="F10305" s="1509"/>
    </row>
    <row r="10306" spans="6:6">
      <c r="F10306" s="1509"/>
    </row>
    <row r="10307" spans="6:6">
      <c r="F10307" s="1509"/>
    </row>
    <row r="10308" spans="6:6">
      <c r="F10308" s="1509"/>
    </row>
    <row r="10309" spans="6:6">
      <c r="F10309" s="1509"/>
    </row>
    <row r="10310" spans="6:6">
      <c r="F10310" s="1509"/>
    </row>
    <row r="10311" spans="6:6">
      <c r="F10311" s="1509"/>
    </row>
    <row r="10312" spans="6:6">
      <c r="F10312" s="1509"/>
    </row>
    <row r="10313" spans="6:6">
      <c r="F10313" s="1509"/>
    </row>
    <row r="10314" spans="6:6">
      <c r="F10314" s="1509"/>
    </row>
    <row r="10315" spans="6:6">
      <c r="F10315" s="1509"/>
    </row>
    <row r="10316" spans="6:6">
      <c r="F10316" s="1509"/>
    </row>
    <row r="10317" spans="6:6">
      <c r="F10317" s="1509"/>
    </row>
    <row r="10318" spans="6:6">
      <c r="F10318" s="1509"/>
    </row>
    <row r="10319" spans="6:6">
      <c r="F10319" s="1509"/>
    </row>
    <row r="10320" spans="6:6">
      <c r="F10320" s="1509"/>
    </row>
    <row r="10321" spans="6:6">
      <c r="F10321" s="1509"/>
    </row>
    <row r="10322" spans="6:6">
      <c r="F10322" s="1509"/>
    </row>
    <row r="10323" spans="6:6">
      <c r="F10323" s="1509"/>
    </row>
    <row r="10324" spans="6:6">
      <c r="F10324" s="1509"/>
    </row>
    <row r="10325" spans="6:6">
      <c r="F10325" s="1509"/>
    </row>
    <row r="10326" spans="6:6">
      <c r="F10326" s="1509"/>
    </row>
    <row r="10327" spans="6:6">
      <c r="F10327" s="1509"/>
    </row>
    <row r="10328" spans="6:6">
      <c r="F10328" s="1509"/>
    </row>
    <row r="10329" spans="6:6">
      <c r="F10329" s="1509"/>
    </row>
    <row r="10330" spans="6:6">
      <c r="F10330" s="1509"/>
    </row>
    <row r="10331" spans="6:6">
      <c r="F10331" s="1509"/>
    </row>
    <row r="10332" spans="6:6">
      <c r="F10332" s="1509"/>
    </row>
    <row r="10333" spans="6:6">
      <c r="F10333" s="1509"/>
    </row>
    <row r="10334" spans="6:6">
      <c r="F10334" s="1509"/>
    </row>
    <row r="10335" spans="6:6">
      <c r="F10335" s="1509"/>
    </row>
    <row r="10336" spans="6:6">
      <c r="F10336" s="1509"/>
    </row>
    <row r="10337" spans="6:6">
      <c r="F10337" s="1509"/>
    </row>
    <row r="10338" spans="6:6">
      <c r="F10338" s="1509"/>
    </row>
    <row r="10339" spans="6:6">
      <c r="F10339" s="1509"/>
    </row>
    <row r="10340" spans="6:6">
      <c r="F10340" s="1509"/>
    </row>
    <row r="10341" spans="6:6">
      <c r="F10341" s="1509"/>
    </row>
    <row r="10342" spans="6:6">
      <c r="F10342" s="1509"/>
    </row>
    <row r="10343" spans="6:6">
      <c r="F10343" s="1509"/>
    </row>
    <row r="10344" spans="6:6">
      <c r="F10344" s="1509"/>
    </row>
    <row r="10345" spans="6:6">
      <c r="F10345" s="1509"/>
    </row>
    <row r="10346" spans="6:6">
      <c r="F10346" s="1509"/>
    </row>
    <row r="10347" spans="6:6">
      <c r="F10347" s="1509"/>
    </row>
    <row r="10348" spans="6:6">
      <c r="F10348" s="1509"/>
    </row>
    <row r="10349" spans="6:6">
      <c r="F10349" s="1509"/>
    </row>
    <row r="10350" spans="6:6">
      <c r="F10350" s="1509"/>
    </row>
    <row r="10351" spans="6:6">
      <c r="F10351" s="1509"/>
    </row>
    <row r="10352" spans="6:6">
      <c r="F10352" s="1509"/>
    </row>
    <row r="10353" spans="6:6">
      <c r="F10353" s="1509"/>
    </row>
    <row r="10354" spans="6:6">
      <c r="F10354" s="1509"/>
    </row>
    <row r="10355" spans="6:6">
      <c r="F10355" s="1509"/>
    </row>
    <row r="10356" spans="6:6">
      <c r="F10356" s="1509"/>
    </row>
    <row r="10357" spans="6:6">
      <c r="F10357" s="1509"/>
    </row>
    <row r="10358" spans="6:6">
      <c r="F10358" s="1509"/>
    </row>
    <row r="10359" spans="6:6">
      <c r="F10359" s="1509"/>
    </row>
    <row r="10360" spans="6:6">
      <c r="F10360" s="1509"/>
    </row>
    <row r="10361" spans="6:6">
      <c r="F10361" s="1509"/>
    </row>
    <row r="10362" spans="6:6">
      <c r="F10362" s="1509"/>
    </row>
    <row r="10363" spans="6:6">
      <c r="F10363" s="1509"/>
    </row>
    <row r="10364" spans="6:6">
      <c r="F10364" s="1509"/>
    </row>
    <row r="10365" spans="6:6">
      <c r="F10365" s="1509"/>
    </row>
    <row r="10366" spans="6:6">
      <c r="F10366" s="1509"/>
    </row>
    <row r="10367" spans="6:6">
      <c r="F10367" s="1509"/>
    </row>
    <row r="10368" spans="6:6">
      <c r="F10368" s="1509"/>
    </row>
    <row r="10369" spans="6:6">
      <c r="F10369" s="1509"/>
    </row>
    <row r="10370" spans="6:6">
      <c r="F10370" s="1509"/>
    </row>
    <row r="10371" spans="6:6">
      <c r="F10371" s="1509"/>
    </row>
    <row r="10372" spans="6:6">
      <c r="F10372" s="1509"/>
    </row>
    <row r="10373" spans="6:6">
      <c r="F10373" s="1509"/>
    </row>
    <row r="10374" spans="6:6">
      <c r="F10374" s="1509"/>
    </row>
    <row r="10375" spans="6:6">
      <c r="F10375" s="1509"/>
    </row>
    <row r="10376" spans="6:6">
      <c r="F10376" s="1509"/>
    </row>
    <row r="10377" spans="6:6">
      <c r="F10377" s="1509"/>
    </row>
    <row r="10378" spans="6:6">
      <c r="F10378" s="1509"/>
    </row>
    <row r="10379" spans="6:6">
      <c r="F10379" s="1509"/>
    </row>
    <row r="10380" spans="6:6">
      <c r="F10380" s="1509"/>
    </row>
    <row r="10381" spans="6:6">
      <c r="F10381" s="1509"/>
    </row>
    <row r="10382" spans="6:6">
      <c r="F10382" s="1509"/>
    </row>
    <row r="10383" spans="6:6">
      <c r="F10383" s="1509"/>
    </row>
    <row r="10384" spans="6:6">
      <c r="F10384" s="1509"/>
    </row>
    <row r="10385" spans="6:6">
      <c r="F10385" s="1509"/>
    </row>
    <row r="10386" spans="6:6">
      <c r="F10386" s="1509"/>
    </row>
    <row r="10387" spans="6:6">
      <c r="F10387" s="1509"/>
    </row>
    <row r="10388" spans="6:6">
      <c r="F10388" s="1509"/>
    </row>
    <row r="10389" spans="6:6">
      <c r="F10389" s="1509"/>
    </row>
    <row r="10390" spans="6:6">
      <c r="F10390" s="1509"/>
    </row>
    <row r="10391" spans="6:6">
      <c r="F10391" s="1509"/>
    </row>
    <row r="10392" spans="6:6">
      <c r="F10392" s="1509"/>
    </row>
    <row r="10393" spans="6:6">
      <c r="F10393" s="1509"/>
    </row>
    <row r="10394" spans="6:6">
      <c r="F10394" s="1509"/>
    </row>
    <row r="10395" spans="6:6">
      <c r="F10395" s="1509"/>
    </row>
    <row r="10396" spans="6:6">
      <c r="F10396" s="1509"/>
    </row>
    <row r="10397" spans="6:6">
      <c r="F10397" s="1509"/>
    </row>
    <row r="10398" spans="6:6">
      <c r="F10398" s="1509"/>
    </row>
    <row r="10399" spans="6:6">
      <c r="F10399" s="1509"/>
    </row>
    <row r="10400" spans="6:6">
      <c r="F10400" s="1509"/>
    </row>
    <row r="10401" spans="6:6">
      <c r="F10401" s="1509"/>
    </row>
    <row r="10402" spans="6:6">
      <c r="F10402" s="1509"/>
    </row>
    <row r="10403" spans="6:6">
      <c r="F10403" s="1509"/>
    </row>
    <row r="10404" spans="6:6">
      <c r="F10404" s="1509"/>
    </row>
    <row r="10405" spans="6:6">
      <c r="F10405" s="1509"/>
    </row>
    <row r="10406" spans="6:6">
      <c r="F10406" s="1509"/>
    </row>
    <row r="10407" spans="6:6">
      <c r="F10407" s="1509"/>
    </row>
    <row r="10408" spans="6:6">
      <c r="F10408" s="1509"/>
    </row>
    <row r="10409" spans="6:6">
      <c r="F10409" s="1509"/>
    </row>
    <row r="10410" spans="6:6">
      <c r="F10410" s="1509"/>
    </row>
    <row r="10411" spans="6:6">
      <c r="F10411" s="1509"/>
    </row>
    <row r="10412" spans="6:6">
      <c r="F10412" s="1509"/>
    </row>
    <row r="10413" spans="6:6">
      <c r="F10413" s="1509"/>
    </row>
    <row r="10414" spans="6:6">
      <c r="F10414" s="1509"/>
    </row>
    <row r="10415" spans="6:6">
      <c r="F10415" s="1509"/>
    </row>
    <row r="10416" spans="6:6">
      <c r="F10416" s="1509"/>
    </row>
    <row r="10417" spans="6:6">
      <c r="F10417" s="1509"/>
    </row>
    <row r="10418" spans="6:6">
      <c r="F10418" s="1509"/>
    </row>
    <row r="10419" spans="6:6">
      <c r="F10419" s="1509"/>
    </row>
    <row r="10420" spans="6:6">
      <c r="F10420" s="1509"/>
    </row>
    <row r="10421" spans="6:6">
      <c r="F10421" s="1509"/>
    </row>
    <row r="10422" spans="6:6">
      <c r="F10422" s="1509"/>
    </row>
    <row r="10423" spans="6:6">
      <c r="F10423" s="1509"/>
    </row>
    <row r="10424" spans="6:6">
      <c r="F10424" s="1509"/>
    </row>
    <row r="10425" spans="6:6">
      <c r="F10425" s="1509"/>
    </row>
    <row r="10426" spans="6:6">
      <c r="F10426" s="1509"/>
    </row>
    <row r="10427" spans="6:6">
      <c r="F10427" s="1509"/>
    </row>
    <row r="10428" spans="6:6">
      <c r="F10428" s="1509"/>
    </row>
    <row r="10429" spans="6:6">
      <c r="F10429" s="1509"/>
    </row>
    <row r="10430" spans="6:6">
      <c r="F10430" s="1509"/>
    </row>
    <row r="10431" spans="6:6">
      <c r="F10431" s="1509"/>
    </row>
    <row r="10432" spans="6:6">
      <c r="F10432" s="1509"/>
    </row>
    <row r="10433" spans="6:6">
      <c r="F10433" s="1509"/>
    </row>
    <row r="10434" spans="6:6">
      <c r="F10434" s="1509"/>
    </row>
    <row r="10435" spans="6:6">
      <c r="F10435" s="1509"/>
    </row>
    <row r="10436" spans="6:6">
      <c r="F10436" s="1509"/>
    </row>
    <row r="10437" spans="6:6">
      <c r="F10437" s="1509"/>
    </row>
    <row r="10438" spans="6:6">
      <c r="F10438" s="1509"/>
    </row>
    <row r="10439" spans="6:6">
      <c r="F10439" s="1509"/>
    </row>
    <row r="10440" spans="6:6">
      <c r="F10440" s="1509"/>
    </row>
    <row r="10441" spans="6:6">
      <c r="F10441" s="1509"/>
    </row>
    <row r="10442" spans="6:6">
      <c r="F10442" s="1509"/>
    </row>
    <row r="10443" spans="6:6">
      <c r="F10443" s="1509"/>
    </row>
    <row r="10444" spans="6:6">
      <c r="F10444" s="1509"/>
    </row>
    <row r="10445" spans="6:6">
      <c r="F10445" s="1509"/>
    </row>
    <row r="10446" spans="6:6">
      <c r="F10446" s="1509"/>
    </row>
    <row r="10447" spans="6:6">
      <c r="F10447" s="1509"/>
    </row>
    <row r="10448" spans="6:6">
      <c r="F10448" s="1509"/>
    </row>
    <row r="10449" spans="6:6">
      <c r="F10449" s="1509"/>
    </row>
    <row r="10450" spans="6:6">
      <c r="F10450" s="1509"/>
    </row>
    <row r="10451" spans="6:6">
      <c r="F10451" s="1509"/>
    </row>
    <row r="10452" spans="6:6">
      <c r="F10452" s="1509"/>
    </row>
    <row r="10453" spans="6:6">
      <c r="F10453" s="1509"/>
    </row>
    <row r="10454" spans="6:6">
      <c r="F10454" s="1509"/>
    </row>
    <row r="10455" spans="6:6">
      <c r="F10455" s="1509"/>
    </row>
    <row r="10456" spans="6:6">
      <c r="F10456" s="1509"/>
    </row>
    <row r="10457" spans="6:6">
      <c r="F10457" s="1509"/>
    </row>
    <row r="10458" spans="6:6">
      <c r="F10458" s="1509"/>
    </row>
    <row r="10459" spans="6:6">
      <c r="F10459" s="1509"/>
    </row>
    <row r="10460" spans="6:6">
      <c r="F10460" s="1509"/>
    </row>
    <row r="10461" spans="6:6">
      <c r="F10461" s="1509"/>
    </row>
    <row r="10462" spans="6:6">
      <c r="F10462" s="1509"/>
    </row>
    <row r="10463" spans="6:6">
      <c r="F10463" s="1509"/>
    </row>
    <row r="10464" spans="6:6">
      <c r="F10464" s="1509"/>
    </row>
    <row r="10465" spans="6:6">
      <c r="F10465" s="1509"/>
    </row>
    <row r="10466" spans="6:6">
      <c r="F10466" s="1509"/>
    </row>
    <row r="10467" spans="6:6">
      <c r="F10467" s="1509"/>
    </row>
    <row r="10468" spans="6:6">
      <c r="F10468" s="1509"/>
    </row>
    <row r="10469" spans="6:6">
      <c r="F10469" s="1509"/>
    </row>
    <row r="10470" spans="6:6">
      <c r="F10470" s="1509"/>
    </row>
    <row r="10471" spans="6:6">
      <c r="F10471" s="1509"/>
    </row>
    <row r="10472" spans="6:6">
      <c r="F10472" s="1509"/>
    </row>
    <row r="10473" spans="6:6">
      <c r="F10473" s="1509"/>
    </row>
    <row r="10474" spans="6:6">
      <c r="F10474" s="1509"/>
    </row>
    <row r="10475" spans="6:6">
      <c r="F10475" s="1509"/>
    </row>
    <row r="10476" spans="6:6">
      <c r="F10476" s="1509"/>
    </row>
    <row r="10477" spans="6:6">
      <c r="F10477" s="1509"/>
    </row>
    <row r="10478" spans="6:6">
      <c r="F10478" s="1509"/>
    </row>
    <row r="10479" spans="6:6">
      <c r="F10479" s="1509"/>
    </row>
    <row r="10480" spans="6:6">
      <c r="F10480" s="1509"/>
    </row>
    <row r="10481" spans="6:6">
      <c r="F10481" s="1509"/>
    </row>
    <row r="10482" spans="6:6">
      <c r="F10482" s="1509"/>
    </row>
    <row r="10483" spans="6:6">
      <c r="F10483" s="1509"/>
    </row>
    <row r="10484" spans="6:6">
      <c r="F10484" s="1509"/>
    </row>
    <row r="10485" spans="6:6">
      <c r="F10485" s="1509"/>
    </row>
    <row r="10486" spans="6:6">
      <c r="F10486" s="1509"/>
    </row>
    <row r="10487" spans="6:6">
      <c r="F10487" s="1509"/>
    </row>
    <row r="10488" spans="6:6">
      <c r="F10488" s="1509"/>
    </row>
    <row r="10489" spans="6:6">
      <c r="F10489" s="1509"/>
    </row>
    <row r="10490" spans="6:6">
      <c r="F10490" s="1509"/>
    </row>
    <row r="10491" spans="6:6">
      <c r="F10491" s="1509"/>
    </row>
    <row r="10492" spans="6:6">
      <c r="F10492" s="1509"/>
    </row>
    <row r="10493" spans="6:6">
      <c r="F10493" s="1509"/>
    </row>
    <row r="10494" spans="6:6">
      <c r="F10494" s="1509"/>
    </row>
    <row r="10495" spans="6:6">
      <c r="F10495" s="1509"/>
    </row>
    <row r="10496" spans="6:6">
      <c r="F10496" s="1509"/>
    </row>
    <row r="10497" spans="6:6">
      <c r="F10497" s="1509"/>
    </row>
    <row r="10498" spans="6:6">
      <c r="F10498" s="1509"/>
    </row>
    <row r="10499" spans="6:6">
      <c r="F10499" s="1509"/>
    </row>
    <row r="10500" spans="6:6">
      <c r="F10500" s="1509"/>
    </row>
    <row r="10501" spans="6:6">
      <c r="F10501" s="1509"/>
    </row>
    <row r="10502" spans="6:6">
      <c r="F10502" s="1509"/>
    </row>
    <row r="10503" spans="6:6">
      <c r="F10503" s="1509"/>
    </row>
    <row r="10504" spans="6:6">
      <c r="F10504" s="1509"/>
    </row>
    <row r="10505" spans="6:6">
      <c r="F10505" s="1509"/>
    </row>
    <row r="10506" spans="6:6">
      <c r="F10506" s="1509"/>
    </row>
    <row r="10507" spans="6:6">
      <c r="F10507" s="1509"/>
    </row>
    <row r="10508" spans="6:6">
      <c r="F10508" s="1509"/>
    </row>
    <row r="10509" spans="6:6">
      <c r="F10509" s="1509"/>
    </row>
    <row r="10510" spans="6:6">
      <c r="F10510" s="1509"/>
    </row>
    <row r="10511" spans="6:6">
      <c r="F10511" s="1509"/>
    </row>
    <row r="10512" spans="6:6">
      <c r="F10512" s="1509"/>
    </row>
    <row r="10513" spans="6:6">
      <c r="F10513" s="1509"/>
    </row>
    <row r="10514" spans="6:6">
      <c r="F10514" s="1509"/>
    </row>
    <row r="10515" spans="6:6">
      <c r="F10515" s="1509"/>
    </row>
    <row r="10516" spans="6:6">
      <c r="F10516" s="1509"/>
    </row>
    <row r="10517" spans="6:6">
      <c r="F10517" s="1509"/>
    </row>
    <row r="10518" spans="6:6">
      <c r="F10518" s="1509"/>
    </row>
    <row r="10519" spans="6:6">
      <c r="F10519" s="1509"/>
    </row>
    <row r="10520" spans="6:6">
      <c r="F10520" s="1509"/>
    </row>
    <row r="10521" spans="6:6">
      <c r="F10521" s="1509"/>
    </row>
    <row r="10522" spans="6:6">
      <c r="F10522" s="1509"/>
    </row>
    <row r="10523" spans="6:6">
      <c r="F10523" s="1509"/>
    </row>
    <row r="10524" spans="6:6">
      <c r="F10524" s="1509"/>
    </row>
    <row r="10525" spans="6:6">
      <c r="F10525" s="1509"/>
    </row>
    <row r="10526" spans="6:6">
      <c r="F10526" s="1509"/>
    </row>
    <row r="10527" spans="6:6">
      <c r="F10527" s="1509"/>
    </row>
    <row r="10528" spans="6:6">
      <c r="F10528" s="1509"/>
    </row>
    <row r="10529" spans="6:6">
      <c r="F10529" s="1509"/>
    </row>
    <row r="10530" spans="6:6">
      <c r="F10530" s="1509"/>
    </row>
    <row r="10531" spans="6:6">
      <c r="F10531" s="1509"/>
    </row>
    <row r="10532" spans="6:6">
      <c r="F10532" s="1509"/>
    </row>
    <row r="10533" spans="6:6">
      <c r="F10533" s="1509"/>
    </row>
    <row r="10534" spans="6:6">
      <c r="F10534" s="1509"/>
    </row>
    <row r="10535" spans="6:6">
      <c r="F10535" s="1509"/>
    </row>
    <row r="10536" spans="6:6">
      <c r="F10536" s="1509"/>
    </row>
    <row r="10537" spans="6:6">
      <c r="F10537" s="1509"/>
    </row>
    <row r="10538" spans="6:6">
      <c r="F10538" s="1509"/>
    </row>
    <row r="10539" spans="6:6">
      <c r="F10539" s="1509"/>
    </row>
    <row r="10540" spans="6:6">
      <c r="F10540" s="1509"/>
    </row>
    <row r="10541" spans="6:6">
      <c r="F10541" s="1509"/>
    </row>
    <row r="10542" spans="6:6">
      <c r="F10542" s="1509"/>
    </row>
    <row r="10543" spans="6:6">
      <c r="F10543" s="1509"/>
    </row>
    <row r="10544" spans="6:6">
      <c r="F10544" s="1509"/>
    </row>
    <row r="10545" spans="6:6">
      <c r="F10545" s="1509"/>
    </row>
    <row r="10546" spans="6:6">
      <c r="F10546" s="1509"/>
    </row>
    <row r="10547" spans="6:6">
      <c r="F10547" s="1509"/>
    </row>
    <row r="10548" spans="6:6">
      <c r="F10548" s="1509"/>
    </row>
    <row r="10549" spans="6:6">
      <c r="F10549" s="1509"/>
    </row>
    <row r="10550" spans="6:6">
      <c r="F10550" s="1509"/>
    </row>
    <row r="10551" spans="6:6">
      <c r="F10551" s="1509"/>
    </row>
    <row r="10552" spans="6:6">
      <c r="F10552" s="1509"/>
    </row>
    <row r="10553" spans="6:6">
      <c r="F10553" s="1509"/>
    </row>
    <row r="10554" spans="6:6">
      <c r="F10554" s="1509"/>
    </row>
    <row r="10555" spans="6:6">
      <c r="F10555" s="1509"/>
    </row>
    <row r="10556" spans="6:6">
      <c r="F10556" s="1509"/>
    </row>
    <row r="10557" spans="6:6">
      <c r="F10557" s="1509"/>
    </row>
    <row r="10558" spans="6:6">
      <c r="F10558" s="1509"/>
    </row>
    <row r="10559" spans="6:6">
      <c r="F10559" s="1509"/>
    </row>
    <row r="10560" spans="6:6">
      <c r="F10560" s="1509"/>
    </row>
    <row r="10561" spans="6:6">
      <c r="F10561" s="1509"/>
    </row>
    <row r="10562" spans="6:6">
      <c r="F10562" s="1509"/>
    </row>
    <row r="10563" spans="6:6">
      <c r="F10563" s="1509"/>
    </row>
    <row r="10564" spans="6:6">
      <c r="F10564" s="1509"/>
    </row>
    <row r="10565" spans="6:6">
      <c r="F10565" s="1509"/>
    </row>
    <row r="10566" spans="6:6">
      <c r="F10566" s="1509"/>
    </row>
    <row r="10567" spans="6:6">
      <c r="F10567" s="1509"/>
    </row>
    <row r="10568" spans="6:6">
      <c r="F10568" s="1509"/>
    </row>
    <row r="10569" spans="6:6">
      <c r="F10569" s="1509"/>
    </row>
    <row r="10570" spans="6:6">
      <c r="F10570" s="1509"/>
    </row>
    <row r="10571" spans="6:6">
      <c r="F10571" s="1509"/>
    </row>
    <row r="10572" spans="6:6">
      <c r="F10572" s="1509"/>
    </row>
    <row r="10573" spans="6:6">
      <c r="F10573" s="1509"/>
    </row>
    <row r="10574" spans="6:6">
      <c r="F10574" s="1509"/>
    </row>
    <row r="10575" spans="6:6">
      <c r="F10575" s="1509"/>
    </row>
    <row r="10576" spans="6:6">
      <c r="F10576" s="1509"/>
    </row>
    <row r="10577" spans="6:6">
      <c r="F10577" s="1509"/>
    </row>
    <row r="10578" spans="6:6">
      <c r="F10578" s="1509"/>
    </row>
    <row r="10579" spans="6:6">
      <c r="F10579" s="1509"/>
    </row>
    <row r="10580" spans="6:6">
      <c r="F10580" s="1509"/>
    </row>
    <row r="10581" spans="6:6">
      <c r="F10581" s="1509"/>
    </row>
    <row r="10582" spans="6:6">
      <c r="F10582" s="1509"/>
    </row>
    <row r="10583" spans="6:6">
      <c r="F10583" s="1509"/>
    </row>
    <row r="10584" spans="6:6">
      <c r="F10584" s="1509"/>
    </row>
    <row r="10585" spans="6:6">
      <c r="F10585" s="1509"/>
    </row>
    <row r="10586" spans="6:6">
      <c r="F10586" s="1509"/>
    </row>
    <row r="10587" spans="6:6">
      <c r="F10587" s="1509"/>
    </row>
    <row r="10588" spans="6:6">
      <c r="F10588" s="1509"/>
    </row>
    <row r="10589" spans="6:6">
      <c r="F10589" s="1509"/>
    </row>
    <row r="10590" spans="6:6">
      <c r="F10590" s="1509"/>
    </row>
    <row r="10591" spans="6:6">
      <c r="F10591" s="1509"/>
    </row>
    <row r="10592" spans="6:6">
      <c r="F10592" s="1509"/>
    </row>
    <row r="10593" spans="6:6">
      <c r="F10593" s="1509"/>
    </row>
    <row r="10594" spans="6:6">
      <c r="F10594" s="1509"/>
    </row>
    <row r="10595" spans="6:6">
      <c r="F10595" s="1509"/>
    </row>
    <row r="10596" spans="6:6">
      <c r="F10596" s="1509"/>
    </row>
    <row r="10597" spans="6:6">
      <c r="F10597" s="1509"/>
    </row>
    <row r="10598" spans="6:6">
      <c r="F10598" s="1509"/>
    </row>
    <row r="10599" spans="6:6">
      <c r="F10599" s="1509"/>
    </row>
    <row r="10600" spans="6:6">
      <c r="F10600" s="1509"/>
    </row>
    <row r="10601" spans="6:6">
      <c r="F10601" s="1509"/>
    </row>
    <row r="10602" spans="6:6">
      <c r="F10602" s="1509"/>
    </row>
    <row r="10603" spans="6:6">
      <c r="F10603" s="1509"/>
    </row>
    <row r="10604" spans="6:6">
      <c r="F10604" s="1509"/>
    </row>
    <row r="10605" spans="6:6">
      <c r="F10605" s="1509"/>
    </row>
    <row r="10606" spans="6:6">
      <c r="F10606" s="1509"/>
    </row>
    <row r="10607" spans="6:6">
      <c r="F10607" s="1509"/>
    </row>
    <row r="10608" spans="6:6">
      <c r="F10608" s="1509"/>
    </row>
    <row r="10609" spans="6:6">
      <c r="F10609" s="1509"/>
    </row>
    <row r="10610" spans="6:6">
      <c r="F10610" s="1509"/>
    </row>
    <row r="10611" spans="6:6">
      <c r="F10611" s="1509"/>
    </row>
    <row r="10612" spans="6:6">
      <c r="F10612" s="1509"/>
    </row>
    <row r="10613" spans="6:6">
      <c r="F10613" s="1509"/>
    </row>
    <row r="10614" spans="6:6">
      <c r="F10614" s="1509"/>
    </row>
    <row r="10615" spans="6:6">
      <c r="F10615" s="1509"/>
    </row>
    <row r="10616" spans="6:6">
      <c r="F10616" s="1509"/>
    </row>
    <row r="10617" spans="6:6">
      <c r="F10617" s="1509"/>
    </row>
    <row r="10618" spans="6:6">
      <c r="F10618" s="1509"/>
    </row>
    <row r="10619" spans="6:6">
      <c r="F10619" s="1509"/>
    </row>
    <row r="10620" spans="6:6">
      <c r="F10620" s="1509"/>
    </row>
    <row r="10621" spans="6:6">
      <c r="F10621" s="1509"/>
    </row>
    <row r="10622" spans="6:6">
      <c r="F10622" s="1509"/>
    </row>
    <row r="10623" spans="6:6">
      <c r="F10623" s="1509"/>
    </row>
    <row r="10624" spans="6:6">
      <c r="F10624" s="1509"/>
    </row>
    <row r="10625" spans="6:6">
      <c r="F10625" s="1509"/>
    </row>
    <row r="10626" spans="6:6">
      <c r="F10626" s="1509"/>
    </row>
    <row r="10627" spans="6:6">
      <c r="F10627" s="1509"/>
    </row>
    <row r="10628" spans="6:6">
      <c r="F10628" s="1509"/>
    </row>
    <row r="10629" spans="6:6">
      <c r="F10629" s="1509"/>
    </row>
    <row r="10630" spans="6:6">
      <c r="F10630" s="1509"/>
    </row>
    <row r="10631" spans="6:6">
      <c r="F10631" s="1509"/>
    </row>
    <row r="10632" spans="6:6">
      <c r="F10632" s="1509"/>
    </row>
    <row r="10633" spans="6:6">
      <c r="F10633" s="1509"/>
    </row>
    <row r="10634" spans="6:6">
      <c r="F10634" s="1509"/>
    </row>
    <row r="10635" spans="6:6">
      <c r="F10635" s="1509"/>
    </row>
    <row r="10636" spans="6:6">
      <c r="F10636" s="1509"/>
    </row>
    <row r="10637" spans="6:6">
      <c r="F10637" s="1509"/>
    </row>
    <row r="10638" spans="6:6">
      <c r="F10638" s="1509"/>
    </row>
    <row r="10639" spans="6:6">
      <c r="F10639" s="1509"/>
    </row>
    <row r="10640" spans="6:6">
      <c r="F10640" s="1509"/>
    </row>
    <row r="10641" spans="6:6">
      <c r="F10641" s="1509"/>
    </row>
    <row r="10642" spans="6:6">
      <c r="F10642" s="1509"/>
    </row>
    <row r="10643" spans="6:6">
      <c r="F10643" s="1509"/>
    </row>
    <row r="10644" spans="6:6">
      <c r="F10644" s="1509"/>
    </row>
    <row r="10645" spans="6:6">
      <c r="F10645" s="1509"/>
    </row>
    <row r="10646" spans="6:6">
      <c r="F10646" s="1509"/>
    </row>
    <row r="10647" spans="6:6">
      <c r="F10647" s="1509"/>
    </row>
    <row r="10648" spans="6:6">
      <c r="F10648" s="1509"/>
    </row>
    <row r="10649" spans="6:6">
      <c r="F10649" s="1509"/>
    </row>
    <row r="10650" spans="6:6">
      <c r="F10650" s="1509"/>
    </row>
    <row r="10651" spans="6:6">
      <c r="F10651" s="1509"/>
    </row>
    <row r="10652" spans="6:6">
      <c r="F10652" s="1509"/>
    </row>
    <row r="10653" spans="6:6">
      <c r="F10653" s="1509"/>
    </row>
    <row r="10654" spans="6:6">
      <c r="F10654" s="1509"/>
    </row>
    <row r="10655" spans="6:6">
      <c r="F10655" s="1509"/>
    </row>
    <row r="10656" spans="6:6">
      <c r="F10656" s="1509"/>
    </row>
    <row r="10657" spans="6:6">
      <c r="F10657" s="1509"/>
    </row>
    <row r="10658" spans="6:6">
      <c r="F10658" s="1509"/>
    </row>
    <row r="10659" spans="6:6">
      <c r="F10659" s="1509"/>
    </row>
    <row r="10660" spans="6:6">
      <c r="F10660" s="1509"/>
    </row>
    <row r="10661" spans="6:6">
      <c r="F10661" s="1509"/>
    </row>
    <row r="10662" spans="6:6">
      <c r="F10662" s="1509"/>
    </row>
    <row r="10663" spans="6:6">
      <c r="F10663" s="1509"/>
    </row>
    <row r="10664" spans="6:6">
      <c r="F10664" s="1509"/>
    </row>
    <row r="10665" spans="6:6">
      <c r="F10665" s="1509"/>
    </row>
    <row r="10666" spans="6:6">
      <c r="F10666" s="1509"/>
    </row>
    <row r="10667" spans="6:6">
      <c r="F10667" s="1509"/>
    </row>
    <row r="10668" spans="6:6">
      <c r="F10668" s="1509"/>
    </row>
    <row r="10669" spans="6:6">
      <c r="F10669" s="1509"/>
    </row>
    <row r="10670" spans="6:6">
      <c r="F10670" s="1509"/>
    </row>
    <row r="10671" spans="6:6">
      <c r="F10671" s="1509"/>
    </row>
    <row r="10672" spans="6:6">
      <c r="F10672" s="1509"/>
    </row>
    <row r="10673" spans="6:6">
      <c r="F10673" s="1509"/>
    </row>
    <row r="10674" spans="6:6">
      <c r="F10674" s="1509"/>
    </row>
    <row r="10675" spans="6:6">
      <c r="F10675" s="1509"/>
    </row>
    <row r="10676" spans="6:6">
      <c r="F10676" s="1509"/>
    </row>
    <row r="10677" spans="6:6">
      <c r="F10677" s="1509"/>
    </row>
    <row r="10678" spans="6:6">
      <c r="F10678" s="1509"/>
    </row>
    <row r="10679" spans="6:6">
      <c r="F10679" s="1509"/>
    </row>
    <row r="10680" spans="6:6">
      <c r="F10680" s="1509"/>
    </row>
    <row r="10681" spans="6:6">
      <c r="F10681" s="1509"/>
    </row>
    <row r="10682" spans="6:6">
      <c r="F10682" s="1509"/>
    </row>
    <row r="10683" spans="6:6">
      <c r="F10683" s="1509"/>
    </row>
    <row r="10684" spans="6:6">
      <c r="F10684" s="1509"/>
    </row>
    <row r="10685" spans="6:6">
      <c r="F10685" s="1509"/>
    </row>
    <row r="10686" spans="6:6">
      <c r="F10686" s="1509"/>
    </row>
    <row r="10687" spans="6:6">
      <c r="F10687" s="1509"/>
    </row>
    <row r="10688" spans="6:6">
      <c r="F10688" s="1509"/>
    </row>
    <row r="10689" spans="6:6">
      <c r="F10689" s="1509"/>
    </row>
    <row r="10690" spans="6:6">
      <c r="F10690" s="1509"/>
    </row>
    <row r="10691" spans="6:6">
      <c r="F10691" s="1509"/>
    </row>
    <row r="10692" spans="6:6">
      <c r="F10692" s="1509"/>
    </row>
    <row r="10693" spans="6:6">
      <c r="F10693" s="1509"/>
    </row>
    <row r="10694" spans="6:6">
      <c r="F10694" s="1509"/>
    </row>
    <row r="10695" spans="6:6">
      <c r="F10695" s="1509"/>
    </row>
    <row r="10696" spans="6:6">
      <c r="F10696" s="1509"/>
    </row>
    <row r="10697" spans="6:6">
      <c r="F10697" s="1509"/>
    </row>
    <row r="10698" spans="6:6">
      <c r="F10698" s="1509"/>
    </row>
    <row r="10699" spans="6:6">
      <c r="F10699" s="1509"/>
    </row>
    <row r="10700" spans="6:6">
      <c r="F10700" s="1509"/>
    </row>
    <row r="10701" spans="6:6">
      <c r="F10701" s="1509"/>
    </row>
    <row r="10702" spans="6:6">
      <c r="F10702" s="1509"/>
    </row>
    <row r="10703" spans="6:6">
      <c r="F10703" s="1509"/>
    </row>
    <row r="10704" spans="6:6">
      <c r="F10704" s="1509"/>
    </row>
    <row r="10705" spans="6:6">
      <c r="F10705" s="1509"/>
    </row>
    <row r="10706" spans="6:6">
      <c r="F10706" s="1509"/>
    </row>
    <row r="10707" spans="6:6">
      <c r="F10707" s="1509"/>
    </row>
    <row r="10708" spans="6:6">
      <c r="F10708" s="1509"/>
    </row>
    <row r="10709" spans="6:6">
      <c r="F10709" s="1509"/>
    </row>
    <row r="10710" spans="6:6">
      <c r="F10710" s="1509"/>
    </row>
    <row r="10711" spans="6:6">
      <c r="F10711" s="1509"/>
    </row>
    <row r="10712" spans="6:6">
      <c r="F10712" s="1509"/>
    </row>
    <row r="10713" spans="6:6">
      <c r="F10713" s="1509"/>
    </row>
    <row r="10714" spans="6:6">
      <c r="F10714" s="1509"/>
    </row>
    <row r="10715" spans="6:6">
      <c r="F10715" s="1509"/>
    </row>
    <row r="10716" spans="6:6">
      <c r="F10716" s="1509"/>
    </row>
    <row r="10717" spans="6:6">
      <c r="F10717" s="1509"/>
    </row>
    <row r="10718" spans="6:6">
      <c r="F10718" s="1509"/>
    </row>
    <row r="10719" spans="6:6">
      <c r="F10719" s="1509"/>
    </row>
    <row r="10720" spans="6:6">
      <c r="F10720" s="1509"/>
    </row>
    <row r="10721" spans="6:6">
      <c r="F10721" s="1509"/>
    </row>
    <row r="10722" spans="6:6">
      <c r="F10722" s="1509"/>
    </row>
    <row r="10723" spans="6:6">
      <c r="F10723" s="1509"/>
    </row>
    <row r="10724" spans="6:6">
      <c r="F10724" s="1509"/>
    </row>
    <row r="10725" spans="6:6">
      <c r="F10725" s="1509"/>
    </row>
    <row r="10726" spans="6:6">
      <c r="F10726" s="1509"/>
    </row>
    <row r="10727" spans="6:6">
      <c r="F10727" s="1509"/>
    </row>
    <row r="10728" spans="6:6">
      <c r="F10728" s="1509"/>
    </row>
    <row r="10729" spans="6:6">
      <c r="F10729" s="1509"/>
    </row>
    <row r="10730" spans="6:6">
      <c r="F10730" s="1509"/>
    </row>
    <row r="10731" spans="6:6">
      <c r="F10731" s="1509"/>
    </row>
    <row r="10732" spans="6:6">
      <c r="F10732" s="1509"/>
    </row>
    <row r="10733" spans="6:6">
      <c r="F10733" s="1509"/>
    </row>
    <row r="10734" spans="6:6">
      <c r="F10734" s="1509"/>
    </row>
    <row r="10735" spans="6:6">
      <c r="F10735" s="1509"/>
    </row>
    <row r="10736" spans="6:6">
      <c r="F10736" s="1509"/>
    </row>
    <row r="10737" spans="6:6">
      <c r="F10737" s="1509"/>
    </row>
    <row r="10738" spans="6:6">
      <c r="F10738" s="1509"/>
    </row>
    <row r="10739" spans="6:6">
      <c r="F10739" s="1509"/>
    </row>
    <row r="10740" spans="6:6">
      <c r="F10740" s="1509"/>
    </row>
    <row r="10741" spans="6:6">
      <c r="F10741" s="1509"/>
    </row>
    <row r="10742" spans="6:6">
      <c r="F10742" s="1509"/>
    </row>
    <row r="10743" spans="6:6">
      <c r="F10743" s="1509"/>
    </row>
    <row r="10744" spans="6:6">
      <c r="F10744" s="1509"/>
    </row>
    <row r="10745" spans="6:6">
      <c r="F10745" s="1509"/>
    </row>
    <row r="10746" spans="6:6">
      <c r="F10746" s="1509"/>
    </row>
    <row r="10747" spans="6:6">
      <c r="F10747" s="1509"/>
    </row>
    <row r="10748" spans="6:6">
      <c r="F10748" s="1509"/>
    </row>
    <row r="10749" spans="6:6">
      <c r="F10749" s="1509"/>
    </row>
    <row r="10750" spans="6:6">
      <c r="F10750" s="1509"/>
    </row>
    <row r="10751" spans="6:6">
      <c r="F10751" s="1509"/>
    </row>
    <row r="10752" spans="6:6">
      <c r="F10752" s="1509"/>
    </row>
    <row r="10753" spans="6:6">
      <c r="F10753" s="1509"/>
    </row>
    <row r="10754" spans="6:6">
      <c r="F10754" s="1509"/>
    </row>
    <row r="10755" spans="6:6">
      <c r="F10755" s="1509"/>
    </row>
    <row r="10756" spans="6:6">
      <c r="F10756" s="1509"/>
    </row>
    <row r="10757" spans="6:6">
      <c r="F10757" s="1509"/>
    </row>
    <row r="10758" spans="6:6">
      <c r="F10758" s="1509"/>
    </row>
    <row r="10759" spans="6:6">
      <c r="F10759" s="1509"/>
    </row>
    <row r="10760" spans="6:6">
      <c r="F10760" s="1509"/>
    </row>
    <row r="10761" spans="6:6">
      <c r="F10761" s="1509"/>
    </row>
    <row r="10762" spans="6:6">
      <c r="F10762" s="1509"/>
    </row>
    <row r="10763" spans="6:6">
      <c r="F10763" s="1509"/>
    </row>
    <row r="10764" spans="6:6">
      <c r="F10764" s="1509"/>
    </row>
    <row r="10765" spans="6:6">
      <c r="F10765" s="1509"/>
    </row>
    <row r="10766" spans="6:6">
      <c r="F10766" s="1509"/>
    </row>
    <row r="10767" spans="6:6">
      <c r="F10767" s="1509"/>
    </row>
    <row r="10768" spans="6:6">
      <c r="F10768" s="1509"/>
    </row>
    <row r="10769" spans="6:6">
      <c r="F10769" s="1509"/>
    </row>
    <row r="10770" spans="6:6">
      <c r="F10770" s="1509"/>
    </row>
    <row r="10771" spans="6:6">
      <c r="F10771" s="1509"/>
    </row>
    <row r="10772" spans="6:6">
      <c r="F10772" s="1509"/>
    </row>
    <row r="10773" spans="6:6">
      <c r="F10773" s="1509"/>
    </row>
    <row r="10774" spans="6:6">
      <c r="F10774" s="1509"/>
    </row>
    <row r="10775" spans="6:6">
      <c r="F10775" s="1509"/>
    </row>
    <row r="10776" spans="6:6">
      <c r="F10776" s="1509"/>
    </row>
    <row r="10777" spans="6:6">
      <c r="F10777" s="1509"/>
    </row>
    <row r="10778" spans="6:6">
      <c r="F10778" s="1509"/>
    </row>
    <row r="10779" spans="6:6">
      <c r="F10779" s="1509"/>
    </row>
    <row r="10780" spans="6:6">
      <c r="F10780" s="1509"/>
    </row>
    <row r="10781" spans="6:6">
      <c r="F10781" s="1509"/>
    </row>
    <row r="10782" spans="6:6">
      <c r="F10782" s="1509"/>
    </row>
    <row r="10783" spans="6:6">
      <c r="F10783" s="1509"/>
    </row>
    <row r="10784" spans="6:6">
      <c r="F10784" s="1509"/>
    </row>
    <row r="10785" spans="6:6">
      <c r="F10785" s="1509"/>
    </row>
    <row r="10786" spans="6:6">
      <c r="F10786" s="1509"/>
    </row>
    <row r="10787" spans="6:6">
      <c r="F10787" s="1509"/>
    </row>
    <row r="10788" spans="6:6">
      <c r="F10788" s="1509"/>
    </row>
    <row r="10789" spans="6:6">
      <c r="F10789" s="1509"/>
    </row>
    <row r="10790" spans="6:6">
      <c r="F10790" s="1509"/>
    </row>
    <row r="10791" spans="6:6">
      <c r="F10791" s="1509"/>
    </row>
    <row r="10792" spans="6:6">
      <c r="F10792" s="1509"/>
    </row>
    <row r="10793" spans="6:6">
      <c r="F10793" s="1509"/>
    </row>
    <row r="10794" spans="6:6">
      <c r="F10794" s="1509"/>
    </row>
    <row r="10795" spans="6:6">
      <c r="F10795" s="1509"/>
    </row>
    <row r="10796" spans="6:6">
      <c r="F10796" s="1509"/>
    </row>
    <row r="10797" spans="6:6">
      <c r="F10797" s="1509"/>
    </row>
    <row r="10798" spans="6:6">
      <c r="F10798" s="1509"/>
    </row>
    <row r="10799" spans="6:6">
      <c r="F10799" s="1509"/>
    </row>
    <row r="10800" spans="6:6">
      <c r="F10800" s="1509"/>
    </row>
    <row r="10801" spans="6:6">
      <c r="F10801" s="1509"/>
    </row>
    <row r="10802" spans="6:6">
      <c r="F10802" s="1509"/>
    </row>
    <row r="10803" spans="6:6">
      <c r="F10803" s="1509"/>
    </row>
    <row r="10804" spans="6:6">
      <c r="F10804" s="1509"/>
    </row>
    <row r="10805" spans="6:6">
      <c r="F10805" s="1509"/>
    </row>
    <row r="10806" spans="6:6">
      <c r="F10806" s="1509"/>
    </row>
    <row r="10807" spans="6:6">
      <c r="F10807" s="1509"/>
    </row>
    <row r="10808" spans="6:6">
      <c r="F10808" s="1509"/>
    </row>
    <row r="10809" spans="6:6">
      <c r="F10809" s="1509"/>
    </row>
    <row r="10810" spans="6:6">
      <c r="F10810" s="1509"/>
    </row>
    <row r="10811" spans="6:6">
      <c r="F10811" s="1509"/>
    </row>
    <row r="10812" spans="6:6">
      <c r="F10812" s="1509"/>
    </row>
    <row r="10813" spans="6:6">
      <c r="F10813" s="1509"/>
    </row>
    <row r="10814" spans="6:6">
      <c r="F10814" s="1509"/>
    </row>
    <row r="10815" spans="6:6">
      <c r="F10815" s="1509"/>
    </row>
    <row r="10816" spans="6:6">
      <c r="F10816" s="1509"/>
    </row>
    <row r="10817" spans="6:6">
      <c r="F10817" s="1509"/>
    </row>
    <row r="10818" spans="6:6">
      <c r="F10818" s="1509"/>
    </row>
    <row r="10819" spans="6:6">
      <c r="F10819" s="1509"/>
    </row>
    <row r="10820" spans="6:6">
      <c r="F10820" s="1509"/>
    </row>
    <row r="10821" spans="6:6">
      <c r="F10821" s="1509"/>
    </row>
    <row r="10822" spans="6:6">
      <c r="F10822" s="1509"/>
    </row>
    <row r="10823" spans="6:6">
      <c r="F10823" s="1509"/>
    </row>
    <row r="10824" spans="6:6">
      <c r="F10824" s="1509"/>
    </row>
    <row r="10825" spans="6:6">
      <c r="F10825" s="1509"/>
    </row>
    <row r="10826" spans="6:6">
      <c r="F10826" s="1509"/>
    </row>
    <row r="10827" spans="6:6">
      <c r="F10827" s="1509"/>
    </row>
    <row r="10828" spans="6:6">
      <c r="F10828" s="1509"/>
    </row>
    <row r="10829" spans="6:6">
      <c r="F10829" s="1509"/>
    </row>
    <row r="10830" spans="6:6">
      <c r="F10830" s="1509"/>
    </row>
    <row r="10831" spans="6:6">
      <c r="F10831" s="1509"/>
    </row>
    <row r="10832" spans="6:6">
      <c r="F10832" s="1509"/>
    </row>
    <row r="10833" spans="6:6">
      <c r="F10833" s="1509"/>
    </row>
    <row r="10834" spans="6:6">
      <c r="F10834" s="1509"/>
    </row>
    <row r="10835" spans="6:6">
      <c r="F10835" s="1509"/>
    </row>
    <row r="10836" spans="6:6">
      <c r="F10836" s="1509"/>
    </row>
    <row r="10837" spans="6:6">
      <c r="F10837" s="1509"/>
    </row>
    <row r="10838" spans="6:6">
      <c r="F10838" s="1509"/>
    </row>
    <row r="10839" spans="6:6">
      <c r="F10839" s="1509"/>
    </row>
    <row r="10840" spans="6:6">
      <c r="F10840" s="1509"/>
    </row>
    <row r="10841" spans="6:6">
      <c r="F10841" s="1509"/>
    </row>
    <row r="10842" spans="6:6">
      <c r="F10842" s="1509"/>
    </row>
    <row r="10843" spans="6:6">
      <c r="F10843" s="1509"/>
    </row>
    <row r="10844" spans="6:6">
      <c r="F10844" s="1509"/>
    </row>
    <row r="10845" spans="6:6">
      <c r="F10845" s="1509"/>
    </row>
    <row r="10846" spans="6:6">
      <c r="F10846" s="1509"/>
    </row>
    <row r="10847" spans="6:6">
      <c r="F10847" s="1509"/>
    </row>
    <row r="10848" spans="6:6">
      <c r="F10848" s="1509"/>
    </row>
    <row r="10849" spans="6:6">
      <c r="F10849" s="1509"/>
    </row>
    <row r="10850" spans="6:6">
      <c r="F10850" s="1509"/>
    </row>
    <row r="10851" spans="6:6">
      <c r="F10851" s="1509"/>
    </row>
    <row r="10852" spans="6:6">
      <c r="F10852" s="1509"/>
    </row>
    <row r="10853" spans="6:6">
      <c r="F10853" s="1509"/>
    </row>
    <row r="10854" spans="6:6">
      <c r="F10854" s="1509"/>
    </row>
    <row r="10855" spans="6:6">
      <c r="F10855" s="1509"/>
    </row>
    <row r="10856" spans="6:6">
      <c r="F10856" s="1509"/>
    </row>
    <row r="10857" spans="6:6">
      <c r="F10857" s="1509"/>
    </row>
    <row r="10858" spans="6:6">
      <c r="F10858" s="1509"/>
    </row>
    <row r="10859" spans="6:6">
      <c r="F10859" s="1509"/>
    </row>
    <row r="10860" spans="6:6">
      <c r="F10860" s="1509"/>
    </row>
    <row r="10861" spans="6:6">
      <c r="F10861" s="1509"/>
    </row>
    <row r="10862" spans="6:6">
      <c r="F10862" s="1509"/>
    </row>
    <row r="10863" spans="6:6">
      <c r="F10863" s="1509"/>
    </row>
    <row r="10864" spans="6:6">
      <c r="F10864" s="1509"/>
    </row>
    <row r="10865" spans="6:6">
      <c r="F10865" s="1509"/>
    </row>
    <row r="10866" spans="6:6">
      <c r="F10866" s="1509"/>
    </row>
    <row r="10867" spans="6:6">
      <c r="F10867" s="1509"/>
    </row>
    <row r="10868" spans="6:6">
      <c r="F10868" s="1509"/>
    </row>
    <row r="10869" spans="6:6">
      <c r="F10869" s="1509"/>
    </row>
    <row r="10870" spans="6:6">
      <c r="F10870" s="1509"/>
    </row>
    <row r="10871" spans="6:6">
      <c r="F10871" s="1509"/>
    </row>
    <row r="10872" spans="6:6">
      <c r="F10872" s="1509"/>
    </row>
    <row r="10873" spans="6:6">
      <c r="F10873" s="1509"/>
    </row>
    <row r="10874" spans="6:6">
      <c r="F10874" s="1509"/>
    </row>
    <row r="10875" spans="6:6">
      <c r="F10875" s="1509"/>
    </row>
    <row r="10876" spans="6:6">
      <c r="F10876" s="1509"/>
    </row>
    <row r="10877" spans="6:6">
      <c r="F10877" s="1509"/>
    </row>
    <row r="10878" spans="6:6">
      <c r="F10878" s="1509"/>
    </row>
    <row r="10879" spans="6:6">
      <c r="F10879" s="1509"/>
    </row>
    <row r="10880" spans="6:6">
      <c r="F10880" s="1509"/>
    </row>
    <row r="10881" spans="6:6">
      <c r="F10881" s="1509"/>
    </row>
    <row r="10882" spans="6:6">
      <c r="F10882" s="1509"/>
    </row>
    <row r="10883" spans="6:6">
      <c r="F10883" s="1509"/>
    </row>
    <row r="10884" spans="6:6">
      <c r="F10884" s="1509"/>
    </row>
    <row r="10885" spans="6:6">
      <c r="F10885" s="1509"/>
    </row>
    <row r="10886" spans="6:6">
      <c r="F10886" s="1509"/>
    </row>
    <row r="10887" spans="6:6">
      <c r="F10887" s="1509"/>
    </row>
    <row r="10888" spans="6:6">
      <c r="F10888" s="1509"/>
    </row>
    <row r="10889" spans="6:6">
      <c r="F10889" s="1509"/>
    </row>
    <row r="10890" spans="6:6">
      <c r="F10890" s="1509"/>
    </row>
    <row r="10891" spans="6:6">
      <c r="F10891" s="1509"/>
    </row>
    <row r="10892" spans="6:6">
      <c r="F10892" s="1509"/>
    </row>
    <row r="10893" spans="6:6">
      <c r="F10893" s="1509"/>
    </row>
    <row r="10894" spans="6:6">
      <c r="F10894" s="1509"/>
    </row>
    <row r="10895" spans="6:6">
      <c r="F10895" s="1509"/>
    </row>
    <row r="10896" spans="6:6">
      <c r="F10896" s="1509"/>
    </row>
    <row r="10897" spans="6:6">
      <c r="F10897" s="1509"/>
    </row>
    <row r="10898" spans="6:6">
      <c r="F10898" s="1509"/>
    </row>
    <row r="10899" spans="6:6">
      <c r="F10899" s="1509"/>
    </row>
    <row r="10900" spans="6:6">
      <c r="F10900" s="1509"/>
    </row>
    <row r="10901" spans="6:6">
      <c r="F10901" s="1509"/>
    </row>
    <row r="10902" spans="6:6">
      <c r="F10902" s="1509"/>
    </row>
    <row r="10903" spans="6:6">
      <c r="F10903" s="1509"/>
    </row>
    <row r="10904" spans="6:6">
      <c r="F10904" s="1509"/>
    </row>
    <row r="10905" spans="6:6">
      <c r="F10905" s="1509"/>
    </row>
    <row r="10906" spans="6:6">
      <c r="F10906" s="1509"/>
    </row>
    <row r="10907" spans="6:6">
      <c r="F10907" s="1509"/>
    </row>
    <row r="10908" spans="6:6">
      <c r="F10908" s="1509"/>
    </row>
    <row r="10909" spans="6:6">
      <c r="F10909" s="1509"/>
    </row>
    <row r="10910" spans="6:6">
      <c r="F10910" s="1509"/>
    </row>
    <row r="10911" spans="6:6">
      <c r="F10911" s="1509"/>
    </row>
    <row r="10912" spans="6:6">
      <c r="F10912" s="1509"/>
    </row>
    <row r="10913" spans="6:6">
      <c r="F10913" s="1509"/>
    </row>
    <row r="10914" spans="6:6">
      <c r="F10914" s="1509"/>
    </row>
    <row r="10915" spans="6:6">
      <c r="F10915" s="1509"/>
    </row>
    <row r="10916" spans="6:6">
      <c r="F10916" s="1509"/>
    </row>
    <row r="10917" spans="6:6">
      <c r="F10917" s="1509"/>
    </row>
    <row r="10918" spans="6:6">
      <c r="F10918" s="1509"/>
    </row>
    <row r="10919" spans="6:6">
      <c r="F10919" s="1509"/>
    </row>
    <row r="10920" spans="6:6">
      <c r="F10920" s="1509"/>
    </row>
    <row r="10921" spans="6:6">
      <c r="F10921" s="1509"/>
    </row>
    <row r="10922" spans="6:6">
      <c r="F10922" s="1509"/>
    </row>
    <row r="10923" spans="6:6">
      <c r="F10923" s="1509"/>
    </row>
    <row r="10924" spans="6:6">
      <c r="F10924" s="1509"/>
    </row>
    <row r="10925" spans="6:6">
      <c r="F10925" s="1509"/>
    </row>
    <row r="10926" spans="6:6">
      <c r="F10926" s="1509"/>
    </row>
    <row r="10927" spans="6:6">
      <c r="F10927" s="1509"/>
    </row>
    <row r="10928" spans="6:6">
      <c r="F10928" s="1509"/>
    </row>
    <row r="10929" spans="6:6">
      <c r="F10929" s="1509"/>
    </row>
    <row r="10930" spans="6:6">
      <c r="F10930" s="1509"/>
    </row>
    <row r="10931" spans="6:6">
      <c r="F10931" s="1509"/>
    </row>
    <row r="10932" spans="6:6">
      <c r="F10932" s="1509"/>
    </row>
    <row r="10933" spans="6:6">
      <c r="F10933" s="1509"/>
    </row>
    <row r="10934" spans="6:6">
      <c r="F10934" s="1509"/>
    </row>
    <row r="10935" spans="6:6">
      <c r="F10935" s="1509"/>
    </row>
    <row r="10936" spans="6:6">
      <c r="F10936" s="1509"/>
    </row>
    <row r="10937" spans="6:6">
      <c r="F10937" s="1509"/>
    </row>
    <row r="10938" spans="6:6">
      <c r="F10938" s="1509"/>
    </row>
    <row r="10939" spans="6:6">
      <c r="F10939" s="1509"/>
    </row>
    <row r="10940" spans="6:6">
      <c r="F10940" s="1509"/>
    </row>
    <row r="10941" spans="6:6">
      <c r="F10941" s="1509"/>
    </row>
    <row r="10942" spans="6:6">
      <c r="F10942" s="1509"/>
    </row>
    <row r="10943" spans="6:6">
      <c r="F10943" s="1509"/>
    </row>
    <row r="10944" spans="6:6">
      <c r="F10944" s="1509"/>
    </row>
    <row r="10945" spans="6:6">
      <c r="F10945" s="1509"/>
    </row>
    <row r="10946" spans="6:6">
      <c r="F10946" s="1509"/>
    </row>
    <row r="10947" spans="6:6">
      <c r="F10947" s="1509"/>
    </row>
    <row r="10948" spans="6:6">
      <c r="F10948" s="1509"/>
    </row>
    <row r="10949" spans="6:6">
      <c r="F10949" s="1509"/>
    </row>
    <row r="10950" spans="6:6">
      <c r="F10950" s="1509"/>
    </row>
    <row r="10951" spans="6:6">
      <c r="F10951" s="1509"/>
    </row>
    <row r="10952" spans="6:6">
      <c r="F10952" s="1509"/>
    </row>
    <row r="10953" spans="6:6">
      <c r="F10953" s="1509"/>
    </row>
    <row r="10954" spans="6:6">
      <c r="F10954" s="1509"/>
    </row>
    <row r="10955" spans="6:6">
      <c r="F10955" s="1509"/>
    </row>
    <row r="10956" spans="6:6">
      <c r="F10956" s="1509"/>
    </row>
    <row r="10957" spans="6:6">
      <c r="F10957" s="1509"/>
    </row>
    <row r="10958" spans="6:6">
      <c r="F10958" s="1509"/>
    </row>
    <row r="10959" spans="6:6">
      <c r="F10959" s="1509"/>
    </row>
    <row r="10960" spans="6:6">
      <c r="F10960" s="1509"/>
    </row>
    <row r="10961" spans="6:6">
      <c r="F10961" s="1509"/>
    </row>
    <row r="10962" spans="6:6">
      <c r="F10962" s="1509"/>
    </row>
    <row r="10963" spans="6:6">
      <c r="F10963" s="1509"/>
    </row>
    <row r="10964" spans="6:6">
      <c r="F10964" s="1509"/>
    </row>
    <row r="10965" spans="6:6">
      <c r="F10965" s="1509"/>
    </row>
    <row r="10966" spans="6:6">
      <c r="F10966" s="1509"/>
    </row>
    <row r="10967" spans="6:6">
      <c r="F10967" s="1509"/>
    </row>
    <row r="10968" spans="6:6">
      <c r="F10968" s="1509"/>
    </row>
    <row r="10969" spans="6:6">
      <c r="F10969" s="1509"/>
    </row>
    <row r="10970" spans="6:6">
      <c r="F10970" s="1509"/>
    </row>
    <row r="10971" spans="6:6">
      <c r="F10971" s="1509"/>
    </row>
    <row r="10972" spans="6:6">
      <c r="F10972" s="1509"/>
    </row>
    <row r="10973" spans="6:6">
      <c r="F10973" s="1509"/>
    </row>
    <row r="10974" spans="6:6">
      <c r="F10974" s="1509"/>
    </row>
    <row r="10975" spans="6:6">
      <c r="F10975" s="1509"/>
    </row>
    <row r="10976" spans="6:6">
      <c r="F10976" s="1509"/>
    </row>
    <row r="10977" spans="6:6">
      <c r="F10977" s="1509"/>
    </row>
    <row r="10978" spans="6:6">
      <c r="F10978" s="1509"/>
    </row>
    <row r="10979" spans="6:6">
      <c r="F10979" s="1509"/>
    </row>
    <row r="10980" spans="6:6">
      <c r="F10980" s="1509"/>
    </row>
    <row r="10981" spans="6:6">
      <c r="F10981" s="1509"/>
    </row>
    <row r="10982" spans="6:6">
      <c r="F10982" s="1509"/>
    </row>
    <row r="10983" spans="6:6">
      <c r="F10983" s="1509"/>
    </row>
    <row r="10984" spans="6:6">
      <c r="F10984" s="1509"/>
    </row>
    <row r="10985" spans="6:6">
      <c r="F10985" s="1509"/>
    </row>
    <row r="10986" spans="6:6">
      <c r="F10986" s="1509"/>
    </row>
    <row r="10987" spans="6:6">
      <c r="F10987" s="1509"/>
    </row>
    <row r="10988" spans="6:6">
      <c r="F10988" s="1509"/>
    </row>
    <row r="10989" spans="6:6">
      <c r="F10989" s="1509"/>
    </row>
    <row r="10990" spans="6:6">
      <c r="F10990" s="1509"/>
    </row>
    <row r="10991" spans="6:6">
      <c r="F10991" s="1509"/>
    </row>
    <row r="10992" spans="6:6">
      <c r="F10992" s="1509"/>
    </row>
    <row r="10993" spans="6:6">
      <c r="F10993" s="1509"/>
    </row>
    <row r="10994" spans="6:6">
      <c r="F10994" s="1509"/>
    </row>
    <row r="10995" spans="6:6">
      <c r="F10995" s="1509"/>
    </row>
    <row r="10996" spans="6:6">
      <c r="F10996" s="1509"/>
    </row>
    <row r="10997" spans="6:6">
      <c r="F10997" s="1509"/>
    </row>
    <row r="10998" spans="6:6">
      <c r="F10998" s="1509"/>
    </row>
    <row r="10999" spans="6:6">
      <c r="F10999" s="1509"/>
    </row>
    <row r="11000" spans="6:6">
      <c r="F11000" s="1509"/>
    </row>
    <row r="11001" spans="6:6">
      <c r="F11001" s="1509"/>
    </row>
    <row r="11002" spans="6:6">
      <c r="F11002" s="1509"/>
    </row>
    <row r="11003" spans="6:6">
      <c r="F11003" s="1509"/>
    </row>
    <row r="11004" spans="6:6">
      <c r="F11004" s="1509"/>
    </row>
    <row r="11005" spans="6:6">
      <c r="F11005" s="1509"/>
    </row>
    <row r="11006" spans="6:6">
      <c r="F11006" s="1509"/>
    </row>
    <row r="11007" spans="6:6">
      <c r="F11007" s="1509"/>
    </row>
    <row r="11008" spans="6:6">
      <c r="F11008" s="1509"/>
    </row>
    <row r="11009" spans="6:6">
      <c r="F11009" s="1509"/>
    </row>
    <row r="11010" spans="6:6">
      <c r="F11010" s="1509"/>
    </row>
    <row r="11011" spans="6:6">
      <c r="F11011" s="1509"/>
    </row>
    <row r="11012" spans="6:6">
      <c r="F11012" s="1509"/>
    </row>
    <row r="11013" spans="6:6">
      <c r="F11013" s="1509"/>
    </row>
    <row r="11014" spans="6:6">
      <c r="F11014" s="1509"/>
    </row>
    <row r="11015" spans="6:6">
      <c r="F11015" s="1509"/>
    </row>
    <row r="11016" spans="6:6">
      <c r="F11016" s="1509"/>
    </row>
    <row r="11017" spans="6:6">
      <c r="F11017" s="1509"/>
    </row>
    <row r="11018" spans="6:6">
      <c r="F11018" s="1509"/>
    </row>
    <row r="11019" spans="6:6">
      <c r="F11019" s="1509"/>
    </row>
    <row r="11020" spans="6:6">
      <c r="F11020" s="1509"/>
    </row>
    <row r="11021" spans="6:6">
      <c r="F11021" s="1509"/>
    </row>
    <row r="11022" spans="6:6">
      <c r="F11022" s="1509"/>
    </row>
    <row r="11023" spans="6:6">
      <c r="F11023" s="1509"/>
    </row>
    <row r="11024" spans="6:6">
      <c r="F11024" s="1509"/>
    </row>
    <row r="11025" spans="6:6">
      <c r="F11025" s="1509"/>
    </row>
    <row r="11026" spans="6:6">
      <c r="F11026" s="1509"/>
    </row>
    <row r="11027" spans="6:6">
      <c r="F11027" s="1509"/>
    </row>
    <row r="11028" spans="6:6">
      <c r="F11028" s="1509"/>
    </row>
    <row r="11029" spans="6:6">
      <c r="F11029" s="1509"/>
    </row>
    <row r="11030" spans="6:6">
      <c r="F11030" s="1509"/>
    </row>
    <row r="11031" spans="6:6">
      <c r="F11031" s="1509"/>
    </row>
    <row r="11032" spans="6:6">
      <c r="F11032" s="1509"/>
    </row>
    <row r="11033" spans="6:6">
      <c r="F11033" s="1509"/>
    </row>
    <row r="11034" spans="6:6">
      <c r="F11034" s="1509"/>
    </row>
    <row r="11035" spans="6:6">
      <c r="F11035" s="1509"/>
    </row>
    <row r="11036" spans="6:6">
      <c r="F11036" s="1509"/>
    </row>
    <row r="11037" spans="6:6">
      <c r="F11037" s="1509"/>
    </row>
    <row r="11038" spans="6:6">
      <c r="F11038" s="1509"/>
    </row>
    <row r="11039" spans="6:6">
      <c r="F11039" s="1509"/>
    </row>
    <row r="11040" spans="6:6">
      <c r="F11040" s="1509"/>
    </row>
    <row r="11041" spans="6:6">
      <c r="F11041" s="1509"/>
    </row>
    <row r="11042" spans="6:6">
      <c r="F11042" s="1509"/>
    </row>
    <row r="11043" spans="6:6">
      <c r="F11043" s="1509"/>
    </row>
    <row r="11044" spans="6:6">
      <c r="F11044" s="1509"/>
    </row>
    <row r="11045" spans="6:6">
      <c r="F11045" s="1509"/>
    </row>
    <row r="11046" spans="6:6">
      <c r="F11046" s="1509"/>
    </row>
    <row r="11047" spans="6:6">
      <c r="F11047" s="1509"/>
    </row>
    <row r="11048" spans="6:6">
      <c r="F11048" s="1509"/>
    </row>
    <row r="11049" spans="6:6">
      <c r="F11049" s="1509"/>
    </row>
    <row r="11050" spans="6:6">
      <c r="F11050" s="1509"/>
    </row>
    <row r="11051" spans="6:6">
      <c r="F11051" s="1509"/>
    </row>
    <row r="11052" spans="6:6">
      <c r="F11052" s="1509"/>
    </row>
    <row r="11053" spans="6:6">
      <c r="F11053" s="1509"/>
    </row>
    <row r="11054" spans="6:6">
      <c r="F11054" s="1509"/>
    </row>
    <row r="11055" spans="6:6">
      <c r="F11055" s="1509"/>
    </row>
    <row r="11056" spans="6:6">
      <c r="F11056" s="1509"/>
    </row>
    <row r="11057" spans="6:6">
      <c r="F11057" s="1509"/>
    </row>
    <row r="11058" spans="6:6">
      <c r="F11058" s="1509"/>
    </row>
    <row r="11059" spans="6:6">
      <c r="F11059" s="1509"/>
    </row>
    <row r="11060" spans="6:6">
      <c r="F11060" s="1509"/>
    </row>
    <row r="11061" spans="6:6">
      <c r="F11061" s="1509"/>
    </row>
    <row r="11062" spans="6:6">
      <c r="F11062" s="1509"/>
    </row>
    <row r="11063" spans="6:6">
      <c r="F11063" s="1509"/>
    </row>
    <row r="11064" spans="6:6">
      <c r="F11064" s="1509"/>
    </row>
    <row r="11065" spans="6:6">
      <c r="F11065" s="1509"/>
    </row>
    <row r="11066" spans="6:6">
      <c r="F11066" s="1509"/>
    </row>
    <row r="11067" spans="6:6">
      <c r="F11067" s="1509"/>
    </row>
    <row r="11068" spans="6:6">
      <c r="F11068" s="1509"/>
    </row>
    <row r="11069" spans="6:6">
      <c r="F11069" s="1509"/>
    </row>
    <row r="11070" spans="6:6">
      <c r="F11070" s="1509"/>
    </row>
    <row r="11071" spans="6:6">
      <c r="F11071" s="1509"/>
    </row>
    <row r="11072" spans="6:6">
      <c r="F11072" s="1509"/>
    </row>
    <row r="11073" spans="6:6">
      <c r="F11073" s="1509"/>
    </row>
    <row r="11074" spans="6:6">
      <c r="F11074" s="1509"/>
    </row>
    <row r="11075" spans="6:6">
      <c r="F11075" s="1509"/>
    </row>
    <row r="11076" spans="6:6">
      <c r="F11076" s="1509"/>
    </row>
    <row r="11077" spans="6:6">
      <c r="F11077" s="1509"/>
    </row>
    <row r="11078" spans="6:6">
      <c r="F11078" s="1509"/>
    </row>
    <row r="11079" spans="6:6">
      <c r="F11079" s="1509"/>
    </row>
    <row r="11080" spans="6:6">
      <c r="F11080" s="1509"/>
    </row>
    <row r="11081" spans="6:6">
      <c r="F11081" s="1509"/>
    </row>
    <row r="11082" spans="6:6">
      <c r="F11082" s="1509"/>
    </row>
    <row r="11083" spans="6:6">
      <c r="F11083" s="1509"/>
    </row>
    <row r="11084" spans="6:6">
      <c r="F11084" s="1509"/>
    </row>
    <row r="11085" spans="6:6">
      <c r="F11085" s="1509"/>
    </row>
    <row r="11086" spans="6:6">
      <c r="F11086" s="1509"/>
    </row>
    <row r="11087" spans="6:6">
      <c r="F11087" s="1509"/>
    </row>
    <row r="11088" spans="6:6">
      <c r="F11088" s="1509"/>
    </row>
    <row r="11089" spans="6:6">
      <c r="F11089" s="1509"/>
    </row>
    <row r="11090" spans="6:6">
      <c r="F11090" s="1509"/>
    </row>
    <row r="11091" spans="6:6">
      <c r="F11091" s="1509"/>
    </row>
    <row r="11092" spans="6:6">
      <c r="F11092" s="1509"/>
    </row>
    <row r="11093" spans="6:6">
      <c r="F11093" s="1509"/>
    </row>
    <row r="11094" spans="6:6">
      <c r="F11094" s="1509"/>
    </row>
    <row r="11095" spans="6:6">
      <c r="F11095" s="1509"/>
    </row>
    <row r="11096" spans="6:6">
      <c r="F11096" s="1509"/>
    </row>
    <row r="11097" spans="6:6">
      <c r="F11097" s="1509"/>
    </row>
    <row r="11098" spans="6:6">
      <c r="F11098" s="1509"/>
    </row>
    <row r="11099" spans="6:6">
      <c r="F11099" s="1509"/>
    </row>
    <row r="11100" spans="6:6">
      <c r="F11100" s="1509"/>
    </row>
    <row r="11101" spans="6:6">
      <c r="F11101" s="1509"/>
    </row>
    <row r="11102" spans="6:6">
      <c r="F11102" s="1509"/>
    </row>
    <row r="11103" spans="6:6">
      <c r="F11103" s="1509"/>
    </row>
    <row r="11104" spans="6:6">
      <c r="F11104" s="1509"/>
    </row>
    <row r="11105" spans="6:6">
      <c r="F11105" s="1509"/>
    </row>
    <row r="11106" spans="6:6">
      <c r="F11106" s="1509"/>
    </row>
    <row r="11107" spans="6:6">
      <c r="F11107" s="1509"/>
    </row>
    <row r="11108" spans="6:6">
      <c r="F11108" s="1509"/>
    </row>
    <row r="11109" spans="6:6">
      <c r="F11109" s="1509"/>
    </row>
    <row r="11110" spans="6:6">
      <c r="F11110" s="1509"/>
    </row>
    <row r="11111" spans="6:6">
      <c r="F11111" s="1509"/>
    </row>
    <row r="11112" spans="6:6">
      <c r="F11112" s="1509"/>
    </row>
    <row r="11113" spans="6:6">
      <c r="F11113" s="1509"/>
    </row>
    <row r="11114" spans="6:6">
      <c r="F11114" s="1509"/>
    </row>
    <row r="11115" spans="6:6">
      <c r="F11115" s="1509"/>
    </row>
    <row r="11116" spans="6:6">
      <c r="F11116" s="1509"/>
    </row>
    <row r="11117" spans="6:6">
      <c r="F11117" s="1509"/>
    </row>
    <row r="11118" spans="6:6">
      <c r="F11118" s="1509"/>
    </row>
    <row r="11119" spans="6:6">
      <c r="F11119" s="1509"/>
    </row>
    <row r="11120" spans="6:6">
      <c r="F11120" s="1509"/>
    </row>
    <row r="11121" spans="6:6">
      <c r="F11121" s="1509"/>
    </row>
    <row r="11122" spans="6:6">
      <c r="F11122" s="1509"/>
    </row>
    <row r="11123" spans="6:6">
      <c r="F11123" s="1509"/>
    </row>
    <row r="11124" spans="6:6">
      <c r="F11124" s="1509"/>
    </row>
    <row r="11125" spans="6:6">
      <c r="F11125" s="1509"/>
    </row>
    <row r="11126" spans="6:6">
      <c r="F11126" s="1509"/>
    </row>
    <row r="11127" spans="6:6">
      <c r="F11127" s="1509"/>
    </row>
    <row r="11128" spans="6:6">
      <c r="F11128" s="1509"/>
    </row>
    <row r="11129" spans="6:6">
      <c r="F11129" s="1509"/>
    </row>
    <row r="11130" spans="6:6">
      <c r="F11130" s="1509"/>
    </row>
    <row r="11131" spans="6:6">
      <c r="F11131" s="1509"/>
    </row>
    <row r="11132" spans="6:6">
      <c r="F11132" s="1509"/>
    </row>
    <row r="11133" spans="6:6">
      <c r="F11133" s="1509"/>
    </row>
    <row r="11134" spans="6:6">
      <c r="F11134" s="1509"/>
    </row>
    <row r="11135" spans="6:6">
      <c r="F11135" s="1509"/>
    </row>
    <row r="11136" spans="6:6">
      <c r="F11136" s="1509"/>
    </row>
    <row r="11137" spans="6:6">
      <c r="F11137" s="1509"/>
    </row>
    <row r="11138" spans="6:6">
      <c r="F11138" s="1509"/>
    </row>
    <row r="11139" spans="6:6">
      <c r="F11139" s="1509"/>
    </row>
    <row r="11140" spans="6:6">
      <c r="F11140" s="1509"/>
    </row>
    <row r="11141" spans="6:6">
      <c r="F11141" s="1509"/>
    </row>
    <row r="11142" spans="6:6">
      <c r="F11142" s="1509"/>
    </row>
    <row r="11143" spans="6:6">
      <c r="F11143" s="1509"/>
    </row>
    <row r="11144" spans="6:6">
      <c r="F11144" s="1509"/>
    </row>
    <row r="11145" spans="6:6">
      <c r="F11145" s="1509"/>
    </row>
    <row r="11146" spans="6:6">
      <c r="F11146" s="1509"/>
    </row>
    <row r="11147" spans="6:6">
      <c r="F11147" s="1509"/>
    </row>
    <row r="11148" spans="6:6">
      <c r="F11148" s="1509"/>
    </row>
    <row r="11149" spans="6:6">
      <c r="F11149" s="1509"/>
    </row>
    <row r="11150" spans="6:6">
      <c r="F11150" s="1509"/>
    </row>
    <row r="11151" spans="6:6">
      <c r="F11151" s="1509"/>
    </row>
    <row r="11152" spans="6:6">
      <c r="F11152" s="1509"/>
    </row>
    <row r="11153" spans="6:6">
      <c r="F11153" s="1509"/>
    </row>
    <row r="11154" spans="6:6">
      <c r="F11154" s="1509"/>
    </row>
    <row r="11155" spans="6:6">
      <c r="F11155" s="1509"/>
    </row>
    <row r="11156" spans="6:6">
      <c r="F11156" s="1509"/>
    </row>
    <row r="11157" spans="6:6">
      <c r="F11157" s="1509"/>
    </row>
    <row r="11158" spans="6:6">
      <c r="F11158" s="1509"/>
    </row>
    <row r="11159" spans="6:6">
      <c r="F11159" s="1509"/>
    </row>
    <row r="11160" spans="6:6">
      <c r="F11160" s="1509"/>
    </row>
    <row r="11161" spans="6:6">
      <c r="F11161" s="1509"/>
    </row>
    <row r="11162" spans="6:6">
      <c r="F11162" s="1509"/>
    </row>
    <row r="11163" spans="6:6">
      <c r="F11163" s="1509"/>
    </row>
    <row r="11164" spans="6:6">
      <c r="F11164" s="1509"/>
    </row>
    <row r="11165" spans="6:6">
      <c r="F11165" s="1509"/>
    </row>
    <row r="11166" spans="6:6">
      <c r="F11166" s="1509"/>
    </row>
    <row r="11167" spans="6:6">
      <c r="F11167" s="1509"/>
    </row>
    <row r="11168" spans="6:6">
      <c r="F11168" s="1509"/>
    </row>
    <row r="11169" spans="6:6">
      <c r="F11169" s="1509"/>
    </row>
    <row r="11170" spans="6:6">
      <c r="F11170" s="1509"/>
    </row>
    <row r="11171" spans="6:6">
      <c r="F11171" s="1509"/>
    </row>
    <row r="11172" spans="6:6">
      <c r="F11172" s="1509"/>
    </row>
    <row r="11173" spans="6:6">
      <c r="F11173" s="1509"/>
    </row>
    <row r="11174" spans="6:6">
      <c r="F11174" s="1509"/>
    </row>
    <row r="11175" spans="6:6">
      <c r="F11175" s="1509"/>
    </row>
    <row r="11176" spans="6:6">
      <c r="F11176" s="1509"/>
    </row>
    <row r="11177" spans="6:6">
      <c r="F11177" s="1509"/>
    </row>
    <row r="11178" spans="6:6">
      <c r="F11178" s="1509"/>
    </row>
    <row r="11179" spans="6:6">
      <c r="F11179" s="1509"/>
    </row>
  </sheetData>
  <sheetProtection algorithmName="SHA-512" hashValue="gk5iASmGj9cojoZjn/5NUlN3AWlEKjy8BKQ7YjMNc3OcZ9779Yq2CWBMBrmP0NlIjR1wso2Ukqhkx4KXlSeZ9g==" saltValue="SV70dZqQNOYLGHTcOrOjTw==" spinCount="100000" sheet="1" objects="1" scenarios="1"/>
  <autoFilter ref="A1:J9823" xr:uid="{00000000-0001-0000-1700-000000000000}"/>
  <phoneticPr fontId="25" type="noConversion"/>
  <conditionalFormatting sqref="G60:G9823">
    <cfRule type="containsText" dxfId="2" priority="3" operator="containsText" text="FALSE">
      <formula>NOT(ISERROR(SEARCH("FALSE",G60)))</formula>
    </cfRule>
  </conditionalFormatting>
  <conditionalFormatting sqref="G2:G25">
    <cfRule type="containsText" dxfId="1" priority="2" operator="containsText" text="FALSE">
      <formula>NOT(ISERROR(SEARCH("FALSE",G2)))</formula>
    </cfRule>
  </conditionalFormatting>
  <conditionalFormatting sqref="G46">
    <cfRule type="containsText" dxfId="0" priority="1" operator="containsText" text="FALSE">
      <formula>NOT(ISERROR(SEARCH("FALSE",G46)))</formula>
    </cfRule>
  </conditionalFormatting>
  <pageMargins left="0.75" right="0.75" top="1" bottom="1" header="0.5" footer="0.5"/>
  <pageSetup scale="75" orientation="portrait" r:id="rId1"/>
  <headerFooter alignWithMargins="0">
    <oddHeader>&amp;A</oddHeader>
    <oddFooter>Page &amp;P</oddFooter>
  </headerFooter>
  <customProperties>
    <customPr name="OrphanNamesChecke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tabColor theme="0" tint="-0.499984740745262"/>
  </sheetPr>
  <dimension ref="A1:E30"/>
  <sheetViews>
    <sheetView workbookViewId="0">
      <selection sqref="A1:E1"/>
    </sheetView>
  </sheetViews>
  <sheetFormatPr defaultColWidth="9.140625" defaultRowHeight="15"/>
  <cols>
    <col min="1" max="1" width="2.28515625" style="1320" customWidth="1"/>
    <col min="2" max="2" width="88.140625" style="1320" customWidth="1"/>
    <col min="3" max="3" width="1" style="1320" customWidth="1"/>
    <col min="4" max="4" width="23.42578125" style="1320" customWidth="1"/>
    <col min="5" max="5" width="11" style="1320" customWidth="1"/>
    <col min="6" max="16384" width="9.140625" style="1320"/>
  </cols>
  <sheetData>
    <row r="1" spans="1:5" ht="15.75" thickBot="1">
      <c r="A1" s="2236" t="s">
        <v>937</v>
      </c>
      <c r="B1" s="2236"/>
      <c r="C1" s="2236"/>
      <c r="D1" s="2236"/>
      <c r="E1" s="2236"/>
    </row>
    <row r="2" spans="1:5" ht="15.75" thickTop="1">
      <c r="A2" s="2237" t="s">
        <v>4816</v>
      </c>
      <c r="B2" s="2237"/>
      <c r="C2" s="2237"/>
      <c r="D2" s="2237"/>
      <c r="E2" s="2237"/>
    </row>
    <row r="3" spans="1:5">
      <c r="A3" s="1321"/>
      <c r="B3" s="1321"/>
      <c r="C3" s="1321"/>
      <c r="D3" s="1321"/>
      <c r="E3" s="1321"/>
    </row>
    <row r="4" spans="1:5" ht="24.75" customHeight="1">
      <c r="A4" s="1322"/>
      <c r="B4" s="2238" t="s">
        <v>4817</v>
      </c>
      <c r="C4" s="2238"/>
      <c r="D4" s="2238"/>
      <c r="E4" s="2238"/>
    </row>
    <row r="6" spans="1:5" ht="15" customHeight="1">
      <c r="B6" s="2239" t="s">
        <v>4818</v>
      </c>
      <c r="C6" s="2239"/>
      <c r="D6" s="2239"/>
      <c r="E6" s="2239"/>
    </row>
    <row r="7" spans="1:5">
      <c r="B7" s="2239"/>
      <c r="C7" s="2239"/>
      <c r="D7" s="2239"/>
      <c r="E7" s="2239"/>
    </row>
    <row r="8" spans="1:5">
      <c r="B8" s="1323" t="s">
        <v>4819</v>
      </c>
      <c r="C8" s="1324"/>
      <c r="E8" s="1324"/>
    </row>
    <row r="9" spans="1:5">
      <c r="B9" s="1325"/>
    </row>
    <row r="10" spans="1:5">
      <c r="A10" s="2240" t="s">
        <v>4820</v>
      </c>
      <c r="B10" s="2240"/>
      <c r="C10" s="2240"/>
      <c r="D10" s="2240"/>
      <c r="E10" s="2240"/>
    </row>
    <row r="12" spans="1:5" ht="115.5" customHeight="1">
      <c r="B12" s="2235" t="s">
        <v>4821</v>
      </c>
      <c r="C12" s="2235"/>
      <c r="D12" s="2235"/>
      <c r="E12" s="2235"/>
    </row>
    <row r="13" spans="1:5">
      <c r="B13" s="1326" t="s">
        <v>4822</v>
      </c>
    </row>
    <row r="30" spans="5:5">
      <c r="E30" s="1325"/>
    </row>
  </sheetData>
  <sheetProtection algorithmName="SHA-512" hashValue="/5df6MgbLuAkDmnvkwcOMhxvSe36ow2ax0f+4YlB36MGAX+bORaGv0inJ4yr6OnJEmltpPwr0Rlpxz9YX77rNQ==" saltValue="liqyisVq1eWQAZ6l1ivms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ageMargins left="0.7" right="0.7" top="0.75" bottom="0.75" header="0.3" footer="0.3"/>
  <pageSetup scale="73" orientation="portrait" r:id="rId3"/>
  <customProperties>
    <customPr name="OrphanNamesChecke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heetViews>
  <sheetFormatPr defaultColWidth="8.85546875" defaultRowHeight="12.75"/>
  <cols>
    <col min="1" max="1" width="19.85546875" customWidth="1"/>
    <col min="2" max="2" width="44.140625" customWidth="1"/>
    <col min="3" max="3" width="19.85546875" customWidth="1"/>
    <col min="4" max="4" width="54.42578125" customWidth="1"/>
  </cols>
  <sheetData>
    <row r="1" spans="1:4" ht="30">
      <c r="A1" s="1319" t="s">
        <v>4814</v>
      </c>
      <c r="B1" s="1291" t="s">
        <v>1805</v>
      </c>
      <c r="C1" s="1291" t="s">
        <v>1804</v>
      </c>
      <c r="D1" s="1294" t="s">
        <v>3790</v>
      </c>
    </row>
    <row r="2" spans="1:4" ht="15">
      <c r="A2" s="1292" t="s">
        <v>3564</v>
      </c>
      <c r="B2" s="1293" t="s">
        <v>3565</v>
      </c>
      <c r="C2" s="1292" t="s">
        <v>3564</v>
      </c>
      <c r="D2" t="s">
        <v>4670</v>
      </c>
    </row>
    <row r="3" spans="1:4" ht="15">
      <c r="A3" s="1292" t="s">
        <v>2874</v>
      </c>
      <c r="B3" s="1293" t="s">
        <v>2875</v>
      </c>
      <c r="C3" s="1292" t="s">
        <v>2874</v>
      </c>
      <c r="D3" t="s">
        <v>4325</v>
      </c>
    </row>
    <row r="4" spans="1:4" ht="15">
      <c r="A4" s="1292" t="s">
        <v>1822</v>
      </c>
      <c r="B4" s="1293" t="s">
        <v>1823</v>
      </c>
      <c r="C4" s="1292" t="s">
        <v>1822</v>
      </c>
      <c r="D4" t="s">
        <v>3799</v>
      </c>
    </row>
    <row r="5" spans="1:4" ht="15">
      <c r="A5" s="1292" t="s">
        <v>2482</v>
      </c>
      <c r="B5" s="1293" t="s">
        <v>2483</v>
      </c>
      <c r="C5" s="1292" t="s">
        <v>2482</v>
      </c>
      <c r="D5" t="s">
        <v>4129</v>
      </c>
    </row>
    <row r="6" spans="1:4" ht="15">
      <c r="A6" s="1292" t="s">
        <v>2960</v>
      </c>
      <c r="B6" s="1293" t="s">
        <v>2961</v>
      </c>
      <c r="C6" s="1292" t="s">
        <v>2960</v>
      </c>
      <c r="D6" t="s">
        <v>4368</v>
      </c>
    </row>
    <row r="7" spans="1:4" ht="15">
      <c r="A7" s="1292" t="s">
        <v>2608</v>
      </c>
      <c r="B7" s="1293" t="s">
        <v>2609</v>
      </c>
      <c r="C7" s="1292" t="s">
        <v>2608</v>
      </c>
      <c r="D7" t="s">
        <v>4192</v>
      </c>
    </row>
    <row r="8" spans="1:4" ht="15">
      <c r="A8" s="1292" t="s">
        <v>2332</v>
      </c>
      <c r="B8" s="1293" t="s">
        <v>2333</v>
      </c>
      <c r="C8" s="1292" t="s">
        <v>2332</v>
      </c>
      <c r="D8" t="s">
        <v>4054</v>
      </c>
    </row>
    <row r="9" spans="1:4" ht="15">
      <c r="A9" s="1292" t="s">
        <v>3116</v>
      </c>
      <c r="B9" s="1293" t="s">
        <v>3117</v>
      </c>
      <c r="C9" s="1292" t="s">
        <v>3116</v>
      </c>
      <c r="D9" t="s">
        <v>4446</v>
      </c>
    </row>
    <row r="10" spans="1:4" ht="15">
      <c r="A10" s="1292" t="s">
        <v>2582</v>
      </c>
      <c r="B10" s="1293" t="s">
        <v>2583</v>
      </c>
      <c r="C10" s="1292" t="s">
        <v>2582</v>
      </c>
      <c r="D10" t="s">
        <v>4179</v>
      </c>
    </row>
    <row r="11" spans="1:4" ht="15">
      <c r="A11" s="1292" t="s">
        <v>2982</v>
      </c>
      <c r="B11" s="1293" t="s">
        <v>2983</v>
      </c>
      <c r="C11" s="1292" t="s">
        <v>2982</v>
      </c>
      <c r="D11" t="s">
        <v>4379</v>
      </c>
    </row>
    <row r="12" spans="1:4" ht="15">
      <c r="A12" s="1292" t="s">
        <v>2088</v>
      </c>
      <c r="B12" s="1293" t="s">
        <v>2089</v>
      </c>
      <c r="C12" s="1292" t="s">
        <v>2088</v>
      </c>
      <c r="D12" t="s">
        <v>3932</v>
      </c>
    </row>
    <row r="13" spans="1:4" ht="15">
      <c r="A13" s="1292" t="s">
        <v>1860</v>
      </c>
      <c r="B13" s="1293" t="s">
        <v>1861</v>
      </c>
      <c r="C13" s="1292" t="s">
        <v>1860</v>
      </c>
      <c r="D13" t="s">
        <v>3818</v>
      </c>
    </row>
    <row r="14" spans="1:4" ht="15">
      <c r="A14" s="1292" t="s">
        <v>3096</v>
      </c>
      <c r="B14" s="1293" t="s">
        <v>3097</v>
      </c>
      <c r="C14" s="1292" t="s">
        <v>3096</v>
      </c>
      <c r="D14" t="s">
        <v>4436</v>
      </c>
    </row>
    <row r="15" spans="1:4" ht="15">
      <c r="A15" s="1292" t="s">
        <v>2744</v>
      </c>
      <c r="B15" s="1293" t="s">
        <v>2745</v>
      </c>
      <c r="C15" s="1292" t="s">
        <v>2744</v>
      </c>
      <c r="D15" t="s">
        <v>4260</v>
      </c>
    </row>
    <row r="16" spans="1:4" ht="15">
      <c r="A16" s="1292" t="s">
        <v>3168</v>
      </c>
      <c r="B16" s="1293" t="s">
        <v>3169</v>
      </c>
      <c r="C16" s="1292" t="s">
        <v>3168</v>
      </c>
      <c r="D16" t="s">
        <v>4472</v>
      </c>
    </row>
    <row r="17" spans="1:4" ht="15">
      <c r="A17" s="1292" t="s">
        <v>2798</v>
      </c>
      <c r="B17" s="1293" t="s">
        <v>2799</v>
      </c>
      <c r="C17" s="1292" t="s">
        <v>2798</v>
      </c>
      <c r="D17" t="s">
        <v>4287</v>
      </c>
    </row>
    <row r="18" spans="1:4" ht="15">
      <c r="A18" s="1292" t="s">
        <v>2804</v>
      </c>
      <c r="B18" s="1293" t="s">
        <v>2805</v>
      </c>
      <c r="C18" s="1292" t="s">
        <v>2804</v>
      </c>
      <c r="D18" t="s">
        <v>4290</v>
      </c>
    </row>
    <row r="19" spans="1:4" ht="15">
      <c r="A19" s="1292" t="s">
        <v>2746</v>
      </c>
      <c r="B19" s="1293" t="s">
        <v>2747</v>
      </c>
      <c r="C19" s="1292" t="s">
        <v>2746</v>
      </c>
      <c r="D19" t="s">
        <v>4261</v>
      </c>
    </row>
    <row r="20" spans="1:4" ht="15">
      <c r="A20" s="1292" t="s">
        <v>2892</v>
      </c>
      <c r="B20" s="1293" t="s">
        <v>2893</v>
      </c>
      <c r="C20" s="1292" t="s">
        <v>2892</v>
      </c>
      <c r="D20" t="s">
        <v>4334</v>
      </c>
    </row>
    <row r="21" spans="1:4" ht="15">
      <c r="A21" s="1292" t="s">
        <v>2932</v>
      </c>
      <c r="B21" s="1293" t="s">
        <v>2933</v>
      </c>
      <c r="C21" s="1292" t="s">
        <v>2932</v>
      </c>
      <c r="D21" t="s">
        <v>4354</v>
      </c>
    </row>
    <row r="22" spans="1:4" ht="15">
      <c r="A22" s="1292" t="s">
        <v>2114</v>
      </c>
      <c r="B22" s="1293" t="s">
        <v>2115</v>
      </c>
      <c r="C22" s="1292" t="s">
        <v>2114</v>
      </c>
      <c r="D22" t="s">
        <v>3945</v>
      </c>
    </row>
    <row r="23" spans="1:4" ht="15">
      <c r="A23" s="1292" t="s">
        <v>2272</v>
      </c>
      <c r="B23" s="1293" t="s">
        <v>2273</v>
      </c>
      <c r="C23" s="1292" t="s">
        <v>2272</v>
      </c>
      <c r="D23" t="s">
        <v>4024</v>
      </c>
    </row>
    <row r="24" spans="1:4" ht="15">
      <c r="A24" s="1292" t="s">
        <v>3030</v>
      </c>
      <c r="B24" s="1293" t="s">
        <v>3031</v>
      </c>
      <c r="C24" s="1292" t="s">
        <v>3030</v>
      </c>
      <c r="D24" t="s">
        <v>4403</v>
      </c>
    </row>
    <row r="25" spans="1:4" ht="15">
      <c r="A25" s="1292" t="s">
        <v>2178</v>
      </c>
      <c r="B25" s="1293" t="s">
        <v>2179</v>
      </c>
      <c r="C25" s="1292" t="s">
        <v>2178</v>
      </c>
      <c r="D25" t="s">
        <v>3977</v>
      </c>
    </row>
    <row r="26" spans="1:4" ht="15">
      <c r="A26" s="1292" t="s">
        <v>1918</v>
      </c>
      <c r="B26" s="1293" t="s">
        <v>1919</v>
      </c>
      <c r="C26" s="1292" t="s">
        <v>1918</v>
      </c>
      <c r="D26" t="s">
        <v>3847</v>
      </c>
    </row>
    <row r="27" spans="1:4" ht="15">
      <c r="A27" s="1292" t="s">
        <v>3422</v>
      </c>
      <c r="B27" s="1293" t="s">
        <v>3423</v>
      </c>
      <c r="C27" s="1292" t="s">
        <v>3422</v>
      </c>
      <c r="D27" t="s">
        <v>4599</v>
      </c>
    </row>
    <row r="28" spans="1:4" ht="15">
      <c r="A28" s="1292" t="s">
        <v>3416</v>
      </c>
      <c r="B28" s="1293" t="s">
        <v>3417</v>
      </c>
      <c r="C28" s="1292" t="s">
        <v>3416</v>
      </c>
      <c r="D28" t="s">
        <v>4596</v>
      </c>
    </row>
    <row r="29" spans="1:4" ht="15">
      <c r="A29" s="1292" t="s">
        <v>2270</v>
      </c>
      <c r="B29" s="1293" t="s">
        <v>2271</v>
      </c>
      <c r="C29" s="1292" t="s">
        <v>2270</v>
      </c>
      <c r="D29" t="s">
        <v>4023</v>
      </c>
    </row>
    <row r="30" spans="1:4" ht="15">
      <c r="A30" s="1292" t="s">
        <v>2400</v>
      </c>
      <c r="B30" s="1293" t="s">
        <v>2401</v>
      </c>
      <c r="C30" s="1292" t="s">
        <v>2400</v>
      </c>
      <c r="D30" t="s">
        <v>4088</v>
      </c>
    </row>
    <row r="31" spans="1:4" ht="15">
      <c r="A31" s="1292" t="s">
        <v>3170</v>
      </c>
      <c r="B31" s="1293" t="s">
        <v>3171</v>
      </c>
      <c r="C31" s="1292" t="s">
        <v>3170</v>
      </c>
      <c r="D31" t="s">
        <v>4473</v>
      </c>
    </row>
    <row r="32" spans="1:4" ht="15">
      <c r="A32" s="1292" t="s">
        <v>2678</v>
      </c>
      <c r="B32" s="1293" t="s">
        <v>2679</v>
      </c>
      <c r="C32" s="1292" t="s">
        <v>2678</v>
      </c>
      <c r="D32" t="s">
        <v>4227</v>
      </c>
    </row>
    <row r="33" spans="1:4" ht="15">
      <c r="A33" s="1292" t="s">
        <v>3324</v>
      </c>
      <c r="B33" s="1293" t="s">
        <v>3325</v>
      </c>
      <c r="C33" s="1292" t="s">
        <v>3324</v>
      </c>
      <c r="D33" t="s">
        <v>4550</v>
      </c>
    </row>
    <row r="34" spans="1:4" ht="15">
      <c r="A34" s="1292" t="s">
        <v>2086</v>
      </c>
      <c r="B34" s="1293" t="s">
        <v>2087</v>
      </c>
      <c r="C34" s="1292" t="s">
        <v>2086</v>
      </c>
      <c r="D34" t="s">
        <v>3931</v>
      </c>
    </row>
    <row r="35" spans="1:4" ht="15">
      <c r="A35" s="1292" t="s">
        <v>3332</v>
      </c>
      <c r="B35" s="1293" t="s">
        <v>3333</v>
      </c>
      <c r="C35" s="1292" t="s">
        <v>3332</v>
      </c>
      <c r="D35" t="s">
        <v>4554</v>
      </c>
    </row>
    <row r="36" spans="1:4" ht="15">
      <c r="A36" s="1292" t="s">
        <v>2814</v>
      </c>
      <c r="B36" s="1293" t="s">
        <v>2815</v>
      </c>
      <c r="C36" s="1292" t="s">
        <v>2814</v>
      </c>
      <c r="D36" t="s">
        <v>4295</v>
      </c>
    </row>
    <row r="37" spans="1:4" ht="15">
      <c r="A37" s="1292" t="s">
        <v>2812</v>
      </c>
      <c r="B37" s="1293" t="s">
        <v>2813</v>
      </c>
      <c r="C37" s="1292" t="s">
        <v>2812</v>
      </c>
      <c r="D37" t="s">
        <v>4294</v>
      </c>
    </row>
    <row r="38" spans="1:4" ht="15">
      <c r="A38" s="1292" t="s">
        <v>2322</v>
      </c>
      <c r="B38" s="1293" t="s">
        <v>2323</v>
      </c>
      <c r="C38" s="1292" t="s">
        <v>2322</v>
      </c>
      <c r="D38" t="s">
        <v>4049</v>
      </c>
    </row>
    <row r="39" spans="1:4" ht="15">
      <c r="A39" s="1292" t="s">
        <v>1938</v>
      </c>
      <c r="B39" s="1293" t="s">
        <v>1939</v>
      </c>
      <c r="C39" s="1292" t="s">
        <v>1938</v>
      </c>
      <c r="D39" t="s">
        <v>3857</v>
      </c>
    </row>
    <row r="40" spans="1:4" ht="15">
      <c r="A40" s="1292" t="s">
        <v>3328</v>
      </c>
      <c r="B40" s="1293" t="s">
        <v>3329</v>
      </c>
      <c r="C40" s="1292" t="s">
        <v>3328</v>
      </c>
      <c r="D40" t="s">
        <v>4552</v>
      </c>
    </row>
    <row r="41" spans="1:4" ht="15">
      <c r="A41" s="1292" t="s">
        <v>2936</v>
      </c>
      <c r="B41" s="1293" t="s">
        <v>2937</v>
      </c>
      <c r="C41" s="1292" t="s">
        <v>2936</v>
      </c>
      <c r="D41" t="s">
        <v>4356</v>
      </c>
    </row>
    <row r="42" spans="1:4" ht="15">
      <c r="A42" s="1292" t="s">
        <v>2970</v>
      </c>
      <c r="B42" s="1293" t="s">
        <v>2971</v>
      </c>
      <c r="C42" s="1292" t="s">
        <v>2970</v>
      </c>
      <c r="D42" t="s">
        <v>4373</v>
      </c>
    </row>
    <row r="43" spans="1:4" ht="15">
      <c r="A43" s="1292" t="s">
        <v>2326</v>
      </c>
      <c r="B43" s="1293" t="s">
        <v>2327</v>
      </c>
      <c r="C43" s="1292" t="s">
        <v>2326</v>
      </c>
      <c r="D43" t="s">
        <v>4051</v>
      </c>
    </row>
    <row r="44" spans="1:4" ht="15">
      <c r="A44" s="1292" t="s">
        <v>3214</v>
      </c>
      <c r="B44" s="1293" t="s">
        <v>3215</v>
      </c>
      <c r="C44" s="1292" t="s">
        <v>3214</v>
      </c>
      <c r="D44" t="s">
        <v>4495</v>
      </c>
    </row>
    <row r="45" spans="1:4" ht="15">
      <c r="A45" s="1292" t="s">
        <v>2810</v>
      </c>
      <c r="B45" s="1293" t="s">
        <v>2811</v>
      </c>
      <c r="C45" s="1292" t="s">
        <v>2810</v>
      </c>
      <c r="D45" t="s">
        <v>4293</v>
      </c>
    </row>
    <row r="46" spans="1:4" ht="15">
      <c r="A46" s="1292" t="s">
        <v>2884</v>
      </c>
      <c r="B46" s="1293" t="s">
        <v>2885</v>
      </c>
      <c r="C46" s="1292" t="s">
        <v>2884</v>
      </c>
      <c r="D46" t="s">
        <v>4330</v>
      </c>
    </row>
    <row r="47" spans="1:4" ht="15">
      <c r="A47" s="1292" t="s">
        <v>1818</v>
      </c>
      <c r="B47" s="1293" t="s">
        <v>1819</v>
      </c>
      <c r="C47" s="1292" t="s">
        <v>1818</v>
      </c>
      <c r="D47" t="s">
        <v>3797</v>
      </c>
    </row>
    <row r="48" spans="1:4" ht="15">
      <c r="A48" s="1292" t="s">
        <v>1862</v>
      </c>
      <c r="B48" s="1293" t="s">
        <v>1863</v>
      </c>
      <c r="C48" s="1292" t="s">
        <v>1862</v>
      </c>
      <c r="D48" t="s">
        <v>3819</v>
      </c>
    </row>
    <row r="49" spans="1:4" ht="15">
      <c r="A49" s="1292" t="s">
        <v>3496</v>
      </c>
      <c r="B49" s="1293" t="s">
        <v>3497</v>
      </c>
      <c r="C49" s="1292" t="s">
        <v>3496</v>
      </c>
      <c r="D49" t="s">
        <v>4636</v>
      </c>
    </row>
    <row r="50" spans="1:4" ht="15">
      <c r="A50" s="1292" t="s">
        <v>3786</v>
      </c>
      <c r="B50" s="1293" t="s">
        <v>3787</v>
      </c>
      <c r="C50" s="1292" t="s">
        <v>3786</v>
      </c>
      <c r="D50" t="s">
        <v>4781</v>
      </c>
    </row>
    <row r="51" spans="1:4" ht="15">
      <c r="A51" s="1292" t="s">
        <v>3298</v>
      </c>
      <c r="B51" s="1293" t="s">
        <v>3299</v>
      </c>
      <c r="C51" s="1292" t="s">
        <v>3298</v>
      </c>
      <c r="D51" t="s">
        <v>4537</v>
      </c>
    </row>
    <row r="52" spans="1:4" ht="15">
      <c r="A52" s="1292" t="s">
        <v>3752</v>
      </c>
      <c r="B52" s="1293" t="s">
        <v>3753</v>
      </c>
      <c r="C52" s="1292" t="s">
        <v>3752</v>
      </c>
      <c r="D52" t="s">
        <v>4764</v>
      </c>
    </row>
    <row r="53" spans="1:4" ht="15">
      <c r="A53" s="1292" t="s">
        <v>3296</v>
      </c>
      <c r="B53" s="1293" t="s">
        <v>3297</v>
      </c>
      <c r="C53" s="1292" t="s">
        <v>3296</v>
      </c>
      <c r="D53" t="s">
        <v>4536</v>
      </c>
    </row>
    <row r="54" spans="1:4" ht="15">
      <c r="A54" s="1292" t="s">
        <v>3316</v>
      </c>
      <c r="B54" s="1293" t="s">
        <v>3317</v>
      </c>
      <c r="C54" s="1292" t="s">
        <v>3316</v>
      </c>
      <c r="D54" t="s">
        <v>4546</v>
      </c>
    </row>
    <row r="55" spans="1:4" ht="15">
      <c r="A55" s="1292" t="s">
        <v>2010</v>
      </c>
      <c r="B55" s="1293" t="s">
        <v>2011</v>
      </c>
      <c r="C55" s="1292" t="s">
        <v>2010</v>
      </c>
      <c r="D55" t="s">
        <v>3893</v>
      </c>
    </row>
    <row r="56" spans="1:4" ht="15">
      <c r="A56" s="1292" t="s">
        <v>1886</v>
      </c>
      <c r="B56" s="1293" t="s">
        <v>1887</v>
      </c>
      <c r="C56" s="1292" t="s">
        <v>1886</v>
      </c>
      <c r="D56" t="s">
        <v>3831</v>
      </c>
    </row>
    <row r="57" spans="1:4" ht="15">
      <c r="A57" s="1292" t="s">
        <v>3044</v>
      </c>
      <c r="B57" s="1293" t="s">
        <v>3045</v>
      </c>
      <c r="C57" s="1292" t="s">
        <v>3044</v>
      </c>
      <c r="D57" t="s">
        <v>4410</v>
      </c>
    </row>
    <row r="58" spans="1:4" ht="15">
      <c r="A58" s="1292" t="s">
        <v>2500</v>
      </c>
      <c r="B58" s="1293" t="s">
        <v>2501</v>
      </c>
      <c r="C58" s="1292" t="s">
        <v>2500</v>
      </c>
      <c r="D58" t="s">
        <v>4138</v>
      </c>
    </row>
    <row r="59" spans="1:4" ht="15">
      <c r="A59" s="1292" t="s">
        <v>2480</v>
      </c>
      <c r="B59" s="1293" t="s">
        <v>2481</v>
      </c>
      <c r="C59" s="1292" t="s">
        <v>2480</v>
      </c>
      <c r="D59" t="s">
        <v>4128</v>
      </c>
    </row>
    <row r="60" spans="1:4" ht="15">
      <c r="A60" s="1292" t="s">
        <v>2606</v>
      </c>
      <c r="B60" s="1293" t="s">
        <v>2607</v>
      </c>
      <c r="C60" s="1292" t="s">
        <v>2606</v>
      </c>
      <c r="D60" t="s">
        <v>4191</v>
      </c>
    </row>
    <row r="61" spans="1:4" ht="15">
      <c r="A61" s="1292" t="s">
        <v>2612</v>
      </c>
      <c r="B61" s="1293" t="s">
        <v>2613</v>
      </c>
      <c r="C61" s="1292" t="s">
        <v>2612</v>
      </c>
      <c r="D61" t="s">
        <v>4194</v>
      </c>
    </row>
    <row r="62" spans="1:4" ht="15">
      <c r="A62" s="1292" t="s">
        <v>2008</v>
      </c>
      <c r="B62" s="1293" t="s">
        <v>2009</v>
      </c>
      <c r="C62" s="1292" t="s">
        <v>2008</v>
      </c>
      <c r="D62" t="s">
        <v>3892</v>
      </c>
    </row>
    <row r="63" spans="1:4" ht="15">
      <c r="A63" s="1292" t="s">
        <v>2032</v>
      </c>
      <c r="B63" s="1293" t="s">
        <v>2033</v>
      </c>
      <c r="C63" s="1292" t="s">
        <v>2032</v>
      </c>
      <c r="D63" t="s">
        <v>3904</v>
      </c>
    </row>
    <row r="64" spans="1:4" ht="15">
      <c r="A64" s="1292" t="s">
        <v>2036</v>
      </c>
      <c r="B64" s="1293" t="s">
        <v>2037</v>
      </c>
      <c r="C64" s="1292" t="s">
        <v>2036</v>
      </c>
      <c r="D64" t="s">
        <v>3906</v>
      </c>
    </row>
    <row r="65" spans="1:4" ht="15">
      <c r="A65" s="1292" t="s">
        <v>3090</v>
      </c>
      <c r="B65" s="1293" t="s">
        <v>3091</v>
      </c>
      <c r="C65" s="1292" t="s">
        <v>3090</v>
      </c>
      <c r="D65" t="s">
        <v>4433</v>
      </c>
    </row>
    <row r="66" spans="1:4" ht="15">
      <c r="A66" s="1292" t="s">
        <v>2356</v>
      </c>
      <c r="B66" s="1293" t="s">
        <v>2357</v>
      </c>
      <c r="C66" s="1292" t="s">
        <v>2356</v>
      </c>
      <c r="D66" t="s">
        <v>4066</v>
      </c>
    </row>
    <row r="67" spans="1:4" ht="15">
      <c r="A67" s="1292" t="s">
        <v>3732</v>
      </c>
      <c r="B67" s="1293" t="s">
        <v>3733</v>
      </c>
      <c r="C67" s="1292" t="s">
        <v>3732</v>
      </c>
      <c r="D67" t="s">
        <v>4754</v>
      </c>
    </row>
    <row r="68" spans="1:4" ht="15">
      <c r="A68" s="1292" t="s">
        <v>2898</v>
      </c>
      <c r="B68" s="1293" t="s">
        <v>2899</v>
      </c>
      <c r="C68" s="1292" t="s">
        <v>2898</v>
      </c>
      <c r="D68" t="s">
        <v>4337</v>
      </c>
    </row>
    <row r="69" spans="1:4" ht="15">
      <c r="A69" s="1292" t="s">
        <v>3404</v>
      </c>
      <c r="B69" s="1293" t="s">
        <v>3405</v>
      </c>
      <c r="C69" s="1292" t="s">
        <v>3404</v>
      </c>
      <c r="D69" t="s">
        <v>4590</v>
      </c>
    </row>
    <row r="70" spans="1:4" ht="15">
      <c r="A70" s="1292" t="s">
        <v>3770</v>
      </c>
      <c r="B70" s="1293" t="s">
        <v>3771</v>
      </c>
      <c r="C70" s="1292" t="s">
        <v>3770</v>
      </c>
      <c r="D70" t="s">
        <v>4773</v>
      </c>
    </row>
    <row r="71" spans="1:4" ht="15">
      <c r="A71" s="1292" t="s">
        <v>3744</v>
      </c>
      <c r="B71" s="1293" t="s">
        <v>3745</v>
      </c>
      <c r="C71" s="1292" t="s">
        <v>3744</v>
      </c>
      <c r="D71" t="s">
        <v>4760</v>
      </c>
    </row>
    <row r="72" spans="1:4" ht="15">
      <c r="A72" s="1292" t="s">
        <v>2172</v>
      </c>
      <c r="B72" s="1293" t="s">
        <v>2173</v>
      </c>
      <c r="C72" s="1292" t="s">
        <v>2172</v>
      </c>
      <c r="D72" t="s">
        <v>3974</v>
      </c>
    </row>
    <row r="73" spans="1:4" ht="15">
      <c r="A73" s="1292" t="s">
        <v>2492</v>
      </c>
      <c r="B73" s="1293" t="s">
        <v>2493</v>
      </c>
      <c r="C73" s="1292" t="s">
        <v>2492</v>
      </c>
      <c r="D73" t="s">
        <v>4134</v>
      </c>
    </row>
    <row r="74" spans="1:4" ht="15">
      <c r="A74" s="1292" t="s">
        <v>3622</v>
      </c>
      <c r="B74" s="1293" t="s">
        <v>3623</v>
      </c>
      <c r="C74" s="1292" t="s">
        <v>3622</v>
      </c>
      <c r="D74" t="s">
        <v>4699</v>
      </c>
    </row>
    <row r="75" spans="1:4" ht="15">
      <c r="A75" s="1292" t="s">
        <v>2478</v>
      </c>
      <c r="B75" s="1293" t="s">
        <v>2479</v>
      </c>
      <c r="C75" s="1292" t="s">
        <v>2478</v>
      </c>
      <c r="D75" t="s">
        <v>4127</v>
      </c>
    </row>
    <row r="76" spans="1:4" ht="15">
      <c r="A76" s="1292" t="s">
        <v>2426</v>
      </c>
      <c r="B76" s="1293" t="s">
        <v>2427</v>
      </c>
      <c r="C76" s="1292" t="s">
        <v>2426</v>
      </c>
      <c r="D76" t="s">
        <v>4101</v>
      </c>
    </row>
    <row r="77" spans="1:4" ht="15">
      <c r="A77" s="1292" t="s">
        <v>2366</v>
      </c>
      <c r="B77" s="1293" t="s">
        <v>2367</v>
      </c>
      <c r="C77" s="1292" t="s">
        <v>2366</v>
      </c>
      <c r="D77" t="s">
        <v>4071</v>
      </c>
    </row>
    <row r="78" spans="1:4" ht="15">
      <c r="A78" s="1292" t="s">
        <v>3700</v>
      </c>
      <c r="B78" s="1293" t="s">
        <v>3701</v>
      </c>
      <c r="C78" s="1292" t="s">
        <v>3700</v>
      </c>
      <c r="D78" t="s">
        <v>4738</v>
      </c>
    </row>
    <row r="79" spans="1:4" ht="15">
      <c r="A79" s="1292" t="s">
        <v>1848</v>
      </c>
      <c r="B79" s="1293" t="s">
        <v>1849</v>
      </c>
      <c r="C79" s="1292" t="s">
        <v>1848</v>
      </c>
      <c r="D79" t="s">
        <v>3812</v>
      </c>
    </row>
    <row r="80" spans="1:4" ht="15">
      <c r="A80" s="1292" t="s">
        <v>3524</v>
      </c>
      <c r="B80" s="1293" t="s">
        <v>3525</v>
      </c>
      <c r="C80" s="1292" t="s">
        <v>3524</v>
      </c>
      <c r="D80" t="s">
        <v>4650</v>
      </c>
    </row>
    <row r="81" spans="1:4" ht="15">
      <c r="A81" s="1292" t="s">
        <v>3784</v>
      </c>
      <c r="B81" s="1293" t="s">
        <v>3785</v>
      </c>
      <c r="C81" s="1292" t="s">
        <v>3784</v>
      </c>
      <c r="D81" t="s">
        <v>4780</v>
      </c>
    </row>
    <row r="82" spans="1:4" ht="15">
      <c r="A82" s="1292" t="s">
        <v>2848</v>
      </c>
      <c r="B82" s="1293" t="s">
        <v>2849</v>
      </c>
      <c r="C82" s="1292" t="s">
        <v>2848</v>
      </c>
      <c r="D82" t="s">
        <v>4312</v>
      </c>
    </row>
    <row r="83" spans="1:4" ht="15">
      <c r="A83" s="1292" t="s">
        <v>2658</v>
      </c>
      <c r="B83" s="1293" t="s">
        <v>2659</v>
      </c>
      <c r="C83" s="1292" t="s">
        <v>2658</v>
      </c>
      <c r="D83" t="s">
        <v>4217</v>
      </c>
    </row>
    <row r="84" spans="1:4" ht="15">
      <c r="A84" s="1292" t="s">
        <v>2756</v>
      </c>
      <c r="B84" s="1293" t="s">
        <v>2757</v>
      </c>
      <c r="C84" s="1292" t="s">
        <v>2756</v>
      </c>
      <c r="D84" t="s">
        <v>4266</v>
      </c>
    </row>
    <row r="85" spans="1:4" ht="15">
      <c r="A85" s="1292" t="s">
        <v>2862</v>
      </c>
      <c r="B85" s="1293" t="s">
        <v>2863</v>
      </c>
      <c r="C85" s="1292" t="s">
        <v>2862</v>
      </c>
      <c r="D85" t="s">
        <v>4319</v>
      </c>
    </row>
    <row r="86" spans="1:4" ht="15">
      <c r="A86" s="1292" t="s">
        <v>2850</v>
      </c>
      <c r="B86" s="1293" t="s">
        <v>2851</v>
      </c>
      <c r="C86" s="1292" t="s">
        <v>2850</v>
      </c>
      <c r="D86" t="s">
        <v>4313</v>
      </c>
    </row>
    <row r="87" spans="1:4" ht="15">
      <c r="A87" s="1292" t="s">
        <v>2320</v>
      </c>
      <c r="B87" s="1293" t="s">
        <v>2321</v>
      </c>
      <c r="C87" s="1292" t="s">
        <v>2320</v>
      </c>
      <c r="D87" t="s">
        <v>4048</v>
      </c>
    </row>
    <row r="88" spans="1:4" ht="15">
      <c r="A88" s="1292" t="s">
        <v>2186</v>
      </c>
      <c r="B88" s="1293" t="s">
        <v>2187</v>
      </c>
      <c r="C88" s="1292" t="s">
        <v>2186</v>
      </c>
      <c r="D88" t="s">
        <v>3981</v>
      </c>
    </row>
    <row r="89" spans="1:4" ht="15">
      <c r="A89" s="1292" t="s">
        <v>3226</v>
      </c>
      <c r="B89" s="1293" t="s">
        <v>3227</v>
      </c>
      <c r="C89" s="1292" t="s">
        <v>3226</v>
      </c>
      <c r="D89" t="s">
        <v>4501</v>
      </c>
    </row>
    <row r="90" spans="1:4" ht="15">
      <c r="A90" s="1292" t="s">
        <v>2026</v>
      </c>
      <c r="B90" s="1293" t="s">
        <v>2027</v>
      </c>
      <c r="C90" s="1292" t="s">
        <v>2026</v>
      </c>
      <c r="D90" t="s">
        <v>3901</v>
      </c>
    </row>
    <row r="91" spans="1:4" ht="15">
      <c r="A91" s="1292" t="s">
        <v>3310</v>
      </c>
      <c r="B91" s="1293" t="s">
        <v>3311</v>
      </c>
      <c r="C91" s="1292" t="s">
        <v>3310</v>
      </c>
      <c r="D91" t="s">
        <v>4543</v>
      </c>
    </row>
    <row r="92" spans="1:4" ht="15">
      <c r="A92" s="1292" t="s">
        <v>2156</v>
      </c>
      <c r="B92" s="1293" t="s">
        <v>2157</v>
      </c>
      <c r="C92" s="1292" t="s">
        <v>2156</v>
      </c>
      <c r="D92" t="s">
        <v>3966</v>
      </c>
    </row>
    <row r="93" spans="1:4" ht="15">
      <c r="A93" s="1292" t="s">
        <v>1816</v>
      </c>
      <c r="B93" s="1293" t="s">
        <v>1817</v>
      </c>
      <c r="C93" s="1292" t="s">
        <v>1816</v>
      </c>
      <c r="D93" t="s">
        <v>3796</v>
      </c>
    </row>
    <row r="94" spans="1:4" ht="15">
      <c r="A94" s="1292" t="s">
        <v>1870</v>
      </c>
      <c r="B94" s="1293" t="s">
        <v>1871</v>
      </c>
      <c r="C94" s="1292" t="s">
        <v>1870</v>
      </c>
      <c r="D94" t="s">
        <v>3823</v>
      </c>
    </row>
    <row r="95" spans="1:4" ht="15">
      <c r="A95" s="1292" t="s">
        <v>3054</v>
      </c>
      <c r="B95" s="1293" t="s">
        <v>3055</v>
      </c>
      <c r="C95" s="1292" t="s">
        <v>3054</v>
      </c>
      <c r="D95" t="s">
        <v>4415</v>
      </c>
    </row>
    <row r="96" spans="1:4" ht="15">
      <c r="A96" s="1292" t="s">
        <v>2628</v>
      </c>
      <c r="B96" s="1293" t="s">
        <v>2629</v>
      </c>
      <c r="C96" s="1292" t="s">
        <v>2628</v>
      </c>
      <c r="D96" t="s">
        <v>4202</v>
      </c>
    </row>
    <row r="97" spans="1:4" ht="15">
      <c r="A97" s="1292" t="s">
        <v>3074</v>
      </c>
      <c r="B97" s="1293" t="s">
        <v>3075</v>
      </c>
      <c r="C97" s="1292" t="s">
        <v>3074</v>
      </c>
      <c r="D97" t="s">
        <v>4425</v>
      </c>
    </row>
    <row r="98" spans="1:4" ht="15">
      <c r="A98" s="1292" t="s">
        <v>2074</v>
      </c>
      <c r="B98" s="1293" t="s">
        <v>2075</v>
      </c>
      <c r="C98" s="1292" t="s">
        <v>2074</v>
      </c>
      <c r="D98" t="s">
        <v>3925</v>
      </c>
    </row>
    <row r="99" spans="1:4" ht="15">
      <c r="A99" s="1292" t="s">
        <v>2730</v>
      </c>
      <c r="B99" s="1293" t="s">
        <v>2731</v>
      </c>
      <c r="C99" s="1292" t="s">
        <v>2730</v>
      </c>
      <c r="D99" t="s">
        <v>4253</v>
      </c>
    </row>
    <row r="100" spans="1:4" ht="15">
      <c r="A100" s="1292" t="s">
        <v>2136</v>
      </c>
      <c r="B100" s="1293" t="s">
        <v>2137</v>
      </c>
      <c r="C100" s="1292" t="s">
        <v>2136</v>
      </c>
      <c r="D100" t="s">
        <v>3956</v>
      </c>
    </row>
    <row r="101" spans="1:4" ht="15">
      <c r="A101" s="1292" t="s">
        <v>2708</v>
      </c>
      <c r="B101" s="1293" t="s">
        <v>2709</v>
      </c>
      <c r="C101" s="1292" t="s">
        <v>2708</v>
      </c>
      <c r="D101" t="s">
        <v>4242</v>
      </c>
    </row>
    <row r="102" spans="1:4" ht="15">
      <c r="A102" s="1292" t="s">
        <v>2514</v>
      </c>
      <c r="B102" s="1293" t="s">
        <v>2515</v>
      </c>
      <c r="C102" s="1292" t="s">
        <v>2514</v>
      </c>
      <c r="D102" t="s">
        <v>4145</v>
      </c>
    </row>
    <row r="103" spans="1:4" ht="15">
      <c r="A103" s="1292" t="s">
        <v>3186</v>
      </c>
      <c r="B103" s="1293" t="s">
        <v>3187</v>
      </c>
      <c r="C103" s="1292" t="s">
        <v>3186</v>
      </c>
      <c r="D103" t="s">
        <v>4481</v>
      </c>
    </row>
    <row r="104" spans="1:4" ht="15">
      <c r="A104" s="1292" t="s">
        <v>3308</v>
      </c>
      <c r="B104" s="1293" t="s">
        <v>3309</v>
      </c>
      <c r="C104" s="1292" t="s">
        <v>3308</v>
      </c>
      <c r="D104" t="s">
        <v>4542</v>
      </c>
    </row>
    <row r="105" spans="1:4" ht="15">
      <c r="A105" s="1292" t="s">
        <v>2760</v>
      </c>
      <c r="B105" s="1293" t="s">
        <v>2761</v>
      </c>
      <c r="C105" s="1292" t="s">
        <v>2760</v>
      </c>
      <c r="D105" t="s">
        <v>4268</v>
      </c>
    </row>
    <row r="106" spans="1:4" ht="15">
      <c r="A106" s="1292" t="s">
        <v>3052</v>
      </c>
      <c r="B106" s="1293" t="s">
        <v>3053</v>
      </c>
      <c r="C106" s="1292" t="s">
        <v>3052</v>
      </c>
      <c r="D106" t="s">
        <v>4414</v>
      </c>
    </row>
    <row r="107" spans="1:4" ht="15">
      <c r="A107" s="1292" t="s">
        <v>2138</v>
      </c>
      <c r="B107" s="1293" t="s">
        <v>2139</v>
      </c>
      <c r="C107" s="1292" t="s">
        <v>2138</v>
      </c>
      <c r="D107" t="s">
        <v>3957</v>
      </c>
    </row>
    <row r="108" spans="1:4" ht="15">
      <c r="A108" s="1292" t="s">
        <v>2098</v>
      </c>
      <c r="B108" s="1293" t="s">
        <v>2099</v>
      </c>
      <c r="C108" s="1292" t="s">
        <v>2098</v>
      </c>
      <c r="D108" t="s">
        <v>3937</v>
      </c>
    </row>
    <row r="109" spans="1:4" ht="15">
      <c r="A109" s="1292" t="s">
        <v>2748</v>
      </c>
      <c r="B109" s="1293" t="s">
        <v>2749</v>
      </c>
      <c r="C109" s="1292" t="s">
        <v>2748</v>
      </c>
      <c r="D109" t="s">
        <v>4262</v>
      </c>
    </row>
    <row r="110" spans="1:4" ht="15">
      <c r="A110" s="1292" t="s">
        <v>2686</v>
      </c>
      <c r="B110" s="1293" t="s">
        <v>2687</v>
      </c>
      <c r="C110" s="1292" t="s">
        <v>2686</v>
      </c>
      <c r="D110" t="s">
        <v>4231</v>
      </c>
    </row>
    <row r="111" spans="1:4" ht="15">
      <c r="A111" s="1292" t="s">
        <v>3758</v>
      </c>
      <c r="B111" s="1293" t="s">
        <v>3759</v>
      </c>
      <c r="C111" s="1292" t="s">
        <v>3758</v>
      </c>
      <c r="D111" t="s">
        <v>4767</v>
      </c>
    </row>
    <row r="112" spans="1:4" ht="15">
      <c r="A112" s="1292" t="s">
        <v>3252</v>
      </c>
      <c r="B112" s="1293" t="s">
        <v>3253</v>
      </c>
      <c r="C112" s="1292" t="s">
        <v>3252</v>
      </c>
      <c r="D112" t="s">
        <v>4514</v>
      </c>
    </row>
    <row r="113" spans="1:4" ht="15">
      <c r="A113" s="1292" t="s">
        <v>2772</v>
      </c>
      <c r="B113" s="1293" t="s">
        <v>2773</v>
      </c>
      <c r="C113" s="1292" t="s">
        <v>2772</v>
      </c>
      <c r="D113" t="s">
        <v>4274</v>
      </c>
    </row>
    <row r="114" spans="1:4" ht="15">
      <c r="A114" s="1292" t="s">
        <v>2766</v>
      </c>
      <c r="B114" s="1293" t="s">
        <v>2767</v>
      </c>
      <c r="C114" s="1292" t="s">
        <v>2766</v>
      </c>
      <c r="D114" t="s">
        <v>4271</v>
      </c>
    </row>
    <row r="115" spans="1:4" ht="15">
      <c r="A115" s="1292" t="s">
        <v>3572</v>
      </c>
      <c r="B115" s="1293" t="s">
        <v>3573</v>
      </c>
      <c r="C115" s="1292" t="s">
        <v>3572</v>
      </c>
      <c r="D115" t="s">
        <v>4674</v>
      </c>
    </row>
    <row r="116" spans="1:4" ht="15">
      <c r="A116" s="1292" t="s">
        <v>3722</v>
      </c>
      <c r="B116" s="1293" t="s">
        <v>3723</v>
      </c>
      <c r="C116" s="1292" t="s">
        <v>3722</v>
      </c>
      <c r="D116" t="s">
        <v>4749</v>
      </c>
    </row>
    <row r="117" spans="1:4" ht="15">
      <c r="A117" s="1292" t="s">
        <v>3558</v>
      </c>
      <c r="B117" s="1293" t="s">
        <v>3559</v>
      </c>
      <c r="C117" s="1292" t="s">
        <v>3558</v>
      </c>
      <c r="D117" t="s">
        <v>4667</v>
      </c>
    </row>
    <row r="118" spans="1:4" ht="15">
      <c r="A118" s="1292" t="s">
        <v>3526</v>
      </c>
      <c r="B118" s="1293" t="s">
        <v>3527</v>
      </c>
      <c r="C118" s="1292" t="s">
        <v>3526</v>
      </c>
      <c r="D118" t="s">
        <v>4651</v>
      </c>
    </row>
    <row r="119" spans="1:4" ht="15">
      <c r="A119" s="1292" t="s">
        <v>3560</v>
      </c>
      <c r="B119" s="1293" t="s">
        <v>3561</v>
      </c>
      <c r="C119" s="1292" t="s">
        <v>3560</v>
      </c>
      <c r="D119" t="s">
        <v>4668</v>
      </c>
    </row>
    <row r="120" spans="1:4" ht="15">
      <c r="A120" s="1292" t="s">
        <v>3064</v>
      </c>
      <c r="B120" s="1293" t="s">
        <v>3065</v>
      </c>
      <c r="C120" s="1292" t="s">
        <v>3064</v>
      </c>
      <c r="D120" t="s">
        <v>4420</v>
      </c>
    </row>
    <row r="121" spans="1:4" ht="15">
      <c r="A121" s="1292" t="s">
        <v>2316</v>
      </c>
      <c r="B121" s="1293" t="s">
        <v>2317</v>
      </c>
      <c r="C121" s="1292" t="s">
        <v>2316</v>
      </c>
      <c r="D121" t="s">
        <v>4046</v>
      </c>
    </row>
    <row r="122" spans="1:4" ht="15">
      <c r="A122" s="1292" t="s">
        <v>2604</v>
      </c>
      <c r="B122" s="1293" t="s">
        <v>2605</v>
      </c>
      <c r="C122" s="1292" t="s">
        <v>2604</v>
      </c>
      <c r="D122" t="s">
        <v>4190</v>
      </c>
    </row>
    <row r="123" spans="1:4" ht="15">
      <c r="A123" s="1292" t="s">
        <v>2576</v>
      </c>
      <c r="B123" s="1293" t="s">
        <v>2577</v>
      </c>
      <c r="C123" s="1292" t="s">
        <v>2576</v>
      </c>
      <c r="D123" t="s">
        <v>4176</v>
      </c>
    </row>
    <row r="124" spans="1:4" ht="15">
      <c r="A124" s="1292" t="s">
        <v>3056</v>
      </c>
      <c r="B124" s="1293" t="s">
        <v>3057</v>
      </c>
      <c r="C124" s="1292" t="s">
        <v>3056</v>
      </c>
      <c r="D124" t="s">
        <v>4416</v>
      </c>
    </row>
    <row r="125" spans="1:4" ht="15">
      <c r="A125" s="1292" t="s">
        <v>2648</v>
      </c>
      <c r="B125" s="1293" t="s">
        <v>2649</v>
      </c>
      <c r="C125" s="1292" t="s">
        <v>2648</v>
      </c>
      <c r="D125" t="s">
        <v>4212</v>
      </c>
    </row>
    <row r="126" spans="1:4" ht="15">
      <c r="A126" s="1292" t="s">
        <v>2694</v>
      </c>
      <c r="B126" s="1293" t="s">
        <v>2695</v>
      </c>
      <c r="C126" s="1292" t="s">
        <v>2694</v>
      </c>
      <c r="D126" t="s">
        <v>4235</v>
      </c>
    </row>
    <row r="127" spans="1:4" ht="15">
      <c r="A127" s="1292" t="s">
        <v>3118</v>
      </c>
      <c r="B127" s="1293" t="s">
        <v>3119</v>
      </c>
      <c r="C127" s="1292" t="s">
        <v>3118</v>
      </c>
      <c r="D127" t="s">
        <v>4447</v>
      </c>
    </row>
    <row r="128" spans="1:4" ht="15">
      <c r="A128" s="1292" t="s">
        <v>3468</v>
      </c>
      <c r="B128" s="1293" t="s">
        <v>3469</v>
      </c>
      <c r="C128" s="1292" t="s">
        <v>3468</v>
      </c>
      <c r="D128" t="s">
        <v>4622</v>
      </c>
    </row>
    <row r="129" spans="1:4" ht="15">
      <c r="A129" s="1292" t="s">
        <v>2524</v>
      </c>
      <c r="B129" s="1293" t="s">
        <v>2525</v>
      </c>
      <c r="C129" s="1292" t="s">
        <v>2524</v>
      </c>
      <c r="D129" t="s">
        <v>4150</v>
      </c>
    </row>
    <row r="130" spans="1:4" ht="15">
      <c r="A130" s="1292" t="s">
        <v>2116</v>
      </c>
      <c r="B130" s="1293" t="s">
        <v>2117</v>
      </c>
      <c r="C130" s="1292" t="s">
        <v>2116</v>
      </c>
      <c r="D130" t="s">
        <v>3946</v>
      </c>
    </row>
    <row r="131" spans="1:4" ht="15">
      <c r="A131" s="1292" t="s">
        <v>2158</v>
      </c>
      <c r="B131" s="1293" t="s">
        <v>2159</v>
      </c>
      <c r="C131" s="1292" t="s">
        <v>2158</v>
      </c>
      <c r="D131" t="s">
        <v>3967</v>
      </c>
    </row>
    <row r="132" spans="1:4" ht="15">
      <c r="A132" s="1292" t="s">
        <v>2548</v>
      </c>
      <c r="B132" s="1293" t="s">
        <v>2549</v>
      </c>
      <c r="C132" s="1292" t="s">
        <v>2548</v>
      </c>
      <c r="D132" t="s">
        <v>4162</v>
      </c>
    </row>
    <row r="133" spans="1:4" ht="15">
      <c r="A133" s="1292" t="s">
        <v>2786</v>
      </c>
      <c r="B133" s="1293" t="s">
        <v>2787</v>
      </c>
      <c r="C133" s="1292" t="s">
        <v>2786</v>
      </c>
      <c r="D133" t="s">
        <v>4281</v>
      </c>
    </row>
    <row r="134" spans="1:4" ht="15">
      <c r="A134" s="1292" t="s">
        <v>1950</v>
      </c>
      <c r="B134" s="1293" t="s">
        <v>1951</v>
      </c>
      <c r="C134" s="1292" t="s">
        <v>1950</v>
      </c>
      <c r="D134" t="s">
        <v>3863</v>
      </c>
    </row>
    <row r="135" spans="1:4" ht="15">
      <c r="A135" s="1292" t="s">
        <v>2536</v>
      </c>
      <c r="B135" s="1293" t="s">
        <v>2537</v>
      </c>
      <c r="C135" s="1292" t="s">
        <v>2536</v>
      </c>
      <c r="D135" t="s">
        <v>4156</v>
      </c>
    </row>
    <row r="136" spans="1:4" ht="15">
      <c r="A136" s="1292" t="s">
        <v>2538</v>
      </c>
      <c r="B136" s="1293" t="s">
        <v>2539</v>
      </c>
      <c r="C136" s="1292" t="s">
        <v>2538</v>
      </c>
      <c r="D136" t="s">
        <v>4157</v>
      </c>
    </row>
    <row r="137" spans="1:4" ht="15">
      <c r="A137" s="1292" t="s">
        <v>2526</v>
      </c>
      <c r="B137" s="1293" t="s">
        <v>2527</v>
      </c>
      <c r="C137" s="1292" t="s">
        <v>2526</v>
      </c>
      <c r="D137" t="s">
        <v>4151</v>
      </c>
    </row>
    <row r="138" spans="1:4" ht="15">
      <c r="A138" s="1292" t="s">
        <v>2292</v>
      </c>
      <c r="B138" s="1293" t="s">
        <v>2293</v>
      </c>
      <c r="C138" s="1292" t="s">
        <v>2292</v>
      </c>
      <c r="D138" t="s">
        <v>4034</v>
      </c>
    </row>
    <row r="139" spans="1:4" ht="15">
      <c r="A139" s="1292" t="s">
        <v>2334</v>
      </c>
      <c r="B139" s="1293" t="s">
        <v>2335</v>
      </c>
      <c r="C139" s="1292" t="s">
        <v>2334</v>
      </c>
      <c r="D139" t="s">
        <v>4055</v>
      </c>
    </row>
    <row r="140" spans="1:4" ht="15">
      <c r="A140" s="1292" t="s">
        <v>2380</v>
      </c>
      <c r="B140" s="1293" t="s">
        <v>2381</v>
      </c>
      <c r="C140" s="1292" t="s">
        <v>2380</v>
      </c>
      <c r="D140" t="s">
        <v>4078</v>
      </c>
    </row>
    <row r="141" spans="1:4" ht="15">
      <c r="A141" s="1292" t="s">
        <v>1810</v>
      </c>
      <c r="B141" s="1293" t="s">
        <v>1811</v>
      </c>
      <c r="C141" s="1292" t="s">
        <v>1810</v>
      </c>
      <c r="D141" t="s">
        <v>3793</v>
      </c>
    </row>
    <row r="142" spans="1:4" ht="15">
      <c r="A142" s="1292" t="s">
        <v>2818</v>
      </c>
      <c r="B142" s="1293" t="s">
        <v>2819</v>
      </c>
      <c r="C142" s="1292" t="s">
        <v>2818</v>
      </c>
      <c r="D142" t="s">
        <v>4297</v>
      </c>
    </row>
    <row r="143" spans="1:4" ht="15">
      <c r="A143" s="1292" t="s">
        <v>2828</v>
      </c>
      <c r="B143" s="1293" t="s">
        <v>2829</v>
      </c>
      <c r="C143" s="1292" t="s">
        <v>2828</v>
      </c>
      <c r="D143" t="s">
        <v>4302</v>
      </c>
    </row>
    <row r="144" spans="1:4" ht="15">
      <c r="A144" s="1292" t="s">
        <v>3766</v>
      </c>
      <c r="B144" s="1293" t="s">
        <v>3767</v>
      </c>
      <c r="C144" s="1292" t="s">
        <v>3766</v>
      </c>
      <c r="D144" t="s">
        <v>4771</v>
      </c>
    </row>
    <row r="145" spans="1:4" ht="15">
      <c r="A145" s="1292" t="s">
        <v>3706</v>
      </c>
      <c r="B145" s="1293" t="s">
        <v>3707</v>
      </c>
      <c r="C145" s="1292" t="s">
        <v>3706</v>
      </c>
      <c r="D145" t="s">
        <v>4741</v>
      </c>
    </row>
    <row r="146" spans="1:4" ht="15">
      <c r="A146" s="1292" t="s">
        <v>3284</v>
      </c>
      <c r="B146" s="1293" t="s">
        <v>3285</v>
      </c>
      <c r="C146" s="1292" t="s">
        <v>3284</v>
      </c>
      <c r="D146" t="s">
        <v>4530</v>
      </c>
    </row>
    <row r="147" spans="1:4" ht="15">
      <c r="A147" s="1292" t="s">
        <v>3352</v>
      </c>
      <c r="B147" s="1293" t="s">
        <v>3353</v>
      </c>
      <c r="C147" s="1292" t="s">
        <v>3352</v>
      </c>
      <c r="D147" t="s">
        <v>4564</v>
      </c>
    </row>
    <row r="148" spans="1:4" ht="15">
      <c r="A148" s="1292" t="s">
        <v>2072</v>
      </c>
      <c r="B148" s="1293" t="s">
        <v>2073</v>
      </c>
      <c r="C148" s="1292" t="s">
        <v>2072</v>
      </c>
      <c r="D148" t="s">
        <v>3924</v>
      </c>
    </row>
    <row r="149" spans="1:4" ht="15">
      <c r="A149" s="1292" t="s">
        <v>2384</v>
      </c>
      <c r="B149" s="1293" t="s">
        <v>2385</v>
      </c>
      <c r="C149" s="1292" t="s">
        <v>2384</v>
      </c>
      <c r="D149" t="s">
        <v>4080</v>
      </c>
    </row>
    <row r="150" spans="1:4" ht="15">
      <c r="A150" s="1292" t="s">
        <v>2382</v>
      </c>
      <c r="B150" s="1293" t="s">
        <v>2383</v>
      </c>
      <c r="C150" s="1292" t="s">
        <v>2382</v>
      </c>
      <c r="D150" t="s">
        <v>4079</v>
      </c>
    </row>
    <row r="151" spans="1:4" ht="15">
      <c r="A151" s="1292" t="s">
        <v>2790</v>
      </c>
      <c r="B151" s="1293" t="s">
        <v>2791</v>
      </c>
      <c r="C151" s="1292" t="s">
        <v>2790</v>
      </c>
      <c r="D151" t="s">
        <v>4283</v>
      </c>
    </row>
    <row r="152" spans="1:4" ht="15">
      <c r="A152" s="1292" t="s">
        <v>3050</v>
      </c>
      <c r="B152" s="1293" t="s">
        <v>3051</v>
      </c>
      <c r="C152" s="1292" t="s">
        <v>3050</v>
      </c>
      <c r="D152" t="s">
        <v>4413</v>
      </c>
    </row>
    <row r="153" spans="1:4" ht="15">
      <c r="A153" s="1292" t="s">
        <v>2200</v>
      </c>
      <c r="B153" s="1293" t="s">
        <v>2201</v>
      </c>
      <c r="C153" s="1292" t="s">
        <v>2200</v>
      </c>
      <c r="D153" t="s">
        <v>3988</v>
      </c>
    </row>
    <row r="154" spans="1:4" ht="15">
      <c r="A154" s="1292" t="s">
        <v>2228</v>
      </c>
      <c r="B154" s="1293" t="s">
        <v>2229</v>
      </c>
      <c r="C154" s="1292" t="s">
        <v>2228</v>
      </c>
      <c r="D154" t="s">
        <v>4002</v>
      </c>
    </row>
    <row r="155" spans="1:4" ht="15">
      <c r="A155" s="1292" t="s">
        <v>3434</v>
      </c>
      <c r="B155" s="1293" t="s">
        <v>3435</v>
      </c>
      <c r="C155" s="1292" t="s">
        <v>3434</v>
      </c>
      <c r="D155" t="s">
        <v>4605</v>
      </c>
    </row>
    <row r="156" spans="1:4" ht="15">
      <c r="A156" s="1292" t="s">
        <v>3426</v>
      </c>
      <c r="B156" s="1293" t="s">
        <v>3427</v>
      </c>
      <c r="C156" s="1292" t="s">
        <v>3426</v>
      </c>
      <c r="D156" t="s">
        <v>4601</v>
      </c>
    </row>
    <row r="157" spans="1:4" ht="15">
      <c r="A157" s="1292" t="s">
        <v>2256</v>
      </c>
      <c r="B157" s="1293" t="s">
        <v>2257</v>
      </c>
      <c r="C157" s="1292" t="s">
        <v>2256</v>
      </c>
      <c r="D157" t="s">
        <v>4016</v>
      </c>
    </row>
    <row r="158" spans="1:4" ht="15">
      <c r="A158" s="1292" t="s">
        <v>3158</v>
      </c>
      <c r="B158" s="1293" t="s">
        <v>3159</v>
      </c>
      <c r="C158" s="1292" t="s">
        <v>3158</v>
      </c>
      <c r="D158" t="s">
        <v>4467</v>
      </c>
    </row>
    <row r="159" spans="1:4" ht="15">
      <c r="A159" s="1292" t="s">
        <v>3150</v>
      </c>
      <c r="B159" s="1293" t="s">
        <v>3151</v>
      </c>
      <c r="C159" s="1292" t="s">
        <v>3150</v>
      </c>
      <c r="D159" t="s">
        <v>4463</v>
      </c>
    </row>
    <row r="160" spans="1:4" ht="15">
      <c r="A160" s="1292" t="s">
        <v>2456</v>
      </c>
      <c r="B160" s="1293" t="s">
        <v>2457</v>
      </c>
      <c r="C160" s="1292" t="s">
        <v>2456</v>
      </c>
      <c r="D160" t="s">
        <v>4116</v>
      </c>
    </row>
    <row r="161" spans="1:4" ht="15">
      <c r="A161" s="1292" t="s">
        <v>2162</v>
      </c>
      <c r="B161" s="1293" t="s">
        <v>2163</v>
      </c>
      <c r="C161" s="1292" t="s">
        <v>2162</v>
      </c>
      <c r="D161" t="s">
        <v>3969</v>
      </c>
    </row>
    <row r="162" spans="1:4" ht="15">
      <c r="A162" s="1292" t="s">
        <v>2092</v>
      </c>
      <c r="B162" s="1293" t="s">
        <v>2093</v>
      </c>
      <c r="C162" s="1292" t="s">
        <v>2092</v>
      </c>
      <c r="D162" t="s">
        <v>3934</v>
      </c>
    </row>
    <row r="163" spans="1:4" ht="15">
      <c r="A163" s="1292" t="s">
        <v>2610</v>
      </c>
      <c r="B163" s="1293" t="s">
        <v>2611</v>
      </c>
      <c r="C163" s="1292" t="s">
        <v>2610</v>
      </c>
      <c r="D163" t="s">
        <v>4193</v>
      </c>
    </row>
    <row r="164" spans="1:4" ht="15">
      <c r="A164" s="1292" t="s">
        <v>2950</v>
      </c>
      <c r="B164" s="1293" t="s">
        <v>2951</v>
      </c>
      <c r="C164" s="1292" t="s">
        <v>2950</v>
      </c>
      <c r="D164" t="s">
        <v>4363</v>
      </c>
    </row>
    <row r="165" spans="1:4" ht="15">
      <c r="A165" s="1292" t="s">
        <v>2966</v>
      </c>
      <c r="B165" s="1293" t="s">
        <v>2967</v>
      </c>
      <c r="C165" s="1292" t="s">
        <v>2966</v>
      </c>
      <c r="D165" t="s">
        <v>4371</v>
      </c>
    </row>
    <row r="166" spans="1:4" ht="15">
      <c r="A166" s="1292" t="s">
        <v>3130</v>
      </c>
      <c r="B166" s="1293" t="s">
        <v>3131</v>
      </c>
      <c r="C166" s="1292" t="s">
        <v>3130</v>
      </c>
      <c r="D166" t="s">
        <v>4453</v>
      </c>
    </row>
    <row r="167" spans="1:4" ht="15">
      <c r="A167" s="1292" t="s">
        <v>2180</v>
      </c>
      <c r="B167" s="1293" t="s">
        <v>2181</v>
      </c>
      <c r="C167" s="1292" t="s">
        <v>2180</v>
      </c>
      <c r="D167" t="s">
        <v>3978</v>
      </c>
    </row>
    <row r="168" spans="1:4" ht="15">
      <c r="A168" s="1292" t="s">
        <v>2540</v>
      </c>
      <c r="B168" s="1293" t="s">
        <v>2541</v>
      </c>
      <c r="C168" s="1292" t="s">
        <v>2540</v>
      </c>
      <c r="D168" t="s">
        <v>4158</v>
      </c>
    </row>
    <row r="169" spans="1:4" ht="15">
      <c r="A169" s="1292" t="s">
        <v>2542</v>
      </c>
      <c r="B169" s="1293" t="s">
        <v>2543</v>
      </c>
      <c r="C169" s="1292" t="s">
        <v>2542</v>
      </c>
      <c r="D169" t="s">
        <v>4159</v>
      </c>
    </row>
    <row r="170" spans="1:4" ht="15">
      <c r="A170" s="1292" t="s">
        <v>2034</v>
      </c>
      <c r="B170" s="1293" t="s">
        <v>2035</v>
      </c>
      <c r="C170" s="1292" t="s">
        <v>2034</v>
      </c>
      <c r="D170" t="s">
        <v>3905</v>
      </c>
    </row>
    <row r="171" spans="1:4" ht="15">
      <c r="A171" s="1292" t="s">
        <v>2830</v>
      </c>
      <c r="B171" s="1293" t="s">
        <v>2831</v>
      </c>
      <c r="C171" s="1292" t="s">
        <v>2830</v>
      </c>
      <c r="D171" t="s">
        <v>4303</v>
      </c>
    </row>
    <row r="172" spans="1:4" ht="15">
      <c r="A172" s="1292" t="s">
        <v>2406</v>
      </c>
      <c r="B172" s="1293" t="s">
        <v>2407</v>
      </c>
      <c r="C172" s="1292" t="s">
        <v>2406</v>
      </c>
      <c r="D172" t="s">
        <v>4091</v>
      </c>
    </row>
    <row r="173" spans="1:4" ht="15">
      <c r="A173" s="1292" t="s">
        <v>2294</v>
      </c>
      <c r="B173" s="1293" t="s">
        <v>2295</v>
      </c>
      <c r="C173" s="1292" t="s">
        <v>2294</v>
      </c>
      <c r="D173" t="s">
        <v>4035</v>
      </c>
    </row>
    <row r="174" spans="1:4" ht="15">
      <c r="A174" s="1292" t="s">
        <v>3588</v>
      </c>
      <c r="B174" s="1293" t="s">
        <v>3589</v>
      </c>
      <c r="C174" s="1292" t="s">
        <v>3588</v>
      </c>
      <c r="D174" t="s">
        <v>4682</v>
      </c>
    </row>
    <row r="175" spans="1:4" ht="15">
      <c r="A175" s="1292" t="s">
        <v>2424</v>
      </c>
      <c r="B175" s="1293" t="s">
        <v>2425</v>
      </c>
      <c r="C175" s="1292" t="s">
        <v>2424</v>
      </c>
      <c r="D175" t="s">
        <v>4100</v>
      </c>
    </row>
    <row r="176" spans="1:4" ht="15">
      <c r="A176" s="1292" t="s">
        <v>2650</v>
      </c>
      <c r="B176" s="1293" t="s">
        <v>2651</v>
      </c>
      <c r="C176" s="1292" t="s">
        <v>2650</v>
      </c>
      <c r="D176" t="s">
        <v>4213</v>
      </c>
    </row>
    <row r="177" spans="1:4" ht="15">
      <c r="A177" s="1292" t="s">
        <v>2796</v>
      </c>
      <c r="B177" s="1293" t="s">
        <v>2797</v>
      </c>
      <c r="C177" s="1292" t="s">
        <v>2796</v>
      </c>
      <c r="D177" t="s">
        <v>4286</v>
      </c>
    </row>
    <row r="178" spans="1:4" ht="15">
      <c r="A178" s="1292" t="s">
        <v>3712</v>
      </c>
      <c r="B178" s="1293" t="s">
        <v>3713</v>
      </c>
      <c r="C178" s="1292" t="s">
        <v>3712</v>
      </c>
      <c r="D178" t="s">
        <v>4744</v>
      </c>
    </row>
    <row r="179" spans="1:4" ht="15">
      <c r="A179" s="1292" t="s">
        <v>3094</v>
      </c>
      <c r="B179" s="1293" t="s">
        <v>3095</v>
      </c>
      <c r="C179" s="1292" t="s">
        <v>3094</v>
      </c>
      <c r="D179" t="s">
        <v>4435</v>
      </c>
    </row>
    <row r="180" spans="1:4" ht="15">
      <c r="A180" s="1292" t="s">
        <v>2738</v>
      </c>
      <c r="B180" s="1293" t="s">
        <v>2739</v>
      </c>
      <c r="C180" s="1292" t="s">
        <v>2738</v>
      </c>
      <c r="D180" t="s">
        <v>4257</v>
      </c>
    </row>
    <row r="181" spans="1:4" ht="15">
      <c r="A181" s="1292" t="s">
        <v>3144</v>
      </c>
      <c r="B181" s="1293" t="s">
        <v>3145</v>
      </c>
      <c r="C181" s="1292" t="s">
        <v>3144</v>
      </c>
      <c r="D181" t="s">
        <v>4460</v>
      </c>
    </row>
    <row r="182" spans="1:4" ht="15">
      <c r="A182" s="1292" t="s">
        <v>1948</v>
      </c>
      <c r="B182" s="1293" t="s">
        <v>1949</v>
      </c>
      <c r="C182" s="1292" t="s">
        <v>1948</v>
      </c>
      <c r="D182" t="s">
        <v>3862</v>
      </c>
    </row>
    <row r="183" spans="1:4" ht="15">
      <c r="A183" s="1292" t="s">
        <v>2190</v>
      </c>
      <c r="B183" s="1293" t="s">
        <v>2191</v>
      </c>
      <c r="C183" s="1292" t="s">
        <v>2190</v>
      </c>
      <c r="D183" t="s">
        <v>3983</v>
      </c>
    </row>
    <row r="184" spans="1:4" ht="15">
      <c r="A184" s="1292" t="s">
        <v>2096</v>
      </c>
      <c r="B184" s="1293" t="s">
        <v>2097</v>
      </c>
      <c r="C184" s="1292" t="s">
        <v>2096</v>
      </c>
      <c r="D184" t="s">
        <v>3936</v>
      </c>
    </row>
    <row r="185" spans="1:4" ht="15">
      <c r="A185" s="1292" t="s">
        <v>3626</v>
      </c>
      <c r="B185" s="1293" t="s">
        <v>3627</v>
      </c>
      <c r="C185" s="1292" t="s">
        <v>3626</v>
      </c>
      <c r="D185" t="s">
        <v>4701</v>
      </c>
    </row>
    <row r="186" spans="1:4" ht="15">
      <c r="A186" s="1292" t="s">
        <v>2442</v>
      </c>
      <c r="B186" s="1293" t="s">
        <v>2443</v>
      </c>
      <c r="C186" s="1292" t="s">
        <v>2442</v>
      </c>
      <c r="D186" t="s">
        <v>4109</v>
      </c>
    </row>
    <row r="187" spans="1:4" ht="15">
      <c r="A187" s="1292" t="s">
        <v>3148</v>
      </c>
      <c r="B187" s="1293" t="s">
        <v>3149</v>
      </c>
      <c r="C187" s="1292" t="s">
        <v>3148</v>
      </c>
      <c r="D187" t="s">
        <v>4462</v>
      </c>
    </row>
    <row r="188" spans="1:4" ht="15">
      <c r="A188" s="1292" t="s">
        <v>2148</v>
      </c>
      <c r="B188" s="1293" t="s">
        <v>2149</v>
      </c>
      <c r="C188" s="1292" t="s">
        <v>2148</v>
      </c>
      <c r="D188" t="s">
        <v>3962</v>
      </c>
    </row>
    <row r="189" spans="1:4" ht="15">
      <c r="A189" s="1292" t="s">
        <v>2800</v>
      </c>
      <c r="B189" s="1293" t="s">
        <v>2801</v>
      </c>
      <c r="C189" s="1292" t="s">
        <v>2800</v>
      </c>
      <c r="D189" t="s">
        <v>4288</v>
      </c>
    </row>
    <row r="190" spans="1:4" ht="15">
      <c r="A190" s="1292" t="s">
        <v>1904</v>
      </c>
      <c r="B190" s="1293" t="s">
        <v>1905</v>
      </c>
      <c r="C190" s="1292" t="s">
        <v>1904</v>
      </c>
      <c r="D190" t="s">
        <v>3840</v>
      </c>
    </row>
    <row r="191" spans="1:4" ht="15">
      <c r="A191" s="1292" t="s">
        <v>3400</v>
      </c>
      <c r="B191" s="1293" t="s">
        <v>3401</v>
      </c>
      <c r="C191" s="1292" t="s">
        <v>3400</v>
      </c>
      <c r="D191" t="s">
        <v>4588</v>
      </c>
    </row>
    <row r="192" spans="1:4" ht="15">
      <c r="A192" s="1292" t="s">
        <v>3470</v>
      </c>
      <c r="B192" s="1293" t="s">
        <v>3471</v>
      </c>
      <c r="C192" s="1292" t="s">
        <v>3470</v>
      </c>
      <c r="D192" t="s">
        <v>4623</v>
      </c>
    </row>
    <row r="193" spans="1:4" ht="15">
      <c r="A193" s="1292" t="s">
        <v>2644</v>
      </c>
      <c r="B193" s="1293" t="s">
        <v>2645</v>
      </c>
      <c r="C193" s="1292" t="s">
        <v>2644</v>
      </c>
      <c r="D193" t="s">
        <v>4210</v>
      </c>
    </row>
    <row r="194" spans="1:4" ht="15">
      <c r="A194" s="1292" t="s">
        <v>2838</v>
      </c>
      <c r="B194" s="1293" t="s">
        <v>2839</v>
      </c>
      <c r="C194" s="1292" t="s">
        <v>2838</v>
      </c>
      <c r="D194" t="s">
        <v>4307</v>
      </c>
    </row>
    <row r="195" spans="1:4" ht="15">
      <c r="A195" s="1292" t="s">
        <v>3174</v>
      </c>
      <c r="B195" s="1293" t="s">
        <v>3175</v>
      </c>
      <c r="C195" s="1292" t="s">
        <v>3174</v>
      </c>
      <c r="D195" t="s">
        <v>4475</v>
      </c>
    </row>
    <row r="196" spans="1:4" ht="15">
      <c r="A196" s="1292" t="s">
        <v>3498</v>
      </c>
      <c r="B196" s="1293" t="s">
        <v>3499</v>
      </c>
      <c r="C196" s="1292" t="s">
        <v>3498</v>
      </c>
      <c r="D196" t="s">
        <v>4637</v>
      </c>
    </row>
    <row r="197" spans="1:4" ht="15">
      <c r="A197" s="1292" t="s">
        <v>3356</v>
      </c>
      <c r="B197" s="1293" t="s">
        <v>3357</v>
      </c>
      <c r="C197" s="1292" t="s">
        <v>3356</v>
      </c>
      <c r="D197" t="s">
        <v>4566</v>
      </c>
    </row>
    <row r="198" spans="1:4" ht="15">
      <c r="A198" s="1292" t="s">
        <v>3124</v>
      </c>
      <c r="B198" s="1293" t="s">
        <v>3125</v>
      </c>
      <c r="C198" s="1292" t="s">
        <v>3124</v>
      </c>
      <c r="D198" t="s">
        <v>4450</v>
      </c>
    </row>
    <row r="199" spans="1:4" ht="15">
      <c r="A199" s="1292" t="s">
        <v>2264</v>
      </c>
      <c r="B199" s="1293" t="s">
        <v>2265</v>
      </c>
      <c r="C199" s="1292" t="s">
        <v>2264</v>
      </c>
      <c r="D199" t="s">
        <v>4020</v>
      </c>
    </row>
    <row r="200" spans="1:4" ht="15">
      <c r="A200" s="1292" t="s">
        <v>2552</v>
      </c>
      <c r="B200" s="1293" t="s">
        <v>2553</v>
      </c>
      <c r="C200" s="1292" t="s">
        <v>2552</v>
      </c>
      <c r="D200" t="s">
        <v>4164</v>
      </c>
    </row>
    <row r="201" spans="1:4" ht="15">
      <c r="A201" s="1292" t="s">
        <v>2554</v>
      </c>
      <c r="B201" s="1293" t="s">
        <v>2555</v>
      </c>
      <c r="C201" s="1292" t="s">
        <v>2554</v>
      </c>
      <c r="D201" t="s">
        <v>4165</v>
      </c>
    </row>
    <row r="202" spans="1:4" ht="15">
      <c r="A202" s="1292" t="s">
        <v>2682</v>
      </c>
      <c r="B202" s="1293" t="s">
        <v>2683</v>
      </c>
      <c r="C202" s="1292" t="s">
        <v>2682</v>
      </c>
      <c r="D202" t="s">
        <v>4229</v>
      </c>
    </row>
    <row r="203" spans="1:4" ht="15">
      <c r="A203" s="1292" t="s">
        <v>2816</v>
      </c>
      <c r="B203" s="1293" t="s">
        <v>2817</v>
      </c>
      <c r="C203" s="1292" t="s">
        <v>2816</v>
      </c>
      <c r="D203" t="s">
        <v>4296</v>
      </c>
    </row>
    <row r="204" spans="1:4" ht="15">
      <c r="A204" s="1292" t="s">
        <v>2676</v>
      </c>
      <c r="B204" s="1293" t="s">
        <v>2677</v>
      </c>
      <c r="C204" s="1292" t="s">
        <v>2676</v>
      </c>
      <c r="D204" t="s">
        <v>4226</v>
      </c>
    </row>
    <row r="205" spans="1:4" ht="15">
      <c r="A205" s="1292" t="s">
        <v>1812</v>
      </c>
      <c r="B205" s="1293" t="s">
        <v>1813</v>
      </c>
      <c r="C205" s="1292" t="s">
        <v>1812</v>
      </c>
      <c r="D205" t="s">
        <v>3794</v>
      </c>
    </row>
    <row r="206" spans="1:4" ht="15">
      <c r="A206" s="1292" t="s">
        <v>2632</v>
      </c>
      <c r="B206" s="1293" t="s">
        <v>2633</v>
      </c>
      <c r="C206" s="1292" t="s">
        <v>2632</v>
      </c>
      <c r="D206" t="s">
        <v>4204</v>
      </c>
    </row>
    <row r="207" spans="1:4" ht="15">
      <c r="A207" s="1292" t="s">
        <v>2218</v>
      </c>
      <c r="B207" s="1293" t="s">
        <v>2219</v>
      </c>
      <c r="C207" s="1292" t="s">
        <v>2218</v>
      </c>
      <c r="D207" t="s">
        <v>3997</v>
      </c>
    </row>
    <row r="208" spans="1:4" ht="15">
      <c r="A208" s="1292" t="s">
        <v>2698</v>
      </c>
      <c r="B208" s="1293" t="s">
        <v>2699</v>
      </c>
      <c r="C208" s="1292" t="s">
        <v>2698</v>
      </c>
      <c r="D208" t="s">
        <v>4237</v>
      </c>
    </row>
    <row r="209" spans="1:4" ht="15">
      <c r="A209" s="1292" t="s">
        <v>2720</v>
      </c>
      <c r="B209" s="1293" t="s">
        <v>2721</v>
      </c>
      <c r="C209" s="1292" t="s">
        <v>2720</v>
      </c>
      <c r="D209" t="s">
        <v>4248</v>
      </c>
    </row>
    <row r="210" spans="1:4" ht="15">
      <c r="A210" s="1292" t="s">
        <v>2330</v>
      </c>
      <c r="B210" s="1293" t="s">
        <v>2331</v>
      </c>
      <c r="C210" s="1292" t="s">
        <v>2330</v>
      </c>
      <c r="D210" t="s">
        <v>4053</v>
      </c>
    </row>
    <row r="211" spans="1:4" ht="15">
      <c r="A211" s="1292" t="s">
        <v>3420</v>
      </c>
      <c r="B211" s="1293" t="s">
        <v>3421</v>
      </c>
      <c r="C211" s="1292" t="s">
        <v>3420</v>
      </c>
      <c r="D211" t="s">
        <v>4598</v>
      </c>
    </row>
    <row r="212" spans="1:4" ht="15">
      <c r="A212" s="1292" t="s">
        <v>2520</v>
      </c>
      <c r="B212" s="1293" t="s">
        <v>2521</v>
      </c>
      <c r="C212" s="1292" t="s">
        <v>2520</v>
      </c>
      <c r="D212" t="s">
        <v>4148</v>
      </c>
    </row>
    <row r="213" spans="1:4" ht="15">
      <c r="A213" s="1292" t="s">
        <v>3042</v>
      </c>
      <c r="B213" s="1293" t="s">
        <v>3043</v>
      </c>
      <c r="C213" s="1292" t="s">
        <v>3042</v>
      </c>
      <c r="D213" t="s">
        <v>4409</v>
      </c>
    </row>
    <row r="214" spans="1:4" ht="15">
      <c r="A214" s="1292" t="s">
        <v>3378</v>
      </c>
      <c r="B214" s="1293" t="s">
        <v>3379</v>
      </c>
      <c r="C214" s="1292" t="s">
        <v>3378</v>
      </c>
      <c r="D214" t="s">
        <v>4577</v>
      </c>
    </row>
    <row r="215" spans="1:4" ht="15">
      <c r="A215" s="1292" t="s">
        <v>2986</v>
      </c>
      <c r="B215" s="1293" t="s">
        <v>2987</v>
      </c>
      <c r="C215" s="1292" t="s">
        <v>2986</v>
      </c>
      <c r="D215" t="s">
        <v>4381</v>
      </c>
    </row>
    <row r="216" spans="1:4" ht="15">
      <c r="A216" s="1292" t="s">
        <v>2938</v>
      </c>
      <c r="B216" s="1293" t="s">
        <v>2939</v>
      </c>
      <c r="C216" s="1292" t="s">
        <v>2938</v>
      </c>
      <c r="D216" t="s">
        <v>4357</v>
      </c>
    </row>
    <row r="217" spans="1:4" ht="15">
      <c r="A217" s="1292" t="s">
        <v>2416</v>
      </c>
      <c r="B217" s="1293" t="s">
        <v>2417</v>
      </c>
      <c r="C217" s="1292" t="s">
        <v>2416</v>
      </c>
      <c r="D217" t="s">
        <v>4096</v>
      </c>
    </row>
    <row r="218" spans="1:4" ht="15">
      <c r="A218" s="1292" t="s">
        <v>3684</v>
      </c>
      <c r="B218" s="1293" t="s">
        <v>3685</v>
      </c>
      <c r="C218" s="1292" t="s">
        <v>3684</v>
      </c>
      <c r="D218" t="s">
        <v>4730</v>
      </c>
    </row>
    <row r="219" spans="1:4" ht="15">
      <c r="A219" s="1292" t="s">
        <v>3048</v>
      </c>
      <c r="B219" s="1293" t="s">
        <v>3049</v>
      </c>
      <c r="C219" s="1292" t="s">
        <v>3048</v>
      </c>
      <c r="D219" t="s">
        <v>4412</v>
      </c>
    </row>
    <row r="220" spans="1:4" ht="15">
      <c r="A220" s="1292" t="s">
        <v>3382</v>
      </c>
      <c r="B220" s="1293" t="s">
        <v>3383</v>
      </c>
      <c r="C220" s="1292" t="s">
        <v>3382</v>
      </c>
      <c r="D220" t="s">
        <v>4579</v>
      </c>
    </row>
    <row r="221" spans="1:4" ht="15">
      <c r="A221" s="1292" t="s">
        <v>2724</v>
      </c>
      <c r="B221" s="1293" t="s">
        <v>2725</v>
      </c>
      <c r="C221" s="1292" t="s">
        <v>2724</v>
      </c>
      <c r="D221" t="s">
        <v>4250</v>
      </c>
    </row>
    <row r="222" spans="1:4" ht="15">
      <c r="A222" s="1292" t="s">
        <v>3546</v>
      </c>
      <c r="B222" s="1293" t="s">
        <v>3547</v>
      </c>
      <c r="C222" s="1292" t="s">
        <v>3546</v>
      </c>
      <c r="D222" t="s">
        <v>4661</v>
      </c>
    </row>
    <row r="223" spans="1:4" ht="15">
      <c r="A223" s="1292" t="s">
        <v>2764</v>
      </c>
      <c r="B223" s="1293" t="s">
        <v>2765</v>
      </c>
      <c r="C223" s="1292" t="s">
        <v>2764</v>
      </c>
      <c r="D223" t="s">
        <v>4270</v>
      </c>
    </row>
    <row r="224" spans="1:4" ht="15">
      <c r="A224" s="1292" t="s">
        <v>2924</v>
      </c>
      <c r="B224" s="1293" t="s">
        <v>2925</v>
      </c>
      <c r="C224" s="1292" t="s">
        <v>2924</v>
      </c>
      <c r="D224" t="s">
        <v>4350</v>
      </c>
    </row>
    <row r="225" spans="1:4" ht="15">
      <c r="A225" s="1292" t="s">
        <v>1864</v>
      </c>
      <c r="B225" s="1293" t="s">
        <v>1865</v>
      </c>
      <c r="C225" s="1292" t="s">
        <v>1864</v>
      </c>
      <c r="D225" t="s">
        <v>3820</v>
      </c>
    </row>
    <row r="226" spans="1:4" ht="15">
      <c r="A226" s="1292" t="s">
        <v>3008</v>
      </c>
      <c r="B226" s="1293" t="s">
        <v>3009</v>
      </c>
      <c r="C226" s="1292" t="s">
        <v>3008</v>
      </c>
      <c r="D226" t="s">
        <v>4392</v>
      </c>
    </row>
    <row r="227" spans="1:4" ht="15">
      <c r="A227" s="1292" t="s">
        <v>3350</v>
      </c>
      <c r="B227" s="1293" t="s">
        <v>3351</v>
      </c>
      <c r="C227" s="1292" t="s">
        <v>3350</v>
      </c>
      <c r="D227" t="s">
        <v>4563</v>
      </c>
    </row>
    <row r="228" spans="1:4" ht="15">
      <c r="A228" s="1292" t="s">
        <v>3162</v>
      </c>
      <c r="B228" s="1293" t="s">
        <v>3163</v>
      </c>
      <c r="C228" s="1292" t="s">
        <v>3162</v>
      </c>
      <c r="D228" t="s">
        <v>4469</v>
      </c>
    </row>
    <row r="229" spans="1:4" ht="15">
      <c r="A229" s="1292" t="s">
        <v>2120</v>
      </c>
      <c r="B229" s="1293" t="s">
        <v>2121</v>
      </c>
      <c r="C229" s="1292" t="s">
        <v>2120</v>
      </c>
      <c r="D229" t="s">
        <v>3948</v>
      </c>
    </row>
    <row r="230" spans="1:4" ht="15">
      <c r="A230" s="1292" t="s">
        <v>2122</v>
      </c>
      <c r="B230" s="1293" t="s">
        <v>2123</v>
      </c>
      <c r="C230" s="1292" t="s">
        <v>2122</v>
      </c>
      <c r="D230" t="s">
        <v>3949</v>
      </c>
    </row>
    <row r="231" spans="1:4" ht="15">
      <c r="A231" s="1292" t="s">
        <v>2802</v>
      </c>
      <c r="B231" s="1293" t="s">
        <v>2803</v>
      </c>
      <c r="C231" s="1292" t="s">
        <v>2802</v>
      </c>
      <c r="D231" t="s">
        <v>4289</v>
      </c>
    </row>
    <row r="232" spans="1:4" ht="15">
      <c r="A232" s="1292" t="s">
        <v>2826</v>
      </c>
      <c r="B232" s="1293" t="s">
        <v>2827</v>
      </c>
      <c r="C232" s="1292" t="s">
        <v>2826</v>
      </c>
      <c r="D232" t="s">
        <v>4301</v>
      </c>
    </row>
    <row r="233" spans="1:4" ht="15">
      <c r="A233" s="1292" t="s">
        <v>2516</v>
      </c>
      <c r="B233" s="1293" t="s">
        <v>2517</v>
      </c>
      <c r="C233" s="1292" t="s">
        <v>2516</v>
      </c>
      <c r="D233" t="s">
        <v>4146</v>
      </c>
    </row>
    <row r="234" spans="1:4" ht="15">
      <c r="A234" s="1292" t="s">
        <v>2788</v>
      </c>
      <c r="B234" s="1293" t="s">
        <v>2789</v>
      </c>
      <c r="C234" s="1292" t="s">
        <v>2788</v>
      </c>
      <c r="D234" t="s">
        <v>4282</v>
      </c>
    </row>
    <row r="235" spans="1:4" ht="15">
      <c r="A235" s="1292" t="s">
        <v>3236</v>
      </c>
      <c r="B235" s="1293" t="s">
        <v>3237</v>
      </c>
      <c r="C235" s="1292" t="s">
        <v>3236</v>
      </c>
      <c r="D235" t="s">
        <v>4506</v>
      </c>
    </row>
    <row r="236" spans="1:4" ht="15">
      <c r="A236" s="1292" t="s">
        <v>3628</v>
      </c>
      <c r="B236" s="1293" t="s">
        <v>3629</v>
      </c>
      <c r="C236" s="1292" t="s">
        <v>3628</v>
      </c>
      <c r="D236" t="s">
        <v>4702</v>
      </c>
    </row>
    <row r="237" spans="1:4" ht="15">
      <c r="A237" s="1292" t="s">
        <v>2534</v>
      </c>
      <c r="B237" s="1293" t="s">
        <v>2535</v>
      </c>
      <c r="C237" s="1292" t="s">
        <v>2534</v>
      </c>
      <c r="D237" t="s">
        <v>4155</v>
      </c>
    </row>
    <row r="238" spans="1:4" ht="15">
      <c r="A238" s="1292" t="s">
        <v>3314</v>
      </c>
      <c r="B238" s="1293" t="s">
        <v>3315</v>
      </c>
      <c r="C238" s="1292" t="s">
        <v>3314</v>
      </c>
      <c r="D238" t="s">
        <v>4545</v>
      </c>
    </row>
    <row r="239" spans="1:4" ht="15">
      <c r="A239" s="1292" t="s">
        <v>1908</v>
      </c>
      <c r="B239" s="1293" t="s">
        <v>1909</v>
      </c>
      <c r="C239" s="1292" t="s">
        <v>1908</v>
      </c>
      <c r="D239" t="s">
        <v>3842</v>
      </c>
    </row>
    <row r="240" spans="1:4" ht="15">
      <c r="A240" s="1292" t="s">
        <v>2438</v>
      </c>
      <c r="B240" s="1293" t="s">
        <v>2439</v>
      </c>
      <c r="C240" s="1292" t="s">
        <v>2438</v>
      </c>
      <c r="D240" t="s">
        <v>4107</v>
      </c>
    </row>
    <row r="241" spans="1:4" ht="15">
      <c r="A241" s="1292" t="s">
        <v>2436</v>
      </c>
      <c r="B241" s="1293" t="s">
        <v>2437</v>
      </c>
      <c r="C241" s="1292" t="s">
        <v>2436</v>
      </c>
      <c r="D241" t="s">
        <v>4106</v>
      </c>
    </row>
    <row r="242" spans="1:4" ht="15">
      <c r="A242" s="1292" t="s">
        <v>3746</v>
      </c>
      <c r="B242" s="1293" t="s">
        <v>3747</v>
      </c>
      <c r="C242" s="1292" t="s">
        <v>3746</v>
      </c>
      <c r="D242" t="s">
        <v>4761</v>
      </c>
    </row>
    <row r="243" spans="1:4" ht="15">
      <c r="A243" s="1292" t="s">
        <v>3566</v>
      </c>
      <c r="B243" s="1293" t="s">
        <v>3567</v>
      </c>
      <c r="C243" s="1292" t="s">
        <v>3566</v>
      </c>
      <c r="D243" t="s">
        <v>4671</v>
      </c>
    </row>
    <row r="244" spans="1:4" ht="15">
      <c r="A244" s="1292" t="s">
        <v>2976</v>
      </c>
      <c r="B244" s="1293" t="s">
        <v>2977</v>
      </c>
      <c r="C244" s="1292" t="s">
        <v>2976</v>
      </c>
      <c r="D244" t="s">
        <v>4376</v>
      </c>
    </row>
    <row r="245" spans="1:4" ht="15">
      <c r="A245" s="1292" t="s">
        <v>3100</v>
      </c>
      <c r="B245" s="1293" t="s">
        <v>3101</v>
      </c>
      <c r="C245" s="1292" t="s">
        <v>3100</v>
      </c>
      <c r="D245" t="s">
        <v>4438</v>
      </c>
    </row>
    <row r="246" spans="1:4" ht="15">
      <c r="A246" s="1292" t="s">
        <v>3102</v>
      </c>
      <c r="B246" s="1293" t="s">
        <v>3103</v>
      </c>
      <c r="C246" s="1292" t="s">
        <v>3102</v>
      </c>
      <c r="D246" t="s">
        <v>4439</v>
      </c>
    </row>
    <row r="247" spans="1:4" ht="15">
      <c r="A247" s="1292" t="s">
        <v>3204</v>
      </c>
      <c r="B247" s="1293" t="s">
        <v>3205</v>
      </c>
      <c r="C247" s="1292" t="s">
        <v>3204</v>
      </c>
      <c r="D247" t="s">
        <v>4490</v>
      </c>
    </row>
    <row r="248" spans="1:4" ht="15">
      <c r="A248" s="1292" t="s">
        <v>2202</v>
      </c>
      <c r="B248" s="1293" t="s">
        <v>2203</v>
      </c>
      <c r="C248" s="1292" t="s">
        <v>2202</v>
      </c>
      <c r="D248" t="s">
        <v>3989</v>
      </c>
    </row>
    <row r="249" spans="1:4" ht="15">
      <c r="A249" s="1292" t="s">
        <v>1952</v>
      </c>
      <c r="B249" s="1293" t="s">
        <v>1953</v>
      </c>
      <c r="C249" s="1292" t="s">
        <v>1952</v>
      </c>
      <c r="D249" t="s">
        <v>3864</v>
      </c>
    </row>
    <row r="250" spans="1:4" ht="15">
      <c r="A250" s="1292" t="s">
        <v>3254</v>
      </c>
      <c r="B250" s="1293" t="s">
        <v>3255</v>
      </c>
      <c r="C250" s="1292" t="s">
        <v>3254</v>
      </c>
      <c r="D250" t="s">
        <v>4515</v>
      </c>
    </row>
    <row r="251" spans="1:4" ht="15">
      <c r="A251" s="1292" t="s">
        <v>3374</v>
      </c>
      <c r="B251" s="1293" t="s">
        <v>3375</v>
      </c>
      <c r="C251" s="1292" t="s">
        <v>3374</v>
      </c>
      <c r="D251" t="s">
        <v>4575</v>
      </c>
    </row>
    <row r="252" spans="1:4" ht="15">
      <c r="A252" s="1292" t="s">
        <v>3360</v>
      </c>
      <c r="B252" s="1293" t="s">
        <v>3361</v>
      </c>
      <c r="C252" s="1292" t="s">
        <v>3360</v>
      </c>
      <c r="D252" t="s">
        <v>4568</v>
      </c>
    </row>
    <row r="253" spans="1:4" ht="15">
      <c r="A253" s="1292" t="s">
        <v>1970</v>
      </c>
      <c r="B253" s="1293" t="s">
        <v>1971</v>
      </c>
      <c r="C253" s="1292" t="s">
        <v>1970</v>
      </c>
      <c r="D253" t="s">
        <v>3873</v>
      </c>
    </row>
    <row r="254" spans="1:4" ht="15">
      <c r="A254" s="1292" t="s">
        <v>3312</v>
      </c>
      <c r="B254" s="1293" t="s">
        <v>3313</v>
      </c>
      <c r="C254" s="1292" t="s">
        <v>3312</v>
      </c>
      <c r="D254" t="s">
        <v>4544</v>
      </c>
    </row>
    <row r="255" spans="1:4" ht="15">
      <c r="A255" s="1292" t="s">
        <v>3582</v>
      </c>
      <c r="B255" s="1293" t="s">
        <v>3583</v>
      </c>
      <c r="C255" s="1292" t="s">
        <v>3582</v>
      </c>
      <c r="D255" t="s">
        <v>4679</v>
      </c>
    </row>
    <row r="256" spans="1:4" ht="15">
      <c r="A256" s="1292" t="s">
        <v>3580</v>
      </c>
      <c r="B256" s="1293" t="s">
        <v>3581</v>
      </c>
      <c r="C256" s="1292" t="s">
        <v>3580</v>
      </c>
      <c r="D256" t="s">
        <v>4678</v>
      </c>
    </row>
    <row r="257" spans="1:4" ht="15">
      <c r="A257" s="1292" t="s">
        <v>2196</v>
      </c>
      <c r="B257" s="1293" t="s">
        <v>2197</v>
      </c>
      <c r="C257" s="1292" t="s">
        <v>2196</v>
      </c>
      <c r="D257" t="s">
        <v>3986</v>
      </c>
    </row>
    <row r="258" spans="1:4" ht="15">
      <c r="A258" s="1292" t="s">
        <v>2280</v>
      </c>
      <c r="B258" s="1293" t="s">
        <v>2281</v>
      </c>
      <c r="C258" s="1292" t="s">
        <v>2280</v>
      </c>
      <c r="D258" t="s">
        <v>4028</v>
      </c>
    </row>
    <row r="259" spans="1:4" ht="15">
      <c r="A259" s="1292" t="s">
        <v>1854</v>
      </c>
      <c r="B259" s="1293" t="s">
        <v>1855</v>
      </c>
      <c r="C259" s="1292" t="s">
        <v>1854</v>
      </c>
      <c r="D259" t="s">
        <v>3815</v>
      </c>
    </row>
    <row r="260" spans="1:4" ht="15">
      <c r="A260" s="1292" t="s">
        <v>3574</v>
      </c>
      <c r="B260" s="1293" t="s">
        <v>3575</v>
      </c>
      <c r="C260" s="1292" t="s">
        <v>3574</v>
      </c>
      <c r="D260" t="s">
        <v>4675</v>
      </c>
    </row>
    <row r="261" spans="1:4" ht="15">
      <c r="A261" s="1292" t="s">
        <v>2564</v>
      </c>
      <c r="B261" s="1293" t="s">
        <v>2565</v>
      </c>
      <c r="C261" s="1292" t="s">
        <v>2564</v>
      </c>
      <c r="D261" t="s">
        <v>4170</v>
      </c>
    </row>
    <row r="262" spans="1:4" ht="15">
      <c r="A262" s="1292" t="s">
        <v>3088</v>
      </c>
      <c r="B262" s="1293" t="s">
        <v>3089</v>
      </c>
      <c r="C262" s="1292" t="s">
        <v>3088</v>
      </c>
      <c r="D262" t="s">
        <v>4432</v>
      </c>
    </row>
    <row r="263" spans="1:4" ht="15">
      <c r="A263" s="1292" t="s">
        <v>1866</v>
      </c>
      <c r="B263" s="1293" t="s">
        <v>1867</v>
      </c>
      <c r="C263" s="1292" t="s">
        <v>1866</v>
      </c>
      <c r="D263" t="s">
        <v>3821</v>
      </c>
    </row>
    <row r="264" spans="1:4" ht="15">
      <c r="A264" s="1292" t="s">
        <v>2762</v>
      </c>
      <c r="B264" s="1293" t="s">
        <v>2763</v>
      </c>
      <c r="C264" s="1292" t="s">
        <v>2762</v>
      </c>
      <c r="D264" t="s">
        <v>4269</v>
      </c>
    </row>
    <row r="265" spans="1:4" ht="15">
      <c r="A265" s="1292" t="s">
        <v>3550</v>
      </c>
      <c r="B265" s="1293" t="s">
        <v>3551</v>
      </c>
      <c r="C265" s="1292" t="s">
        <v>3550</v>
      </c>
      <c r="D265" t="s">
        <v>4663</v>
      </c>
    </row>
    <row r="266" spans="1:4" ht="15">
      <c r="A266" s="1292" t="s">
        <v>3392</v>
      </c>
      <c r="B266" s="1293" t="s">
        <v>3393</v>
      </c>
      <c r="C266" s="1292" t="s">
        <v>3392</v>
      </c>
      <c r="D266" t="s">
        <v>4584</v>
      </c>
    </row>
    <row r="267" spans="1:4" ht="15">
      <c r="A267" s="1292" t="s">
        <v>2580</v>
      </c>
      <c r="B267" s="1293" t="s">
        <v>2581</v>
      </c>
      <c r="C267" s="1292" t="s">
        <v>2580</v>
      </c>
      <c r="D267" t="s">
        <v>4178</v>
      </c>
    </row>
    <row r="268" spans="1:4" ht="15">
      <c r="A268" s="1292" t="s">
        <v>2562</v>
      </c>
      <c r="B268" s="1293" t="s">
        <v>2563</v>
      </c>
      <c r="C268" s="1292" t="s">
        <v>2562</v>
      </c>
      <c r="D268" t="s">
        <v>4169</v>
      </c>
    </row>
    <row r="269" spans="1:4" ht="15">
      <c r="A269" s="1292" t="s">
        <v>3234</v>
      </c>
      <c r="B269" s="1293" t="s">
        <v>3235</v>
      </c>
      <c r="C269" s="1292" t="s">
        <v>3234</v>
      </c>
      <c r="D269" t="s">
        <v>4505</v>
      </c>
    </row>
    <row r="270" spans="1:4" ht="15">
      <c r="A270" s="1292" t="s">
        <v>2064</v>
      </c>
      <c r="B270" s="1293" t="s">
        <v>2065</v>
      </c>
      <c r="C270" s="1292" t="s">
        <v>2064</v>
      </c>
      <c r="D270" t="s">
        <v>3920</v>
      </c>
    </row>
    <row r="271" spans="1:4" ht="15">
      <c r="A271" s="1292" t="s">
        <v>2778</v>
      </c>
      <c r="B271" s="1293" t="s">
        <v>2779</v>
      </c>
      <c r="C271" s="1292" t="s">
        <v>2778</v>
      </c>
      <c r="D271" t="s">
        <v>4277</v>
      </c>
    </row>
    <row r="272" spans="1:4" ht="15">
      <c r="A272" s="1292" t="s">
        <v>3454</v>
      </c>
      <c r="B272" s="1293" t="s">
        <v>3455</v>
      </c>
      <c r="C272" s="1292" t="s">
        <v>3454</v>
      </c>
      <c r="D272" t="s">
        <v>4615</v>
      </c>
    </row>
    <row r="273" spans="1:4" ht="15">
      <c r="A273" s="1292" t="s">
        <v>2890</v>
      </c>
      <c r="B273" s="1293" t="s">
        <v>2891</v>
      </c>
      <c r="C273" s="1292" t="s">
        <v>2890</v>
      </c>
      <c r="D273" t="s">
        <v>4333</v>
      </c>
    </row>
    <row r="274" spans="1:4" ht="15">
      <c r="A274" s="1292" t="s">
        <v>3192</v>
      </c>
      <c r="B274" s="1293" t="s">
        <v>3193</v>
      </c>
      <c r="C274" s="1292" t="s">
        <v>3192</v>
      </c>
      <c r="D274" t="s">
        <v>4484</v>
      </c>
    </row>
    <row r="275" spans="1:4" ht="15">
      <c r="A275" s="1292" t="s">
        <v>2146</v>
      </c>
      <c r="B275" s="1293" t="s">
        <v>2147</v>
      </c>
      <c r="C275" s="1292" t="s">
        <v>2146</v>
      </c>
      <c r="D275" t="s">
        <v>3961</v>
      </c>
    </row>
    <row r="276" spans="1:4" ht="15">
      <c r="A276" s="1292" t="s">
        <v>3750</v>
      </c>
      <c r="B276" s="1293" t="s">
        <v>3751</v>
      </c>
      <c r="C276" s="1292" t="s">
        <v>3750</v>
      </c>
      <c r="D276" t="s">
        <v>4763</v>
      </c>
    </row>
    <row r="277" spans="1:4" ht="15">
      <c r="A277" s="1292" t="s">
        <v>3190</v>
      </c>
      <c r="B277" s="1293" t="s">
        <v>3191</v>
      </c>
      <c r="C277" s="1292" t="s">
        <v>3190</v>
      </c>
      <c r="D277" t="s">
        <v>4483</v>
      </c>
    </row>
    <row r="278" spans="1:4" ht="15">
      <c r="A278" s="1292" t="s">
        <v>3402</v>
      </c>
      <c r="B278" s="1293" t="s">
        <v>3403</v>
      </c>
      <c r="C278" s="1292" t="s">
        <v>3402</v>
      </c>
      <c r="D278" t="s">
        <v>4589</v>
      </c>
    </row>
    <row r="279" spans="1:4" ht="15">
      <c r="A279" s="1292" t="s">
        <v>1956</v>
      </c>
      <c r="B279" s="1293" t="s">
        <v>1957</v>
      </c>
      <c r="C279" s="1292" t="s">
        <v>1956</v>
      </c>
      <c r="D279" t="s">
        <v>3866</v>
      </c>
    </row>
    <row r="280" spans="1:4" ht="15">
      <c r="A280" s="1292" t="s">
        <v>3532</v>
      </c>
      <c r="B280" s="1293" t="s">
        <v>3533</v>
      </c>
      <c r="C280" s="1292" t="s">
        <v>3532</v>
      </c>
      <c r="D280" t="s">
        <v>4654</v>
      </c>
    </row>
    <row r="281" spans="1:4" ht="15">
      <c r="A281" s="1292" t="s">
        <v>1976</v>
      </c>
      <c r="B281" s="1293" t="s">
        <v>1977</v>
      </c>
      <c r="C281" s="1292" t="s">
        <v>1976</v>
      </c>
      <c r="D281" t="s">
        <v>3876</v>
      </c>
    </row>
    <row r="282" spans="1:4" ht="15">
      <c r="A282" s="1292" t="s">
        <v>2192</v>
      </c>
      <c r="B282" s="1293" t="s">
        <v>2193</v>
      </c>
      <c r="C282" s="1292" t="s">
        <v>2192</v>
      </c>
      <c r="D282" t="s">
        <v>3984</v>
      </c>
    </row>
    <row r="283" spans="1:4" ht="15">
      <c r="A283" s="1292" t="s">
        <v>2084</v>
      </c>
      <c r="B283" s="1293" t="s">
        <v>2085</v>
      </c>
      <c r="C283" s="1292" t="s">
        <v>2084</v>
      </c>
      <c r="D283" t="s">
        <v>3930</v>
      </c>
    </row>
    <row r="284" spans="1:4" ht="15">
      <c r="A284" s="1292" t="s">
        <v>2614</v>
      </c>
      <c r="B284" s="1293" t="s">
        <v>2615</v>
      </c>
      <c r="C284" s="1292" t="s">
        <v>2614</v>
      </c>
      <c r="D284" t="s">
        <v>4195</v>
      </c>
    </row>
    <row r="285" spans="1:4" ht="15">
      <c r="A285" s="1292" t="s">
        <v>3554</v>
      </c>
      <c r="B285" s="1293" t="s">
        <v>3555</v>
      </c>
      <c r="C285" s="1292" t="s">
        <v>3554</v>
      </c>
      <c r="D285" t="s">
        <v>4665</v>
      </c>
    </row>
    <row r="286" spans="1:4" ht="15">
      <c r="A286" s="1292" t="s">
        <v>3688</v>
      </c>
      <c r="B286" s="1293" t="s">
        <v>3689</v>
      </c>
      <c r="C286" s="1292" t="s">
        <v>3688</v>
      </c>
      <c r="D286" t="s">
        <v>4732</v>
      </c>
    </row>
    <row r="287" spans="1:4" ht="15">
      <c r="A287" s="1292" t="s">
        <v>2598</v>
      </c>
      <c r="B287" s="1293" t="s">
        <v>2599</v>
      </c>
      <c r="C287" s="1292" t="s">
        <v>2598</v>
      </c>
      <c r="D287" t="s">
        <v>4187</v>
      </c>
    </row>
    <row r="288" spans="1:4" ht="15">
      <c r="A288" s="1292" t="s">
        <v>2594</v>
      </c>
      <c r="B288" s="1293" t="s">
        <v>2595</v>
      </c>
      <c r="C288" s="1292" t="s">
        <v>2594</v>
      </c>
      <c r="D288" t="s">
        <v>4185</v>
      </c>
    </row>
    <row r="289" spans="1:4" ht="15">
      <c r="A289" s="1292" t="s">
        <v>3436</v>
      </c>
      <c r="B289" s="1293" t="s">
        <v>3437</v>
      </c>
      <c r="C289" s="1292" t="s">
        <v>3436</v>
      </c>
      <c r="D289" t="s">
        <v>4606</v>
      </c>
    </row>
    <row r="290" spans="1:4" ht="15">
      <c r="A290" s="1292" t="s">
        <v>1968</v>
      </c>
      <c r="B290" s="1293" t="s">
        <v>1969</v>
      </c>
      <c r="C290" s="1292" t="s">
        <v>1968</v>
      </c>
      <c r="D290" t="s">
        <v>3872</v>
      </c>
    </row>
    <row r="291" spans="1:4" ht="15">
      <c r="A291" s="1292" t="s">
        <v>3224</v>
      </c>
      <c r="B291" s="1293" t="s">
        <v>3225</v>
      </c>
      <c r="C291" s="1292" t="s">
        <v>3224</v>
      </c>
      <c r="D291" t="s">
        <v>4500</v>
      </c>
    </row>
    <row r="292" spans="1:4" ht="15">
      <c r="A292" s="1292" t="s">
        <v>2358</v>
      </c>
      <c r="B292" s="1293" t="s">
        <v>2359</v>
      </c>
      <c r="C292" s="1292" t="s">
        <v>2358</v>
      </c>
      <c r="D292" t="s">
        <v>4067</v>
      </c>
    </row>
    <row r="293" spans="1:4" ht="15">
      <c r="A293" s="1292" t="s">
        <v>2544</v>
      </c>
      <c r="B293" s="1293" t="s">
        <v>2545</v>
      </c>
      <c r="C293" s="1292" t="s">
        <v>2544</v>
      </c>
      <c r="D293" t="s">
        <v>4160</v>
      </c>
    </row>
    <row r="294" spans="1:4" ht="15">
      <c r="A294" s="1292" t="s">
        <v>2344</v>
      </c>
      <c r="B294" s="1293" t="s">
        <v>2345</v>
      </c>
      <c r="C294" s="1292" t="s">
        <v>2344</v>
      </c>
      <c r="D294" t="s">
        <v>4060</v>
      </c>
    </row>
    <row r="295" spans="1:4" ht="15">
      <c r="A295" s="1292" t="s">
        <v>3390</v>
      </c>
      <c r="B295" s="1293" t="s">
        <v>3391</v>
      </c>
      <c r="C295" s="1292" t="s">
        <v>3390</v>
      </c>
      <c r="D295" t="s">
        <v>4583</v>
      </c>
    </row>
    <row r="296" spans="1:4" ht="15">
      <c r="A296" s="1292" t="s">
        <v>2224</v>
      </c>
      <c r="B296" s="1293" t="s">
        <v>2225</v>
      </c>
      <c r="C296" s="1292" t="s">
        <v>2224</v>
      </c>
      <c r="D296" t="s">
        <v>4000</v>
      </c>
    </row>
    <row r="297" spans="1:4" ht="15">
      <c r="A297" s="1292" t="s">
        <v>3656</v>
      </c>
      <c r="B297" s="1293" t="s">
        <v>3657</v>
      </c>
      <c r="C297" s="1292" t="s">
        <v>3656</v>
      </c>
      <c r="D297" t="s">
        <v>4716</v>
      </c>
    </row>
    <row r="298" spans="1:4" ht="15">
      <c r="A298" s="1292" t="s">
        <v>2432</v>
      </c>
      <c r="B298" s="1293" t="s">
        <v>2433</v>
      </c>
      <c r="C298" s="1292" t="s">
        <v>2432</v>
      </c>
      <c r="D298" t="s">
        <v>4104</v>
      </c>
    </row>
    <row r="299" spans="1:4" ht="15">
      <c r="A299" s="1292" t="s">
        <v>2298</v>
      </c>
      <c r="B299" s="1293" t="s">
        <v>2299</v>
      </c>
      <c r="C299" s="1292" t="s">
        <v>2298</v>
      </c>
      <c r="D299" t="s">
        <v>4037</v>
      </c>
    </row>
    <row r="300" spans="1:4" ht="15">
      <c r="A300" s="1292" t="s">
        <v>2150</v>
      </c>
      <c r="B300" s="1293" t="s">
        <v>2151</v>
      </c>
      <c r="C300" s="1292" t="s">
        <v>2150</v>
      </c>
      <c r="D300" t="s">
        <v>3963</v>
      </c>
    </row>
    <row r="301" spans="1:4" ht="15">
      <c r="A301" s="1292" t="s">
        <v>2160</v>
      </c>
      <c r="B301" s="1293" t="s">
        <v>2161</v>
      </c>
      <c r="C301" s="1292" t="s">
        <v>2160</v>
      </c>
      <c r="D301" t="s">
        <v>3968</v>
      </c>
    </row>
    <row r="302" spans="1:4" ht="15">
      <c r="A302" s="1292" t="s">
        <v>3578</v>
      </c>
      <c r="B302" s="1293" t="s">
        <v>3579</v>
      </c>
      <c r="C302" s="1292" t="s">
        <v>3578</v>
      </c>
      <c r="D302" t="s">
        <v>4677</v>
      </c>
    </row>
    <row r="303" spans="1:4" ht="15">
      <c r="A303" s="1292" t="s">
        <v>2016</v>
      </c>
      <c r="B303" s="1293" t="s">
        <v>2017</v>
      </c>
      <c r="C303" s="1292" t="s">
        <v>2016</v>
      </c>
      <c r="D303" t="s">
        <v>3896</v>
      </c>
    </row>
    <row r="304" spans="1:4" ht="15">
      <c r="A304" s="1292" t="s">
        <v>2106</v>
      </c>
      <c r="B304" s="1293" t="s">
        <v>2107</v>
      </c>
      <c r="C304" s="1292" t="s">
        <v>2106</v>
      </c>
      <c r="D304" t="s">
        <v>3941</v>
      </c>
    </row>
    <row r="305" spans="1:4" ht="15">
      <c r="A305" s="1292" t="s">
        <v>3180</v>
      </c>
      <c r="B305" s="1293" t="s">
        <v>3181</v>
      </c>
      <c r="C305" s="1292" t="s">
        <v>3180</v>
      </c>
      <c r="D305" t="s">
        <v>4478</v>
      </c>
    </row>
    <row r="306" spans="1:4" ht="15">
      <c r="A306" s="1292" t="s">
        <v>3516</v>
      </c>
      <c r="B306" s="1293" t="s">
        <v>3517</v>
      </c>
      <c r="C306" s="1292" t="s">
        <v>3516</v>
      </c>
      <c r="D306" t="s">
        <v>4646</v>
      </c>
    </row>
    <row r="307" spans="1:4" ht="15">
      <c r="A307" s="1292" t="s">
        <v>2944</v>
      </c>
      <c r="B307" s="1293" t="s">
        <v>2945</v>
      </c>
      <c r="C307" s="1292" t="s">
        <v>2944</v>
      </c>
      <c r="D307" t="s">
        <v>4360</v>
      </c>
    </row>
    <row r="308" spans="1:4" ht="15">
      <c r="A308" s="1292" t="s">
        <v>3108</v>
      </c>
      <c r="B308" s="1293" t="s">
        <v>3109</v>
      </c>
      <c r="C308" s="1292" t="s">
        <v>3108</v>
      </c>
      <c r="D308" t="s">
        <v>4442</v>
      </c>
    </row>
    <row r="309" spans="1:4" ht="15">
      <c r="A309" s="1292" t="s">
        <v>3666</v>
      </c>
      <c r="B309" s="1293" t="s">
        <v>3667</v>
      </c>
      <c r="C309" s="1292" t="s">
        <v>3666</v>
      </c>
      <c r="D309" t="s">
        <v>4721</v>
      </c>
    </row>
    <row r="310" spans="1:4" ht="15">
      <c r="A310" s="1292" t="s">
        <v>3494</v>
      </c>
      <c r="B310" s="1293" t="s">
        <v>3495</v>
      </c>
      <c r="C310" s="1292" t="s">
        <v>3494</v>
      </c>
      <c r="D310" t="s">
        <v>4635</v>
      </c>
    </row>
    <row r="311" spans="1:4" ht="15">
      <c r="A311" s="1292" t="s">
        <v>2616</v>
      </c>
      <c r="B311" s="1293" t="s">
        <v>2617</v>
      </c>
      <c r="C311" s="1292" t="s">
        <v>2616</v>
      </c>
      <c r="D311" t="s">
        <v>4196</v>
      </c>
    </row>
    <row r="312" spans="1:4" ht="15">
      <c r="A312" s="1292" t="s">
        <v>1824</v>
      </c>
      <c r="B312" s="1293" t="s">
        <v>1825</v>
      </c>
      <c r="C312" s="1292" t="s">
        <v>1824</v>
      </c>
      <c r="D312" t="s">
        <v>3800</v>
      </c>
    </row>
    <row r="313" spans="1:4" ht="15">
      <c r="A313" s="1292" t="s">
        <v>2000</v>
      </c>
      <c r="B313" s="1293" t="s">
        <v>2001</v>
      </c>
      <c r="C313" s="1292" t="s">
        <v>2000</v>
      </c>
      <c r="D313" t="s">
        <v>3888</v>
      </c>
    </row>
    <row r="314" spans="1:4" ht="15">
      <c r="A314" s="1292" t="s">
        <v>3598</v>
      </c>
      <c r="B314" s="1293" t="s">
        <v>3599</v>
      </c>
      <c r="C314" s="1292" t="s">
        <v>3598</v>
      </c>
      <c r="D314" t="s">
        <v>4687</v>
      </c>
    </row>
    <row r="315" spans="1:4" ht="15">
      <c r="A315" s="1292" t="s">
        <v>3276</v>
      </c>
      <c r="B315" s="1293" t="s">
        <v>3277</v>
      </c>
      <c r="C315" s="1292" t="s">
        <v>3276</v>
      </c>
      <c r="D315" t="s">
        <v>4526</v>
      </c>
    </row>
    <row r="316" spans="1:4" ht="15">
      <c r="A316" s="1292" t="s">
        <v>3278</v>
      </c>
      <c r="B316" s="1293" t="s">
        <v>3279</v>
      </c>
      <c r="C316" s="1292" t="s">
        <v>3278</v>
      </c>
      <c r="D316" t="s">
        <v>4527</v>
      </c>
    </row>
    <row r="317" spans="1:4" ht="15">
      <c r="A317" s="1292" t="s">
        <v>2214</v>
      </c>
      <c r="B317" s="1293" t="s">
        <v>2215</v>
      </c>
      <c r="C317" s="1292" t="s">
        <v>2214</v>
      </c>
      <c r="D317" t="s">
        <v>3995</v>
      </c>
    </row>
    <row r="318" spans="1:4" ht="15">
      <c r="A318" s="1292" t="s">
        <v>2926</v>
      </c>
      <c r="B318" s="1293" t="s">
        <v>2927</v>
      </c>
      <c r="C318" s="1292" t="s">
        <v>2926</v>
      </c>
      <c r="D318" t="s">
        <v>4351</v>
      </c>
    </row>
    <row r="319" spans="1:4" ht="15">
      <c r="A319" s="1292" t="s">
        <v>2574</v>
      </c>
      <c r="B319" s="1293" t="s">
        <v>2575</v>
      </c>
      <c r="C319" s="1292" t="s">
        <v>2574</v>
      </c>
      <c r="D319" t="s">
        <v>4175</v>
      </c>
    </row>
    <row r="320" spans="1:4" ht="15">
      <c r="A320" s="1292" t="s">
        <v>2204</v>
      </c>
      <c r="B320" s="1293" t="s">
        <v>2205</v>
      </c>
      <c r="C320" s="1292" t="s">
        <v>2204</v>
      </c>
      <c r="D320" t="s">
        <v>3990</v>
      </c>
    </row>
    <row r="321" spans="1:4" ht="15">
      <c r="A321" s="1292" t="s">
        <v>3680</v>
      </c>
      <c r="B321" s="1293" t="s">
        <v>3681</v>
      </c>
      <c r="C321" s="1292" t="s">
        <v>3680</v>
      </c>
      <c r="D321" t="s">
        <v>4728</v>
      </c>
    </row>
    <row r="322" spans="1:4" ht="15">
      <c r="A322" s="1292" t="s">
        <v>2868</v>
      </c>
      <c r="B322" s="1293" t="s">
        <v>2869</v>
      </c>
      <c r="C322" s="1292" t="s">
        <v>2868</v>
      </c>
      <c r="D322" t="s">
        <v>4322</v>
      </c>
    </row>
    <row r="323" spans="1:4" ht="15">
      <c r="A323" s="1292" t="s">
        <v>2566</v>
      </c>
      <c r="B323" s="1293" t="s">
        <v>2567</v>
      </c>
      <c r="C323" s="1292" t="s">
        <v>2566</v>
      </c>
      <c r="D323" t="s">
        <v>4171</v>
      </c>
    </row>
    <row r="324" spans="1:4" ht="15">
      <c r="A324" s="1292" t="s">
        <v>2742</v>
      </c>
      <c r="B324" s="1293" t="s">
        <v>2743</v>
      </c>
      <c r="C324" s="1292" t="s">
        <v>2742</v>
      </c>
      <c r="D324" t="s">
        <v>4259</v>
      </c>
    </row>
    <row r="325" spans="1:4" ht="15">
      <c r="A325" s="1292" t="s">
        <v>3482</v>
      </c>
      <c r="B325" s="1293" t="s">
        <v>3483</v>
      </c>
      <c r="C325" s="1292" t="s">
        <v>3482</v>
      </c>
      <c r="D325" t="s">
        <v>4629</v>
      </c>
    </row>
    <row r="326" spans="1:4" ht="15">
      <c r="A326" s="1292" t="s">
        <v>2654</v>
      </c>
      <c r="B326" s="1293" t="s">
        <v>2655</v>
      </c>
      <c r="C326" s="1292" t="s">
        <v>2654</v>
      </c>
      <c r="D326" t="s">
        <v>4215</v>
      </c>
    </row>
    <row r="327" spans="1:4" ht="15">
      <c r="A327" s="1292" t="s">
        <v>2896</v>
      </c>
      <c r="B327" s="1293" t="s">
        <v>2897</v>
      </c>
      <c r="C327" s="1292" t="s">
        <v>2896</v>
      </c>
      <c r="D327" t="s">
        <v>4336</v>
      </c>
    </row>
    <row r="328" spans="1:4" ht="15">
      <c r="A328" s="1292" t="s">
        <v>2588</v>
      </c>
      <c r="B328" s="1293" t="s">
        <v>2589</v>
      </c>
      <c r="C328" s="1292" t="s">
        <v>2588</v>
      </c>
      <c r="D328" t="s">
        <v>4182</v>
      </c>
    </row>
    <row r="329" spans="1:4" ht="15">
      <c r="A329" s="1292" t="s">
        <v>2100</v>
      </c>
      <c r="B329" s="1293" t="s">
        <v>2101</v>
      </c>
      <c r="C329" s="1292" t="s">
        <v>2100</v>
      </c>
      <c r="D329" t="s">
        <v>3938</v>
      </c>
    </row>
    <row r="330" spans="1:4" ht="15">
      <c r="A330" s="1292" t="s">
        <v>2750</v>
      </c>
      <c r="B330" s="1293" t="s">
        <v>2751</v>
      </c>
      <c r="C330" s="1292" t="s">
        <v>2750</v>
      </c>
      <c r="D330" t="s">
        <v>4263</v>
      </c>
    </row>
    <row r="331" spans="1:4" ht="15">
      <c r="A331" s="1292" t="s">
        <v>2824</v>
      </c>
      <c r="B331" s="1293" t="s">
        <v>2825</v>
      </c>
      <c r="C331" s="1292" t="s">
        <v>2824</v>
      </c>
      <c r="D331" t="s">
        <v>4300</v>
      </c>
    </row>
    <row r="332" spans="1:4" ht="15">
      <c r="A332" s="1292" t="s">
        <v>2408</v>
      </c>
      <c r="B332" s="1293" t="s">
        <v>2409</v>
      </c>
      <c r="C332" s="1292" t="s">
        <v>2408</v>
      </c>
      <c r="D332" t="s">
        <v>4092</v>
      </c>
    </row>
    <row r="333" spans="1:4" ht="15">
      <c r="A333" s="1292" t="s">
        <v>3408</v>
      </c>
      <c r="B333" s="1293" t="s">
        <v>3409</v>
      </c>
      <c r="C333" s="1292" t="s">
        <v>3408</v>
      </c>
      <c r="D333" t="s">
        <v>4592</v>
      </c>
    </row>
    <row r="334" spans="1:4" ht="15">
      <c r="A334" s="1292" t="s">
        <v>3398</v>
      </c>
      <c r="B334" s="1293" t="s">
        <v>3399</v>
      </c>
      <c r="C334" s="1292" t="s">
        <v>3398</v>
      </c>
      <c r="D334" t="s">
        <v>4587</v>
      </c>
    </row>
    <row r="335" spans="1:4" ht="15">
      <c r="A335" s="1292" t="s">
        <v>2328</v>
      </c>
      <c r="B335" s="1293" t="s">
        <v>2329</v>
      </c>
      <c r="C335" s="1292" t="s">
        <v>2328</v>
      </c>
      <c r="D335" t="s">
        <v>4052</v>
      </c>
    </row>
    <row r="336" spans="1:4" ht="15">
      <c r="A336" s="1292" t="s">
        <v>2768</v>
      </c>
      <c r="B336" s="1293" t="s">
        <v>2769</v>
      </c>
      <c r="C336" s="1292" t="s">
        <v>2768</v>
      </c>
      <c r="D336" t="s">
        <v>4272</v>
      </c>
    </row>
    <row r="337" spans="1:4" ht="15">
      <c r="A337" s="1292" t="s">
        <v>2252</v>
      </c>
      <c r="B337" s="1293" t="s">
        <v>2253</v>
      </c>
      <c r="C337" s="1292" t="s">
        <v>2252</v>
      </c>
      <c r="D337" t="s">
        <v>4014</v>
      </c>
    </row>
    <row r="338" spans="1:4" ht="15">
      <c r="A338" s="1292" t="s">
        <v>2244</v>
      </c>
      <c r="B338" s="1293" t="s">
        <v>2245</v>
      </c>
      <c r="C338" s="1292" t="s">
        <v>2244</v>
      </c>
      <c r="D338" t="s">
        <v>4010</v>
      </c>
    </row>
    <row r="339" spans="1:4" ht="15">
      <c r="A339" s="1292" t="s">
        <v>3072</v>
      </c>
      <c r="B339" s="1293" t="s">
        <v>3073</v>
      </c>
      <c r="C339" s="1292" t="s">
        <v>3072</v>
      </c>
      <c r="D339" t="s">
        <v>4424</v>
      </c>
    </row>
    <row r="340" spans="1:4" ht="15">
      <c r="A340" s="1292" t="s">
        <v>2506</v>
      </c>
      <c r="B340" s="1293" t="s">
        <v>2507</v>
      </c>
      <c r="C340" s="1292" t="s">
        <v>2506</v>
      </c>
      <c r="D340" t="s">
        <v>4141</v>
      </c>
    </row>
    <row r="341" spans="1:4" ht="15">
      <c r="A341" s="1292" t="s">
        <v>2532</v>
      </c>
      <c r="B341" s="1293" t="s">
        <v>2533</v>
      </c>
      <c r="C341" s="1292" t="s">
        <v>2532</v>
      </c>
      <c r="D341" t="s">
        <v>4154</v>
      </c>
    </row>
    <row r="342" spans="1:4" ht="15">
      <c r="A342" s="1292" t="s">
        <v>1934</v>
      </c>
      <c r="B342" s="1293" t="s">
        <v>1935</v>
      </c>
      <c r="C342" s="1292" t="s">
        <v>1934</v>
      </c>
      <c r="D342" t="s">
        <v>3855</v>
      </c>
    </row>
    <row r="343" spans="1:4" ht="15">
      <c r="A343" s="1292" t="s">
        <v>1932</v>
      </c>
      <c r="B343" s="1293" t="s">
        <v>1933</v>
      </c>
      <c r="C343" s="1292" t="s">
        <v>1932</v>
      </c>
      <c r="D343" t="s">
        <v>3854</v>
      </c>
    </row>
    <row r="344" spans="1:4" ht="15">
      <c r="A344" s="1292" t="s">
        <v>1958</v>
      </c>
      <c r="B344" s="1293" t="s">
        <v>1959</v>
      </c>
      <c r="C344" s="1292" t="s">
        <v>1958</v>
      </c>
      <c r="D344" t="s">
        <v>3867</v>
      </c>
    </row>
    <row r="345" spans="1:4" ht="15">
      <c r="A345" s="1292" t="s">
        <v>2624</v>
      </c>
      <c r="B345" s="1293" t="s">
        <v>2625</v>
      </c>
      <c r="C345" s="1292" t="s">
        <v>2624</v>
      </c>
      <c r="D345" t="s">
        <v>4200</v>
      </c>
    </row>
    <row r="346" spans="1:4" ht="15">
      <c r="A346" s="1292" t="s">
        <v>2522</v>
      </c>
      <c r="B346" s="1293" t="s">
        <v>2523</v>
      </c>
      <c r="C346" s="1292" t="s">
        <v>2522</v>
      </c>
      <c r="D346" t="s">
        <v>4149</v>
      </c>
    </row>
    <row r="347" spans="1:4" ht="15">
      <c r="A347" s="1292" t="s">
        <v>2348</v>
      </c>
      <c r="B347" s="1293" t="s">
        <v>2349</v>
      </c>
      <c r="C347" s="1292" t="s">
        <v>2348</v>
      </c>
      <c r="D347" t="s">
        <v>4062</v>
      </c>
    </row>
    <row r="348" spans="1:4" ht="15">
      <c r="A348" s="1292" t="s">
        <v>2988</v>
      </c>
      <c r="B348" s="1293" t="s">
        <v>2989</v>
      </c>
      <c r="C348" s="1292" t="s">
        <v>2988</v>
      </c>
      <c r="D348" t="s">
        <v>4382</v>
      </c>
    </row>
    <row r="349" spans="1:4" ht="15">
      <c r="A349" s="1292" t="s">
        <v>3092</v>
      </c>
      <c r="B349" s="1293" t="s">
        <v>3093</v>
      </c>
      <c r="C349" s="1292" t="s">
        <v>3092</v>
      </c>
      <c r="D349" t="s">
        <v>4434</v>
      </c>
    </row>
    <row r="350" spans="1:4" ht="15">
      <c r="A350" s="1292" t="s">
        <v>3288</v>
      </c>
      <c r="B350" s="1293" t="s">
        <v>3289</v>
      </c>
      <c r="C350" s="1292" t="s">
        <v>3288</v>
      </c>
      <c r="D350" t="s">
        <v>4532</v>
      </c>
    </row>
    <row r="351" spans="1:4" ht="15">
      <c r="A351" s="1292" t="s">
        <v>2958</v>
      </c>
      <c r="B351" s="1293" t="s">
        <v>2959</v>
      </c>
      <c r="C351" s="1292" t="s">
        <v>2958</v>
      </c>
      <c r="D351" t="s">
        <v>4367</v>
      </c>
    </row>
    <row r="352" spans="1:4" ht="15">
      <c r="A352" s="1292" t="s">
        <v>2846</v>
      </c>
      <c r="B352" s="1293" t="s">
        <v>2847</v>
      </c>
      <c r="C352" s="1292" t="s">
        <v>2846</v>
      </c>
      <c r="D352" t="s">
        <v>4311</v>
      </c>
    </row>
    <row r="353" spans="1:4" ht="15">
      <c r="A353" s="1292" t="s">
        <v>2894</v>
      </c>
      <c r="B353" s="1293" t="s">
        <v>2895</v>
      </c>
      <c r="C353" s="1292" t="s">
        <v>2894</v>
      </c>
      <c r="D353" t="s">
        <v>4335</v>
      </c>
    </row>
    <row r="354" spans="1:4" ht="15">
      <c r="A354" s="1292" t="s">
        <v>2902</v>
      </c>
      <c r="B354" s="1293" t="s">
        <v>2903</v>
      </c>
      <c r="C354" s="1292" t="s">
        <v>2902</v>
      </c>
      <c r="D354" t="s">
        <v>4339</v>
      </c>
    </row>
    <row r="355" spans="1:4" ht="15">
      <c r="A355" s="1292" t="s">
        <v>2964</v>
      </c>
      <c r="B355" s="1293" t="s">
        <v>2965</v>
      </c>
      <c r="C355" s="1292" t="s">
        <v>2964</v>
      </c>
      <c r="D355" t="s">
        <v>4370</v>
      </c>
    </row>
    <row r="356" spans="1:4" ht="15">
      <c r="A356" s="1292" t="s">
        <v>2600</v>
      </c>
      <c r="B356" s="1293" t="s">
        <v>2601</v>
      </c>
      <c r="C356" s="1292" t="s">
        <v>2600</v>
      </c>
      <c r="D356" t="s">
        <v>4188</v>
      </c>
    </row>
    <row r="357" spans="1:4" ht="15">
      <c r="A357" s="1292" t="s">
        <v>3060</v>
      </c>
      <c r="B357" s="1293" t="s">
        <v>3061</v>
      </c>
      <c r="C357" s="1292" t="s">
        <v>3060</v>
      </c>
      <c r="D357" t="s">
        <v>4418</v>
      </c>
    </row>
    <row r="358" spans="1:4" ht="15">
      <c r="A358" s="1292" t="s">
        <v>3320</v>
      </c>
      <c r="B358" s="1293" t="s">
        <v>3321</v>
      </c>
      <c r="C358" s="1292" t="s">
        <v>3320</v>
      </c>
      <c r="D358" t="s">
        <v>4548</v>
      </c>
    </row>
    <row r="359" spans="1:4" ht="15">
      <c r="A359" s="1292" t="s">
        <v>1836</v>
      </c>
      <c r="B359" s="1293" t="s">
        <v>1837</v>
      </c>
      <c r="C359" s="1292" t="s">
        <v>1836</v>
      </c>
      <c r="D359" t="s">
        <v>3806</v>
      </c>
    </row>
    <row r="360" spans="1:4" ht="15">
      <c r="A360" s="1292" t="s">
        <v>3644</v>
      </c>
      <c r="B360" s="1293" t="s">
        <v>3645</v>
      </c>
      <c r="C360" s="1292" t="s">
        <v>3644</v>
      </c>
      <c r="D360" t="s">
        <v>4710</v>
      </c>
    </row>
    <row r="361" spans="1:4" ht="15">
      <c r="A361" s="1292" t="s">
        <v>3642</v>
      </c>
      <c r="B361" s="1293" t="s">
        <v>3643</v>
      </c>
      <c r="C361" s="1292" t="s">
        <v>3642</v>
      </c>
      <c r="D361" t="s">
        <v>4709</v>
      </c>
    </row>
    <row r="362" spans="1:4" ht="15">
      <c r="A362" s="1292" t="s">
        <v>2906</v>
      </c>
      <c r="B362" s="1293" t="s">
        <v>2907</v>
      </c>
      <c r="C362" s="1292" t="s">
        <v>2906</v>
      </c>
      <c r="D362" t="s">
        <v>4341</v>
      </c>
    </row>
    <row r="363" spans="1:4" ht="15">
      <c r="A363" s="1292" t="s">
        <v>2734</v>
      </c>
      <c r="B363" s="1293" t="s">
        <v>2735</v>
      </c>
      <c r="C363" s="1292" t="s">
        <v>2734</v>
      </c>
      <c r="D363" t="s">
        <v>4255</v>
      </c>
    </row>
    <row r="364" spans="1:4" ht="15">
      <c r="A364" s="1292" t="s">
        <v>2700</v>
      </c>
      <c r="B364" s="1293" t="s">
        <v>2701</v>
      </c>
      <c r="C364" s="1292" t="s">
        <v>2700</v>
      </c>
      <c r="D364" t="s">
        <v>4238</v>
      </c>
    </row>
    <row r="365" spans="1:4" ht="15">
      <c r="A365" s="1292" t="s">
        <v>2568</v>
      </c>
      <c r="B365" s="1293" t="s">
        <v>2569</v>
      </c>
      <c r="C365" s="1292" t="s">
        <v>2568</v>
      </c>
      <c r="D365" t="s">
        <v>4172</v>
      </c>
    </row>
    <row r="366" spans="1:4" ht="15">
      <c r="A366" s="1292" t="s">
        <v>3246</v>
      </c>
      <c r="B366" s="1293" t="s">
        <v>3247</v>
      </c>
      <c r="C366" s="1292" t="s">
        <v>3246</v>
      </c>
      <c r="D366" t="s">
        <v>4511</v>
      </c>
    </row>
    <row r="367" spans="1:4" ht="15">
      <c r="A367" s="1292" t="s">
        <v>2570</v>
      </c>
      <c r="B367" s="1293" t="s">
        <v>2571</v>
      </c>
      <c r="C367" s="1292" t="s">
        <v>2570</v>
      </c>
      <c r="D367" t="s">
        <v>4173</v>
      </c>
    </row>
    <row r="368" spans="1:4" ht="15">
      <c r="A368" s="1292" t="s">
        <v>1890</v>
      </c>
      <c r="B368" s="1293" t="s">
        <v>1891</v>
      </c>
      <c r="C368" s="1292" t="s">
        <v>1890</v>
      </c>
      <c r="D368" t="s">
        <v>3833</v>
      </c>
    </row>
    <row r="369" spans="1:4" ht="15">
      <c r="A369" s="1292" t="s">
        <v>3304</v>
      </c>
      <c r="B369" s="1293" t="s">
        <v>3305</v>
      </c>
      <c r="C369" s="1292" t="s">
        <v>3304</v>
      </c>
      <c r="D369" t="s">
        <v>4540</v>
      </c>
    </row>
    <row r="370" spans="1:4" ht="15">
      <c r="A370" s="1292" t="s">
        <v>2578</v>
      </c>
      <c r="B370" s="1293" t="s">
        <v>2579</v>
      </c>
      <c r="C370" s="1292" t="s">
        <v>2578</v>
      </c>
      <c r="D370" t="s">
        <v>4177</v>
      </c>
    </row>
    <row r="371" spans="1:4" ht="15">
      <c r="A371" s="1292" t="s">
        <v>3120</v>
      </c>
      <c r="B371" s="1293" t="s">
        <v>3121</v>
      </c>
      <c r="C371" s="1292" t="s">
        <v>3120</v>
      </c>
      <c r="D371" t="s">
        <v>4448</v>
      </c>
    </row>
    <row r="372" spans="1:4" ht="15">
      <c r="A372" s="1292" t="s">
        <v>2450</v>
      </c>
      <c r="B372" s="1293" t="s">
        <v>2451</v>
      </c>
      <c r="C372" s="1292" t="s">
        <v>2450</v>
      </c>
      <c r="D372" t="s">
        <v>4113</v>
      </c>
    </row>
    <row r="373" spans="1:4" ht="15">
      <c r="A373" s="1292" t="s">
        <v>3126</v>
      </c>
      <c r="B373" s="1293" t="s">
        <v>3127</v>
      </c>
      <c r="C373" s="1292" t="s">
        <v>3126</v>
      </c>
      <c r="D373" t="s">
        <v>4451</v>
      </c>
    </row>
    <row r="374" spans="1:4" ht="15">
      <c r="A374" s="1292" t="s">
        <v>2128</v>
      </c>
      <c r="B374" s="1293" t="s">
        <v>2129</v>
      </c>
      <c r="C374" s="1292" t="s">
        <v>2128</v>
      </c>
      <c r="D374" t="s">
        <v>3952</v>
      </c>
    </row>
    <row r="375" spans="1:4" ht="15">
      <c r="A375" s="1292" t="s">
        <v>3344</v>
      </c>
      <c r="B375" s="1293" t="s">
        <v>3345</v>
      </c>
      <c r="C375" s="1292" t="s">
        <v>3344</v>
      </c>
      <c r="D375" t="s">
        <v>4560</v>
      </c>
    </row>
    <row r="376" spans="1:4" ht="15">
      <c r="A376" s="1292" t="s">
        <v>2920</v>
      </c>
      <c r="B376" s="1293" t="s">
        <v>2921</v>
      </c>
      <c r="C376" s="1292" t="s">
        <v>2920</v>
      </c>
      <c r="D376" t="s">
        <v>4348</v>
      </c>
    </row>
    <row r="377" spans="1:4" ht="15">
      <c r="A377" s="1292" t="s">
        <v>2130</v>
      </c>
      <c r="B377" s="1293" t="s">
        <v>2131</v>
      </c>
      <c r="C377" s="1292" t="s">
        <v>2130</v>
      </c>
      <c r="D377" t="s">
        <v>3953</v>
      </c>
    </row>
    <row r="378" spans="1:4" ht="15">
      <c r="A378" s="1292" t="s">
        <v>3702</v>
      </c>
      <c r="B378" s="1293" t="s">
        <v>3703</v>
      </c>
      <c r="C378" s="1292" t="s">
        <v>3702</v>
      </c>
      <c r="D378" t="s">
        <v>4739</v>
      </c>
    </row>
    <row r="379" spans="1:4" ht="15">
      <c r="A379" s="1292" t="s">
        <v>3024</v>
      </c>
      <c r="B379" s="1293" t="s">
        <v>3025</v>
      </c>
      <c r="C379" s="1292" t="s">
        <v>3024</v>
      </c>
      <c r="D379" t="s">
        <v>4400</v>
      </c>
    </row>
    <row r="380" spans="1:4" ht="15">
      <c r="A380" s="1292" t="s">
        <v>3652</v>
      </c>
      <c r="B380" s="1293" t="s">
        <v>3653</v>
      </c>
      <c r="C380" s="1292" t="s">
        <v>3652</v>
      </c>
      <c r="D380" t="s">
        <v>4714</v>
      </c>
    </row>
    <row r="381" spans="1:4" ht="15">
      <c r="A381" s="1292" t="s">
        <v>2232</v>
      </c>
      <c r="B381" s="1293" t="s">
        <v>2233</v>
      </c>
      <c r="C381" s="1292" t="s">
        <v>2232</v>
      </c>
      <c r="D381" t="s">
        <v>4004</v>
      </c>
    </row>
    <row r="382" spans="1:4" ht="15">
      <c r="A382" s="1292" t="s">
        <v>2646</v>
      </c>
      <c r="B382" s="1293" t="s">
        <v>2647</v>
      </c>
      <c r="C382" s="1292" t="s">
        <v>2646</v>
      </c>
      <c r="D382" t="s">
        <v>4211</v>
      </c>
    </row>
    <row r="383" spans="1:4" ht="15">
      <c r="A383" s="1292" t="s">
        <v>2842</v>
      </c>
      <c r="B383" s="1293" t="s">
        <v>2843</v>
      </c>
      <c r="C383" s="1292" t="s">
        <v>2842</v>
      </c>
      <c r="D383" t="s">
        <v>4309</v>
      </c>
    </row>
    <row r="384" spans="1:4" ht="15">
      <c r="A384" s="1292" t="s">
        <v>2468</v>
      </c>
      <c r="B384" s="1293" t="s">
        <v>2469</v>
      </c>
      <c r="C384" s="1292" t="s">
        <v>2468</v>
      </c>
      <c r="D384" t="s">
        <v>4122</v>
      </c>
    </row>
    <row r="385" spans="1:4" ht="15">
      <c r="A385" s="1292" t="s">
        <v>2412</v>
      </c>
      <c r="B385" s="1293" t="s">
        <v>2413</v>
      </c>
      <c r="C385" s="1292" t="s">
        <v>2412</v>
      </c>
      <c r="D385" t="s">
        <v>4094</v>
      </c>
    </row>
    <row r="386" spans="1:4" ht="15">
      <c r="A386" s="1292" t="s">
        <v>3294</v>
      </c>
      <c r="B386" s="1293" t="s">
        <v>3295</v>
      </c>
      <c r="C386" s="1292" t="s">
        <v>3294</v>
      </c>
      <c r="D386" t="s">
        <v>4535</v>
      </c>
    </row>
    <row r="387" spans="1:4" ht="15">
      <c r="A387" s="1292" t="s">
        <v>3086</v>
      </c>
      <c r="B387" s="1293" t="s">
        <v>3087</v>
      </c>
      <c r="C387" s="1292" t="s">
        <v>3086</v>
      </c>
      <c r="D387" t="s">
        <v>4431</v>
      </c>
    </row>
    <row r="388" spans="1:4" ht="15">
      <c r="A388" s="1292" t="s">
        <v>1880</v>
      </c>
      <c r="B388" s="1293" t="s">
        <v>1881</v>
      </c>
      <c r="C388" s="1292" t="s">
        <v>1880</v>
      </c>
      <c r="D388" t="s">
        <v>3828</v>
      </c>
    </row>
    <row r="389" spans="1:4" ht="15">
      <c r="A389" s="1292" t="s">
        <v>2022</v>
      </c>
      <c r="B389" s="1293" t="s">
        <v>2023</v>
      </c>
      <c r="C389" s="1292" t="s">
        <v>2022</v>
      </c>
      <c r="D389" t="s">
        <v>3899</v>
      </c>
    </row>
    <row r="390" spans="1:4" ht="15">
      <c r="A390" s="1292" t="s">
        <v>2418</v>
      </c>
      <c r="B390" s="1293" t="s">
        <v>2419</v>
      </c>
      <c r="C390" s="1292" t="s">
        <v>2418</v>
      </c>
      <c r="D390" t="s">
        <v>4097</v>
      </c>
    </row>
    <row r="391" spans="1:4" ht="15">
      <c r="A391" s="1292" t="s">
        <v>2550</v>
      </c>
      <c r="B391" s="1293" t="s">
        <v>2551</v>
      </c>
      <c r="C391" s="1292" t="s">
        <v>2550</v>
      </c>
      <c r="D391" t="s">
        <v>4163</v>
      </c>
    </row>
    <row r="392" spans="1:4" ht="15">
      <c r="A392" s="1292" t="s">
        <v>2530</v>
      </c>
      <c r="B392" s="1293" t="s">
        <v>2531</v>
      </c>
      <c r="C392" s="1292" t="s">
        <v>2530</v>
      </c>
      <c r="D392" t="s">
        <v>4153</v>
      </c>
    </row>
    <row r="393" spans="1:4" ht="15">
      <c r="A393" s="1292" t="s">
        <v>3244</v>
      </c>
      <c r="B393" s="1293" t="s">
        <v>3245</v>
      </c>
      <c r="C393" s="1292" t="s">
        <v>3244</v>
      </c>
      <c r="D393" t="s">
        <v>4510</v>
      </c>
    </row>
    <row r="394" spans="1:4" ht="15">
      <c r="A394" s="1292" t="s">
        <v>3488</v>
      </c>
      <c r="B394" s="1293" t="s">
        <v>3489</v>
      </c>
      <c r="C394" s="1292" t="s">
        <v>3488</v>
      </c>
      <c r="D394" t="s">
        <v>4632</v>
      </c>
    </row>
    <row r="395" spans="1:4" ht="15">
      <c r="A395" s="1292" t="s">
        <v>2194</v>
      </c>
      <c r="B395" s="1293" t="s">
        <v>2195</v>
      </c>
      <c r="C395" s="1292" t="s">
        <v>2194</v>
      </c>
      <c r="D395" t="s">
        <v>3985</v>
      </c>
    </row>
    <row r="396" spans="1:4" ht="15">
      <c r="A396" s="1292" t="s">
        <v>2132</v>
      </c>
      <c r="B396" s="1293" t="s">
        <v>2133</v>
      </c>
      <c r="C396" s="1292" t="s">
        <v>2132</v>
      </c>
      <c r="D396" t="s">
        <v>3954</v>
      </c>
    </row>
    <row r="397" spans="1:4" ht="15">
      <c r="A397" s="1292" t="s">
        <v>1902</v>
      </c>
      <c r="B397" s="1293" t="s">
        <v>1903</v>
      </c>
      <c r="C397" s="1292" t="s">
        <v>1902</v>
      </c>
      <c r="D397" t="s">
        <v>3839</v>
      </c>
    </row>
    <row r="398" spans="1:4" ht="15">
      <c r="A398" s="1292" t="s">
        <v>3414</v>
      </c>
      <c r="B398" s="1293" t="s">
        <v>3415</v>
      </c>
      <c r="C398" s="1292" t="s">
        <v>3414</v>
      </c>
      <c r="D398" t="s">
        <v>4595</v>
      </c>
    </row>
    <row r="399" spans="1:4" ht="15">
      <c r="A399" s="1292" t="s">
        <v>2142</v>
      </c>
      <c r="B399" s="1293" t="s">
        <v>2143</v>
      </c>
      <c r="C399" s="1292" t="s">
        <v>2142</v>
      </c>
      <c r="D399" t="s">
        <v>3959</v>
      </c>
    </row>
    <row r="400" spans="1:4" ht="15">
      <c r="A400" s="1292" t="s">
        <v>3788</v>
      </c>
      <c r="B400" s="1293" t="s">
        <v>3789</v>
      </c>
      <c r="C400" s="1292" t="s">
        <v>3788</v>
      </c>
      <c r="D400" t="s">
        <v>4782</v>
      </c>
    </row>
    <row r="401" spans="1:4" ht="15">
      <c r="A401" s="1292" t="s">
        <v>3136</v>
      </c>
      <c r="B401" s="1293" t="s">
        <v>3137</v>
      </c>
      <c r="C401" s="1292" t="s">
        <v>3136</v>
      </c>
      <c r="D401" t="s">
        <v>4456</v>
      </c>
    </row>
    <row r="402" spans="1:4" ht="15">
      <c r="A402" s="1292" t="s">
        <v>2300</v>
      </c>
      <c r="B402" s="1293" t="s">
        <v>2301</v>
      </c>
      <c r="C402" s="1292" t="s">
        <v>2300</v>
      </c>
      <c r="D402" t="s">
        <v>4038</v>
      </c>
    </row>
    <row r="403" spans="1:4" ht="15">
      <c r="A403" s="1292" t="s">
        <v>3602</v>
      </c>
      <c r="B403" s="1293" t="s">
        <v>3603</v>
      </c>
      <c r="C403" s="1292" t="s">
        <v>3602</v>
      </c>
      <c r="D403" t="s">
        <v>4689</v>
      </c>
    </row>
    <row r="404" spans="1:4" ht="15">
      <c r="A404" s="1292" t="s">
        <v>3232</v>
      </c>
      <c r="B404" s="1293" t="s">
        <v>3233</v>
      </c>
      <c r="C404" s="1292" t="s">
        <v>3232</v>
      </c>
      <c r="D404" t="s">
        <v>4504</v>
      </c>
    </row>
    <row r="405" spans="1:4" ht="15">
      <c r="A405" s="1292" t="s">
        <v>3242</v>
      </c>
      <c r="B405" s="1293" t="s">
        <v>3243</v>
      </c>
      <c r="C405" s="1292" t="s">
        <v>3242</v>
      </c>
      <c r="D405" t="s">
        <v>4509</v>
      </c>
    </row>
    <row r="406" spans="1:4" ht="15">
      <c r="A406" s="1292" t="s">
        <v>3346</v>
      </c>
      <c r="B406" s="1293" t="s">
        <v>3347</v>
      </c>
      <c r="C406" s="1292" t="s">
        <v>3346</v>
      </c>
      <c r="D406" t="s">
        <v>4561</v>
      </c>
    </row>
    <row r="407" spans="1:4" ht="15">
      <c r="A407" s="1292" t="s">
        <v>2690</v>
      </c>
      <c r="B407" s="1293" t="s">
        <v>2691</v>
      </c>
      <c r="C407" s="1292" t="s">
        <v>2690</v>
      </c>
      <c r="D407" t="s">
        <v>4233</v>
      </c>
    </row>
    <row r="408" spans="1:4" ht="15">
      <c r="A408" s="1292" t="s">
        <v>2410</v>
      </c>
      <c r="B408" s="1293" t="s">
        <v>2411</v>
      </c>
      <c r="C408" s="1292" t="s">
        <v>2410</v>
      </c>
      <c r="D408" t="s">
        <v>4093</v>
      </c>
    </row>
    <row r="409" spans="1:4" ht="15">
      <c r="A409" s="1292" t="s">
        <v>2560</v>
      </c>
      <c r="B409" s="1293" t="s">
        <v>2561</v>
      </c>
      <c r="C409" s="1292" t="s">
        <v>2560</v>
      </c>
      <c r="D409" t="s">
        <v>4168</v>
      </c>
    </row>
    <row r="410" spans="1:4" ht="15">
      <c r="A410" s="1292" t="s">
        <v>2070</v>
      </c>
      <c r="B410" s="1293" t="s">
        <v>2071</v>
      </c>
      <c r="C410" s="1292" t="s">
        <v>2070</v>
      </c>
      <c r="D410" t="s">
        <v>3923</v>
      </c>
    </row>
    <row r="411" spans="1:4" ht="15">
      <c r="A411" s="1292" t="s">
        <v>3608</v>
      </c>
      <c r="B411" s="1293" t="s">
        <v>3609</v>
      </c>
      <c r="C411" s="1292" t="s">
        <v>3608</v>
      </c>
      <c r="D411" t="s">
        <v>4692</v>
      </c>
    </row>
    <row r="412" spans="1:4" ht="15">
      <c r="A412" s="1292" t="s">
        <v>3674</v>
      </c>
      <c r="B412" s="1293" t="s">
        <v>3675</v>
      </c>
      <c r="C412" s="1292" t="s">
        <v>3674</v>
      </c>
      <c r="D412" t="s">
        <v>4725</v>
      </c>
    </row>
    <row r="413" spans="1:4" ht="15">
      <c r="A413" s="1292" t="s">
        <v>2832</v>
      </c>
      <c r="B413" s="1293" t="s">
        <v>2833</v>
      </c>
      <c r="C413" s="1292" t="s">
        <v>2832</v>
      </c>
      <c r="D413" t="s">
        <v>4304</v>
      </c>
    </row>
    <row r="414" spans="1:4" ht="15">
      <c r="A414" s="1292" t="s">
        <v>3676</v>
      </c>
      <c r="B414" s="1293" t="s">
        <v>3677</v>
      </c>
      <c r="C414" s="1292" t="s">
        <v>3676</v>
      </c>
      <c r="D414" t="s">
        <v>4726</v>
      </c>
    </row>
    <row r="415" spans="1:4" ht="15">
      <c r="A415" s="1292" t="s">
        <v>2834</v>
      </c>
      <c r="B415" s="1293" t="s">
        <v>2835</v>
      </c>
      <c r="C415" s="1292" t="s">
        <v>2834</v>
      </c>
      <c r="D415" t="s">
        <v>4305</v>
      </c>
    </row>
    <row r="416" spans="1:4" ht="15">
      <c r="A416" s="1292" t="s">
        <v>2398</v>
      </c>
      <c r="B416" s="1293" t="s">
        <v>2399</v>
      </c>
      <c r="C416" s="1292" t="s">
        <v>2398</v>
      </c>
      <c r="D416" t="s">
        <v>4087</v>
      </c>
    </row>
    <row r="417" spans="1:4" ht="15">
      <c r="A417" s="1292" t="s">
        <v>2486</v>
      </c>
      <c r="B417" s="1293" t="s">
        <v>2487</v>
      </c>
      <c r="C417" s="1292" t="s">
        <v>2486</v>
      </c>
      <c r="D417" t="s">
        <v>4131</v>
      </c>
    </row>
    <row r="418" spans="1:4" ht="15">
      <c r="A418" s="1292" t="s">
        <v>2372</v>
      </c>
      <c r="B418" s="1293" t="s">
        <v>2373</v>
      </c>
      <c r="C418" s="1292" t="s">
        <v>2372</v>
      </c>
      <c r="D418" t="s">
        <v>4074</v>
      </c>
    </row>
    <row r="419" spans="1:4" ht="15">
      <c r="A419" s="1292" t="s">
        <v>2052</v>
      </c>
      <c r="B419" s="1293" t="s">
        <v>2053</v>
      </c>
      <c r="C419" s="1292" t="s">
        <v>2052</v>
      </c>
      <c r="D419" t="s">
        <v>3914</v>
      </c>
    </row>
    <row r="420" spans="1:4" ht="15">
      <c r="A420" s="1292" t="s">
        <v>3654</v>
      </c>
      <c r="B420" s="1293" t="s">
        <v>3655</v>
      </c>
      <c r="C420" s="1292" t="s">
        <v>3654</v>
      </c>
      <c r="D420" t="s">
        <v>4715</v>
      </c>
    </row>
    <row r="421" spans="1:4" ht="15">
      <c r="A421" s="1292" t="s">
        <v>1832</v>
      </c>
      <c r="B421" s="1293" t="s">
        <v>1833</v>
      </c>
      <c r="C421" s="1292" t="s">
        <v>1832</v>
      </c>
      <c r="D421" t="s">
        <v>3804</v>
      </c>
    </row>
    <row r="422" spans="1:4" ht="15">
      <c r="A422" s="1292" t="s">
        <v>3660</v>
      </c>
      <c r="B422" s="1293" t="s">
        <v>3661</v>
      </c>
      <c r="C422" s="1292" t="s">
        <v>3660</v>
      </c>
      <c r="D422" t="s">
        <v>4718</v>
      </c>
    </row>
    <row r="423" spans="1:4" ht="15">
      <c r="A423" s="1292" t="s">
        <v>2590</v>
      </c>
      <c r="B423" s="1293" t="s">
        <v>2591</v>
      </c>
      <c r="C423" s="1292" t="s">
        <v>2590</v>
      </c>
      <c r="D423" t="s">
        <v>4183</v>
      </c>
    </row>
    <row r="424" spans="1:4" ht="15">
      <c r="A424" s="1292" t="s">
        <v>2308</v>
      </c>
      <c r="B424" s="1293" t="s">
        <v>2309</v>
      </c>
      <c r="C424" s="1292" t="s">
        <v>2308</v>
      </c>
      <c r="D424" t="s">
        <v>4042</v>
      </c>
    </row>
    <row r="425" spans="1:4" ht="15">
      <c r="A425" s="1292" t="s">
        <v>3062</v>
      </c>
      <c r="B425" s="1293" t="s">
        <v>3063</v>
      </c>
      <c r="C425" s="1292" t="s">
        <v>3062</v>
      </c>
      <c r="D425" t="s">
        <v>4419</v>
      </c>
    </row>
    <row r="426" spans="1:4" ht="15">
      <c r="A426" s="1292" t="s">
        <v>3570</v>
      </c>
      <c r="B426" s="1293" t="s">
        <v>3571</v>
      </c>
      <c r="C426" s="1292" t="s">
        <v>3570</v>
      </c>
      <c r="D426" t="s">
        <v>4673</v>
      </c>
    </row>
    <row r="427" spans="1:4" ht="15">
      <c r="A427" s="1292" t="s">
        <v>3110</v>
      </c>
      <c r="B427" s="1293" t="s">
        <v>3111</v>
      </c>
      <c r="C427" s="1292" t="s">
        <v>3110</v>
      </c>
      <c r="D427" t="s">
        <v>4443</v>
      </c>
    </row>
    <row r="428" spans="1:4" ht="15">
      <c r="A428" s="1292" t="s">
        <v>2640</v>
      </c>
      <c r="B428" s="1293" t="s">
        <v>2641</v>
      </c>
      <c r="C428" s="1292" t="s">
        <v>2640</v>
      </c>
      <c r="D428" t="s">
        <v>4208</v>
      </c>
    </row>
    <row r="429" spans="1:4" ht="15">
      <c r="A429" s="1292" t="s">
        <v>3432</v>
      </c>
      <c r="B429" s="1293" t="s">
        <v>3433</v>
      </c>
      <c r="C429" s="1292" t="s">
        <v>3432</v>
      </c>
      <c r="D429" t="s">
        <v>4604</v>
      </c>
    </row>
    <row r="430" spans="1:4" ht="15">
      <c r="A430" s="1292" t="s">
        <v>3456</v>
      </c>
      <c r="B430" s="1293" t="s">
        <v>3457</v>
      </c>
      <c r="C430" s="1292" t="s">
        <v>3456</v>
      </c>
      <c r="D430" t="s">
        <v>4616</v>
      </c>
    </row>
    <row r="431" spans="1:4" ht="15">
      <c r="A431" s="1292" t="s">
        <v>2638</v>
      </c>
      <c r="B431" s="1293" t="s">
        <v>2639</v>
      </c>
      <c r="C431" s="1292" t="s">
        <v>2638</v>
      </c>
      <c r="D431" t="s">
        <v>4207</v>
      </c>
    </row>
    <row r="432" spans="1:4" ht="15">
      <c r="A432" s="1292" t="s">
        <v>2820</v>
      </c>
      <c r="B432" s="1293" t="s">
        <v>2821</v>
      </c>
      <c r="C432" s="1292" t="s">
        <v>2820</v>
      </c>
      <c r="D432" t="s">
        <v>4298</v>
      </c>
    </row>
    <row r="433" spans="1:4" ht="15">
      <c r="A433" s="1292" t="s">
        <v>3670</v>
      </c>
      <c r="B433" s="1293" t="s">
        <v>3671</v>
      </c>
      <c r="C433" s="1292" t="s">
        <v>3670</v>
      </c>
      <c r="D433" t="s">
        <v>4723</v>
      </c>
    </row>
    <row r="434" spans="1:4" ht="15">
      <c r="A434" s="1292" t="s">
        <v>3672</v>
      </c>
      <c r="B434" s="1293" t="s">
        <v>3673</v>
      </c>
      <c r="C434" s="1292" t="s">
        <v>3672</v>
      </c>
      <c r="D434" t="s">
        <v>4724</v>
      </c>
    </row>
    <row r="435" spans="1:4" ht="15">
      <c r="A435" s="1292" t="s">
        <v>3678</v>
      </c>
      <c r="B435" s="1293" t="s">
        <v>3679</v>
      </c>
      <c r="C435" s="1292" t="s">
        <v>3678</v>
      </c>
      <c r="D435" t="s">
        <v>4727</v>
      </c>
    </row>
    <row r="436" spans="1:4" ht="15">
      <c r="A436" s="1292" t="s">
        <v>2852</v>
      </c>
      <c r="B436" s="1293" t="s">
        <v>2853</v>
      </c>
      <c r="C436" s="1292" t="s">
        <v>2852</v>
      </c>
      <c r="D436" t="s">
        <v>4314</v>
      </c>
    </row>
    <row r="437" spans="1:4" ht="15">
      <c r="A437" s="1292" t="s">
        <v>2276</v>
      </c>
      <c r="B437" s="1293" t="s">
        <v>2277</v>
      </c>
      <c r="C437" s="1292" t="s">
        <v>2276</v>
      </c>
      <c r="D437" t="s">
        <v>4026</v>
      </c>
    </row>
    <row r="438" spans="1:4" ht="15">
      <c r="A438" s="1292" t="s">
        <v>3600</v>
      </c>
      <c r="B438" s="1293" t="s">
        <v>3601</v>
      </c>
      <c r="C438" s="1292" t="s">
        <v>3600</v>
      </c>
      <c r="D438" t="s">
        <v>4688</v>
      </c>
    </row>
    <row r="439" spans="1:4" ht="15">
      <c r="A439" s="1292" t="s">
        <v>2498</v>
      </c>
      <c r="B439" s="1293" t="s">
        <v>2499</v>
      </c>
      <c r="C439" s="1292" t="s">
        <v>2498</v>
      </c>
      <c r="D439" t="s">
        <v>4137</v>
      </c>
    </row>
    <row r="440" spans="1:4" ht="15">
      <c r="A440" s="1292" t="s">
        <v>2370</v>
      </c>
      <c r="B440" s="1293" t="s">
        <v>2371</v>
      </c>
      <c r="C440" s="1292" t="s">
        <v>2370</v>
      </c>
      <c r="D440" t="s">
        <v>4073</v>
      </c>
    </row>
    <row r="441" spans="1:4" ht="15">
      <c r="A441" s="1292" t="s">
        <v>1940</v>
      </c>
      <c r="B441" s="1293" t="s">
        <v>1941</v>
      </c>
      <c r="C441" s="1292" t="s">
        <v>1940</v>
      </c>
      <c r="D441" t="s">
        <v>3858</v>
      </c>
    </row>
    <row r="442" spans="1:4" ht="15">
      <c r="A442" s="1292" t="s">
        <v>2752</v>
      </c>
      <c r="B442" s="1293" t="s">
        <v>2753</v>
      </c>
      <c r="C442" s="1292" t="s">
        <v>2752</v>
      </c>
      <c r="D442" t="s">
        <v>4264</v>
      </c>
    </row>
    <row r="443" spans="1:4" ht="15">
      <c r="A443" s="1292" t="s">
        <v>2930</v>
      </c>
      <c r="B443" s="1293" t="s">
        <v>2931</v>
      </c>
      <c r="C443" s="1292" t="s">
        <v>2930</v>
      </c>
      <c r="D443" t="s">
        <v>4353</v>
      </c>
    </row>
    <row r="444" spans="1:4" ht="15">
      <c r="A444" s="1292" t="s">
        <v>3172</v>
      </c>
      <c r="B444" s="1293" t="s">
        <v>3173</v>
      </c>
      <c r="C444" s="1292" t="s">
        <v>3172</v>
      </c>
      <c r="D444" t="s">
        <v>4474</v>
      </c>
    </row>
    <row r="445" spans="1:4" ht="15">
      <c r="A445" s="1292" t="s">
        <v>1892</v>
      </c>
      <c r="B445" s="1293" t="s">
        <v>1893</v>
      </c>
      <c r="C445" s="1292" t="s">
        <v>1892</v>
      </c>
      <c r="D445" t="s">
        <v>3834</v>
      </c>
    </row>
    <row r="446" spans="1:4" ht="15">
      <c r="A446" s="1292" t="s">
        <v>2104</v>
      </c>
      <c r="B446" s="1293" t="s">
        <v>2105</v>
      </c>
      <c r="C446" s="1292" t="s">
        <v>2104</v>
      </c>
      <c r="D446" t="s">
        <v>3940</v>
      </c>
    </row>
    <row r="447" spans="1:4" ht="15">
      <c r="A447" s="1292" t="s">
        <v>3604</v>
      </c>
      <c r="B447" s="1293" t="s">
        <v>3605</v>
      </c>
      <c r="C447" s="1292" t="s">
        <v>3604</v>
      </c>
      <c r="D447" t="s">
        <v>4690</v>
      </c>
    </row>
    <row r="448" spans="1:4" ht="15">
      <c r="A448" s="1292" t="s">
        <v>3682</v>
      </c>
      <c r="B448" s="1293" t="s">
        <v>3683</v>
      </c>
      <c r="C448" s="1292" t="s">
        <v>3682</v>
      </c>
      <c r="D448" t="s">
        <v>4729</v>
      </c>
    </row>
    <row r="449" spans="1:4" ht="15">
      <c r="A449" s="1292" t="s">
        <v>2866</v>
      </c>
      <c r="B449" s="1293" t="s">
        <v>2867</v>
      </c>
      <c r="C449" s="1292" t="s">
        <v>2866</v>
      </c>
      <c r="D449" t="s">
        <v>4321</v>
      </c>
    </row>
    <row r="450" spans="1:4" ht="15">
      <c r="A450" s="1292" t="s">
        <v>2024</v>
      </c>
      <c r="B450" s="1293" t="s">
        <v>2025</v>
      </c>
      <c r="C450" s="1292" t="s">
        <v>2024</v>
      </c>
      <c r="D450" t="s">
        <v>3900</v>
      </c>
    </row>
    <row r="451" spans="1:4" ht="15">
      <c r="A451" s="1292" t="s">
        <v>2040</v>
      </c>
      <c r="B451" s="1293" t="s">
        <v>2041</v>
      </c>
      <c r="C451" s="1292" t="s">
        <v>2040</v>
      </c>
      <c r="D451" t="s">
        <v>3908</v>
      </c>
    </row>
    <row r="452" spans="1:4" ht="15">
      <c r="A452" s="1292" t="s">
        <v>2044</v>
      </c>
      <c r="B452" s="1293" t="s">
        <v>2045</v>
      </c>
      <c r="C452" s="1292" t="s">
        <v>2044</v>
      </c>
      <c r="D452" t="s">
        <v>3910</v>
      </c>
    </row>
    <row r="453" spans="1:4" ht="15">
      <c r="A453" s="1292" t="s">
        <v>2704</v>
      </c>
      <c r="B453" s="1293" t="s">
        <v>2705</v>
      </c>
      <c r="C453" s="1292" t="s">
        <v>2704</v>
      </c>
      <c r="D453" t="s">
        <v>4240</v>
      </c>
    </row>
    <row r="454" spans="1:4" ht="15">
      <c r="A454" s="1292" t="s">
        <v>2728</v>
      </c>
      <c r="B454" s="1293" t="s">
        <v>2729</v>
      </c>
      <c r="C454" s="1292" t="s">
        <v>2728</v>
      </c>
      <c r="D454" t="s">
        <v>4252</v>
      </c>
    </row>
    <row r="455" spans="1:4" ht="15">
      <c r="A455" s="1292" t="s">
        <v>2992</v>
      </c>
      <c r="B455" s="1293" t="s">
        <v>2993</v>
      </c>
      <c r="C455" s="1292" t="s">
        <v>2992</v>
      </c>
      <c r="D455" t="s">
        <v>4384</v>
      </c>
    </row>
    <row r="456" spans="1:4" ht="15">
      <c r="A456" s="1292" t="s">
        <v>3696</v>
      </c>
      <c r="B456" s="1293" t="s">
        <v>3697</v>
      </c>
      <c r="C456" s="1292" t="s">
        <v>3696</v>
      </c>
      <c r="D456" t="s">
        <v>4736</v>
      </c>
    </row>
    <row r="457" spans="1:4" ht="15">
      <c r="A457" s="1292" t="s">
        <v>2990</v>
      </c>
      <c r="B457" s="1293" t="s">
        <v>2991</v>
      </c>
      <c r="C457" s="1292" t="s">
        <v>2990</v>
      </c>
      <c r="D457" t="s">
        <v>4383</v>
      </c>
    </row>
    <row r="458" spans="1:4" ht="15">
      <c r="A458" s="1292" t="s">
        <v>2718</v>
      </c>
      <c r="B458" s="1293" t="s">
        <v>2719</v>
      </c>
      <c r="C458" s="1292" t="s">
        <v>2718</v>
      </c>
      <c r="D458" t="s">
        <v>4247</v>
      </c>
    </row>
    <row r="459" spans="1:4" ht="15">
      <c r="A459" s="1292" t="s">
        <v>3544</v>
      </c>
      <c r="B459" s="1293" t="s">
        <v>3545</v>
      </c>
      <c r="C459" s="1292" t="s">
        <v>3544</v>
      </c>
      <c r="D459" t="s">
        <v>4660</v>
      </c>
    </row>
    <row r="460" spans="1:4" ht="15">
      <c r="A460" s="1292" t="s">
        <v>2046</v>
      </c>
      <c r="B460" s="1293" t="s">
        <v>2047</v>
      </c>
      <c r="C460" s="1292" t="s">
        <v>2046</v>
      </c>
      <c r="D460" t="s">
        <v>3911</v>
      </c>
    </row>
    <row r="461" spans="1:4" ht="15">
      <c r="A461" s="1292" t="s">
        <v>2910</v>
      </c>
      <c r="B461" s="1293" t="s">
        <v>2911</v>
      </c>
      <c r="C461" s="1292" t="s">
        <v>2910</v>
      </c>
      <c r="D461" t="s">
        <v>4343</v>
      </c>
    </row>
    <row r="462" spans="1:4" ht="15">
      <c r="A462" s="1292" t="s">
        <v>3686</v>
      </c>
      <c r="B462" s="1293" t="s">
        <v>3687</v>
      </c>
      <c r="C462" s="1292" t="s">
        <v>3686</v>
      </c>
      <c r="D462" t="s">
        <v>4731</v>
      </c>
    </row>
    <row r="463" spans="1:4" ht="15">
      <c r="A463" s="1292" t="s">
        <v>2946</v>
      </c>
      <c r="B463" s="1293" t="s">
        <v>2947</v>
      </c>
      <c r="C463" s="1292" t="s">
        <v>2946</v>
      </c>
      <c r="D463" t="s">
        <v>4361</v>
      </c>
    </row>
    <row r="464" spans="1:4" ht="15">
      <c r="A464" s="1292" t="s">
        <v>2912</v>
      </c>
      <c r="B464" s="1293" t="s">
        <v>2913</v>
      </c>
      <c r="C464" s="1292" t="s">
        <v>2912</v>
      </c>
      <c r="D464" t="s">
        <v>4344</v>
      </c>
    </row>
    <row r="465" spans="1:4" ht="15">
      <c r="A465" s="1292" t="s">
        <v>2546</v>
      </c>
      <c r="B465" s="1293" t="s">
        <v>2547</v>
      </c>
      <c r="C465" s="1292" t="s">
        <v>2546</v>
      </c>
      <c r="D465" t="s">
        <v>4161</v>
      </c>
    </row>
    <row r="466" spans="1:4" ht="15">
      <c r="A466" s="1292" t="s">
        <v>2900</v>
      </c>
      <c r="B466" s="1293" t="s">
        <v>2901</v>
      </c>
      <c r="C466" s="1292" t="s">
        <v>2900</v>
      </c>
      <c r="D466" t="s">
        <v>4338</v>
      </c>
    </row>
    <row r="467" spans="1:4" ht="15">
      <c r="A467" s="1292" t="s">
        <v>2928</v>
      </c>
      <c r="B467" s="1293" t="s">
        <v>2929</v>
      </c>
      <c r="C467" s="1292" t="s">
        <v>2928</v>
      </c>
      <c r="D467" t="s">
        <v>4352</v>
      </c>
    </row>
    <row r="468" spans="1:4" ht="15">
      <c r="A468" s="1292" t="s">
        <v>2144</v>
      </c>
      <c r="B468" s="1293" t="s">
        <v>2145</v>
      </c>
      <c r="C468" s="1292" t="s">
        <v>2144</v>
      </c>
      <c r="D468" t="s">
        <v>3960</v>
      </c>
    </row>
    <row r="469" spans="1:4" ht="15">
      <c r="A469" s="1292" t="s">
        <v>3490</v>
      </c>
      <c r="B469" s="1293" t="s">
        <v>3491</v>
      </c>
      <c r="C469" s="1292" t="s">
        <v>3490</v>
      </c>
      <c r="D469" t="s">
        <v>4633</v>
      </c>
    </row>
    <row r="470" spans="1:4" ht="15">
      <c r="A470" s="1292" t="s">
        <v>3694</v>
      </c>
      <c r="B470" s="1293" t="s">
        <v>3695</v>
      </c>
      <c r="C470" s="1292" t="s">
        <v>3694</v>
      </c>
      <c r="D470" t="s">
        <v>4735</v>
      </c>
    </row>
    <row r="471" spans="1:4" ht="15">
      <c r="A471" s="1292" t="s">
        <v>2312</v>
      </c>
      <c r="B471" s="1293" t="s">
        <v>2313</v>
      </c>
      <c r="C471" s="1292" t="s">
        <v>2312</v>
      </c>
      <c r="D471" t="s">
        <v>4044</v>
      </c>
    </row>
    <row r="472" spans="1:4" ht="15">
      <c r="A472" s="1292" t="s">
        <v>3266</v>
      </c>
      <c r="B472" s="1293" t="s">
        <v>3267</v>
      </c>
      <c r="C472" s="1292" t="s">
        <v>3266</v>
      </c>
      <c r="D472" t="s">
        <v>4521</v>
      </c>
    </row>
    <row r="473" spans="1:4" ht="15">
      <c r="A473" s="1292" t="s">
        <v>3728</v>
      </c>
      <c r="B473" s="1293" t="s">
        <v>3729</v>
      </c>
      <c r="C473" s="1292" t="s">
        <v>3728</v>
      </c>
      <c r="D473" t="s">
        <v>4752</v>
      </c>
    </row>
    <row r="474" spans="1:4" ht="15">
      <c r="A474" s="1292" t="s">
        <v>2972</v>
      </c>
      <c r="B474" s="1293" t="s">
        <v>2973</v>
      </c>
      <c r="C474" s="1292" t="s">
        <v>2972</v>
      </c>
      <c r="D474" t="s">
        <v>4374</v>
      </c>
    </row>
    <row r="475" spans="1:4" ht="15">
      <c r="A475" s="1292" t="s">
        <v>2174</v>
      </c>
      <c r="B475" s="1293" t="s">
        <v>2175</v>
      </c>
      <c r="C475" s="1292" t="s">
        <v>2174</v>
      </c>
      <c r="D475" t="s">
        <v>3975</v>
      </c>
    </row>
    <row r="476" spans="1:4" ht="15">
      <c r="A476" s="1292" t="s">
        <v>3462</v>
      </c>
      <c r="B476" s="1293" t="s">
        <v>3463</v>
      </c>
      <c r="C476" s="1292" t="s">
        <v>3462</v>
      </c>
      <c r="D476" t="s">
        <v>4619</v>
      </c>
    </row>
    <row r="477" spans="1:4" ht="15">
      <c r="A477" s="1292" t="s">
        <v>2220</v>
      </c>
      <c r="B477" s="1293" t="s">
        <v>2221</v>
      </c>
      <c r="C477" s="1292" t="s">
        <v>2220</v>
      </c>
      <c r="D477" t="s">
        <v>3998</v>
      </c>
    </row>
    <row r="478" spans="1:4" ht="15">
      <c r="A478" s="1292" t="s">
        <v>2464</v>
      </c>
      <c r="B478" s="1293" t="s">
        <v>2465</v>
      </c>
      <c r="C478" s="1292" t="s">
        <v>2464</v>
      </c>
      <c r="D478" t="s">
        <v>4120</v>
      </c>
    </row>
    <row r="479" spans="1:4" ht="15">
      <c r="A479" s="1292" t="s">
        <v>2688</v>
      </c>
      <c r="B479" s="1293" t="s">
        <v>2689</v>
      </c>
      <c r="C479" s="1292" t="s">
        <v>2688</v>
      </c>
      <c r="D479" t="s">
        <v>4232</v>
      </c>
    </row>
    <row r="480" spans="1:4" ht="15">
      <c r="A480" s="1292" t="s">
        <v>2472</v>
      </c>
      <c r="B480" s="1293" t="s">
        <v>2473</v>
      </c>
      <c r="C480" s="1292" t="s">
        <v>2472</v>
      </c>
      <c r="D480" t="s">
        <v>4124</v>
      </c>
    </row>
    <row r="481" spans="1:4" ht="15">
      <c r="A481" s="1292" t="s">
        <v>3542</v>
      </c>
      <c r="B481" s="1293" t="s">
        <v>3543</v>
      </c>
      <c r="C481" s="1292" t="s">
        <v>3542</v>
      </c>
      <c r="D481" t="s">
        <v>4659</v>
      </c>
    </row>
    <row r="482" spans="1:4" ht="15">
      <c r="A482" s="1292" t="s">
        <v>2060</v>
      </c>
      <c r="B482" s="1293" t="s">
        <v>2061</v>
      </c>
      <c r="C482" s="1292" t="s">
        <v>2060</v>
      </c>
      <c r="D482" t="s">
        <v>3918</v>
      </c>
    </row>
    <row r="483" spans="1:4" ht="15">
      <c r="A483" s="1292" t="s">
        <v>1808</v>
      </c>
      <c r="B483" s="1293" t="s">
        <v>1809</v>
      </c>
      <c r="C483" s="1292" t="s">
        <v>1808</v>
      </c>
      <c r="D483" t="s">
        <v>3792</v>
      </c>
    </row>
    <row r="484" spans="1:4" ht="15">
      <c r="A484" s="1292" t="s">
        <v>2916</v>
      </c>
      <c r="B484" s="1293" t="s">
        <v>2917</v>
      </c>
      <c r="C484" s="1292" t="s">
        <v>2916</v>
      </c>
      <c r="D484" t="s">
        <v>4346</v>
      </c>
    </row>
    <row r="485" spans="1:4" ht="15">
      <c r="A485" s="1292" t="s">
        <v>2794</v>
      </c>
      <c r="B485" s="1293" t="s">
        <v>2795</v>
      </c>
      <c r="C485" s="1292" t="s">
        <v>2794</v>
      </c>
      <c r="D485" t="s">
        <v>4285</v>
      </c>
    </row>
    <row r="486" spans="1:4" ht="15">
      <c r="A486" s="1292" t="s">
        <v>3228</v>
      </c>
      <c r="B486" s="1293" t="s">
        <v>3229</v>
      </c>
      <c r="C486" s="1292" t="s">
        <v>3228</v>
      </c>
      <c r="D486" t="s">
        <v>4502</v>
      </c>
    </row>
    <row r="487" spans="1:4" ht="15">
      <c r="A487" s="1292" t="s">
        <v>3230</v>
      </c>
      <c r="B487" s="1293" t="s">
        <v>3231</v>
      </c>
      <c r="C487" s="1292" t="s">
        <v>3230</v>
      </c>
      <c r="D487" t="s">
        <v>4503</v>
      </c>
    </row>
    <row r="488" spans="1:4" ht="15">
      <c r="A488" s="1292" t="s">
        <v>2462</v>
      </c>
      <c r="B488" s="1293" t="s">
        <v>2463</v>
      </c>
      <c r="C488" s="1292" t="s">
        <v>2462</v>
      </c>
      <c r="D488" t="s">
        <v>4119</v>
      </c>
    </row>
    <row r="489" spans="1:4" ht="15">
      <c r="A489" s="1292" t="s">
        <v>2140</v>
      </c>
      <c r="B489" s="1293" t="s">
        <v>2141</v>
      </c>
      <c r="C489" s="1292" t="s">
        <v>2140</v>
      </c>
      <c r="D489" t="s">
        <v>3958</v>
      </c>
    </row>
    <row r="490" spans="1:4" ht="15">
      <c r="A490" s="1292" t="s">
        <v>2454</v>
      </c>
      <c r="B490" s="1293" t="s">
        <v>2455</v>
      </c>
      <c r="C490" s="1292" t="s">
        <v>2454</v>
      </c>
      <c r="D490" t="s">
        <v>4115</v>
      </c>
    </row>
    <row r="491" spans="1:4" ht="15">
      <c r="A491" s="1292" t="s">
        <v>3460</v>
      </c>
      <c r="B491" s="1293" t="s">
        <v>3461</v>
      </c>
      <c r="C491" s="1292" t="s">
        <v>3460</v>
      </c>
      <c r="D491" t="s">
        <v>4618</v>
      </c>
    </row>
    <row r="492" spans="1:4" ht="15">
      <c r="A492" s="1292" t="s">
        <v>3618</v>
      </c>
      <c r="B492" s="1293" t="s">
        <v>3619</v>
      </c>
      <c r="C492" s="1292" t="s">
        <v>3618</v>
      </c>
      <c r="D492" t="s">
        <v>4697</v>
      </c>
    </row>
    <row r="493" spans="1:4" ht="15">
      <c r="A493" s="1292" t="s">
        <v>3616</v>
      </c>
      <c r="B493" s="1293" t="s">
        <v>3617</v>
      </c>
      <c r="C493" s="1292" t="s">
        <v>3616</v>
      </c>
      <c r="D493" t="s">
        <v>4696</v>
      </c>
    </row>
    <row r="494" spans="1:4" ht="15">
      <c r="A494" s="1292" t="s">
        <v>2934</v>
      </c>
      <c r="B494" s="1293" t="s">
        <v>2935</v>
      </c>
      <c r="C494" s="1292" t="s">
        <v>2934</v>
      </c>
      <c r="D494" t="s">
        <v>4355</v>
      </c>
    </row>
    <row r="495" spans="1:4" ht="15">
      <c r="A495" s="1292" t="s">
        <v>3780</v>
      </c>
      <c r="B495" s="1293" t="s">
        <v>3781</v>
      </c>
      <c r="C495" s="1292" t="s">
        <v>3780</v>
      </c>
      <c r="D495" t="s">
        <v>4778</v>
      </c>
    </row>
    <row r="496" spans="1:4" ht="15">
      <c r="A496" s="1292" t="s">
        <v>1974</v>
      </c>
      <c r="B496" s="1293" t="s">
        <v>1975</v>
      </c>
      <c r="C496" s="1292" t="s">
        <v>1974</v>
      </c>
      <c r="D496" t="s">
        <v>3875</v>
      </c>
    </row>
    <row r="497" spans="1:4" ht="15">
      <c r="A497" s="1292" t="s">
        <v>2018</v>
      </c>
      <c r="B497" s="1293" t="s">
        <v>2019</v>
      </c>
      <c r="C497" s="1292" t="s">
        <v>2018</v>
      </c>
      <c r="D497" t="s">
        <v>3897</v>
      </c>
    </row>
    <row r="498" spans="1:4" ht="15">
      <c r="A498" s="1292" t="s">
        <v>2672</v>
      </c>
      <c r="B498" s="1293" t="s">
        <v>2673</v>
      </c>
      <c r="C498" s="1292" t="s">
        <v>2672</v>
      </c>
      <c r="D498" t="s">
        <v>4224</v>
      </c>
    </row>
    <row r="499" spans="1:4" ht="15">
      <c r="A499" s="1292" t="s">
        <v>2556</v>
      </c>
      <c r="B499" s="1293" t="s">
        <v>2557</v>
      </c>
      <c r="C499" s="1292" t="s">
        <v>2556</v>
      </c>
      <c r="D499" t="s">
        <v>4166</v>
      </c>
    </row>
    <row r="500" spans="1:4" ht="15">
      <c r="A500" s="1292" t="s">
        <v>1882</v>
      </c>
      <c r="B500" s="1293" t="s">
        <v>1883</v>
      </c>
      <c r="C500" s="1292" t="s">
        <v>1882</v>
      </c>
      <c r="D500" t="s">
        <v>3829</v>
      </c>
    </row>
    <row r="501" spans="1:4" ht="15">
      <c r="A501" s="1292" t="s">
        <v>3612</v>
      </c>
      <c r="B501" s="1293" t="s">
        <v>3613</v>
      </c>
      <c r="C501" s="1292" t="s">
        <v>3612</v>
      </c>
      <c r="D501" t="s">
        <v>4694</v>
      </c>
    </row>
    <row r="502" spans="1:4" ht="15">
      <c r="A502" s="1292" t="s">
        <v>3614</v>
      </c>
      <c r="B502" s="1293" t="s">
        <v>3615</v>
      </c>
      <c r="C502" s="1292" t="s">
        <v>3614</v>
      </c>
      <c r="D502" t="s">
        <v>4695</v>
      </c>
    </row>
    <row r="503" spans="1:4" ht="15">
      <c r="A503" s="1292" t="s">
        <v>3610</v>
      </c>
      <c r="B503" s="1293" t="s">
        <v>3611</v>
      </c>
      <c r="C503" s="1292" t="s">
        <v>3610</v>
      </c>
      <c r="D503" t="s">
        <v>4693</v>
      </c>
    </row>
    <row r="504" spans="1:4" ht="15">
      <c r="A504" s="1292" t="s">
        <v>3776</v>
      </c>
      <c r="B504" s="1293" t="s">
        <v>3777</v>
      </c>
      <c r="C504" s="1292" t="s">
        <v>3776</v>
      </c>
      <c r="D504" t="s">
        <v>4776</v>
      </c>
    </row>
    <row r="505" spans="1:4" ht="15">
      <c r="A505" s="1292" t="s">
        <v>3440</v>
      </c>
      <c r="B505" s="1293" t="s">
        <v>3441</v>
      </c>
      <c r="C505" s="1292" t="s">
        <v>3440</v>
      </c>
      <c r="D505" t="s">
        <v>4608</v>
      </c>
    </row>
    <row r="506" spans="1:4" ht="15">
      <c r="A506" s="1292" t="s">
        <v>3458</v>
      </c>
      <c r="B506" s="1293" t="s">
        <v>3459</v>
      </c>
      <c r="C506" s="1292" t="s">
        <v>3458</v>
      </c>
      <c r="D506" t="s">
        <v>4617</v>
      </c>
    </row>
    <row r="507" spans="1:4" ht="15">
      <c r="A507" s="1292" t="s">
        <v>2508</v>
      </c>
      <c r="B507" s="1293" t="s">
        <v>2509</v>
      </c>
      <c r="C507" s="1292" t="s">
        <v>2508</v>
      </c>
      <c r="D507" t="s">
        <v>4142</v>
      </c>
    </row>
    <row r="508" spans="1:4" ht="15">
      <c r="A508" s="1292" t="s">
        <v>3022</v>
      </c>
      <c r="B508" s="1293" t="s">
        <v>3023</v>
      </c>
      <c r="C508" s="1292" t="s">
        <v>3022</v>
      </c>
      <c r="D508" t="s">
        <v>4399</v>
      </c>
    </row>
    <row r="509" spans="1:4" ht="15">
      <c r="A509" s="1292" t="s">
        <v>3394</v>
      </c>
      <c r="B509" s="1293" t="s">
        <v>3395</v>
      </c>
      <c r="C509" s="1292" t="s">
        <v>3394</v>
      </c>
      <c r="D509" t="s">
        <v>4585</v>
      </c>
    </row>
    <row r="510" spans="1:4" ht="15">
      <c r="A510" s="1292" t="s">
        <v>2240</v>
      </c>
      <c r="B510" s="1293" t="s">
        <v>2241</v>
      </c>
      <c r="C510" s="1292" t="s">
        <v>2240</v>
      </c>
      <c r="D510" t="s">
        <v>4008</v>
      </c>
    </row>
    <row r="511" spans="1:4" ht="15">
      <c r="A511" s="1292" t="s">
        <v>2042</v>
      </c>
      <c r="B511" s="1293" t="s">
        <v>2043</v>
      </c>
      <c r="C511" s="1292" t="s">
        <v>2042</v>
      </c>
      <c r="D511" t="s">
        <v>3909</v>
      </c>
    </row>
    <row r="512" spans="1:4" ht="15">
      <c r="A512" s="1292" t="s">
        <v>2054</v>
      </c>
      <c r="B512" s="1293" t="s">
        <v>2055</v>
      </c>
      <c r="C512" s="1292" t="s">
        <v>2054</v>
      </c>
      <c r="D512" t="s">
        <v>3915</v>
      </c>
    </row>
    <row r="513" spans="1:4" ht="15">
      <c r="A513" s="1292" t="s">
        <v>2710</v>
      </c>
      <c r="B513" s="1293" t="s">
        <v>2711</v>
      </c>
      <c r="C513" s="1292" t="s">
        <v>2710</v>
      </c>
      <c r="D513" t="s">
        <v>4243</v>
      </c>
    </row>
    <row r="514" spans="1:4" ht="15">
      <c r="A514" s="1292" t="s">
        <v>3704</v>
      </c>
      <c r="B514" s="1293" t="s">
        <v>3705</v>
      </c>
      <c r="C514" s="1292" t="s">
        <v>3704</v>
      </c>
      <c r="D514" t="s">
        <v>4740</v>
      </c>
    </row>
    <row r="515" spans="1:4" ht="15">
      <c r="A515" s="1292" t="s">
        <v>3714</v>
      </c>
      <c r="B515" s="1293" t="s">
        <v>3715</v>
      </c>
      <c r="C515" s="1292" t="s">
        <v>3714</v>
      </c>
      <c r="D515" t="s">
        <v>4745</v>
      </c>
    </row>
    <row r="516" spans="1:4" ht="15">
      <c r="A516" s="1292" t="s">
        <v>3710</v>
      </c>
      <c r="B516" s="1293" t="s">
        <v>3711</v>
      </c>
      <c r="C516" s="1292" t="s">
        <v>3710</v>
      </c>
      <c r="D516" t="s">
        <v>4743</v>
      </c>
    </row>
    <row r="517" spans="1:4" ht="15">
      <c r="A517" s="1292" t="s">
        <v>3098</v>
      </c>
      <c r="B517" s="1293" t="s">
        <v>3099</v>
      </c>
      <c r="C517" s="1292" t="s">
        <v>3098</v>
      </c>
      <c r="D517" t="s">
        <v>4437</v>
      </c>
    </row>
    <row r="518" spans="1:4" ht="15">
      <c r="A518" s="1292" t="s">
        <v>2518</v>
      </c>
      <c r="B518" s="1293" t="s">
        <v>2519</v>
      </c>
      <c r="C518" s="1292" t="s">
        <v>2518</v>
      </c>
      <c r="D518" t="s">
        <v>4147</v>
      </c>
    </row>
    <row r="519" spans="1:4" ht="15">
      <c r="A519" s="1292" t="s">
        <v>2226</v>
      </c>
      <c r="B519" s="1293" t="s">
        <v>2227</v>
      </c>
      <c r="C519" s="1292" t="s">
        <v>2226</v>
      </c>
      <c r="D519" t="s">
        <v>4001</v>
      </c>
    </row>
    <row r="520" spans="1:4" ht="15">
      <c r="A520" s="1292" t="s">
        <v>1980</v>
      </c>
      <c r="B520" s="1293" t="s">
        <v>1981</v>
      </c>
      <c r="C520" s="1292" t="s">
        <v>1980</v>
      </c>
      <c r="D520" t="s">
        <v>3878</v>
      </c>
    </row>
    <row r="521" spans="1:4" ht="15">
      <c r="A521" s="1292" t="s">
        <v>2716</v>
      </c>
      <c r="B521" s="1293" t="s">
        <v>2717</v>
      </c>
      <c r="C521" s="1292" t="s">
        <v>2716</v>
      </c>
      <c r="D521" t="s">
        <v>4246</v>
      </c>
    </row>
    <row r="522" spans="1:4" ht="15">
      <c r="A522" s="1292" t="s">
        <v>3444</v>
      </c>
      <c r="B522" s="1293" t="s">
        <v>3445</v>
      </c>
      <c r="C522" s="1292" t="s">
        <v>3444</v>
      </c>
      <c r="D522" t="s">
        <v>4610</v>
      </c>
    </row>
    <row r="523" spans="1:4" ht="15">
      <c r="A523" s="1292" t="s">
        <v>1998</v>
      </c>
      <c r="B523" s="1293" t="s">
        <v>1999</v>
      </c>
      <c r="C523" s="1292" t="s">
        <v>1998</v>
      </c>
      <c r="D523" t="s">
        <v>3887</v>
      </c>
    </row>
    <row r="524" spans="1:4" ht="15">
      <c r="A524" s="1292" t="s">
        <v>2844</v>
      </c>
      <c r="B524" s="1293" t="s">
        <v>2845</v>
      </c>
      <c r="C524" s="1292" t="s">
        <v>2844</v>
      </c>
      <c r="D524" t="s">
        <v>4310</v>
      </c>
    </row>
    <row r="525" spans="1:4" ht="15">
      <c r="A525" s="1292" t="s">
        <v>3128</v>
      </c>
      <c r="B525" s="1293" t="s">
        <v>3129</v>
      </c>
      <c r="C525" s="1292" t="s">
        <v>3128</v>
      </c>
      <c r="D525" t="s">
        <v>4452</v>
      </c>
    </row>
    <row r="526" spans="1:4" ht="15">
      <c r="A526" s="1292" t="s">
        <v>3138</v>
      </c>
      <c r="B526" s="1293" t="s">
        <v>3139</v>
      </c>
      <c r="C526" s="1292" t="s">
        <v>3138</v>
      </c>
      <c r="D526" t="s">
        <v>4457</v>
      </c>
    </row>
    <row r="527" spans="1:4" ht="15">
      <c r="A527" s="1292" t="s">
        <v>2642</v>
      </c>
      <c r="B527" s="1293" t="s">
        <v>2643</v>
      </c>
      <c r="C527" s="1292" t="s">
        <v>2642</v>
      </c>
      <c r="D527" t="s">
        <v>4209</v>
      </c>
    </row>
    <row r="528" spans="1:4" ht="15">
      <c r="A528" s="1292" t="s">
        <v>3594</v>
      </c>
      <c r="B528" s="1293" t="s">
        <v>3595</v>
      </c>
      <c r="C528" s="1292" t="s">
        <v>3594</v>
      </c>
      <c r="D528" t="s">
        <v>4685</v>
      </c>
    </row>
    <row r="529" spans="1:4" ht="15">
      <c r="A529" s="1292" t="s">
        <v>3272</v>
      </c>
      <c r="B529" s="1293" t="s">
        <v>3273</v>
      </c>
      <c r="C529" s="1292" t="s">
        <v>3272</v>
      </c>
      <c r="D529" t="s">
        <v>4524</v>
      </c>
    </row>
    <row r="530" spans="1:4" ht="15">
      <c r="A530" s="1292" t="s">
        <v>3032</v>
      </c>
      <c r="B530" s="1293" t="s">
        <v>3033</v>
      </c>
      <c r="C530" s="1292" t="s">
        <v>3032</v>
      </c>
      <c r="D530" t="s">
        <v>4404</v>
      </c>
    </row>
    <row r="531" spans="1:4" ht="15">
      <c r="A531" s="1292" t="s">
        <v>2494</v>
      </c>
      <c r="B531" s="1293" t="s">
        <v>2495</v>
      </c>
      <c r="C531" s="1292" t="s">
        <v>2494</v>
      </c>
      <c r="D531" t="s">
        <v>4135</v>
      </c>
    </row>
    <row r="532" spans="1:4" ht="15">
      <c r="A532" s="1292" t="s">
        <v>3002</v>
      </c>
      <c r="B532" s="1293" t="s">
        <v>3003</v>
      </c>
      <c r="C532" s="1292" t="s">
        <v>3002</v>
      </c>
      <c r="D532" t="s">
        <v>4389</v>
      </c>
    </row>
    <row r="533" spans="1:4" ht="15">
      <c r="A533" s="1292" t="s">
        <v>3464</v>
      </c>
      <c r="B533" s="1293" t="s">
        <v>3465</v>
      </c>
      <c r="C533" s="1292" t="s">
        <v>3464</v>
      </c>
      <c r="D533" t="s">
        <v>4620</v>
      </c>
    </row>
    <row r="534" spans="1:4" ht="15">
      <c r="A534" s="1292" t="s">
        <v>3466</v>
      </c>
      <c r="B534" s="1293" t="s">
        <v>3467</v>
      </c>
      <c r="C534" s="1292" t="s">
        <v>3466</v>
      </c>
      <c r="D534" t="s">
        <v>4621</v>
      </c>
    </row>
    <row r="535" spans="1:4" ht="15">
      <c r="A535" s="1292" t="s">
        <v>3268</v>
      </c>
      <c r="B535" s="1293" t="s">
        <v>3269</v>
      </c>
      <c r="C535" s="1292" t="s">
        <v>3268</v>
      </c>
      <c r="D535" t="s">
        <v>4522</v>
      </c>
    </row>
    <row r="536" spans="1:4" ht="15">
      <c r="A536" s="1292" t="s">
        <v>2636</v>
      </c>
      <c r="B536" s="1293" t="s">
        <v>2637</v>
      </c>
      <c r="C536" s="1292" t="s">
        <v>2636</v>
      </c>
      <c r="D536" t="s">
        <v>4206</v>
      </c>
    </row>
    <row r="537" spans="1:4" ht="15">
      <c r="A537" s="1292" t="s">
        <v>2152</v>
      </c>
      <c r="B537" s="1293" t="s">
        <v>2153</v>
      </c>
      <c r="C537" s="1292" t="s">
        <v>2152</v>
      </c>
      <c r="D537" t="s">
        <v>3964</v>
      </c>
    </row>
    <row r="538" spans="1:4" ht="15">
      <c r="A538" s="1292" t="s">
        <v>2258</v>
      </c>
      <c r="B538" s="1293" t="s">
        <v>2259</v>
      </c>
      <c r="C538" s="1292" t="s">
        <v>2258</v>
      </c>
      <c r="D538" t="s">
        <v>4017</v>
      </c>
    </row>
    <row r="539" spans="1:4" ht="15">
      <c r="A539" s="1292" t="s">
        <v>2012</v>
      </c>
      <c r="B539" s="1293" t="s">
        <v>2013</v>
      </c>
      <c r="C539" s="1292" t="s">
        <v>2012</v>
      </c>
      <c r="D539" t="s">
        <v>3894</v>
      </c>
    </row>
    <row r="540" spans="1:4" ht="15">
      <c r="A540" s="1292" t="s">
        <v>3476</v>
      </c>
      <c r="B540" s="1293" t="s">
        <v>3477</v>
      </c>
      <c r="C540" s="1292" t="s">
        <v>3476</v>
      </c>
      <c r="D540" t="s">
        <v>4626</v>
      </c>
    </row>
    <row r="541" spans="1:4" ht="15">
      <c r="A541" s="1292" t="s">
        <v>2350</v>
      </c>
      <c r="B541" s="1293" t="s">
        <v>2351</v>
      </c>
      <c r="C541" s="1292" t="s">
        <v>2350</v>
      </c>
      <c r="D541" t="s">
        <v>4063</v>
      </c>
    </row>
    <row r="542" spans="1:4" ht="15">
      <c r="A542" s="1292" t="s">
        <v>3112</v>
      </c>
      <c r="B542" s="1293" t="s">
        <v>3113</v>
      </c>
      <c r="C542" s="1292" t="s">
        <v>3112</v>
      </c>
      <c r="D542" t="s">
        <v>4444</v>
      </c>
    </row>
    <row r="543" spans="1:4" ht="15">
      <c r="A543" s="1292" t="s">
        <v>3132</v>
      </c>
      <c r="B543" s="1293" t="s">
        <v>3133</v>
      </c>
      <c r="C543" s="1292" t="s">
        <v>3132</v>
      </c>
      <c r="D543" t="s">
        <v>4454</v>
      </c>
    </row>
    <row r="544" spans="1:4" ht="15">
      <c r="A544" s="1292" t="s">
        <v>3718</v>
      </c>
      <c r="B544" s="1293" t="s">
        <v>3719</v>
      </c>
      <c r="C544" s="1292" t="s">
        <v>3718</v>
      </c>
      <c r="D544" t="s">
        <v>4747</v>
      </c>
    </row>
    <row r="545" spans="1:4" ht="15">
      <c r="A545" s="1292" t="s">
        <v>2470</v>
      </c>
      <c r="B545" s="1293" t="s">
        <v>2471</v>
      </c>
      <c r="C545" s="1292" t="s">
        <v>2470</v>
      </c>
      <c r="D545" t="s">
        <v>4123</v>
      </c>
    </row>
    <row r="546" spans="1:4" ht="15">
      <c r="A546" s="1292" t="s">
        <v>3624</v>
      </c>
      <c r="B546" s="1293" t="s">
        <v>3625</v>
      </c>
      <c r="C546" s="1292" t="s">
        <v>3624</v>
      </c>
      <c r="D546" t="s">
        <v>4700</v>
      </c>
    </row>
    <row r="547" spans="1:4" ht="15">
      <c r="A547" s="1292" t="s">
        <v>2488</v>
      </c>
      <c r="B547" s="1293" t="s">
        <v>2489</v>
      </c>
      <c r="C547" s="1292" t="s">
        <v>2488</v>
      </c>
      <c r="D547" t="s">
        <v>4132</v>
      </c>
    </row>
    <row r="548" spans="1:4" ht="15">
      <c r="A548" s="1292" t="s">
        <v>3020</v>
      </c>
      <c r="B548" s="1293" t="s">
        <v>3021</v>
      </c>
      <c r="C548" s="1292" t="s">
        <v>3020</v>
      </c>
      <c r="D548" t="s">
        <v>4398</v>
      </c>
    </row>
    <row r="549" spans="1:4" ht="15">
      <c r="A549" s="1292" t="s">
        <v>3018</v>
      </c>
      <c r="B549" s="1293" t="s">
        <v>3019</v>
      </c>
      <c r="C549" s="1292" t="s">
        <v>3018</v>
      </c>
      <c r="D549" t="s">
        <v>4397</v>
      </c>
    </row>
    <row r="550" spans="1:4" ht="15">
      <c r="A550" s="1292" t="s">
        <v>2876</v>
      </c>
      <c r="B550" s="1293" t="s">
        <v>2877</v>
      </c>
      <c r="C550" s="1292" t="s">
        <v>2876</v>
      </c>
      <c r="D550" t="s">
        <v>4326</v>
      </c>
    </row>
    <row r="551" spans="1:4" ht="15">
      <c r="A551" s="1292" t="s">
        <v>1828</v>
      </c>
      <c r="B551" s="1293" t="s">
        <v>1829</v>
      </c>
      <c r="C551" s="1292" t="s">
        <v>1828</v>
      </c>
      <c r="D551" t="s">
        <v>3802</v>
      </c>
    </row>
    <row r="552" spans="1:4" ht="15">
      <c r="A552" s="1292" t="s">
        <v>2792</v>
      </c>
      <c r="B552" s="1293" t="s">
        <v>2793</v>
      </c>
      <c r="C552" s="1292" t="s">
        <v>2792</v>
      </c>
      <c r="D552" t="s">
        <v>4284</v>
      </c>
    </row>
    <row r="553" spans="1:4" ht="15">
      <c r="A553" s="1292" t="s">
        <v>3040</v>
      </c>
      <c r="B553" s="1293" t="s">
        <v>3041</v>
      </c>
      <c r="C553" s="1292" t="s">
        <v>3040</v>
      </c>
      <c r="D553" t="s">
        <v>4408</v>
      </c>
    </row>
    <row r="554" spans="1:4" ht="15">
      <c r="A554" s="1292" t="s">
        <v>3184</v>
      </c>
      <c r="B554" s="1293" t="s">
        <v>3185</v>
      </c>
      <c r="C554" s="1292" t="s">
        <v>3184</v>
      </c>
      <c r="D554" t="s">
        <v>4480</v>
      </c>
    </row>
    <row r="555" spans="1:4" ht="15">
      <c r="A555" s="1292" t="s">
        <v>3386</v>
      </c>
      <c r="B555" s="1293" t="s">
        <v>3387</v>
      </c>
      <c r="C555" s="1292" t="s">
        <v>3386</v>
      </c>
      <c r="D555" t="s">
        <v>4581</v>
      </c>
    </row>
    <row r="556" spans="1:4" ht="15">
      <c r="A556" s="1292" t="s">
        <v>3026</v>
      </c>
      <c r="B556" s="1293" t="s">
        <v>3027</v>
      </c>
      <c r="C556" s="1292" t="s">
        <v>3026</v>
      </c>
      <c r="D556" t="s">
        <v>4401</v>
      </c>
    </row>
    <row r="557" spans="1:4" ht="15">
      <c r="A557" s="1292" t="s">
        <v>2108</v>
      </c>
      <c r="B557" s="1293" t="s">
        <v>2109</v>
      </c>
      <c r="C557" s="1292" t="s">
        <v>2108</v>
      </c>
      <c r="D557" t="s">
        <v>3942</v>
      </c>
    </row>
    <row r="558" spans="1:4" ht="15">
      <c r="A558" s="1292" t="s">
        <v>3520</v>
      </c>
      <c r="B558" s="1293" t="s">
        <v>3521</v>
      </c>
      <c r="C558" s="1292" t="s">
        <v>3520</v>
      </c>
      <c r="D558" t="s">
        <v>4648</v>
      </c>
    </row>
    <row r="559" spans="1:4" ht="15">
      <c r="A559" s="1292" t="s">
        <v>3668</v>
      </c>
      <c r="B559" s="1293" t="s">
        <v>3669</v>
      </c>
      <c r="C559" s="1292" t="s">
        <v>3668</v>
      </c>
      <c r="D559" t="s">
        <v>4722</v>
      </c>
    </row>
    <row r="560" spans="1:4" ht="15">
      <c r="A560" s="1292" t="s">
        <v>3348</v>
      </c>
      <c r="B560" s="1293" t="s">
        <v>3349</v>
      </c>
      <c r="C560" s="1292" t="s">
        <v>3348</v>
      </c>
      <c r="D560" t="s">
        <v>4562</v>
      </c>
    </row>
    <row r="561" spans="1:4" ht="15">
      <c r="A561" s="1292" t="s">
        <v>2836</v>
      </c>
      <c r="B561" s="1293" t="s">
        <v>2837</v>
      </c>
      <c r="C561" s="1292" t="s">
        <v>2836</v>
      </c>
      <c r="D561" t="s">
        <v>4306</v>
      </c>
    </row>
    <row r="562" spans="1:4" ht="15">
      <c r="A562" s="1292" t="s">
        <v>2888</v>
      </c>
      <c r="B562" s="1293" t="s">
        <v>2889</v>
      </c>
      <c r="C562" s="1292" t="s">
        <v>2888</v>
      </c>
      <c r="D562" t="s">
        <v>4332</v>
      </c>
    </row>
    <row r="563" spans="1:4" ht="15">
      <c r="A563" s="1292" t="s">
        <v>3014</v>
      </c>
      <c r="B563" s="1293" t="s">
        <v>3015</v>
      </c>
      <c r="C563" s="1292" t="s">
        <v>3014</v>
      </c>
      <c r="D563" t="s">
        <v>4395</v>
      </c>
    </row>
    <row r="564" spans="1:4" ht="15">
      <c r="A564" s="1292" t="s">
        <v>3302</v>
      </c>
      <c r="B564" s="1293" t="s">
        <v>3303</v>
      </c>
      <c r="C564" s="1292" t="s">
        <v>3302</v>
      </c>
      <c r="D564" t="s">
        <v>4539</v>
      </c>
    </row>
    <row r="565" spans="1:4" ht="15">
      <c r="A565" s="1292" t="s">
        <v>2664</v>
      </c>
      <c r="B565" s="1293" t="s">
        <v>2665</v>
      </c>
      <c r="C565" s="1292" t="s">
        <v>2664</v>
      </c>
      <c r="D565" t="s">
        <v>4220</v>
      </c>
    </row>
    <row r="566" spans="1:4" ht="15">
      <c r="A566" s="1292" t="s">
        <v>2662</v>
      </c>
      <c r="B566" s="1293" t="s">
        <v>2663</v>
      </c>
      <c r="C566" s="1292" t="s">
        <v>2662</v>
      </c>
      <c r="D566" t="s">
        <v>4219</v>
      </c>
    </row>
    <row r="567" spans="1:4" ht="15">
      <c r="A567" s="1292" t="s">
        <v>3448</v>
      </c>
      <c r="B567" s="1293" t="s">
        <v>3449</v>
      </c>
      <c r="C567" s="1292" t="s">
        <v>3448</v>
      </c>
      <c r="D567" t="s">
        <v>4612</v>
      </c>
    </row>
    <row r="568" spans="1:4" ht="15">
      <c r="A568" s="1292" t="s">
        <v>3256</v>
      </c>
      <c r="B568" s="1293" t="s">
        <v>3257</v>
      </c>
      <c r="C568" s="1292" t="s">
        <v>3256</v>
      </c>
      <c r="D568" t="s">
        <v>4516</v>
      </c>
    </row>
    <row r="569" spans="1:4" ht="15">
      <c r="A569" s="1292" t="s">
        <v>2840</v>
      </c>
      <c r="B569" s="1293" t="s">
        <v>2841</v>
      </c>
      <c r="C569" s="1292" t="s">
        <v>2840</v>
      </c>
      <c r="D569" t="s">
        <v>4308</v>
      </c>
    </row>
    <row r="570" spans="1:4" ht="15">
      <c r="A570" s="1292" t="s">
        <v>2878</v>
      </c>
      <c r="B570" s="1293" t="s">
        <v>2879</v>
      </c>
      <c r="C570" s="1292" t="s">
        <v>2878</v>
      </c>
      <c r="D570" t="s">
        <v>4327</v>
      </c>
    </row>
    <row r="571" spans="1:4" ht="15">
      <c r="A571" s="1292" t="s">
        <v>3220</v>
      </c>
      <c r="B571" s="1293" t="s">
        <v>3221</v>
      </c>
      <c r="C571" s="1292" t="s">
        <v>3220</v>
      </c>
      <c r="D571" t="s">
        <v>4498</v>
      </c>
    </row>
    <row r="572" spans="1:4" ht="15">
      <c r="A572" s="1292" t="s">
        <v>3046</v>
      </c>
      <c r="B572" s="1293" t="s">
        <v>3047</v>
      </c>
      <c r="C572" s="1292" t="s">
        <v>3046</v>
      </c>
      <c r="D572" t="s">
        <v>4411</v>
      </c>
    </row>
    <row r="573" spans="1:4" ht="15">
      <c r="A573" s="1292" t="s">
        <v>3206</v>
      </c>
      <c r="B573" s="1293" t="s">
        <v>3207</v>
      </c>
      <c r="C573" s="1292" t="s">
        <v>3206</v>
      </c>
      <c r="D573" t="s">
        <v>4491</v>
      </c>
    </row>
    <row r="574" spans="1:4" ht="15">
      <c r="A574" s="1292" t="s">
        <v>3556</v>
      </c>
      <c r="B574" s="1293" t="s">
        <v>3557</v>
      </c>
      <c r="C574" s="1292" t="s">
        <v>3556</v>
      </c>
      <c r="D574" t="s">
        <v>4666</v>
      </c>
    </row>
    <row r="575" spans="1:4" ht="15">
      <c r="A575" s="1292" t="s">
        <v>2660</v>
      </c>
      <c r="B575" s="1293" t="s">
        <v>2661</v>
      </c>
      <c r="C575" s="1292" t="s">
        <v>2660</v>
      </c>
      <c r="D575" t="s">
        <v>4218</v>
      </c>
    </row>
    <row r="576" spans="1:4" ht="15">
      <c r="A576" s="1292" t="s">
        <v>2652</v>
      </c>
      <c r="B576" s="1293" t="s">
        <v>2653</v>
      </c>
      <c r="C576" s="1292" t="s">
        <v>2652</v>
      </c>
      <c r="D576" t="s">
        <v>4214</v>
      </c>
    </row>
    <row r="577" spans="1:4" ht="15">
      <c r="A577" s="1292" t="s">
        <v>3200</v>
      </c>
      <c r="B577" s="1293" t="s">
        <v>3201</v>
      </c>
      <c r="C577" s="1292" t="s">
        <v>3200</v>
      </c>
      <c r="D577" t="s">
        <v>4488</v>
      </c>
    </row>
    <row r="578" spans="1:4" ht="15">
      <c r="A578" s="1292" t="s">
        <v>1850</v>
      </c>
      <c r="B578" s="1293" t="s">
        <v>1851</v>
      </c>
      <c r="C578" s="1292" t="s">
        <v>1850</v>
      </c>
      <c r="D578" t="s">
        <v>3813</v>
      </c>
    </row>
    <row r="579" spans="1:4" ht="15">
      <c r="A579" s="1292" t="s">
        <v>3384</v>
      </c>
      <c r="B579" s="1293" t="s">
        <v>3385</v>
      </c>
      <c r="C579" s="1292" t="s">
        <v>3384</v>
      </c>
      <c r="D579" t="s">
        <v>4580</v>
      </c>
    </row>
    <row r="580" spans="1:4" ht="15">
      <c r="A580" s="1292" t="s">
        <v>1964</v>
      </c>
      <c r="B580" s="1293" t="s">
        <v>1965</v>
      </c>
      <c r="C580" s="1292" t="s">
        <v>1964</v>
      </c>
      <c r="D580" t="s">
        <v>3870</v>
      </c>
    </row>
    <row r="581" spans="1:4" ht="15">
      <c r="A581" s="1292" t="s">
        <v>3068</v>
      </c>
      <c r="B581" s="1293" t="s">
        <v>3069</v>
      </c>
      <c r="C581" s="1292" t="s">
        <v>3068</v>
      </c>
      <c r="D581" t="s">
        <v>4422</v>
      </c>
    </row>
    <row r="582" spans="1:4" ht="15">
      <c r="A582" s="1292" t="s">
        <v>1946</v>
      </c>
      <c r="B582" s="1293" t="s">
        <v>1947</v>
      </c>
      <c r="C582" s="1292" t="s">
        <v>1946</v>
      </c>
      <c r="D582" t="s">
        <v>3861</v>
      </c>
    </row>
    <row r="583" spans="1:4" ht="15">
      <c r="A583" s="1292" t="s">
        <v>2354</v>
      </c>
      <c r="B583" s="1293" t="s">
        <v>2355</v>
      </c>
      <c r="C583" s="1292" t="s">
        <v>2354</v>
      </c>
      <c r="D583" t="s">
        <v>4065</v>
      </c>
    </row>
    <row r="584" spans="1:4" ht="15">
      <c r="A584" s="1292" t="s">
        <v>2452</v>
      </c>
      <c r="B584" s="1293" t="s">
        <v>2453</v>
      </c>
      <c r="C584" s="1292" t="s">
        <v>2452</v>
      </c>
      <c r="D584" t="s">
        <v>4114</v>
      </c>
    </row>
    <row r="585" spans="1:4" ht="15">
      <c r="A585" s="1292" t="s">
        <v>3592</v>
      </c>
      <c r="B585" s="1293" t="s">
        <v>3593</v>
      </c>
      <c r="C585" s="1292" t="s">
        <v>3592</v>
      </c>
      <c r="D585" t="s">
        <v>4684</v>
      </c>
    </row>
    <row r="586" spans="1:4" ht="15">
      <c r="A586" s="1292" t="s">
        <v>2362</v>
      </c>
      <c r="B586" s="1293" t="s">
        <v>2363</v>
      </c>
      <c r="C586" s="1292" t="s">
        <v>2362</v>
      </c>
      <c r="D586" t="s">
        <v>4069</v>
      </c>
    </row>
    <row r="587" spans="1:4" ht="15">
      <c r="A587" s="1292" t="s">
        <v>3034</v>
      </c>
      <c r="B587" s="1293" t="s">
        <v>3035</v>
      </c>
      <c r="C587" s="1292" t="s">
        <v>3034</v>
      </c>
      <c r="D587" t="s">
        <v>4405</v>
      </c>
    </row>
    <row r="588" spans="1:4" ht="15">
      <c r="A588" s="1292" t="s">
        <v>1846</v>
      </c>
      <c r="B588" s="1293" t="s">
        <v>1847</v>
      </c>
      <c r="C588" s="1292" t="s">
        <v>1846</v>
      </c>
      <c r="D588" t="s">
        <v>3811</v>
      </c>
    </row>
    <row r="589" spans="1:4" ht="15">
      <c r="A589" s="1292" t="s">
        <v>2954</v>
      </c>
      <c r="B589" s="1293" t="s">
        <v>2955</v>
      </c>
      <c r="C589" s="1292" t="s">
        <v>2954</v>
      </c>
      <c r="D589" t="s">
        <v>4365</v>
      </c>
    </row>
    <row r="590" spans="1:4" ht="15">
      <c r="A590" s="1292" t="s">
        <v>2922</v>
      </c>
      <c r="B590" s="1293" t="s">
        <v>2923</v>
      </c>
      <c r="C590" s="1292" t="s">
        <v>2922</v>
      </c>
      <c r="D590" t="s">
        <v>4349</v>
      </c>
    </row>
    <row r="591" spans="1:4" ht="15">
      <c r="A591" s="1292" t="s">
        <v>2776</v>
      </c>
      <c r="B591" s="1293" t="s">
        <v>2777</v>
      </c>
      <c r="C591" s="1292" t="s">
        <v>2776</v>
      </c>
      <c r="D591" t="s">
        <v>4276</v>
      </c>
    </row>
    <row r="592" spans="1:4" ht="15">
      <c r="A592" s="1292" t="s">
        <v>3364</v>
      </c>
      <c r="B592" s="1293" t="s">
        <v>3365</v>
      </c>
      <c r="C592" s="1292" t="s">
        <v>3364</v>
      </c>
      <c r="D592" t="s">
        <v>4570</v>
      </c>
    </row>
    <row r="593" spans="1:4" ht="15">
      <c r="A593" s="1292" t="s">
        <v>2558</v>
      </c>
      <c r="B593" s="1293" t="s">
        <v>2559</v>
      </c>
      <c r="C593" s="1292" t="s">
        <v>2558</v>
      </c>
      <c r="D593" t="s">
        <v>4167</v>
      </c>
    </row>
    <row r="594" spans="1:4" ht="15">
      <c r="A594" s="1292" t="s">
        <v>2402</v>
      </c>
      <c r="B594" s="1293" t="s">
        <v>2403</v>
      </c>
      <c r="C594" s="1292" t="s">
        <v>2402</v>
      </c>
      <c r="D594" t="s">
        <v>4089</v>
      </c>
    </row>
    <row r="595" spans="1:4" ht="15">
      <c r="A595" s="1292" t="s">
        <v>2404</v>
      </c>
      <c r="B595" s="1293" t="s">
        <v>2405</v>
      </c>
      <c r="C595" s="1292" t="s">
        <v>2404</v>
      </c>
      <c r="D595" t="s">
        <v>4090</v>
      </c>
    </row>
    <row r="596" spans="1:4" ht="15">
      <c r="A596" s="1292" t="s">
        <v>2696</v>
      </c>
      <c r="B596" s="1293" t="s">
        <v>2697</v>
      </c>
      <c r="C596" s="1292" t="s">
        <v>2696</v>
      </c>
      <c r="D596" t="s">
        <v>4236</v>
      </c>
    </row>
    <row r="597" spans="1:4" ht="15">
      <c r="A597" s="1292" t="s">
        <v>2262</v>
      </c>
      <c r="B597" s="1293" t="s">
        <v>2263</v>
      </c>
      <c r="C597" s="1292" t="s">
        <v>2262</v>
      </c>
      <c r="D597" t="s">
        <v>4019</v>
      </c>
    </row>
    <row r="598" spans="1:4" ht="15">
      <c r="A598" s="1292" t="s">
        <v>3478</v>
      </c>
      <c r="B598" s="1293" t="s">
        <v>3479</v>
      </c>
      <c r="C598" s="1292" t="s">
        <v>3478</v>
      </c>
      <c r="D598" t="s">
        <v>4627</v>
      </c>
    </row>
    <row r="599" spans="1:4" ht="15">
      <c r="A599" s="1292" t="s">
        <v>3274</v>
      </c>
      <c r="B599" s="1293" t="s">
        <v>3275</v>
      </c>
      <c r="C599" s="1292" t="s">
        <v>3274</v>
      </c>
      <c r="D599" t="s">
        <v>4525</v>
      </c>
    </row>
    <row r="600" spans="1:4" ht="15">
      <c r="A600" s="1292" t="s">
        <v>3340</v>
      </c>
      <c r="B600" s="1293" t="s">
        <v>3341</v>
      </c>
      <c r="C600" s="1292" t="s">
        <v>3340</v>
      </c>
      <c r="D600" t="s">
        <v>4558</v>
      </c>
    </row>
    <row r="601" spans="1:4" ht="15">
      <c r="A601" s="1292" t="s">
        <v>2458</v>
      </c>
      <c r="B601" s="1293" t="s">
        <v>2459</v>
      </c>
      <c r="C601" s="1292" t="s">
        <v>2458</v>
      </c>
      <c r="D601" t="s">
        <v>4117</v>
      </c>
    </row>
    <row r="602" spans="1:4" ht="15">
      <c r="A602" s="1292" t="s">
        <v>2586</v>
      </c>
      <c r="B602" s="1293" t="s">
        <v>2587</v>
      </c>
      <c r="C602" s="1292" t="s">
        <v>2586</v>
      </c>
      <c r="D602" t="s">
        <v>4181</v>
      </c>
    </row>
    <row r="603" spans="1:4" ht="15">
      <c r="A603" s="1292" t="s">
        <v>3446</v>
      </c>
      <c r="B603" s="1293" t="s">
        <v>3447</v>
      </c>
      <c r="C603" s="1292" t="s">
        <v>3446</v>
      </c>
      <c r="D603" t="s">
        <v>4611</v>
      </c>
    </row>
    <row r="604" spans="1:4" ht="15">
      <c r="A604" s="1292" t="s">
        <v>2626</v>
      </c>
      <c r="B604" s="1293" t="s">
        <v>2627</v>
      </c>
      <c r="C604" s="1292" t="s">
        <v>2626</v>
      </c>
      <c r="D604" t="s">
        <v>4201</v>
      </c>
    </row>
    <row r="605" spans="1:4" ht="15">
      <c r="A605" s="1292" t="s">
        <v>1978</v>
      </c>
      <c r="B605" s="1293" t="s">
        <v>1979</v>
      </c>
      <c r="C605" s="1292" t="s">
        <v>1978</v>
      </c>
      <c r="D605" t="s">
        <v>3877</v>
      </c>
    </row>
    <row r="606" spans="1:4" ht="15">
      <c r="A606" s="1292" t="s">
        <v>2668</v>
      </c>
      <c r="B606" s="1293" t="s">
        <v>2669</v>
      </c>
      <c r="C606" s="1292" t="s">
        <v>2668</v>
      </c>
      <c r="D606" t="s">
        <v>4222</v>
      </c>
    </row>
    <row r="607" spans="1:4" ht="15">
      <c r="A607" s="1292" t="s">
        <v>2666</v>
      </c>
      <c r="B607" s="1293" t="s">
        <v>2667</v>
      </c>
      <c r="C607" s="1292" t="s">
        <v>2666</v>
      </c>
      <c r="D607" t="s">
        <v>4221</v>
      </c>
    </row>
    <row r="608" spans="1:4" ht="15">
      <c r="A608" s="1292" t="s">
        <v>1966</v>
      </c>
      <c r="B608" s="1293" t="s">
        <v>1967</v>
      </c>
      <c r="C608" s="1292" t="s">
        <v>1966</v>
      </c>
      <c r="D608" t="s">
        <v>3871</v>
      </c>
    </row>
    <row r="609" spans="1:4" ht="15">
      <c r="A609" s="1292" t="s">
        <v>3540</v>
      </c>
      <c r="B609" s="1293" t="s">
        <v>3541</v>
      </c>
      <c r="C609" s="1292" t="s">
        <v>3540</v>
      </c>
      <c r="D609" t="s">
        <v>4658</v>
      </c>
    </row>
    <row r="610" spans="1:4" ht="15">
      <c r="A610" s="1292" t="s">
        <v>1986</v>
      </c>
      <c r="B610" s="1293" t="s">
        <v>1987</v>
      </c>
      <c r="C610" s="1292" t="s">
        <v>1986</v>
      </c>
      <c r="D610" t="s">
        <v>3881</v>
      </c>
    </row>
    <row r="611" spans="1:4" ht="15">
      <c r="A611" s="1292" t="s">
        <v>3106</v>
      </c>
      <c r="B611" s="1293" t="s">
        <v>3107</v>
      </c>
      <c r="C611" s="1292" t="s">
        <v>3106</v>
      </c>
      <c r="D611" t="s">
        <v>4441</v>
      </c>
    </row>
    <row r="612" spans="1:4" ht="15">
      <c r="A612" s="1292" t="s">
        <v>1884</v>
      </c>
      <c r="B612" s="1293" t="s">
        <v>1885</v>
      </c>
      <c r="C612" s="1292" t="s">
        <v>1884</v>
      </c>
      <c r="D612" t="s">
        <v>3830</v>
      </c>
    </row>
    <row r="613" spans="1:4" ht="15">
      <c r="A613" s="1292" t="s">
        <v>1994</v>
      </c>
      <c r="B613" s="1293" t="s">
        <v>1995</v>
      </c>
      <c r="C613" s="1292" t="s">
        <v>1994</v>
      </c>
      <c r="D613" t="s">
        <v>3885</v>
      </c>
    </row>
    <row r="614" spans="1:4" ht="15">
      <c r="A614" s="1292" t="s">
        <v>2602</v>
      </c>
      <c r="B614" s="1293" t="s">
        <v>2603</v>
      </c>
      <c r="C614" s="1292" t="s">
        <v>2602</v>
      </c>
      <c r="D614" t="s">
        <v>4189</v>
      </c>
    </row>
    <row r="615" spans="1:4" ht="15">
      <c r="A615" s="1292" t="s">
        <v>1888</v>
      </c>
      <c r="B615" s="1293" t="s">
        <v>1889</v>
      </c>
      <c r="C615" s="1292" t="s">
        <v>1888</v>
      </c>
      <c r="D615" t="s">
        <v>3832</v>
      </c>
    </row>
    <row r="616" spans="1:4" ht="15">
      <c r="A616" s="1292" t="s">
        <v>2968</v>
      </c>
      <c r="B616" s="1293" t="s">
        <v>2969</v>
      </c>
      <c r="C616" s="1292" t="s">
        <v>2968</v>
      </c>
      <c r="D616" t="s">
        <v>4372</v>
      </c>
    </row>
    <row r="617" spans="1:4" ht="15">
      <c r="A617" s="1292" t="s">
        <v>2296</v>
      </c>
      <c r="B617" s="1293" t="s">
        <v>2297</v>
      </c>
      <c r="C617" s="1292" t="s">
        <v>2296</v>
      </c>
      <c r="D617" t="s">
        <v>4036</v>
      </c>
    </row>
    <row r="618" spans="1:4" ht="15">
      <c r="A618" s="1292" t="s">
        <v>3630</v>
      </c>
      <c r="B618" s="1293" t="s">
        <v>3631</v>
      </c>
      <c r="C618" s="1292" t="s">
        <v>3630</v>
      </c>
      <c r="D618" t="s">
        <v>4703</v>
      </c>
    </row>
    <row r="619" spans="1:4" ht="15">
      <c r="A619" s="1292" t="s">
        <v>3058</v>
      </c>
      <c r="B619" s="1293" t="s">
        <v>3059</v>
      </c>
      <c r="C619" s="1292" t="s">
        <v>3058</v>
      </c>
      <c r="D619" t="s">
        <v>4417</v>
      </c>
    </row>
    <row r="620" spans="1:4" ht="15">
      <c r="A620" s="1292" t="s">
        <v>3078</v>
      </c>
      <c r="B620" s="1293" t="s">
        <v>3079</v>
      </c>
      <c r="C620" s="1292" t="s">
        <v>3078</v>
      </c>
      <c r="D620" t="s">
        <v>4427</v>
      </c>
    </row>
    <row r="621" spans="1:4" ht="15">
      <c r="A621" s="1292" t="s">
        <v>2076</v>
      </c>
      <c r="B621" s="1293" t="s">
        <v>2077</v>
      </c>
      <c r="C621" s="1292" t="s">
        <v>2076</v>
      </c>
      <c r="D621" t="s">
        <v>3926</v>
      </c>
    </row>
    <row r="622" spans="1:4" ht="15">
      <c r="A622" s="1292" t="s">
        <v>2940</v>
      </c>
      <c r="B622" s="1293" t="s">
        <v>2941</v>
      </c>
      <c r="C622" s="1292" t="s">
        <v>2940</v>
      </c>
      <c r="D622" t="s">
        <v>4358</v>
      </c>
    </row>
    <row r="623" spans="1:4" ht="15">
      <c r="A623" s="1292" t="s">
        <v>3534</v>
      </c>
      <c r="B623" s="1293" t="s">
        <v>3535</v>
      </c>
      <c r="C623" s="1292" t="s">
        <v>3534</v>
      </c>
      <c r="D623" t="s">
        <v>4655</v>
      </c>
    </row>
    <row r="624" spans="1:4" ht="15">
      <c r="A624" s="1292" t="s">
        <v>2338</v>
      </c>
      <c r="B624" s="1293" t="s">
        <v>2339</v>
      </c>
      <c r="C624" s="1292" t="s">
        <v>2338</v>
      </c>
      <c r="D624" t="s">
        <v>4057</v>
      </c>
    </row>
    <row r="625" spans="1:4" ht="15">
      <c r="A625" s="1292" t="s">
        <v>2596</v>
      </c>
      <c r="B625" s="1293" t="s">
        <v>2597</v>
      </c>
      <c r="C625" s="1292" t="s">
        <v>2596</v>
      </c>
      <c r="D625" t="s">
        <v>4186</v>
      </c>
    </row>
    <row r="626" spans="1:4" ht="15">
      <c r="A626" s="1292" t="s">
        <v>1922</v>
      </c>
      <c r="B626" s="1293" t="s">
        <v>1923</v>
      </c>
      <c r="C626" s="1292" t="s">
        <v>1922</v>
      </c>
      <c r="D626" t="s">
        <v>3849</v>
      </c>
    </row>
    <row r="627" spans="1:4" ht="15">
      <c r="A627" s="1292" t="s">
        <v>1924</v>
      </c>
      <c r="B627" s="1293" t="s">
        <v>1925</v>
      </c>
      <c r="C627" s="1292" t="s">
        <v>1924</v>
      </c>
      <c r="D627" t="s">
        <v>3850</v>
      </c>
    </row>
    <row r="628" spans="1:4" ht="15">
      <c r="A628" s="1292" t="s">
        <v>1928</v>
      </c>
      <c r="B628" s="1293" t="s">
        <v>1929</v>
      </c>
      <c r="C628" s="1292" t="s">
        <v>1928</v>
      </c>
      <c r="D628" t="s">
        <v>3852</v>
      </c>
    </row>
    <row r="629" spans="1:4" ht="15">
      <c r="A629" s="1292" t="s">
        <v>3664</v>
      </c>
      <c r="B629" s="1293" t="s">
        <v>3665</v>
      </c>
      <c r="C629" s="1292" t="s">
        <v>3664</v>
      </c>
      <c r="D629" t="s">
        <v>4720</v>
      </c>
    </row>
    <row r="630" spans="1:4" ht="15">
      <c r="A630" s="1292" t="s">
        <v>3690</v>
      </c>
      <c r="B630" s="1293" t="s">
        <v>3691</v>
      </c>
      <c r="C630" s="1292" t="s">
        <v>3690</v>
      </c>
      <c r="D630" t="s">
        <v>4733</v>
      </c>
    </row>
    <row r="631" spans="1:4" ht="15">
      <c r="A631" s="1292" t="s">
        <v>1988</v>
      </c>
      <c r="B631" s="1293" t="s">
        <v>1989</v>
      </c>
      <c r="C631" s="1292" t="s">
        <v>1988</v>
      </c>
      <c r="D631" t="s">
        <v>3882</v>
      </c>
    </row>
    <row r="632" spans="1:4" ht="15">
      <c r="A632" s="1292" t="s">
        <v>3536</v>
      </c>
      <c r="B632" s="1293" t="s">
        <v>3537</v>
      </c>
      <c r="C632" s="1292" t="s">
        <v>3536</v>
      </c>
      <c r="D632" t="s">
        <v>4656</v>
      </c>
    </row>
    <row r="633" spans="1:4" ht="15">
      <c r="A633" s="1292" t="s">
        <v>3568</v>
      </c>
      <c r="B633" s="1293" t="s">
        <v>3569</v>
      </c>
      <c r="C633" s="1292" t="s">
        <v>3568</v>
      </c>
      <c r="D633" t="s">
        <v>4672</v>
      </c>
    </row>
    <row r="634" spans="1:4" ht="15">
      <c r="A634" s="1292" t="s">
        <v>3066</v>
      </c>
      <c r="B634" s="1293" t="s">
        <v>3067</v>
      </c>
      <c r="C634" s="1292" t="s">
        <v>3066</v>
      </c>
      <c r="D634" t="s">
        <v>4421</v>
      </c>
    </row>
    <row r="635" spans="1:4" ht="15">
      <c r="A635" s="1292" t="s">
        <v>3606</v>
      </c>
      <c r="B635" s="1293" t="s">
        <v>3607</v>
      </c>
      <c r="C635" s="1292" t="s">
        <v>3606</v>
      </c>
      <c r="D635" t="s">
        <v>4691</v>
      </c>
    </row>
    <row r="636" spans="1:4" ht="15">
      <c r="A636" s="1292" t="s">
        <v>3212</v>
      </c>
      <c r="B636" s="1293" t="s">
        <v>3213</v>
      </c>
      <c r="C636" s="1292" t="s">
        <v>3212</v>
      </c>
      <c r="D636" t="s">
        <v>4494</v>
      </c>
    </row>
    <row r="637" spans="1:4" ht="15">
      <c r="A637" s="1292" t="s">
        <v>3518</v>
      </c>
      <c r="B637" s="1293" t="s">
        <v>3519</v>
      </c>
      <c r="C637" s="1292" t="s">
        <v>3518</v>
      </c>
      <c r="D637" t="s">
        <v>4647</v>
      </c>
    </row>
    <row r="638" spans="1:4" ht="15">
      <c r="A638" s="1292" t="s">
        <v>3538</v>
      </c>
      <c r="B638" s="1293" t="s">
        <v>3539</v>
      </c>
      <c r="C638" s="1292" t="s">
        <v>3538</v>
      </c>
      <c r="D638" t="s">
        <v>4657</v>
      </c>
    </row>
    <row r="639" spans="1:4" ht="15">
      <c r="A639" s="1292" t="s">
        <v>3282</v>
      </c>
      <c r="B639" s="1293" t="s">
        <v>3283</v>
      </c>
      <c r="C639" s="1292" t="s">
        <v>3282</v>
      </c>
      <c r="D639" t="s">
        <v>4529</v>
      </c>
    </row>
    <row r="640" spans="1:4" ht="15">
      <c r="A640" s="1292" t="s">
        <v>3318</v>
      </c>
      <c r="B640" s="1293" t="s">
        <v>3319</v>
      </c>
      <c r="C640" s="1292" t="s">
        <v>3318</v>
      </c>
      <c r="D640" t="s">
        <v>4547</v>
      </c>
    </row>
    <row r="641" spans="1:4" ht="15">
      <c r="A641" s="1292" t="s">
        <v>3216</v>
      </c>
      <c r="B641" s="1293" t="s">
        <v>3217</v>
      </c>
      <c r="C641" s="1292" t="s">
        <v>3216</v>
      </c>
      <c r="D641" t="s">
        <v>4496</v>
      </c>
    </row>
    <row r="642" spans="1:4" ht="15">
      <c r="A642" s="1292" t="s">
        <v>2914</v>
      </c>
      <c r="B642" s="1293" t="s">
        <v>2915</v>
      </c>
      <c r="C642" s="1292" t="s">
        <v>2914</v>
      </c>
      <c r="D642" t="s">
        <v>4345</v>
      </c>
    </row>
    <row r="643" spans="1:4" ht="15">
      <c r="A643" s="1292" t="s">
        <v>2188</v>
      </c>
      <c r="B643" s="1293" t="s">
        <v>2189</v>
      </c>
      <c r="C643" s="1292" t="s">
        <v>2188</v>
      </c>
      <c r="D643" t="s">
        <v>3982</v>
      </c>
    </row>
    <row r="644" spans="1:4" ht="15">
      <c r="A644" s="1292" t="s">
        <v>2082</v>
      </c>
      <c r="B644" s="1293" t="s">
        <v>2083</v>
      </c>
      <c r="C644" s="1292" t="s">
        <v>2082</v>
      </c>
      <c r="D644" t="s">
        <v>3929</v>
      </c>
    </row>
    <row r="645" spans="1:4" ht="15">
      <c r="A645" s="1292" t="s">
        <v>2050</v>
      </c>
      <c r="B645" s="1293" t="s">
        <v>2051</v>
      </c>
      <c r="C645" s="1292" t="s">
        <v>2050</v>
      </c>
      <c r="D645" t="s">
        <v>3913</v>
      </c>
    </row>
    <row r="646" spans="1:4" ht="15">
      <c r="A646" s="1292" t="s">
        <v>2030</v>
      </c>
      <c r="B646" s="1293" t="s">
        <v>2031</v>
      </c>
      <c r="C646" s="1292" t="s">
        <v>2030</v>
      </c>
      <c r="D646" t="s">
        <v>3903</v>
      </c>
    </row>
    <row r="647" spans="1:4" ht="15">
      <c r="A647" s="1292" t="s">
        <v>2394</v>
      </c>
      <c r="B647" s="1293" t="s">
        <v>2395</v>
      </c>
      <c r="C647" s="1292" t="s">
        <v>2394</v>
      </c>
      <c r="D647" t="s">
        <v>4085</v>
      </c>
    </row>
    <row r="648" spans="1:4" ht="15">
      <c r="A648" s="1292" t="s">
        <v>2260</v>
      </c>
      <c r="B648" s="1293" t="s">
        <v>2261</v>
      </c>
      <c r="C648" s="1292" t="s">
        <v>2260</v>
      </c>
      <c r="D648" t="s">
        <v>4018</v>
      </c>
    </row>
    <row r="649" spans="1:4" ht="15">
      <c r="A649" s="1292" t="s">
        <v>3418</v>
      </c>
      <c r="B649" s="1293" t="s">
        <v>3419</v>
      </c>
      <c r="C649" s="1292" t="s">
        <v>3418</v>
      </c>
      <c r="D649" t="s">
        <v>4597</v>
      </c>
    </row>
    <row r="650" spans="1:4" ht="15">
      <c r="A650" s="1292" t="s">
        <v>2306</v>
      </c>
      <c r="B650" s="1293" t="s">
        <v>2307</v>
      </c>
      <c r="C650" s="1292" t="s">
        <v>2306</v>
      </c>
      <c r="D650" t="s">
        <v>4041</v>
      </c>
    </row>
    <row r="651" spans="1:4" ht="15">
      <c r="A651" s="1292" t="s">
        <v>2446</v>
      </c>
      <c r="B651" s="1293" t="s">
        <v>2447</v>
      </c>
      <c r="C651" s="1292" t="s">
        <v>2446</v>
      </c>
      <c r="D651" t="s">
        <v>4111</v>
      </c>
    </row>
    <row r="652" spans="1:4" ht="15">
      <c r="A652" s="1292" t="s">
        <v>2392</v>
      </c>
      <c r="B652" s="1293" t="s">
        <v>2393</v>
      </c>
      <c r="C652" s="1292" t="s">
        <v>2392</v>
      </c>
      <c r="D652" t="s">
        <v>4084</v>
      </c>
    </row>
    <row r="653" spans="1:4" ht="15">
      <c r="A653" s="1292" t="s">
        <v>3730</v>
      </c>
      <c r="B653" s="1293" t="s">
        <v>3731</v>
      </c>
      <c r="C653" s="1292" t="s">
        <v>3730</v>
      </c>
      <c r="D653" t="s">
        <v>4753</v>
      </c>
    </row>
    <row r="654" spans="1:4" ht="15">
      <c r="A654" s="1292" t="s">
        <v>2996</v>
      </c>
      <c r="B654" s="1293" t="s">
        <v>2997</v>
      </c>
      <c r="C654" s="1292" t="s">
        <v>2996</v>
      </c>
      <c r="D654" t="s">
        <v>4386</v>
      </c>
    </row>
    <row r="655" spans="1:4" ht="15">
      <c r="A655" s="1292" t="s">
        <v>3634</v>
      </c>
      <c r="B655" s="1293" t="s">
        <v>3635</v>
      </c>
      <c r="C655" s="1292" t="s">
        <v>3634</v>
      </c>
      <c r="D655" t="s">
        <v>4705</v>
      </c>
    </row>
    <row r="656" spans="1:4" ht="15">
      <c r="A656" s="1292" t="s">
        <v>2714</v>
      </c>
      <c r="B656" s="1293" t="s">
        <v>2715</v>
      </c>
      <c r="C656" s="1292" t="s">
        <v>2714</v>
      </c>
      <c r="D656" t="s">
        <v>4245</v>
      </c>
    </row>
    <row r="657" spans="1:4" ht="15">
      <c r="A657" s="1292" t="s">
        <v>2736</v>
      </c>
      <c r="B657" s="1293" t="s">
        <v>2737</v>
      </c>
      <c r="C657" s="1292" t="s">
        <v>2736</v>
      </c>
      <c r="D657" t="s">
        <v>4256</v>
      </c>
    </row>
    <row r="658" spans="1:4" ht="15">
      <c r="A658" s="1292" t="s">
        <v>3522</v>
      </c>
      <c r="B658" s="1293" t="s">
        <v>3523</v>
      </c>
      <c r="C658" s="1292" t="s">
        <v>3522</v>
      </c>
      <c r="D658" t="s">
        <v>4649</v>
      </c>
    </row>
    <row r="659" spans="1:4" ht="15">
      <c r="A659" s="1292" t="s">
        <v>3724</v>
      </c>
      <c r="B659" s="1293" t="s">
        <v>3725</v>
      </c>
      <c r="C659" s="1292" t="s">
        <v>3724</v>
      </c>
      <c r="D659" t="s">
        <v>4750</v>
      </c>
    </row>
    <row r="660" spans="1:4" ht="15">
      <c r="A660" s="1292" t="s">
        <v>2286</v>
      </c>
      <c r="B660" s="1293" t="s">
        <v>2287</v>
      </c>
      <c r="C660" s="1292" t="s">
        <v>2286</v>
      </c>
      <c r="D660" t="s">
        <v>4031</v>
      </c>
    </row>
    <row r="661" spans="1:4" ht="15">
      <c r="A661" s="1292" t="s">
        <v>2474</v>
      </c>
      <c r="B661" s="1293" t="s">
        <v>2475</v>
      </c>
      <c r="C661" s="1292" t="s">
        <v>2474</v>
      </c>
      <c r="D661" t="s">
        <v>4125</v>
      </c>
    </row>
    <row r="662" spans="1:4" ht="15">
      <c r="A662" s="1292" t="s">
        <v>2346</v>
      </c>
      <c r="B662" s="1293" t="s">
        <v>2347</v>
      </c>
      <c r="C662" s="1292" t="s">
        <v>2346</v>
      </c>
      <c r="D662" t="s">
        <v>4061</v>
      </c>
    </row>
    <row r="663" spans="1:4" ht="15">
      <c r="A663" s="1292" t="s">
        <v>2222</v>
      </c>
      <c r="B663" s="1293" t="s">
        <v>2223</v>
      </c>
      <c r="C663" s="1292" t="s">
        <v>2222</v>
      </c>
      <c r="D663" t="s">
        <v>3999</v>
      </c>
    </row>
    <row r="664" spans="1:4" ht="15">
      <c r="A664" s="1292" t="s">
        <v>3178</v>
      </c>
      <c r="B664" s="1293" t="s">
        <v>3179</v>
      </c>
      <c r="C664" s="1292" t="s">
        <v>3178</v>
      </c>
      <c r="D664" t="s">
        <v>4477</v>
      </c>
    </row>
    <row r="665" spans="1:4" ht="15">
      <c r="A665" s="1292" t="s">
        <v>2740</v>
      </c>
      <c r="B665" s="1293" t="s">
        <v>2741</v>
      </c>
      <c r="C665" s="1292" t="s">
        <v>2740</v>
      </c>
      <c r="D665" t="s">
        <v>4258</v>
      </c>
    </row>
    <row r="666" spans="1:4" ht="15">
      <c r="A666" s="1292" t="s">
        <v>2102</v>
      </c>
      <c r="B666" s="1293" t="s">
        <v>2103</v>
      </c>
      <c r="C666" s="1292" t="s">
        <v>2102</v>
      </c>
      <c r="D666" t="s">
        <v>3939</v>
      </c>
    </row>
    <row r="667" spans="1:4" ht="15">
      <c r="A667" s="1292" t="s">
        <v>3000</v>
      </c>
      <c r="B667" s="1293" t="s">
        <v>3001</v>
      </c>
      <c r="C667" s="1292" t="s">
        <v>3000</v>
      </c>
      <c r="D667" t="s">
        <v>4388</v>
      </c>
    </row>
    <row r="668" spans="1:4" ht="15">
      <c r="A668" s="1292" t="s">
        <v>2998</v>
      </c>
      <c r="B668" s="1293" t="s">
        <v>2999</v>
      </c>
      <c r="C668" s="1292" t="s">
        <v>2998</v>
      </c>
      <c r="D668" t="s">
        <v>4387</v>
      </c>
    </row>
    <row r="669" spans="1:4" ht="15">
      <c r="A669" s="1292" t="s">
        <v>1912</v>
      </c>
      <c r="B669" s="1293" t="s">
        <v>1913</v>
      </c>
      <c r="C669" s="1292" t="s">
        <v>1912</v>
      </c>
      <c r="D669" t="s">
        <v>3844</v>
      </c>
    </row>
    <row r="670" spans="1:4" ht="15">
      <c r="A670" s="1292" t="s">
        <v>2304</v>
      </c>
      <c r="B670" s="1293" t="s">
        <v>2305</v>
      </c>
      <c r="C670" s="1292" t="s">
        <v>2304</v>
      </c>
      <c r="D670" t="s">
        <v>4040</v>
      </c>
    </row>
    <row r="671" spans="1:4" ht="15">
      <c r="A671" s="1292" t="s">
        <v>2078</v>
      </c>
      <c r="B671" s="1293" t="s">
        <v>2079</v>
      </c>
      <c r="C671" s="1292" t="s">
        <v>2078</v>
      </c>
      <c r="D671" t="s">
        <v>3927</v>
      </c>
    </row>
    <row r="672" spans="1:4" ht="15">
      <c r="A672" s="1292" t="s">
        <v>2094</v>
      </c>
      <c r="B672" s="1293" t="s">
        <v>2095</v>
      </c>
      <c r="C672" s="1292" t="s">
        <v>2094</v>
      </c>
      <c r="D672" t="s">
        <v>3935</v>
      </c>
    </row>
    <row r="673" spans="1:4" ht="15">
      <c r="A673" s="1292" t="s">
        <v>1856</v>
      </c>
      <c r="B673" s="1293" t="s">
        <v>1857</v>
      </c>
      <c r="C673" s="1292" t="s">
        <v>1856</v>
      </c>
      <c r="D673" t="s">
        <v>3816</v>
      </c>
    </row>
    <row r="674" spans="1:4" ht="15">
      <c r="A674" s="1292" t="s">
        <v>1878</v>
      </c>
      <c r="B674" s="1293" t="s">
        <v>1879</v>
      </c>
      <c r="C674" s="1292" t="s">
        <v>1878</v>
      </c>
      <c r="D674" t="s">
        <v>3827</v>
      </c>
    </row>
    <row r="675" spans="1:4" ht="15">
      <c r="A675" s="1292" t="s">
        <v>3584</v>
      </c>
      <c r="B675" s="1293" t="s">
        <v>3585</v>
      </c>
      <c r="C675" s="1292" t="s">
        <v>3584</v>
      </c>
      <c r="D675" t="s">
        <v>4680</v>
      </c>
    </row>
    <row r="676" spans="1:4" ht="15">
      <c r="A676" s="1292" t="s">
        <v>2278</v>
      </c>
      <c r="B676" s="1293" t="s">
        <v>2279</v>
      </c>
      <c r="C676" s="1292" t="s">
        <v>2278</v>
      </c>
      <c r="D676" t="s">
        <v>4027</v>
      </c>
    </row>
    <row r="677" spans="1:4" ht="15">
      <c r="A677" s="1292" t="s">
        <v>2282</v>
      </c>
      <c r="B677" s="1293" t="s">
        <v>2283</v>
      </c>
      <c r="C677" s="1292" t="s">
        <v>2282</v>
      </c>
      <c r="D677" t="s">
        <v>4029</v>
      </c>
    </row>
    <row r="678" spans="1:4" ht="15">
      <c r="A678" s="1292" t="s">
        <v>2154</v>
      </c>
      <c r="B678" s="1293" t="s">
        <v>2155</v>
      </c>
      <c r="C678" s="1292" t="s">
        <v>2154</v>
      </c>
      <c r="D678" t="s">
        <v>3965</v>
      </c>
    </row>
    <row r="679" spans="1:4" ht="15">
      <c r="A679" s="1292" t="s">
        <v>1954</v>
      </c>
      <c r="B679" s="1293" t="s">
        <v>1955</v>
      </c>
      <c r="C679" s="1292" t="s">
        <v>1954</v>
      </c>
      <c r="D679" t="s">
        <v>3865</v>
      </c>
    </row>
    <row r="680" spans="1:4" ht="15">
      <c r="A680" s="1292" t="s">
        <v>2376</v>
      </c>
      <c r="B680" s="1293" t="s">
        <v>2377</v>
      </c>
      <c r="C680" s="1292" t="s">
        <v>2376</v>
      </c>
      <c r="D680" t="s">
        <v>4076</v>
      </c>
    </row>
    <row r="681" spans="1:4" ht="15">
      <c r="A681" s="1292" t="s">
        <v>3166</v>
      </c>
      <c r="B681" s="1293" t="s">
        <v>3167</v>
      </c>
      <c r="C681" s="1292" t="s">
        <v>3166</v>
      </c>
      <c r="D681" t="s">
        <v>4471</v>
      </c>
    </row>
    <row r="682" spans="1:4" ht="15">
      <c r="A682" s="1292" t="s">
        <v>3334</v>
      </c>
      <c r="B682" s="1293" t="s">
        <v>3335</v>
      </c>
      <c r="C682" s="1292" t="s">
        <v>3334</v>
      </c>
      <c r="D682" t="s">
        <v>4555</v>
      </c>
    </row>
    <row r="683" spans="1:4" ht="15">
      <c r="A683" s="1292" t="s">
        <v>2254</v>
      </c>
      <c r="B683" s="1293" t="s">
        <v>2255</v>
      </c>
      <c r="C683" s="1292" t="s">
        <v>2254</v>
      </c>
      <c r="D683" t="s">
        <v>4015</v>
      </c>
    </row>
    <row r="684" spans="1:4" ht="15">
      <c r="A684" s="1292" t="s">
        <v>1806</v>
      </c>
      <c r="B684" s="1293" t="s">
        <v>1807</v>
      </c>
      <c r="C684" s="1292" t="s">
        <v>1806</v>
      </c>
      <c r="D684" t="s">
        <v>3791</v>
      </c>
    </row>
    <row r="685" spans="1:4" ht="15">
      <c r="A685" s="1292" t="s">
        <v>2216</v>
      </c>
      <c r="B685" s="1293" t="s">
        <v>2217</v>
      </c>
      <c r="C685" s="1292" t="s">
        <v>2216</v>
      </c>
      <c r="D685" t="s">
        <v>3996</v>
      </c>
    </row>
    <row r="686" spans="1:4" ht="15">
      <c r="A686" s="1292" t="s">
        <v>1906</v>
      </c>
      <c r="B686" s="1293" t="s">
        <v>1907</v>
      </c>
      <c r="C686" s="1292" t="s">
        <v>1906</v>
      </c>
      <c r="D686" t="s">
        <v>3841</v>
      </c>
    </row>
    <row r="687" spans="1:4" ht="15">
      <c r="A687" s="1292" t="s">
        <v>3370</v>
      </c>
      <c r="B687" s="1293" t="s">
        <v>3371</v>
      </c>
      <c r="C687" s="1292" t="s">
        <v>3370</v>
      </c>
      <c r="D687" t="s">
        <v>4573</v>
      </c>
    </row>
    <row r="688" spans="1:4" ht="15">
      <c r="A688" s="1292" t="s">
        <v>3366</v>
      </c>
      <c r="B688" s="1293" t="s">
        <v>3367</v>
      </c>
      <c r="C688" s="1292" t="s">
        <v>3366</v>
      </c>
      <c r="D688" t="s">
        <v>4571</v>
      </c>
    </row>
    <row r="689" spans="1:4" ht="15">
      <c r="A689" s="1292" t="s">
        <v>2858</v>
      </c>
      <c r="B689" s="1293" t="s">
        <v>2859</v>
      </c>
      <c r="C689" s="1292" t="s">
        <v>2858</v>
      </c>
      <c r="D689" t="s">
        <v>4317</v>
      </c>
    </row>
    <row r="690" spans="1:4" ht="15">
      <c r="A690" s="1292" t="s">
        <v>1992</v>
      </c>
      <c r="B690" s="1293" t="s">
        <v>1993</v>
      </c>
      <c r="C690" s="1292" t="s">
        <v>1992</v>
      </c>
      <c r="D690" t="s">
        <v>3884</v>
      </c>
    </row>
    <row r="691" spans="1:4" ht="15">
      <c r="A691" s="1292" t="s">
        <v>3736</v>
      </c>
      <c r="B691" s="1293" t="s">
        <v>3737</v>
      </c>
      <c r="C691" s="1292" t="s">
        <v>3736</v>
      </c>
      <c r="D691" t="s">
        <v>4756</v>
      </c>
    </row>
    <row r="692" spans="1:4" ht="15">
      <c r="A692" s="1292" t="s">
        <v>3238</v>
      </c>
      <c r="B692" s="1293" t="s">
        <v>3239</v>
      </c>
      <c r="C692" s="1292" t="s">
        <v>3238</v>
      </c>
      <c r="D692" t="s">
        <v>4507</v>
      </c>
    </row>
    <row r="693" spans="1:4" ht="15">
      <c r="A693" s="1292" t="s">
        <v>3222</v>
      </c>
      <c r="B693" s="1293" t="s">
        <v>3223</v>
      </c>
      <c r="C693" s="1292" t="s">
        <v>3222</v>
      </c>
      <c r="D693" t="s">
        <v>4499</v>
      </c>
    </row>
    <row r="694" spans="1:4" ht="15">
      <c r="A694" s="1292" t="s">
        <v>3500</v>
      </c>
      <c r="B694" s="1293" t="s">
        <v>3501</v>
      </c>
      <c r="C694" s="1292" t="s">
        <v>3500</v>
      </c>
      <c r="D694" t="s">
        <v>4638</v>
      </c>
    </row>
    <row r="695" spans="1:4" ht="15">
      <c r="A695" s="1292" t="s">
        <v>3726</v>
      </c>
      <c r="B695" s="1293" t="s">
        <v>3727</v>
      </c>
      <c r="C695" s="1292" t="s">
        <v>3726</v>
      </c>
      <c r="D695" t="s">
        <v>4751</v>
      </c>
    </row>
    <row r="696" spans="1:4" ht="15">
      <c r="A696" s="1292" t="s">
        <v>2994</v>
      </c>
      <c r="B696" s="1293" t="s">
        <v>2995</v>
      </c>
      <c r="C696" s="1292" t="s">
        <v>2994</v>
      </c>
      <c r="D696" t="s">
        <v>4385</v>
      </c>
    </row>
    <row r="697" spans="1:4" ht="15">
      <c r="A697" s="1292" t="s">
        <v>1838</v>
      </c>
      <c r="B697" s="1293" t="s">
        <v>1839</v>
      </c>
      <c r="C697" s="1292" t="s">
        <v>1838</v>
      </c>
      <c r="D697" t="s">
        <v>3807</v>
      </c>
    </row>
    <row r="698" spans="1:4" ht="15">
      <c r="A698" s="1292" t="s">
        <v>2784</v>
      </c>
      <c r="B698" s="1293" t="s">
        <v>2785</v>
      </c>
      <c r="C698" s="1292" t="s">
        <v>2784</v>
      </c>
      <c r="D698" t="s">
        <v>4280</v>
      </c>
    </row>
    <row r="699" spans="1:4" ht="15">
      <c r="A699" s="1292" t="s">
        <v>2782</v>
      </c>
      <c r="B699" s="1293" t="s">
        <v>2783</v>
      </c>
      <c r="C699" s="1292" t="s">
        <v>2782</v>
      </c>
      <c r="D699" t="s">
        <v>4279</v>
      </c>
    </row>
    <row r="700" spans="1:4" ht="15">
      <c r="A700" s="1292" t="s">
        <v>3452</v>
      </c>
      <c r="B700" s="1293" t="s">
        <v>3453</v>
      </c>
      <c r="C700" s="1292" t="s">
        <v>3452</v>
      </c>
      <c r="D700" t="s">
        <v>4614</v>
      </c>
    </row>
    <row r="701" spans="1:4" ht="15">
      <c r="A701" s="1292" t="s">
        <v>3646</v>
      </c>
      <c r="B701" s="1293" t="s">
        <v>3647</v>
      </c>
      <c r="C701" s="1292" t="s">
        <v>3646</v>
      </c>
      <c r="D701" t="s">
        <v>4711</v>
      </c>
    </row>
    <row r="702" spans="1:4" ht="15">
      <c r="A702" s="1292" t="s">
        <v>2670</v>
      </c>
      <c r="B702" s="1293" t="s">
        <v>2671</v>
      </c>
      <c r="C702" s="1292" t="s">
        <v>2670</v>
      </c>
      <c r="D702" t="s">
        <v>4223</v>
      </c>
    </row>
    <row r="703" spans="1:4" ht="15">
      <c r="A703" s="1292" t="s">
        <v>1834</v>
      </c>
      <c r="B703" s="1293" t="s">
        <v>1835</v>
      </c>
      <c r="C703" s="1292" t="s">
        <v>1834</v>
      </c>
      <c r="D703" t="s">
        <v>3805</v>
      </c>
    </row>
    <row r="704" spans="1:4" ht="15">
      <c r="A704" s="1292" t="s">
        <v>3218</v>
      </c>
      <c r="B704" s="1293" t="s">
        <v>3219</v>
      </c>
      <c r="C704" s="1292" t="s">
        <v>3218</v>
      </c>
      <c r="D704" t="s">
        <v>4497</v>
      </c>
    </row>
    <row r="705" spans="1:4" ht="15">
      <c r="A705" s="1292" t="s">
        <v>3330</v>
      </c>
      <c r="B705" s="1293" t="s">
        <v>3331</v>
      </c>
      <c r="C705" s="1292" t="s">
        <v>3330</v>
      </c>
      <c r="D705" t="s">
        <v>4553</v>
      </c>
    </row>
    <row r="706" spans="1:4" ht="15">
      <c r="A706" s="1292" t="s">
        <v>3210</v>
      </c>
      <c r="B706" s="1293" t="s">
        <v>3211</v>
      </c>
      <c r="C706" s="1292" t="s">
        <v>3210</v>
      </c>
      <c r="D706" t="s">
        <v>4493</v>
      </c>
    </row>
    <row r="707" spans="1:4" ht="15">
      <c r="A707" s="1292" t="s">
        <v>2048</v>
      </c>
      <c r="B707" s="1293" t="s">
        <v>2049</v>
      </c>
      <c r="C707" s="1292" t="s">
        <v>2048</v>
      </c>
      <c r="D707" t="s">
        <v>3912</v>
      </c>
    </row>
    <row r="708" spans="1:4" ht="15">
      <c r="A708" s="1292" t="s">
        <v>3182</v>
      </c>
      <c r="B708" s="1293" t="s">
        <v>3183</v>
      </c>
      <c r="C708" s="1292" t="s">
        <v>3182</v>
      </c>
      <c r="D708" t="s">
        <v>4479</v>
      </c>
    </row>
    <row r="709" spans="1:4" ht="15">
      <c r="A709" s="1292" t="s">
        <v>2444</v>
      </c>
      <c r="B709" s="1293" t="s">
        <v>2445</v>
      </c>
      <c r="C709" s="1292" t="s">
        <v>2444</v>
      </c>
      <c r="D709" t="s">
        <v>4110</v>
      </c>
    </row>
    <row r="710" spans="1:4" ht="15">
      <c r="A710" s="1292" t="s">
        <v>2434</v>
      </c>
      <c r="B710" s="1293" t="s">
        <v>2435</v>
      </c>
      <c r="C710" s="1292" t="s">
        <v>2434</v>
      </c>
      <c r="D710" t="s">
        <v>4105</v>
      </c>
    </row>
    <row r="711" spans="1:4" ht="15">
      <c r="A711" s="1292" t="s">
        <v>3286</v>
      </c>
      <c r="B711" s="1293" t="s">
        <v>3287</v>
      </c>
      <c r="C711" s="1292" t="s">
        <v>3286</v>
      </c>
      <c r="D711" t="s">
        <v>4531</v>
      </c>
    </row>
    <row r="712" spans="1:4" ht="15">
      <c r="A712" s="1292" t="s">
        <v>2572</v>
      </c>
      <c r="B712" s="1293" t="s">
        <v>2573</v>
      </c>
      <c r="C712" s="1292" t="s">
        <v>2572</v>
      </c>
      <c r="D712" t="s">
        <v>4174</v>
      </c>
    </row>
    <row r="713" spans="1:4" ht="15">
      <c r="A713" s="1292" t="s">
        <v>3322</v>
      </c>
      <c r="B713" s="1293" t="s">
        <v>3323</v>
      </c>
      <c r="C713" s="1292" t="s">
        <v>3322</v>
      </c>
      <c r="D713" t="s">
        <v>4549</v>
      </c>
    </row>
    <row r="714" spans="1:4" ht="15">
      <c r="A714" s="1292" t="s">
        <v>2110</v>
      </c>
      <c r="B714" s="1293" t="s">
        <v>2111</v>
      </c>
      <c r="C714" s="1292" t="s">
        <v>2110</v>
      </c>
      <c r="D714" t="s">
        <v>3943</v>
      </c>
    </row>
    <row r="715" spans="1:4" ht="15">
      <c r="A715" s="1292" t="s">
        <v>3412</v>
      </c>
      <c r="B715" s="1293" t="s">
        <v>3413</v>
      </c>
      <c r="C715" s="1292" t="s">
        <v>3412</v>
      </c>
      <c r="D715" t="s">
        <v>4594</v>
      </c>
    </row>
    <row r="716" spans="1:4" ht="15">
      <c r="A716" s="1292" t="s">
        <v>2430</v>
      </c>
      <c r="B716" s="1293" t="s">
        <v>2431</v>
      </c>
      <c r="C716" s="1292" t="s">
        <v>2430</v>
      </c>
      <c r="D716" t="s">
        <v>4103</v>
      </c>
    </row>
    <row r="717" spans="1:4" ht="15">
      <c r="A717" s="1292" t="s">
        <v>3154</v>
      </c>
      <c r="B717" s="1293" t="s">
        <v>3155</v>
      </c>
      <c r="C717" s="1292" t="s">
        <v>3154</v>
      </c>
      <c r="D717" t="s">
        <v>4465</v>
      </c>
    </row>
    <row r="718" spans="1:4" ht="15">
      <c r="A718" s="1292" t="s">
        <v>3122</v>
      </c>
      <c r="B718" s="1293" t="s">
        <v>3123</v>
      </c>
      <c r="C718" s="1292" t="s">
        <v>3122</v>
      </c>
      <c r="D718" t="s">
        <v>4449</v>
      </c>
    </row>
    <row r="719" spans="1:4" ht="15">
      <c r="A719" s="1292" t="s">
        <v>1894</v>
      </c>
      <c r="B719" s="1293" t="s">
        <v>1895</v>
      </c>
      <c r="C719" s="1292" t="s">
        <v>1894</v>
      </c>
      <c r="D719" t="s">
        <v>3835</v>
      </c>
    </row>
    <row r="720" spans="1:4" ht="15">
      <c r="A720" s="1292" t="s">
        <v>2112</v>
      </c>
      <c r="B720" s="1293" t="s">
        <v>2113</v>
      </c>
      <c r="C720" s="1292" t="s">
        <v>2112</v>
      </c>
      <c r="D720" t="s">
        <v>3944</v>
      </c>
    </row>
    <row r="721" spans="1:4" ht="15">
      <c r="A721" s="1292" t="s">
        <v>2248</v>
      </c>
      <c r="B721" s="1293" t="s">
        <v>2249</v>
      </c>
      <c r="C721" s="1292" t="s">
        <v>2248</v>
      </c>
      <c r="D721" t="s">
        <v>4012</v>
      </c>
    </row>
    <row r="722" spans="1:4" ht="15">
      <c r="A722" s="1292" t="s">
        <v>2726</v>
      </c>
      <c r="B722" s="1293" t="s">
        <v>2727</v>
      </c>
      <c r="C722" s="1292" t="s">
        <v>2726</v>
      </c>
      <c r="D722" t="s">
        <v>4251</v>
      </c>
    </row>
    <row r="723" spans="1:4" ht="15">
      <c r="A723" s="1292" t="s">
        <v>2732</v>
      </c>
      <c r="B723" s="1293" t="s">
        <v>2733</v>
      </c>
      <c r="C723" s="1292" t="s">
        <v>2732</v>
      </c>
      <c r="D723" t="s">
        <v>4254</v>
      </c>
    </row>
    <row r="724" spans="1:4" ht="15">
      <c r="A724" s="1292" t="s">
        <v>3240</v>
      </c>
      <c r="B724" s="1293" t="s">
        <v>3241</v>
      </c>
      <c r="C724" s="1292" t="s">
        <v>3240</v>
      </c>
      <c r="D724" t="s">
        <v>4508</v>
      </c>
    </row>
    <row r="725" spans="1:4" ht="15">
      <c r="A725" s="1292" t="s">
        <v>3196</v>
      </c>
      <c r="B725" s="1293" t="s">
        <v>3197</v>
      </c>
      <c r="C725" s="1292" t="s">
        <v>3196</v>
      </c>
      <c r="D725" t="s">
        <v>4486</v>
      </c>
    </row>
    <row r="726" spans="1:4" ht="15">
      <c r="A726" s="1292" t="s">
        <v>1916</v>
      </c>
      <c r="B726" s="1293" t="s">
        <v>1917</v>
      </c>
      <c r="C726" s="1292" t="s">
        <v>1916</v>
      </c>
      <c r="D726" t="s">
        <v>3846</v>
      </c>
    </row>
    <row r="727" spans="1:4" ht="15">
      <c r="A727" s="1292" t="s">
        <v>3548</v>
      </c>
      <c r="B727" s="1293" t="s">
        <v>3549</v>
      </c>
      <c r="C727" s="1292" t="s">
        <v>3548</v>
      </c>
      <c r="D727" t="s">
        <v>4662</v>
      </c>
    </row>
    <row r="728" spans="1:4" ht="15">
      <c r="A728" s="1292" t="s">
        <v>2058</v>
      </c>
      <c r="B728" s="1293" t="s">
        <v>2059</v>
      </c>
      <c r="C728" s="1292" t="s">
        <v>2058</v>
      </c>
      <c r="D728" t="s">
        <v>3917</v>
      </c>
    </row>
    <row r="729" spans="1:4" ht="15">
      <c r="A729" s="1292" t="s">
        <v>3028</v>
      </c>
      <c r="B729" s="1293" t="s">
        <v>3029</v>
      </c>
      <c r="C729" s="1292" t="s">
        <v>3028</v>
      </c>
      <c r="D729" t="s">
        <v>4402</v>
      </c>
    </row>
    <row r="730" spans="1:4" ht="15">
      <c r="A730" s="1292" t="s">
        <v>3742</v>
      </c>
      <c r="B730" s="1293" t="s">
        <v>3743</v>
      </c>
      <c r="C730" s="1292" t="s">
        <v>3742</v>
      </c>
      <c r="D730" t="s">
        <v>4759</v>
      </c>
    </row>
    <row r="731" spans="1:4" ht="15">
      <c r="A731" s="1292" t="s">
        <v>2496</v>
      </c>
      <c r="B731" s="1293" t="s">
        <v>2497</v>
      </c>
      <c r="C731" s="1292" t="s">
        <v>2496</v>
      </c>
      <c r="D731" t="s">
        <v>4136</v>
      </c>
    </row>
    <row r="732" spans="1:4" ht="15">
      <c r="A732" s="1292" t="s">
        <v>3508</v>
      </c>
      <c r="B732" s="1293" t="s">
        <v>3509</v>
      </c>
      <c r="C732" s="1292" t="s">
        <v>3508</v>
      </c>
      <c r="D732" t="s">
        <v>4642</v>
      </c>
    </row>
    <row r="733" spans="1:4" ht="15">
      <c r="A733" s="1292" t="s">
        <v>1814</v>
      </c>
      <c r="B733" s="1293" t="s">
        <v>1815</v>
      </c>
      <c r="C733" s="1292" t="s">
        <v>1814</v>
      </c>
      <c r="D733" t="s">
        <v>3795</v>
      </c>
    </row>
    <row r="734" spans="1:4" ht="15">
      <c r="A734" s="1292" t="s">
        <v>2870</v>
      </c>
      <c r="B734" s="1293" t="s">
        <v>2871</v>
      </c>
      <c r="C734" s="1292" t="s">
        <v>2870</v>
      </c>
      <c r="D734" t="s">
        <v>4323</v>
      </c>
    </row>
    <row r="735" spans="1:4" ht="15">
      <c r="A735" s="1292" t="s">
        <v>2368</v>
      </c>
      <c r="B735" s="1293" t="s">
        <v>2369</v>
      </c>
      <c r="C735" s="1292" t="s">
        <v>2368</v>
      </c>
      <c r="D735" t="s">
        <v>4072</v>
      </c>
    </row>
    <row r="736" spans="1:4" ht="15">
      <c r="A736" s="1292" t="s">
        <v>1876</v>
      </c>
      <c r="B736" s="1293" t="s">
        <v>1877</v>
      </c>
      <c r="C736" s="1292" t="s">
        <v>1876</v>
      </c>
      <c r="D736" t="s">
        <v>3826</v>
      </c>
    </row>
    <row r="737" spans="1:4" ht="15">
      <c r="A737" s="1292" t="s">
        <v>3362</v>
      </c>
      <c r="B737" s="1293" t="s">
        <v>3363</v>
      </c>
      <c r="C737" s="1292" t="s">
        <v>3362</v>
      </c>
      <c r="D737" t="s">
        <v>4569</v>
      </c>
    </row>
    <row r="738" spans="1:4" ht="15">
      <c r="A738" s="1292" t="s">
        <v>2238</v>
      </c>
      <c r="B738" s="1293" t="s">
        <v>2239</v>
      </c>
      <c r="C738" s="1292" t="s">
        <v>2238</v>
      </c>
      <c r="D738" t="s">
        <v>4007</v>
      </c>
    </row>
    <row r="739" spans="1:4" ht="15">
      <c r="A739" s="1292" t="s">
        <v>2246</v>
      </c>
      <c r="B739" s="1293" t="s">
        <v>2247</v>
      </c>
      <c r="C739" s="1292" t="s">
        <v>2246</v>
      </c>
      <c r="D739" t="s">
        <v>4011</v>
      </c>
    </row>
    <row r="740" spans="1:4" ht="15">
      <c r="A740" s="1292" t="s">
        <v>2182</v>
      </c>
      <c r="B740" s="1293" t="s">
        <v>2183</v>
      </c>
      <c r="C740" s="1292" t="s">
        <v>2182</v>
      </c>
      <c r="D740" t="s">
        <v>3979</v>
      </c>
    </row>
    <row r="741" spans="1:4" ht="15">
      <c r="A741" s="1292" t="s">
        <v>3152</v>
      </c>
      <c r="B741" s="1293" t="s">
        <v>3153</v>
      </c>
      <c r="C741" s="1292" t="s">
        <v>3152</v>
      </c>
      <c r="D741" t="s">
        <v>4464</v>
      </c>
    </row>
    <row r="742" spans="1:4" ht="15">
      <c r="A742" s="1292" t="s">
        <v>2310</v>
      </c>
      <c r="B742" s="1293" t="s">
        <v>2311</v>
      </c>
      <c r="C742" s="1292" t="s">
        <v>2310</v>
      </c>
      <c r="D742" t="s">
        <v>4043</v>
      </c>
    </row>
    <row r="743" spans="1:4" ht="15">
      <c r="A743" s="1292" t="s">
        <v>3504</v>
      </c>
      <c r="B743" s="1293" t="s">
        <v>3505</v>
      </c>
      <c r="C743" s="1292" t="s">
        <v>3504</v>
      </c>
      <c r="D743" t="s">
        <v>4640</v>
      </c>
    </row>
    <row r="744" spans="1:4" ht="15">
      <c r="A744" s="1292" t="s">
        <v>3716</v>
      </c>
      <c r="B744" s="1293" t="s">
        <v>3717</v>
      </c>
      <c r="C744" s="1292" t="s">
        <v>3716</v>
      </c>
      <c r="D744" t="s">
        <v>4746</v>
      </c>
    </row>
    <row r="745" spans="1:4" ht="15">
      <c r="A745" s="1292" t="s">
        <v>3756</v>
      </c>
      <c r="B745" s="1293" t="s">
        <v>3757</v>
      </c>
      <c r="C745" s="1292" t="s">
        <v>3756</v>
      </c>
      <c r="D745" t="s">
        <v>4766</v>
      </c>
    </row>
    <row r="746" spans="1:4" ht="15">
      <c r="A746" s="1292" t="s">
        <v>3596</v>
      </c>
      <c r="B746" s="1293" t="s">
        <v>3597</v>
      </c>
      <c r="C746" s="1292" t="s">
        <v>3596</v>
      </c>
      <c r="D746" t="s">
        <v>4686</v>
      </c>
    </row>
    <row r="747" spans="1:4" ht="15">
      <c r="A747" s="1292" t="s">
        <v>2002</v>
      </c>
      <c r="B747" s="1293" t="s">
        <v>2003</v>
      </c>
      <c r="C747" s="1292" t="s">
        <v>2002</v>
      </c>
      <c r="D747" t="s">
        <v>3889</v>
      </c>
    </row>
    <row r="748" spans="1:4" ht="15">
      <c r="A748" s="1292" t="s">
        <v>2184</v>
      </c>
      <c r="B748" s="1293" t="s">
        <v>2185</v>
      </c>
      <c r="C748" s="1292" t="s">
        <v>2184</v>
      </c>
      <c r="D748" t="s">
        <v>3980</v>
      </c>
    </row>
    <row r="749" spans="1:4" ht="15">
      <c r="A749" s="1292" t="s">
        <v>2314</v>
      </c>
      <c r="B749" s="1293" t="s">
        <v>2315</v>
      </c>
      <c r="C749" s="1292" t="s">
        <v>2314</v>
      </c>
      <c r="D749" t="s">
        <v>4045</v>
      </c>
    </row>
    <row r="750" spans="1:4" ht="15">
      <c r="A750" s="1292" t="s">
        <v>3492</v>
      </c>
      <c r="B750" s="1293" t="s">
        <v>3493</v>
      </c>
      <c r="C750" s="1292" t="s">
        <v>3492</v>
      </c>
      <c r="D750" t="s">
        <v>4634</v>
      </c>
    </row>
    <row r="751" spans="1:4" ht="15">
      <c r="A751" s="1292" t="s">
        <v>3134</v>
      </c>
      <c r="B751" s="1293" t="s">
        <v>3135</v>
      </c>
      <c r="C751" s="1292" t="s">
        <v>3134</v>
      </c>
      <c r="D751" t="s">
        <v>4455</v>
      </c>
    </row>
    <row r="752" spans="1:4" ht="15">
      <c r="A752" s="1292" t="s">
        <v>2080</v>
      </c>
      <c r="B752" s="1293" t="s">
        <v>2081</v>
      </c>
      <c r="C752" s="1292" t="s">
        <v>2080</v>
      </c>
      <c r="D752" t="s">
        <v>3928</v>
      </c>
    </row>
    <row r="753" spans="1:4" ht="15">
      <c r="A753" s="1292" t="s">
        <v>2476</v>
      </c>
      <c r="B753" s="1293" t="s">
        <v>2477</v>
      </c>
      <c r="C753" s="1292" t="s">
        <v>2476</v>
      </c>
      <c r="D753" t="s">
        <v>4126</v>
      </c>
    </row>
    <row r="754" spans="1:4" ht="15">
      <c r="A754" s="1292" t="s">
        <v>2062</v>
      </c>
      <c r="B754" s="1293" t="s">
        <v>2063</v>
      </c>
      <c r="C754" s="1292" t="s">
        <v>2062</v>
      </c>
      <c r="D754" t="s">
        <v>3919</v>
      </c>
    </row>
    <row r="755" spans="1:4" ht="15">
      <c r="A755" s="1292" t="s">
        <v>3114</v>
      </c>
      <c r="B755" s="1293" t="s">
        <v>3115</v>
      </c>
      <c r="C755" s="1292" t="s">
        <v>3114</v>
      </c>
      <c r="D755" t="s">
        <v>4445</v>
      </c>
    </row>
    <row r="756" spans="1:4" ht="15">
      <c r="A756" s="1292" t="s">
        <v>3194</v>
      </c>
      <c r="B756" s="1293" t="s">
        <v>3195</v>
      </c>
      <c r="C756" s="1292" t="s">
        <v>3194</v>
      </c>
      <c r="D756" t="s">
        <v>4485</v>
      </c>
    </row>
    <row r="757" spans="1:4" ht="15">
      <c r="A757" s="1292" t="s">
        <v>2014</v>
      </c>
      <c r="B757" s="1293" t="s">
        <v>2015</v>
      </c>
      <c r="C757" s="1292" t="s">
        <v>2014</v>
      </c>
      <c r="D757" t="s">
        <v>3895</v>
      </c>
    </row>
    <row r="758" spans="1:4" ht="15">
      <c r="A758" s="1292" t="s">
        <v>2004</v>
      </c>
      <c r="B758" s="1293" t="s">
        <v>2005</v>
      </c>
      <c r="C758" s="1292" t="s">
        <v>2004</v>
      </c>
      <c r="D758" t="s">
        <v>3890</v>
      </c>
    </row>
    <row r="759" spans="1:4" ht="15">
      <c r="A759" s="1292" t="s">
        <v>2210</v>
      </c>
      <c r="B759" s="1293" t="s">
        <v>2211</v>
      </c>
      <c r="C759" s="1292" t="s">
        <v>2210</v>
      </c>
      <c r="D759" t="s">
        <v>3993</v>
      </c>
    </row>
    <row r="760" spans="1:4" ht="15">
      <c r="A760" s="1292" t="s">
        <v>1920</v>
      </c>
      <c r="B760" s="1293" t="s">
        <v>1921</v>
      </c>
      <c r="C760" s="1292" t="s">
        <v>1920</v>
      </c>
      <c r="D760" t="s">
        <v>3848</v>
      </c>
    </row>
    <row r="761" spans="1:4" ht="15">
      <c r="A761" s="1292" t="s">
        <v>3260</v>
      </c>
      <c r="B761" s="1293" t="s">
        <v>3261</v>
      </c>
      <c r="C761" s="1292" t="s">
        <v>3260</v>
      </c>
      <c r="D761" t="s">
        <v>4518</v>
      </c>
    </row>
    <row r="762" spans="1:4" ht="15">
      <c r="A762" s="1292" t="s">
        <v>2028</v>
      </c>
      <c r="B762" s="1293" t="s">
        <v>2029</v>
      </c>
      <c r="C762" s="1292" t="s">
        <v>2028</v>
      </c>
      <c r="D762" t="s">
        <v>3902</v>
      </c>
    </row>
    <row r="763" spans="1:4" ht="15">
      <c r="A763" s="1292" t="s">
        <v>2056</v>
      </c>
      <c r="B763" s="1293" t="s">
        <v>2057</v>
      </c>
      <c r="C763" s="1292" t="s">
        <v>2056</v>
      </c>
      <c r="D763" t="s">
        <v>3916</v>
      </c>
    </row>
    <row r="764" spans="1:4" ht="15">
      <c r="A764" s="1292" t="s">
        <v>3336</v>
      </c>
      <c r="B764" s="1293" t="s">
        <v>3337</v>
      </c>
      <c r="C764" s="1292" t="s">
        <v>3336</v>
      </c>
      <c r="D764" t="s">
        <v>4556</v>
      </c>
    </row>
    <row r="765" spans="1:4" ht="15">
      <c r="A765" s="1292" t="s">
        <v>3388</v>
      </c>
      <c r="B765" s="1293" t="s">
        <v>3389</v>
      </c>
      <c r="C765" s="1292" t="s">
        <v>3388</v>
      </c>
      <c r="D765" t="s">
        <v>4582</v>
      </c>
    </row>
    <row r="766" spans="1:4" ht="15">
      <c r="A766" s="1292" t="s">
        <v>3396</v>
      </c>
      <c r="B766" s="1293" t="s">
        <v>3397</v>
      </c>
      <c r="C766" s="1292" t="s">
        <v>3396</v>
      </c>
      <c r="D766" t="s">
        <v>4586</v>
      </c>
    </row>
    <row r="767" spans="1:4" ht="15">
      <c r="A767" s="1292" t="s">
        <v>3358</v>
      </c>
      <c r="B767" s="1293" t="s">
        <v>3359</v>
      </c>
      <c r="C767" s="1292" t="s">
        <v>3358</v>
      </c>
      <c r="D767" t="s">
        <v>4567</v>
      </c>
    </row>
    <row r="768" spans="1:4" ht="15">
      <c r="A768" s="1292" t="s">
        <v>2302</v>
      </c>
      <c r="B768" s="1293" t="s">
        <v>2303</v>
      </c>
      <c r="C768" s="1292" t="s">
        <v>2302</v>
      </c>
      <c r="D768" t="s">
        <v>4039</v>
      </c>
    </row>
    <row r="769" spans="1:4" ht="15">
      <c r="A769" s="1292" t="s">
        <v>3188</v>
      </c>
      <c r="B769" s="1293" t="s">
        <v>3189</v>
      </c>
      <c r="C769" s="1292" t="s">
        <v>3188</v>
      </c>
      <c r="D769" t="s">
        <v>4482</v>
      </c>
    </row>
    <row r="770" spans="1:4" ht="15">
      <c r="A770" s="1292" t="s">
        <v>3176</v>
      </c>
      <c r="B770" s="1293" t="s">
        <v>3177</v>
      </c>
      <c r="C770" s="1292" t="s">
        <v>3176</v>
      </c>
      <c r="D770" t="s">
        <v>4476</v>
      </c>
    </row>
    <row r="771" spans="1:4" ht="15">
      <c r="A771" s="1292" t="s">
        <v>3484</v>
      </c>
      <c r="B771" s="1293" t="s">
        <v>3485</v>
      </c>
      <c r="C771" s="1292" t="s">
        <v>3484</v>
      </c>
      <c r="D771" t="s">
        <v>4630</v>
      </c>
    </row>
    <row r="772" spans="1:4" ht="15">
      <c r="A772" s="1292" t="s">
        <v>3202</v>
      </c>
      <c r="B772" s="1293" t="s">
        <v>3203</v>
      </c>
      <c r="C772" s="1292" t="s">
        <v>3202</v>
      </c>
      <c r="D772" t="s">
        <v>4489</v>
      </c>
    </row>
    <row r="773" spans="1:4" ht="15">
      <c r="A773" s="1292" t="s">
        <v>3208</v>
      </c>
      <c r="B773" s="1293" t="s">
        <v>3209</v>
      </c>
      <c r="C773" s="1292" t="s">
        <v>3208</v>
      </c>
      <c r="D773" t="s">
        <v>4492</v>
      </c>
    </row>
    <row r="774" spans="1:4" ht="15">
      <c r="A774" s="1292" t="s">
        <v>3258</v>
      </c>
      <c r="B774" s="1293" t="s">
        <v>3259</v>
      </c>
      <c r="C774" s="1292" t="s">
        <v>3258</v>
      </c>
      <c r="D774" t="s">
        <v>4517</v>
      </c>
    </row>
    <row r="775" spans="1:4" ht="15">
      <c r="A775" s="1292" t="s">
        <v>3430</v>
      </c>
      <c r="B775" s="1293" t="s">
        <v>3431</v>
      </c>
      <c r="C775" s="1292" t="s">
        <v>3430</v>
      </c>
      <c r="D775" t="s">
        <v>4603</v>
      </c>
    </row>
    <row r="776" spans="1:4" ht="15">
      <c r="A776" s="1292" t="s">
        <v>1900</v>
      </c>
      <c r="B776" s="1293" t="s">
        <v>1901</v>
      </c>
      <c r="C776" s="1292" t="s">
        <v>1900</v>
      </c>
      <c r="D776" t="s">
        <v>3838</v>
      </c>
    </row>
    <row r="777" spans="1:4" ht="15">
      <c r="A777" s="1292" t="s">
        <v>3264</v>
      </c>
      <c r="B777" s="1293" t="s">
        <v>3265</v>
      </c>
      <c r="C777" s="1292" t="s">
        <v>3264</v>
      </c>
      <c r="D777" t="s">
        <v>4520</v>
      </c>
    </row>
    <row r="778" spans="1:4" ht="15">
      <c r="A778" s="1292" t="s">
        <v>1898</v>
      </c>
      <c r="B778" s="1293" t="s">
        <v>1899</v>
      </c>
      <c r="C778" s="1292" t="s">
        <v>1898</v>
      </c>
      <c r="D778" t="s">
        <v>3837</v>
      </c>
    </row>
    <row r="779" spans="1:4" ht="15">
      <c r="A779" s="1292" t="s">
        <v>2342</v>
      </c>
      <c r="B779" s="1293" t="s">
        <v>2343</v>
      </c>
      <c r="C779" s="1292" t="s">
        <v>2342</v>
      </c>
      <c r="D779" t="s">
        <v>4059</v>
      </c>
    </row>
    <row r="780" spans="1:4" ht="15">
      <c r="A780" s="1292" t="s">
        <v>2918</v>
      </c>
      <c r="B780" s="1293" t="s">
        <v>2919</v>
      </c>
      <c r="C780" s="1292" t="s">
        <v>2918</v>
      </c>
      <c r="D780" t="s">
        <v>4347</v>
      </c>
    </row>
    <row r="781" spans="1:4" ht="15">
      <c r="A781" s="1292" t="s">
        <v>2440</v>
      </c>
      <c r="B781" s="1293" t="s">
        <v>2441</v>
      </c>
      <c r="C781" s="1292" t="s">
        <v>2440</v>
      </c>
      <c r="D781" t="s">
        <v>4108</v>
      </c>
    </row>
    <row r="782" spans="1:4" ht="15">
      <c r="A782" s="1292" t="s">
        <v>2490</v>
      </c>
      <c r="B782" s="1293" t="s">
        <v>2491</v>
      </c>
      <c r="C782" s="1292" t="s">
        <v>2490</v>
      </c>
      <c r="D782" t="s">
        <v>4133</v>
      </c>
    </row>
    <row r="783" spans="1:4" ht="15">
      <c r="A783" s="1292" t="s">
        <v>1990</v>
      </c>
      <c r="B783" s="1293" t="s">
        <v>1991</v>
      </c>
      <c r="C783" s="1292" t="s">
        <v>1990</v>
      </c>
      <c r="D783" t="s">
        <v>3883</v>
      </c>
    </row>
    <row r="784" spans="1:4" ht="15">
      <c r="A784" s="1292" t="s">
        <v>3410</v>
      </c>
      <c r="B784" s="1293" t="s">
        <v>3411</v>
      </c>
      <c r="C784" s="1292" t="s">
        <v>3410</v>
      </c>
      <c r="D784" t="s">
        <v>4593</v>
      </c>
    </row>
    <row r="785" spans="1:4" ht="15">
      <c r="A785" s="1292" t="s">
        <v>2948</v>
      </c>
      <c r="B785" s="1293" t="s">
        <v>2949</v>
      </c>
      <c r="C785" s="1292" t="s">
        <v>2948</v>
      </c>
      <c r="D785" t="s">
        <v>4362</v>
      </c>
    </row>
    <row r="786" spans="1:4" ht="15">
      <c r="A786" s="1292" t="s">
        <v>3080</v>
      </c>
      <c r="B786" s="1293" t="s">
        <v>3081</v>
      </c>
      <c r="C786" s="1292" t="s">
        <v>3080</v>
      </c>
      <c r="D786" t="s">
        <v>4428</v>
      </c>
    </row>
    <row r="787" spans="1:4" ht="15">
      <c r="A787" s="1292" t="s">
        <v>3576</v>
      </c>
      <c r="B787" s="1293" t="s">
        <v>3577</v>
      </c>
      <c r="C787" s="1292" t="s">
        <v>3576</v>
      </c>
      <c r="D787" t="s">
        <v>4676</v>
      </c>
    </row>
    <row r="788" spans="1:4" ht="15">
      <c r="A788" s="1292" t="s">
        <v>3016</v>
      </c>
      <c r="B788" s="1293" t="s">
        <v>3017</v>
      </c>
      <c r="C788" s="1292" t="s">
        <v>3016</v>
      </c>
      <c r="D788" t="s">
        <v>4396</v>
      </c>
    </row>
    <row r="789" spans="1:4" ht="15">
      <c r="A789" s="1292" t="s">
        <v>3782</v>
      </c>
      <c r="B789" s="1293" t="s">
        <v>3783</v>
      </c>
      <c r="C789" s="1292" t="s">
        <v>3782</v>
      </c>
      <c r="D789" t="s">
        <v>4779</v>
      </c>
    </row>
    <row r="790" spans="1:4" ht="15">
      <c r="A790" s="1292" t="s">
        <v>2390</v>
      </c>
      <c r="B790" s="1293" t="s">
        <v>2391</v>
      </c>
      <c r="C790" s="1292" t="s">
        <v>2390</v>
      </c>
      <c r="D790" t="s">
        <v>4083</v>
      </c>
    </row>
    <row r="791" spans="1:4" ht="15">
      <c r="A791" s="1292" t="s">
        <v>2378</v>
      </c>
      <c r="B791" s="1293" t="s">
        <v>2379</v>
      </c>
      <c r="C791" s="1292" t="s">
        <v>2378</v>
      </c>
      <c r="D791" t="s">
        <v>4077</v>
      </c>
    </row>
    <row r="792" spans="1:4" ht="15">
      <c r="A792" s="1292" t="s">
        <v>2512</v>
      </c>
      <c r="B792" s="1293" t="s">
        <v>2513</v>
      </c>
      <c r="C792" s="1292" t="s">
        <v>2512</v>
      </c>
      <c r="D792" t="s">
        <v>4144</v>
      </c>
    </row>
    <row r="793" spans="1:4" ht="15">
      <c r="A793" s="1292" t="s">
        <v>3424</v>
      </c>
      <c r="B793" s="1293" t="s">
        <v>3425</v>
      </c>
      <c r="C793" s="1292" t="s">
        <v>3424</v>
      </c>
      <c r="D793" t="s">
        <v>4600</v>
      </c>
    </row>
    <row r="794" spans="1:4" ht="15">
      <c r="A794" s="1292" t="s">
        <v>2388</v>
      </c>
      <c r="B794" s="1293" t="s">
        <v>2389</v>
      </c>
      <c r="C794" s="1292" t="s">
        <v>2388</v>
      </c>
      <c r="D794" t="s">
        <v>4082</v>
      </c>
    </row>
    <row r="795" spans="1:4" ht="15">
      <c r="A795" s="1292" t="s">
        <v>2166</v>
      </c>
      <c r="B795" s="1293" t="s">
        <v>2167</v>
      </c>
      <c r="C795" s="1292" t="s">
        <v>2166</v>
      </c>
      <c r="D795" t="s">
        <v>3971</v>
      </c>
    </row>
    <row r="796" spans="1:4" ht="15">
      <c r="A796" s="1292" t="s">
        <v>2420</v>
      </c>
      <c r="B796" s="1293" t="s">
        <v>2421</v>
      </c>
      <c r="C796" s="1292" t="s">
        <v>2420</v>
      </c>
      <c r="D796" t="s">
        <v>4098</v>
      </c>
    </row>
    <row r="797" spans="1:4" ht="15">
      <c r="A797" s="1292" t="s">
        <v>3754</v>
      </c>
      <c r="B797" s="1293" t="s">
        <v>3755</v>
      </c>
      <c r="C797" s="1292" t="s">
        <v>3754</v>
      </c>
      <c r="D797" t="s">
        <v>4765</v>
      </c>
    </row>
    <row r="798" spans="1:4" ht="15">
      <c r="A798" s="1292" t="s">
        <v>3036</v>
      </c>
      <c r="B798" s="1293" t="s">
        <v>3037</v>
      </c>
      <c r="C798" s="1292" t="s">
        <v>3036</v>
      </c>
      <c r="D798" t="s">
        <v>4406</v>
      </c>
    </row>
    <row r="799" spans="1:4" ht="15">
      <c r="A799" s="1292" t="s">
        <v>3480</v>
      </c>
      <c r="B799" s="1293" t="s">
        <v>3481</v>
      </c>
      <c r="C799" s="1292" t="s">
        <v>3480</v>
      </c>
      <c r="D799" t="s">
        <v>4628</v>
      </c>
    </row>
    <row r="800" spans="1:4" ht="15">
      <c r="A800" s="1292" t="s">
        <v>2448</v>
      </c>
      <c r="B800" s="1293" t="s">
        <v>2449</v>
      </c>
      <c r="C800" s="1292" t="s">
        <v>2448</v>
      </c>
      <c r="D800" t="s">
        <v>4112</v>
      </c>
    </row>
    <row r="801" spans="1:4" ht="15">
      <c r="A801" s="1292" t="s">
        <v>2212</v>
      </c>
      <c r="B801" s="1293" t="s">
        <v>2213</v>
      </c>
      <c r="C801" s="1292" t="s">
        <v>2212</v>
      </c>
      <c r="D801" t="s">
        <v>3994</v>
      </c>
    </row>
    <row r="802" spans="1:4" ht="15">
      <c r="A802" s="1292" t="s">
        <v>1944</v>
      </c>
      <c r="B802" s="1293" t="s">
        <v>1945</v>
      </c>
      <c r="C802" s="1292" t="s">
        <v>1944</v>
      </c>
      <c r="D802" t="s">
        <v>3860</v>
      </c>
    </row>
    <row r="803" spans="1:4" ht="15">
      <c r="A803" s="1292" t="s">
        <v>1996</v>
      </c>
      <c r="B803" s="1293" t="s">
        <v>1997</v>
      </c>
      <c r="C803" s="1292" t="s">
        <v>1996</v>
      </c>
      <c r="D803" t="s">
        <v>3886</v>
      </c>
    </row>
    <row r="804" spans="1:4" ht="15">
      <c r="A804" s="1292" t="s">
        <v>3632</v>
      </c>
      <c r="B804" s="1293" t="s">
        <v>3633</v>
      </c>
      <c r="C804" s="1292" t="s">
        <v>3632</v>
      </c>
      <c r="D804" t="s">
        <v>4704</v>
      </c>
    </row>
    <row r="805" spans="1:4" ht="15">
      <c r="A805" s="1292" t="s">
        <v>2712</v>
      </c>
      <c r="B805" s="1293" t="s">
        <v>2713</v>
      </c>
      <c r="C805" s="1292" t="s">
        <v>2712</v>
      </c>
      <c r="D805" t="s">
        <v>4244</v>
      </c>
    </row>
    <row r="806" spans="1:4" ht="15">
      <c r="A806" s="1292" t="s">
        <v>1844</v>
      </c>
      <c r="B806" s="1293" t="s">
        <v>1845</v>
      </c>
      <c r="C806" s="1292" t="s">
        <v>1844</v>
      </c>
      <c r="D806" t="s">
        <v>3810</v>
      </c>
    </row>
    <row r="807" spans="1:4" ht="15">
      <c r="A807" s="1292" t="s">
        <v>2510</v>
      </c>
      <c r="B807" s="1293" t="s">
        <v>2511</v>
      </c>
      <c r="C807" s="1292" t="s">
        <v>2510</v>
      </c>
      <c r="D807" t="s">
        <v>4143</v>
      </c>
    </row>
    <row r="808" spans="1:4" ht="15">
      <c r="A808" s="1292" t="s">
        <v>2808</v>
      </c>
      <c r="B808" s="1293" t="s">
        <v>2809</v>
      </c>
      <c r="C808" s="1292" t="s">
        <v>2808</v>
      </c>
      <c r="D808" t="s">
        <v>4292</v>
      </c>
    </row>
    <row r="809" spans="1:4" ht="15">
      <c r="A809" s="1292" t="s">
        <v>2374</v>
      </c>
      <c r="B809" s="1293" t="s">
        <v>2375</v>
      </c>
      <c r="C809" s="1292" t="s">
        <v>2374</v>
      </c>
      <c r="D809" t="s">
        <v>4075</v>
      </c>
    </row>
    <row r="810" spans="1:4" ht="15">
      <c r="A810" s="1292" t="s">
        <v>3006</v>
      </c>
      <c r="B810" s="1293" t="s">
        <v>3007</v>
      </c>
      <c r="C810" s="1292" t="s">
        <v>3006</v>
      </c>
      <c r="D810" t="s">
        <v>4391</v>
      </c>
    </row>
    <row r="811" spans="1:4" ht="15">
      <c r="A811" s="1292" t="s">
        <v>3004</v>
      </c>
      <c r="B811" s="1293" t="s">
        <v>3005</v>
      </c>
      <c r="C811" s="1292" t="s">
        <v>3004</v>
      </c>
      <c r="D811" t="s">
        <v>4390</v>
      </c>
    </row>
    <row r="812" spans="1:4" ht="15">
      <c r="A812" s="1292" t="s">
        <v>2974</v>
      </c>
      <c r="B812" s="1293" t="s">
        <v>2975</v>
      </c>
      <c r="C812" s="1292" t="s">
        <v>2974</v>
      </c>
      <c r="D812" t="s">
        <v>4375</v>
      </c>
    </row>
    <row r="813" spans="1:4" ht="15">
      <c r="A813" s="1292" t="s">
        <v>2622</v>
      </c>
      <c r="B813" s="1293" t="s">
        <v>2623</v>
      </c>
      <c r="C813" s="1292" t="s">
        <v>2622</v>
      </c>
      <c r="D813" t="s">
        <v>4199</v>
      </c>
    </row>
    <row r="814" spans="1:4" ht="15">
      <c r="A814" s="1292" t="s">
        <v>2806</v>
      </c>
      <c r="B814" s="1293" t="s">
        <v>2807</v>
      </c>
      <c r="C814" s="1292" t="s">
        <v>2806</v>
      </c>
      <c r="D814" t="s">
        <v>4291</v>
      </c>
    </row>
    <row r="815" spans="1:4" ht="15">
      <c r="A815" s="1292" t="s">
        <v>2290</v>
      </c>
      <c r="B815" s="1293" t="s">
        <v>2291</v>
      </c>
      <c r="C815" s="1292" t="s">
        <v>2290</v>
      </c>
      <c r="D815" t="s">
        <v>4033</v>
      </c>
    </row>
    <row r="816" spans="1:4" ht="15">
      <c r="A816" s="1292" t="s">
        <v>3262</v>
      </c>
      <c r="B816" s="1293" t="s">
        <v>3263</v>
      </c>
      <c r="C816" s="1292" t="s">
        <v>3262</v>
      </c>
      <c r="D816" t="s">
        <v>4519</v>
      </c>
    </row>
    <row r="817" spans="1:4" ht="15">
      <c r="A817" s="1292" t="s">
        <v>2274</v>
      </c>
      <c r="B817" s="1293" t="s">
        <v>2275</v>
      </c>
      <c r="C817" s="1292" t="s">
        <v>2274</v>
      </c>
      <c r="D817" t="s">
        <v>4025</v>
      </c>
    </row>
    <row r="818" spans="1:4" ht="15">
      <c r="A818" s="1292" t="s">
        <v>3280</v>
      </c>
      <c r="B818" s="1293" t="s">
        <v>3281</v>
      </c>
      <c r="C818" s="1292" t="s">
        <v>3280</v>
      </c>
      <c r="D818" t="s">
        <v>4528</v>
      </c>
    </row>
    <row r="819" spans="1:4" ht="15">
      <c r="A819" s="1292" t="s">
        <v>1896</v>
      </c>
      <c r="B819" s="1293" t="s">
        <v>1897</v>
      </c>
      <c r="C819" s="1292" t="s">
        <v>1896</v>
      </c>
      <c r="D819" t="s">
        <v>3836</v>
      </c>
    </row>
    <row r="820" spans="1:4" ht="15">
      <c r="A820" s="1292" t="s">
        <v>3306</v>
      </c>
      <c r="B820" s="1293" t="s">
        <v>3307</v>
      </c>
      <c r="C820" s="1292" t="s">
        <v>3306</v>
      </c>
      <c r="D820" t="s">
        <v>4541</v>
      </c>
    </row>
    <row r="821" spans="1:4" ht="15">
      <c r="A821" s="1292" t="s">
        <v>3250</v>
      </c>
      <c r="B821" s="1293" t="s">
        <v>3251</v>
      </c>
      <c r="C821" s="1292" t="s">
        <v>3250</v>
      </c>
      <c r="D821" t="s">
        <v>4513</v>
      </c>
    </row>
    <row r="822" spans="1:4" ht="15">
      <c r="A822" s="1292" t="s">
        <v>1960</v>
      </c>
      <c r="B822" s="1293" t="s">
        <v>1961</v>
      </c>
      <c r="C822" s="1292" t="s">
        <v>1960</v>
      </c>
      <c r="D822" t="s">
        <v>3868</v>
      </c>
    </row>
    <row r="823" spans="1:4" ht="15">
      <c r="A823" s="1292" t="s">
        <v>1962</v>
      </c>
      <c r="B823" s="1293" t="s">
        <v>1963</v>
      </c>
      <c r="C823" s="1292" t="s">
        <v>1962</v>
      </c>
      <c r="D823" t="s">
        <v>3869</v>
      </c>
    </row>
    <row r="824" spans="1:4" ht="15">
      <c r="A824" s="1292" t="s">
        <v>1972</v>
      </c>
      <c r="B824" s="1293" t="s">
        <v>1973</v>
      </c>
      <c r="C824" s="1292" t="s">
        <v>1972</v>
      </c>
      <c r="D824" t="s">
        <v>3874</v>
      </c>
    </row>
    <row r="825" spans="1:4" ht="15">
      <c r="A825" s="1292" t="s">
        <v>3300</v>
      </c>
      <c r="B825" s="1293" t="s">
        <v>3301</v>
      </c>
      <c r="C825" s="1292" t="s">
        <v>3300</v>
      </c>
      <c r="D825" t="s">
        <v>4538</v>
      </c>
    </row>
    <row r="826" spans="1:4" ht="15">
      <c r="A826" s="1292" t="s">
        <v>2422</v>
      </c>
      <c r="B826" s="1293" t="s">
        <v>2423</v>
      </c>
      <c r="C826" s="1292" t="s">
        <v>2422</v>
      </c>
      <c r="D826" t="s">
        <v>4099</v>
      </c>
    </row>
    <row r="827" spans="1:4" ht="15">
      <c r="A827" s="1292" t="s">
        <v>2386</v>
      </c>
      <c r="B827" s="1293" t="s">
        <v>2387</v>
      </c>
      <c r="C827" s="1292" t="s">
        <v>2386</v>
      </c>
      <c r="D827" t="s">
        <v>4081</v>
      </c>
    </row>
    <row r="828" spans="1:4" ht="15">
      <c r="A828" s="1292" t="s">
        <v>3590</v>
      </c>
      <c r="B828" s="1293" t="s">
        <v>3591</v>
      </c>
      <c r="C828" s="1292" t="s">
        <v>3590</v>
      </c>
      <c r="D828" t="s">
        <v>4683</v>
      </c>
    </row>
    <row r="829" spans="1:4" ht="15">
      <c r="A829" s="1292" t="s">
        <v>1858</v>
      </c>
      <c r="B829" s="1293" t="s">
        <v>1859</v>
      </c>
      <c r="C829" s="1292" t="s">
        <v>1858</v>
      </c>
      <c r="D829" t="s">
        <v>3817</v>
      </c>
    </row>
    <row r="830" spans="1:4" ht="15">
      <c r="A830" s="1292" t="s">
        <v>2124</v>
      </c>
      <c r="B830" s="1293" t="s">
        <v>2125</v>
      </c>
      <c r="C830" s="1292" t="s">
        <v>2124</v>
      </c>
      <c r="D830" t="s">
        <v>3950</v>
      </c>
    </row>
    <row r="831" spans="1:4" ht="15">
      <c r="A831" s="1292" t="s">
        <v>2126</v>
      </c>
      <c r="B831" s="1293" t="s">
        <v>2127</v>
      </c>
      <c r="C831" s="1292" t="s">
        <v>2126</v>
      </c>
      <c r="D831" t="s">
        <v>3951</v>
      </c>
    </row>
    <row r="832" spans="1:4" ht="15">
      <c r="A832" s="1292" t="s">
        <v>3708</v>
      </c>
      <c r="B832" s="1293" t="s">
        <v>3709</v>
      </c>
      <c r="C832" s="1292" t="s">
        <v>3708</v>
      </c>
      <c r="D832" t="s">
        <v>4742</v>
      </c>
    </row>
    <row r="833" spans="1:4" ht="15">
      <c r="A833" s="1292" t="s">
        <v>3368</v>
      </c>
      <c r="B833" s="1293" t="s">
        <v>3369</v>
      </c>
      <c r="C833" s="1292" t="s">
        <v>3368</v>
      </c>
      <c r="D833" t="s">
        <v>4572</v>
      </c>
    </row>
    <row r="834" spans="1:4" ht="15">
      <c r="A834" s="1292" t="s">
        <v>2656</v>
      </c>
      <c r="B834" s="1293" t="s">
        <v>2657</v>
      </c>
      <c r="C834" s="1292" t="s">
        <v>2656</v>
      </c>
      <c r="D834" t="s">
        <v>4216</v>
      </c>
    </row>
    <row r="835" spans="1:4" ht="15">
      <c r="A835" s="1292" t="s">
        <v>2702</v>
      </c>
      <c r="B835" s="1293" t="s">
        <v>2703</v>
      </c>
      <c r="C835" s="1292" t="s">
        <v>2702</v>
      </c>
      <c r="D835" t="s">
        <v>4239</v>
      </c>
    </row>
    <row r="836" spans="1:4" ht="15">
      <c r="A836" s="1292" t="s">
        <v>3552</v>
      </c>
      <c r="B836" s="1293" t="s">
        <v>3553</v>
      </c>
      <c r="C836" s="1292" t="s">
        <v>3552</v>
      </c>
      <c r="D836" t="s">
        <v>4664</v>
      </c>
    </row>
    <row r="837" spans="1:4" ht="15">
      <c r="A837" s="1292" t="s">
        <v>3076</v>
      </c>
      <c r="B837" s="1293" t="s">
        <v>3077</v>
      </c>
      <c r="C837" s="1292" t="s">
        <v>3076</v>
      </c>
      <c r="D837" t="s">
        <v>4426</v>
      </c>
    </row>
    <row r="838" spans="1:4" ht="15">
      <c r="A838" s="1292" t="s">
        <v>3748</v>
      </c>
      <c r="B838" s="1293" t="s">
        <v>3749</v>
      </c>
      <c r="C838" s="1292" t="s">
        <v>3748</v>
      </c>
      <c r="D838" t="s">
        <v>4762</v>
      </c>
    </row>
    <row r="839" spans="1:4" ht="15">
      <c r="A839" s="1292" t="s">
        <v>3160</v>
      </c>
      <c r="B839" s="1293" t="s">
        <v>3161</v>
      </c>
      <c r="C839" s="1292" t="s">
        <v>3160</v>
      </c>
      <c r="D839" t="s">
        <v>4468</v>
      </c>
    </row>
    <row r="840" spans="1:4" ht="15">
      <c r="A840" s="1292" t="s">
        <v>3720</v>
      </c>
      <c r="B840" s="1293" t="s">
        <v>3721</v>
      </c>
      <c r="C840" s="1292" t="s">
        <v>3720</v>
      </c>
      <c r="D840" t="s">
        <v>4748</v>
      </c>
    </row>
    <row r="841" spans="1:4" ht="15">
      <c r="A841" s="1292" t="s">
        <v>3512</v>
      </c>
      <c r="B841" s="1293" t="s">
        <v>3513</v>
      </c>
      <c r="C841" s="1292" t="s">
        <v>3512</v>
      </c>
      <c r="D841" t="s">
        <v>4644</v>
      </c>
    </row>
    <row r="842" spans="1:4" ht="15">
      <c r="A842" s="1292" t="s">
        <v>3738</v>
      </c>
      <c r="B842" s="1293" t="s">
        <v>3739</v>
      </c>
      <c r="C842" s="1292" t="s">
        <v>3738</v>
      </c>
      <c r="D842" t="s">
        <v>4757</v>
      </c>
    </row>
    <row r="843" spans="1:4" ht="15">
      <c r="A843" s="1292" t="s">
        <v>3692</v>
      </c>
      <c r="B843" s="1293" t="s">
        <v>3693</v>
      </c>
      <c r="C843" s="1292" t="s">
        <v>3692</v>
      </c>
      <c r="D843" t="s">
        <v>4734</v>
      </c>
    </row>
    <row r="844" spans="1:4" ht="15">
      <c r="A844" s="1292" t="s">
        <v>3562</v>
      </c>
      <c r="B844" s="1293" t="s">
        <v>3563</v>
      </c>
      <c r="C844" s="1292" t="s">
        <v>3562</v>
      </c>
      <c r="D844" t="s">
        <v>4669</v>
      </c>
    </row>
    <row r="845" spans="1:4" ht="15">
      <c r="A845" s="1292" t="s">
        <v>2684</v>
      </c>
      <c r="B845" s="1293" t="s">
        <v>2685</v>
      </c>
      <c r="C845" s="1292" t="s">
        <v>2684</v>
      </c>
      <c r="D845" t="s">
        <v>4230</v>
      </c>
    </row>
    <row r="846" spans="1:4" ht="15">
      <c r="A846" s="1292" t="s">
        <v>2360</v>
      </c>
      <c r="B846" s="1293" t="s">
        <v>2361</v>
      </c>
      <c r="C846" s="1292" t="s">
        <v>2360</v>
      </c>
      <c r="D846" t="s">
        <v>4068</v>
      </c>
    </row>
    <row r="847" spans="1:4" ht="15">
      <c r="A847" s="1292" t="s">
        <v>3376</v>
      </c>
      <c r="B847" s="1293" t="s">
        <v>3377</v>
      </c>
      <c r="C847" s="1292" t="s">
        <v>3376</v>
      </c>
      <c r="D847" t="s">
        <v>4576</v>
      </c>
    </row>
    <row r="848" spans="1:4" ht="15">
      <c r="A848" s="1292" t="s">
        <v>2722</v>
      </c>
      <c r="B848" s="1293" t="s">
        <v>2723</v>
      </c>
      <c r="C848" s="1292" t="s">
        <v>2722</v>
      </c>
      <c r="D848" t="s">
        <v>4249</v>
      </c>
    </row>
    <row r="849" spans="1:4" ht="15">
      <c r="A849" s="1292" t="s">
        <v>3342</v>
      </c>
      <c r="B849" s="1293" t="s">
        <v>3343</v>
      </c>
      <c r="C849" s="1292" t="s">
        <v>3342</v>
      </c>
      <c r="D849" t="s">
        <v>4559</v>
      </c>
    </row>
    <row r="850" spans="1:4" ht="15">
      <c r="A850" s="1292" t="s">
        <v>2854</v>
      </c>
      <c r="B850" s="1293" t="s">
        <v>2855</v>
      </c>
      <c r="C850" s="1292" t="s">
        <v>2854</v>
      </c>
      <c r="D850" t="s">
        <v>4315</v>
      </c>
    </row>
    <row r="851" spans="1:4" ht="15">
      <c r="A851" s="1292" t="s">
        <v>2860</v>
      </c>
      <c r="B851" s="1293" t="s">
        <v>2861</v>
      </c>
      <c r="C851" s="1292" t="s">
        <v>2860</v>
      </c>
      <c r="D851" t="s">
        <v>4318</v>
      </c>
    </row>
    <row r="852" spans="1:4" ht="15">
      <c r="A852" s="1292" t="s">
        <v>2822</v>
      </c>
      <c r="B852" s="1293" t="s">
        <v>2823</v>
      </c>
      <c r="C852" s="1292" t="s">
        <v>2822</v>
      </c>
      <c r="D852" t="s">
        <v>4299</v>
      </c>
    </row>
    <row r="853" spans="1:4" ht="15">
      <c r="A853" s="1292" t="s">
        <v>1872</v>
      </c>
      <c r="B853" s="1293" t="s">
        <v>1873</v>
      </c>
      <c r="C853" s="1292" t="s">
        <v>1872</v>
      </c>
      <c r="D853" t="s">
        <v>3824</v>
      </c>
    </row>
    <row r="854" spans="1:4" ht="15">
      <c r="A854" s="1292" t="s">
        <v>2856</v>
      </c>
      <c r="B854" s="1293" t="s">
        <v>2857</v>
      </c>
      <c r="C854" s="1292" t="s">
        <v>2856</v>
      </c>
      <c r="D854" t="s">
        <v>4316</v>
      </c>
    </row>
    <row r="855" spans="1:4" ht="15">
      <c r="A855" s="1292" t="s">
        <v>2242</v>
      </c>
      <c r="B855" s="1293" t="s">
        <v>2243</v>
      </c>
      <c r="C855" s="1292" t="s">
        <v>2242</v>
      </c>
      <c r="D855" t="s">
        <v>4009</v>
      </c>
    </row>
    <row r="856" spans="1:4" ht="15">
      <c r="A856" s="1292" t="s">
        <v>2250</v>
      </c>
      <c r="B856" s="1293" t="s">
        <v>2251</v>
      </c>
      <c r="C856" s="1292" t="s">
        <v>2250</v>
      </c>
      <c r="D856" t="s">
        <v>4013</v>
      </c>
    </row>
    <row r="857" spans="1:4" ht="15">
      <c r="A857" s="1292" t="s">
        <v>3270</v>
      </c>
      <c r="B857" s="1293" t="s">
        <v>3271</v>
      </c>
      <c r="C857" s="1292" t="s">
        <v>3270</v>
      </c>
      <c r="D857" t="s">
        <v>4523</v>
      </c>
    </row>
    <row r="858" spans="1:4" ht="15">
      <c r="A858" s="1292" t="s">
        <v>2336</v>
      </c>
      <c r="B858" s="1293" t="s">
        <v>2337</v>
      </c>
      <c r="C858" s="1292" t="s">
        <v>2336</v>
      </c>
      <c r="D858" t="s">
        <v>4056</v>
      </c>
    </row>
    <row r="859" spans="1:4" ht="15">
      <c r="A859" s="1292" t="s">
        <v>2758</v>
      </c>
      <c r="B859" s="1293" t="s">
        <v>2759</v>
      </c>
      <c r="C859" s="1292" t="s">
        <v>2758</v>
      </c>
      <c r="D859" t="s">
        <v>4267</v>
      </c>
    </row>
    <row r="860" spans="1:4" ht="15">
      <c r="A860" s="1292" t="s">
        <v>3698</v>
      </c>
      <c r="B860" s="1293" t="s">
        <v>3699</v>
      </c>
      <c r="C860" s="1292" t="s">
        <v>3698</v>
      </c>
      <c r="D860" t="s">
        <v>4737</v>
      </c>
    </row>
    <row r="861" spans="1:4" ht="15">
      <c r="A861" s="1292" t="s">
        <v>3070</v>
      </c>
      <c r="B861" s="1293" t="s">
        <v>3071</v>
      </c>
      <c r="C861" s="1292" t="s">
        <v>3070</v>
      </c>
      <c r="D861" t="s">
        <v>4423</v>
      </c>
    </row>
    <row r="862" spans="1:4" ht="15">
      <c r="A862" s="1292" t="s">
        <v>3156</v>
      </c>
      <c r="B862" s="1293" t="s">
        <v>3157</v>
      </c>
      <c r="C862" s="1292" t="s">
        <v>3156</v>
      </c>
      <c r="D862" t="s">
        <v>4466</v>
      </c>
    </row>
    <row r="863" spans="1:4" ht="15">
      <c r="A863" s="1292" t="s">
        <v>2168</v>
      </c>
      <c r="B863" s="1293" t="s">
        <v>2169</v>
      </c>
      <c r="C863" s="1292" t="s">
        <v>2168</v>
      </c>
      <c r="D863" t="s">
        <v>3972</v>
      </c>
    </row>
    <row r="864" spans="1:4" ht="15">
      <c r="A864" s="1292" t="s">
        <v>3198</v>
      </c>
      <c r="B864" s="1293" t="s">
        <v>3199</v>
      </c>
      <c r="C864" s="1292" t="s">
        <v>3198</v>
      </c>
      <c r="D864" t="s">
        <v>4487</v>
      </c>
    </row>
    <row r="865" spans="1:4" ht="15">
      <c r="A865" s="1292" t="s">
        <v>3164</v>
      </c>
      <c r="B865" s="1293" t="s">
        <v>3165</v>
      </c>
      <c r="C865" s="1292" t="s">
        <v>3164</v>
      </c>
      <c r="D865" t="s">
        <v>4470</v>
      </c>
    </row>
    <row r="866" spans="1:4" ht="15">
      <c r="A866" s="1292" t="s">
        <v>3472</v>
      </c>
      <c r="B866" s="1293" t="s">
        <v>3473</v>
      </c>
      <c r="C866" s="1292" t="s">
        <v>3472</v>
      </c>
      <c r="D866" t="s">
        <v>4624</v>
      </c>
    </row>
    <row r="867" spans="1:4" ht="15">
      <c r="A867" s="1292" t="s">
        <v>2208</v>
      </c>
      <c r="B867" s="1293" t="s">
        <v>2209</v>
      </c>
      <c r="C867" s="1292" t="s">
        <v>2208</v>
      </c>
      <c r="D867" t="s">
        <v>3992</v>
      </c>
    </row>
    <row r="868" spans="1:4" ht="15">
      <c r="A868" s="1292" t="s">
        <v>2980</v>
      </c>
      <c r="B868" s="1293" t="s">
        <v>2981</v>
      </c>
      <c r="C868" s="1292" t="s">
        <v>2980</v>
      </c>
      <c r="D868" t="s">
        <v>4378</v>
      </c>
    </row>
    <row r="869" spans="1:4" ht="15">
      <c r="A869" s="1292" t="s">
        <v>2978</v>
      </c>
      <c r="B869" s="1293" t="s">
        <v>2979</v>
      </c>
      <c r="C869" s="1292" t="s">
        <v>2978</v>
      </c>
      <c r="D869" t="s">
        <v>4377</v>
      </c>
    </row>
    <row r="870" spans="1:4" ht="15">
      <c r="A870" s="1292" t="s">
        <v>2284</v>
      </c>
      <c r="B870" s="1293" t="s">
        <v>2285</v>
      </c>
      <c r="C870" s="1292" t="s">
        <v>2284</v>
      </c>
      <c r="D870" t="s">
        <v>4030</v>
      </c>
    </row>
    <row r="871" spans="1:4" ht="15">
      <c r="A871" s="1292" t="s">
        <v>2352</v>
      </c>
      <c r="B871" s="1293" t="s">
        <v>2353</v>
      </c>
      <c r="C871" s="1292" t="s">
        <v>2352</v>
      </c>
      <c r="D871" t="s">
        <v>4064</v>
      </c>
    </row>
    <row r="872" spans="1:4" ht="15">
      <c r="A872" s="1292" t="s">
        <v>3450</v>
      </c>
      <c r="B872" s="1293" t="s">
        <v>3451</v>
      </c>
      <c r="C872" s="1292" t="s">
        <v>3450</v>
      </c>
      <c r="D872" t="s">
        <v>4613</v>
      </c>
    </row>
    <row r="873" spans="1:4" ht="15">
      <c r="A873" s="1292" t="s">
        <v>2066</v>
      </c>
      <c r="B873" s="1293" t="s">
        <v>2067</v>
      </c>
      <c r="C873" s="1292" t="s">
        <v>2066</v>
      </c>
      <c r="D873" t="s">
        <v>3921</v>
      </c>
    </row>
    <row r="874" spans="1:4" ht="15">
      <c r="A874" s="1292" t="s">
        <v>2164</v>
      </c>
      <c r="B874" s="1293" t="s">
        <v>2165</v>
      </c>
      <c r="C874" s="1292" t="s">
        <v>2164</v>
      </c>
      <c r="D874" t="s">
        <v>3970</v>
      </c>
    </row>
    <row r="875" spans="1:4" ht="15">
      <c r="A875" s="1292" t="s">
        <v>1926</v>
      </c>
      <c r="B875" s="1293" t="s">
        <v>1927</v>
      </c>
      <c r="C875" s="1292" t="s">
        <v>1926</v>
      </c>
      <c r="D875" t="s">
        <v>3851</v>
      </c>
    </row>
    <row r="876" spans="1:4" ht="15">
      <c r="A876" s="1292" t="s">
        <v>2414</v>
      </c>
      <c r="B876" s="1293" t="s">
        <v>2415</v>
      </c>
      <c r="C876" s="1292" t="s">
        <v>2414</v>
      </c>
      <c r="D876" t="s">
        <v>4095</v>
      </c>
    </row>
    <row r="877" spans="1:4" ht="15">
      <c r="A877" s="1292" t="s">
        <v>3438</v>
      </c>
      <c r="B877" s="1293" t="s">
        <v>3439</v>
      </c>
      <c r="C877" s="1292" t="s">
        <v>3438</v>
      </c>
      <c r="D877" t="s">
        <v>4607</v>
      </c>
    </row>
    <row r="878" spans="1:4" ht="15">
      <c r="A878" s="1292" t="s">
        <v>2780</v>
      </c>
      <c r="B878" s="1293" t="s">
        <v>2781</v>
      </c>
      <c r="C878" s="1292" t="s">
        <v>2780</v>
      </c>
      <c r="D878" t="s">
        <v>4278</v>
      </c>
    </row>
    <row r="879" spans="1:4" ht="15">
      <c r="A879" s="1292" t="s">
        <v>1852</v>
      </c>
      <c r="B879" s="1293" t="s">
        <v>1853</v>
      </c>
      <c r="C879" s="1292" t="s">
        <v>1852</v>
      </c>
      <c r="D879" t="s">
        <v>3814</v>
      </c>
    </row>
    <row r="880" spans="1:4" ht="15">
      <c r="A880" s="1292" t="s">
        <v>3760</v>
      </c>
      <c r="B880" s="1293" t="s">
        <v>3761</v>
      </c>
      <c r="C880" s="1292" t="s">
        <v>3760</v>
      </c>
      <c r="D880" t="s">
        <v>4768</v>
      </c>
    </row>
    <row r="881" spans="1:4" ht="15">
      <c r="A881" s="1292" t="s">
        <v>3762</v>
      </c>
      <c r="B881" s="1293" t="s">
        <v>3763</v>
      </c>
      <c r="C881" s="1292" t="s">
        <v>3762</v>
      </c>
      <c r="D881" t="s">
        <v>4769</v>
      </c>
    </row>
    <row r="882" spans="1:4" ht="15">
      <c r="A882" s="1292" t="s">
        <v>1868</v>
      </c>
      <c r="B882" s="1293" t="s">
        <v>1869</v>
      </c>
      <c r="C882" s="1292" t="s">
        <v>1868</v>
      </c>
      <c r="D882" t="s">
        <v>3822</v>
      </c>
    </row>
    <row r="883" spans="1:4" ht="15">
      <c r="A883" s="1292" t="s">
        <v>2236</v>
      </c>
      <c r="B883" s="1293" t="s">
        <v>2237</v>
      </c>
      <c r="C883" s="1292" t="s">
        <v>2236</v>
      </c>
      <c r="D883" t="s">
        <v>4006</v>
      </c>
    </row>
    <row r="884" spans="1:4" ht="15">
      <c r="A884" s="1292" t="s">
        <v>2618</v>
      </c>
      <c r="B884" s="1293" t="s">
        <v>2619</v>
      </c>
      <c r="C884" s="1292" t="s">
        <v>2618</v>
      </c>
      <c r="D884" t="s">
        <v>4197</v>
      </c>
    </row>
    <row r="885" spans="1:4" ht="15">
      <c r="A885" s="1292" t="s">
        <v>2176</v>
      </c>
      <c r="B885" s="1293" t="s">
        <v>2177</v>
      </c>
      <c r="C885" s="1292" t="s">
        <v>2176</v>
      </c>
      <c r="D885" t="s">
        <v>3976</v>
      </c>
    </row>
    <row r="886" spans="1:4" ht="15">
      <c r="A886" s="1292" t="s">
        <v>2134</v>
      </c>
      <c r="B886" s="1293" t="s">
        <v>2135</v>
      </c>
      <c r="C886" s="1292" t="s">
        <v>2134</v>
      </c>
      <c r="D886" t="s">
        <v>3955</v>
      </c>
    </row>
    <row r="887" spans="1:4" ht="15">
      <c r="A887" s="1292" t="s">
        <v>2170</v>
      </c>
      <c r="B887" s="1293" t="s">
        <v>2171</v>
      </c>
      <c r="C887" s="1292" t="s">
        <v>2170</v>
      </c>
      <c r="D887" t="s">
        <v>3973</v>
      </c>
    </row>
    <row r="888" spans="1:4" ht="15">
      <c r="A888" s="1292" t="s">
        <v>3778</v>
      </c>
      <c r="B888" s="1293" t="s">
        <v>3779</v>
      </c>
      <c r="C888" s="1292" t="s">
        <v>3778</v>
      </c>
      <c r="D888" t="s">
        <v>4777</v>
      </c>
    </row>
    <row r="889" spans="1:4" ht="15">
      <c r="A889" s="1292" t="s">
        <v>2230</v>
      </c>
      <c r="B889" s="1293" t="s">
        <v>2231</v>
      </c>
      <c r="C889" s="1292" t="s">
        <v>2230</v>
      </c>
      <c r="D889" t="s">
        <v>4003</v>
      </c>
    </row>
    <row r="890" spans="1:4" ht="15">
      <c r="A890" s="1292" t="s">
        <v>2984</v>
      </c>
      <c r="B890" s="1293" t="s">
        <v>2985</v>
      </c>
      <c r="C890" s="1292" t="s">
        <v>2984</v>
      </c>
      <c r="D890" t="s">
        <v>4380</v>
      </c>
    </row>
    <row r="891" spans="1:4" ht="15">
      <c r="A891" s="1292" t="s">
        <v>1982</v>
      </c>
      <c r="B891" s="1293" t="s">
        <v>1983</v>
      </c>
      <c r="C891" s="1292" t="s">
        <v>1982</v>
      </c>
      <c r="D891" t="s">
        <v>3879</v>
      </c>
    </row>
    <row r="892" spans="1:4" ht="15">
      <c r="A892" s="1292" t="s">
        <v>1984</v>
      </c>
      <c r="B892" s="1293" t="s">
        <v>1985</v>
      </c>
      <c r="C892" s="1292" t="s">
        <v>1984</v>
      </c>
      <c r="D892" t="s">
        <v>3880</v>
      </c>
    </row>
    <row r="893" spans="1:4" ht="15">
      <c r="A893" s="1292" t="s">
        <v>3380</v>
      </c>
      <c r="B893" s="1293" t="s">
        <v>3381</v>
      </c>
      <c r="C893" s="1292" t="s">
        <v>3380</v>
      </c>
      <c r="D893" t="s">
        <v>4578</v>
      </c>
    </row>
    <row r="894" spans="1:4" ht="15">
      <c r="A894" s="1292" t="s">
        <v>3326</v>
      </c>
      <c r="B894" s="1293" t="s">
        <v>3327</v>
      </c>
      <c r="C894" s="1292" t="s">
        <v>3326</v>
      </c>
      <c r="D894" t="s">
        <v>4551</v>
      </c>
    </row>
    <row r="895" spans="1:4" ht="15">
      <c r="A895" s="1292" t="s">
        <v>3474</v>
      </c>
      <c r="B895" s="1293" t="s">
        <v>3475</v>
      </c>
      <c r="C895" s="1292" t="s">
        <v>3474</v>
      </c>
      <c r="D895" t="s">
        <v>4625</v>
      </c>
    </row>
    <row r="896" spans="1:4" ht="15">
      <c r="A896" s="1292" t="s">
        <v>2466</v>
      </c>
      <c r="B896" s="1293" t="s">
        <v>2467</v>
      </c>
      <c r="C896" s="1292" t="s">
        <v>2466</v>
      </c>
      <c r="D896" t="s">
        <v>4121</v>
      </c>
    </row>
    <row r="897" spans="1:4" ht="15">
      <c r="A897" s="1292" t="s">
        <v>3082</v>
      </c>
      <c r="B897" s="1293" t="s">
        <v>3083</v>
      </c>
      <c r="C897" s="1292" t="s">
        <v>3082</v>
      </c>
      <c r="D897" t="s">
        <v>4429</v>
      </c>
    </row>
    <row r="898" spans="1:4" ht="15">
      <c r="A898" s="1292" t="s">
        <v>2774</v>
      </c>
      <c r="B898" s="1293" t="s">
        <v>2775</v>
      </c>
      <c r="C898" s="1292" t="s">
        <v>2774</v>
      </c>
      <c r="D898" t="s">
        <v>4275</v>
      </c>
    </row>
    <row r="899" spans="1:4" ht="15">
      <c r="A899" s="1292" t="s">
        <v>3658</v>
      </c>
      <c r="B899" s="1293" t="s">
        <v>3659</v>
      </c>
      <c r="C899" s="1292" t="s">
        <v>3658</v>
      </c>
      <c r="D899" t="s">
        <v>4717</v>
      </c>
    </row>
    <row r="900" spans="1:4" ht="15">
      <c r="A900" s="1292" t="s">
        <v>3620</v>
      </c>
      <c r="B900" s="1293" t="s">
        <v>3621</v>
      </c>
      <c r="C900" s="1292" t="s">
        <v>3620</v>
      </c>
      <c r="D900" t="s">
        <v>4698</v>
      </c>
    </row>
    <row r="901" spans="1:4" ht="15">
      <c r="A901" s="1292" t="s">
        <v>1830</v>
      </c>
      <c r="B901" s="1293" t="s">
        <v>1831</v>
      </c>
      <c r="C901" s="1292" t="s">
        <v>1830</v>
      </c>
      <c r="D901" t="s">
        <v>3803</v>
      </c>
    </row>
    <row r="902" spans="1:4" ht="15">
      <c r="A902" s="1292" t="s">
        <v>3486</v>
      </c>
      <c r="B902" s="1293" t="s">
        <v>3487</v>
      </c>
      <c r="C902" s="1292" t="s">
        <v>3486</v>
      </c>
      <c r="D902" t="s">
        <v>4631</v>
      </c>
    </row>
    <row r="903" spans="1:4" ht="15">
      <c r="A903" s="1292" t="s">
        <v>2266</v>
      </c>
      <c r="B903" s="1293" t="s">
        <v>2267</v>
      </c>
      <c r="C903" s="1292" t="s">
        <v>2266</v>
      </c>
      <c r="D903" t="s">
        <v>4021</v>
      </c>
    </row>
    <row r="904" spans="1:4" ht="15">
      <c r="A904" s="1292" t="s">
        <v>3586</v>
      </c>
      <c r="B904" s="1293" t="s">
        <v>3587</v>
      </c>
      <c r="C904" s="1292" t="s">
        <v>3586</v>
      </c>
      <c r="D904" t="s">
        <v>4681</v>
      </c>
    </row>
    <row r="905" spans="1:4" ht="15">
      <c r="A905" s="1292" t="s">
        <v>3514</v>
      </c>
      <c r="B905" s="1293" t="s">
        <v>3515</v>
      </c>
      <c r="C905" s="1292" t="s">
        <v>3514</v>
      </c>
      <c r="D905" t="s">
        <v>4645</v>
      </c>
    </row>
    <row r="906" spans="1:4" ht="15">
      <c r="A906" s="1292" t="s">
        <v>2942</v>
      </c>
      <c r="B906" s="1293" t="s">
        <v>2943</v>
      </c>
      <c r="C906" s="1292" t="s">
        <v>2942</v>
      </c>
      <c r="D906" t="s">
        <v>4359</v>
      </c>
    </row>
    <row r="907" spans="1:4" ht="15">
      <c r="A907" s="1292" t="s">
        <v>2006</v>
      </c>
      <c r="B907" s="1293" t="s">
        <v>2007</v>
      </c>
      <c r="C907" s="1292" t="s">
        <v>2006</v>
      </c>
      <c r="D907" t="s">
        <v>3891</v>
      </c>
    </row>
    <row r="908" spans="1:4" ht="15">
      <c r="A908" s="1292" t="s">
        <v>3428</v>
      </c>
      <c r="B908" s="1293" t="s">
        <v>3429</v>
      </c>
      <c r="C908" s="1292" t="s">
        <v>3428</v>
      </c>
      <c r="D908" t="s">
        <v>4602</v>
      </c>
    </row>
    <row r="909" spans="1:4" ht="15">
      <c r="A909" s="1292" t="s">
        <v>2880</v>
      </c>
      <c r="B909" s="1293" t="s">
        <v>2881</v>
      </c>
      <c r="C909" s="1292" t="s">
        <v>2880</v>
      </c>
      <c r="D909" t="s">
        <v>4328</v>
      </c>
    </row>
    <row r="910" spans="1:4" ht="15">
      <c r="A910" s="1292" t="s">
        <v>3740</v>
      </c>
      <c r="B910" s="1293" t="s">
        <v>3741</v>
      </c>
      <c r="C910" s="1292" t="s">
        <v>3740</v>
      </c>
      <c r="D910" t="s">
        <v>4758</v>
      </c>
    </row>
    <row r="911" spans="1:4" ht="15">
      <c r="A911" s="1292" t="s">
        <v>3248</v>
      </c>
      <c r="B911" s="1293" t="s">
        <v>3249</v>
      </c>
      <c r="C911" s="1292" t="s">
        <v>3248</v>
      </c>
      <c r="D911" t="s">
        <v>4512</v>
      </c>
    </row>
    <row r="912" spans="1:4" ht="15">
      <c r="A912" s="1292" t="s">
        <v>2770</v>
      </c>
      <c r="B912" s="1293" t="s">
        <v>2771</v>
      </c>
      <c r="C912" s="1292" t="s">
        <v>2770</v>
      </c>
      <c r="D912" t="s">
        <v>4273</v>
      </c>
    </row>
    <row r="913" spans="1:4" ht="15">
      <c r="A913" s="1292" t="s">
        <v>2234</v>
      </c>
      <c r="B913" s="1293" t="s">
        <v>2235</v>
      </c>
      <c r="C913" s="1292" t="s">
        <v>2234</v>
      </c>
      <c r="D913" t="s">
        <v>4005</v>
      </c>
    </row>
    <row r="914" spans="1:4" ht="15">
      <c r="A914" s="1292" t="s">
        <v>2680</v>
      </c>
      <c r="B914" s="1293" t="s">
        <v>2681</v>
      </c>
      <c r="C914" s="1292" t="s">
        <v>2680</v>
      </c>
      <c r="D914" t="s">
        <v>4228</v>
      </c>
    </row>
    <row r="915" spans="1:4" ht="15">
      <c r="A915" s="1292" t="s">
        <v>3662</v>
      </c>
      <c r="B915" s="1293" t="s">
        <v>3663</v>
      </c>
      <c r="C915" s="1292" t="s">
        <v>3662</v>
      </c>
      <c r="D915" t="s">
        <v>4719</v>
      </c>
    </row>
    <row r="916" spans="1:4" ht="15">
      <c r="A916" s="1292" t="s">
        <v>3506</v>
      </c>
      <c r="B916" s="1293" t="s">
        <v>3507</v>
      </c>
      <c r="C916" s="1292" t="s">
        <v>3506</v>
      </c>
      <c r="D916" t="s">
        <v>4641</v>
      </c>
    </row>
    <row r="917" spans="1:4" ht="15">
      <c r="A917" s="1292" t="s">
        <v>3142</v>
      </c>
      <c r="B917" s="1293" t="s">
        <v>3143</v>
      </c>
      <c r="C917" s="1292" t="s">
        <v>3142</v>
      </c>
      <c r="D917" t="s">
        <v>4459</v>
      </c>
    </row>
    <row r="918" spans="1:4" ht="15">
      <c r="A918" s="1292" t="s">
        <v>1874</v>
      </c>
      <c r="B918" s="1293" t="s">
        <v>1875</v>
      </c>
      <c r="C918" s="1292" t="s">
        <v>1874</v>
      </c>
      <c r="D918" t="s">
        <v>3825</v>
      </c>
    </row>
    <row r="919" spans="1:4" ht="15">
      <c r="A919" s="1292" t="s">
        <v>3084</v>
      </c>
      <c r="B919" s="1293" t="s">
        <v>3085</v>
      </c>
      <c r="C919" s="1292" t="s">
        <v>3084</v>
      </c>
      <c r="D919" t="s">
        <v>4430</v>
      </c>
    </row>
    <row r="920" spans="1:4" ht="15">
      <c r="A920" s="1292" t="s">
        <v>3772</v>
      </c>
      <c r="B920" s="1293" t="s">
        <v>3773</v>
      </c>
      <c r="C920" s="1292" t="s">
        <v>3772</v>
      </c>
      <c r="D920" t="s">
        <v>4774</v>
      </c>
    </row>
    <row r="921" spans="1:4" ht="15">
      <c r="A921" s="1292" t="s">
        <v>3768</v>
      </c>
      <c r="B921" s="1293" t="s">
        <v>3769</v>
      </c>
      <c r="C921" s="1292" t="s">
        <v>3768</v>
      </c>
      <c r="D921" t="s">
        <v>4772</v>
      </c>
    </row>
    <row r="922" spans="1:4" ht="15">
      <c r="A922" s="1292" t="s">
        <v>2634</v>
      </c>
      <c r="B922" s="1293" t="s">
        <v>2635</v>
      </c>
      <c r="C922" s="1292" t="s">
        <v>2634</v>
      </c>
      <c r="D922" t="s">
        <v>4205</v>
      </c>
    </row>
    <row r="923" spans="1:4" ht="15">
      <c r="A923" s="1292" t="s">
        <v>2630</v>
      </c>
      <c r="B923" s="1293" t="s">
        <v>2631</v>
      </c>
      <c r="C923" s="1292" t="s">
        <v>2630</v>
      </c>
      <c r="D923" t="s">
        <v>4203</v>
      </c>
    </row>
    <row r="924" spans="1:4" ht="15">
      <c r="A924" s="1292" t="s">
        <v>2268</v>
      </c>
      <c r="B924" s="1293" t="s">
        <v>2269</v>
      </c>
      <c r="C924" s="1292" t="s">
        <v>2268</v>
      </c>
      <c r="D924" t="s">
        <v>4022</v>
      </c>
    </row>
    <row r="925" spans="1:4" ht="15">
      <c r="A925" s="1292" t="s">
        <v>1820</v>
      </c>
      <c r="B925" s="1293" t="s">
        <v>1821</v>
      </c>
      <c r="C925" s="1292" t="s">
        <v>1820</v>
      </c>
      <c r="D925" t="s">
        <v>3798</v>
      </c>
    </row>
    <row r="926" spans="1:4" ht="15">
      <c r="A926" s="1292" t="s">
        <v>2118</v>
      </c>
      <c r="B926" s="1293" t="s">
        <v>2119</v>
      </c>
      <c r="C926" s="1292" t="s">
        <v>2118</v>
      </c>
      <c r="D926" t="s">
        <v>3947</v>
      </c>
    </row>
    <row r="927" spans="1:4" ht="15">
      <c r="A927" s="1292" t="s">
        <v>3636</v>
      </c>
      <c r="B927" s="1293" t="s">
        <v>3637</v>
      </c>
      <c r="C927" s="1292" t="s">
        <v>3636</v>
      </c>
      <c r="D927" t="s">
        <v>4706</v>
      </c>
    </row>
    <row r="928" spans="1:4" ht="15">
      <c r="A928" s="1292" t="s">
        <v>2584</v>
      </c>
      <c r="B928" s="1293" t="s">
        <v>2585</v>
      </c>
      <c r="C928" s="1292" t="s">
        <v>2584</v>
      </c>
      <c r="D928" t="s">
        <v>4180</v>
      </c>
    </row>
    <row r="929" spans="1:4" ht="15">
      <c r="A929" s="1292" t="s">
        <v>3012</v>
      </c>
      <c r="B929" s="1293" t="s">
        <v>3013</v>
      </c>
      <c r="C929" s="1292" t="s">
        <v>3012</v>
      </c>
      <c r="D929" t="s">
        <v>4394</v>
      </c>
    </row>
    <row r="930" spans="1:4" ht="15">
      <c r="A930" s="1292" t="s">
        <v>3010</v>
      </c>
      <c r="B930" s="1293" t="s">
        <v>3011</v>
      </c>
      <c r="C930" s="1292" t="s">
        <v>3010</v>
      </c>
      <c r="D930" t="s">
        <v>4393</v>
      </c>
    </row>
    <row r="931" spans="1:4" ht="15">
      <c r="A931" s="1292" t="s">
        <v>2340</v>
      </c>
      <c r="B931" s="1293" t="s">
        <v>2341</v>
      </c>
      <c r="C931" s="1292" t="s">
        <v>2340</v>
      </c>
      <c r="D931" t="s">
        <v>4058</v>
      </c>
    </row>
    <row r="932" spans="1:4" ht="15">
      <c r="A932" s="1292" t="s">
        <v>2206</v>
      </c>
      <c r="B932" s="1293" t="s">
        <v>2207</v>
      </c>
      <c r="C932" s="1292" t="s">
        <v>2206</v>
      </c>
      <c r="D932" t="s">
        <v>3991</v>
      </c>
    </row>
    <row r="933" spans="1:4" ht="15">
      <c r="A933" s="1292" t="s">
        <v>2956</v>
      </c>
      <c r="B933" s="1293" t="s">
        <v>2957</v>
      </c>
      <c r="C933" s="1292" t="s">
        <v>2956</v>
      </c>
      <c r="D933" t="s">
        <v>4366</v>
      </c>
    </row>
    <row r="934" spans="1:4" ht="15">
      <c r="A934" s="1292" t="s">
        <v>3038</v>
      </c>
      <c r="B934" s="1293" t="s">
        <v>3039</v>
      </c>
      <c r="C934" s="1292" t="s">
        <v>3038</v>
      </c>
      <c r="D934" t="s">
        <v>4407</v>
      </c>
    </row>
    <row r="935" spans="1:4" ht="15">
      <c r="A935" s="1292" t="s">
        <v>2692</v>
      </c>
      <c r="B935" s="1293" t="s">
        <v>2693</v>
      </c>
      <c r="C935" s="1292" t="s">
        <v>2692</v>
      </c>
      <c r="D935" t="s">
        <v>4234</v>
      </c>
    </row>
    <row r="936" spans="1:4" ht="15">
      <c r="A936" s="1292" t="s">
        <v>3372</v>
      </c>
      <c r="B936" s="1293" t="s">
        <v>3373</v>
      </c>
      <c r="C936" s="1292" t="s">
        <v>3372</v>
      </c>
      <c r="D936" t="s">
        <v>4574</v>
      </c>
    </row>
    <row r="937" spans="1:4" ht="15">
      <c r="A937" s="1292" t="s">
        <v>3354</v>
      </c>
      <c r="B937" s="1293" t="s">
        <v>3355</v>
      </c>
      <c r="C937" s="1292" t="s">
        <v>3354</v>
      </c>
      <c r="D937" t="s">
        <v>4565</v>
      </c>
    </row>
    <row r="938" spans="1:4" ht="15">
      <c r="A938" s="1292" t="s">
        <v>3146</v>
      </c>
      <c r="B938" s="1293" t="s">
        <v>3147</v>
      </c>
      <c r="C938" s="1292" t="s">
        <v>3146</v>
      </c>
      <c r="D938" t="s">
        <v>4461</v>
      </c>
    </row>
    <row r="939" spans="1:4" ht="15">
      <c r="A939" s="1292" t="s">
        <v>2952</v>
      </c>
      <c r="B939" s="1293" t="s">
        <v>2953</v>
      </c>
      <c r="C939" s="1292" t="s">
        <v>2952</v>
      </c>
      <c r="D939" t="s">
        <v>4364</v>
      </c>
    </row>
    <row r="940" spans="1:4" ht="15">
      <c r="A940" s="1292" t="s">
        <v>2908</v>
      </c>
      <c r="B940" s="1293" t="s">
        <v>2909</v>
      </c>
      <c r="C940" s="1292" t="s">
        <v>2908</v>
      </c>
      <c r="D940" t="s">
        <v>4342</v>
      </c>
    </row>
    <row r="941" spans="1:4" ht="15">
      <c r="A941" s="1292" t="s">
        <v>1826</v>
      </c>
      <c r="B941" s="1293" t="s">
        <v>1827</v>
      </c>
      <c r="C941" s="1292" t="s">
        <v>1826</v>
      </c>
      <c r="D941" t="s">
        <v>3801</v>
      </c>
    </row>
    <row r="942" spans="1:4" ht="15">
      <c r="A942" s="1292" t="s">
        <v>2592</v>
      </c>
      <c r="B942" s="1293" t="s">
        <v>2593</v>
      </c>
      <c r="C942" s="1292" t="s">
        <v>2592</v>
      </c>
      <c r="D942" t="s">
        <v>4184</v>
      </c>
    </row>
    <row r="943" spans="1:4" ht="15">
      <c r="A943" s="1292" t="s">
        <v>2318</v>
      </c>
      <c r="B943" s="1293" t="s">
        <v>2319</v>
      </c>
      <c r="C943" s="1292" t="s">
        <v>2318</v>
      </c>
      <c r="D943" t="s">
        <v>4047</v>
      </c>
    </row>
    <row r="944" spans="1:4" ht="15">
      <c r="A944" s="1292" t="s">
        <v>2198</v>
      </c>
      <c r="B944" s="1293" t="s">
        <v>2199</v>
      </c>
      <c r="C944" s="1292" t="s">
        <v>2198</v>
      </c>
      <c r="D944" t="s">
        <v>3987</v>
      </c>
    </row>
    <row r="945" spans="1:4" ht="15">
      <c r="A945" s="1292" t="s">
        <v>2864</v>
      </c>
      <c r="B945" s="1293" t="s">
        <v>2865</v>
      </c>
      <c r="C945" s="1292" t="s">
        <v>2864</v>
      </c>
      <c r="D945" t="s">
        <v>4320</v>
      </c>
    </row>
    <row r="946" spans="1:4" ht="15">
      <c r="A946" s="1292" t="s">
        <v>3650</v>
      </c>
      <c r="B946" s="1293" t="s">
        <v>3651</v>
      </c>
      <c r="C946" s="1292" t="s">
        <v>3650</v>
      </c>
      <c r="D946" t="s">
        <v>4713</v>
      </c>
    </row>
    <row r="947" spans="1:4" ht="15">
      <c r="A947" s="1292" t="s">
        <v>3510</v>
      </c>
      <c r="B947" s="1293" t="s">
        <v>3511</v>
      </c>
      <c r="C947" s="1292" t="s">
        <v>3510</v>
      </c>
      <c r="D947" t="s">
        <v>4643</v>
      </c>
    </row>
    <row r="948" spans="1:4" ht="15">
      <c r="A948" s="1292" t="s">
        <v>2502</v>
      </c>
      <c r="B948" s="1293" t="s">
        <v>2503</v>
      </c>
      <c r="C948" s="1292" t="s">
        <v>2502</v>
      </c>
      <c r="D948" t="s">
        <v>4139</v>
      </c>
    </row>
    <row r="949" spans="1:4" ht="15">
      <c r="A949" s="1292" t="s">
        <v>2460</v>
      </c>
      <c r="B949" s="1293" t="s">
        <v>2461</v>
      </c>
      <c r="C949" s="1292" t="s">
        <v>2460</v>
      </c>
      <c r="D949" t="s">
        <v>4118</v>
      </c>
    </row>
    <row r="950" spans="1:4" ht="15">
      <c r="A950" s="1292" t="s">
        <v>1930</v>
      </c>
      <c r="B950" s="1293" t="s">
        <v>1931</v>
      </c>
      <c r="C950" s="1292" t="s">
        <v>1930</v>
      </c>
      <c r="D950" t="s">
        <v>3853</v>
      </c>
    </row>
    <row r="951" spans="1:4" ht="15">
      <c r="A951" s="1292" t="s">
        <v>2706</v>
      </c>
      <c r="B951" s="1293" t="s">
        <v>2707</v>
      </c>
      <c r="C951" s="1292" t="s">
        <v>2706</v>
      </c>
      <c r="D951" t="s">
        <v>4241</v>
      </c>
    </row>
    <row r="952" spans="1:4" ht="15">
      <c r="A952" s="1292" t="s">
        <v>2396</v>
      </c>
      <c r="B952" s="1293" t="s">
        <v>2397</v>
      </c>
      <c r="C952" s="1292" t="s">
        <v>2396</v>
      </c>
      <c r="D952" t="s">
        <v>4086</v>
      </c>
    </row>
    <row r="953" spans="1:4" ht="15">
      <c r="A953" s="1292" t="s">
        <v>2020</v>
      </c>
      <c r="B953" s="1293" t="s">
        <v>2021</v>
      </c>
      <c r="C953" s="1292" t="s">
        <v>2020</v>
      </c>
      <c r="D953" t="s">
        <v>3898</v>
      </c>
    </row>
    <row r="954" spans="1:4" ht="15">
      <c r="A954" s="1292" t="s">
        <v>3648</v>
      </c>
      <c r="B954" s="1293" t="s">
        <v>3649</v>
      </c>
      <c r="C954" s="1292" t="s">
        <v>3648</v>
      </c>
      <c r="D954" t="s">
        <v>4712</v>
      </c>
    </row>
    <row r="955" spans="1:4" ht="15">
      <c r="A955" s="1292" t="s">
        <v>1840</v>
      </c>
      <c r="B955" s="1293" t="s">
        <v>1841</v>
      </c>
      <c r="C955" s="1292" t="s">
        <v>1840</v>
      </c>
      <c r="D955" t="s">
        <v>3808</v>
      </c>
    </row>
    <row r="956" spans="1:4" ht="15">
      <c r="A956" s="1292" t="s">
        <v>2038</v>
      </c>
      <c r="B956" s="1293" t="s">
        <v>2039</v>
      </c>
      <c r="C956" s="1292" t="s">
        <v>2038</v>
      </c>
      <c r="D956" t="s">
        <v>3907</v>
      </c>
    </row>
    <row r="957" spans="1:4" ht="15">
      <c r="A957" s="1292" t="s">
        <v>3406</v>
      </c>
      <c r="B957" s="1293" t="s">
        <v>3407</v>
      </c>
      <c r="C957" s="1292" t="s">
        <v>3406</v>
      </c>
      <c r="D957" t="s">
        <v>4591</v>
      </c>
    </row>
    <row r="958" spans="1:4" ht="15">
      <c r="A958" s="1292" t="s">
        <v>2754</v>
      </c>
      <c r="B958" s="1293" t="s">
        <v>2755</v>
      </c>
      <c r="C958" s="1292" t="s">
        <v>2754</v>
      </c>
      <c r="D958" t="s">
        <v>4265</v>
      </c>
    </row>
    <row r="959" spans="1:4" ht="15">
      <c r="A959" s="1292" t="s">
        <v>1914</v>
      </c>
      <c r="B959" s="1293" t="s">
        <v>1915</v>
      </c>
      <c r="C959" s="1292" t="s">
        <v>1914</v>
      </c>
      <c r="D959" t="s">
        <v>3845</v>
      </c>
    </row>
    <row r="960" spans="1:4" ht="15">
      <c r="A960" s="1292" t="s">
        <v>3734</v>
      </c>
      <c r="B960" s="1293" t="s">
        <v>3735</v>
      </c>
      <c r="C960" s="1292" t="s">
        <v>3734</v>
      </c>
      <c r="D960" t="s">
        <v>4755</v>
      </c>
    </row>
    <row r="961" spans="1:4" ht="15">
      <c r="A961" s="1292" t="s">
        <v>3292</v>
      </c>
      <c r="B961" s="1293" t="s">
        <v>3293</v>
      </c>
      <c r="C961" s="1292" t="s">
        <v>3292</v>
      </c>
      <c r="D961" t="s">
        <v>4534</v>
      </c>
    </row>
    <row r="962" spans="1:4" ht="15">
      <c r="A962" s="1292" t="s">
        <v>3774</v>
      </c>
      <c r="B962" s="1293" t="s">
        <v>3775</v>
      </c>
      <c r="C962" s="1292" t="s">
        <v>3774</v>
      </c>
      <c r="D962" t="s">
        <v>4775</v>
      </c>
    </row>
    <row r="963" spans="1:4" ht="15">
      <c r="A963" s="1292" t="s">
        <v>3442</v>
      </c>
      <c r="B963" s="1293" t="s">
        <v>3443</v>
      </c>
      <c r="C963" s="1292" t="s">
        <v>3442</v>
      </c>
      <c r="D963" t="s">
        <v>4609</v>
      </c>
    </row>
    <row r="964" spans="1:4" ht="15">
      <c r="A964" s="1292" t="s">
        <v>2872</v>
      </c>
      <c r="B964" s="1293" t="s">
        <v>2873</v>
      </c>
      <c r="C964" s="1292" t="s">
        <v>2872</v>
      </c>
      <c r="D964" t="s">
        <v>4324</v>
      </c>
    </row>
    <row r="965" spans="1:4" ht="15">
      <c r="A965" s="1292" t="s">
        <v>3638</v>
      </c>
      <c r="B965" s="1293" t="s">
        <v>3639</v>
      </c>
      <c r="C965" s="1292" t="s">
        <v>3638</v>
      </c>
      <c r="D965" t="s">
        <v>4707</v>
      </c>
    </row>
    <row r="966" spans="1:4" ht="15">
      <c r="A966" s="1292" t="s">
        <v>3640</v>
      </c>
      <c r="B966" s="1293" t="s">
        <v>3641</v>
      </c>
      <c r="C966" s="1292" t="s">
        <v>3640</v>
      </c>
      <c r="D966" t="s">
        <v>4708</v>
      </c>
    </row>
    <row r="967" spans="1:4" ht="15">
      <c r="A967" s="1292" t="s">
        <v>3338</v>
      </c>
      <c r="B967" s="1293" t="s">
        <v>3339</v>
      </c>
      <c r="C967" s="1292" t="s">
        <v>3338</v>
      </c>
      <c r="D967" t="s">
        <v>4557</v>
      </c>
    </row>
    <row r="968" spans="1:4" ht="15">
      <c r="A968" s="1292" t="s">
        <v>2324</v>
      </c>
      <c r="B968" s="1293" t="s">
        <v>2325</v>
      </c>
      <c r="C968" s="1292" t="s">
        <v>2324</v>
      </c>
      <c r="D968" t="s">
        <v>4050</v>
      </c>
    </row>
    <row r="969" spans="1:4" ht="15">
      <c r="A969" s="1292" t="s">
        <v>2068</v>
      </c>
      <c r="B969" s="1293" t="s">
        <v>2069</v>
      </c>
      <c r="C969" s="1292" t="s">
        <v>2068</v>
      </c>
      <c r="D969" t="s">
        <v>3922</v>
      </c>
    </row>
    <row r="970" spans="1:4" ht="15">
      <c r="A970" s="1292" t="s">
        <v>3530</v>
      </c>
      <c r="B970" s="1293" t="s">
        <v>3531</v>
      </c>
      <c r="C970" s="1292" t="s">
        <v>3530</v>
      </c>
      <c r="D970" t="s">
        <v>4653</v>
      </c>
    </row>
    <row r="971" spans="1:4" ht="15">
      <c r="A971" s="1292" t="s">
        <v>1942</v>
      </c>
      <c r="B971" s="1293" t="s">
        <v>1943</v>
      </c>
      <c r="C971" s="1292" t="s">
        <v>1942</v>
      </c>
      <c r="D971" t="s">
        <v>3859</v>
      </c>
    </row>
    <row r="972" spans="1:4" ht="15">
      <c r="A972" s="1292" t="s">
        <v>3502</v>
      </c>
      <c r="B972" s="1293" t="s">
        <v>3503</v>
      </c>
      <c r="C972" s="1292" t="s">
        <v>3502</v>
      </c>
      <c r="D972" t="s">
        <v>4639</v>
      </c>
    </row>
    <row r="973" spans="1:4" ht="15">
      <c r="A973" s="1292" t="s">
        <v>1842</v>
      </c>
      <c r="B973" s="1293" t="s">
        <v>1843</v>
      </c>
      <c r="C973" s="1292" t="s">
        <v>1842</v>
      </c>
      <c r="D973" t="s">
        <v>3809</v>
      </c>
    </row>
    <row r="974" spans="1:4" ht="15">
      <c r="A974" s="1292" t="s">
        <v>2288</v>
      </c>
      <c r="B974" s="1293" t="s">
        <v>2289</v>
      </c>
      <c r="C974" s="1292" t="s">
        <v>2288</v>
      </c>
      <c r="D974" t="s">
        <v>4032</v>
      </c>
    </row>
    <row r="975" spans="1:4" ht="15">
      <c r="A975" s="1292" t="s">
        <v>2504</v>
      </c>
      <c r="B975" s="1293" t="s">
        <v>2505</v>
      </c>
      <c r="C975" s="1292" t="s">
        <v>2504</v>
      </c>
      <c r="D975" t="s">
        <v>4140</v>
      </c>
    </row>
    <row r="976" spans="1:4" ht="15">
      <c r="A976" s="1292" t="s">
        <v>3528</v>
      </c>
      <c r="B976" s="1293" t="s">
        <v>3529</v>
      </c>
      <c r="C976" s="1292" t="s">
        <v>3528</v>
      </c>
      <c r="D976" t="s">
        <v>4652</v>
      </c>
    </row>
    <row r="977" spans="1:4" ht="15">
      <c r="A977" s="1292" t="s">
        <v>1910</v>
      </c>
      <c r="B977" s="1293" t="s">
        <v>1911</v>
      </c>
      <c r="C977" s="1292" t="s">
        <v>1910</v>
      </c>
      <c r="D977" t="s">
        <v>3843</v>
      </c>
    </row>
    <row r="978" spans="1:4" ht="15">
      <c r="A978" s="1292" t="s">
        <v>1936</v>
      </c>
      <c r="B978" s="1293" t="s">
        <v>1937</v>
      </c>
      <c r="C978" s="1292" t="s">
        <v>1936</v>
      </c>
      <c r="D978" t="s">
        <v>3856</v>
      </c>
    </row>
    <row r="979" spans="1:4" ht="15">
      <c r="A979" s="1292" t="s">
        <v>2882</v>
      </c>
      <c r="B979" s="1293" t="s">
        <v>2883</v>
      </c>
      <c r="C979" s="1292" t="s">
        <v>2882</v>
      </c>
      <c r="D979" t="s">
        <v>4329</v>
      </c>
    </row>
    <row r="980" spans="1:4" ht="15">
      <c r="A980" s="1292" t="s">
        <v>3290</v>
      </c>
      <c r="B980" s="1293" t="s">
        <v>3291</v>
      </c>
      <c r="C980" s="1292" t="s">
        <v>3290</v>
      </c>
      <c r="D980" t="s">
        <v>4533</v>
      </c>
    </row>
    <row r="981" spans="1:4" ht="15">
      <c r="A981" s="1292" t="s">
        <v>2484</v>
      </c>
      <c r="B981" s="1293" t="s">
        <v>2485</v>
      </c>
      <c r="C981" s="1292" t="s">
        <v>2484</v>
      </c>
      <c r="D981" t="s">
        <v>4130</v>
      </c>
    </row>
    <row r="982" spans="1:4" ht="15">
      <c r="A982" s="1292" t="s">
        <v>3104</v>
      </c>
      <c r="B982" s="1293" t="s">
        <v>3105</v>
      </c>
      <c r="C982" s="1292" t="s">
        <v>3104</v>
      </c>
      <c r="D982" t="s">
        <v>4440</v>
      </c>
    </row>
    <row r="983" spans="1:4" ht="15">
      <c r="A983" s="1292" t="s">
        <v>3764</v>
      </c>
      <c r="B983" s="1293" t="s">
        <v>3765</v>
      </c>
      <c r="C983" s="1292" t="s">
        <v>3764</v>
      </c>
      <c r="D983" t="s">
        <v>4770</v>
      </c>
    </row>
    <row r="984" spans="1:4" ht="15">
      <c r="A984" s="1292" t="s">
        <v>2904</v>
      </c>
      <c r="B984" s="1293" t="s">
        <v>2905</v>
      </c>
      <c r="C984" s="1292" t="s">
        <v>2904</v>
      </c>
      <c r="D984" t="s">
        <v>4340</v>
      </c>
    </row>
    <row r="985" spans="1:4" ht="15">
      <c r="A985" s="1292" t="s">
        <v>2428</v>
      </c>
      <c r="B985" s="1293" t="s">
        <v>2429</v>
      </c>
      <c r="C985" s="1292" t="s">
        <v>2428</v>
      </c>
      <c r="D985" t="s">
        <v>4102</v>
      </c>
    </row>
    <row r="986" spans="1:4" ht="15">
      <c r="A986" s="1292" t="s">
        <v>2364</v>
      </c>
      <c r="B986" s="1293" t="s">
        <v>2365</v>
      </c>
      <c r="C986" s="1292" t="s">
        <v>2364</v>
      </c>
      <c r="D986" t="s">
        <v>4070</v>
      </c>
    </row>
    <row r="987" spans="1:4" ht="15">
      <c r="A987" s="1292" t="s">
        <v>2528</v>
      </c>
      <c r="B987" s="1293" t="s">
        <v>2529</v>
      </c>
      <c r="C987" s="1292" t="s">
        <v>2528</v>
      </c>
      <c r="D987" t="s">
        <v>4152</v>
      </c>
    </row>
    <row r="988" spans="1:4" ht="15">
      <c r="A988" s="1292" t="s">
        <v>3140</v>
      </c>
      <c r="B988" s="1293" t="s">
        <v>3141</v>
      </c>
      <c r="C988" s="1292" t="s">
        <v>3140</v>
      </c>
      <c r="D988" t="s">
        <v>4458</v>
      </c>
    </row>
    <row r="989" spans="1:4" ht="15">
      <c r="A989" s="1292" t="s">
        <v>2090</v>
      </c>
      <c r="B989" s="1293" t="s">
        <v>2091</v>
      </c>
      <c r="C989" s="1292" t="s">
        <v>2090</v>
      </c>
      <c r="D989" t="s">
        <v>3933</v>
      </c>
    </row>
    <row r="990" spans="1:4" ht="15">
      <c r="A990" s="1292" t="s">
        <v>2674</v>
      </c>
      <c r="B990" s="1293" t="s">
        <v>2675</v>
      </c>
      <c r="C990" s="1292" t="s">
        <v>2674</v>
      </c>
      <c r="D990" t="s">
        <v>4225</v>
      </c>
    </row>
    <row r="991" spans="1:4" ht="15">
      <c r="A991" s="1292" t="s">
        <v>2620</v>
      </c>
      <c r="B991" s="1293" t="s">
        <v>2621</v>
      </c>
      <c r="C991" s="1292" t="s">
        <v>2620</v>
      </c>
      <c r="D991" t="s">
        <v>4198</v>
      </c>
    </row>
    <row r="992" spans="1:4" ht="15">
      <c r="A992" s="1292" t="s">
        <v>2886</v>
      </c>
      <c r="B992" s="1293" t="s">
        <v>2887</v>
      </c>
      <c r="C992" s="1292" t="s">
        <v>2886</v>
      </c>
      <c r="D992" t="s">
        <v>4331</v>
      </c>
    </row>
    <row r="993" spans="1:4" ht="15">
      <c r="A993" s="1292" t="s">
        <v>2962</v>
      </c>
      <c r="B993" s="1293" t="s">
        <v>2963</v>
      </c>
      <c r="C993" s="1292" t="s">
        <v>2962</v>
      </c>
      <c r="D993" t="s">
        <v>4369</v>
      </c>
    </row>
  </sheetData>
  <sheetProtection algorithmName="SHA-512" hashValue="K3618pq3+m6OjEwkOpW2XBPgJKpg6uUiAoVu4EidRAqXRJyiWoxKC0tSLkL8kGkdiVVRBoN55BO3OqenFrtfdA==" saltValue="0r9B7bLZ6FU/HjUFoMps4w==" spinCount="100000" sheet="1" objects="1" scenarios="1"/>
  <autoFilter ref="A1:D993" xr:uid="{CB538A61-02A2-4096-AACF-AAE2EE5CD732}"/>
  <sortState ref="A2:D993">
    <sortCondition ref="B2:B993"/>
  </sortState>
  <pageMargins left="0.7" right="0.7" top="0.75" bottom="0.75" header="0.3" footer="0.3"/>
  <pageSetup orientation="portrait" r:id="rId1"/>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workbookViewId="0"/>
  </sheetViews>
  <sheetFormatPr defaultColWidth="9.140625" defaultRowHeight="12.75"/>
  <cols>
    <col min="1" max="1" width="1.42578125" style="1407" customWidth="1"/>
    <col min="2" max="2" width="2.85546875" style="1408" customWidth="1"/>
    <col min="3" max="3" width="4.140625" style="1409" customWidth="1"/>
    <col min="4" max="4" width="40" style="1407" customWidth="1"/>
    <col min="5" max="6" width="12.42578125" style="1407" customWidth="1"/>
    <col min="7" max="7" width="11.7109375" style="1407" customWidth="1"/>
    <col min="8" max="8" width="12" style="1407" customWidth="1"/>
    <col min="9" max="9" width="12.42578125" style="1407" customWidth="1"/>
    <col min="10" max="10" width="11.140625" style="1407" customWidth="1"/>
    <col min="11" max="16384" width="9.140625" style="1407"/>
  </cols>
  <sheetData>
    <row r="1" spans="1:11" ht="14.25" customHeight="1">
      <c r="E1" s="1410"/>
    </row>
    <row r="2" spans="1:11" s="1411" customFormat="1" ht="12.2" customHeight="1">
      <c r="A2" s="1833" t="s">
        <v>1033</v>
      </c>
      <c r="B2" s="1833"/>
      <c r="C2" s="1833"/>
      <c r="D2" s="1833"/>
      <c r="E2" s="1833"/>
      <c r="F2" s="1833"/>
      <c r="G2" s="1833"/>
      <c r="H2" s="1833"/>
      <c r="I2" s="1833"/>
      <c r="J2" s="1833"/>
    </row>
    <row r="3" spans="1:11" s="1411" customFormat="1" ht="17.25" customHeight="1">
      <c r="A3" s="1412"/>
      <c r="B3" s="1412"/>
      <c r="C3" s="1413"/>
      <c r="D3" s="1414"/>
      <c r="E3" s="1407"/>
    </row>
    <row r="4" spans="1:11">
      <c r="A4" s="1415" t="s">
        <v>4850</v>
      </c>
      <c r="B4" s="1415"/>
      <c r="C4" s="1415"/>
      <c r="D4" s="1415"/>
      <c r="E4" s="1415"/>
      <c r="F4" s="1415"/>
      <c r="G4" s="1415"/>
      <c r="H4" s="1415"/>
      <c r="I4" s="1415"/>
      <c r="J4" s="1415"/>
      <c r="K4" s="1415"/>
    </row>
    <row r="5" spans="1:11">
      <c r="A5" s="1416" t="s">
        <v>1257</v>
      </c>
      <c r="B5" s="1415"/>
      <c r="C5" s="1415"/>
      <c r="D5" s="1415"/>
      <c r="E5" s="1415"/>
      <c r="F5" s="1415"/>
      <c r="G5" s="1415"/>
      <c r="H5" s="1415"/>
      <c r="I5" s="1415"/>
      <c r="J5" s="1415"/>
      <c r="K5" s="1415"/>
    </row>
    <row r="6" spans="1:11" ht="16.5" customHeight="1">
      <c r="A6" s="1417"/>
      <c r="B6" s="1418"/>
      <c r="C6" s="1419"/>
      <c r="D6" s="1418"/>
    </row>
    <row r="7" spans="1:11" ht="15" customHeight="1">
      <c r="A7" s="1420" t="s">
        <v>744</v>
      </c>
      <c r="B7" s="1418"/>
      <c r="C7" s="1419"/>
      <c r="D7" s="1421"/>
    </row>
    <row r="8" spans="1:11">
      <c r="A8" s="1422"/>
      <c r="B8" s="1423"/>
      <c r="D8" s="1424"/>
    </row>
    <row r="9" spans="1:11" s="1411" customFormat="1">
      <c r="A9" s="1425"/>
      <c r="B9" s="1495"/>
      <c r="C9" s="1427">
        <v>1</v>
      </c>
      <c r="D9" s="1428" t="s">
        <v>1223</v>
      </c>
    </row>
    <row r="10" spans="1:11" s="1411" customFormat="1">
      <c r="A10" s="1429"/>
      <c r="B10" s="1430"/>
      <c r="C10" s="1431"/>
      <c r="D10" s="1432" t="s">
        <v>1244</v>
      </c>
    </row>
    <row r="11" spans="1:11" s="1411" customFormat="1">
      <c r="A11" s="1425"/>
      <c r="B11" s="1496"/>
      <c r="C11" s="1434">
        <v>2</v>
      </c>
      <c r="D11" s="1435" t="s">
        <v>1245</v>
      </c>
    </row>
    <row r="12" spans="1:11" s="1411" customFormat="1" hidden="1">
      <c r="A12" s="1425"/>
      <c r="B12" s="1436"/>
      <c r="C12" s="1434"/>
      <c r="D12" s="1437"/>
    </row>
    <row r="13" spans="1:11" s="1411" customFormat="1">
      <c r="A13" s="1425"/>
      <c r="B13" s="1496"/>
      <c r="C13" s="1434">
        <v>3</v>
      </c>
      <c r="D13" s="1435" t="s">
        <v>1246</v>
      </c>
    </row>
    <row r="14" spans="1:11" s="1411" customFormat="1">
      <c r="A14" s="1425"/>
      <c r="B14" s="1496"/>
      <c r="C14" s="1434">
        <v>4</v>
      </c>
      <c r="D14" s="1435" t="s">
        <v>1247</v>
      </c>
    </row>
    <row r="15" spans="1:11" s="1411" customFormat="1">
      <c r="A15" s="1425"/>
      <c r="B15" s="1496"/>
      <c r="C15" s="1434">
        <v>5</v>
      </c>
      <c r="D15" s="1428" t="s">
        <v>861</v>
      </c>
    </row>
    <row r="16" spans="1:11" s="1411" customFormat="1">
      <c r="A16" s="1425"/>
      <c r="B16" s="1496"/>
      <c r="C16" s="1434">
        <v>6</v>
      </c>
      <c r="D16" s="1428" t="s">
        <v>1163</v>
      </c>
    </row>
    <row r="17" spans="1:4" s="1411" customFormat="1" ht="6" hidden="1" customHeight="1">
      <c r="A17" s="1425"/>
      <c r="B17" s="1436"/>
      <c r="C17" s="1434"/>
      <c r="D17" s="1432"/>
    </row>
    <row r="18" spans="1:4" s="1411" customFormat="1" ht="12" customHeight="1">
      <c r="A18" s="1425"/>
      <c r="B18" s="1496"/>
      <c r="C18" s="1434">
        <v>7</v>
      </c>
      <c r="D18" s="1428" t="s">
        <v>1162</v>
      </c>
    </row>
    <row r="19" spans="1:4" s="1411" customFormat="1" hidden="1">
      <c r="A19" s="1425"/>
      <c r="B19" s="1436"/>
      <c r="C19" s="1434"/>
      <c r="D19" s="1432"/>
    </row>
    <row r="20" spans="1:4" s="1411" customFormat="1">
      <c r="A20" s="1425"/>
      <c r="B20" s="1496"/>
      <c r="C20" s="1434">
        <v>8</v>
      </c>
      <c r="D20" s="1428" t="s">
        <v>1248</v>
      </c>
    </row>
    <row r="21" spans="1:4" s="1411" customFormat="1">
      <c r="A21" s="1425"/>
      <c r="B21" s="1438"/>
      <c r="C21" s="1434"/>
      <c r="D21" s="1439" t="s">
        <v>1220</v>
      </c>
    </row>
    <row r="22" spans="1:4" s="1411" customFormat="1">
      <c r="A22" s="1425"/>
      <c r="B22" s="1496"/>
      <c r="C22" s="1434">
        <v>9</v>
      </c>
      <c r="D22" s="1428" t="s">
        <v>1249</v>
      </c>
    </row>
    <row r="23" spans="1:4" s="1411" customFormat="1">
      <c r="A23" s="1425"/>
      <c r="B23" s="1433"/>
      <c r="C23" s="1434"/>
      <c r="D23" s="1432" t="s">
        <v>1221</v>
      </c>
    </row>
    <row r="24" spans="1:4" s="1411" customFormat="1">
      <c r="A24" s="1425"/>
      <c r="B24" s="1496"/>
      <c r="C24" s="1434">
        <v>10</v>
      </c>
      <c r="D24" s="1428" t="s">
        <v>1250</v>
      </c>
    </row>
    <row r="25" spans="1:4" s="1411" customFormat="1">
      <c r="A25" s="1425"/>
      <c r="B25" s="1496"/>
      <c r="C25" s="1434">
        <v>11</v>
      </c>
      <c r="D25" s="1428" t="s">
        <v>1251</v>
      </c>
    </row>
    <row r="26" spans="1:4" s="1411" customFormat="1">
      <c r="A26" s="1425"/>
      <c r="B26" s="1433"/>
      <c r="C26" s="1434"/>
      <c r="D26" s="1432" t="s">
        <v>1222</v>
      </c>
    </row>
    <row r="27" spans="1:4" s="1411" customFormat="1">
      <c r="A27" s="1425"/>
      <c r="B27" s="1496"/>
      <c r="C27" s="1434">
        <v>12</v>
      </c>
      <c r="D27" s="1428" t="s">
        <v>1224</v>
      </c>
    </row>
    <row r="28" spans="1:4" s="1411" customFormat="1">
      <c r="A28" s="1425"/>
      <c r="B28" s="1438"/>
      <c r="C28" s="1434"/>
      <c r="D28" s="1432"/>
    </row>
    <row r="29" spans="1:4" s="1411" customFormat="1">
      <c r="A29" s="1425"/>
      <c r="B29" s="1496"/>
      <c r="C29" s="1434">
        <v>13</v>
      </c>
      <c r="D29" s="1428" t="s">
        <v>457</v>
      </c>
    </row>
    <row r="30" spans="1:4" s="1411" customFormat="1">
      <c r="A30" s="1425"/>
      <c r="B30" s="1438"/>
      <c r="C30" s="1434"/>
      <c r="D30" s="1432" t="s">
        <v>1252</v>
      </c>
    </row>
    <row r="31" spans="1:4" s="1411" customFormat="1">
      <c r="A31" s="1425"/>
      <c r="B31" s="1496"/>
      <c r="C31" s="1434">
        <v>14</v>
      </c>
      <c r="D31" s="1440" t="str">
        <f>"At least one of the following forms was filed with ISBE late: The FY"&amp;MID('AFR23'!L2,3,2)-1&amp;" AFR (ISBE FORM 50-35), FY"&amp;MID('AFR23'!L2,3,2)-1&amp;" Annual Statement of Affairs (ISBE Form 50-37) and FY"&amp;MID('AFR23'!L2,3,2)</f>
        <v>At least one of the following forms was filed with ISBE late: The FY22 AFR (ISBE FORM 50-35), FY22 Annual Statement of Affairs (ISBE Form 50-37) and FY23</v>
      </c>
    </row>
    <row r="32" spans="1:4" s="1411" customFormat="1">
      <c r="A32" s="1425"/>
      <c r="B32" s="1433"/>
      <c r="C32" s="1434"/>
      <c r="D32" s="1416" t="s">
        <v>1603</v>
      </c>
    </row>
    <row r="33" spans="1:9" s="1411" customFormat="1" ht="12" customHeight="1">
      <c r="A33" s="1425"/>
      <c r="B33" s="1433"/>
      <c r="C33" s="1434"/>
      <c r="D33" s="1441" t="s">
        <v>1034</v>
      </c>
    </row>
    <row r="34" spans="1:9" s="1411" customFormat="1" ht="8.25" hidden="1" customHeight="1">
      <c r="A34" s="1425"/>
      <c r="B34" s="1438"/>
      <c r="C34" s="1434"/>
      <c r="D34" s="1418"/>
    </row>
    <row r="35" spans="1:9" s="1411" customFormat="1">
      <c r="A35" s="1846" t="s">
        <v>1253</v>
      </c>
      <c r="B35" s="1846"/>
      <c r="C35" s="1846"/>
      <c r="D35" s="1846"/>
      <c r="E35" s="1847"/>
      <c r="F35" s="1847"/>
      <c r="G35" s="1847"/>
      <c r="H35" s="1847"/>
      <c r="I35" s="1847"/>
    </row>
    <row r="36" spans="1:9" s="1411" customFormat="1">
      <c r="A36" s="1425"/>
      <c r="B36" s="1438"/>
      <c r="C36" s="1434"/>
      <c r="D36" s="1418"/>
    </row>
    <row r="37" spans="1:9" s="1411" customFormat="1">
      <c r="A37" s="1425"/>
      <c r="B37" s="1496"/>
      <c r="C37" s="1434">
        <v>15</v>
      </c>
      <c r="D37" s="1428" t="s">
        <v>301</v>
      </c>
    </row>
    <row r="38" spans="1:9" s="1411" customFormat="1">
      <c r="A38" s="1425"/>
      <c r="B38" s="1438"/>
      <c r="C38" s="1434"/>
      <c r="D38" s="1442" t="s">
        <v>1254</v>
      </c>
    </row>
    <row r="39" spans="1:9" s="1411" customFormat="1" hidden="1">
      <c r="A39" s="1425"/>
      <c r="B39" s="1438"/>
      <c r="C39" s="1434"/>
      <c r="D39" s="1443"/>
    </row>
    <row r="40" spans="1:9" s="1411" customFormat="1">
      <c r="A40" s="1425"/>
      <c r="B40" s="1496"/>
      <c r="C40" s="1434">
        <v>16</v>
      </c>
      <c r="D40" s="1444" t="s">
        <v>303</v>
      </c>
    </row>
    <row r="41" spans="1:9" s="1411" customFormat="1">
      <c r="A41" s="1425"/>
      <c r="B41" s="1438"/>
      <c r="C41" s="1434"/>
      <c r="D41" s="1442" t="s">
        <v>535</v>
      </c>
    </row>
    <row r="42" spans="1:9" s="1411" customFormat="1">
      <c r="A42" s="1425"/>
      <c r="B42" s="1496"/>
      <c r="C42" s="1434">
        <v>17</v>
      </c>
      <c r="D42" s="1444" t="s">
        <v>1255</v>
      </c>
    </row>
    <row r="43" spans="1:9" s="1411" customFormat="1">
      <c r="A43" s="1425"/>
      <c r="B43" s="1438"/>
      <c r="C43" s="1434"/>
      <c r="D43" s="1442" t="s">
        <v>1256</v>
      </c>
    </row>
    <row r="44" spans="1:9" s="1411" customFormat="1">
      <c r="A44" s="1425"/>
      <c r="B44" s="1496"/>
      <c r="C44" s="1434">
        <v>18</v>
      </c>
      <c r="D44" s="1444" t="s">
        <v>242</v>
      </c>
    </row>
    <row r="45" spans="1:9" s="1411" customFormat="1">
      <c r="A45" s="1425"/>
      <c r="B45" s="1438"/>
      <c r="C45" s="1434"/>
      <c r="D45" s="1442" t="s">
        <v>149</v>
      </c>
    </row>
    <row r="46" spans="1:9" s="1411" customFormat="1" ht="16.5" customHeight="1">
      <c r="A46" s="1425"/>
      <c r="B46" s="1438"/>
      <c r="C46" s="1434"/>
      <c r="D46" s="1418"/>
    </row>
    <row r="47" spans="1:9" s="1411" customFormat="1">
      <c r="A47" s="1846" t="s">
        <v>254</v>
      </c>
      <c r="B47" s="1848"/>
      <c r="C47" s="1848"/>
      <c r="D47" s="1848"/>
      <c r="E47" s="1849"/>
      <c r="F47" s="1849"/>
      <c r="G47" s="1849"/>
      <c r="H47" s="1849"/>
      <c r="I47" s="1849"/>
    </row>
    <row r="48" spans="1:9" s="1411" customFormat="1">
      <c r="A48" s="1425"/>
      <c r="B48" s="1438"/>
      <c r="C48" s="1434"/>
      <c r="D48" s="1418"/>
    </row>
    <row r="49" spans="1:10" s="1411" customFormat="1">
      <c r="A49" s="1425"/>
      <c r="B49" s="1496"/>
      <c r="C49" s="1434">
        <v>19</v>
      </c>
      <c r="D49" s="1444" t="s">
        <v>302</v>
      </c>
    </row>
    <row r="50" spans="1:10" s="1411" customFormat="1">
      <c r="A50" s="1425"/>
      <c r="B50" s="1496"/>
      <c r="C50" s="1434">
        <v>20</v>
      </c>
      <c r="D50" s="1444" t="s">
        <v>1258</v>
      </c>
    </row>
    <row r="51" spans="1:10" s="1411" customFormat="1" ht="15.75" customHeight="1">
      <c r="A51" s="1425"/>
      <c r="B51" s="1496" t="s">
        <v>8062</v>
      </c>
      <c r="C51" s="1427">
        <v>21</v>
      </c>
      <c r="D51" s="1428" t="s">
        <v>1166</v>
      </c>
      <c r="E51" s="1445"/>
      <c r="F51" s="1446"/>
      <c r="G51" s="1446" t="s">
        <v>1165</v>
      </c>
      <c r="H51" s="1499">
        <v>33512</v>
      </c>
      <c r="I51" s="1416" t="s">
        <v>1175</v>
      </c>
    </row>
    <row r="52" spans="1:10" s="1411" customFormat="1" ht="55.5" customHeight="1">
      <c r="A52" s="1425"/>
      <c r="B52" s="1496"/>
      <c r="C52" s="1427">
        <v>22</v>
      </c>
      <c r="D52" s="1866" t="s">
        <v>4863</v>
      </c>
      <c r="E52" s="1866"/>
      <c r="F52" s="1866"/>
      <c r="G52" s="1866"/>
      <c r="H52" s="1447" t="s">
        <v>4862</v>
      </c>
      <c r="I52" s="1689">
        <v>0</v>
      </c>
      <c r="J52" s="1448"/>
    </row>
    <row r="53" spans="1:10" s="1411" customFormat="1" ht="12.75" customHeight="1">
      <c r="A53" s="1425"/>
      <c r="B53" s="1426"/>
      <c r="C53" s="1427"/>
      <c r="D53" s="1449"/>
      <c r="E53" s="1867" t="str">
        <f>IF(I52&gt;100000,"Warning.  Large amount listed.  Please ensure amount is correct.","")</f>
        <v/>
      </c>
      <c r="F53" s="1867"/>
      <c r="G53" s="1867"/>
      <c r="H53" s="1867"/>
      <c r="I53" s="1867"/>
      <c r="J53" s="1867"/>
    </row>
    <row r="54" spans="1:10" s="1411" customFormat="1">
      <c r="A54" s="1425"/>
      <c r="B54" s="1496"/>
      <c r="C54" s="1427">
        <v>23</v>
      </c>
      <c r="D54" s="1444" t="s">
        <v>1086</v>
      </c>
      <c r="E54" s="1445"/>
      <c r="F54" s="1446"/>
    </row>
    <row r="55" spans="1:10" s="1411" customFormat="1">
      <c r="A55" s="1420"/>
      <c r="B55" s="1450"/>
      <c r="C55" s="1450"/>
      <c r="D55" s="1428" t="s">
        <v>1318</v>
      </c>
      <c r="E55" s="1445"/>
      <c r="F55" s="1445"/>
      <c r="G55" s="1445"/>
      <c r="H55" s="1445"/>
      <c r="I55" s="1445"/>
    </row>
    <row r="56" spans="1:10" s="1411" customFormat="1">
      <c r="A56" s="1420"/>
      <c r="B56" s="1450"/>
      <c r="E56" s="1445"/>
      <c r="F56" s="1445"/>
      <c r="G56" s="1445"/>
      <c r="H56" s="1445"/>
      <c r="I56" s="1445"/>
    </row>
    <row r="57" spans="1:10" s="1411" customFormat="1" ht="12.75" customHeight="1">
      <c r="A57" s="1451"/>
      <c r="B57" s="1852"/>
      <c r="C57" s="1853"/>
      <c r="D57" s="1853"/>
      <c r="E57" s="1853"/>
      <c r="F57" s="1853"/>
      <c r="G57" s="1853"/>
      <c r="H57" s="1853"/>
      <c r="I57" s="1853"/>
      <c r="J57" s="1854"/>
    </row>
    <row r="58" spans="1:10" s="1411" customFormat="1">
      <c r="A58" s="1451"/>
      <c r="B58" s="1855"/>
      <c r="C58" s="1856"/>
      <c r="D58" s="1856"/>
      <c r="E58" s="1856"/>
      <c r="F58" s="1856"/>
      <c r="G58" s="1856"/>
      <c r="H58" s="1856"/>
      <c r="I58" s="1856"/>
      <c r="J58" s="1857"/>
    </row>
    <row r="59" spans="1:10" s="1411" customFormat="1">
      <c r="A59" s="1451"/>
      <c r="B59" s="1855"/>
      <c r="C59" s="1856"/>
      <c r="D59" s="1856"/>
      <c r="E59" s="1856"/>
      <c r="F59" s="1856"/>
      <c r="G59" s="1856"/>
      <c r="H59" s="1856"/>
      <c r="I59" s="1856"/>
      <c r="J59" s="1857"/>
    </row>
    <row r="60" spans="1:10" s="1411" customFormat="1">
      <c r="A60" s="1451"/>
      <c r="B60" s="1855"/>
      <c r="C60" s="1856"/>
      <c r="D60" s="1856"/>
      <c r="E60" s="1856"/>
      <c r="F60" s="1856"/>
      <c r="G60" s="1856"/>
      <c r="H60" s="1856"/>
      <c r="I60" s="1856"/>
      <c r="J60" s="1857"/>
    </row>
    <row r="61" spans="1:10" s="1411" customFormat="1">
      <c r="A61" s="1451"/>
      <c r="B61" s="1855"/>
      <c r="C61" s="1856"/>
      <c r="D61" s="1856"/>
      <c r="E61" s="1856"/>
      <c r="F61" s="1856"/>
      <c r="G61" s="1856"/>
      <c r="H61" s="1856"/>
      <c r="I61" s="1856"/>
      <c r="J61" s="1857"/>
    </row>
    <row r="62" spans="1:10" s="1411" customFormat="1">
      <c r="A62" s="1451"/>
      <c r="B62" s="1855"/>
      <c r="C62" s="1856"/>
      <c r="D62" s="1856"/>
      <c r="E62" s="1856"/>
      <c r="F62" s="1856"/>
      <c r="G62" s="1856"/>
      <c r="H62" s="1856"/>
      <c r="I62" s="1856"/>
      <c r="J62" s="1857"/>
    </row>
    <row r="63" spans="1:10" s="1411" customFormat="1">
      <c r="A63" s="1451"/>
      <c r="B63" s="1855"/>
      <c r="C63" s="1856"/>
      <c r="D63" s="1856"/>
      <c r="E63" s="1856"/>
      <c r="F63" s="1856"/>
      <c r="G63" s="1856"/>
      <c r="H63" s="1856"/>
      <c r="I63" s="1856"/>
      <c r="J63" s="1857"/>
    </row>
    <row r="64" spans="1:10" s="1411" customFormat="1">
      <c r="A64" s="1451"/>
      <c r="B64" s="1855"/>
      <c r="C64" s="1856"/>
      <c r="D64" s="1856"/>
      <c r="E64" s="1856"/>
      <c r="F64" s="1856"/>
      <c r="G64" s="1856"/>
      <c r="H64" s="1856"/>
      <c r="I64" s="1856"/>
      <c r="J64" s="1857"/>
    </row>
    <row r="65" spans="1:10" s="1411" customFormat="1">
      <c r="A65" s="1451"/>
      <c r="B65" s="1855"/>
      <c r="C65" s="1856"/>
      <c r="D65" s="1856"/>
      <c r="E65" s="1856"/>
      <c r="F65" s="1856"/>
      <c r="G65" s="1856"/>
      <c r="H65" s="1856"/>
      <c r="I65" s="1856"/>
      <c r="J65" s="1857"/>
    </row>
    <row r="66" spans="1:10" s="1411" customFormat="1">
      <c r="A66" s="1451"/>
      <c r="B66" s="1855"/>
      <c r="C66" s="1856"/>
      <c r="D66" s="1856"/>
      <c r="E66" s="1856"/>
      <c r="F66" s="1856"/>
      <c r="G66" s="1856"/>
      <c r="H66" s="1856"/>
      <c r="I66" s="1856"/>
      <c r="J66" s="1857"/>
    </row>
    <row r="67" spans="1:10" s="1411" customFormat="1" ht="9" customHeight="1">
      <c r="A67" s="1452"/>
      <c r="B67" s="1858"/>
      <c r="C67" s="1859"/>
      <c r="D67" s="1859"/>
      <c r="E67" s="1859"/>
      <c r="F67" s="1859"/>
      <c r="G67" s="1859"/>
      <c r="H67" s="1859"/>
      <c r="I67" s="1859"/>
      <c r="J67" s="1860"/>
    </row>
    <row r="68" spans="1:10" s="1411" customFormat="1" ht="9" customHeight="1">
      <c r="A68" s="1425"/>
      <c r="B68" s="1453"/>
      <c r="C68" s="1454"/>
      <c r="D68" s="1454"/>
      <c r="E68" s="1454"/>
      <c r="F68" s="1454"/>
      <c r="G68" s="1454"/>
      <c r="H68" s="1454"/>
    </row>
    <row r="69" spans="1:10" s="1411" customFormat="1" ht="16.5" customHeight="1">
      <c r="A69" s="1425"/>
      <c r="B69" s="1453"/>
      <c r="C69" s="1454"/>
      <c r="D69" s="1454"/>
      <c r="E69" s="1454"/>
      <c r="F69" s="1454"/>
      <c r="G69" s="1454"/>
      <c r="H69" s="1454"/>
    </row>
    <row r="70" spans="1:10" s="1411" customFormat="1">
      <c r="A70" s="1846" t="s">
        <v>1052</v>
      </c>
      <c r="B70" s="1848"/>
      <c r="C70" s="1848"/>
      <c r="D70" s="1848"/>
      <c r="E70" s="1849"/>
      <c r="F70" s="1849"/>
      <c r="G70" s="1849"/>
      <c r="H70" s="1849"/>
      <c r="I70" s="1849"/>
    </row>
    <row r="71" spans="1:10" s="1411" customFormat="1">
      <c r="A71" s="1425"/>
      <c r="C71" s="1455"/>
      <c r="D71" s="1456" t="s">
        <v>1051</v>
      </c>
      <c r="E71" s="1454"/>
      <c r="F71" s="1454"/>
      <c r="G71" s="1454"/>
      <c r="H71" s="1454"/>
    </row>
    <row r="72" spans="1:10" s="1411" customFormat="1" ht="5.25" customHeight="1">
      <c r="B72" s="1453"/>
      <c r="C72" s="1454"/>
      <c r="D72" s="1454"/>
      <c r="E72" s="1454"/>
      <c r="F72" s="1454"/>
      <c r="G72" s="1454"/>
      <c r="H72" s="1454"/>
    </row>
    <row r="73" spans="1:10" s="1411" customFormat="1">
      <c r="A73" s="1424" t="s">
        <v>1416</v>
      </c>
      <c r="B73" s="1453"/>
      <c r="C73" s="1454"/>
      <c r="D73" s="1454"/>
      <c r="E73" s="1454"/>
      <c r="F73" s="1454"/>
      <c r="G73" s="1454"/>
      <c r="H73" s="1454"/>
    </row>
    <row r="74" spans="1:10" s="1411" customFormat="1">
      <c r="A74" s="1424" t="s">
        <v>1142</v>
      </c>
      <c r="B74" s="1453"/>
      <c r="C74" s="1454"/>
      <c r="D74" s="1454"/>
      <c r="E74" s="1454"/>
      <c r="F74" s="1454"/>
      <c r="G74" s="1454"/>
      <c r="H74" s="1454"/>
    </row>
    <row r="75" spans="1:10" s="1411" customFormat="1">
      <c r="A75" s="1424" t="str">
        <f>"In FY "&amp;'AFR23'!L2&amp;", identify those late payments recorded as Intergovermental Receivables, Other Recievables, or Deferred Revenue &amp; Other Current Liabilities or Direct Receipts/Revenue. "</f>
        <v xml:space="preserve">In FY 2023, identify those late payments recorded as Intergovermental Receivables, Other Recievables, or Deferred Revenue &amp; Other Current Liabilities or Direct Receipts/Revenue. </v>
      </c>
      <c r="B75" s="1453"/>
      <c r="C75" s="1454"/>
      <c r="D75" s="1454"/>
      <c r="E75" s="1454"/>
      <c r="F75" s="1454"/>
      <c r="G75" s="1454"/>
      <c r="H75" s="1454"/>
    </row>
    <row r="76" spans="1:10" s="1411" customFormat="1" ht="18.75" customHeight="1">
      <c r="A76" s="1418" t="s">
        <v>1143</v>
      </c>
      <c r="B76" s="1453"/>
      <c r="C76" s="1454"/>
      <c r="D76" s="1454"/>
      <c r="E76" s="1454"/>
      <c r="F76" s="1454"/>
      <c r="G76" s="1454"/>
      <c r="H76" s="1454"/>
    </row>
    <row r="77" spans="1:10" s="1411" customFormat="1">
      <c r="C77" s="1427">
        <v>24</v>
      </c>
      <c r="D77" s="1428" t="s">
        <v>1262</v>
      </c>
      <c r="H77" s="1457" t="s">
        <v>4907</v>
      </c>
      <c r="I77" s="1498">
        <v>45167</v>
      </c>
      <c r="J77" s="1458"/>
    </row>
    <row r="78" spans="1:10" s="1411" customFormat="1" ht="6" customHeight="1">
      <c r="A78" s="1425"/>
      <c r="B78" s="1459"/>
      <c r="C78" s="1427"/>
      <c r="D78" s="1428"/>
      <c r="E78" s="1445"/>
      <c r="F78" s="1446"/>
    </row>
    <row r="79" spans="1:10" s="1411" customFormat="1">
      <c r="A79" s="1425"/>
      <c r="B79" s="1459"/>
      <c r="C79" s="1427">
        <v>25</v>
      </c>
      <c r="D79" s="1428" t="s">
        <v>4851</v>
      </c>
      <c r="E79" s="1445"/>
      <c r="F79" s="1446"/>
    </row>
    <row r="80" spans="1:10" s="1411" customFormat="1">
      <c r="A80" s="1425"/>
      <c r="B80" s="1459"/>
      <c r="C80" s="1427"/>
      <c r="D80" s="1428" t="s">
        <v>4852</v>
      </c>
      <c r="E80" s="1445"/>
      <c r="F80" s="1446"/>
    </row>
    <row r="81" spans="1:10" s="1411" customFormat="1">
      <c r="A81" s="1425"/>
      <c r="B81" s="1459"/>
    </row>
    <row r="82" spans="1:10" s="1411" customFormat="1" ht="12.75" customHeight="1">
      <c r="A82" s="1425"/>
      <c r="B82" s="1459"/>
      <c r="C82" s="1428"/>
    </row>
    <row r="83" spans="1:10" s="1411" customFormat="1" ht="12.75" customHeight="1" thickBot="1">
      <c r="A83" s="1850" t="s">
        <v>1049</v>
      </c>
      <c r="B83" s="1850"/>
      <c r="C83" s="1850"/>
      <c r="D83" s="1851"/>
      <c r="E83" s="49">
        <v>3100</v>
      </c>
      <c r="F83" s="49">
        <v>3120</v>
      </c>
      <c r="G83" s="49">
        <v>3500</v>
      </c>
      <c r="H83" s="49">
        <v>3510</v>
      </c>
      <c r="I83" s="49">
        <v>3950</v>
      </c>
      <c r="J83" s="50" t="s">
        <v>135</v>
      </c>
    </row>
    <row r="84" spans="1:10" s="1411" customFormat="1" ht="13.5" customHeight="1" thickTop="1">
      <c r="A84" s="51" t="s">
        <v>1150</v>
      </c>
      <c r="B84" s="52"/>
      <c r="C84" s="53"/>
      <c r="D84" s="54"/>
      <c r="E84" s="55"/>
      <c r="F84" s="55"/>
      <c r="G84" s="55"/>
      <c r="H84" s="55"/>
      <c r="I84" s="55"/>
      <c r="J84" s="56"/>
    </row>
    <row r="85" spans="1:10" s="1411" customFormat="1" ht="13.5" customHeight="1">
      <c r="A85" s="1861" t="s">
        <v>1415</v>
      </c>
      <c r="B85" s="1861"/>
      <c r="C85" s="1861"/>
      <c r="D85" s="1862"/>
      <c r="E85" s="527">
        <v>0</v>
      </c>
      <c r="F85" s="527">
        <v>0</v>
      </c>
      <c r="G85" s="527">
        <v>0</v>
      </c>
      <c r="H85" s="527">
        <v>0</v>
      </c>
      <c r="I85" s="527">
        <v>0</v>
      </c>
      <c r="J85" s="644">
        <f>SUM(E85:I85)</f>
        <v>0</v>
      </c>
    </row>
    <row r="86" spans="1:10" s="1411" customFormat="1" ht="13.5" customHeight="1">
      <c r="A86" s="57"/>
      <c r="B86" s="58"/>
      <c r="C86" s="59"/>
      <c r="D86" s="60"/>
      <c r="E86" s="55"/>
      <c r="F86" s="55"/>
      <c r="G86" s="55"/>
      <c r="H86" s="55"/>
      <c r="I86" s="55"/>
      <c r="J86" s="645"/>
    </row>
    <row r="87" spans="1:10" s="1411" customFormat="1" ht="13.5" customHeight="1">
      <c r="A87" s="61" t="s">
        <v>1050</v>
      </c>
      <c r="B87" s="62"/>
      <c r="C87" s="63"/>
      <c r="D87" s="60"/>
      <c r="E87" s="55"/>
      <c r="F87" s="55"/>
      <c r="G87" s="55"/>
      <c r="H87" s="55"/>
      <c r="I87" s="55"/>
      <c r="J87" s="645"/>
    </row>
    <row r="88" spans="1:10" s="1411" customFormat="1" ht="13.5" customHeight="1">
      <c r="A88" s="1863" t="s">
        <v>1415</v>
      </c>
      <c r="B88" s="1864"/>
      <c r="C88" s="1864"/>
      <c r="D88" s="1865"/>
      <c r="E88" s="527">
        <v>0</v>
      </c>
      <c r="F88" s="527">
        <v>0</v>
      </c>
      <c r="G88" s="527">
        <v>0</v>
      </c>
      <c r="H88" s="527">
        <v>0</v>
      </c>
      <c r="I88" s="527">
        <v>0</v>
      </c>
      <c r="J88" s="644">
        <f>SUM(E88:I88)</f>
        <v>0</v>
      </c>
    </row>
    <row r="89" spans="1:10" s="1411" customFormat="1" ht="13.5" customHeight="1">
      <c r="A89" s="57"/>
      <c r="B89" s="58"/>
      <c r="C89" s="59"/>
      <c r="D89" s="60"/>
      <c r="E89" s="55"/>
      <c r="F89" s="55"/>
      <c r="G89" s="55"/>
      <c r="H89" s="55"/>
      <c r="I89" s="55"/>
      <c r="J89" s="645"/>
    </row>
    <row r="90" spans="1:10" s="1411" customFormat="1" ht="13.5" customHeight="1">
      <c r="A90" s="61" t="s">
        <v>135</v>
      </c>
      <c r="B90" s="62"/>
      <c r="C90" s="63"/>
      <c r="D90" s="64"/>
      <c r="E90" s="528"/>
      <c r="F90" s="528"/>
      <c r="G90" s="528"/>
      <c r="H90" s="528"/>
      <c r="I90" s="528"/>
      <c r="J90" s="646">
        <f>SUM(J85:J89)</f>
        <v>0</v>
      </c>
    </row>
    <row r="91" spans="1:10" s="1411" customFormat="1">
      <c r="A91" s="1425"/>
      <c r="B91" s="1459"/>
      <c r="C91" s="1427"/>
      <c r="E91" s="1460"/>
      <c r="F91" s="1461"/>
      <c r="H91" s="1457"/>
    </row>
    <row r="92" spans="1:10" s="1411" customFormat="1">
      <c r="A92" s="1425"/>
      <c r="B92" s="1428" t="s">
        <v>1418</v>
      </c>
      <c r="C92" s="1427"/>
      <c r="E92" s="1460"/>
      <c r="F92" s="1461"/>
      <c r="H92" s="1457"/>
    </row>
    <row r="93" spans="1:10" s="1411" customFormat="1" ht="16.5" customHeight="1">
      <c r="A93" s="1425"/>
      <c r="B93" s="1462"/>
      <c r="C93" s="1428" t="s">
        <v>1417</v>
      </c>
      <c r="E93" s="1460"/>
      <c r="F93" s="1461"/>
      <c r="H93" s="1457"/>
    </row>
    <row r="94" spans="1:10" s="1411" customFormat="1">
      <c r="A94" s="1463" t="s">
        <v>1060</v>
      </c>
      <c r="B94" s="1464"/>
      <c r="C94" s="1464"/>
      <c r="D94" s="1465"/>
      <c r="E94" s="1466"/>
      <c r="F94" s="1467"/>
      <c r="G94" s="1468"/>
      <c r="H94" s="1469"/>
      <c r="I94" s="1468"/>
    </row>
    <row r="95" spans="1:10" s="1411" customFormat="1">
      <c r="A95" s="1470"/>
      <c r="B95" s="1471" t="s">
        <v>4853</v>
      </c>
      <c r="C95" s="1472"/>
      <c r="D95" s="1473"/>
      <c r="E95" s="1468"/>
      <c r="F95" s="1468"/>
      <c r="G95" s="1468"/>
      <c r="H95" s="1468"/>
      <c r="I95" s="1468"/>
    </row>
    <row r="96" spans="1:10" s="1411" customFormat="1">
      <c r="A96" s="1470" t="s">
        <v>1034</v>
      </c>
      <c r="B96" s="1474" t="s">
        <v>1260</v>
      </c>
      <c r="C96" s="1472"/>
      <c r="D96" s="1475"/>
      <c r="E96" s="1475"/>
      <c r="F96" s="1475"/>
      <c r="G96" s="1475"/>
      <c r="H96" s="1475"/>
      <c r="I96" s="1468"/>
    </row>
    <row r="97" spans="1:9" s="1411" customFormat="1">
      <c r="A97" s="1470"/>
      <c r="B97" s="1471" t="s">
        <v>1259</v>
      </c>
      <c r="C97" s="1472"/>
      <c r="D97" s="1475"/>
      <c r="E97" s="1475"/>
      <c r="F97" s="1475"/>
      <c r="G97" s="1475"/>
      <c r="H97" s="1475"/>
      <c r="I97" s="1468"/>
    </row>
    <row r="98" spans="1:9" s="1411" customFormat="1">
      <c r="A98" s="1471"/>
      <c r="B98" s="1476" t="s">
        <v>1261</v>
      </c>
      <c r="C98" s="1472"/>
      <c r="D98" s="1475"/>
      <c r="E98" s="1475"/>
      <c r="F98" s="1475"/>
      <c r="G98" s="1475"/>
      <c r="H98" s="1475"/>
      <c r="I98" s="1468"/>
    </row>
    <row r="99" spans="1:9" s="1411" customFormat="1">
      <c r="A99" s="1477"/>
      <c r="B99" s="1478"/>
      <c r="C99" s="1472"/>
      <c r="D99" s="1475"/>
      <c r="E99" s="1475"/>
      <c r="F99" s="1475"/>
      <c r="G99" s="1475"/>
      <c r="H99" s="1475"/>
      <c r="I99" s="1468"/>
    </row>
    <row r="100" spans="1:9" s="1411" customFormat="1" ht="3.75" customHeight="1">
      <c r="A100" s="1473"/>
      <c r="B100" s="1479"/>
      <c r="C100" s="1473"/>
      <c r="D100" s="1475"/>
      <c r="E100" s="1475"/>
      <c r="F100" s="1475"/>
      <c r="G100" s="1475"/>
      <c r="H100" s="1475"/>
      <c r="I100" s="1468"/>
    </row>
    <row r="101" spans="1:9" s="1411" customFormat="1">
      <c r="A101" s="1473"/>
      <c r="B101" s="1479" t="s">
        <v>1031</v>
      </c>
      <c r="C101" s="1473"/>
      <c r="D101" s="1473"/>
      <c r="E101" s="1468"/>
      <c r="F101" s="1468"/>
      <c r="G101" s="1468"/>
      <c r="H101" s="1468"/>
      <c r="I101" s="1468"/>
    </row>
    <row r="102" spans="1:9" s="1411" customFormat="1">
      <c r="A102" s="1473"/>
      <c r="B102" s="1834"/>
      <c r="C102" s="1835"/>
      <c r="D102" s="1835"/>
      <c r="E102" s="1835"/>
      <c r="F102" s="1835"/>
      <c r="G102" s="1835"/>
      <c r="H102" s="1835"/>
      <c r="I102" s="1836"/>
    </row>
    <row r="103" spans="1:9" s="1411" customFormat="1" ht="11.25" customHeight="1">
      <c r="A103" s="1473"/>
      <c r="B103" s="1837"/>
      <c r="C103" s="1838"/>
      <c r="D103" s="1838"/>
      <c r="E103" s="1838"/>
      <c r="F103" s="1838"/>
      <c r="G103" s="1838"/>
      <c r="H103" s="1838"/>
      <c r="I103" s="1839"/>
    </row>
    <row r="104" spans="1:9" s="1411" customFormat="1" ht="11.25" customHeight="1">
      <c r="A104" s="1473"/>
      <c r="B104" s="1837"/>
      <c r="C104" s="1838"/>
      <c r="D104" s="1838"/>
      <c r="E104" s="1838"/>
      <c r="F104" s="1838"/>
      <c r="G104" s="1838"/>
      <c r="H104" s="1838"/>
      <c r="I104" s="1839"/>
    </row>
    <row r="105" spans="1:9" s="1411" customFormat="1">
      <c r="A105" s="1473"/>
      <c r="B105" s="1837"/>
      <c r="C105" s="1838"/>
      <c r="D105" s="1838"/>
      <c r="E105" s="1838"/>
      <c r="F105" s="1838"/>
      <c r="G105" s="1838"/>
      <c r="H105" s="1838"/>
      <c r="I105" s="1839"/>
    </row>
    <row r="106" spans="1:9" s="1411" customFormat="1" ht="11.25" customHeight="1">
      <c r="A106" s="1473"/>
      <c r="B106" s="1837"/>
      <c r="C106" s="1838"/>
      <c r="D106" s="1838"/>
      <c r="E106" s="1838"/>
      <c r="F106" s="1838"/>
      <c r="G106" s="1838"/>
      <c r="H106" s="1838"/>
      <c r="I106" s="1839"/>
    </row>
    <row r="107" spans="1:9" s="1411" customFormat="1" ht="11.25" customHeight="1">
      <c r="A107" s="1473"/>
      <c r="B107" s="1837"/>
      <c r="C107" s="1838"/>
      <c r="D107" s="1838"/>
      <c r="E107" s="1838"/>
      <c r="F107" s="1838"/>
      <c r="G107" s="1838"/>
      <c r="H107" s="1838"/>
      <c r="I107" s="1839"/>
    </row>
    <row r="108" spans="1:9" s="1411" customFormat="1" ht="11.25" customHeight="1">
      <c r="A108" s="1473"/>
      <c r="B108" s="1837"/>
      <c r="C108" s="1838"/>
      <c r="D108" s="1838"/>
      <c r="E108" s="1838"/>
      <c r="F108" s="1838"/>
      <c r="G108" s="1838"/>
      <c r="H108" s="1838"/>
      <c r="I108" s="1839"/>
    </row>
    <row r="109" spans="1:9" s="1411" customFormat="1" ht="11.25" customHeight="1">
      <c r="A109" s="1473"/>
      <c r="B109" s="1837"/>
      <c r="C109" s="1838"/>
      <c r="D109" s="1838"/>
      <c r="E109" s="1838"/>
      <c r="F109" s="1838"/>
      <c r="G109" s="1838"/>
      <c r="H109" s="1838"/>
      <c r="I109" s="1839"/>
    </row>
    <row r="110" spans="1:9" s="1411" customFormat="1" ht="11.25" customHeight="1">
      <c r="A110" s="1473"/>
      <c r="B110" s="1837"/>
      <c r="C110" s="1838"/>
      <c r="D110" s="1838"/>
      <c r="E110" s="1838"/>
      <c r="F110" s="1838"/>
      <c r="G110" s="1838"/>
      <c r="H110" s="1838"/>
      <c r="I110" s="1839"/>
    </row>
    <row r="111" spans="1:9" s="1411" customFormat="1" ht="11.25" customHeight="1">
      <c r="A111" s="1473"/>
      <c r="B111" s="1837"/>
      <c r="C111" s="1838"/>
      <c r="D111" s="1838"/>
      <c r="E111" s="1838"/>
      <c r="F111" s="1838"/>
      <c r="G111" s="1838"/>
      <c r="H111" s="1838"/>
      <c r="I111" s="1839"/>
    </row>
    <row r="112" spans="1:9" s="1411" customFormat="1" ht="11.25" customHeight="1">
      <c r="A112" s="1473"/>
      <c r="B112" s="1840"/>
      <c r="C112" s="1841"/>
      <c r="D112" s="1841"/>
      <c r="E112" s="1841"/>
      <c r="F112" s="1841"/>
      <c r="G112" s="1841"/>
      <c r="H112" s="1841"/>
      <c r="I112" s="1842"/>
    </row>
    <row r="113" spans="1:9" s="1411" customFormat="1" ht="11.25" customHeight="1">
      <c r="A113" s="1473"/>
      <c r="B113" s="1475"/>
      <c r="C113" s="1475"/>
      <c r="D113" s="1475"/>
      <c r="E113" s="1468"/>
      <c r="F113" s="1468"/>
      <c r="G113" s="1468"/>
      <c r="H113" s="1468"/>
      <c r="I113" s="1468"/>
    </row>
    <row r="114" spans="1:9" s="1411" customFormat="1" ht="18" customHeight="1">
      <c r="A114" s="1473"/>
      <c r="B114" s="1473"/>
      <c r="C114" s="1843" t="str">
        <f>COVER!T13</f>
        <v>RSM US LLP</v>
      </c>
      <c r="D114" s="1843"/>
      <c r="E114" s="1468"/>
      <c r="F114" s="1468"/>
      <c r="G114" s="1468"/>
      <c r="H114" s="1468"/>
      <c r="I114" s="1468"/>
    </row>
    <row r="115" spans="1:9" s="1411" customFormat="1" ht="11.25" customHeight="1">
      <c r="A115" s="1473"/>
      <c r="B115" s="1473"/>
      <c r="C115" s="1480"/>
      <c r="D115" s="1481" t="s">
        <v>1032</v>
      </c>
      <c r="E115" s="1482"/>
      <c r="F115" s="1468"/>
      <c r="G115" s="1468"/>
      <c r="H115" s="1468"/>
      <c r="I115" s="1468"/>
    </row>
    <row r="116" spans="1:9" s="1411" customFormat="1">
      <c r="A116" s="1473"/>
      <c r="B116" s="1473"/>
      <c r="C116" s="1480"/>
      <c r="D116" s="1483"/>
      <c r="E116" s="1482"/>
      <c r="F116" s="1468"/>
      <c r="G116" s="1468"/>
      <c r="H116" s="1468"/>
      <c r="I116" s="1468"/>
    </row>
    <row r="117" spans="1:9" s="1411" customFormat="1" ht="36" customHeight="1">
      <c r="A117" s="1473"/>
      <c r="B117" s="1473"/>
      <c r="C117" s="1844" t="s">
        <v>1059</v>
      </c>
      <c r="D117" s="1845"/>
      <c r="E117" s="1845"/>
      <c r="F117" s="1845"/>
      <c r="G117" s="1845"/>
      <c r="H117" s="1845"/>
      <c r="I117" s="1468"/>
    </row>
    <row r="118" spans="1:9" s="1411" customFormat="1" ht="24" customHeight="1">
      <c r="A118" s="1473"/>
      <c r="B118" s="1473"/>
      <c r="C118" s="1473"/>
      <c r="D118" s="1497" t="s">
        <v>8079</v>
      </c>
      <c r="E118" s="1473"/>
      <c r="F118" s="1497"/>
      <c r="G118" s="1497"/>
      <c r="H118" s="1473"/>
      <c r="I118" s="1468"/>
    </row>
    <row r="119" spans="1:9" s="1411" customFormat="1" ht="11.25" customHeight="1">
      <c r="A119" s="1469"/>
      <c r="B119" s="1469"/>
      <c r="C119" s="1484"/>
      <c r="D119" s="1483" t="s">
        <v>300</v>
      </c>
      <c r="E119" s="1473"/>
      <c r="F119" s="1832" t="s">
        <v>4906</v>
      </c>
      <c r="G119" s="1832"/>
      <c r="H119" s="1471"/>
      <c r="I119" s="1468"/>
    </row>
    <row r="120" spans="1:9">
      <c r="B120" s="1407"/>
      <c r="C120" s="1485"/>
      <c r="D120" s="1454"/>
      <c r="E120" s="1454"/>
      <c r="F120" s="1454"/>
      <c r="G120" s="1454"/>
      <c r="H120" s="1454"/>
      <c r="I120" s="1468"/>
    </row>
    <row r="121" spans="1:9">
      <c r="B121" s="1486" t="s">
        <v>4786</v>
      </c>
      <c r="C121" s="1487"/>
      <c r="D121" s="1454"/>
      <c r="E121" s="1454"/>
      <c r="F121" s="1454"/>
      <c r="G121" s="1454"/>
      <c r="H121" s="1454"/>
      <c r="I121" s="1468"/>
    </row>
    <row r="122" spans="1:9" s="1422" customFormat="1">
      <c r="A122" s="1407"/>
      <c r="B122" s="1407"/>
      <c r="C122" s="1407"/>
      <c r="D122" s="1488"/>
      <c r="E122" s="1454"/>
      <c r="F122" s="1489"/>
      <c r="G122" s="1454"/>
      <c r="H122" s="1454"/>
      <c r="I122" s="1468"/>
    </row>
    <row r="123" spans="1:9">
      <c r="A123" s="1457"/>
      <c r="B123" s="1457"/>
      <c r="C123" s="1490"/>
      <c r="D123" s="1491"/>
      <c r="E123" s="1411"/>
      <c r="F123" s="1411"/>
      <c r="G123" s="1411"/>
      <c r="H123" s="1411"/>
      <c r="I123" s="1468"/>
    </row>
    <row r="124" spans="1:9">
      <c r="A124" s="1414"/>
      <c r="B124" s="1414"/>
      <c r="C124" s="1490"/>
      <c r="D124" s="1489"/>
      <c r="E124" s="1492"/>
      <c r="F124" s="1411"/>
      <c r="G124" s="1411"/>
      <c r="H124" s="1411"/>
      <c r="I124" s="1468"/>
    </row>
    <row r="125" spans="1:9">
      <c r="A125" s="1414"/>
      <c r="B125" s="1414"/>
      <c r="C125" s="1490"/>
      <c r="D125" s="1488"/>
      <c r="E125" s="1492"/>
      <c r="F125" s="1411"/>
      <c r="G125" s="1411"/>
      <c r="H125" s="1411"/>
      <c r="I125" s="1468"/>
    </row>
    <row r="126" spans="1:9">
      <c r="A126" s="1414"/>
      <c r="B126" s="1414"/>
      <c r="C126" s="1490"/>
      <c r="D126" s="1493"/>
      <c r="E126" s="1493"/>
      <c r="F126" s="1493"/>
      <c r="G126" s="1493"/>
      <c r="H126" s="1493"/>
      <c r="I126" s="1468"/>
    </row>
    <row r="127" spans="1:9">
      <c r="A127" s="1414"/>
      <c r="B127" s="1414"/>
      <c r="C127" s="1490"/>
      <c r="I127" s="1411"/>
    </row>
    <row r="128" spans="1:9">
      <c r="A128" s="1414"/>
      <c r="B128" s="1414"/>
      <c r="C128" s="1490"/>
      <c r="D128" s="1488"/>
      <c r="F128" s="1489"/>
      <c r="G128" s="1422"/>
      <c r="H128" s="1422"/>
    </row>
    <row r="129" spans="1:9" s="1422" customFormat="1">
      <c r="A129" s="1445"/>
      <c r="B129" s="1445"/>
      <c r="C129" s="1490"/>
      <c r="D129" s="1407"/>
      <c r="E129" s="1407"/>
      <c r="F129" s="1407"/>
      <c r="G129" s="1407"/>
      <c r="H129" s="1407"/>
      <c r="I129" s="1407"/>
    </row>
    <row r="130" spans="1:9">
      <c r="A130" s="1445"/>
      <c r="B130" s="1445"/>
      <c r="C130" s="1490"/>
      <c r="I130" s="1422"/>
    </row>
    <row r="131" spans="1:9">
      <c r="A131" s="1445"/>
      <c r="B131" s="1445"/>
      <c r="C131" s="1490"/>
    </row>
    <row r="132" spans="1:9">
      <c r="A132" s="1445"/>
      <c r="B132" s="1445"/>
      <c r="C132" s="1490"/>
    </row>
    <row r="133" spans="1:9">
      <c r="A133" s="1445"/>
      <c r="B133" s="1445"/>
      <c r="C133" s="1490"/>
      <c r="G133" s="1422"/>
      <c r="H133" s="1422"/>
    </row>
    <row r="134" spans="1:9">
      <c r="A134" s="1445"/>
      <c r="B134" s="1445"/>
      <c r="C134" s="1490"/>
    </row>
    <row r="135" spans="1:9">
      <c r="A135" s="1445"/>
      <c r="B135" s="1445"/>
      <c r="C135" s="1490"/>
    </row>
    <row r="136" spans="1:9">
      <c r="A136" s="1445"/>
      <c r="B136" s="1445"/>
      <c r="C136" s="1490"/>
    </row>
    <row r="137" spans="1:9">
      <c r="A137" s="1445"/>
      <c r="B137" s="1445"/>
      <c r="C137" s="1490"/>
      <c r="I137" s="1422"/>
    </row>
    <row r="138" spans="1:9">
      <c r="A138" s="1414"/>
      <c r="B138" s="1414"/>
      <c r="C138" s="1490"/>
    </row>
    <row r="139" spans="1:9" ht="5.25" customHeight="1">
      <c r="A139" s="1422"/>
      <c r="B139" s="1423"/>
    </row>
    <row r="140" spans="1:9" ht="9.6" customHeight="1">
      <c r="A140" s="1494"/>
      <c r="B140" s="1494"/>
      <c r="C140" s="1435"/>
    </row>
    <row r="143" spans="1:9">
      <c r="D143" s="1422"/>
    </row>
  </sheetData>
  <sheetProtection algorithmName="SHA-512" hashValue="ldXbHo0pRbHOjDdUKcy7weHXNgvYVelg6E/tp6inW9N9TJvaXpRRly3SgrOe66NimdpdyrRHna8xvPekJWw7+w==" saltValue="Ijjgiofne777DKtp0L3/Ew==" spinCount="100000" sheet="1" objects="1" scenarios="1"/>
  <mergeCells count="14">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s>
  <phoneticPr fontId="25" type="noConversion"/>
  <hyperlinks>
    <hyperlink ref="H52" r:id="rId1" xr:uid="{7EB8663C-46F1-461D-B44E-A03C0EECE239}"/>
  </hyperlinks>
  <pageMargins left="0.19" right="0.16" top="0.39" bottom="0.33" header="0.19" footer="0.17"/>
  <pageSetup scale="79" firstPageNumber="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customProperties>
    <customPr name="OrphanNamesChecke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499984740745262"/>
  </sheetPr>
  <dimension ref="A1:N73"/>
  <sheetViews>
    <sheetView workbookViewId="0">
      <selection sqref="A1:M1"/>
    </sheetView>
  </sheetViews>
  <sheetFormatPr defaultColWidth="9.140625" defaultRowHeight="12"/>
  <cols>
    <col min="1" max="1" width="4.85546875" style="1624" customWidth="1"/>
    <col min="2" max="2" width="2.7109375" style="1624" customWidth="1"/>
    <col min="3" max="3" width="3.7109375" style="1624" customWidth="1"/>
    <col min="4" max="4" width="14.7109375" style="1624" customWidth="1"/>
    <col min="5" max="5" width="2.7109375" style="1624" customWidth="1"/>
    <col min="6" max="6" width="14.7109375" style="1624" customWidth="1"/>
    <col min="7" max="7" width="4" style="1624" customWidth="1"/>
    <col min="8" max="8" width="14.7109375" style="1624" customWidth="1"/>
    <col min="9" max="9" width="2.7109375" style="1624" customWidth="1"/>
    <col min="10" max="10" width="14.7109375" style="1624" customWidth="1"/>
    <col min="11" max="11" width="2.7109375" style="1624" customWidth="1"/>
    <col min="12" max="12" width="14.7109375" style="1624" customWidth="1"/>
    <col min="13" max="13" width="2.7109375" style="1624" customWidth="1"/>
    <col min="14" max="14" width="3.7109375" style="1624" customWidth="1"/>
    <col min="15" max="15" width="4.7109375" style="1624" customWidth="1"/>
    <col min="16" max="17" width="5.7109375" style="1624" customWidth="1"/>
    <col min="18" max="16384" width="9.140625" style="1624"/>
  </cols>
  <sheetData>
    <row r="1" spans="1:14" ht="24" customHeight="1">
      <c r="A1" s="1868" t="s">
        <v>324</v>
      </c>
      <c r="B1" s="1868"/>
      <c r="C1" s="1868"/>
      <c r="D1" s="1868"/>
      <c r="E1" s="1868"/>
      <c r="F1" s="1868"/>
      <c r="G1" s="1868"/>
      <c r="H1" s="1868"/>
      <c r="I1" s="1868"/>
      <c r="J1" s="1868"/>
      <c r="K1" s="1868"/>
      <c r="L1" s="1868"/>
      <c r="M1" s="1868"/>
      <c r="N1" s="1648"/>
    </row>
    <row r="2" spans="1:14" ht="11.1" customHeight="1">
      <c r="A2" s="1648"/>
      <c r="B2" s="1648"/>
      <c r="C2" s="1648"/>
      <c r="D2" s="1648"/>
      <c r="E2" s="1648"/>
      <c r="F2" s="1648"/>
      <c r="G2" s="1648"/>
      <c r="H2" s="1648"/>
      <c r="I2" s="1648"/>
      <c r="J2" s="1648"/>
      <c r="K2" s="1648"/>
      <c r="L2" s="1648"/>
      <c r="M2" s="1648"/>
      <c r="N2" s="1648"/>
    </row>
    <row r="3" spans="1:14">
      <c r="A3" s="1649" t="s">
        <v>4854</v>
      </c>
      <c r="B3" s="1648"/>
      <c r="C3" s="1648"/>
      <c r="D3" s="1648"/>
      <c r="E3" s="1648"/>
      <c r="F3" s="1648"/>
      <c r="G3" s="1648"/>
      <c r="H3" s="1648"/>
      <c r="I3" s="1648"/>
      <c r="J3" s="1648"/>
      <c r="K3" s="1648"/>
      <c r="L3" s="1648"/>
      <c r="M3" s="1648"/>
      <c r="N3" s="1648"/>
    </row>
    <row r="4" spans="1:14" ht="10.5" customHeight="1"/>
    <row r="5" spans="1:14" ht="14.25" customHeight="1">
      <c r="A5" s="1650" t="s">
        <v>394</v>
      </c>
      <c r="B5" s="1650" t="s">
        <v>1263</v>
      </c>
      <c r="K5" s="1651"/>
    </row>
    <row r="6" spans="1:14" ht="11.1" customHeight="1"/>
    <row r="7" spans="1:14" ht="13.35" customHeight="1">
      <c r="D7" s="1652" t="str">
        <f>"Tax Year "&amp;'AFR23'!L2-1</f>
        <v>Tax Year 2022</v>
      </c>
      <c r="F7" s="1653" t="s">
        <v>222</v>
      </c>
      <c r="J7" s="1654">
        <v>6166950618</v>
      </c>
    </row>
    <row r="8" spans="1:14" ht="11.1" customHeight="1"/>
    <row r="9" spans="1:14" ht="22.5">
      <c r="D9" s="1655" t="s">
        <v>1021</v>
      </c>
      <c r="E9" s="1650"/>
      <c r="F9" s="1656" t="s">
        <v>768</v>
      </c>
      <c r="G9" s="1650"/>
      <c r="H9" s="1655" t="s">
        <v>134</v>
      </c>
      <c r="I9" s="1650"/>
      <c r="J9" s="1656" t="s">
        <v>893</v>
      </c>
      <c r="K9" s="1650"/>
      <c r="L9" s="1655" t="s">
        <v>345</v>
      </c>
    </row>
    <row r="10" spans="1:14" ht="13.35" customHeight="1">
      <c r="A10" s="1657" t="s">
        <v>823</v>
      </c>
      <c r="D10" s="1658">
        <v>3.4992000000000002E-2</v>
      </c>
      <c r="E10" s="1659" t="s">
        <v>896</v>
      </c>
      <c r="F10" s="1658">
        <v>6.9699999999999996E-3</v>
      </c>
      <c r="G10" s="1659" t="s">
        <v>896</v>
      </c>
      <c r="H10" s="1658">
        <v>1.621E-3</v>
      </c>
      <c r="I10" s="1659" t="s">
        <v>897</v>
      </c>
      <c r="J10" s="463">
        <f>ROUND(D10+F10+H10,5)</f>
        <v>4.3580000000000001E-2</v>
      </c>
      <c r="L10" s="1658">
        <v>0</v>
      </c>
    </row>
    <row r="11" spans="1:14" ht="12" customHeight="1">
      <c r="D11" s="1878" t="str">
        <f>IF(SUM(J10)&lt;=0.0999999,"","Enter the Tax Rates by moving the decimal two places to the left.")</f>
        <v/>
      </c>
      <c r="E11" s="1879"/>
      <c r="F11" s="1879"/>
      <c r="G11" s="1879"/>
      <c r="H11" s="1879"/>
      <c r="I11" s="1879"/>
      <c r="J11" s="1879"/>
      <c r="L11" s="1660"/>
    </row>
    <row r="12" spans="1:14" ht="7.5" customHeight="1">
      <c r="D12" s="1661"/>
      <c r="E12" s="1662"/>
      <c r="F12" s="1662"/>
      <c r="G12" s="1662"/>
      <c r="H12" s="1662"/>
      <c r="I12" s="1662"/>
      <c r="J12" s="1662"/>
      <c r="L12" s="1660"/>
    </row>
    <row r="13" spans="1:14" ht="21.75" customHeight="1">
      <c r="D13" s="1882" t="s">
        <v>1501</v>
      </c>
      <c r="E13" s="1882"/>
      <c r="F13" s="1882"/>
      <c r="G13" s="1882"/>
      <c r="H13" s="1882"/>
      <c r="I13" s="1882"/>
      <c r="J13" s="1882"/>
      <c r="K13" s="1882"/>
      <c r="L13" s="1882"/>
    </row>
    <row r="14" spans="1:14" ht="14.25" customHeight="1">
      <c r="A14" s="1650" t="s">
        <v>96</v>
      </c>
      <c r="B14" s="1650" t="s">
        <v>1264</v>
      </c>
    </row>
    <row r="15" spans="1:14" ht="11.1" customHeight="1">
      <c r="A15" s="1650"/>
    </row>
    <row r="16" spans="1:14" ht="22.5">
      <c r="A16" s="1650"/>
      <c r="D16" s="1655" t="s">
        <v>459</v>
      </c>
      <c r="F16" s="1656" t="s">
        <v>894</v>
      </c>
      <c r="H16" s="1656" t="s">
        <v>895</v>
      </c>
      <c r="J16" s="1655" t="s">
        <v>330</v>
      </c>
    </row>
    <row r="17" spans="1:13" ht="13.35" customHeight="1">
      <c r="A17" s="1650"/>
      <c r="D17" s="529">
        <f>SUM('Acct Summary 7-9'!C8,'Acct Summary 7-9'!D8,'Acct Summary 7-9'!F8,'Acct Summary 7-9'!I8)</f>
        <v>685454781</v>
      </c>
      <c r="E17" s="1663"/>
      <c r="F17" s="529">
        <f>SUM('Acct Summary 7-9'!C17,'Acct Summary 7-9'!D17,'Acct Summary 7-9'!F17)</f>
        <v>568854332</v>
      </c>
      <c r="G17" s="1663"/>
      <c r="H17" s="529">
        <f>SUM(D17-F17)</f>
        <v>116600449</v>
      </c>
      <c r="I17" s="1664"/>
      <c r="J17" s="529">
        <f>SUM('Acct Summary 7-9'!C81,'Acct Summary 7-9'!D81,'Acct Summary 7-9'!F81,'Acct Summary 7-9'!I81)</f>
        <v>457927578</v>
      </c>
    </row>
    <row r="18" spans="1:13" ht="12.2" customHeight="1">
      <c r="A18" s="1650"/>
      <c r="B18" s="1665" t="s">
        <v>8</v>
      </c>
      <c r="C18" s="1666" t="s">
        <v>1116</v>
      </c>
    </row>
    <row r="19" spans="1:13" ht="12.2" customHeight="1">
      <c r="A19" s="1650"/>
      <c r="C19" s="1666" t="s">
        <v>438</v>
      </c>
    </row>
    <row r="20" spans="1:13" s="1645" customFormat="1" ht="10.5" customHeight="1"/>
    <row r="21" spans="1:13" ht="12.75" customHeight="1">
      <c r="A21" s="1650" t="s">
        <v>718</v>
      </c>
      <c r="B21" s="1650" t="s">
        <v>1265</v>
      </c>
    </row>
    <row r="22" spans="1:13">
      <c r="A22" s="1650"/>
      <c r="D22" s="1667" t="s">
        <v>332</v>
      </c>
      <c r="E22" s="1609"/>
      <c r="F22" s="1667" t="s">
        <v>331</v>
      </c>
      <c r="G22" s="1609"/>
      <c r="H22" s="1667" t="s">
        <v>333</v>
      </c>
      <c r="I22" s="1609"/>
      <c r="J22" s="1667" t="s">
        <v>41</v>
      </c>
      <c r="K22" s="1609"/>
      <c r="L22" s="1668" t="s">
        <v>1428</v>
      </c>
    </row>
    <row r="23" spans="1:13" ht="13.35" customHeight="1">
      <c r="A23" s="1650"/>
      <c r="D23" s="529">
        <f>'Short-Term Long-Term Debt 26'!F4</f>
        <v>0</v>
      </c>
      <c r="E23" s="1663" t="s">
        <v>896</v>
      </c>
      <c r="F23" s="529">
        <f>'Short-Term Long-Term Debt 26'!F15</f>
        <v>0</v>
      </c>
      <c r="G23" s="1663" t="s">
        <v>896</v>
      </c>
      <c r="H23" s="529">
        <f>'Short-Term Long-Term Debt 26'!F21</f>
        <v>0</v>
      </c>
      <c r="I23" s="1663" t="s">
        <v>896</v>
      </c>
      <c r="J23" s="529">
        <f>'Short-Term Long-Term Debt 26'!F23</f>
        <v>0</v>
      </c>
      <c r="K23" s="1663" t="s">
        <v>896</v>
      </c>
      <c r="L23" s="529">
        <f>'Short-Term Long-Term Debt 26'!F25</f>
        <v>0</v>
      </c>
      <c r="M23" s="1659" t="s">
        <v>896</v>
      </c>
    </row>
    <row r="24" spans="1:13" ht="15" customHeight="1">
      <c r="A24" s="1650"/>
      <c r="D24" s="1667" t="s">
        <v>935</v>
      </c>
      <c r="E24" s="1609"/>
      <c r="F24" s="1667" t="s">
        <v>135</v>
      </c>
    </row>
    <row r="25" spans="1:13" ht="13.35" customHeight="1">
      <c r="A25" s="1650"/>
      <c r="C25" s="1659"/>
      <c r="D25" s="529">
        <f>'Short-Term Long-Term Debt 26'!F27</f>
        <v>0</v>
      </c>
      <c r="E25" s="1663" t="s">
        <v>897</v>
      </c>
      <c r="F25" s="529">
        <f>SUM(D23,F23,H23,J23,L23, D25)</f>
        <v>0</v>
      </c>
    </row>
    <row r="26" spans="1:13" ht="11.25" customHeight="1">
      <c r="A26" s="1650"/>
      <c r="B26" s="1646" t="s">
        <v>9</v>
      </c>
      <c r="C26" s="1666" t="s">
        <v>1604</v>
      </c>
    </row>
    <row r="27" spans="1:13" ht="9" hidden="1" customHeight="1">
      <c r="A27" s="1650"/>
      <c r="B27" s="1646"/>
      <c r="C27" s="1666"/>
    </row>
    <row r="28" spans="1:13" ht="6.75" customHeight="1">
      <c r="A28" s="1650"/>
      <c r="B28" s="1669"/>
      <c r="C28" s="1670"/>
    </row>
    <row r="29" spans="1:13" ht="12.75" customHeight="1">
      <c r="A29" s="1650" t="s">
        <v>97</v>
      </c>
      <c r="B29" s="1650" t="s">
        <v>121</v>
      </c>
    </row>
    <row r="30" spans="1:13" ht="12.2" customHeight="1">
      <c r="A30" s="1650"/>
      <c r="B30" s="1666" t="s">
        <v>323</v>
      </c>
    </row>
    <row r="31" spans="1:13" ht="11.1" customHeight="1">
      <c r="A31" s="1650"/>
      <c r="B31" s="1671"/>
    </row>
    <row r="32" spans="1:13" ht="13.35" customHeight="1">
      <c r="B32" s="1672"/>
      <c r="C32" s="1669" t="s">
        <v>512</v>
      </c>
      <c r="D32" s="1666" t="s">
        <v>943</v>
      </c>
      <c r="G32" s="1669"/>
      <c r="H32" s="464">
        <f>IF(B32="X",(J7*0.069),IF(B33="X",(J7*0.138),"Enter x in a.or b."))</f>
        <v>851039185.28400004</v>
      </c>
      <c r="I32" s="1673"/>
    </row>
    <row r="33" spans="1:12" ht="13.35" customHeight="1">
      <c r="B33" s="1674" t="s">
        <v>8062</v>
      </c>
      <c r="C33" s="1675" t="s">
        <v>513</v>
      </c>
      <c r="D33" s="1666" t="s">
        <v>361</v>
      </c>
    </row>
    <row r="34" spans="1:12" ht="8.25" customHeight="1">
      <c r="C34" s="1676"/>
      <c r="D34" s="1666"/>
    </row>
    <row r="35" spans="1:12" ht="12.2" customHeight="1">
      <c r="B35" s="1624" t="s">
        <v>327</v>
      </c>
      <c r="C35" s="1677"/>
    </row>
    <row r="36" spans="1:12" ht="8.25" customHeight="1">
      <c r="C36" s="1677"/>
      <c r="H36" s="1678"/>
    </row>
    <row r="37" spans="1:12" ht="13.5" customHeight="1">
      <c r="C37" s="1679" t="s">
        <v>514</v>
      </c>
      <c r="D37" s="1680" t="s">
        <v>0</v>
      </c>
      <c r="G37" s="77" t="s">
        <v>328</v>
      </c>
      <c r="H37" s="78"/>
    </row>
    <row r="38" spans="1:12" ht="13.5" customHeight="1">
      <c r="C38" s="1679"/>
      <c r="D38" s="1680" t="s">
        <v>1001</v>
      </c>
      <c r="G38" s="79">
        <v>511</v>
      </c>
      <c r="H38" s="530">
        <f>'Assets-Liab 5-6'!N36</f>
        <v>170615000</v>
      </c>
      <c r="J38" s="1681"/>
      <c r="K38" s="1681"/>
      <c r="L38" s="1681"/>
    </row>
    <row r="39" spans="1:12" ht="7.5" customHeight="1">
      <c r="C39" s="1645"/>
      <c r="D39" s="1645"/>
      <c r="E39" s="1645"/>
      <c r="F39" s="1645"/>
      <c r="G39" s="1645"/>
      <c r="H39" s="1645"/>
      <c r="J39" s="1681"/>
      <c r="K39" s="1681"/>
      <c r="L39" s="1681"/>
    </row>
    <row r="40" spans="1:12" ht="10.5" hidden="1" customHeight="1"/>
    <row r="41" spans="1:12" ht="12.75" customHeight="1">
      <c r="A41" s="1650" t="s">
        <v>477</v>
      </c>
      <c r="B41" s="1650" t="s">
        <v>155</v>
      </c>
      <c r="C41" s="1650"/>
      <c r="D41" s="1650"/>
      <c r="E41" s="1650"/>
      <c r="F41" s="1650"/>
    </row>
    <row r="42" spans="1:12" ht="12.2" customHeight="1">
      <c r="B42" s="1666" t="s">
        <v>1020</v>
      </c>
    </row>
    <row r="43" spans="1:12">
      <c r="B43" s="1666" t="s">
        <v>340</v>
      </c>
    </row>
    <row r="44" spans="1:12" ht="4.5" customHeight="1">
      <c r="B44" s="1666"/>
    </row>
    <row r="45" spans="1:12" ht="12.75">
      <c r="B45" s="1682"/>
      <c r="C45" s="1683" t="s">
        <v>243</v>
      </c>
    </row>
    <row r="46" spans="1:12" ht="13.5" customHeight="1">
      <c r="B46" s="1682"/>
      <c r="C46" s="1683" t="s">
        <v>319</v>
      </c>
    </row>
    <row r="47" spans="1:12" ht="13.5" customHeight="1">
      <c r="B47" s="1682"/>
      <c r="C47" s="1683" t="s">
        <v>762</v>
      </c>
    </row>
    <row r="48" spans="1:12" ht="13.5" customHeight="1">
      <c r="B48" s="1682"/>
      <c r="C48" s="1683" t="s">
        <v>54</v>
      </c>
    </row>
    <row r="49" spans="1:13" ht="13.5" customHeight="1">
      <c r="B49" s="1682"/>
      <c r="C49" s="1683" t="s">
        <v>55</v>
      </c>
    </row>
    <row r="50" spans="1:13" ht="13.5" customHeight="1">
      <c r="B50" s="1682"/>
      <c r="C50" s="1683" t="s">
        <v>278</v>
      </c>
    </row>
    <row r="51" spans="1:13" ht="13.5" customHeight="1">
      <c r="B51" s="1682"/>
      <c r="C51" s="1683" t="s">
        <v>279</v>
      </c>
    </row>
    <row r="52" spans="1:13" ht="13.5" customHeight="1">
      <c r="B52" s="1682"/>
      <c r="C52" s="1683" t="s">
        <v>476</v>
      </c>
    </row>
    <row r="53" spans="1:13" ht="6" customHeight="1">
      <c r="C53" s="1684"/>
      <c r="D53" s="1666"/>
    </row>
    <row r="54" spans="1:13" ht="15" customHeight="1">
      <c r="B54" s="1671" t="s">
        <v>325</v>
      </c>
    </row>
    <row r="55" spans="1:13" ht="12.75">
      <c r="B55" s="1869"/>
      <c r="C55" s="1870"/>
      <c r="D55" s="1870"/>
      <c r="E55" s="1870"/>
      <c r="F55" s="1870"/>
      <c r="G55" s="1870"/>
      <c r="H55" s="1870"/>
      <c r="I55" s="1870"/>
      <c r="J55" s="1870"/>
      <c r="K55" s="1870"/>
      <c r="L55" s="1871"/>
      <c r="M55" s="1685"/>
    </row>
    <row r="56" spans="1:13" ht="12.75" customHeight="1">
      <c r="B56" s="1872"/>
      <c r="C56" s="1873"/>
      <c r="D56" s="1873"/>
      <c r="E56" s="1873"/>
      <c r="F56" s="1873"/>
      <c r="G56" s="1873"/>
      <c r="H56" s="1873"/>
      <c r="I56" s="1873"/>
      <c r="J56" s="1873"/>
      <c r="K56" s="1873"/>
      <c r="L56" s="1874"/>
      <c r="M56" s="1685"/>
    </row>
    <row r="57" spans="1:13" ht="12.75" customHeight="1">
      <c r="B57" s="1872"/>
      <c r="C57" s="1873"/>
      <c r="D57" s="1873"/>
      <c r="E57" s="1873"/>
      <c r="F57" s="1873"/>
      <c r="G57" s="1873"/>
      <c r="H57" s="1873"/>
      <c r="I57" s="1873"/>
      <c r="J57" s="1873"/>
      <c r="K57" s="1873"/>
      <c r="L57" s="1874"/>
    </row>
    <row r="58" spans="1:13" ht="12.75" customHeight="1">
      <c r="B58" s="1872"/>
      <c r="C58" s="1873"/>
      <c r="D58" s="1873"/>
      <c r="E58" s="1873"/>
      <c r="F58" s="1873"/>
      <c r="G58" s="1873"/>
      <c r="H58" s="1873"/>
      <c r="I58" s="1873"/>
      <c r="J58" s="1873"/>
      <c r="K58" s="1873"/>
      <c r="L58" s="1874"/>
    </row>
    <row r="59" spans="1:13">
      <c r="B59" s="1875"/>
      <c r="C59" s="1876"/>
      <c r="D59" s="1876"/>
      <c r="E59" s="1876"/>
      <c r="F59" s="1876"/>
      <c r="G59" s="1876"/>
      <c r="H59" s="1876"/>
      <c r="I59" s="1876"/>
      <c r="J59" s="1876"/>
      <c r="K59" s="1876"/>
      <c r="L59" s="1877"/>
    </row>
    <row r="60" spans="1:13" ht="6" customHeight="1">
      <c r="B60" s="1645"/>
      <c r="C60" s="1645"/>
      <c r="D60" s="1645"/>
      <c r="E60" s="1645"/>
      <c r="F60" s="1645"/>
      <c r="G60" s="1645"/>
      <c r="H60" s="1645"/>
      <c r="I60" s="1645"/>
      <c r="J60" s="1645"/>
      <c r="K60" s="1645"/>
      <c r="L60" s="1645"/>
    </row>
    <row r="61" spans="1:13" ht="12.2" customHeight="1">
      <c r="B61" s="1645"/>
      <c r="C61" s="1645"/>
      <c r="D61" s="1645"/>
      <c r="E61" s="1645"/>
      <c r="F61" s="1645"/>
      <c r="G61" s="1645"/>
      <c r="H61" s="1645"/>
      <c r="I61" s="1645"/>
      <c r="J61" s="1645"/>
      <c r="K61" s="1645"/>
      <c r="L61" s="1645"/>
    </row>
    <row r="62" spans="1:13" ht="12.75" customHeight="1">
      <c r="A62" s="1680"/>
      <c r="B62" s="1686"/>
      <c r="C62" s="1880"/>
      <c r="D62" s="1881"/>
      <c r="E62" s="1687"/>
      <c r="F62" s="1687"/>
      <c r="G62" s="1687"/>
      <c r="H62" s="1687"/>
      <c r="I62" s="1687"/>
      <c r="J62" s="1687"/>
      <c r="K62" s="1687"/>
      <c r="L62" s="1687"/>
    </row>
    <row r="63" spans="1:13">
      <c r="A63" s="1680"/>
      <c r="B63" s="1686"/>
      <c r="C63" s="1680"/>
      <c r="E63" s="1687"/>
      <c r="F63" s="1687"/>
      <c r="G63" s="1687"/>
      <c r="H63" s="1687"/>
      <c r="I63" s="1687"/>
      <c r="J63" s="1687"/>
      <c r="K63" s="1687"/>
      <c r="L63" s="1687"/>
    </row>
    <row r="64" spans="1:13" ht="12.2" customHeight="1">
      <c r="A64" s="1688"/>
      <c r="B64" s="1687"/>
      <c r="C64" s="1687"/>
      <c r="D64" s="1687"/>
      <c r="E64" s="1687"/>
      <c r="F64" s="1687"/>
      <c r="G64" s="1687"/>
      <c r="H64" s="1687"/>
      <c r="I64" s="1687"/>
      <c r="J64" s="1687"/>
      <c r="K64" s="1687"/>
      <c r="L64" s="1687"/>
    </row>
    <row r="65" spans="1:12" ht="12.2" customHeight="1">
      <c r="A65" s="1688"/>
      <c r="B65" s="1687"/>
      <c r="C65" s="1687"/>
      <c r="D65" s="1687"/>
      <c r="E65" s="1687"/>
      <c r="F65" s="1687"/>
      <c r="G65" s="1687"/>
      <c r="H65" s="1687"/>
      <c r="I65" s="1687"/>
      <c r="J65" s="1687"/>
      <c r="K65" s="1687"/>
      <c r="L65" s="1687"/>
    </row>
    <row r="66" spans="1:12" ht="9.6" customHeight="1">
      <c r="A66" s="1688"/>
      <c r="B66" s="1687"/>
      <c r="C66" s="1687"/>
      <c r="D66" s="1687"/>
      <c r="E66" s="1687"/>
      <c r="F66" s="1687"/>
      <c r="G66" s="1687"/>
      <c r="H66" s="1687"/>
      <c r="I66" s="1687"/>
      <c r="J66" s="1687"/>
      <c r="K66" s="1687"/>
      <c r="L66" s="1687"/>
    </row>
    <row r="67" spans="1:12" ht="12.2" customHeight="1">
      <c r="A67" s="1688"/>
      <c r="B67" s="1670"/>
      <c r="C67" s="1670"/>
      <c r="D67" s="1670"/>
      <c r="E67" s="1670"/>
      <c r="F67" s="1670"/>
      <c r="G67" s="1670"/>
      <c r="H67" s="1670"/>
      <c r="I67" s="1670"/>
      <c r="J67" s="1670"/>
      <c r="K67" s="1670"/>
      <c r="L67" s="1670"/>
    </row>
    <row r="68" spans="1:12" ht="12.2" customHeight="1">
      <c r="A68" s="1688"/>
    </row>
    <row r="69" spans="1:12" ht="12.2" customHeight="1"/>
    <row r="70" spans="1:12" ht="12.2" customHeight="1"/>
    <row r="71" spans="1:12" ht="12.2" customHeight="1"/>
    <row r="72" spans="1:12" ht="6" customHeight="1"/>
    <row r="73" spans="1:12" ht="12.2" customHeight="1"/>
  </sheetData>
  <sheetProtection algorithmName="SHA-512" hashValue="Y+5qonvXFUMxv1u+0KUBeMNiOeb7iuq7yIpbv3GBxye4bJw2tubuqIcOD2URjYppy8BZmKOqL7sNUmubBw7ZoA==" saltValue="0fiNUwG1uTXyFW1jfNd+4A==" spinCount="100000" sheet="1" objects="1" scenarios="1"/>
  <sortState ref="A1:M1">
    <sortCondition descending="1" ref="A1"/>
  </sortState>
  <mergeCells count="5">
    <mergeCell ref="A1:M1"/>
    <mergeCell ref="B55:L59"/>
    <mergeCell ref="D11:J11"/>
    <mergeCell ref="C62:D62"/>
    <mergeCell ref="D13:L13"/>
  </mergeCells>
  <phoneticPr fontId="2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499984740745262"/>
  </sheetPr>
  <dimension ref="A1:R44"/>
  <sheetViews>
    <sheetView workbookViewId="0">
      <selection sqref="A1:C1"/>
    </sheetView>
  </sheetViews>
  <sheetFormatPr defaultColWidth="9.140625" defaultRowHeight="12"/>
  <cols>
    <col min="1" max="1" width="2" style="28" customWidth="1"/>
    <col min="2" max="2" width="2.7109375" style="86" customWidth="1"/>
    <col min="3" max="3" width="15.28515625" style="28" customWidth="1"/>
    <col min="4" max="4" width="37.85546875" style="28" customWidth="1"/>
    <col min="5" max="5" width="1.7109375" style="28" customWidth="1"/>
    <col min="6" max="6" width="31.140625" style="28" customWidth="1"/>
    <col min="7" max="7" width="1.7109375" style="28" customWidth="1"/>
    <col min="8" max="8" width="15.7109375" style="85" customWidth="1"/>
    <col min="9" max="9" width="2.7109375" style="28" customWidth="1"/>
    <col min="10" max="10" width="5.85546875" style="28" hidden="1" customWidth="1"/>
    <col min="11" max="11" width="10.7109375" style="85" customWidth="1"/>
    <col min="12" max="12" width="2.7109375" style="28" customWidth="1"/>
    <col min="13" max="13" width="10.7109375" style="28" customWidth="1"/>
    <col min="14" max="14" width="2.7109375" style="28" customWidth="1"/>
    <col min="15" max="15" width="10.7109375" style="28" customWidth="1"/>
    <col min="16" max="16" width="0.85546875" style="28" customWidth="1"/>
    <col min="17" max="18" width="2.7109375" style="28" customWidth="1"/>
    <col min="19" max="16384" width="9.140625" style="28"/>
  </cols>
  <sheetData>
    <row r="1" spans="1:18" ht="12.75">
      <c r="A1" s="1884"/>
      <c r="B1" s="1884"/>
      <c r="C1" s="1884"/>
      <c r="D1" s="35"/>
      <c r="E1" s="35"/>
      <c r="F1" s="35"/>
      <c r="G1" s="35"/>
      <c r="H1" s="35"/>
      <c r="I1" s="35"/>
      <c r="J1" s="35"/>
      <c r="K1" s="35"/>
      <c r="L1" s="35"/>
      <c r="M1" s="35"/>
      <c r="N1" s="35"/>
      <c r="O1" s="1884"/>
      <c r="P1" s="1884"/>
      <c r="Q1" s="1884"/>
    </row>
    <row r="2" spans="1:18" ht="15">
      <c r="A2" s="1886" t="s">
        <v>487</v>
      </c>
      <c r="B2" s="1886"/>
      <c r="C2" s="1886"/>
      <c r="D2" s="1886"/>
      <c r="E2" s="1886"/>
      <c r="F2" s="1886"/>
      <c r="G2" s="1886"/>
      <c r="H2" s="1886"/>
      <c r="I2" s="1886"/>
      <c r="J2" s="1886"/>
      <c r="K2" s="1886"/>
      <c r="L2" s="1886"/>
      <c r="M2" s="1886"/>
      <c r="N2" s="1886"/>
      <c r="O2" s="1886"/>
      <c r="P2" s="1886"/>
      <c r="Q2" s="1886"/>
      <c r="R2" s="1886"/>
    </row>
    <row r="3" spans="1:18">
      <c r="A3" s="1887" t="s">
        <v>4797</v>
      </c>
      <c r="B3" s="1887"/>
      <c r="C3" s="1887"/>
      <c r="D3" s="1887"/>
      <c r="E3" s="1887"/>
      <c r="F3" s="1887"/>
      <c r="G3" s="1887"/>
      <c r="H3" s="1887"/>
      <c r="I3" s="1887"/>
      <c r="J3" s="1887"/>
      <c r="K3" s="1887"/>
      <c r="L3" s="1887"/>
      <c r="M3" s="1887"/>
      <c r="N3" s="1887"/>
      <c r="O3" s="1887"/>
      <c r="P3" s="1887"/>
      <c r="Q3" s="1887"/>
      <c r="R3" s="1887"/>
    </row>
    <row r="4" spans="1:18">
      <c r="A4" s="1888"/>
      <c r="B4" s="1888"/>
      <c r="C4" s="1888"/>
      <c r="D4" s="1888"/>
      <c r="E4" s="1888"/>
      <c r="F4" s="1888"/>
      <c r="G4" s="1888"/>
      <c r="H4" s="1888"/>
      <c r="I4" s="1888"/>
      <c r="J4" s="1888"/>
      <c r="K4" s="1888"/>
      <c r="L4" s="1888"/>
      <c r="M4" s="1888"/>
      <c r="N4" s="1888"/>
      <c r="O4" s="1888"/>
      <c r="P4" s="1888"/>
      <c r="Q4" s="1888"/>
      <c r="R4" s="1888"/>
    </row>
    <row r="5" spans="1:18" ht="12.75">
      <c r="A5" s="80"/>
      <c r="B5" s="81"/>
      <c r="C5" s="81"/>
      <c r="D5" s="81"/>
      <c r="E5" s="81"/>
      <c r="F5" s="81"/>
      <c r="G5" s="81"/>
      <c r="H5" s="81"/>
      <c r="I5" s="81"/>
      <c r="J5" s="81"/>
      <c r="K5" s="81"/>
      <c r="L5" s="81"/>
      <c r="M5" s="81"/>
      <c r="N5" s="81"/>
      <c r="O5" s="81"/>
      <c r="P5" s="81"/>
      <c r="Q5" s="32"/>
    </row>
    <row r="6" spans="1:18" ht="12.75">
      <c r="A6" s="80"/>
      <c r="B6" s="81"/>
      <c r="C6" s="81"/>
      <c r="D6" s="81"/>
      <c r="E6" s="81"/>
      <c r="F6" s="81"/>
      <c r="G6" s="81"/>
      <c r="H6" s="81"/>
      <c r="I6" s="81"/>
      <c r="J6" s="81"/>
      <c r="K6" s="81"/>
      <c r="L6" s="81"/>
      <c r="M6" s="81"/>
      <c r="N6" s="81"/>
      <c r="O6" s="81"/>
      <c r="P6" s="81"/>
      <c r="Q6" s="32"/>
    </row>
    <row r="7" spans="1:18" ht="12.75">
      <c r="A7" s="35"/>
      <c r="B7" s="35"/>
      <c r="C7" s="82" t="s">
        <v>995</v>
      </c>
      <c r="D7" s="29" t="str">
        <f>COVER!A17</f>
        <v>SD U-46</v>
      </c>
      <c r="E7" s="37"/>
      <c r="G7" s="44"/>
      <c r="H7" s="81"/>
      <c r="I7" s="81"/>
      <c r="J7" s="81"/>
      <c r="K7" s="81"/>
      <c r="L7" s="35"/>
      <c r="M7" s="35"/>
      <c r="N7" s="35"/>
      <c r="O7" s="35"/>
      <c r="P7" s="35"/>
    </row>
    <row r="8" spans="1:18" ht="12.75">
      <c r="A8" s="35"/>
      <c r="B8" s="35"/>
      <c r="C8" s="82" t="s">
        <v>994</v>
      </c>
      <c r="D8" s="83" t="str">
        <f>COVER!A13</f>
        <v>31045046022</v>
      </c>
      <c r="E8" s="84"/>
      <c r="G8" s="35"/>
      <c r="H8" s="35"/>
      <c r="I8" s="35"/>
      <c r="J8" s="35"/>
      <c r="K8" s="35"/>
      <c r="L8" s="35"/>
      <c r="M8" s="35"/>
      <c r="N8" s="35"/>
      <c r="O8" s="35"/>
      <c r="P8" s="35"/>
    </row>
    <row r="9" spans="1:18" ht="12.75">
      <c r="A9" s="35"/>
      <c r="B9" s="35"/>
      <c r="C9" s="82" t="s">
        <v>628</v>
      </c>
      <c r="D9" s="29" t="str">
        <f>COVER!A15</f>
        <v>Kane</v>
      </c>
    </row>
    <row r="11" spans="1:18" ht="12.75">
      <c r="B11" s="87" t="s">
        <v>874</v>
      </c>
      <c r="C11" s="30" t="s">
        <v>1007</v>
      </c>
      <c r="H11" s="70" t="s">
        <v>135</v>
      </c>
      <c r="I11" s="70"/>
      <c r="J11" s="70"/>
      <c r="K11" s="88" t="s">
        <v>1008</v>
      </c>
      <c r="L11" s="70"/>
      <c r="M11" s="70" t="s">
        <v>1009</v>
      </c>
      <c r="N11" s="70"/>
      <c r="O11" s="539" t="str">
        <f>IF(K12&gt;0.24999,"4",IF(K12&gt;0.09999,"3",IF(K12&gt;=0,"2",1)))</f>
        <v>4</v>
      </c>
    </row>
    <row r="12" spans="1:18" s="34" customFormat="1" ht="11.25">
      <c r="B12" s="89"/>
      <c r="C12" s="34" t="s">
        <v>1089</v>
      </c>
      <c r="F12" s="34" t="s">
        <v>962</v>
      </c>
      <c r="H12" s="531">
        <f>SUM('Acct Summary 7-9'!C81+'Acct Summary 7-9'!D81+'Acct Summary 7-9'!F81+'Acct Summary 7-9'!I81+IF('Acct Summary 7-9'!G81&lt;0,'Acct Summary 7-9'!G81,"0")+IF('Acct Summary 7-9'!J81&lt;0,'Acct Summary 7-9'!J81,"0"))</f>
        <v>457590383</v>
      </c>
      <c r="I12" s="91"/>
      <c r="J12" s="91"/>
      <c r="K12" s="537">
        <f>TRUNC((H12/H13*100000),5)/100000</f>
        <v>0.66757194730000002</v>
      </c>
      <c r="L12" s="92"/>
      <c r="M12" s="75" t="s">
        <v>1010</v>
      </c>
      <c r="N12" s="75"/>
      <c r="O12" s="540">
        <v>0.35</v>
      </c>
    </row>
    <row r="13" spans="1:18" s="34" customFormat="1" ht="12.75">
      <c r="B13" s="89"/>
      <c r="C13" s="1885" t="s">
        <v>1053</v>
      </c>
      <c r="D13" s="1883"/>
      <c r="F13" s="93" t="s">
        <v>703</v>
      </c>
      <c r="H13" s="531">
        <f>SUM('Acct Summary 7-9'!C8+'Acct Summary 7-9'!D8+'Acct Summary 7-9'!F8+'Acct Summary 7-9'!I8)+H14</f>
        <v>685454781</v>
      </c>
      <c r="I13" s="91"/>
      <c r="J13" s="91"/>
      <c r="K13" s="536"/>
      <c r="M13" s="75" t="s">
        <v>1011</v>
      </c>
      <c r="N13" s="75"/>
      <c r="O13" s="541">
        <f>(O11*O12)</f>
        <v>1.4</v>
      </c>
      <c r="R13" s="95"/>
    </row>
    <row r="14" spans="1:18" s="34" customFormat="1" ht="12.75">
      <c r="B14" s="89"/>
      <c r="C14" s="42" t="s">
        <v>1117</v>
      </c>
      <c r="D14" s="96"/>
      <c r="F14" s="93" t="s">
        <v>705</v>
      </c>
      <c r="H14" s="531">
        <f>-SUM('Acct Summary 7-9'!C54:D56,'Acct Summary 7-9'!C58:D60,'Acct Summary 7-9'!C62:D64,'Acct Summary 7-9'!C66:D68,'Acct Summary 7-9'!C70:D72,'Acct Summary 7-9'!C74:D74)</f>
        <v>0</v>
      </c>
      <c r="I14" s="91"/>
      <c r="J14" s="91"/>
      <c r="K14" s="536"/>
      <c r="M14" s="75"/>
      <c r="N14" s="75"/>
      <c r="O14" s="541"/>
      <c r="R14" s="95"/>
    </row>
    <row r="15" spans="1:18" ht="11.45" customHeight="1">
      <c r="C15" s="34" t="s">
        <v>1131</v>
      </c>
      <c r="F15" s="34"/>
      <c r="H15" s="532"/>
      <c r="K15" s="532"/>
      <c r="M15" s="97"/>
      <c r="N15" s="97"/>
      <c r="O15" s="542"/>
      <c r="R15" s="35"/>
    </row>
    <row r="16" spans="1:18" ht="12.75">
      <c r="B16" s="87" t="s">
        <v>875</v>
      </c>
      <c r="C16" s="30" t="s">
        <v>1012</v>
      </c>
      <c r="H16" s="533" t="s">
        <v>135</v>
      </c>
      <c r="I16" s="70"/>
      <c r="J16" s="70"/>
      <c r="K16" s="538" t="s">
        <v>1008</v>
      </c>
      <c r="L16" s="70"/>
      <c r="M16" s="70" t="s">
        <v>1009</v>
      </c>
      <c r="N16" s="70"/>
      <c r="O16" s="539">
        <f>IF(K17&gt;1.2,"1",IF(K17&gt;1.1,"2",IF(K17&gt;1,"3",4)))</f>
        <v>4</v>
      </c>
      <c r="R16" s="35"/>
    </row>
    <row r="17" spans="2:18" s="34" customFormat="1" ht="11.25">
      <c r="B17" s="89"/>
      <c r="C17" s="34" t="s">
        <v>707</v>
      </c>
      <c r="F17" s="34" t="s">
        <v>380</v>
      </c>
      <c r="H17" s="531">
        <f>SUM('Acct Summary 7-9'!C17+'Acct Summary 7-9'!D17+'Acct Summary 7-9'!F17)</f>
        <v>568854332</v>
      </c>
      <c r="I17" s="91"/>
      <c r="J17" s="98"/>
      <c r="K17" s="537">
        <f>TRUNC((H17/H18*100000),5)/100000</f>
        <v>0.82989330260000005</v>
      </c>
      <c r="L17" s="92"/>
      <c r="M17" s="99" t="s">
        <v>1036</v>
      </c>
      <c r="O17" s="543" t="str">
        <f>IF(AND(O16="2", J20 &gt; 2),"1",IF(AND(O16 = "1", J20 &gt; 2),"2",IF(AND(O16="1", J20 &gt;1),"1","0")))</f>
        <v>0</v>
      </c>
    </row>
    <row r="18" spans="2:18" s="34" customFormat="1" ht="11.25">
      <c r="B18" s="89"/>
      <c r="C18" s="1885" t="s">
        <v>1046</v>
      </c>
      <c r="D18" s="1883"/>
      <c r="F18" s="100" t="s">
        <v>704</v>
      </c>
      <c r="H18" s="531">
        <f>SUM('Acct Summary 7-9'!C8+'Acct Summary 7-9'!D8+'Acct Summary 7-9'!F8+'Acct Summary 7-9'!I8)+H19</f>
        <v>685454781</v>
      </c>
      <c r="I18" s="91"/>
      <c r="J18" s="91"/>
      <c r="K18" s="536"/>
      <c r="M18" s="75" t="s">
        <v>1010</v>
      </c>
      <c r="N18" s="75"/>
      <c r="O18" s="536">
        <v>0.35</v>
      </c>
    </row>
    <row r="19" spans="2:18" s="34" customFormat="1" ht="11.25">
      <c r="B19" s="89"/>
      <c r="C19" s="42" t="s">
        <v>1117</v>
      </c>
      <c r="D19" s="96"/>
      <c r="F19" s="100" t="s">
        <v>705</v>
      </c>
      <c r="H19" s="531">
        <f>-SUM('Acct Summary 7-9'!C54:D56,'Acct Summary 7-9'!C58:D60,'Acct Summary 7-9'!C62:D64,'Acct Summary 7-9'!C66:D68,'Acct Summary 7-9'!C70:D72,'Acct Summary 7-9'!C74:D74)</f>
        <v>0</v>
      </c>
      <c r="I19" s="91"/>
      <c r="J19" s="91"/>
      <c r="K19" s="536"/>
      <c r="M19" s="75"/>
      <c r="N19" s="75"/>
      <c r="O19" s="536"/>
    </row>
    <row r="20" spans="2:18" s="34" customFormat="1" ht="12.75">
      <c r="B20" s="89"/>
      <c r="C20" s="34" t="s">
        <v>1131</v>
      </c>
      <c r="H20" s="534"/>
      <c r="I20" s="91"/>
      <c r="J20" s="102" t="str">
        <f>IF(K17&lt;=1,"0",TRUNC(((K12-0.1)/(K17-1)*100),5)/100)</f>
        <v>0</v>
      </c>
      <c r="K20" s="537" t="str">
        <f>IF(K17&lt;=1,"0",IF(AND(O16="2", J20 &gt; 2),TRUNC(((K12-0.1)/(K17-1)*100),5)/100,IF(AND(O16 = "1", J20 &gt; 2),TRUNC(((K12-0.1)/(K17-1)*100),5)/100,IF(AND(O16="1", J20 &gt;1),TRUNC(((K12-0.1)/(K17-1)*100),5)/100,""))))</f>
        <v>0</v>
      </c>
      <c r="M20" s="75" t="s">
        <v>1011</v>
      </c>
      <c r="N20" s="75"/>
      <c r="O20" s="541">
        <f>(O16+O17)*O18</f>
        <v>1.4</v>
      </c>
      <c r="R20" s="95"/>
    </row>
    <row r="21" spans="2:18" ht="11.45" customHeight="1">
      <c r="C21" s="34" t="s">
        <v>410</v>
      </c>
      <c r="H21" s="532"/>
      <c r="K21" s="532"/>
      <c r="M21" s="97"/>
      <c r="N21" s="97"/>
      <c r="O21" s="542"/>
      <c r="R21" s="35"/>
    </row>
    <row r="22" spans="2:18" ht="11.45" customHeight="1">
      <c r="C22" s="34"/>
      <c r="H22" s="532"/>
      <c r="K22" s="532"/>
      <c r="M22" s="97"/>
      <c r="N22" s="97"/>
      <c r="O22" s="542"/>
      <c r="R22" s="35"/>
    </row>
    <row r="23" spans="2:18" ht="12.75">
      <c r="B23" s="87" t="s">
        <v>532</v>
      </c>
      <c r="C23" s="30" t="s">
        <v>1013</v>
      </c>
      <c r="H23" s="533" t="s">
        <v>135</v>
      </c>
      <c r="I23" s="70"/>
      <c r="J23" s="70"/>
      <c r="K23" s="538" t="s">
        <v>1014</v>
      </c>
      <c r="L23" s="70"/>
      <c r="M23" s="70" t="s">
        <v>1009</v>
      </c>
      <c r="N23" s="70"/>
      <c r="O23" s="539" t="str">
        <f>IF(K24&gt;=180,"4",IF(K24&gt;=90,"3",IF(K24&gt;=30,"2",1)))</f>
        <v>4</v>
      </c>
      <c r="R23" s="35"/>
    </row>
    <row r="24" spans="2:18" s="34" customFormat="1" ht="11.25">
      <c r="B24" s="89"/>
      <c r="C24" s="1883" t="s">
        <v>1132</v>
      </c>
      <c r="D24" s="1883"/>
      <c r="F24" s="34" t="s">
        <v>381</v>
      </c>
      <c r="H24" s="531">
        <f>SUM('Assets-Liab 5-6'!C4+'Assets-Liab 5-6'!D4+'Assets-Liab 5-6'!F4+'Assets-Liab 5-6'!I4+'Assets-Liab 5-6'!C5+'Assets-Liab 5-6'!D5+'Assets-Liab 5-6'!F5+'Assets-Liab 5-6'!I5)</f>
        <v>506432288</v>
      </c>
      <c r="I24" s="103"/>
      <c r="J24" s="103"/>
      <c r="K24" s="531">
        <f>TRUNC(((H24/H25*100000)/100000),2)</f>
        <v>320.49</v>
      </c>
      <c r="L24" s="104"/>
      <c r="M24" s="75" t="s">
        <v>1010</v>
      </c>
      <c r="N24" s="75"/>
      <c r="O24" s="541">
        <v>0.1</v>
      </c>
    </row>
    <row r="25" spans="2:18" s="34" customFormat="1" ht="12.75">
      <c r="B25" s="89"/>
      <c r="C25" s="34" t="s">
        <v>708</v>
      </c>
      <c r="F25" s="34" t="s">
        <v>382</v>
      </c>
      <c r="H25" s="531">
        <f>ROUND((H17/360),5)</f>
        <v>1580150.9222200001</v>
      </c>
      <c r="I25" s="105"/>
      <c r="J25" s="105"/>
      <c r="K25" s="536"/>
      <c r="M25" s="75" t="s">
        <v>1011</v>
      </c>
      <c r="N25" s="75"/>
      <c r="O25" s="541">
        <f>O23*O24</f>
        <v>0.4</v>
      </c>
      <c r="R25" s="95"/>
    </row>
    <row r="26" spans="2:18" ht="12.2" customHeight="1">
      <c r="H26" s="532"/>
      <c r="K26" s="532"/>
      <c r="M26" s="97"/>
      <c r="N26" s="97"/>
      <c r="O26" s="542"/>
    </row>
    <row r="27" spans="2:18" ht="12.75">
      <c r="B27" s="87" t="s">
        <v>424</v>
      </c>
      <c r="C27" s="30"/>
      <c r="H27" s="533" t="s">
        <v>135</v>
      </c>
      <c r="I27" s="70"/>
      <c r="J27" s="70"/>
      <c r="K27" s="538" t="s">
        <v>425</v>
      </c>
      <c r="L27" s="70"/>
      <c r="M27" s="70" t="s">
        <v>1009</v>
      </c>
      <c r="N27" s="70"/>
      <c r="O27" s="544" t="str">
        <f>IF(K28&gt;=75,"4",IF(K28&gt;=50,"3",IF(K28&gt;=25,"2",1)))</f>
        <v>4</v>
      </c>
    </row>
    <row r="28" spans="2:18" s="34" customFormat="1" ht="11.25">
      <c r="B28" s="89"/>
      <c r="C28" s="34" t="s">
        <v>1605</v>
      </c>
      <c r="F28" s="34" t="s">
        <v>380</v>
      </c>
      <c r="H28" s="535">
        <f>SUM('Short-Term Long-Term Debt 26'!F6,'Short-Term Long-Term Debt 26'!F7,'Short-Term Long-Term Debt 26'!F11)</f>
        <v>0</v>
      </c>
      <c r="I28" s="106"/>
      <c r="J28" s="106"/>
      <c r="K28" s="531">
        <f>TRUNC(100-((((H28/H29*100))*100)/100),2)</f>
        <v>100</v>
      </c>
      <c r="L28" s="107"/>
      <c r="M28" s="75" t="s">
        <v>1010</v>
      </c>
      <c r="N28" s="75"/>
      <c r="O28" s="545">
        <v>0.1</v>
      </c>
    </row>
    <row r="29" spans="2:18" s="34" customFormat="1" ht="11.25">
      <c r="B29" s="89"/>
      <c r="C29" s="34" t="s">
        <v>706</v>
      </c>
      <c r="F29" s="34" t="s">
        <v>709</v>
      </c>
      <c r="H29" s="535">
        <f>ROUND((0.85*'FP Info 3'!J7*'FP Info 3'!J10),5)</f>
        <v>228442351.74257001</v>
      </c>
      <c r="I29" s="106"/>
      <c r="J29" s="106"/>
      <c r="K29" s="536"/>
      <c r="M29" s="75" t="s">
        <v>1011</v>
      </c>
      <c r="N29" s="75"/>
      <c r="O29" s="541">
        <f>O27*O28</f>
        <v>0.4</v>
      </c>
    </row>
    <row r="30" spans="2:18" s="34" customFormat="1" ht="11.25">
      <c r="B30" s="89"/>
      <c r="F30" s="108"/>
      <c r="H30" s="536"/>
      <c r="I30" s="94"/>
      <c r="J30" s="94"/>
      <c r="K30" s="536"/>
      <c r="M30" s="109"/>
      <c r="N30" s="109"/>
      <c r="O30" s="536"/>
    </row>
    <row r="31" spans="2:18" ht="12.75">
      <c r="B31" s="87" t="s">
        <v>493</v>
      </c>
      <c r="C31" s="30"/>
      <c r="H31" s="533" t="s">
        <v>135</v>
      </c>
      <c r="I31" s="70"/>
      <c r="J31" s="70"/>
      <c r="K31" s="538" t="s">
        <v>425</v>
      </c>
      <c r="L31" s="70"/>
      <c r="M31" s="70" t="s">
        <v>1009</v>
      </c>
      <c r="N31" s="70"/>
      <c r="O31" s="539" t="str">
        <f>IF(K32&gt;=75,"4",IF(K32&gt;=50,"3",IF(K32&gt;=25,"2",1)))</f>
        <v>4</v>
      </c>
    </row>
    <row r="32" spans="2:18" s="34" customFormat="1" ht="11.25">
      <c r="B32" s="89"/>
      <c r="C32" s="34" t="s">
        <v>1606</v>
      </c>
      <c r="H32" s="531">
        <f>'FP Info 3'!H38</f>
        <v>170615000</v>
      </c>
      <c r="I32" s="101"/>
      <c r="J32" s="101"/>
      <c r="K32" s="531">
        <f>TRUNC(100-((((H32/H33*100))*100)/100),2)</f>
        <v>79.95</v>
      </c>
      <c r="L32" s="92"/>
      <c r="M32" s="75" t="s">
        <v>1010</v>
      </c>
      <c r="N32" s="75"/>
      <c r="O32" s="546">
        <v>0.1</v>
      </c>
    </row>
    <row r="33" spans="1:16" s="34" customFormat="1" ht="11.25">
      <c r="B33" s="89"/>
      <c r="C33" s="34" t="s">
        <v>1607</v>
      </c>
      <c r="H33" s="90">
        <f>IF('FP Info 3'!H32="Enter X in a or b"," ",'FP Info 3'!H32)</f>
        <v>851039185.28400004</v>
      </c>
      <c r="I33" s="101"/>
      <c r="J33" s="101"/>
      <c r="K33" s="90"/>
      <c r="M33" s="75" t="s">
        <v>1011</v>
      </c>
      <c r="N33" s="75"/>
      <c r="O33" s="546">
        <f>(O31*O32)</f>
        <v>0.4</v>
      </c>
    </row>
    <row r="34" spans="1:16" ht="12.2" customHeight="1">
      <c r="M34" s="97"/>
      <c r="N34" s="97"/>
      <c r="O34" s="532"/>
    </row>
    <row r="35" spans="1:16" ht="14.25" customHeight="1">
      <c r="K35" s="28"/>
      <c r="L35" s="31"/>
      <c r="M35" s="110" t="s">
        <v>237</v>
      </c>
      <c r="O35" s="547">
        <f>(O13+O20+O25+O29+O33)</f>
        <v>3.9999999999999996</v>
      </c>
      <c r="P35" s="111" t="s">
        <v>156</v>
      </c>
    </row>
    <row r="36" spans="1:16">
      <c r="M36" s="97"/>
      <c r="N36" s="97"/>
      <c r="O36" s="542"/>
    </row>
    <row r="37" spans="1:16" ht="12.75">
      <c r="H37" s="28"/>
      <c r="M37" s="722" t="str">
        <f>"Estimated "&amp;'AFR23'!L2+1&amp;" Financial Profile Designation:"</f>
        <v>Estimated 2024 Financial Profile Designation:</v>
      </c>
      <c r="O37" s="548" t="str">
        <f>IF(O35&gt;3.53,"RECOGNITION",IF(O35&gt;3.07,"REVIEW ",IF(O35&gt;2.61,"WARNING","WATCH")))</f>
        <v>RECOGNITION</v>
      </c>
    </row>
    <row r="38" spans="1:16" ht="16.5" customHeight="1"/>
    <row r="39" spans="1:16" ht="15.75">
      <c r="F39" s="112" t="s">
        <v>156</v>
      </c>
      <c r="H39" s="47" t="s">
        <v>922</v>
      </c>
      <c r="I39" s="34"/>
      <c r="J39" s="34"/>
      <c r="K39" s="94"/>
      <c r="L39" s="34"/>
      <c r="M39" s="34"/>
      <c r="N39" s="34"/>
      <c r="O39" s="34"/>
    </row>
    <row r="40" spans="1:16">
      <c r="G40" s="113"/>
      <c r="H40" s="47" t="s">
        <v>4855</v>
      </c>
      <c r="I40" s="34"/>
      <c r="J40" s="34"/>
      <c r="K40" s="94"/>
      <c r="L40" s="34"/>
      <c r="M40" s="34"/>
      <c r="N40" s="34"/>
      <c r="O40" s="34"/>
    </row>
    <row r="41" spans="1:16">
      <c r="G41" s="113"/>
      <c r="H41" s="34" t="s">
        <v>1196</v>
      </c>
    </row>
    <row r="42" spans="1:16">
      <c r="A42" s="28" t="s">
        <v>1197</v>
      </c>
      <c r="G42" s="113"/>
      <c r="H42" s="34"/>
    </row>
    <row r="43" spans="1:16">
      <c r="G43" s="113"/>
      <c r="H43" s="94"/>
      <c r="M43" s="34"/>
    </row>
    <row r="44" spans="1:16" ht="15.75">
      <c r="F44" s="114"/>
      <c r="H44" s="47"/>
      <c r="M44" s="34"/>
    </row>
  </sheetData>
  <sheetProtection algorithmName="SHA-512" hashValue="FgKCJ28fHCB7h9Qfg/Jb3i+LQ2H2tjRgu0JkujM+ZzHiAkrOwz1glQGVhdcsWMPITdEiTMRwjIWq3SVrLinI9w==" saltValue="MaOtK4cnAqiIMruK9+vLAA==" spinCount="100000" sheet="1" objects="1" scenarios="1"/>
  <mergeCells count="8">
    <mergeCell ref="C24:D24"/>
    <mergeCell ref="A1:C1"/>
    <mergeCell ref="O1:Q1"/>
    <mergeCell ref="C18:D18"/>
    <mergeCell ref="C13:D13"/>
    <mergeCell ref="A2:R2"/>
    <mergeCell ref="A3:R3"/>
    <mergeCell ref="A4:R4"/>
  </mergeCells>
  <phoneticPr fontId="25" type="noConversion"/>
  <hyperlinks>
    <hyperlink ref="A3:R3" r:id="rId1" display="Financial Profile Website" xr:uid="{986C1F32-1D92-4E08-9EA8-B8B57A323801}"/>
  </hyperlinks>
  <printOptions headings="1"/>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customProperties>
    <customPr name="OrphanNamesChecked" r:id="rId3"/>
  </customProperties>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499984740745262"/>
    <pageSetUpPr fitToPage="1"/>
  </sheetPr>
  <dimension ref="A1:N63"/>
  <sheetViews>
    <sheetView topLeftCell="A10" workbookViewId="0">
      <selection activeCell="C40" sqref="C40"/>
    </sheetView>
  </sheetViews>
  <sheetFormatPr defaultColWidth="9.140625" defaultRowHeight="12.75"/>
  <cols>
    <col min="1" max="1" width="47.28515625" style="41" customWidth="1"/>
    <col min="2" max="2" width="4.42578125" style="137" customWidth="1"/>
    <col min="3" max="14" width="13.7109375" style="36" customWidth="1"/>
    <col min="15" max="16384" width="9.140625" style="36"/>
  </cols>
  <sheetData>
    <row r="1" spans="1:14">
      <c r="A1" s="1895" t="s">
        <v>1185</v>
      </c>
      <c r="B1" s="115"/>
      <c r="C1" s="116" t="s">
        <v>363</v>
      </c>
      <c r="D1" s="116" t="s">
        <v>364</v>
      </c>
      <c r="E1" s="116" t="s">
        <v>365</v>
      </c>
      <c r="F1" s="116" t="s">
        <v>366</v>
      </c>
      <c r="G1" s="116" t="s">
        <v>367</v>
      </c>
      <c r="H1" s="116" t="s">
        <v>368</v>
      </c>
      <c r="I1" s="116" t="s">
        <v>369</v>
      </c>
      <c r="J1" s="116" t="s">
        <v>370</v>
      </c>
      <c r="K1" s="116" t="s">
        <v>669</v>
      </c>
      <c r="L1" s="117"/>
      <c r="M1" s="118" t="s">
        <v>502</v>
      </c>
      <c r="N1" s="119"/>
    </row>
    <row r="2" spans="1:14" s="33" customFormat="1" ht="33.75">
      <c r="A2" s="1896"/>
      <c r="B2" s="120" t="s">
        <v>787</v>
      </c>
      <c r="C2" s="121" t="s">
        <v>1021</v>
      </c>
      <c r="D2" s="121" t="s">
        <v>768</v>
      </c>
      <c r="E2" s="121" t="s">
        <v>376</v>
      </c>
      <c r="F2" s="121" t="s">
        <v>134</v>
      </c>
      <c r="G2" s="121" t="s">
        <v>844</v>
      </c>
      <c r="H2" s="121" t="s">
        <v>375</v>
      </c>
      <c r="I2" s="121" t="s">
        <v>345</v>
      </c>
      <c r="J2" s="121" t="s">
        <v>374</v>
      </c>
      <c r="K2" s="121" t="s">
        <v>136</v>
      </c>
      <c r="L2" s="122" t="s">
        <v>466</v>
      </c>
      <c r="M2" s="123" t="s">
        <v>511</v>
      </c>
      <c r="N2" s="124" t="s">
        <v>467</v>
      </c>
    </row>
    <row r="3" spans="1:14" s="33" customFormat="1" ht="18" customHeight="1">
      <c r="A3" s="1889" t="s">
        <v>865</v>
      </c>
      <c r="B3" s="1890"/>
      <c r="C3" s="401"/>
      <c r="D3" s="402"/>
      <c r="E3" s="402"/>
      <c r="F3" s="402"/>
      <c r="G3" s="402"/>
      <c r="H3" s="402"/>
      <c r="I3" s="402"/>
      <c r="J3" s="402"/>
      <c r="K3" s="402"/>
      <c r="L3" s="402"/>
      <c r="M3" s="403"/>
      <c r="N3" s="404"/>
    </row>
    <row r="4" spans="1:14" ht="13.5" customHeight="1">
      <c r="A4" s="125" t="s">
        <v>1266</v>
      </c>
      <c r="B4" s="126"/>
      <c r="C4" s="549">
        <f>361263210-C45</f>
        <v>357999568</v>
      </c>
      <c r="D4" s="549">
        <v>16029096</v>
      </c>
      <c r="E4" s="549">
        <v>25080372</v>
      </c>
      <c r="F4" s="549">
        <v>23938066</v>
      </c>
      <c r="G4" s="549">
        <v>16284126</v>
      </c>
      <c r="H4" s="549">
        <v>49109260</v>
      </c>
      <c r="I4" s="549">
        <v>108465558</v>
      </c>
      <c r="J4" s="549">
        <v>0</v>
      </c>
      <c r="K4" s="549">
        <v>13689874</v>
      </c>
      <c r="L4" s="549"/>
      <c r="M4" s="551"/>
      <c r="N4" s="552"/>
    </row>
    <row r="5" spans="1:14">
      <c r="A5" s="125" t="s">
        <v>883</v>
      </c>
      <c r="B5" s="127">
        <v>120</v>
      </c>
      <c r="C5" s="549"/>
      <c r="D5" s="549"/>
      <c r="E5" s="549"/>
      <c r="F5" s="549"/>
      <c r="G5" s="549"/>
      <c r="H5" s="549"/>
      <c r="I5" s="549"/>
      <c r="J5" s="549"/>
      <c r="K5" s="549"/>
      <c r="L5" s="549"/>
      <c r="M5" s="551"/>
      <c r="N5" s="552"/>
    </row>
    <row r="6" spans="1:14" ht="13.5" customHeight="1">
      <c r="A6" s="128" t="s">
        <v>355</v>
      </c>
      <c r="B6" s="127">
        <v>130</v>
      </c>
      <c r="C6" s="549">
        <v>119641926</v>
      </c>
      <c r="D6" s="549">
        <v>20149382</v>
      </c>
      <c r="E6" s="549">
        <v>16893053</v>
      </c>
      <c r="F6" s="549">
        <v>4610202</v>
      </c>
      <c r="G6" s="549">
        <v>2906925</v>
      </c>
      <c r="H6" s="549"/>
      <c r="I6" s="549"/>
      <c r="J6" s="549">
        <v>3246025</v>
      </c>
      <c r="K6" s="549">
        <v>2553675</v>
      </c>
      <c r="L6" s="554"/>
      <c r="M6" s="551"/>
      <c r="N6" s="552"/>
    </row>
    <row r="7" spans="1:14" ht="13.5" customHeight="1">
      <c r="A7" s="128" t="s">
        <v>356</v>
      </c>
      <c r="B7" s="127">
        <v>140</v>
      </c>
      <c r="C7" s="549">
        <v>256146</v>
      </c>
      <c r="D7" s="549"/>
      <c r="E7" s="549"/>
      <c r="F7" s="549"/>
      <c r="G7" s="549"/>
      <c r="H7" s="549"/>
      <c r="I7" s="549"/>
      <c r="J7" s="549"/>
      <c r="K7" s="549"/>
      <c r="L7" s="555"/>
      <c r="M7" s="551"/>
      <c r="N7" s="552"/>
    </row>
    <row r="8" spans="1:14" ht="13.5" customHeight="1">
      <c r="A8" s="128" t="s">
        <v>219</v>
      </c>
      <c r="B8" s="127">
        <v>150</v>
      </c>
      <c r="C8" s="549">
        <v>19656425</v>
      </c>
      <c r="D8" s="549"/>
      <c r="E8" s="549"/>
      <c r="F8" s="549">
        <v>19922529</v>
      </c>
      <c r="G8" s="549">
        <v>2004683</v>
      </c>
      <c r="H8" s="549"/>
      <c r="I8" s="549"/>
      <c r="J8" s="549"/>
      <c r="K8" s="549"/>
      <c r="L8" s="558"/>
      <c r="M8" s="551"/>
      <c r="N8" s="552"/>
    </row>
    <row r="9" spans="1:14" ht="13.5" customHeight="1">
      <c r="A9" s="128" t="s">
        <v>220</v>
      </c>
      <c r="B9" s="127">
        <v>160</v>
      </c>
      <c r="C9" s="549">
        <v>385842</v>
      </c>
      <c r="D9" s="549">
        <v>24320</v>
      </c>
      <c r="E9" s="549"/>
      <c r="F9" s="549">
        <v>67384</v>
      </c>
      <c r="G9" s="549"/>
      <c r="H9" s="549">
        <v>40130</v>
      </c>
      <c r="I9" s="549">
        <v>2422643</v>
      </c>
      <c r="J9" s="549"/>
      <c r="K9" s="549"/>
      <c r="L9" s="549"/>
      <c r="M9" s="551"/>
      <c r="N9" s="552"/>
    </row>
    <row r="10" spans="1:14" ht="13.5" customHeight="1">
      <c r="A10" s="128" t="s">
        <v>882</v>
      </c>
      <c r="B10" s="127">
        <v>170</v>
      </c>
      <c r="C10" s="549"/>
      <c r="D10" s="549"/>
      <c r="E10" s="549"/>
      <c r="F10" s="549"/>
      <c r="G10" s="549"/>
      <c r="H10" s="549"/>
      <c r="I10" s="549"/>
      <c r="J10" s="549"/>
      <c r="K10" s="549"/>
      <c r="L10" s="549"/>
      <c r="M10" s="552"/>
      <c r="N10" s="552"/>
    </row>
    <row r="11" spans="1:14" ht="13.5" customHeight="1">
      <c r="A11" s="128" t="s">
        <v>221</v>
      </c>
      <c r="B11" s="127">
        <v>180</v>
      </c>
      <c r="C11" s="549">
        <v>3656034</v>
      </c>
      <c r="D11" s="549"/>
      <c r="E11" s="549"/>
      <c r="F11" s="549"/>
      <c r="G11" s="549"/>
      <c r="H11" s="549"/>
      <c r="I11" s="549"/>
      <c r="J11" s="549"/>
      <c r="K11" s="549"/>
      <c r="L11" s="549"/>
      <c r="M11" s="552"/>
      <c r="N11" s="552"/>
    </row>
    <row r="12" spans="1:14" ht="13.5" customHeight="1">
      <c r="A12" s="128" t="s">
        <v>357</v>
      </c>
      <c r="B12" s="127">
        <v>190</v>
      </c>
      <c r="C12" s="549"/>
      <c r="D12" s="549"/>
      <c r="E12" s="549"/>
      <c r="F12" s="549"/>
      <c r="G12" s="549"/>
      <c r="H12" s="549"/>
      <c r="I12" s="549"/>
      <c r="J12" s="549"/>
      <c r="K12" s="549"/>
      <c r="L12" s="549"/>
      <c r="M12" s="552"/>
      <c r="N12" s="552"/>
    </row>
    <row r="13" spans="1:14" ht="13.5" customHeight="1" thickBot="1">
      <c r="A13" s="465" t="s">
        <v>566</v>
      </c>
      <c r="B13" s="450"/>
      <c r="C13" s="559">
        <f>SUM(C4:C12)</f>
        <v>501595941</v>
      </c>
      <c r="D13" s="559">
        <f t="shared" ref="D13:L13" si="0">SUM(D4:D12)</f>
        <v>36202798</v>
      </c>
      <c r="E13" s="559">
        <f t="shared" si="0"/>
        <v>41973425</v>
      </c>
      <c r="F13" s="559">
        <f t="shared" si="0"/>
        <v>48538181</v>
      </c>
      <c r="G13" s="559">
        <f t="shared" si="0"/>
        <v>21195734</v>
      </c>
      <c r="H13" s="559">
        <f t="shared" si="0"/>
        <v>49149390</v>
      </c>
      <c r="I13" s="559">
        <f t="shared" si="0"/>
        <v>110888201</v>
      </c>
      <c r="J13" s="559">
        <f t="shared" si="0"/>
        <v>3246025</v>
      </c>
      <c r="K13" s="559">
        <f t="shared" si="0"/>
        <v>16243549</v>
      </c>
      <c r="L13" s="559">
        <f t="shared" si="0"/>
        <v>0</v>
      </c>
      <c r="M13" s="551"/>
      <c r="N13" s="552"/>
    </row>
    <row r="14" spans="1:14" ht="18" customHeight="1" thickTop="1">
      <c r="A14" s="1897" t="s">
        <v>126</v>
      </c>
      <c r="B14" s="1898"/>
      <c r="C14" s="560"/>
      <c r="D14" s="561"/>
      <c r="E14" s="561"/>
      <c r="F14" s="561"/>
      <c r="G14" s="561"/>
      <c r="H14" s="561"/>
      <c r="I14" s="561"/>
      <c r="J14" s="561"/>
      <c r="K14" s="561"/>
      <c r="L14" s="561"/>
      <c r="M14" s="562"/>
      <c r="N14" s="563"/>
    </row>
    <row r="15" spans="1:14" ht="12.75" customHeight="1">
      <c r="A15" s="129" t="s">
        <v>1121</v>
      </c>
      <c r="B15" s="127">
        <v>210</v>
      </c>
      <c r="C15" s="555"/>
      <c r="D15" s="555"/>
      <c r="E15" s="555"/>
      <c r="F15" s="555"/>
      <c r="G15" s="555"/>
      <c r="H15" s="555"/>
      <c r="I15" s="555"/>
      <c r="J15" s="555"/>
      <c r="K15" s="555"/>
      <c r="L15" s="555"/>
      <c r="M15" s="549"/>
      <c r="N15" s="564"/>
    </row>
    <row r="16" spans="1:14" ht="12.75" customHeight="1">
      <c r="A16" s="129" t="s">
        <v>1122</v>
      </c>
      <c r="B16" s="127">
        <v>220</v>
      </c>
      <c r="C16" s="555"/>
      <c r="D16" s="555"/>
      <c r="E16" s="555"/>
      <c r="F16" s="555"/>
      <c r="G16" s="555"/>
      <c r="H16" s="555"/>
      <c r="I16" s="555"/>
      <c r="J16" s="555"/>
      <c r="K16" s="555"/>
      <c r="L16" s="555"/>
      <c r="M16" s="549">
        <f>+'Cap Outlay Deprec 36'!L5</f>
        <v>28394912</v>
      </c>
      <c r="N16" s="564"/>
    </row>
    <row r="17" spans="1:14" ht="12.75" customHeight="1">
      <c r="A17" s="129" t="s">
        <v>1123</v>
      </c>
      <c r="B17" s="127">
        <v>230</v>
      </c>
      <c r="C17" s="555"/>
      <c r="D17" s="555"/>
      <c r="E17" s="555"/>
      <c r="F17" s="555"/>
      <c r="G17" s="555"/>
      <c r="H17" s="555"/>
      <c r="I17" s="555"/>
      <c r="J17" s="555"/>
      <c r="K17" s="555"/>
      <c r="L17" s="555"/>
      <c r="M17" s="549">
        <f>+'Cap Outlay Deprec 36'!L8</f>
        <v>393387074</v>
      </c>
      <c r="N17" s="564"/>
    </row>
    <row r="18" spans="1:14" ht="12.75" customHeight="1">
      <c r="A18" s="129" t="s">
        <v>1124</v>
      </c>
      <c r="B18" s="127">
        <v>240</v>
      </c>
      <c r="C18" s="555"/>
      <c r="D18" s="555"/>
      <c r="E18" s="555"/>
      <c r="F18" s="555"/>
      <c r="G18" s="555"/>
      <c r="H18" s="555"/>
      <c r="I18" s="555"/>
      <c r="J18" s="555"/>
      <c r="K18" s="555"/>
      <c r="L18" s="555"/>
      <c r="M18" s="549"/>
      <c r="N18" s="564"/>
    </row>
    <row r="19" spans="1:14" ht="12.75" customHeight="1">
      <c r="A19" s="129" t="s">
        <v>1125</v>
      </c>
      <c r="B19" s="127">
        <v>250</v>
      </c>
      <c r="C19" s="555"/>
      <c r="D19" s="555"/>
      <c r="E19" s="555"/>
      <c r="F19" s="555"/>
      <c r="G19" s="555"/>
      <c r="H19" s="555"/>
      <c r="I19" s="555"/>
      <c r="J19" s="555"/>
      <c r="K19" s="555"/>
      <c r="L19" s="555"/>
      <c r="M19" s="549">
        <f>+'Cap Outlay Deprec 36'!L12+'Cap Outlay Deprec 36'!L13</f>
        <v>6270808</v>
      </c>
      <c r="N19" s="564"/>
    </row>
    <row r="20" spans="1:14" ht="12.75" customHeight="1">
      <c r="A20" s="129" t="s">
        <v>1126</v>
      </c>
      <c r="B20" s="127">
        <v>260</v>
      </c>
      <c r="C20" s="555"/>
      <c r="D20" s="555"/>
      <c r="E20" s="555"/>
      <c r="F20" s="555"/>
      <c r="G20" s="555"/>
      <c r="H20" s="555"/>
      <c r="I20" s="555"/>
      <c r="J20" s="555"/>
      <c r="K20" s="555"/>
      <c r="L20" s="555"/>
      <c r="M20" s="549">
        <f>+'Cap Outlay Deprec 36'!L15</f>
        <v>20505016</v>
      </c>
      <c r="N20" s="564"/>
    </row>
    <row r="21" spans="1:14" ht="12.75" customHeight="1">
      <c r="A21" s="129" t="s">
        <v>1127</v>
      </c>
      <c r="B21" s="127">
        <v>340</v>
      </c>
      <c r="C21" s="555"/>
      <c r="D21" s="555"/>
      <c r="E21" s="555"/>
      <c r="F21" s="555"/>
      <c r="G21" s="555"/>
      <c r="H21" s="555"/>
      <c r="I21" s="555"/>
      <c r="J21" s="555"/>
      <c r="K21" s="555"/>
      <c r="L21" s="555"/>
      <c r="M21" s="565"/>
      <c r="N21" s="549">
        <f>E59</f>
        <v>24739371</v>
      </c>
    </row>
    <row r="22" spans="1:14" ht="12.75" customHeight="1">
      <c r="A22" s="129" t="s">
        <v>1128</v>
      </c>
      <c r="B22" s="127">
        <v>350</v>
      </c>
      <c r="C22" s="555"/>
      <c r="D22" s="555"/>
      <c r="E22" s="555"/>
      <c r="F22" s="555"/>
      <c r="G22" s="555"/>
      <c r="H22" s="555"/>
      <c r="I22" s="555"/>
      <c r="J22" s="555"/>
      <c r="K22" s="555"/>
      <c r="L22" s="555"/>
      <c r="M22" s="565"/>
      <c r="N22" s="576">
        <f>'Short-Term Long-Term Debt 26'!J64</f>
        <v>145875629</v>
      </c>
    </row>
    <row r="23" spans="1:14" ht="13.5" customHeight="1" thickBot="1">
      <c r="A23" s="465" t="s">
        <v>565</v>
      </c>
      <c r="B23" s="446"/>
      <c r="C23" s="551"/>
      <c r="D23" s="551"/>
      <c r="E23" s="551"/>
      <c r="F23" s="551"/>
      <c r="G23" s="551"/>
      <c r="H23" s="551"/>
      <c r="I23" s="551"/>
      <c r="J23" s="551"/>
      <c r="K23" s="551"/>
      <c r="L23" s="551"/>
      <c r="M23" s="566">
        <f>SUM(M15:M22)</f>
        <v>448557810</v>
      </c>
      <c r="N23" s="566">
        <f>SUM(N21:N22)</f>
        <v>170615000</v>
      </c>
    </row>
    <row r="24" spans="1:14" ht="18" customHeight="1" thickTop="1">
      <c r="A24" s="1891" t="s">
        <v>524</v>
      </c>
      <c r="B24" s="1892"/>
      <c r="C24" s="567"/>
      <c r="D24" s="562"/>
      <c r="E24" s="562"/>
      <c r="F24" s="562"/>
      <c r="G24" s="562"/>
      <c r="H24" s="562"/>
      <c r="I24" s="562"/>
      <c r="J24" s="562"/>
      <c r="K24" s="562"/>
      <c r="L24" s="562"/>
      <c r="M24" s="561"/>
      <c r="N24" s="568"/>
    </row>
    <row r="25" spans="1:14">
      <c r="A25" s="128" t="s">
        <v>567</v>
      </c>
      <c r="B25" s="127">
        <v>410</v>
      </c>
      <c r="C25" s="549"/>
      <c r="D25" s="549"/>
      <c r="E25" s="549"/>
      <c r="F25" s="549"/>
      <c r="G25" s="549"/>
      <c r="H25" s="549"/>
      <c r="I25" s="551"/>
      <c r="J25" s="549">
        <v>256146</v>
      </c>
      <c r="K25" s="549"/>
      <c r="L25" s="551"/>
      <c r="M25" s="551"/>
      <c r="N25" s="551"/>
    </row>
    <row r="26" spans="1:14">
      <c r="A26" s="128" t="s">
        <v>568</v>
      </c>
      <c r="B26" s="127">
        <v>420</v>
      </c>
      <c r="C26" s="549"/>
      <c r="D26" s="549"/>
      <c r="E26" s="549"/>
      <c r="F26" s="549"/>
      <c r="G26" s="549"/>
      <c r="H26" s="549"/>
      <c r="I26" s="549"/>
      <c r="J26" s="549"/>
      <c r="K26" s="549"/>
      <c r="L26" s="551"/>
      <c r="M26" s="551"/>
      <c r="N26" s="551"/>
    </row>
    <row r="27" spans="1:14" ht="13.5" customHeight="1">
      <c r="A27" s="128" t="s">
        <v>569</v>
      </c>
      <c r="B27" s="127">
        <v>430</v>
      </c>
      <c r="C27" s="549">
        <f>16925298-2345066</f>
        <v>14580232</v>
      </c>
      <c r="D27" s="549">
        <v>15223844</v>
      </c>
      <c r="E27" s="549"/>
      <c r="F27" s="549">
        <v>451869</v>
      </c>
      <c r="G27" s="549"/>
      <c r="H27" s="549">
        <v>90754</v>
      </c>
      <c r="I27" s="549"/>
      <c r="J27" s="549">
        <v>10181</v>
      </c>
      <c r="K27" s="549">
        <v>263554</v>
      </c>
      <c r="L27" s="551"/>
      <c r="M27" s="551"/>
      <c r="N27" s="551"/>
    </row>
    <row r="28" spans="1:14" ht="13.5" customHeight="1">
      <c r="A28" s="128" t="s">
        <v>570</v>
      </c>
      <c r="B28" s="127">
        <v>440</v>
      </c>
      <c r="C28" s="549"/>
      <c r="D28" s="549"/>
      <c r="E28" s="549"/>
      <c r="F28" s="549"/>
      <c r="G28" s="549"/>
      <c r="H28" s="549"/>
      <c r="I28" s="549"/>
      <c r="J28" s="549"/>
      <c r="K28" s="549"/>
      <c r="L28" s="551"/>
      <c r="M28" s="551"/>
      <c r="N28" s="551"/>
    </row>
    <row r="29" spans="1:14" ht="13.5" customHeight="1">
      <c r="A29" s="128" t="s">
        <v>571</v>
      </c>
      <c r="B29" s="127">
        <v>460</v>
      </c>
      <c r="C29" s="549"/>
      <c r="D29" s="549"/>
      <c r="E29" s="549"/>
      <c r="F29" s="549"/>
      <c r="G29" s="549"/>
      <c r="H29" s="549"/>
      <c r="I29" s="549"/>
      <c r="J29" s="549"/>
      <c r="K29" s="549"/>
      <c r="L29" s="551"/>
      <c r="M29" s="551"/>
      <c r="N29" s="551"/>
    </row>
    <row r="30" spans="1:14" ht="13.5" customHeight="1">
      <c r="A30" s="128" t="s">
        <v>572</v>
      </c>
      <c r="B30" s="127">
        <v>470</v>
      </c>
      <c r="C30" s="549">
        <v>34515527</v>
      </c>
      <c r="D30" s="549">
        <v>522774</v>
      </c>
      <c r="E30" s="549"/>
      <c r="F30" s="549">
        <v>379724</v>
      </c>
      <c r="G30" s="549">
        <v>618634</v>
      </c>
      <c r="H30" s="549"/>
      <c r="I30" s="549"/>
      <c r="J30" s="549">
        <v>5344</v>
      </c>
      <c r="K30" s="549"/>
      <c r="L30" s="551"/>
      <c r="M30" s="551"/>
      <c r="N30" s="551"/>
    </row>
    <row r="31" spans="1:14" ht="13.5" customHeight="1">
      <c r="A31" s="128" t="s">
        <v>573</v>
      </c>
      <c r="B31" s="127">
        <v>480</v>
      </c>
      <c r="C31" s="549">
        <v>65338</v>
      </c>
      <c r="D31" s="549"/>
      <c r="E31" s="549"/>
      <c r="F31" s="549"/>
      <c r="G31" s="549">
        <v>620736</v>
      </c>
      <c r="H31" s="549"/>
      <c r="I31" s="549"/>
      <c r="J31" s="549"/>
      <c r="K31" s="549"/>
      <c r="L31" s="551"/>
      <c r="M31" s="551"/>
      <c r="N31" s="551"/>
    </row>
    <row r="32" spans="1:14" ht="13.5" customHeight="1">
      <c r="A32" s="130" t="s">
        <v>574</v>
      </c>
      <c r="B32" s="131">
        <v>490</v>
      </c>
      <c r="C32" s="549">
        <v>132035359</v>
      </c>
      <c r="D32" s="549">
        <v>20556116</v>
      </c>
      <c r="E32" s="549">
        <v>17234054</v>
      </c>
      <c r="F32" s="549">
        <v>20966760</v>
      </c>
      <c r="G32" s="549">
        <v>2965603</v>
      </c>
      <c r="H32" s="549"/>
      <c r="I32" s="549"/>
      <c r="J32" s="549">
        <v>3311549</v>
      </c>
      <c r="K32" s="549">
        <v>2605223</v>
      </c>
      <c r="L32" s="551"/>
      <c r="M32" s="551"/>
      <c r="N32" s="551"/>
    </row>
    <row r="33" spans="1:14" ht="13.5" customHeight="1">
      <c r="A33" s="132" t="s">
        <v>244</v>
      </c>
      <c r="B33" s="131">
        <v>493</v>
      </c>
      <c r="C33" s="549"/>
      <c r="D33" s="549"/>
      <c r="E33" s="549"/>
      <c r="F33" s="549"/>
      <c r="G33" s="549"/>
      <c r="H33" s="549"/>
      <c r="I33" s="549"/>
      <c r="J33" s="549"/>
      <c r="K33" s="549"/>
      <c r="L33" s="549"/>
      <c r="M33" s="551"/>
      <c r="N33" s="552"/>
    </row>
    <row r="34" spans="1:14" ht="13.5" customHeight="1" thickBot="1">
      <c r="A34" s="466" t="s">
        <v>576</v>
      </c>
      <c r="B34" s="467"/>
      <c r="C34" s="570">
        <f>SUM(C25:C33)</f>
        <v>181196456</v>
      </c>
      <c r="D34" s="570">
        <f t="shared" ref="D34:K34" si="1">SUM(D25:D33)</f>
        <v>36302734</v>
      </c>
      <c r="E34" s="570">
        <f t="shared" si="1"/>
        <v>17234054</v>
      </c>
      <c r="F34" s="570">
        <f t="shared" si="1"/>
        <v>21798353</v>
      </c>
      <c r="G34" s="570">
        <f t="shared" si="1"/>
        <v>4204973</v>
      </c>
      <c r="H34" s="570">
        <f t="shared" si="1"/>
        <v>90754</v>
      </c>
      <c r="I34" s="570">
        <f t="shared" si="1"/>
        <v>0</v>
      </c>
      <c r="J34" s="570">
        <f t="shared" si="1"/>
        <v>3583220</v>
      </c>
      <c r="K34" s="570">
        <f t="shared" si="1"/>
        <v>2868777</v>
      </c>
      <c r="L34" s="571">
        <f>SUM(L33)</f>
        <v>0</v>
      </c>
      <c r="M34" s="551"/>
      <c r="N34" s="558"/>
    </row>
    <row r="35" spans="1:14" ht="18" customHeight="1" thickTop="1">
      <c r="A35" s="1893" t="s">
        <v>461</v>
      </c>
      <c r="B35" s="1894"/>
      <c r="C35" s="572"/>
      <c r="D35" s="573"/>
      <c r="E35" s="573"/>
      <c r="F35" s="573"/>
      <c r="G35" s="573"/>
      <c r="H35" s="573"/>
      <c r="I35" s="573"/>
      <c r="J35" s="573"/>
      <c r="K35" s="573"/>
      <c r="L35" s="573"/>
      <c r="M35" s="562"/>
      <c r="N35" s="568"/>
    </row>
    <row r="36" spans="1:14">
      <c r="A36" s="133" t="s">
        <v>1</v>
      </c>
      <c r="B36" s="127">
        <v>511</v>
      </c>
      <c r="C36" s="555"/>
      <c r="D36" s="555"/>
      <c r="E36" s="555"/>
      <c r="F36" s="555"/>
      <c r="G36" s="555"/>
      <c r="H36" s="555"/>
      <c r="I36" s="555"/>
      <c r="J36" s="555"/>
      <c r="K36" s="555"/>
      <c r="L36" s="551"/>
      <c r="M36" s="551"/>
      <c r="N36" s="575">
        <f>'Short-Term Long-Term Debt 26'!I64</f>
        <v>170615000</v>
      </c>
    </row>
    <row r="37" spans="1:14" ht="13.5" thickBot="1">
      <c r="A37" s="465" t="s">
        <v>575</v>
      </c>
      <c r="B37" s="446"/>
      <c r="C37" s="555"/>
      <c r="D37" s="555"/>
      <c r="E37" s="555"/>
      <c r="F37" s="555"/>
      <c r="G37" s="555"/>
      <c r="H37" s="555"/>
      <c r="I37" s="555"/>
      <c r="J37" s="555"/>
      <c r="K37" s="555"/>
      <c r="L37" s="558"/>
      <c r="M37" s="551"/>
      <c r="N37" s="566">
        <f>SUM(N36:N36)</f>
        <v>170615000</v>
      </c>
    </row>
    <row r="38" spans="1:14" s="35" customFormat="1" ht="13.5" customHeight="1" thickTop="1">
      <c r="A38" s="134" t="s">
        <v>358</v>
      </c>
      <c r="B38" s="127">
        <v>714</v>
      </c>
      <c r="C38" s="549">
        <f>3656034+3263642-C49</f>
        <v>3656034</v>
      </c>
      <c r="D38" s="549"/>
      <c r="E38" s="549">
        <v>24739371</v>
      </c>
      <c r="F38" s="549">
        <v>26739828</v>
      </c>
      <c r="G38" s="549">
        <v>16990761</v>
      </c>
      <c r="H38" s="549">
        <v>49058636</v>
      </c>
      <c r="I38" s="549"/>
      <c r="J38" s="549"/>
      <c r="K38" s="549">
        <v>13374772</v>
      </c>
      <c r="L38" s="549"/>
      <c r="M38" s="574"/>
      <c r="N38" s="574"/>
    </row>
    <row r="39" spans="1:14" s="35" customFormat="1" ht="13.5" customHeight="1">
      <c r="A39" s="134" t="s">
        <v>281</v>
      </c>
      <c r="B39" s="127">
        <v>730</v>
      </c>
      <c r="C39" s="549">
        <f>314398385+2345066</f>
        <v>316743451</v>
      </c>
      <c r="D39" s="549">
        <v>-99936</v>
      </c>
      <c r="E39" s="549"/>
      <c r="F39" s="549"/>
      <c r="G39" s="549"/>
      <c r="H39" s="549"/>
      <c r="I39" s="549">
        <v>110888201</v>
      </c>
      <c r="J39" s="549">
        <v>-337195</v>
      </c>
      <c r="K39" s="549"/>
      <c r="L39" s="549"/>
      <c r="M39" s="574"/>
      <c r="N39" s="574"/>
    </row>
    <row r="40" spans="1:14" s="35" customFormat="1" ht="13.5" customHeight="1">
      <c r="A40" s="135" t="s">
        <v>127</v>
      </c>
      <c r="B40" s="136"/>
      <c r="C40" s="554"/>
      <c r="D40" s="554"/>
      <c r="E40" s="554"/>
      <c r="F40" s="554"/>
      <c r="G40" s="554"/>
      <c r="H40" s="554"/>
      <c r="I40" s="554"/>
      <c r="J40" s="554"/>
      <c r="K40" s="554"/>
      <c r="L40" s="554"/>
      <c r="M40" s="549">
        <f>+M23</f>
        <v>448557810</v>
      </c>
      <c r="N40" s="574"/>
    </row>
    <row r="41" spans="1:14" ht="13.5" customHeight="1" thickBot="1">
      <c r="A41" s="465" t="s">
        <v>577</v>
      </c>
      <c r="B41" s="448"/>
      <c r="C41" s="566">
        <f>(SUM(C34,C37,C38,C39))</f>
        <v>501595941</v>
      </c>
      <c r="D41" s="566">
        <f t="shared" ref="D41:L41" si="2">SUM(D34,D37,D38:D39)</f>
        <v>36202798</v>
      </c>
      <c r="E41" s="566">
        <f t="shared" si="2"/>
        <v>41973425</v>
      </c>
      <c r="F41" s="566">
        <f t="shared" si="2"/>
        <v>48538181</v>
      </c>
      <c r="G41" s="566">
        <f t="shared" si="2"/>
        <v>21195734</v>
      </c>
      <c r="H41" s="566">
        <f t="shared" si="2"/>
        <v>49149390</v>
      </c>
      <c r="I41" s="566">
        <f t="shared" si="2"/>
        <v>110888201</v>
      </c>
      <c r="J41" s="566">
        <f t="shared" si="2"/>
        <v>3246025</v>
      </c>
      <c r="K41" s="566">
        <f t="shared" si="2"/>
        <v>16243549</v>
      </c>
      <c r="L41" s="566">
        <f t="shared" si="2"/>
        <v>0</v>
      </c>
      <c r="M41" s="566">
        <f>SUM(M40)</f>
        <v>448557810</v>
      </c>
      <c r="N41" s="566">
        <f>SUM(N37)</f>
        <v>170615000</v>
      </c>
    </row>
    <row r="42" spans="1:14" ht="9.75" customHeight="1" thickTop="1">
      <c r="A42" s="796"/>
      <c r="B42" s="797"/>
      <c r="C42" s="798"/>
      <c r="D42" s="799"/>
      <c r="E42" s="799"/>
      <c r="F42" s="799"/>
      <c r="G42" s="799"/>
      <c r="H42" s="799"/>
      <c r="I42" s="799"/>
      <c r="J42" s="799"/>
      <c r="K42" s="799"/>
      <c r="L42" s="799"/>
      <c r="M42" s="799"/>
      <c r="N42" s="800"/>
    </row>
    <row r="43" spans="1:14" ht="13.5" customHeight="1">
      <c r="A43" s="833" t="s">
        <v>1575</v>
      </c>
      <c r="B43" s="827"/>
      <c r="C43" s="778"/>
      <c r="D43" s="778"/>
      <c r="E43" s="778"/>
      <c r="F43" s="778"/>
      <c r="G43" s="778"/>
      <c r="H43" s="778"/>
      <c r="I43" s="778"/>
      <c r="J43" s="778"/>
      <c r="K43" s="778"/>
      <c r="L43" s="778"/>
      <c r="M43" s="778"/>
      <c r="N43" s="778"/>
    </row>
    <row r="44" spans="1:14" ht="13.5" customHeight="1">
      <c r="A44" s="1889" t="s">
        <v>1577</v>
      </c>
      <c r="B44" s="1890"/>
      <c r="C44" s="401"/>
      <c r="D44" s="402"/>
      <c r="E44" s="402"/>
      <c r="F44" s="402"/>
      <c r="G44" s="402"/>
      <c r="H44" s="402"/>
      <c r="I44" s="402"/>
      <c r="J44" s="402"/>
      <c r="K44" s="402"/>
      <c r="L44" s="402"/>
      <c r="M44" s="403"/>
      <c r="N44" s="404"/>
    </row>
    <row r="45" spans="1:14">
      <c r="A45" s="125" t="s">
        <v>1571</v>
      </c>
      <c r="B45" s="126">
        <v>126</v>
      </c>
      <c r="C45" s="549">
        <v>3263642</v>
      </c>
      <c r="D45" s="551"/>
      <c r="E45" s="551"/>
      <c r="F45" s="551"/>
      <c r="G45" s="551"/>
      <c r="H45" s="551"/>
      <c r="I45" s="551"/>
      <c r="J45" s="551"/>
      <c r="K45" s="551"/>
      <c r="L45" s="551"/>
      <c r="M45" s="551"/>
      <c r="N45" s="551"/>
    </row>
    <row r="46" spans="1:14" ht="13.5" thickBot="1">
      <c r="A46" s="465" t="s">
        <v>1570</v>
      </c>
      <c r="B46" s="450"/>
      <c r="C46" s="559">
        <f>C45</f>
        <v>3263642</v>
      </c>
      <c r="D46" s="551"/>
      <c r="E46" s="551"/>
      <c r="F46" s="551"/>
      <c r="G46" s="551"/>
      <c r="H46" s="551"/>
      <c r="I46" s="551"/>
      <c r="J46" s="551"/>
      <c r="K46" s="551"/>
      <c r="L46" s="551"/>
      <c r="M46" s="551"/>
      <c r="N46" s="551"/>
    </row>
    <row r="47" spans="1:14" ht="13.5" thickTop="1">
      <c r="A47" s="1891" t="s">
        <v>1572</v>
      </c>
      <c r="B47" s="1892"/>
      <c r="C47" s="567"/>
      <c r="D47" s="562"/>
      <c r="E47" s="562"/>
      <c r="F47" s="562"/>
      <c r="G47" s="562"/>
      <c r="H47" s="562"/>
      <c r="I47" s="562"/>
      <c r="J47" s="562"/>
      <c r="K47" s="562"/>
      <c r="L47" s="562"/>
      <c r="M47" s="818"/>
      <c r="N47" s="819"/>
    </row>
    <row r="48" spans="1:14">
      <c r="A48" s="390" t="s">
        <v>1573</v>
      </c>
      <c r="B48" s="829"/>
      <c r="C48" s="557">
        <v>0</v>
      </c>
      <c r="D48" s="821"/>
      <c r="E48" s="821"/>
      <c r="F48" s="821"/>
      <c r="G48" s="821"/>
      <c r="H48" s="821"/>
      <c r="I48" s="821"/>
      <c r="J48" s="821"/>
      <c r="K48" s="821"/>
      <c r="L48" s="822"/>
      <c r="M48" s="551"/>
      <c r="N48" s="823"/>
    </row>
    <row r="49" spans="1:14">
      <c r="A49" s="134" t="s">
        <v>1608</v>
      </c>
      <c r="B49" s="127">
        <v>715</v>
      </c>
      <c r="C49" s="549">
        <v>3263642</v>
      </c>
      <c r="D49" s="824"/>
      <c r="E49" s="824"/>
      <c r="F49" s="824"/>
      <c r="G49" s="824"/>
      <c r="H49" s="824"/>
      <c r="I49" s="824"/>
      <c r="J49" s="824"/>
      <c r="K49" s="824"/>
      <c r="L49" s="824"/>
      <c r="M49" s="574"/>
      <c r="N49" s="574"/>
    </row>
    <row r="50" spans="1:14" ht="13.5" thickBot="1">
      <c r="A50" s="825" t="s">
        <v>1574</v>
      </c>
      <c r="B50" s="448"/>
      <c r="C50" s="566">
        <f>C48+C49</f>
        <v>3263642</v>
      </c>
      <c r="D50" s="826"/>
      <c r="E50" s="826"/>
      <c r="F50" s="826"/>
      <c r="G50" s="826"/>
      <c r="H50" s="826"/>
      <c r="I50" s="826"/>
      <c r="J50" s="826"/>
      <c r="K50" s="826"/>
      <c r="L50" s="826"/>
      <c r="M50" s="826"/>
      <c r="N50" s="826"/>
    </row>
    <row r="51" spans="1:14" ht="9" customHeight="1" thickTop="1">
      <c r="A51" s="796"/>
      <c r="B51" s="797"/>
      <c r="C51" s="798"/>
      <c r="D51" s="799"/>
      <c r="E51" s="799"/>
      <c r="F51" s="799"/>
      <c r="G51" s="799"/>
      <c r="H51" s="799"/>
      <c r="I51" s="799"/>
      <c r="J51" s="799"/>
      <c r="K51" s="799"/>
      <c r="L51" s="799"/>
      <c r="M51" s="799"/>
      <c r="N51" s="800"/>
    </row>
    <row r="52" spans="1:14" ht="19.5" customHeight="1">
      <c r="A52" s="1899" t="s">
        <v>1733</v>
      </c>
      <c r="B52" s="1900"/>
      <c r="C52" s="778"/>
      <c r="D52" s="778"/>
      <c r="E52" s="778"/>
      <c r="F52" s="778"/>
      <c r="G52" s="778"/>
      <c r="H52" s="778"/>
      <c r="I52" s="778"/>
      <c r="J52" s="778"/>
      <c r="K52" s="778"/>
      <c r="L52" s="778"/>
      <c r="M52" s="778"/>
      <c r="N52" s="778"/>
    </row>
    <row r="53" spans="1:14" ht="13.5" thickBot="1">
      <c r="A53" s="465" t="s">
        <v>1734</v>
      </c>
      <c r="B53" s="450"/>
      <c r="C53" s="559">
        <f>C13+C46</f>
        <v>504859583</v>
      </c>
      <c r="D53" s="559">
        <f>D13</f>
        <v>36202798</v>
      </c>
      <c r="E53" s="559">
        <f t="shared" ref="E53:L53" si="3">E13</f>
        <v>41973425</v>
      </c>
      <c r="F53" s="559">
        <f t="shared" si="3"/>
        <v>48538181</v>
      </c>
      <c r="G53" s="559">
        <f t="shared" si="3"/>
        <v>21195734</v>
      </c>
      <c r="H53" s="559">
        <f t="shared" si="3"/>
        <v>49149390</v>
      </c>
      <c r="I53" s="559">
        <f t="shared" si="3"/>
        <v>110888201</v>
      </c>
      <c r="J53" s="559">
        <f t="shared" si="3"/>
        <v>3246025</v>
      </c>
      <c r="K53" s="559">
        <f t="shared" si="3"/>
        <v>16243549</v>
      </c>
      <c r="L53" s="559">
        <f t="shared" si="3"/>
        <v>0</v>
      </c>
      <c r="M53" s="551"/>
      <c r="N53" s="552"/>
    </row>
    <row r="54" spans="1:14" ht="14.25" thickTop="1" thickBot="1">
      <c r="A54" s="465" t="s">
        <v>1735</v>
      </c>
      <c r="B54" s="446"/>
      <c r="C54" s="551"/>
      <c r="D54" s="551"/>
      <c r="E54" s="551"/>
      <c r="F54" s="551"/>
      <c r="G54" s="551"/>
      <c r="H54" s="551"/>
      <c r="I54" s="551"/>
      <c r="J54" s="551"/>
      <c r="K54" s="551"/>
      <c r="L54" s="551"/>
      <c r="M54" s="566">
        <f>M23</f>
        <v>448557810</v>
      </c>
      <c r="N54" s="566">
        <f>N23</f>
        <v>170615000</v>
      </c>
    </row>
    <row r="55" spans="1:14" ht="18" customHeight="1" thickTop="1">
      <c r="A55" s="1891" t="s">
        <v>1736</v>
      </c>
      <c r="B55" s="1892"/>
      <c r="C55" s="567"/>
      <c r="D55" s="562"/>
      <c r="E55" s="562"/>
      <c r="F55" s="562"/>
      <c r="G55" s="562"/>
      <c r="H55" s="562"/>
      <c r="I55" s="562"/>
      <c r="J55" s="562"/>
      <c r="K55" s="562"/>
      <c r="L55" s="562"/>
      <c r="M55" s="561"/>
      <c r="N55" s="568"/>
    </row>
    <row r="56" spans="1:14" ht="13.5" thickBot="1">
      <c r="A56" s="820" t="s">
        <v>1737</v>
      </c>
      <c r="B56" s="467"/>
      <c r="C56" s="570">
        <f>C34+C48</f>
        <v>181196456</v>
      </c>
      <c r="D56" s="570">
        <f>D34</f>
        <v>36302734</v>
      </c>
      <c r="E56" s="570">
        <f t="shared" ref="E56:L56" si="4">E34</f>
        <v>17234054</v>
      </c>
      <c r="F56" s="570">
        <f t="shared" si="4"/>
        <v>21798353</v>
      </c>
      <c r="G56" s="570">
        <f t="shared" si="4"/>
        <v>4204973</v>
      </c>
      <c r="H56" s="570">
        <f t="shared" si="4"/>
        <v>90754</v>
      </c>
      <c r="I56" s="570">
        <f t="shared" si="4"/>
        <v>0</v>
      </c>
      <c r="J56" s="570">
        <f t="shared" si="4"/>
        <v>3583220</v>
      </c>
      <c r="K56" s="570">
        <f t="shared" si="4"/>
        <v>2868777</v>
      </c>
      <c r="L56" s="570">
        <f t="shared" si="4"/>
        <v>0</v>
      </c>
      <c r="M56" s="551"/>
      <c r="N56" s="558"/>
    </row>
    <row r="57" spans="1:14" ht="18" customHeight="1" thickTop="1">
      <c r="A57" s="1893" t="s">
        <v>1738</v>
      </c>
      <c r="B57" s="1894"/>
      <c r="C57" s="572"/>
      <c r="D57" s="573"/>
      <c r="E57" s="573"/>
      <c r="F57" s="573"/>
      <c r="G57" s="573"/>
      <c r="H57" s="573"/>
      <c r="I57" s="573"/>
      <c r="J57" s="573"/>
      <c r="K57" s="573"/>
      <c r="L57" s="573"/>
      <c r="M57" s="562"/>
      <c r="N57" s="568"/>
    </row>
    <row r="58" spans="1:14" ht="13.5" thickBot="1">
      <c r="A58" s="465" t="s">
        <v>1739</v>
      </c>
      <c r="B58" s="446"/>
      <c r="C58" s="555"/>
      <c r="D58" s="555"/>
      <c r="E58" s="555"/>
      <c r="F58" s="555"/>
      <c r="G58" s="555"/>
      <c r="H58" s="555"/>
      <c r="I58" s="555"/>
      <c r="J58" s="555"/>
      <c r="K58" s="555"/>
      <c r="L58" s="558"/>
      <c r="M58" s="551"/>
      <c r="N58" s="566">
        <f>N37</f>
        <v>170615000</v>
      </c>
    </row>
    <row r="59" spans="1:14" ht="13.5" thickTop="1">
      <c r="A59" s="134" t="s">
        <v>1740</v>
      </c>
      <c r="B59" s="127">
        <v>714</v>
      </c>
      <c r="C59" s="828">
        <f>C38+C49</f>
        <v>6919676</v>
      </c>
      <c r="D59" s="828">
        <f>D38</f>
        <v>0</v>
      </c>
      <c r="E59" s="828">
        <f t="shared" ref="E59:L60" si="5">E38</f>
        <v>24739371</v>
      </c>
      <c r="F59" s="828">
        <f t="shared" si="5"/>
        <v>26739828</v>
      </c>
      <c r="G59" s="828">
        <f t="shared" si="5"/>
        <v>16990761</v>
      </c>
      <c r="H59" s="828">
        <f t="shared" si="5"/>
        <v>49058636</v>
      </c>
      <c r="I59" s="828">
        <f t="shared" si="5"/>
        <v>0</v>
      </c>
      <c r="J59" s="828">
        <f t="shared" si="5"/>
        <v>0</v>
      </c>
      <c r="K59" s="828">
        <f t="shared" si="5"/>
        <v>13374772</v>
      </c>
      <c r="L59" s="828">
        <f t="shared" si="5"/>
        <v>0</v>
      </c>
      <c r="M59" s="574"/>
      <c r="N59" s="574"/>
    </row>
    <row r="60" spans="1:14">
      <c r="A60" s="134" t="s">
        <v>1741</v>
      </c>
      <c r="B60" s="127">
        <v>730</v>
      </c>
      <c r="C60" s="828">
        <f>C39</f>
        <v>316743451</v>
      </c>
      <c r="D60" s="828">
        <f>D39</f>
        <v>-99936</v>
      </c>
      <c r="E60" s="828">
        <f t="shared" si="5"/>
        <v>0</v>
      </c>
      <c r="F60" s="828">
        <f t="shared" si="5"/>
        <v>0</v>
      </c>
      <c r="G60" s="828">
        <f t="shared" si="5"/>
        <v>0</v>
      </c>
      <c r="H60" s="828">
        <f t="shared" si="5"/>
        <v>0</v>
      </c>
      <c r="I60" s="828">
        <f t="shared" si="5"/>
        <v>110888201</v>
      </c>
      <c r="J60" s="828">
        <f t="shared" si="5"/>
        <v>-337195</v>
      </c>
      <c r="K60" s="828">
        <f t="shared" si="5"/>
        <v>0</v>
      </c>
      <c r="L60" s="828">
        <f t="shared" si="5"/>
        <v>0</v>
      </c>
      <c r="M60" s="574"/>
      <c r="N60" s="574"/>
    </row>
    <row r="61" spans="1:14">
      <c r="A61" s="135" t="s">
        <v>1742</v>
      </c>
      <c r="B61" s="136"/>
      <c r="C61" s="554"/>
      <c r="D61" s="554"/>
      <c r="E61" s="554"/>
      <c r="F61" s="554"/>
      <c r="G61" s="554"/>
      <c r="H61" s="554"/>
      <c r="I61" s="554"/>
      <c r="J61" s="554"/>
      <c r="K61" s="554"/>
      <c r="L61" s="554"/>
      <c r="M61" s="828">
        <f>M40</f>
        <v>448557810</v>
      </c>
      <c r="N61" s="574"/>
    </row>
    <row r="62" spans="1:14" ht="13.5" thickBot="1">
      <c r="A62" s="465" t="s">
        <v>1743</v>
      </c>
      <c r="B62" s="448"/>
      <c r="C62" s="566">
        <f>C41+C50</f>
        <v>504859583</v>
      </c>
      <c r="D62" s="566">
        <f>D41</f>
        <v>36202798</v>
      </c>
      <c r="E62" s="566">
        <f t="shared" ref="E62:L62" si="6">E41</f>
        <v>41973425</v>
      </c>
      <c r="F62" s="566">
        <f t="shared" si="6"/>
        <v>48538181</v>
      </c>
      <c r="G62" s="566">
        <f t="shared" si="6"/>
        <v>21195734</v>
      </c>
      <c r="H62" s="566">
        <f t="shared" si="6"/>
        <v>49149390</v>
      </c>
      <c r="I62" s="566">
        <f t="shared" si="6"/>
        <v>110888201</v>
      </c>
      <c r="J62" s="566">
        <f t="shared" si="6"/>
        <v>3246025</v>
      </c>
      <c r="K62" s="566">
        <f t="shared" si="6"/>
        <v>16243549</v>
      </c>
      <c r="L62" s="566">
        <f t="shared" si="6"/>
        <v>0</v>
      </c>
      <c r="M62" s="566">
        <f>M41</f>
        <v>448557810</v>
      </c>
      <c r="N62" s="566">
        <f>N41</f>
        <v>170615000</v>
      </c>
    </row>
    <row r="63" spans="1:14" ht="13.5" thickTop="1"/>
  </sheetData>
  <sheetProtection algorithmName="SHA-512" hashValue="7pkXe9evrOiT3P0l+UzEosm/SMpyBJdZipyWGfK0uMoX9mOaubLxtF5OuE4dAbwL8kmWKJO/ZicWUwaVTfA5mQ==" saltValue="jD/YskoOXNITfSj2XNPgP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5" type="noConversion"/>
  <printOptions headings="1" gridLines="1" gridLinesSet="0"/>
  <pageMargins left="0.3" right="0.15" top="0.86" bottom="0" header="0.28000000000000003" footer="0.1"/>
  <pageSetup scale="61"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2023
&amp;R&amp;8Page &amp;P</oddHeader>
    <oddFooter>&amp;L&amp;8Print Date:  &amp;D
&amp;F</oddFooter>
  </headerFooter>
  <colBreaks count="1" manualBreakCount="1">
    <brk id="11" max="1048575" man="1"/>
  </colBreaks>
  <customProperties>
    <customPr name="OrphanNamesChecke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M118"/>
  <sheetViews>
    <sheetView topLeftCell="A76" workbookViewId="0">
      <selection activeCell="C117" sqref="C117:K117"/>
    </sheetView>
  </sheetViews>
  <sheetFormatPr defaultColWidth="9.140625" defaultRowHeight="12.75"/>
  <cols>
    <col min="1" max="1" width="55.85546875" style="41" customWidth="1"/>
    <col min="2" max="2" width="4.7109375" style="137" customWidth="1"/>
    <col min="3" max="11" width="13.7109375" style="36" customWidth="1"/>
    <col min="12" max="12" width="2" style="36" customWidth="1"/>
    <col min="13" max="16384" width="9.140625" style="36"/>
  </cols>
  <sheetData>
    <row r="1" spans="1:13" ht="12.75" customHeight="1">
      <c r="A1" s="1919" t="s">
        <v>1756</v>
      </c>
      <c r="B1" s="115"/>
      <c r="C1" s="139" t="s">
        <v>363</v>
      </c>
      <c r="D1" s="139" t="s">
        <v>364</v>
      </c>
      <c r="E1" s="139" t="s">
        <v>365</v>
      </c>
      <c r="F1" s="139" t="s">
        <v>366</v>
      </c>
      <c r="G1" s="139" t="s">
        <v>367</v>
      </c>
      <c r="H1" s="139" t="s">
        <v>368</v>
      </c>
      <c r="I1" s="139" t="s">
        <v>369</v>
      </c>
      <c r="J1" s="139" t="s">
        <v>370</v>
      </c>
      <c r="K1" s="139" t="s">
        <v>669</v>
      </c>
      <c r="L1" s="41"/>
    </row>
    <row r="2" spans="1:13" s="65" customFormat="1" ht="37.5" customHeight="1">
      <c r="A2" s="1920"/>
      <c r="B2" s="120" t="s">
        <v>316</v>
      </c>
      <c r="C2" s="121" t="s">
        <v>1021</v>
      </c>
      <c r="D2" s="121" t="s">
        <v>768</v>
      </c>
      <c r="E2" s="121" t="s">
        <v>376</v>
      </c>
      <c r="F2" s="121" t="s">
        <v>134</v>
      </c>
      <c r="G2" s="121" t="s">
        <v>880</v>
      </c>
      <c r="H2" s="121" t="s">
        <v>375</v>
      </c>
      <c r="I2" s="121" t="s">
        <v>345</v>
      </c>
      <c r="J2" s="121" t="s">
        <v>374</v>
      </c>
      <c r="K2" s="121" t="s">
        <v>136</v>
      </c>
      <c r="L2" s="137"/>
    </row>
    <row r="3" spans="1:13" s="65" customFormat="1" ht="16.7" customHeight="1">
      <c r="A3" s="1907" t="s">
        <v>1040</v>
      </c>
      <c r="B3" s="1908"/>
      <c r="C3" s="405"/>
      <c r="D3" s="406"/>
      <c r="E3" s="406"/>
      <c r="F3" s="406"/>
      <c r="G3" s="406"/>
      <c r="H3" s="406"/>
      <c r="I3" s="406"/>
      <c r="J3" s="406"/>
      <c r="K3" s="407"/>
      <c r="L3" s="73"/>
    </row>
    <row r="4" spans="1:13" ht="15.75" customHeight="1">
      <c r="A4" s="523" t="s">
        <v>1190</v>
      </c>
      <c r="B4" s="410">
        <v>1000</v>
      </c>
      <c r="C4" s="575">
        <f>'Revenues 10-15'!C111</f>
        <v>239594607</v>
      </c>
      <c r="D4" s="575">
        <f>'Revenues 10-15'!D111</f>
        <v>42135298</v>
      </c>
      <c r="E4" s="575">
        <f>'Revenues 10-15'!E111</f>
        <v>33361365</v>
      </c>
      <c r="F4" s="575">
        <f>'Revenues 10-15'!F111</f>
        <v>9889214</v>
      </c>
      <c r="G4" s="575">
        <f>'Revenues 10-15'!G111</f>
        <v>21311944</v>
      </c>
      <c r="H4" s="575">
        <f>'Revenues 10-15'!H111</f>
        <v>987964</v>
      </c>
      <c r="I4" s="575">
        <f>'Revenues 10-15'!I111</f>
        <v>15080547</v>
      </c>
      <c r="J4" s="575">
        <f>'Revenues 10-15'!J111</f>
        <v>5973995</v>
      </c>
      <c r="K4" s="575">
        <f>'Revenues 10-15'!K111</f>
        <v>5072288</v>
      </c>
      <c r="L4" s="33"/>
    </row>
    <row r="5" spans="1:13" ht="15.75" customHeight="1">
      <c r="A5" s="408" t="s">
        <v>1191</v>
      </c>
      <c r="B5" s="409">
        <v>2000</v>
      </c>
      <c r="C5" s="576">
        <f>'Revenues 10-15'!C117</f>
        <v>0</v>
      </c>
      <c r="D5" s="576">
        <f>'Revenues 10-15'!D117</f>
        <v>0</v>
      </c>
      <c r="E5" s="577"/>
      <c r="F5" s="576">
        <f>'Revenues 10-15'!F117</f>
        <v>0</v>
      </c>
      <c r="G5" s="576">
        <f>'Revenues 10-15'!G117</f>
        <v>0</v>
      </c>
      <c r="H5" s="578" t="s">
        <v>1034</v>
      </c>
      <c r="I5" s="579" t="s">
        <v>1034</v>
      </c>
      <c r="J5" s="580" t="s">
        <v>1034</v>
      </c>
      <c r="K5" s="581" t="s">
        <v>1034</v>
      </c>
      <c r="L5" s="33"/>
    </row>
    <row r="6" spans="1:13" ht="15.75" customHeight="1">
      <c r="A6" s="408" t="s">
        <v>1192</v>
      </c>
      <c r="B6" s="410">
        <v>3000</v>
      </c>
      <c r="C6" s="576">
        <f>'Revenues 10-15'!C172</f>
        <v>215824035</v>
      </c>
      <c r="D6" s="576">
        <f>'Revenues 10-15'!D172</f>
        <v>44777063</v>
      </c>
      <c r="E6" s="576">
        <f>'Revenues 10-15'!E172</f>
        <v>0</v>
      </c>
      <c r="F6" s="576">
        <f>'Revenues 10-15'!F172</f>
        <v>14723250</v>
      </c>
      <c r="G6" s="576">
        <f>'Revenues 10-15'!G172</f>
        <v>0</v>
      </c>
      <c r="H6" s="576">
        <f>'Revenues 10-15'!H172</f>
        <v>0</v>
      </c>
      <c r="I6" s="576">
        <f>'Revenues 10-15'!I172</f>
        <v>0</v>
      </c>
      <c r="J6" s="576">
        <f>'Revenues 10-15'!J172</f>
        <v>0</v>
      </c>
      <c r="K6" s="576">
        <f>'Revenues 10-15'!K172</f>
        <v>0</v>
      </c>
      <c r="L6" s="33"/>
      <c r="M6" s="140"/>
    </row>
    <row r="7" spans="1:13" ht="15.75" customHeight="1">
      <c r="A7" s="408" t="s">
        <v>1193</v>
      </c>
      <c r="B7" s="410">
        <v>4000</v>
      </c>
      <c r="C7" s="576">
        <f>'Revenues 10-15'!C271</f>
        <v>103430767</v>
      </c>
      <c r="D7" s="576">
        <f>'Revenues 10-15'!D271</f>
        <v>0</v>
      </c>
      <c r="E7" s="576">
        <f>'Revenues 10-15'!E271</f>
        <v>0</v>
      </c>
      <c r="F7" s="576">
        <f>'Revenues 10-15'!F271</f>
        <v>0</v>
      </c>
      <c r="G7" s="576">
        <f>'Revenues 10-15'!G271</f>
        <v>0</v>
      </c>
      <c r="H7" s="576">
        <f>'Revenues 10-15'!H271</f>
        <v>0</v>
      </c>
      <c r="I7" s="576">
        <f>'Revenues 10-15'!I271</f>
        <v>0</v>
      </c>
      <c r="J7" s="576">
        <f>'Revenues 10-15'!J271</f>
        <v>0</v>
      </c>
      <c r="K7" s="576">
        <f>'Revenues 10-15'!K271</f>
        <v>0</v>
      </c>
      <c r="L7" s="33"/>
      <c r="M7" s="140"/>
    </row>
    <row r="8" spans="1:13" ht="13.5" thickBot="1">
      <c r="A8" s="465" t="s">
        <v>1037</v>
      </c>
      <c r="B8" s="450"/>
      <c r="C8" s="566">
        <f t="shared" ref="C8:K8" si="0">SUM(C4:C7)</f>
        <v>558849409</v>
      </c>
      <c r="D8" s="566">
        <f t="shared" si="0"/>
        <v>86912361</v>
      </c>
      <c r="E8" s="566">
        <f t="shared" si="0"/>
        <v>33361365</v>
      </c>
      <c r="F8" s="566">
        <f t="shared" si="0"/>
        <v>24612464</v>
      </c>
      <c r="G8" s="566">
        <f t="shared" si="0"/>
        <v>21311944</v>
      </c>
      <c r="H8" s="566">
        <f t="shared" si="0"/>
        <v>987964</v>
      </c>
      <c r="I8" s="566">
        <f t="shared" si="0"/>
        <v>15080547</v>
      </c>
      <c r="J8" s="566">
        <f t="shared" si="0"/>
        <v>5973995</v>
      </c>
      <c r="K8" s="566">
        <f t="shared" si="0"/>
        <v>5072288</v>
      </c>
      <c r="L8" s="33"/>
    </row>
    <row r="9" spans="1:13" ht="15.75" thickTop="1">
      <c r="A9" s="141" t="s">
        <v>1267</v>
      </c>
      <c r="B9" s="142">
        <v>3998</v>
      </c>
      <c r="C9" s="556">
        <v>136006153</v>
      </c>
      <c r="D9" s="582"/>
      <c r="E9" s="556"/>
      <c r="F9" s="556"/>
      <c r="G9" s="583"/>
      <c r="H9" s="556"/>
      <c r="I9" s="578" t="s">
        <v>1034</v>
      </c>
      <c r="J9" s="556"/>
      <c r="K9" s="556"/>
      <c r="L9" s="33"/>
    </row>
    <row r="10" spans="1:13" s="143" customFormat="1" ht="13.5" thickBot="1">
      <c r="A10" s="465" t="s">
        <v>1038</v>
      </c>
      <c r="B10" s="450"/>
      <c r="C10" s="566">
        <f>SUM(C8:C9)</f>
        <v>694855562</v>
      </c>
      <c r="D10" s="566">
        <f t="shared" ref="D10:K10" si="1">SUM(D8:D9)</f>
        <v>86912361</v>
      </c>
      <c r="E10" s="566">
        <f t="shared" si="1"/>
        <v>33361365</v>
      </c>
      <c r="F10" s="566">
        <f t="shared" si="1"/>
        <v>24612464</v>
      </c>
      <c r="G10" s="566">
        <f t="shared" si="1"/>
        <v>21311944</v>
      </c>
      <c r="H10" s="566">
        <f t="shared" si="1"/>
        <v>987964</v>
      </c>
      <c r="I10" s="566">
        <f t="shared" si="1"/>
        <v>15080547</v>
      </c>
      <c r="J10" s="566">
        <f t="shared" si="1"/>
        <v>5973995</v>
      </c>
      <c r="K10" s="566">
        <f t="shared" si="1"/>
        <v>5072288</v>
      </c>
      <c r="L10" s="71"/>
    </row>
    <row r="11" spans="1:13" s="143" customFormat="1" ht="16.7" customHeight="1" thickTop="1">
      <c r="A11" s="1897" t="s">
        <v>1041</v>
      </c>
      <c r="B11" s="1898"/>
      <c r="C11" s="572"/>
      <c r="D11" s="573"/>
      <c r="E11" s="573"/>
      <c r="F11" s="573"/>
      <c r="G11" s="573"/>
      <c r="H11" s="573"/>
      <c r="I11" s="573"/>
      <c r="J11" s="573"/>
      <c r="K11" s="584"/>
      <c r="L11" s="71"/>
    </row>
    <row r="12" spans="1:13" ht="15.75" customHeight="1">
      <c r="A12" s="408" t="s">
        <v>392</v>
      </c>
      <c r="B12" s="410">
        <v>1000</v>
      </c>
      <c r="C12" s="575">
        <f>'Expenditures 16-24'!K34</f>
        <v>318802012</v>
      </c>
      <c r="D12" s="585" t="s">
        <v>1034</v>
      </c>
      <c r="E12" s="551" t="s">
        <v>1034</v>
      </c>
      <c r="F12" s="551" t="s">
        <v>1034</v>
      </c>
      <c r="G12" s="575">
        <f>'Expenditures 16-24'!K233</f>
        <v>6035766</v>
      </c>
      <c r="H12" s="586"/>
      <c r="I12" s="551" t="s">
        <v>1034</v>
      </c>
      <c r="J12" s="576">
        <f>'Expenditures 16-24'!K344</f>
        <v>0</v>
      </c>
      <c r="K12" s="586" t="s">
        <v>1034</v>
      </c>
      <c r="L12" s="33"/>
    </row>
    <row r="13" spans="1:13" ht="15.75" customHeight="1">
      <c r="A13" s="408" t="s">
        <v>393</v>
      </c>
      <c r="B13" s="410">
        <v>2000</v>
      </c>
      <c r="C13" s="576">
        <f>'Expenditures 16-24'!K76</f>
        <v>145207867</v>
      </c>
      <c r="D13" s="576">
        <f>'Expenditures 16-24'!K133</f>
        <v>62248728</v>
      </c>
      <c r="E13" s="552" t="s">
        <v>1034</v>
      </c>
      <c r="F13" s="576">
        <f>'Expenditures 16-24'!K188</f>
        <v>27432218</v>
      </c>
      <c r="G13" s="576">
        <f>'Expenditures 16-24'!K276</f>
        <v>10110284</v>
      </c>
      <c r="H13" s="576">
        <f>'Expenditures 16-24'!K300</f>
        <v>1672131</v>
      </c>
      <c r="I13" s="551" t="s">
        <v>1034</v>
      </c>
      <c r="J13" s="576">
        <f>'Expenditures 16-24'!K387</f>
        <v>5897488</v>
      </c>
      <c r="K13" s="587">
        <f>'Expenditures 16-24'!K439</f>
        <v>1374686</v>
      </c>
      <c r="L13" s="33"/>
    </row>
    <row r="14" spans="1:13" ht="15.75" customHeight="1">
      <c r="A14" s="408" t="s">
        <v>385</v>
      </c>
      <c r="B14" s="410">
        <v>3000</v>
      </c>
      <c r="C14" s="576">
        <f>'Expenditures 16-24'!K77</f>
        <v>1824635</v>
      </c>
      <c r="D14" s="576">
        <f>'Expenditures 16-24'!K134</f>
        <v>0</v>
      </c>
      <c r="E14" s="585" t="s">
        <v>1034</v>
      </c>
      <c r="F14" s="576">
        <f>'Expenditures 16-24'!K189</f>
        <v>0</v>
      </c>
      <c r="G14" s="576">
        <f>'Expenditures 16-24'!K277</f>
        <v>135891</v>
      </c>
      <c r="H14" s="581"/>
      <c r="I14" s="551" t="s">
        <v>1034</v>
      </c>
      <c r="J14" s="576">
        <f>'Expenditures 16-24'!K388</f>
        <v>0</v>
      </c>
      <c r="K14" s="581" t="s">
        <v>1034</v>
      </c>
      <c r="L14" s="33"/>
    </row>
    <row r="15" spans="1:13" ht="15.75" customHeight="1">
      <c r="A15" s="408" t="s">
        <v>1609</v>
      </c>
      <c r="B15" s="410">
        <v>4000</v>
      </c>
      <c r="C15" s="576">
        <f>'Expenditures 16-24'!K104</f>
        <v>12157957</v>
      </c>
      <c r="D15" s="576">
        <f>'Expenditures 16-24'!K143</f>
        <v>0</v>
      </c>
      <c r="E15" s="576">
        <f>'Expenditures 16-24'!K164</f>
        <v>0</v>
      </c>
      <c r="F15" s="576">
        <f>'Expenditures 16-24'!K200</f>
        <v>0</v>
      </c>
      <c r="G15" s="576">
        <f>'Expenditures 16-24'!K282</f>
        <v>0</v>
      </c>
      <c r="H15" s="576">
        <f>'Expenditures 16-24'!K307</f>
        <v>0</v>
      </c>
      <c r="I15" s="551" t="s">
        <v>1034</v>
      </c>
      <c r="J15" s="588">
        <f>'Expenditures 16-24'!K415</f>
        <v>0</v>
      </c>
      <c r="K15" s="576">
        <f>'Expenditures 16-24'!K444</f>
        <v>0</v>
      </c>
      <c r="L15" s="33"/>
    </row>
    <row r="16" spans="1:13" ht="15.75" customHeight="1">
      <c r="A16" s="408" t="s">
        <v>386</v>
      </c>
      <c r="B16" s="410">
        <v>5000</v>
      </c>
      <c r="C16" s="576">
        <f>'Expenditures 16-24'!K114</f>
        <v>1180915</v>
      </c>
      <c r="D16" s="576">
        <f>'Expenditures 16-24'!K153</f>
        <v>0</v>
      </c>
      <c r="E16" s="576">
        <f>'Expenditures 16-24'!K176</f>
        <v>42335979</v>
      </c>
      <c r="F16" s="576">
        <f>'Expenditures 16-24'!K212</f>
        <v>0</v>
      </c>
      <c r="G16" s="576">
        <f>'Expenditures 16-24'!K290</f>
        <v>0</v>
      </c>
      <c r="H16" s="589"/>
      <c r="I16" s="551" t="s">
        <v>1034</v>
      </c>
      <c r="J16" s="590">
        <f>'Expenditures 16-24'!K427</f>
        <v>0</v>
      </c>
      <c r="K16" s="576">
        <f>'Expenditures 16-24'!K452</f>
        <v>0</v>
      </c>
      <c r="L16" s="33"/>
    </row>
    <row r="17" spans="1:12" ht="13.5" thickBot="1">
      <c r="A17" s="449" t="s">
        <v>48</v>
      </c>
      <c r="B17" s="450"/>
      <c r="C17" s="566">
        <f t="shared" ref="C17:G17" si="2">SUM(C12:C16)</f>
        <v>479173386</v>
      </c>
      <c r="D17" s="566">
        <f t="shared" si="2"/>
        <v>62248728</v>
      </c>
      <c r="E17" s="566">
        <f t="shared" si="2"/>
        <v>42335979</v>
      </c>
      <c r="F17" s="566">
        <f t="shared" si="2"/>
        <v>27432218</v>
      </c>
      <c r="G17" s="566">
        <f t="shared" si="2"/>
        <v>16281941</v>
      </c>
      <c r="H17" s="566">
        <f>SUM(H12:H16)</f>
        <v>1672131</v>
      </c>
      <c r="I17" s="551"/>
      <c r="J17" s="566">
        <f>SUM(J12:J16)</f>
        <v>5897488</v>
      </c>
      <c r="K17" s="566">
        <f>SUM(K12:K16)</f>
        <v>1374686</v>
      </c>
      <c r="L17" s="33"/>
    </row>
    <row r="18" spans="1:12" ht="15" customHeight="1" thickTop="1">
      <c r="A18" s="468" t="s">
        <v>1268</v>
      </c>
      <c r="B18" s="469">
        <v>4180</v>
      </c>
      <c r="C18" s="575">
        <f t="shared" ref="C18:H18" si="3">C9</f>
        <v>136006153</v>
      </c>
      <c r="D18" s="575">
        <f t="shared" si="3"/>
        <v>0</v>
      </c>
      <c r="E18" s="575">
        <f t="shared" si="3"/>
        <v>0</v>
      </c>
      <c r="F18" s="575">
        <f t="shared" si="3"/>
        <v>0</v>
      </c>
      <c r="G18" s="575">
        <f t="shared" si="3"/>
        <v>0</v>
      </c>
      <c r="H18" s="575">
        <f t="shared" si="3"/>
        <v>0</v>
      </c>
      <c r="I18" s="551"/>
      <c r="J18" s="575">
        <f>J9</f>
        <v>0</v>
      </c>
      <c r="K18" s="575">
        <f>K9</f>
        <v>0</v>
      </c>
      <c r="L18" s="33"/>
    </row>
    <row r="19" spans="1:12" ht="13.5" thickBot="1">
      <c r="A19" s="449" t="s">
        <v>437</v>
      </c>
      <c r="B19" s="450"/>
      <c r="C19" s="566">
        <f t="shared" ref="C19:H19" si="4">SUM(C17:C18)</f>
        <v>615179539</v>
      </c>
      <c r="D19" s="566">
        <f t="shared" si="4"/>
        <v>62248728</v>
      </c>
      <c r="E19" s="566">
        <f t="shared" si="4"/>
        <v>42335979</v>
      </c>
      <c r="F19" s="566">
        <f t="shared" si="4"/>
        <v>27432218</v>
      </c>
      <c r="G19" s="566">
        <f t="shared" si="4"/>
        <v>16281941</v>
      </c>
      <c r="H19" s="566">
        <f t="shared" si="4"/>
        <v>1672131</v>
      </c>
      <c r="I19" s="551"/>
      <c r="J19" s="566">
        <f>SUM(J17:J18)</f>
        <v>5897488</v>
      </c>
      <c r="K19" s="566">
        <f>SUM(K17:K18)</f>
        <v>1374686</v>
      </c>
      <c r="L19" s="33"/>
    </row>
    <row r="20" spans="1:12" ht="16.5" thickTop="1" thickBot="1">
      <c r="A20" s="1909" t="s">
        <v>1269</v>
      </c>
      <c r="B20" s="1910"/>
      <c r="C20" s="591">
        <f t="shared" ref="C20:K20" si="5">C8-C17</f>
        <v>79676023</v>
      </c>
      <c r="D20" s="591">
        <f t="shared" si="5"/>
        <v>24663633</v>
      </c>
      <c r="E20" s="591">
        <f t="shared" si="5"/>
        <v>-8974614</v>
      </c>
      <c r="F20" s="591">
        <f t="shared" si="5"/>
        <v>-2819754</v>
      </c>
      <c r="G20" s="591">
        <f t="shared" si="5"/>
        <v>5030003</v>
      </c>
      <c r="H20" s="591">
        <f t="shared" si="5"/>
        <v>-684167</v>
      </c>
      <c r="I20" s="591">
        <f t="shared" si="5"/>
        <v>15080547</v>
      </c>
      <c r="J20" s="591">
        <f t="shared" si="5"/>
        <v>76507</v>
      </c>
      <c r="K20" s="591">
        <f t="shared" si="5"/>
        <v>3697602</v>
      </c>
      <c r="L20" s="33"/>
    </row>
    <row r="21" spans="1:12" ht="16.7" customHeight="1" thickTop="1">
      <c r="A21" s="1911" t="s">
        <v>521</v>
      </c>
      <c r="B21" s="1912"/>
      <c r="C21" s="572"/>
      <c r="D21" s="573"/>
      <c r="E21" s="573"/>
      <c r="F21" s="573"/>
      <c r="G21" s="573"/>
      <c r="H21" s="573"/>
      <c r="I21" s="573"/>
      <c r="J21" s="573"/>
      <c r="K21" s="584"/>
      <c r="L21" s="33"/>
    </row>
    <row r="22" spans="1:12" ht="15.75" customHeight="1" collapsed="1">
      <c r="A22" s="776" t="s">
        <v>522</v>
      </c>
      <c r="B22" s="777"/>
      <c r="C22" s="555"/>
      <c r="D22" s="555"/>
      <c r="E22" s="555"/>
      <c r="F22" s="555"/>
      <c r="G22" s="555"/>
      <c r="H22" s="555"/>
      <c r="I22" s="555"/>
      <c r="J22" s="555"/>
      <c r="K22" s="555"/>
      <c r="L22" s="33"/>
    </row>
    <row r="23" spans="1:12" ht="15.75" customHeight="1">
      <c r="A23" s="1923" t="s">
        <v>235</v>
      </c>
      <c r="B23" s="1924"/>
      <c r="C23" s="558"/>
      <c r="D23" s="555"/>
      <c r="E23" s="555"/>
      <c r="F23" s="555"/>
      <c r="G23" s="555"/>
      <c r="H23" s="555"/>
      <c r="I23" s="555"/>
      <c r="J23" s="555"/>
      <c r="K23" s="555"/>
      <c r="L23" s="33"/>
    </row>
    <row r="24" spans="1:12" ht="13.5" customHeight="1">
      <c r="A24" s="385" t="s">
        <v>1270</v>
      </c>
      <c r="B24" s="131">
        <v>7110</v>
      </c>
      <c r="C24" s="550"/>
      <c r="D24" s="555"/>
      <c r="E24" s="555"/>
      <c r="F24" s="555"/>
      <c r="G24" s="555"/>
      <c r="H24" s="555"/>
      <c r="I24" s="555"/>
      <c r="J24" s="555"/>
      <c r="K24" s="555"/>
      <c r="L24" s="33"/>
    </row>
    <row r="25" spans="1:12" ht="13.5" customHeight="1">
      <c r="A25" s="385" t="s">
        <v>1271</v>
      </c>
      <c r="B25" s="131">
        <v>7110</v>
      </c>
      <c r="C25" s="550"/>
      <c r="D25" s="550"/>
      <c r="E25" s="550"/>
      <c r="F25" s="550"/>
      <c r="G25" s="550"/>
      <c r="H25" s="550"/>
      <c r="I25" s="555"/>
      <c r="J25" s="550"/>
      <c r="K25" s="550"/>
      <c r="L25" s="33"/>
    </row>
    <row r="26" spans="1:12" ht="13.5" customHeight="1">
      <c r="A26" s="385" t="s">
        <v>145</v>
      </c>
      <c r="B26" s="127">
        <v>7120</v>
      </c>
      <c r="C26" s="550"/>
      <c r="D26" s="550">
        <v>15080547</v>
      </c>
      <c r="E26" s="550"/>
      <c r="F26" s="550"/>
      <c r="G26" s="550"/>
      <c r="H26" s="550"/>
      <c r="I26" s="555"/>
      <c r="J26" s="550"/>
      <c r="K26" s="550"/>
      <c r="L26" s="33"/>
    </row>
    <row r="27" spans="1:12" ht="13.5" customHeight="1">
      <c r="A27" s="385" t="s">
        <v>146</v>
      </c>
      <c r="B27" s="127">
        <v>7130</v>
      </c>
      <c r="C27" s="550"/>
      <c r="D27" s="550"/>
      <c r="E27" s="592"/>
      <c r="F27" s="550"/>
      <c r="G27" s="558"/>
      <c r="H27" s="558"/>
      <c r="I27" s="558"/>
      <c r="J27" s="558"/>
      <c r="K27" s="558"/>
      <c r="L27" s="33"/>
    </row>
    <row r="28" spans="1:12" ht="13.5" customHeight="1">
      <c r="A28" s="385" t="s">
        <v>1118</v>
      </c>
      <c r="B28" s="127">
        <v>7140</v>
      </c>
      <c r="C28" s="550"/>
      <c r="D28" s="550"/>
      <c r="E28" s="550"/>
      <c r="F28" s="550"/>
      <c r="G28" s="550"/>
      <c r="H28" s="550"/>
      <c r="I28" s="550"/>
      <c r="J28" s="550"/>
      <c r="K28" s="550"/>
      <c r="L28" s="33"/>
    </row>
    <row r="29" spans="1:12" ht="13.5" customHeight="1">
      <c r="A29" s="385" t="s">
        <v>236</v>
      </c>
      <c r="B29" s="127">
        <v>7150</v>
      </c>
      <c r="C29" s="554"/>
      <c r="D29" s="550"/>
      <c r="E29" s="554"/>
      <c r="F29" s="554"/>
      <c r="G29" s="554"/>
      <c r="H29" s="554"/>
      <c r="I29" s="554"/>
      <c r="J29" s="554"/>
      <c r="K29" s="554"/>
      <c r="L29" s="33"/>
    </row>
    <row r="30" spans="1:12" ht="26.25">
      <c r="A30" s="385" t="s">
        <v>1319</v>
      </c>
      <c r="B30" s="144">
        <v>7160</v>
      </c>
      <c r="C30" s="555"/>
      <c r="D30" s="550"/>
      <c r="E30" s="555"/>
      <c r="F30" s="555"/>
      <c r="G30" s="555"/>
      <c r="H30" s="555"/>
      <c r="I30" s="555"/>
      <c r="J30" s="555"/>
      <c r="K30" s="555"/>
      <c r="L30" s="33"/>
    </row>
    <row r="31" spans="1:12" ht="26.25">
      <c r="A31" s="385" t="s">
        <v>1323</v>
      </c>
      <c r="B31" s="144">
        <v>7170</v>
      </c>
      <c r="C31" s="555"/>
      <c r="D31" s="555"/>
      <c r="E31" s="553"/>
      <c r="F31" s="555"/>
      <c r="G31" s="555"/>
      <c r="H31" s="555"/>
      <c r="I31" s="555"/>
      <c r="J31" s="555"/>
      <c r="K31" s="555"/>
      <c r="L31" s="33"/>
    </row>
    <row r="32" spans="1:12" ht="15.75" customHeight="1">
      <c r="A32" s="1925" t="s">
        <v>872</v>
      </c>
      <c r="B32" s="1926"/>
      <c r="C32" s="555"/>
      <c r="D32" s="555"/>
      <c r="E32" s="554"/>
      <c r="F32" s="555"/>
      <c r="G32" s="555"/>
      <c r="H32" s="555"/>
      <c r="I32" s="555"/>
      <c r="J32" s="555"/>
      <c r="K32" s="555"/>
      <c r="L32" s="33"/>
    </row>
    <row r="33" spans="1:12">
      <c r="A33" s="385" t="s">
        <v>350</v>
      </c>
      <c r="B33" s="131">
        <v>7210</v>
      </c>
      <c r="C33" s="550"/>
      <c r="D33" s="550"/>
      <c r="E33" s="550">
        <v>12205000</v>
      </c>
      <c r="F33" s="550"/>
      <c r="G33" s="555"/>
      <c r="H33" s="550"/>
      <c r="I33" s="550"/>
      <c r="J33" s="550"/>
      <c r="K33" s="550"/>
      <c r="L33" s="33"/>
    </row>
    <row r="34" spans="1:12">
      <c r="A34" s="385" t="s">
        <v>892</v>
      </c>
      <c r="B34" s="131">
        <v>7220</v>
      </c>
      <c r="C34" s="550"/>
      <c r="D34" s="550"/>
      <c r="E34" s="550"/>
      <c r="F34" s="550"/>
      <c r="G34" s="555"/>
      <c r="H34" s="556"/>
      <c r="I34" s="556"/>
      <c r="J34" s="556"/>
      <c r="K34" s="556"/>
      <c r="L34" s="33"/>
    </row>
    <row r="35" spans="1:12">
      <c r="A35" s="385" t="s">
        <v>881</v>
      </c>
      <c r="B35" s="131">
        <v>7230</v>
      </c>
      <c r="C35" s="550"/>
      <c r="D35" s="550"/>
      <c r="E35" s="550"/>
      <c r="F35" s="550"/>
      <c r="G35" s="558"/>
      <c r="H35" s="550"/>
      <c r="I35" s="550"/>
      <c r="J35" s="550"/>
      <c r="K35" s="550"/>
      <c r="L35" s="33"/>
    </row>
    <row r="36" spans="1:12" ht="15">
      <c r="A36" s="385" t="s">
        <v>1272</v>
      </c>
      <c r="B36" s="131">
        <v>7300</v>
      </c>
      <c r="C36" s="550"/>
      <c r="D36" s="550"/>
      <c r="E36" s="550"/>
      <c r="F36" s="550"/>
      <c r="G36" s="550"/>
      <c r="H36" s="550"/>
      <c r="I36" s="554"/>
      <c r="J36" s="550"/>
      <c r="K36" s="550"/>
      <c r="L36" s="33"/>
    </row>
    <row r="37" spans="1:12">
      <c r="A37" s="385" t="s">
        <v>4837</v>
      </c>
      <c r="B37" s="131">
        <v>7400</v>
      </c>
      <c r="C37" s="554"/>
      <c r="D37" s="554"/>
      <c r="E37" s="576">
        <f>SUM(C54:D57,H54:H57)</f>
        <v>0</v>
      </c>
      <c r="F37" s="554"/>
      <c r="G37" s="554"/>
      <c r="H37" s="554"/>
      <c r="I37" s="555"/>
      <c r="J37" s="554"/>
      <c r="K37" s="554"/>
      <c r="L37" s="33"/>
    </row>
    <row r="38" spans="1:12">
      <c r="A38" s="385" t="s">
        <v>4838</v>
      </c>
      <c r="B38" s="131">
        <v>7500</v>
      </c>
      <c r="C38" s="555"/>
      <c r="D38" s="555"/>
      <c r="E38" s="576">
        <f>SUM(C58:D61,H58:H61)</f>
        <v>0</v>
      </c>
      <c r="F38" s="555"/>
      <c r="G38" s="555"/>
      <c r="H38" s="555"/>
      <c r="I38" s="555"/>
      <c r="J38" s="555"/>
      <c r="K38" s="555"/>
      <c r="L38" s="33"/>
    </row>
    <row r="39" spans="1:12">
      <c r="A39" s="385" t="s">
        <v>379</v>
      </c>
      <c r="B39" s="131">
        <v>7600</v>
      </c>
      <c r="C39" s="555"/>
      <c r="D39" s="555"/>
      <c r="E39" s="576">
        <f>SUM(C62:D65)</f>
        <v>0</v>
      </c>
      <c r="F39" s="555"/>
      <c r="G39" s="555"/>
      <c r="H39" s="555"/>
      <c r="I39" s="555"/>
      <c r="J39" s="555"/>
      <c r="K39" s="555"/>
      <c r="L39" s="33"/>
    </row>
    <row r="40" spans="1:12" ht="13.5" customHeight="1">
      <c r="A40" s="385" t="s">
        <v>564</v>
      </c>
      <c r="B40" s="127">
        <v>7700</v>
      </c>
      <c r="C40" s="555"/>
      <c r="D40" s="555"/>
      <c r="E40" s="576">
        <f>SUM(C66:D69)</f>
        <v>0</v>
      </c>
      <c r="F40" s="555"/>
      <c r="G40" s="555"/>
      <c r="H40" s="558"/>
      <c r="I40" s="555"/>
      <c r="J40" s="555"/>
      <c r="K40" s="555"/>
      <c r="L40" s="33"/>
    </row>
    <row r="41" spans="1:12" ht="13.5" customHeight="1">
      <c r="A41" s="385" t="s">
        <v>562</v>
      </c>
      <c r="B41" s="127">
        <v>7800</v>
      </c>
      <c r="C41" s="558"/>
      <c r="D41" s="558"/>
      <c r="E41" s="592"/>
      <c r="F41" s="558"/>
      <c r="G41" s="558"/>
      <c r="H41" s="576">
        <f>SUM(C70:D73)</f>
        <v>45000000</v>
      </c>
      <c r="I41" s="555"/>
      <c r="J41" s="555"/>
      <c r="K41" s="558"/>
      <c r="L41" s="33"/>
    </row>
    <row r="42" spans="1:12" ht="13.5" customHeight="1">
      <c r="A42" s="385" t="s">
        <v>563</v>
      </c>
      <c r="B42" s="127">
        <v>7900</v>
      </c>
      <c r="C42" s="550"/>
      <c r="D42" s="550"/>
      <c r="E42" s="550"/>
      <c r="F42" s="550"/>
      <c r="G42" s="550"/>
      <c r="H42" s="550"/>
      <c r="I42" s="558"/>
      <c r="J42" s="558"/>
      <c r="K42" s="550"/>
      <c r="L42" s="33"/>
    </row>
    <row r="43" spans="1:12" ht="13.5" customHeight="1">
      <c r="A43" s="385" t="s">
        <v>311</v>
      </c>
      <c r="B43" s="127">
        <v>7990</v>
      </c>
      <c r="C43" s="550">
        <v>2382307</v>
      </c>
      <c r="D43" s="550"/>
      <c r="E43" s="550">
        <f>D75</f>
        <v>528596</v>
      </c>
      <c r="F43" s="550"/>
      <c r="G43" s="550"/>
      <c r="H43" s="550"/>
      <c r="I43" s="550"/>
      <c r="J43" s="550"/>
      <c r="K43" s="550"/>
      <c r="L43" s="33"/>
    </row>
    <row r="44" spans="1:12" ht="13.5" customHeight="1" thickBot="1">
      <c r="A44" s="1915" t="s">
        <v>312</v>
      </c>
      <c r="B44" s="1916"/>
      <c r="C44" s="593">
        <f>SUM(C24:C43)</f>
        <v>2382307</v>
      </c>
      <c r="D44" s="593">
        <f t="shared" ref="D44:K44" si="6">SUM(D24:D43)</f>
        <v>15080547</v>
      </c>
      <c r="E44" s="593">
        <f t="shared" si="6"/>
        <v>12733596</v>
      </c>
      <c r="F44" s="593">
        <f t="shared" si="6"/>
        <v>0</v>
      </c>
      <c r="G44" s="593">
        <f t="shared" si="6"/>
        <v>0</v>
      </c>
      <c r="H44" s="593">
        <f t="shared" si="6"/>
        <v>45000000</v>
      </c>
      <c r="I44" s="593">
        <f t="shared" si="6"/>
        <v>0</v>
      </c>
      <c r="J44" s="593">
        <f t="shared" si="6"/>
        <v>0</v>
      </c>
      <c r="K44" s="593">
        <f t="shared" si="6"/>
        <v>0</v>
      </c>
      <c r="L44" s="33"/>
    </row>
    <row r="45" spans="1:12" ht="15.75" customHeight="1" thickTop="1">
      <c r="A45" s="1913" t="s">
        <v>105</v>
      </c>
      <c r="B45" s="1914"/>
      <c r="C45" s="594"/>
      <c r="D45" s="594"/>
      <c r="E45" s="594"/>
      <c r="F45" s="594"/>
      <c r="G45" s="594"/>
      <c r="H45" s="594"/>
      <c r="I45" s="594"/>
      <c r="J45" s="594"/>
      <c r="K45" s="594"/>
      <c r="L45" s="33"/>
    </row>
    <row r="46" spans="1:12" ht="15.75" customHeight="1">
      <c r="A46" s="1927" t="s">
        <v>106</v>
      </c>
      <c r="B46" s="1928"/>
      <c r="C46" s="555"/>
      <c r="D46" s="555"/>
      <c r="E46" s="555"/>
      <c r="F46" s="555"/>
      <c r="G46" s="555"/>
      <c r="H46" s="555"/>
      <c r="I46" s="558"/>
      <c r="J46" s="555"/>
      <c r="K46" s="555"/>
      <c r="L46" s="33"/>
    </row>
    <row r="47" spans="1:12" ht="15">
      <c r="A47" s="386" t="s">
        <v>1273</v>
      </c>
      <c r="B47" s="127">
        <v>8110</v>
      </c>
      <c r="C47" s="555"/>
      <c r="D47" s="555"/>
      <c r="E47" s="555"/>
      <c r="F47" s="555"/>
      <c r="G47" s="555"/>
      <c r="H47" s="555"/>
      <c r="I47" s="576">
        <f>SUM(C24,C25:H25,J25:K25)</f>
        <v>0</v>
      </c>
      <c r="J47" s="555"/>
      <c r="K47" s="555"/>
      <c r="L47" s="33"/>
    </row>
    <row r="48" spans="1:12" ht="15">
      <c r="A48" s="386" t="s">
        <v>1274</v>
      </c>
      <c r="B48" s="127">
        <v>8120</v>
      </c>
      <c r="C48" s="558"/>
      <c r="D48" s="558"/>
      <c r="E48" s="555"/>
      <c r="F48" s="558"/>
      <c r="G48" s="555"/>
      <c r="H48" s="555"/>
      <c r="I48" s="576">
        <f>SUM(C26:H26,J26,K26)</f>
        <v>15080547</v>
      </c>
      <c r="J48" s="555"/>
      <c r="K48" s="555"/>
      <c r="L48" s="33"/>
    </row>
    <row r="49" spans="1:12">
      <c r="A49" s="386" t="s">
        <v>146</v>
      </c>
      <c r="B49" s="127">
        <v>8130</v>
      </c>
      <c r="C49" s="550"/>
      <c r="D49" s="550"/>
      <c r="E49" s="558"/>
      <c r="F49" s="550"/>
      <c r="G49" s="558"/>
      <c r="H49" s="558"/>
      <c r="I49" s="555"/>
      <c r="J49" s="558"/>
      <c r="K49" s="555"/>
      <c r="L49" s="33"/>
    </row>
    <row r="50" spans="1:12">
      <c r="A50" s="386" t="s">
        <v>1118</v>
      </c>
      <c r="B50" s="127">
        <v>8140</v>
      </c>
      <c r="C50" s="550"/>
      <c r="D50" s="550"/>
      <c r="E50" s="550"/>
      <c r="F50" s="550"/>
      <c r="G50" s="550"/>
      <c r="H50" s="550"/>
      <c r="I50" s="555"/>
      <c r="J50" s="550"/>
      <c r="K50" s="555"/>
      <c r="L50" s="33"/>
    </row>
    <row r="51" spans="1:12">
      <c r="A51" s="386" t="s">
        <v>236</v>
      </c>
      <c r="B51" s="127">
        <v>8150</v>
      </c>
      <c r="C51" s="554"/>
      <c r="D51" s="554"/>
      <c r="E51" s="554"/>
      <c r="F51" s="554"/>
      <c r="G51" s="554"/>
      <c r="H51" s="576">
        <f>SUM(D29)</f>
        <v>0</v>
      </c>
      <c r="I51" s="555"/>
      <c r="J51" s="554"/>
      <c r="K51" s="558"/>
      <c r="L51" s="33"/>
    </row>
    <row r="52" spans="1:12" ht="26.25">
      <c r="A52" s="386" t="s">
        <v>1322</v>
      </c>
      <c r="B52" s="127">
        <v>8160</v>
      </c>
      <c r="C52" s="555"/>
      <c r="D52" s="555"/>
      <c r="E52" s="555"/>
      <c r="F52" s="555"/>
      <c r="G52" s="555"/>
      <c r="H52" s="555"/>
      <c r="I52" s="555"/>
      <c r="J52" s="555"/>
      <c r="K52" s="576">
        <f>D30</f>
        <v>0</v>
      </c>
      <c r="L52" s="33"/>
    </row>
    <row r="53" spans="1:12" ht="26.25">
      <c r="A53" s="386" t="s">
        <v>1321</v>
      </c>
      <c r="B53" s="127">
        <v>8170</v>
      </c>
      <c r="C53" s="558"/>
      <c r="D53" s="558"/>
      <c r="E53" s="555"/>
      <c r="F53" s="555"/>
      <c r="G53" s="555"/>
      <c r="H53" s="558"/>
      <c r="I53" s="555"/>
      <c r="J53" s="555"/>
      <c r="K53" s="576">
        <f>E31</f>
        <v>0</v>
      </c>
      <c r="L53" s="33"/>
    </row>
    <row r="54" spans="1:12" ht="13.5" thickBot="1">
      <c r="A54" s="386" t="s">
        <v>4839</v>
      </c>
      <c r="B54" s="127">
        <v>8410</v>
      </c>
      <c r="C54" s="595"/>
      <c r="D54" s="595"/>
      <c r="E54" s="555"/>
      <c r="F54" s="555"/>
      <c r="G54" s="555"/>
      <c r="H54" s="595"/>
      <c r="I54" s="555"/>
      <c r="J54" s="555"/>
      <c r="K54" s="554"/>
      <c r="L54" s="33"/>
    </row>
    <row r="55" spans="1:12" ht="14.25" thickTop="1" thickBot="1">
      <c r="A55" s="387" t="s">
        <v>4840</v>
      </c>
      <c r="B55" s="127">
        <v>8420</v>
      </c>
      <c r="C55" s="596"/>
      <c r="D55" s="596"/>
      <c r="E55" s="555"/>
      <c r="F55" s="555"/>
      <c r="G55" s="555"/>
      <c r="H55" s="595"/>
      <c r="I55" s="555"/>
      <c r="J55" s="555"/>
      <c r="K55" s="555"/>
      <c r="L55" s="33"/>
    </row>
    <row r="56" spans="1:12" ht="14.25" thickTop="1" thickBot="1">
      <c r="A56" s="386" t="s">
        <v>4841</v>
      </c>
      <c r="B56" s="127">
        <v>8430</v>
      </c>
      <c r="C56" s="596"/>
      <c r="D56" s="596"/>
      <c r="E56" s="555"/>
      <c r="F56" s="555"/>
      <c r="G56" s="555"/>
      <c r="H56" s="595"/>
      <c r="I56" s="555"/>
      <c r="J56" s="555"/>
      <c r="K56" s="555"/>
      <c r="L56" s="33"/>
    </row>
    <row r="57" spans="1:12" ht="14.25" thickTop="1" thickBot="1">
      <c r="A57" s="387" t="s">
        <v>4842</v>
      </c>
      <c r="B57" s="127">
        <v>8440</v>
      </c>
      <c r="C57" s="596"/>
      <c r="D57" s="596"/>
      <c r="E57" s="555"/>
      <c r="F57" s="555"/>
      <c r="G57" s="555"/>
      <c r="H57" s="595"/>
      <c r="I57" s="555"/>
      <c r="J57" s="555"/>
      <c r="K57" s="555"/>
      <c r="L57" s="33"/>
    </row>
    <row r="58" spans="1:12" ht="14.25" thickTop="1" thickBot="1">
      <c r="A58" s="386" t="s">
        <v>4843</v>
      </c>
      <c r="B58" s="127">
        <v>8510</v>
      </c>
      <c r="C58" s="596"/>
      <c r="D58" s="596"/>
      <c r="E58" s="555"/>
      <c r="F58" s="555"/>
      <c r="G58" s="555"/>
      <c r="H58" s="595"/>
      <c r="I58" s="555"/>
      <c r="J58" s="555"/>
      <c r="K58" s="555"/>
      <c r="L58" s="33"/>
    </row>
    <row r="59" spans="1:12" ht="14.25" thickTop="1" thickBot="1">
      <c r="A59" s="40" t="s">
        <v>4844</v>
      </c>
      <c r="B59" s="127">
        <v>8520</v>
      </c>
      <c r="C59" s="596"/>
      <c r="D59" s="596"/>
      <c r="E59" s="555"/>
      <c r="F59" s="555"/>
      <c r="G59" s="555"/>
      <c r="H59" s="595"/>
      <c r="I59" s="555"/>
      <c r="J59" s="555"/>
      <c r="K59" s="555"/>
      <c r="L59" s="33"/>
    </row>
    <row r="60" spans="1:12" ht="14.25" thickTop="1" thickBot="1">
      <c r="A60" s="386" t="s">
        <v>4845</v>
      </c>
      <c r="B60" s="127">
        <v>8530</v>
      </c>
      <c r="C60" s="596"/>
      <c r="D60" s="596"/>
      <c r="E60" s="555"/>
      <c r="F60" s="555"/>
      <c r="G60" s="555"/>
      <c r="H60" s="595"/>
      <c r="I60" s="555"/>
      <c r="J60" s="555"/>
      <c r="K60" s="555"/>
      <c r="L60" s="33"/>
    </row>
    <row r="61" spans="1:12" ht="14.25" thickTop="1" thickBot="1">
      <c r="A61" s="387" t="s">
        <v>4846</v>
      </c>
      <c r="B61" s="127">
        <v>8540</v>
      </c>
      <c r="C61" s="596"/>
      <c r="D61" s="596"/>
      <c r="E61" s="555"/>
      <c r="F61" s="555"/>
      <c r="G61" s="555"/>
      <c r="H61" s="595"/>
      <c r="I61" s="555"/>
      <c r="J61" s="555"/>
      <c r="K61" s="555"/>
      <c r="L61" s="33"/>
    </row>
    <row r="62" spans="1:12" ht="13.5" customHeight="1" thickTop="1" thickBot="1">
      <c r="A62" s="386" t="s">
        <v>658</v>
      </c>
      <c r="B62" s="127">
        <v>8610</v>
      </c>
      <c r="C62" s="596"/>
      <c r="D62" s="596"/>
      <c r="E62" s="555"/>
      <c r="F62" s="555"/>
      <c r="G62" s="555"/>
      <c r="H62" s="555"/>
      <c r="I62" s="555"/>
      <c r="J62" s="555"/>
      <c r="K62" s="555"/>
      <c r="L62" s="33"/>
    </row>
    <row r="63" spans="1:12" ht="14.25" thickTop="1" thickBot="1">
      <c r="A63" s="387" t="s">
        <v>611</v>
      </c>
      <c r="B63" s="127">
        <v>8620</v>
      </c>
      <c r="C63" s="596"/>
      <c r="D63" s="596"/>
      <c r="E63" s="555"/>
      <c r="F63" s="555"/>
      <c r="G63" s="555"/>
      <c r="H63" s="555"/>
      <c r="I63" s="555"/>
      <c r="J63" s="555"/>
      <c r="K63" s="555"/>
      <c r="L63" s="33"/>
    </row>
    <row r="64" spans="1:12" ht="13.5" customHeight="1" thickTop="1" thickBot="1">
      <c r="A64" s="386" t="s">
        <v>659</v>
      </c>
      <c r="B64" s="127">
        <v>8630</v>
      </c>
      <c r="C64" s="596"/>
      <c r="D64" s="596"/>
      <c r="E64" s="555"/>
      <c r="F64" s="555"/>
      <c r="G64" s="555"/>
      <c r="H64" s="555"/>
      <c r="I64" s="555"/>
      <c r="J64" s="555"/>
      <c r="K64" s="555"/>
      <c r="L64" s="33"/>
    </row>
    <row r="65" spans="1:12" ht="14.25" thickTop="1" thickBot="1">
      <c r="A65" s="387" t="s">
        <v>660</v>
      </c>
      <c r="B65" s="127">
        <v>8640</v>
      </c>
      <c r="C65" s="596"/>
      <c r="D65" s="596"/>
      <c r="E65" s="555"/>
      <c r="F65" s="555"/>
      <c r="G65" s="555"/>
      <c r="H65" s="555"/>
      <c r="I65" s="555"/>
      <c r="J65" s="555"/>
      <c r="K65" s="555"/>
      <c r="L65" s="33"/>
    </row>
    <row r="66" spans="1:12" ht="14.25" thickTop="1" thickBot="1">
      <c r="A66" s="386" t="s">
        <v>661</v>
      </c>
      <c r="B66" s="127">
        <v>8710</v>
      </c>
      <c r="C66" s="596"/>
      <c r="D66" s="596"/>
      <c r="E66" s="555"/>
      <c r="F66" s="555"/>
      <c r="G66" s="555"/>
      <c r="H66" s="555"/>
      <c r="I66" s="555"/>
      <c r="J66" s="555"/>
      <c r="K66" s="555"/>
      <c r="L66" s="33"/>
    </row>
    <row r="67" spans="1:12" ht="14.25" thickTop="1" thickBot="1">
      <c r="A67" s="387" t="s">
        <v>612</v>
      </c>
      <c r="B67" s="127">
        <v>8720</v>
      </c>
      <c r="C67" s="596"/>
      <c r="D67" s="596"/>
      <c r="E67" s="555"/>
      <c r="F67" s="555"/>
      <c r="G67" s="555"/>
      <c r="H67" s="555"/>
      <c r="I67" s="555"/>
      <c r="J67" s="555"/>
      <c r="K67" s="555"/>
      <c r="L67" s="33"/>
    </row>
    <row r="68" spans="1:12" ht="14.25" thickTop="1" thickBot="1">
      <c r="A68" s="40" t="s">
        <v>662</v>
      </c>
      <c r="B68" s="127">
        <v>8730</v>
      </c>
      <c r="C68" s="596"/>
      <c r="D68" s="596"/>
      <c r="E68" s="555"/>
      <c r="F68" s="555"/>
      <c r="G68" s="555"/>
      <c r="H68" s="555"/>
      <c r="I68" s="555"/>
      <c r="J68" s="555"/>
      <c r="K68" s="555"/>
      <c r="L68" s="33"/>
    </row>
    <row r="69" spans="1:12" ht="14.25" thickTop="1" thickBot="1">
      <c r="A69" s="387" t="s">
        <v>663</v>
      </c>
      <c r="B69" s="127">
        <v>8740</v>
      </c>
      <c r="C69" s="596"/>
      <c r="D69" s="596"/>
      <c r="E69" s="555"/>
      <c r="F69" s="555"/>
      <c r="G69" s="555"/>
      <c r="H69" s="555"/>
      <c r="I69" s="555"/>
      <c r="J69" s="555"/>
      <c r="K69" s="555"/>
      <c r="L69" s="33"/>
    </row>
    <row r="70" spans="1:12" ht="14.25" thickTop="1" thickBot="1">
      <c r="A70" s="386" t="s">
        <v>664</v>
      </c>
      <c r="B70" s="127">
        <v>8810</v>
      </c>
      <c r="C70" s="596"/>
      <c r="D70" s="596"/>
      <c r="E70" s="555"/>
      <c r="F70" s="555"/>
      <c r="G70" s="555"/>
      <c r="H70" s="555"/>
      <c r="I70" s="555"/>
      <c r="J70" s="555"/>
      <c r="K70" s="555"/>
      <c r="L70" s="33"/>
    </row>
    <row r="71" spans="1:12" ht="14.25" thickTop="1" thickBot="1">
      <c r="A71" s="386" t="s">
        <v>668</v>
      </c>
      <c r="B71" s="127">
        <v>8820</v>
      </c>
      <c r="C71" s="596"/>
      <c r="D71" s="596"/>
      <c r="E71" s="555"/>
      <c r="F71" s="555"/>
      <c r="G71" s="555"/>
      <c r="H71" s="555"/>
      <c r="I71" s="555"/>
      <c r="J71" s="555"/>
      <c r="K71" s="555"/>
      <c r="L71" s="33"/>
    </row>
    <row r="72" spans="1:12" ht="14.25" thickTop="1" thickBot="1">
      <c r="A72" s="386" t="s">
        <v>665</v>
      </c>
      <c r="B72" s="127">
        <v>8830</v>
      </c>
      <c r="C72" s="596"/>
      <c r="D72" s="596"/>
      <c r="E72" s="555"/>
      <c r="F72" s="555"/>
      <c r="G72" s="555"/>
      <c r="H72" s="555"/>
      <c r="I72" s="555"/>
      <c r="J72" s="555"/>
      <c r="K72" s="555"/>
      <c r="L72" s="33"/>
    </row>
    <row r="73" spans="1:12" ht="14.25" thickTop="1" thickBot="1">
      <c r="A73" s="386" t="s">
        <v>666</v>
      </c>
      <c r="B73" s="127">
        <v>8840</v>
      </c>
      <c r="C73" s="596"/>
      <c r="D73" s="596">
        <v>45000000</v>
      </c>
      <c r="E73" s="555"/>
      <c r="F73" s="555"/>
      <c r="G73" s="555"/>
      <c r="H73" s="555"/>
      <c r="I73" s="555"/>
      <c r="J73" s="555"/>
      <c r="K73" s="558"/>
      <c r="L73" s="33"/>
    </row>
    <row r="74" spans="1:12" ht="14.25" thickTop="1" thickBot="1">
      <c r="A74" s="386" t="s">
        <v>313</v>
      </c>
      <c r="B74" s="127">
        <v>8910</v>
      </c>
      <c r="C74" s="596"/>
      <c r="D74" s="596"/>
      <c r="E74" s="558"/>
      <c r="F74" s="595"/>
      <c r="G74" s="595"/>
      <c r="H74" s="595"/>
      <c r="I74" s="558"/>
      <c r="J74" s="558"/>
      <c r="K74" s="595"/>
      <c r="L74" s="33"/>
    </row>
    <row r="75" spans="1:12" ht="14.25" thickTop="1" thickBot="1">
      <c r="A75" s="388" t="s">
        <v>377</v>
      </c>
      <c r="B75" s="127">
        <v>8990</v>
      </c>
      <c r="C75" s="596"/>
      <c r="D75" s="596">
        <v>528596</v>
      </c>
      <c r="E75" s="595">
        <v>12107924</v>
      </c>
      <c r="F75" s="597"/>
      <c r="G75" s="597"/>
      <c r="H75" s="597"/>
      <c r="I75" s="595"/>
      <c r="J75" s="595"/>
      <c r="K75" s="597"/>
      <c r="L75" s="33"/>
    </row>
    <row r="76" spans="1:12" ht="14.25" thickTop="1" thickBot="1">
      <c r="A76" s="1901" t="s">
        <v>378</v>
      </c>
      <c r="B76" s="1902"/>
      <c r="C76" s="593">
        <f t="shared" ref="C76:K76" si="7">SUM(C47:C75)</f>
        <v>0</v>
      </c>
      <c r="D76" s="593">
        <f t="shared" si="7"/>
        <v>45528596</v>
      </c>
      <c r="E76" s="593">
        <f t="shared" si="7"/>
        <v>12107924</v>
      </c>
      <c r="F76" s="593">
        <f t="shared" si="7"/>
        <v>0</v>
      </c>
      <c r="G76" s="593">
        <f t="shared" si="7"/>
        <v>0</v>
      </c>
      <c r="H76" s="593">
        <f t="shared" si="7"/>
        <v>0</v>
      </c>
      <c r="I76" s="593">
        <f t="shared" si="7"/>
        <v>15080547</v>
      </c>
      <c r="J76" s="593">
        <f t="shared" si="7"/>
        <v>0</v>
      </c>
      <c r="K76" s="593">
        <f t="shared" si="7"/>
        <v>0</v>
      </c>
      <c r="L76" s="33"/>
    </row>
    <row r="77" spans="1:12" ht="14.25" thickTop="1" thickBot="1">
      <c r="A77" s="1903" t="s">
        <v>1042</v>
      </c>
      <c r="B77" s="1904"/>
      <c r="C77" s="593">
        <f t="shared" ref="C77:K77" si="8">C44-C76</f>
        <v>2382307</v>
      </c>
      <c r="D77" s="593">
        <f t="shared" si="8"/>
        <v>-30448049</v>
      </c>
      <c r="E77" s="593">
        <f t="shared" si="8"/>
        <v>625672</v>
      </c>
      <c r="F77" s="593">
        <f t="shared" si="8"/>
        <v>0</v>
      </c>
      <c r="G77" s="593">
        <f t="shared" si="8"/>
        <v>0</v>
      </c>
      <c r="H77" s="593">
        <f t="shared" si="8"/>
        <v>45000000</v>
      </c>
      <c r="I77" s="593">
        <f t="shared" si="8"/>
        <v>-15080547</v>
      </c>
      <c r="J77" s="593">
        <f t="shared" si="8"/>
        <v>0</v>
      </c>
      <c r="K77" s="593">
        <f t="shared" si="8"/>
        <v>0</v>
      </c>
      <c r="L77" s="33"/>
    </row>
    <row r="78" spans="1:12" ht="21.75" customHeight="1" thickTop="1" thickBot="1">
      <c r="A78" s="1917" t="s">
        <v>523</v>
      </c>
      <c r="B78" s="1918"/>
      <c r="C78" s="598">
        <f t="shared" ref="C78:K78" si="9">C20+C77</f>
        <v>82058330</v>
      </c>
      <c r="D78" s="598">
        <f t="shared" si="9"/>
        <v>-5784416</v>
      </c>
      <c r="E78" s="598">
        <f t="shared" si="9"/>
        <v>-8348942</v>
      </c>
      <c r="F78" s="598">
        <f t="shared" si="9"/>
        <v>-2819754</v>
      </c>
      <c r="G78" s="598">
        <f t="shared" si="9"/>
        <v>5030003</v>
      </c>
      <c r="H78" s="598">
        <f t="shared" si="9"/>
        <v>44315833</v>
      </c>
      <c r="I78" s="598">
        <f t="shared" si="9"/>
        <v>0</v>
      </c>
      <c r="J78" s="598">
        <f t="shared" si="9"/>
        <v>76507</v>
      </c>
      <c r="K78" s="598">
        <f t="shared" si="9"/>
        <v>3697602</v>
      </c>
      <c r="L78" s="145"/>
    </row>
    <row r="79" spans="1:12" ht="13.5" thickTop="1">
      <c r="A79" s="723" t="str">
        <f>"Fund Balances without Student Activity Funds - July 1, "&amp;'AFR23'!L2-1</f>
        <v>Fund Balances without Student Activity Funds - July 1, 2022</v>
      </c>
      <c r="B79" s="142"/>
      <c r="C79" s="556">
        <f>241502539-C85</f>
        <v>238341155</v>
      </c>
      <c r="D79" s="599">
        <v>5684480</v>
      </c>
      <c r="E79" s="599">
        <v>33088313</v>
      </c>
      <c r="F79" s="599">
        <v>29559582</v>
      </c>
      <c r="G79" s="599">
        <v>11960758</v>
      </c>
      <c r="H79" s="599">
        <v>4742803</v>
      </c>
      <c r="I79" s="599">
        <v>110888201</v>
      </c>
      <c r="J79" s="599">
        <v>-413702</v>
      </c>
      <c r="K79" s="599">
        <v>9677170</v>
      </c>
      <c r="L79" s="33"/>
    </row>
    <row r="80" spans="1:12">
      <c r="A80" s="1921" t="s">
        <v>1320</v>
      </c>
      <c r="B80" s="1922"/>
      <c r="C80" s="550"/>
      <c r="D80" s="550"/>
      <c r="E80" s="550"/>
      <c r="F80" s="550"/>
      <c r="G80" s="550"/>
      <c r="H80" s="550"/>
      <c r="I80" s="550"/>
      <c r="J80" s="550"/>
      <c r="K80" s="550"/>
      <c r="L80" s="33"/>
    </row>
    <row r="81" spans="1:12" ht="13.5" thickBot="1">
      <c r="A81" s="1905" t="str">
        <f>"Fund Balances without Student Activity Funds - June 30, "&amp;'AFR23'!L2</f>
        <v>Fund Balances without Student Activity Funds - June 30, 2023</v>
      </c>
      <c r="B81" s="1906"/>
      <c r="C81" s="566">
        <f>(SUM(C78:C80))</f>
        <v>320399485</v>
      </c>
      <c r="D81" s="566">
        <f>SUM(D78:D80)</f>
        <v>-99936</v>
      </c>
      <c r="E81" s="566">
        <f t="shared" ref="E81:K81" si="10">SUM(E78:E80)</f>
        <v>24739371</v>
      </c>
      <c r="F81" s="566">
        <f t="shared" si="10"/>
        <v>26739828</v>
      </c>
      <c r="G81" s="566">
        <f t="shared" si="10"/>
        <v>16990761</v>
      </c>
      <c r="H81" s="566">
        <f t="shared" si="10"/>
        <v>49058636</v>
      </c>
      <c r="I81" s="566">
        <f t="shared" si="10"/>
        <v>110888201</v>
      </c>
      <c r="J81" s="566">
        <f t="shared" si="10"/>
        <v>-337195</v>
      </c>
      <c r="K81" s="566">
        <f t="shared" si="10"/>
        <v>13374772</v>
      </c>
      <c r="L81" s="33"/>
    </row>
    <row r="82" spans="1:12" ht="0.75" customHeight="1" thickTop="1" thickBot="1">
      <c r="A82" s="146" t="s">
        <v>282</v>
      </c>
      <c r="B82" s="147"/>
      <c r="C82" s="148">
        <f>(C81-C79)</f>
        <v>82058330</v>
      </c>
      <c r="D82" s="148">
        <f t="shared" ref="D82:K82" si="11">(D81-D79)</f>
        <v>-5784416</v>
      </c>
      <c r="E82" s="148">
        <f t="shared" si="11"/>
        <v>-8348942</v>
      </c>
      <c r="F82" s="148">
        <f t="shared" si="11"/>
        <v>-2819754</v>
      </c>
      <c r="G82" s="148">
        <f t="shared" si="11"/>
        <v>5030003</v>
      </c>
      <c r="H82" s="148">
        <f t="shared" si="11"/>
        <v>44315833</v>
      </c>
      <c r="I82" s="148">
        <f t="shared" si="11"/>
        <v>0</v>
      </c>
      <c r="J82" s="148">
        <f t="shared" si="11"/>
        <v>76507</v>
      </c>
      <c r="K82" s="148">
        <f t="shared" si="11"/>
        <v>3697602</v>
      </c>
    </row>
    <row r="83" spans="1:12" ht="14.25" hidden="1" thickTop="1" thickBot="1">
      <c r="A83" s="149" t="s">
        <v>283</v>
      </c>
      <c r="B83" s="126"/>
      <c r="C83" s="150">
        <f>C82/C81</f>
        <v>0.25611255274021427</v>
      </c>
      <c r="D83" s="150">
        <f t="shared" ref="D83:K83" si="12">D82/D81</f>
        <v>57.881203970541144</v>
      </c>
      <c r="E83" s="150">
        <f t="shared" si="12"/>
        <v>-0.33747592046701591</v>
      </c>
      <c r="F83" s="150">
        <f t="shared" si="12"/>
        <v>-0.10545146363693887</v>
      </c>
      <c r="G83" s="150">
        <f t="shared" si="12"/>
        <v>0.29604342030354025</v>
      </c>
      <c r="H83" s="150">
        <f t="shared" si="12"/>
        <v>0.90332378992355189</v>
      </c>
      <c r="I83" s="150">
        <f t="shared" si="12"/>
        <v>0</v>
      </c>
      <c r="J83" s="150">
        <f t="shared" si="12"/>
        <v>-0.22689245095567848</v>
      </c>
      <c r="K83" s="150">
        <f t="shared" si="12"/>
        <v>0.2764609370537307</v>
      </c>
    </row>
    <row r="84" spans="1:12" ht="9.75" customHeight="1" thickTop="1">
      <c r="A84" s="779"/>
      <c r="B84" s="780"/>
      <c r="C84" s="781"/>
      <c r="D84" s="781"/>
      <c r="E84" s="781"/>
      <c r="F84" s="781"/>
      <c r="G84" s="781"/>
      <c r="H84" s="781"/>
      <c r="I84" s="781"/>
      <c r="J84" s="781"/>
      <c r="K84" s="781"/>
    </row>
    <row r="85" spans="1:12">
      <c r="A85" s="723" t="str">
        <f>"Student Activity Fund Balance - July 1, "&amp;'AFR23'!L2-1&amp;""</f>
        <v>Student Activity Fund Balance - July 1, 2022</v>
      </c>
      <c r="B85" s="142"/>
      <c r="C85" s="782">
        <v>3161384</v>
      </c>
      <c r="D85" s="565"/>
      <c r="E85" s="565"/>
      <c r="F85" s="565"/>
      <c r="G85" s="565"/>
      <c r="H85" s="565"/>
      <c r="I85" s="565"/>
      <c r="J85" s="565"/>
      <c r="K85" s="565"/>
    </row>
    <row r="86" spans="1:12">
      <c r="A86" s="1907" t="s">
        <v>1585</v>
      </c>
      <c r="B86" s="1908"/>
      <c r="C86" s="405"/>
      <c r="D86" s="406"/>
      <c r="E86" s="406"/>
      <c r="F86" s="406"/>
      <c r="G86" s="406"/>
      <c r="H86" s="406"/>
      <c r="I86" s="406"/>
      <c r="J86" s="406"/>
      <c r="K86" s="407"/>
    </row>
    <row r="87" spans="1:12" ht="13.5" thickBot="1">
      <c r="A87" s="783" t="s">
        <v>1448</v>
      </c>
      <c r="B87" s="410">
        <v>1799</v>
      </c>
      <c r="C87" s="575">
        <f>'Revenues 10-15'!C82</f>
        <v>5093815</v>
      </c>
      <c r="D87" s="565"/>
      <c r="E87" s="565"/>
      <c r="F87" s="565"/>
      <c r="G87" s="565"/>
      <c r="H87" s="565"/>
      <c r="I87" s="565"/>
      <c r="J87" s="565"/>
      <c r="K87" s="565"/>
    </row>
    <row r="88" spans="1:12" ht="13.5" thickTop="1">
      <c r="A88" s="1897" t="s">
        <v>1586</v>
      </c>
      <c r="B88" s="1898"/>
      <c r="C88" s="572"/>
      <c r="D88" s="573"/>
      <c r="E88" s="573"/>
      <c r="F88" s="573"/>
      <c r="G88" s="573"/>
      <c r="H88" s="573"/>
      <c r="I88" s="573"/>
      <c r="J88" s="573"/>
      <c r="K88" s="584"/>
    </row>
    <row r="89" spans="1:12" ht="13.5" thickBot="1">
      <c r="A89" s="408" t="s">
        <v>1449</v>
      </c>
      <c r="B89" s="410">
        <v>1999</v>
      </c>
      <c r="C89" s="575">
        <f>'Expenditures 16-24'!H33</f>
        <v>4991557</v>
      </c>
      <c r="D89" s="565"/>
      <c r="E89" s="565"/>
      <c r="F89" s="565"/>
      <c r="G89" s="565"/>
      <c r="H89" s="565"/>
      <c r="I89" s="565"/>
      <c r="J89" s="565"/>
      <c r="K89" s="565"/>
    </row>
    <row r="90" spans="1:12" ht="15.75" thickTop="1">
      <c r="A90" s="1909" t="s">
        <v>1269</v>
      </c>
      <c r="B90" s="1910"/>
      <c r="C90" s="591">
        <f>C87-C89</f>
        <v>102258</v>
      </c>
      <c r="D90" s="565"/>
      <c r="E90" s="565"/>
      <c r="F90" s="565"/>
      <c r="G90" s="565"/>
      <c r="H90" s="565"/>
      <c r="I90" s="565"/>
      <c r="J90" s="565"/>
      <c r="K90" s="565"/>
    </row>
    <row r="91" spans="1:12" ht="13.5" thickBot="1">
      <c r="A91" s="1905" t="str">
        <f>"Student Activity Fund Balance - June 30, "&amp;'AFR23'!L2&amp;""</f>
        <v>Student Activity Fund Balance - June 30, 2023</v>
      </c>
      <c r="B91" s="1906"/>
      <c r="C91" s="566">
        <f>C85+C90</f>
        <v>3263642</v>
      </c>
      <c r="D91" s="565"/>
      <c r="E91" s="565"/>
      <c r="F91" s="565"/>
      <c r="G91" s="565"/>
      <c r="H91" s="565"/>
      <c r="I91" s="565"/>
      <c r="J91" s="565"/>
      <c r="K91" s="565"/>
    </row>
    <row r="92" spans="1:12" ht="9.75" customHeight="1" thickTop="1">
      <c r="A92" s="779"/>
      <c r="B92" s="780"/>
      <c r="C92" s="781"/>
      <c r="D92" s="781"/>
      <c r="E92" s="781"/>
      <c r="F92" s="781"/>
      <c r="G92" s="781"/>
      <c r="H92" s="781"/>
      <c r="I92" s="781"/>
      <c r="J92" s="781"/>
      <c r="K92" s="781"/>
    </row>
    <row r="93" spans="1:12">
      <c r="A93" s="1907" t="s">
        <v>1582</v>
      </c>
      <c r="B93" s="1908"/>
      <c r="C93" s="405"/>
      <c r="D93" s="406"/>
      <c r="E93" s="406"/>
      <c r="F93" s="406"/>
      <c r="G93" s="406"/>
      <c r="H93" s="406"/>
      <c r="I93" s="406"/>
      <c r="J93" s="406"/>
      <c r="K93" s="407"/>
    </row>
    <row r="94" spans="1:12">
      <c r="A94" s="523" t="s">
        <v>1190</v>
      </c>
      <c r="B94" s="410">
        <v>1000</v>
      </c>
      <c r="C94" s="575">
        <f>C4+C87</f>
        <v>244688422</v>
      </c>
      <c r="D94" s="575">
        <f t="shared" ref="D94:K94" si="13">D4</f>
        <v>42135298</v>
      </c>
      <c r="E94" s="575">
        <f t="shared" si="13"/>
        <v>33361365</v>
      </c>
      <c r="F94" s="575">
        <f t="shared" si="13"/>
        <v>9889214</v>
      </c>
      <c r="G94" s="575">
        <f t="shared" si="13"/>
        <v>21311944</v>
      </c>
      <c r="H94" s="575">
        <f t="shared" si="13"/>
        <v>987964</v>
      </c>
      <c r="I94" s="575">
        <f t="shared" si="13"/>
        <v>15080547</v>
      </c>
      <c r="J94" s="575">
        <f t="shared" si="13"/>
        <v>5973995</v>
      </c>
      <c r="K94" s="575">
        <f t="shared" si="13"/>
        <v>5072288</v>
      </c>
    </row>
    <row r="95" spans="1:12">
      <c r="A95" s="408" t="s">
        <v>1191</v>
      </c>
      <c r="B95" s="409">
        <v>2000</v>
      </c>
      <c r="C95" s="576">
        <f t="shared" ref="C95:C99" si="14">C5</f>
        <v>0</v>
      </c>
      <c r="D95" s="576">
        <f>D5</f>
        <v>0</v>
      </c>
      <c r="E95" s="577"/>
      <c r="F95" s="576">
        <f>F5</f>
        <v>0</v>
      </c>
      <c r="G95" s="576">
        <f>G5</f>
        <v>0</v>
      </c>
      <c r="H95" s="578"/>
      <c r="I95" s="579"/>
      <c r="J95" s="580"/>
      <c r="K95" s="581"/>
    </row>
    <row r="96" spans="1:12">
      <c r="A96" s="408" t="s">
        <v>1192</v>
      </c>
      <c r="B96" s="410">
        <v>3000</v>
      </c>
      <c r="C96" s="576">
        <f t="shared" si="14"/>
        <v>215824035</v>
      </c>
      <c r="D96" s="576">
        <f t="shared" ref="D96:K96" si="15">D6</f>
        <v>44777063</v>
      </c>
      <c r="E96" s="576">
        <f t="shared" si="15"/>
        <v>0</v>
      </c>
      <c r="F96" s="576">
        <f t="shared" si="15"/>
        <v>14723250</v>
      </c>
      <c r="G96" s="576">
        <f t="shared" si="15"/>
        <v>0</v>
      </c>
      <c r="H96" s="576">
        <f t="shared" si="15"/>
        <v>0</v>
      </c>
      <c r="I96" s="576">
        <f t="shared" si="15"/>
        <v>0</v>
      </c>
      <c r="J96" s="576">
        <f t="shared" si="15"/>
        <v>0</v>
      </c>
      <c r="K96" s="576">
        <f t="shared" si="15"/>
        <v>0</v>
      </c>
    </row>
    <row r="97" spans="1:11">
      <c r="A97" s="408" t="s">
        <v>1193</v>
      </c>
      <c r="B97" s="410">
        <v>4000</v>
      </c>
      <c r="C97" s="576">
        <f t="shared" si="14"/>
        <v>103430767</v>
      </c>
      <c r="D97" s="576">
        <f t="shared" ref="D97:K97" si="16">D7</f>
        <v>0</v>
      </c>
      <c r="E97" s="576">
        <f t="shared" si="16"/>
        <v>0</v>
      </c>
      <c r="F97" s="576">
        <f t="shared" si="16"/>
        <v>0</v>
      </c>
      <c r="G97" s="576">
        <f t="shared" si="16"/>
        <v>0</v>
      </c>
      <c r="H97" s="576">
        <f t="shared" si="16"/>
        <v>0</v>
      </c>
      <c r="I97" s="576">
        <f t="shared" si="16"/>
        <v>0</v>
      </c>
      <c r="J97" s="576">
        <f t="shared" si="16"/>
        <v>0</v>
      </c>
      <c r="K97" s="576">
        <f t="shared" si="16"/>
        <v>0</v>
      </c>
    </row>
    <row r="98" spans="1:11" ht="13.5" thickBot="1">
      <c r="A98" s="465" t="s">
        <v>1037</v>
      </c>
      <c r="B98" s="450"/>
      <c r="C98" s="566">
        <f>SUM(C94:C97)</f>
        <v>563943224</v>
      </c>
      <c r="D98" s="566">
        <f t="shared" ref="D98:K98" si="17">D8</f>
        <v>86912361</v>
      </c>
      <c r="E98" s="566">
        <f t="shared" si="17"/>
        <v>33361365</v>
      </c>
      <c r="F98" s="566">
        <f t="shared" si="17"/>
        <v>24612464</v>
      </c>
      <c r="G98" s="566">
        <f t="shared" si="17"/>
        <v>21311944</v>
      </c>
      <c r="H98" s="566">
        <f t="shared" si="17"/>
        <v>987964</v>
      </c>
      <c r="I98" s="566">
        <f t="shared" si="17"/>
        <v>15080547</v>
      </c>
      <c r="J98" s="566">
        <f t="shared" si="17"/>
        <v>5973995</v>
      </c>
      <c r="K98" s="566">
        <f t="shared" si="17"/>
        <v>5072288</v>
      </c>
    </row>
    <row r="99" spans="1:11" ht="16.5" thickTop="1" thickBot="1">
      <c r="A99" s="784" t="s">
        <v>1267</v>
      </c>
      <c r="B99" s="785">
        <v>3998</v>
      </c>
      <c r="C99" s="566">
        <f t="shared" si="14"/>
        <v>136006153</v>
      </c>
      <c r="D99" s="566">
        <f t="shared" ref="D99:H99" si="18">D9</f>
        <v>0</v>
      </c>
      <c r="E99" s="566">
        <f t="shared" si="18"/>
        <v>0</v>
      </c>
      <c r="F99" s="566">
        <f t="shared" si="18"/>
        <v>0</v>
      </c>
      <c r="G99" s="566">
        <f t="shared" si="18"/>
        <v>0</v>
      </c>
      <c r="H99" s="566">
        <f t="shared" si="18"/>
        <v>0</v>
      </c>
      <c r="I99" s="578" t="s">
        <v>1034</v>
      </c>
      <c r="J99" s="566">
        <f>J9</f>
        <v>0</v>
      </c>
      <c r="K99" s="566">
        <f>K9</f>
        <v>0</v>
      </c>
    </row>
    <row r="100" spans="1:11" ht="14.25" thickTop="1" thickBot="1">
      <c r="A100" s="465" t="s">
        <v>1038</v>
      </c>
      <c r="B100" s="450"/>
      <c r="C100" s="566">
        <f>SUM(C98:C99)</f>
        <v>699949377</v>
      </c>
      <c r="D100" s="566">
        <f t="shared" ref="D100:K100" si="19">D10</f>
        <v>86912361</v>
      </c>
      <c r="E100" s="566">
        <f t="shared" si="19"/>
        <v>33361365</v>
      </c>
      <c r="F100" s="566">
        <f t="shared" si="19"/>
        <v>24612464</v>
      </c>
      <c r="G100" s="566">
        <f t="shared" si="19"/>
        <v>21311944</v>
      </c>
      <c r="H100" s="566">
        <f t="shared" si="19"/>
        <v>987964</v>
      </c>
      <c r="I100" s="566">
        <f t="shared" si="19"/>
        <v>15080547</v>
      </c>
      <c r="J100" s="566">
        <f t="shared" si="19"/>
        <v>5973995</v>
      </c>
      <c r="K100" s="566">
        <f t="shared" si="19"/>
        <v>5072288</v>
      </c>
    </row>
    <row r="101" spans="1:11" ht="13.5" thickTop="1">
      <c r="A101" s="1897" t="s">
        <v>1583</v>
      </c>
      <c r="B101" s="1898"/>
      <c r="C101" s="572"/>
      <c r="D101" s="573"/>
      <c r="E101" s="573"/>
      <c r="F101" s="573"/>
      <c r="G101" s="573"/>
      <c r="H101" s="573"/>
      <c r="I101" s="573"/>
      <c r="J101" s="573"/>
      <c r="K101" s="584"/>
    </row>
    <row r="102" spans="1:11">
      <c r="A102" s="408" t="s">
        <v>392</v>
      </c>
      <c r="B102" s="410">
        <v>1000</v>
      </c>
      <c r="C102" s="575">
        <f>C12+C89</f>
        <v>323793569</v>
      </c>
      <c r="D102" s="585"/>
      <c r="E102" s="551"/>
      <c r="F102" s="551"/>
      <c r="G102" s="575">
        <f>G12</f>
        <v>6035766</v>
      </c>
      <c r="H102" s="586"/>
      <c r="I102" s="551"/>
      <c r="J102" s="576">
        <f>J12</f>
        <v>0</v>
      </c>
      <c r="K102" s="586"/>
    </row>
    <row r="103" spans="1:11">
      <c r="A103" s="408" t="s">
        <v>393</v>
      </c>
      <c r="B103" s="410">
        <v>2000</v>
      </c>
      <c r="C103" s="576">
        <f t="shared" ref="C103:C108" si="20">C13</f>
        <v>145207867</v>
      </c>
      <c r="D103" s="576">
        <f>D13</f>
        <v>62248728</v>
      </c>
      <c r="E103" s="552"/>
      <c r="F103" s="576">
        <f>F13</f>
        <v>27432218</v>
      </c>
      <c r="G103" s="576">
        <f>G13</f>
        <v>10110284</v>
      </c>
      <c r="H103" s="576">
        <f>H13</f>
        <v>1672131</v>
      </c>
      <c r="I103" s="551"/>
      <c r="J103" s="576">
        <f>J13</f>
        <v>5897488</v>
      </c>
      <c r="K103" s="587">
        <f>K13</f>
        <v>1374686</v>
      </c>
    </row>
    <row r="104" spans="1:11">
      <c r="A104" s="408" t="s">
        <v>385</v>
      </c>
      <c r="B104" s="410">
        <v>3000</v>
      </c>
      <c r="C104" s="576">
        <f t="shared" si="20"/>
        <v>1824635</v>
      </c>
      <c r="D104" s="576">
        <f>D14</f>
        <v>0</v>
      </c>
      <c r="E104" s="585"/>
      <c r="F104" s="576">
        <f>F14</f>
        <v>0</v>
      </c>
      <c r="G104" s="576">
        <f>G14</f>
        <v>135891</v>
      </c>
      <c r="H104" s="581"/>
      <c r="I104" s="551"/>
      <c r="J104" s="551"/>
      <c r="K104" s="581"/>
    </row>
    <row r="105" spans="1:11">
      <c r="A105" s="408" t="s">
        <v>1609</v>
      </c>
      <c r="B105" s="410">
        <v>4000</v>
      </c>
      <c r="C105" s="576">
        <f t="shared" si="20"/>
        <v>12157957</v>
      </c>
      <c r="D105" s="576">
        <f>D15</f>
        <v>0</v>
      </c>
      <c r="E105" s="576">
        <f t="shared" ref="E105:H105" si="21">E15</f>
        <v>0</v>
      </c>
      <c r="F105" s="576">
        <f t="shared" si="21"/>
        <v>0</v>
      </c>
      <c r="G105" s="576">
        <f t="shared" si="21"/>
        <v>0</v>
      </c>
      <c r="H105" s="576">
        <f t="shared" si="21"/>
        <v>0</v>
      </c>
      <c r="I105" s="551"/>
      <c r="J105" s="588">
        <f t="shared" ref="J105:K109" si="22">J15</f>
        <v>0</v>
      </c>
      <c r="K105" s="576">
        <f t="shared" si="22"/>
        <v>0</v>
      </c>
    </row>
    <row r="106" spans="1:11">
      <c r="A106" s="408" t="s">
        <v>386</v>
      </c>
      <c r="B106" s="410">
        <v>5000</v>
      </c>
      <c r="C106" s="576">
        <f t="shared" si="20"/>
        <v>1180915</v>
      </c>
      <c r="D106" s="576">
        <f t="shared" ref="D106:G106" si="23">D16</f>
        <v>0</v>
      </c>
      <c r="E106" s="576">
        <f t="shared" si="23"/>
        <v>42335979</v>
      </c>
      <c r="F106" s="576">
        <f t="shared" si="23"/>
        <v>0</v>
      </c>
      <c r="G106" s="576">
        <f t="shared" si="23"/>
        <v>0</v>
      </c>
      <c r="H106" s="589"/>
      <c r="I106" s="551"/>
      <c r="J106" s="590">
        <f t="shared" si="22"/>
        <v>0</v>
      </c>
      <c r="K106" s="576">
        <f t="shared" si="22"/>
        <v>0</v>
      </c>
    </row>
    <row r="107" spans="1:11" ht="13.5" thickBot="1">
      <c r="A107" s="449" t="s">
        <v>48</v>
      </c>
      <c r="B107" s="450"/>
      <c r="C107" s="566">
        <f>SUM(C102:C106)</f>
        <v>484164943</v>
      </c>
      <c r="D107" s="566">
        <f t="shared" ref="D107:H107" si="24">D17</f>
        <v>62248728</v>
      </c>
      <c r="E107" s="566">
        <f t="shared" si="24"/>
        <v>42335979</v>
      </c>
      <c r="F107" s="566">
        <f t="shared" si="24"/>
        <v>27432218</v>
      </c>
      <c r="G107" s="566">
        <f t="shared" si="24"/>
        <v>16281941</v>
      </c>
      <c r="H107" s="566">
        <f t="shared" si="24"/>
        <v>1672131</v>
      </c>
      <c r="I107" s="551"/>
      <c r="J107" s="566">
        <f t="shared" si="22"/>
        <v>5897488</v>
      </c>
      <c r="K107" s="566">
        <f t="shared" si="22"/>
        <v>1374686</v>
      </c>
    </row>
    <row r="108" spans="1:11" ht="15.75" thickTop="1">
      <c r="A108" s="468" t="s">
        <v>1268</v>
      </c>
      <c r="B108" s="469">
        <v>4180</v>
      </c>
      <c r="C108" s="575">
        <f t="shared" si="20"/>
        <v>136006153</v>
      </c>
      <c r="D108" s="575">
        <f t="shared" ref="D108:H108" si="25">D18</f>
        <v>0</v>
      </c>
      <c r="E108" s="575">
        <f t="shared" si="25"/>
        <v>0</v>
      </c>
      <c r="F108" s="575">
        <f t="shared" si="25"/>
        <v>0</v>
      </c>
      <c r="G108" s="575">
        <f t="shared" si="25"/>
        <v>0</v>
      </c>
      <c r="H108" s="575">
        <f t="shared" si="25"/>
        <v>0</v>
      </c>
      <c r="I108" s="551"/>
      <c r="J108" s="575">
        <f t="shared" si="22"/>
        <v>0</v>
      </c>
      <c r="K108" s="575">
        <f t="shared" si="22"/>
        <v>0</v>
      </c>
    </row>
    <row r="109" spans="1:11" ht="13.5" thickBot="1">
      <c r="A109" s="449" t="s">
        <v>437</v>
      </c>
      <c r="B109" s="450"/>
      <c r="C109" s="566">
        <f>SUM(C107:C108)</f>
        <v>620171096</v>
      </c>
      <c r="D109" s="566">
        <f t="shared" ref="D109:H109" si="26">D19</f>
        <v>62248728</v>
      </c>
      <c r="E109" s="566">
        <f t="shared" si="26"/>
        <v>42335979</v>
      </c>
      <c r="F109" s="566">
        <f t="shared" si="26"/>
        <v>27432218</v>
      </c>
      <c r="G109" s="566">
        <f t="shared" si="26"/>
        <v>16281941</v>
      </c>
      <c r="H109" s="566">
        <f t="shared" si="26"/>
        <v>1672131</v>
      </c>
      <c r="I109" s="551"/>
      <c r="J109" s="566">
        <f t="shared" si="22"/>
        <v>5897488</v>
      </c>
      <c r="K109" s="566">
        <f t="shared" si="22"/>
        <v>1374686</v>
      </c>
    </row>
    <row r="110" spans="1:11" ht="16.5" thickTop="1" thickBot="1">
      <c r="A110" s="1909" t="s">
        <v>1269</v>
      </c>
      <c r="B110" s="1910"/>
      <c r="C110" s="591">
        <f>C98-C107</f>
        <v>79778281</v>
      </c>
      <c r="D110" s="591">
        <f t="shared" ref="D110:K110" si="27">D20</f>
        <v>24663633</v>
      </c>
      <c r="E110" s="591">
        <f t="shared" si="27"/>
        <v>-8974614</v>
      </c>
      <c r="F110" s="591">
        <f t="shared" si="27"/>
        <v>-2819754</v>
      </c>
      <c r="G110" s="591">
        <f t="shared" si="27"/>
        <v>5030003</v>
      </c>
      <c r="H110" s="591">
        <f t="shared" si="27"/>
        <v>-684167</v>
      </c>
      <c r="I110" s="591">
        <f t="shared" si="27"/>
        <v>15080547</v>
      </c>
      <c r="J110" s="591">
        <f t="shared" si="27"/>
        <v>76507</v>
      </c>
      <c r="K110" s="591">
        <f t="shared" si="27"/>
        <v>3697602</v>
      </c>
    </row>
    <row r="111" spans="1:11" ht="13.5" thickTop="1">
      <c r="A111" s="1911" t="s">
        <v>1584</v>
      </c>
      <c r="B111" s="1912"/>
      <c r="C111" s="572"/>
      <c r="D111" s="573"/>
      <c r="E111" s="573"/>
      <c r="F111" s="573"/>
      <c r="G111" s="573"/>
      <c r="H111" s="573"/>
      <c r="I111" s="573"/>
      <c r="J111" s="573"/>
      <c r="K111" s="584"/>
    </row>
    <row r="112" spans="1:11">
      <c r="A112" s="776" t="s">
        <v>522</v>
      </c>
      <c r="B112" s="777"/>
      <c r="C112" s="551"/>
      <c r="D112" s="551"/>
      <c r="E112" s="551"/>
      <c r="F112" s="551"/>
      <c r="G112" s="551"/>
      <c r="H112" s="551"/>
      <c r="I112" s="551"/>
      <c r="J112" s="551"/>
      <c r="K112" s="551"/>
    </row>
    <row r="113" spans="1:11" ht="13.5" thickBot="1">
      <c r="A113" s="1915" t="s">
        <v>312</v>
      </c>
      <c r="B113" s="1916"/>
      <c r="C113" s="593">
        <f>C44</f>
        <v>2382307</v>
      </c>
      <c r="D113" s="593">
        <f t="shared" ref="D113:K113" si="28">D44</f>
        <v>15080547</v>
      </c>
      <c r="E113" s="593">
        <f t="shared" si="28"/>
        <v>12733596</v>
      </c>
      <c r="F113" s="593">
        <f t="shared" si="28"/>
        <v>0</v>
      </c>
      <c r="G113" s="593">
        <f t="shared" si="28"/>
        <v>0</v>
      </c>
      <c r="H113" s="593">
        <f t="shared" si="28"/>
        <v>45000000</v>
      </c>
      <c r="I113" s="593">
        <f t="shared" si="28"/>
        <v>0</v>
      </c>
      <c r="J113" s="593">
        <f t="shared" si="28"/>
        <v>0</v>
      </c>
      <c r="K113" s="593">
        <f t="shared" si="28"/>
        <v>0</v>
      </c>
    </row>
    <row r="114" spans="1:11" ht="13.5" thickTop="1">
      <c r="A114" s="1913" t="s">
        <v>105</v>
      </c>
      <c r="B114" s="1914"/>
      <c r="C114" s="551"/>
      <c r="D114" s="551"/>
      <c r="E114" s="551"/>
      <c r="F114" s="551"/>
      <c r="G114" s="551"/>
      <c r="H114" s="551"/>
      <c r="I114" s="551"/>
      <c r="J114" s="551"/>
      <c r="K114" s="551"/>
    </row>
    <row r="115" spans="1:11" ht="13.5" thickBot="1">
      <c r="A115" s="1901" t="s">
        <v>378</v>
      </c>
      <c r="B115" s="1902"/>
      <c r="C115" s="593">
        <f>C76</f>
        <v>0</v>
      </c>
      <c r="D115" s="593">
        <f t="shared" ref="D115:K115" si="29">D76</f>
        <v>45528596</v>
      </c>
      <c r="E115" s="593">
        <f t="shared" si="29"/>
        <v>12107924</v>
      </c>
      <c r="F115" s="593">
        <f t="shared" si="29"/>
        <v>0</v>
      </c>
      <c r="G115" s="593">
        <f t="shared" si="29"/>
        <v>0</v>
      </c>
      <c r="H115" s="593">
        <f t="shared" si="29"/>
        <v>0</v>
      </c>
      <c r="I115" s="593">
        <f t="shared" si="29"/>
        <v>15080547</v>
      </c>
      <c r="J115" s="593">
        <f t="shared" si="29"/>
        <v>0</v>
      </c>
      <c r="K115" s="593">
        <f t="shared" si="29"/>
        <v>0</v>
      </c>
    </row>
    <row r="116" spans="1:11" ht="14.25" thickTop="1" thickBot="1">
      <c r="A116" s="1903" t="s">
        <v>1042</v>
      </c>
      <c r="B116" s="1904"/>
      <c r="C116" s="593">
        <f>C77</f>
        <v>2382307</v>
      </c>
      <c r="D116" s="593">
        <f t="shared" ref="D116:K116" si="30">D77</f>
        <v>-30448049</v>
      </c>
      <c r="E116" s="593">
        <f t="shared" si="30"/>
        <v>625672</v>
      </c>
      <c r="F116" s="593">
        <f t="shared" si="30"/>
        <v>0</v>
      </c>
      <c r="G116" s="593">
        <f t="shared" si="30"/>
        <v>0</v>
      </c>
      <c r="H116" s="593">
        <f t="shared" si="30"/>
        <v>45000000</v>
      </c>
      <c r="I116" s="593">
        <f t="shared" si="30"/>
        <v>-15080547</v>
      </c>
      <c r="J116" s="593">
        <f t="shared" si="30"/>
        <v>0</v>
      </c>
      <c r="K116" s="593">
        <f t="shared" si="30"/>
        <v>0</v>
      </c>
    </row>
    <row r="117" spans="1:11" ht="14.25" thickTop="1" thickBot="1">
      <c r="A117" s="1905" t="str">
        <f>"Fund Balances (All sources with Student Activity Funds) - June 30, "&amp;'AFR23'!L2&amp;""</f>
        <v>Fund Balances (All sources with Student Activity Funds) - June 30, 2023</v>
      </c>
      <c r="B117" s="1906"/>
      <c r="C117" s="566">
        <f>C81+C91</f>
        <v>323663127</v>
      </c>
      <c r="D117" s="566">
        <f t="shared" ref="D117:K117" si="31">D81+D91</f>
        <v>-99936</v>
      </c>
      <c r="E117" s="566">
        <f t="shared" si="31"/>
        <v>24739371</v>
      </c>
      <c r="F117" s="566">
        <f t="shared" si="31"/>
        <v>26739828</v>
      </c>
      <c r="G117" s="566">
        <f t="shared" si="31"/>
        <v>16990761</v>
      </c>
      <c r="H117" s="566">
        <f t="shared" si="31"/>
        <v>49058636</v>
      </c>
      <c r="I117" s="566">
        <f t="shared" si="31"/>
        <v>110888201</v>
      </c>
      <c r="J117" s="566">
        <f t="shared" si="31"/>
        <v>-337195</v>
      </c>
      <c r="K117" s="566">
        <f t="shared" si="31"/>
        <v>13374772</v>
      </c>
    </row>
    <row r="118" spans="1:11" ht="13.5" thickTop="1"/>
  </sheetData>
  <sheetProtection algorithmName="SHA-512" hashValue="7p4xMYlY2WC1Yy6Sp9FoIR3LfTBdA8fSEPubTWw9cUxNtoAyrBVEjhbMLV2EorLw84GyHgF3Jd6c/xe72yc9UA==" saltValue="M7HQaOsPriG5H24oNwMsUA=="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2023&amp;R&amp;8Page &amp;P</oddHeader>
    <oddFooter>&amp;L&amp;8Print Date: &amp;D
&amp;F</oddFooter>
  </headerFooter>
  <rowBreaks count="2" manualBreakCount="2">
    <brk id="45" max="16383" man="1"/>
    <brk id="91" max="16383" man="1"/>
  </rowBreaks>
  <customProperties>
    <customPr name="OrphanNamesChecke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499984740745262"/>
  </sheetPr>
  <dimension ref="A1:L283"/>
  <sheetViews>
    <sheetView topLeftCell="A112" workbookViewId="0">
      <selection sqref="A1:A2"/>
    </sheetView>
  </sheetViews>
  <sheetFormatPr defaultColWidth="9.140625" defaultRowHeight="12.75"/>
  <cols>
    <col min="1" max="1" width="54.140625" style="174" customWidth="1"/>
    <col min="2" max="2" width="4.7109375" style="175" customWidth="1"/>
    <col min="3" max="11" width="13.7109375" style="35" customWidth="1"/>
    <col min="12" max="16384" width="9.140625" style="35"/>
  </cols>
  <sheetData>
    <row r="1" spans="1:12">
      <c r="A1" s="1919" t="s">
        <v>1326</v>
      </c>
      <c r="B1" s="115"/>
      <c r="C1" s="116" t="s">
        <v>363</v>
      </c>
      <c r="D1" s="116" t="s">
        <v>364</v>
      </c>
      <c r="E1" s="116" t="s">
        <v>365</v>
      </c>
      <c r="F1" s="116" t="s">
        <v>366</v>
      </c>
      <c r="G1" s="116" t="s">
        <v>367</v>
      </c>
      <c r="H1" s="116" t="s">
        <v>368</v>
      </c>
      <c r="I1" s="116" t="s">
        <v>369</v>
      </c>
      <c r="J1" s="116" t="s">
        <v>370</v>
      </c>
      <c r="K1" s="116" t="s">
        <v>669</v>
      </c>
    </row>
    <row r="2" spans="1:12" ht="36">
      <c r="A2" s="1920"/>
      <c r="B2" s="151" t="s">
        <v>316</v>
      </c>
      <c r="C2" s="152" t="s">
        <v>1021</v>
      </c>
      <c r="D2" s="152" t="s">
        <v>768</v>
      </c>
      <c r="E2" s="152" t="s">
        <v>376</v>
      </c>
      <c r="F2" s="152" t="s">
        <v>134</v>
      </c>
      <c r="G2" s="152" t="s">
        <v>880</v>
      </c>
      <c r="H2" s="152" t="s">
        <v>375</v>
      </c>
      <c r="I2" s="152" t="s">
        <v>345</v>
      </c>
      <c r="J2" s="152" t="s">
        <v>374</v>
      </c>
      <c r="K2" s="152" t="s">
        <v>136</v>
      </c>
    </row>
    <row r="3" spans="1:12" ht="16.7" customHeight="1">
      <c r="A3" s="411" t="s">
        <v>110</v>
      </c>
      <c r="B3" s="412"/>
      <c r="C3" s="413"/>
      <c r="D3" s="413"/>
      <c r="E3" s="413"/>
      <c r="F3" s="414"/>
      <c r="G3" s="415"/>
      <c r="H3" s="414"/>
      <c r="I3" s="414"/>
      <c r="J3" s="414"/>
      <c r="K3" s="416"/>
    </row>
    <row r="4" spans="1:12" ht="15.75" customHeight="1">
      <c r="A4" s="420" t="s">
        <v>317</v>
      </c>
      <c r="B4" s="410">
        <v>1100</v>
      </c>
      <c r="C4" s="153"/>
      <c r="D4" s="153"/>
      <c r="E4" s="153"/>
      <c r="F4" s="154"/>
      <c r="G4" s="155"/>
      <c r="H4" s="156"/>
      <c r="I4" s="156"/>
      <c r="J4" s="156"/>
      <c r="K4" s="156"/>
    </row>
    <row r="5" spans="1:12" ht="15">
      <c r="A5" s="132" t="s">
        <v>1275</v>
      </c>
      <c r="B5" s="157"/>
      <c r="C5" s="556">
        <v>196174437</v>
      </c>
      <c r="D5" s="556">
        <v>40465274</v>
      </c>
      <c r="E5" s="550">
        <v>33355548</v>
      </c>
      <c r="F5" s="600">
        <v>9155896</v>
      </c>
      <c r="G5" s="550"/>
      <c r="H5" s="550"/>
      <c r="I5" s="550"/>
      <c r="J5" s="550">
        <v>5973049</v>
      </c>
      <c r="K5" s="550">
        <v>5071413</v>
      </c>
    </row>
    <row r="6" spans="1:12" ht="15">
      <c r="A6" s="125" t="s">
        <v>1276</v>
      </c>
      <c r="B6" s="127">
        <v>1130</v>
      </c>
      <c r="C6" s="550"/>
      <c r="D6" s="550"/>
      <c r="E6" s="554"/>
      <c r="F6" s="554"/>
      <c r="G6" s="551"/>
      <c r="H6" s="551"/>
      <c r="I6" s="551"/>
      <c r="J6" s="551"/>
      <c r="K6" s="551"/>
    </row>
    <row r="7" spans="1:12">
      <c r="A7" s="125" t="s">
        <v>107</v>
      </c>
      <c r="B7" s="158">
        <v>1140</v>
      </c>
      <c r="C7" s="550">
        <v>39041902</v>
      </c>
      <c r="D7" s="550"/>
      <c r="E7" s="551"/>
      <c r="F7" s="550"/>
      <c r="G7" s="550"/>
      <c r="H7" s="550"/>
      <c r="I7" s="551"/>
      <c r="J7" s="551"/>
      <c r="K7" s="551"/>
    </row>
    <row r="8" spans="1:12">
      <c r="A8" s="125" t="s">
        <v>351</v>
      </c>
      <c r="B8" s="127">
        <v>1150</v>
      </c>
      <c r="C8" s="554"/>
      <c r="D8" s="554"/>
      <c r="E8" s="555"/>
      <c r="F8" s="555"/>
      <c r="G8" s="556">
        <v>8597074</v>
      </c>
      <c r="H8" s="551"/>
      <c r="I8" s="551"/>
      <c r="J8" s="551"/>
      <c r="K8" s="551"/>
    </row>
    <row r="9" spans="1:12">
      <c r="A9" s="128" t="s">
        <v>108</v>
      </c>
      <c r="B9" s="127">
        <v>1160</v>
      </c>
      <c r="C9" s="551"/>
      <c r="D9" s="550"/>
      <c r="E9" s="550"/>
      <c r="F9" s="552"/>
      <c r="G9" s="554"/>
      <c r="H9" s="550"/>
      <c r="I9" s="551"/>
      <c r="J9" s="551"/>
      <c r="K9" s="551"/>
    </row>
    <row r="10" spans="1:12">
      <c r="A10" s="128" t="s">
        <v>109</v>
      </c>
      <c r="B10" s="127">
        <v>1170</v>
      </c>
      <c r="C10" s="550"/>
      <c r="D10" s="592"/>
      <c r="E10" s="592"/>
      <c r="F10" s="552"/>
      <c r="G10" s="551"/>
      <c r="H10" s="551"/>
      <c r="I10" s="551"/>
      <c r="J10" s="551"/>
      <c r="K10" s="551"/>
    </row>
    <row r="11" spans="1:12">
      <c r="A11" s="128" t="s">
        <v>352</v>
      </c>
      <c r="B11" s="159">
        <v>1190</v>
      </c>
      <c r="C11" s="569"/>
      <c r="D11" s="550"/>
      <c r="E11" s="550"/>
      <c r="F11" s="550"/>
      <c r="G11" s="550"/>
      <c r="H11" s="550"/>
      <c r="I11" s="550"/>
      <c r="J11" s="550"/>
      <c r="K11" s="550"/>
      <c r="L11" s="160"/>
    </row>
    <row r="12" spans="1:12" ht="12.75" customHeight="1" thickBot="1">
      <c r="A12" s="447" t="s">
        <v>29</v>
      </c>
      <c r="B12" s="448"/>
      <c r="C12" s="601">
        <f t="shared" ref="C12:K12" si="0">SUM(C5:C11)</f>
        <v>235216339</v>
      </c>
      <c r="D12" s="601">
        <f t="shared" si="0"/>
        <v>40465274</v>
      </c>
      <c r="E12" s="601">
        <f t="shared" si="0"/>
        <v>33355548</v>
      </c>
      <c r="F12" s="601">
        <f t="shared" si="0"/>
        <v>9155896</v>
      </c>
      <c r="G12" s="601">
        <f t="shared" si="0"/>
        <v>8597074</v>
      </c>
      <c r="H12" s="601">
        <f t="shared" si="0"/>
        <v>0</v>
      </c>
      <c r="I12" s="601">
        <f t="shared" si="0"/>
        <v>0</v>
      </c>
      <c r="J12" s="601">
        <f t="shared" si="0"/>
        <v>5973049</v>
      </c>
      <c r="K12" s="566">
        <f t="shared" si="0"/>
        <v>5071413</v>
      </c>
    </row>
    <row r="13" spans="1:12" ht="15.75" customHeight="1" thickTop="1">
      <c r="A13" s="421" t="s">
        <v>387</v>
      </c>
      <c r="B13" s="422">
        <v>1200</v>
      </c>
      <c r="C13" s="602"/>
      <c r="D13" s="602"/>
      <c r="E13" s="602"/>
      <c r="F13" s="602"/>
      <c r="G13" s="602"/>
      <c r="H13" s="602"/>
      <c r="I13" s="602"/>
      <c r="J13" s="602"/>
      <c r="K13" s="551"/>
    </row>
    <row r="14" spans="1:12">
      <c r="A14" s="125" t="s">
        <v>3</v>
      </c>
      <c r="B14" s="127">
        <v>1210</v>
      </c>
      <c r="C14" s="569"/>
      <c r="D14" s="550"/>
      <c r="E14" s="550"/>
      <c r="F14" s="550"/>
      <c r="G14" s="550"/>
      <c r="H14" s="550"/>
      <c r="I14" s="550"/>
      <c r="J14" s="550"/>
      <c r="K14" s="550"/>
    </row>
    <row r="15" spans="1:12" ht="12.75" customHeight="1">
      <c r="A15" s="125" t="s">
        <v>94</v>
      </c>
      <c r="B15" s="127">
        <v>1220</v>
      </c>
      <c r="C15" s="569">
        <v>20504</v>
      </c>
      <c r="D15" s="550"/>
      <c r="E15" s="550"/>
      <c r="F15" s="550"/>
      <c r="G15" s="550"/>
      <c r="H15" s="550"/>
      <c r="I15" s="550"/>
      <c r="J15" s="550"/>
      <c r="K15" s="550"/>
    </row>
    <row r="16" spans="1:12" ht="15" customHeight="1">
      <c r="A16" s="125" t="s">
        <v>1277</v>
      </c>
      <c r="B16" s="158">
        <v>1230</v>
      </c>
      <c r="C16" s="569"/>
      <c r="D16" s="550"/>
      <c r="E16" s="550"/>
      <c r="F16" s="550"/>
      <c r="G16" s="550">
        <v>12712871</v>
      </c>
      <c r="H16" s="550"/>
      <c r="I16" s="550"/>
      <c r="J16" s="550"/>
      <c r="K16" s="550"/>
    </row>
    <row r="17" spans="1:11" ht="12.75" customHeight="1">
      <c r="A17" s="125" t="s">
        <v>715</v>
      </c>
      <c r="B17" s="127">
        <v>1290</v>
      </c>
      <c r="C17" s="569"/>
      <c r="D17" s="550"/>
      <c r="E17" s="550"/>
      <c r="F17" s="550"/>
      <c r="G17" s="550"/>
      <c r="H17" s="550"/>
      <c r="I17" s="550"/>
      <c r="J17" s="550"/>
      <c r="K17" s="550"/>
    </row>
    <row r="18" spans="1:11" ht="12.75" customHeight="1" thickBot="1">
      <c r="A18" s="449" t="s">
        <v>469</v>
      </c>
      <c r="B18" s="450"/>
      <c r="C18" s="603">
        <f>SUM(C14:C17)</f>
        <v>20504</v>
      </c>
      <c r="D18" s="603">
        <f t="shared" ref="D18:K18" si="1">SUM(D14:D17)</f>
        <v>0</v>
      </c>
      <c r="E18" s="603">
        <f t="shared" si="1"/>
        <v>0</v>
      </c>
      <c r="F18" s="603">
        <f t="shared" si="1"/>
        <v>0</v>
      </c>
      <c r="G18" s="603">
        <f t="shared" si="1"/>
        <v>12712871</v>
      </c>
      <c r="H18" s="603">
        <f t="shared" si="1"/>
        <v>0</v>
      </c>
      <c r="I18" s="603">
        <f t="shared" si="1"/>
        <v>0</v>
      </c>
      <c r="J18" s="603">
        <f t="shared" si="1"/>
        <v>0</v>
      </c>
      <c r="K18" s="604">
        <f t="shared" si="1"/>
        <v>0</v>
      </c>
    </row>
    <row r="19" spans="1:11" ht="15.75" customHeight="1" thickTop="1">
      <c r="A19" s="421" t="s">
        <v>388</v>
      </c>
      <c r="B19" s="422">
        <v>1300</v>
      </c>
      <c r="C19" s="605"/>
      <c r="D19" s="605"/>
      <c r="E19" s="605"/>
      <c r="F19" s="605"/>
      <c r="G19" s="602"/>
      <c r="H19" s="605"/>
      <c r="I19" s="605"/>
      <c r="J19" s="605"/>
      <c r="K19" s="606"/>
    </row>
    <row r="20" spans="1:11">
      <c r="A20" s="125" t="s">
        <v>944</v>
      </c>
      <c r="B20" s="127">
        <v>1311</v>
      </c>
      <c r="C20" s="550"/>
      <c r="D20" s="551"/>
      <c r="E20" s="551"/>
      <c r="F20" s="551"/>
      <c r="G20" s="551"/>
      <c r="H20" s="551"/>
      <c r="I20" s="551"/>
      <c r="J20" s="551"/>
      <c r="K20" s="551"/>
    </row>
    <row r="21" spans="1:11" ht="12.75" customHeight="1">
      <c r="A21" s="125" t="s">
        <v>737</v>
      </c>
      <c r="B21" s="127">
        <v>1312</v>
      </c>
      <c r="C21" s="569"/>
      <c r="D21" s="551"/>
      <c r="E21" s="551"/>
      <c r="F21" s="551"/>
      <c r="G21" s="551"/>
      <c r="H21" s="551"/>
      <c r="I21" s="551"/>
      <c r="J21" s="551"/>
      <c r="K21" s="551"/>
    </row>
    <row r="22" spans="1:11" ht="12.75" customHeight="1">
      <c r="A22" s="125" t="s">
        <v>945</v>
      </c>
      <c r="B22" s="127">
        <v>1313</v>
      </c>
      <c r="C22" s="569"/>
      <c r="D22" s="551"/>
      <c r="E22" s="551"/>
      <c r="F22" s="551"/>
      <c r="G22" s="551"/>
      <c r="H22" s="551"/>
      <c r="I22" s="551"/>
      <c r="J22" s="551"/>
      <c r="K22" s="551"/>
    </row>
    <row r="23" spans="1:11" ht="12.75" customHeight="1">
      <c r="A23" s="125" t="s">
        <v>946</v>
      </c>
      <c r="B23" s="127">
        <v>1314</v>
      </c>
      <c r="C23" s="569"/>
      <c r="D23" s="551"/>
      <c r="E23" s="551"/>
      <c r="F23" s="551"/>
      <c r="G23" s="551"/>
      <c r="H23" s="551"/>
      <c r="I23" s="551"/>
      <c r="J23" s="551"/>
      <c r="K23" s="551"/>
    </row>
    <row r="24" spans="1:11" ht="12.75" customHeight="1">
      <c r="A24" s="125" t="s">
        <v>907</v>
      </c>
      <c r="B24" s="127">
        <v>1321</v>
      </c>
      <c r="C24" s="569">
        <v>1007</v>
      </c>
      <c r="D24" s="551"/>
      <c r="E24" s="551"/>
      <c r="F24" s="551"/>
      <c r="G24" s="551"/>
      <c r="H24" s="551"/>
      <c r="I24" s="551"/>
      <c r="J24" s="551"/>
      <c r="K24" s="551"/>
    </row>
    <row r="25" spans="1:11" ht="12.75" customHeight="1">
      <c r="A25" s="125" t="s">
        <v>738</v>
      </c>
      <c r="B25" s="127">
        <v>1322</v>
      </c>
      <c r="C25" s="569"/>
      <c r="D25" s="551"/>
      <c r="E25" s="551"/>
      <c r="F25" s="551"/>
      <c r="G25" s="551"/>
      <c r="H25" s="551"/>
      <c r="I25" s="551"/>
      <c r="J25" s="551"/>
      <c r="K25" s="551"/>
    </row>
    <row r="26" spans="1:11" ht="12.75" customHeight="1">
      <c r="A26" s="125" t="s">
        <v>972</v>
      </c>
      <c r="B26" s="127">
        <v>1323</v>
      </c>
      <c r="C26" s="569"/>
      <c r="D26" s="551"/>
      <c r="E26" s="551"/>
      <c r="F26" s="551"/>
      <c r="G26" s="551"/>
      <c r="H26" s="551"/>
      <c r="I26" s="551"/>
      <c r="J26" s="551"/>
      <c r="K26" s="551"/>
    </row>
    <row r="27" spans="1:11" ht="12.75" customHeight="1">
      <c r="A27" s="125" t="s">
        <v>903</v>
      </c>
      <c r="B27" s="127">
        <v>1324</v>
      </c>
      <c r="C27" s="569"/>
      <c r="D27" s="551"/>
      <c r="E27" s="551"/>
      <c r="F27" s="551"/>
      <c r="G27" s="551"/>
      <c r="H27" s="551"/>
      <c r="I27" s="551"/>
      <c r="J27" s="551"/>
      <c r="K27" s="551"/>
    </row>
    <row r="28" spans="1:11" ht="12.75" customHeight="1">
      <c r="A28" s="125" t="s">
        <v>904</v>
      </c>
      <c r="B28" s="127">
        <v>1331</v>
      </c>
      <c r="C28" s="569"/>
      <c r="D28" s="551"/>
      <c r="E28" s="551"/>
      <c r="F28" s="551"/>
      <c r="G28" s="551"/>
      <c r="H28" s="551"/>
      <c r="I28" s="551"/>
      <c r="J28" s="551"/>
      <c r="K28" s="551"/>
    </row>
    <row r="29" spans="1:11" ht="12.75" customHeight="1">
      <c r="A29" s="125" t="s">
        <v>739</v>
      </c>
      <c r="B29" s="127">
        <v>1332</v>
      </c>
      <c r="C29" s="569"/>
      <c r="D29" s="551"/>
      <c r="E29" s="551"/>
      <c r="F29" s="551"/>
      <c r="G29" s="551"/>
      <c r="H29" s="551"/>
      <c r="I29" s="551"/>
      <c r="J29" s="551"/>
      <c r="K29" s="551"/>
    </row>
    <row r="30" spans="1:11" ht="12.75" customHeight="1">
      <c r="A30" s="125" t="s">
        <v>906</v>
      </c>
      <c r="B30" s="127">
        <v>1333</v>
      </c>
      <c r="C30" s="569"/>
      <c r="D30" s="551"/>
      <c r="E30" s="551"/>
      <c r="F30" s="551"/>
      <c r="G30" s="551"/>
      <c r="H30" s="551"/>
      <c r="I30" s="551"/>
      <c r="J30" s="551"/>
      <c r="K30" s="551"/>
    </row>
    <row r="31" spans="1:11" ht="12.75" customHeight="1">
      <c r="A31" s="125" t="s">
        <v>905</v>
      </c>
      <c r="B31" s="127">
        <v>1334</v>
      </c>
      <c r="C31" s="569"/>
      <c r="D31" s="551"/>
      <c r="E31" s="551"/>
      <c r="F31" s="551"/>
      <c r="G31" s="551"/>
      <c r="H31" s="551"/>
      <c r="I31" s="551"/>
      <c r="J31" s="551"/>
      <c r="K31" s="551"/>
    </row>
    <row r="32" spans="1:11" ht="12.75" customHeight="1">
      <c r="A32" s="125" t="s">
        <v>428</v>
      </c>
      <c r="B32" s="127">
        <v>1341</v>
      </c>
      <c r="C32" s="569"/>
      <c r="D32" s="551"/>
      <c r="E32" s="551"/>
      <c r="F32" s="551"/>
      <c r="G32" s="551"/>
      <c r="H32" s="551"/>
      <c r="I32" s="551"/>
      <c r="J32" s="551"/>
      <c r="K32" s="551"/>
    </row>
    <row r="33" spans="1:11" ht="12.75" customHeight="1">
      <c r="A33" s="125" t="s">
        <v>740</v>
      </c>
      <c r="B33" s="127">
        <v>1342</v>
      </c>
      <c r="C33" s="569"/>
      <c r="D33" s="551"/>
      <c r="E33" s="551"/>
      <c r="F33" s="551"/>
      <c r="G33" s="551"/>
      <c r="H33" s="551"/>
      <c r="I33" s="551"/>
      <c r="J33" s="551"/>
      <c r="K33" s="551"/>
    </row>
    <row r="34" spans="1:11" ht="12.75" customHeight="1">
      <c r="A34" s="125" t="s">
        <v>429</v>
      </c>
      <c r="B34" s="127">
        <v>1343</v>
      </c>
      <c r="C34" s="569"/>
      <c r="D34" s="551"/>
      <c r="E34" s="551"/>
      <c r="F34" s="551"/>
      <c r="G34" s="551"/>
      <c r="H34" s="551"/>
      <c r="I34" s="551"/>
      <c r="J34" s="551"/>
      <c r="K34" s="551"/>
    </row>
    <row r="35" spans="1:11" ht="12.75" customHeight="1">
      <c r="A35" s="125" t="s">
        <v>427</v>
      </c>
      <c r="B35" s="127">
        <v>1344</v>
      </c>
      <c r="C35" s="569"/>
      <c r="D35" s="551"/>
      <c r="E35" s="551"/>
      <c r="F35" s="551"/>
      <c r="G35" s="551"/>
      <c r="H35" s="551"/>
      <c r="I35" s="551"/>
      <c r="J35" s="551"/>
      <c r="K35" s="551"/>
    </row>
    <row r="36" spans="1:11" ht="12.75" customHeight="1">
      <c r="A36" s="125" t="s">
        <v>736</v>
      </c>
      <c r="B36" s="127">
        <v>1351</v>
      </c>
      <c r="C36" s="569"/>
      <c r="D36" s="551"/>
      <c r="E36" s="551"/>
      <c r="F36" s="551"/>
      <c r="G36" s="551"/>
      <c r="H36" s="551"/>
      <c r="I36" s="551"/>
      <c r="J36" s="551"/>
      <c r="K36" s="551"/>
    </row>
    <row r="37" spans="1:11" ht="12.75" customHeight="1">
      <c r="A37" s="125" t="s">
        <v>741</v>
      </c>
      <c r="B37" s="127">
        <v>1352</v>
      </c>
      <c r="C37" s="569"/>
      <c r="D37" s="551"/>
      <c r="E37" s="551"/>
      <c r="F37" s="551"/>
      <c r="G37" s="551"/>
      <c r="H37" s="551"/>
      <c r="I37" s="551"/>
      <c r="J37" s="551"/>
      <c r="K37" s="551"/>
    </row>
    <row r="38" spans="1:11" ht="12.75" customHeight="1">
      <c r="A38" s="125" t="s">
        <v>519</v>
      </c>
      <c r="B38" s="127">
        <v>1353</v>
      </c>
      <c r="C38" s="569"/>
      <c r="D38" s="551"/>
      <c r="E38" s="551"/>
      <c r="F38" s="551"/>
      <c r="G38" s="551"/>
      <c r="H38" s="551"/>
      <c r="I38" s="551"/>
      <c r="J38" s="551"/>
      <c r="K38" s="551"/>
    </row>
    <row r="39" spans="1:11" ht="12.75" customHeight="1">
      <c r="A39" s="40" t="s">
        <v>520</v>
      </c>
      <c r="B39" s="161">
        <v>1354</v>
      </c>
      <c r="C39" s="569"/>
      <c r="D39" s="551"/>
      <c r="E39" s="551"/>
      <c r="F39" s="551"/>
      <c r="G39" s="551"/>
      <c r="H39" s="551"/>
      <c r="I39" s="551"/>
      <c r="J39" s="551"/>
      <c r="K39" s="551"/>
    </row>
    <row r="40" spans="1:11" ht="12.75" customHeight="1" thickBot="1">
      <c r="A40" s="449" t="s">
        <v>470</v>
      </c>
      <c r="B40" s="450"/>
      <c r="C40" s="566">
        <f>SUM(C20:C39)</f>
        <v>1007</v>
      </c>
      <c r="D40" s="551"/>
      <c r="E40" s="551"/>
      <c r="F40" s="551"/>
      <c r="G40" s="551"/>
      <c r="H40" s="551"/>
      <c r="I40" s="551"/>
      <c r="J40" s="551"/>
      <c r="K40" s="551"/>
    </row>
    <row r="41" spans="1:11" ht="15.75" customHeight="1" thickTop="1">
      <c r="A41" s="421" t="s">
        <v>224</v>
      </c>
      <c r="B41" s="422">
        <v>1400</v>
      </c>
      <c r="C41" s="551"/>
      <c r="D41" s="551"/>
      <c r="E41" s="551"/>
      <c r="F41" s="586"/>
      <c r="G41" s="551"/>
      <c r="H41" s="551"/>
      <c r="I41" s="551"/>
      <c r="J41" s="551"/>
      <c r="K41" s="551"/>
    </row>
    <row r="42" spans="1:11" ht="12.75" customHeight="1">
      <c r="A42" s="125" t="s">
        <v>947</v>
      </c>
      <c r="B42" s="127">
        <v>1411</v>
      </c>
      <c r="C42" s="551"/>
      <c r="D42" s="551"/>
      <c r="E42" s="551"/>
      <c r="F42" s="556"/>
      <c r="G42" s="551"/>
      <c r="H42" s="551"/>
      <c r="I42" s="551"/>
      <c r="J42" s="551"/>
      <c r="K42" s="551"/>
    </row>
    <row r="43" spans="1:11" ht="12.75" customHeight="1">
      <c r="A43" s="125" t="s">
        <v>742</v>
      </c>
      <c r="B43" s="127">
        <v>1412</v>
      </c>
      <c r="C43" s="551"/>
      <c r="D43" s="551"/>
      <c r="E43" s="551"/>
      <c r="F43" s="550"/>
      <c r="G43" s="551"/>
      <c r="H43" s="551"/>
      <c r="I43" s="551"/>
      <c r="J43" s="551"/>
      <c r="K43" s="551"/>
    </row>
    <row r="44" spans="1:11" ht="12.75" customHeight="1">
      <c r="A44" s="125" t="s">
        <v>322</v>
      </c>
      <c r="B44" s="127">
        <v>1413</v>
      </c>
      <c r="C44" s="551"/>
      <c r="D44" s="551"/>
      <c r="E44" s="551"/>
      <c r="F44" s="550"/>
      <c r="G44" s="551"/>
      <c r="H44" s="551"/>
      <c r="I44" s="551"/>
      <c r="J44" s="551"/>
      <c r="K44" s="551"/>
    </row>
    <row r="45" spans="1:11" ht="12.75" customHeight="1">
      <c r="A45" s="125" t="s">
        <v>195</v>
      </c>
      <c r="B45" s="127">
        <v>1415</v>
      </c>
      <c r="C45" s="551"/>
      <c r="D45" s="551"/>
      <c r="E45" s="551"/>
      <c r="F45" s="550">
        <v>727213</v>
      </c>
      <c r="G45" s="551"/>
      <c r="H45" s="551"/>
      <c r="I45" s="551"/>
      <c r="J45" s="551"/>
      <c r="K45" s="551"/>
    </row>
    <row r="46" spans="1:11" ht="12.75" customHeight="1">
      <c r="A46" s="125" t="s">
        <v>1039</v>
      </c>
      <c r="B46" s="127">
        <v>1416</v>
      </c>
      <c r="C46" s="551"/>
      <c r="D46" s="551"/>
      <c r="E46" s="551"/>
      <c r="F46" s="550"/>
      <c r="G46" s="551"/>
      <c r="H46" s="551"/>
      <c r="I46" s="551"/>
      <c r="J46" s="551"/>
      <c r="K46" s="551"/>
    </row>
    <row r="47" spans="1:11" ht="12.75" customHeight="1">
      <c r="A47" s="125" t="s">
        <v>56</v>
      </c>
      <c r="B47" s="127">
        <v>1421</v>
      </c>
      <c r="C47" s="551"/>
      <c r="D47" s="551"/>
      <c r="E47" s="551"/>
      <c r="F47" s="550"/>
      <c r="G47" s="551"/>
      <c r="H47" s="551"/>
      <c r="I47" s="551"/>
      <c r="J47" s="551"/>
      <c r="K47" s="551"/>
    </row>
    <row r="48" spans="1:11" ht="12.75" customHeight="1">
      <c r="A48" s="125" t="s">
        <v>743</v>
      </c>
      <c r="B48" s="127">
        <v>1422</v>
      </c>
      <c r="C48" s="551"/>
      <c r="D48" s="551"/>
      <c r="E48" s="551"/>
      <c r="F48" s="550"/>
      <c r="G48" s="551"/>
      <c r="H48" s="551"/>
      <c r="I48" s="551"/>
      <c r="J48" s="551"/>
      <c r="K48" s="551"/>
    </row>
    <row r="49" spans="1:11" ht="12.75" customHeight="1">
      <c r="A49" s="125" t="s">
        <v>57</v>
      </c>
      <c r="B49" s="127">
        <v>1423</v>
      </c>
      <c r="C49" s="551"/>
      <c r="D49" s="551"/>
      <c r="E49" s="551"/>
      <c r="F49" s="550"/>
      <c r="G49" s="551"/>
      <c r="H49" s="551"/>
      <c r="I49" s="551"/>
      <c r="J49" s="551"/>
      <c r="K49" s="551"/>
    </row>
    <row r="50" spans="1:11" ht="12.75" customHeight="1">
      <c r="A50" s="125" t="s">
        <v>58</v>
      </c>
      <c r="B50" s="127">
        <v>1424</v>
      </c>
      <c r="C50" s="551"/>
      <c r="D50" s="551"/>
      <c r="E50" s="551"/>
      <c r="F50" s="550"/>
      <c r="G50" s="551"/>
      <c r="H50" s="551"/>
      <c r="I50" s="551"/>
      <c r="J50" s="551"/>
      <c r="K50" s="551"/>
    </row>
    <row r="51" spans="1:11" ht="12.75" customHeight="1">
      <c r="A51" s="389" t="s">
        <v>59</v>
      </c>
      <c r="B51" s="144">
        <v>1431</v>
      </c>
      <c r="C51" s="551"/>
      <c r="D51" s="551"/>
      <c r="E51" s="551"/>
      <c r="F51" s="550"/>
      <c r="G51" s="551"/>
      <c r="H51" s="551"/>
      <c r="I51" s="551"/>
      <c r="J51" s="551"/>
      <c r="K51" s="551"/>
    </row>
    <row r="52" spans="1:11" ht="12.75" customHeight="1">
      <c r="A52" s="389" t="s">
        <v>976</v>
      </c>
      <c r="B52" s="144">
        <v>1432</v>
      </c>
      <c r="C52" s="551"/>
      <c r="D52" s="551"/>
      <c r="E52" s="551"/>
      <c r="F52" s="550"/>
      <c r="G52" s="551"/>
      <c r="H52" s="551"/>
      <c r="I52" s="551"/>
      <c r="J52" s="551"/>
      <c r="K52" s="551"/>
    </row>
    <row r="53" spans="1:11" ht="12.75" customHeight="1">
      <c r="A53" s="389" t="s">
        <v>60</v>
      </c>
      <c r="B53" s="144">
        <v>1433</v>
      </c>
      <c r="C53" s="551"/>
      <c r="D53" s="551"/>
      <c r="E53" s="551"/>
      <c r="F53" s="550"/>
      <c r="G53" s="551"/>
      <c r="H53" s="551"/>
      <c r="I53" s="551"/>
      <c r="J53" s="551"/>
      <c r="K53" s="551"/>
    </row>
    <row r="54" spans="1:11" ht="12.75" customHeight="1">
      <c r="A54" s="389" t="s">
        <v>61</v>
      </c>
      <c r="B54" s="144">
        <v>1434</v>
      </c>
      <c r="C54" s="551"/>
      <c r="D54" s="551"/>
      <c r="E54" s="551"/>
      <c r="F54" s="550"/>
      <c r="G54" s="551"/>
      <c r="H54" s="551"/>
      <c r="I54" s="551"/>
      <c r="J54" s="551"/>
      <c r="K54" s="551"/>
    </row>
    <row r="55" spans="1:11" ht="12.75" customHeight="1">
      <c r="A55" s="389" t="s">
        <v>62</v>
      </c>
      <c r="B55" s="144">
        <v>1441</v>
      </c>
      <c r="C55" s="551"/>
      <c r="D55" s="551"/>
      <c r="E55" s="551"/>
      <c r="F55" s="550"/>
      <c r="G55" s="551"/>
      <c r="H55" s="551"/>
      <c r="I55" s="551"/>
      <c r="J55" s="551"/>
      <c r="K55" s="551"/>
    </row>
    <row r="56" spans="1:11" ht="12.75" customHeight="1">
      <c r="A56" s="389" t="s">
        <v>977</v>
      </c>
      <c r="B56" s="144">
        <v>1442</v>
      </c>
      <c r="C56" s="551"/>
      <c r="D56" s="551"/>
      <c r="E56" s="551"/>
      <c r="F56" s="550"/>
      <c r="G56" s="551"/>
      <c r="H56" s="551"/>
      <c r="I56" s="551"/>
      <c r="J56" s="551"/>
      <c r="K56" s="551"/>
    </row>
    <row r="57" spans="1:11" ht="12.75" customHeight="1">
      <c r="A57" s="389" t="s">
        <v>423</v>
      </c>
      <c r="B57" s="144">
        <v>1443</v>
      </c>
      <c r="C57" s="551"/>
      <c r="D57" s="551"/>
      <c r="E57" s="551"/>
      <c r="F57" s="550"/>
      <c r="G57" s="551"/>
      <c r="H57" s="551"/>
      <c r="I57" s="551"/>
      <c r="J57" s="551"/>
      <c r="K57" s="551"/>
    </row>
    <row r="58" spans="1:11" ht="12.75" customHeight="1">
      <c r="A58" s="389" t="s">
        <v>64</v>
      </c>
      <c r="B58" s="144">
        <v>1444</v>
      </c>
      <c r="C58" s="551"/>
      <c r="D58" s="551"/>
      <c r="E58" s="551"/>
      <c r="F58" s="550"/>
      <c r="G58" s="551"/>
      <c r="H58" s="551"/>
      <c r="I58" s="551"/>
      <c r="J58" s="551"/>
      <c r="K58" s="551"/>
    </row>
    <row r="59" spans="1:11" ht="12.75" customHeight="1">
      <c r="A59" s="389" t="s">
        <v>776</v>
      </c>
      <c r="B59" s="144">
        <v>1451</v>
      </c>
      <c r="C59" s="551"/>
      <c r="D59" s="551"/>
      <c r="E59" s="551"/>
      <c r="F59" s="550"/>
      <c r="G59" s="551"/>
      <c r="H59" s="551"/>
      <c r="I59" s="551"/>
      <c r="J59" s="551"/>
      <c r="K59" s="551"/>
    </row>
    <row r="60" spans="1:11" ht="12.75" customHeight="1">
      <c r="A60" s="389" t="s">
        <v>978</v>
      </c>
      <c r="B60" s="144">
        <v>1452</v>
      </c>
      <c r="C60" s="551"/>
      <c r="D60" s="551"/>
      <c r="E60" s="551"/>
      <c r="F60" s="550"/>
      <c r="G60" s="551"/>
      <c r="H60" s="551"/>
      <c r="I60" s="551"/>
      <c r="J60" s="551"/>
      <c r="K60" s="551"/>
    </row>
    <row r="61" spans="1:11" ht="12.75" customHeight="1">
      <c r="A61" s="165" t="s">
        <v>777</v>
      </c>
      <c r="B61" s="144">
        <v>1453</v>
      </c>
      <c r="C61" s="551"/>
      <c r="D61" s="551"/>
      <c r="E61" s="551"/>
      <c r="F61" s="550"/>
      <c r="G61" s="551"/>
      <c r="H61" s="551"/>
      <c r="I61" s="551"/>
      <c r="J61" s="551"/>
      <c r="K61" s="551"/>
    </row>
    <row r="62" spans="1:11" ht="12.75" customHeight="1">
      <c r="A62" s="42" t="s">
        <v>778</v>
      </c>
      <c r="B62" s="162">
        <v>1454</v>
      </c>
      <c r="C62" s="551"/>
      <c r="D62" s="551"/>
      <c r="E62" s="551"/>
      <c r="F62" s="550"/>
      <c r="G62" s="551"/>
      <c r="H62" s="551"/>
      <c r="I62" s="551"/>
      <c r="J62" s="551"/>
      <c r="K62" s="551"/>
    </row>
    <row r="63" spans="1:11" ht="12.75" customHeight="1" thickBot="1">
      <c r="A63" s="449" t="s">
        <v>419</v>
      </c>
      <c r="B63" s="450"/>
      <c r="C63" s="551"/>
      <c r="D63" s="551"/>
      <c r="E63" s="551"/>
      <c r="F63" s="566">
        <f>SUM(F42:F62)</f>
        <v>727213</v>
      </c>
      <c r="G63" s="551"/>
      <c r="H63" s="551"/>
      <c r="I63" s="551"/>
      <c r="J63" s="551"/>
      <c r="K63" s="551"/>
    </row>
    <row r="64" spans="1:11" ht="15.75" customHeight="1" thickTop="1">
      <c r="A64" s="421" t="s">
        <v>390</v>
      </c>
      <c r="B64" s="422">
        <v>1500</v>
      </c>
      <c r="C64" s="551"/>
      <c r="D64" s="551"/>
      <c r="E64" s="551"/>
      <c r="F64" s="551"/>
      <c r="G64" s="551"/>
      <c r="H64" s="551"/>
      <c r="I64" s="551"/>
      <c r="J64" s="551"/>
      <c r="K64" s="551"/>
    </row>
    <row r="65" spans="1:11" ht="12.75" customHeight="1">
      <c r="A65" s="125" t="s">
        <v>478</v>
      </c>
      <c r="B65" s="127">
        <v>1510</v>
      </c>
      <c r="C65" s="550">
        <v>40160</v>
      </c>
      <c r="D65" s="550">
        <v>6974</v>
      </c>
      <c r="E65" s="550">
        <v>5817</v>
      </c>
      <c r="F65" s="550">
        <v>1582</v>
      </c>
      <c r="G65" s="550">
        <v>1999</v>
      </c>
      <c r="H65" s="550"/>
      <c r="I65" s="550">
        <v>15080547</v>
      </c>
      <c r="J65" s="550">
        <v>946</v>
      </c>
      <c r="K65" s="550">
        <v>875</v>
      </c>
    </row>
    <row r="66" spans="1:11" ht="12.75" customHeight="1">
      <c r="A66" s="125" t="s">
        <v>599</v>
      </c>
      <c r="B66" s="127">
        <v>1520</v>
      </c>
      <c r="C66" s="550"/>
      <c r="D66" s="550"/>
      <c r="E66" s="550"/>
      <c r="F66" s="550"/>
      <c r="G66" s="550"/>
      <c r="H66" s="550"/>
      <c r="I66" s="550"/>
      <c r="J66" s="550"/>
      <c r="K66" s="550"/>
    </row>
    <row r="67" spans="1:11" ht="12.75" customHeight="1" thickBot="1">
      <c r="A67" s="449" t="s">
        <v>420</v>
      </c>
      <c r="B67" s="450"/>
      <c r="C67" s="566">
        <f>SUM(C65:C66)</f>
        <v>40160</v>
      </c>
      <c r="D67" s="566">
        <f t="shared" ref="D67:K67" si="2">SUM(D65:D66)</f>
        <v>6974</v>
      </c>
      <c r="E67" s="566">
        <f t="shared" si="2"/>
        <v>5817</v>
      </c>
      <c r="F67" s="566">
        <f t="shared" si="2"/>
        <v>1582</v>
      </c>
      <c r="G67" s="566">
        <f t="shared" si="2"/>
        <v>1999</v>
      </c>
      <c r="H67" s="566">
        <f t="shared" si="2"/>
        <v>0</v>
      </c>
      <c r="I67" s="566">
        <f t="shared" si="2"/>
        <v>15080547</v>
      </c>
      <c r="J67" s="566">
        <f t="shared" si="2"/>
        <v>946</v>
      </c>
      <c r="K67" s="566">
        <f t="shared" si="2"/>
        <v>875</v>
      </c>
    </row>
    <row r="68" spans="1:11" ht="15.75" customHeight="1" thickTop="1">
      <c r="A68" s="421" t="s">
        <v>391</v>
      </c>
      <c r="B68" s="423">
        <v>1600</v>
      </c>
      <c r="C68" s="602"/>
      <c r="D68" s="551"/>
      <c r="E68" s="551"/>
      <c r="F68" s="551"/>
      <c r="G68" s="551"/>
      <c r="H68" s="551"/>
      <c r="I68" s="551"/>
      <c r="J68" s="551"/>
      <c r="K68" s="551"/>
    </row>
    <row r="69" spans="1:11" ht="12.75" customHeight="1">
      <c r="A69" s="125" t="s">
        <v>587</v>
      </c>
      <c r="B69" s="127">
        <v>1611</v>
      </c>
      <c r="C69" s="550">
        <v>170484</v>
      </c>
      <c r="D69" s="551"/>
      <c r="E69" s="551"/>
      <c r="F69" s="551"/>
      <c r="G69" s="551"/>
      <c r="H69" s="551"/>
      <c r="I69" s="551"/>
      <c r="J69" s="551"/>
      <c r="K69" s="551"/>
    </row>
    <row r="70" spans="1:11" ht="12.75" customHeight="1">
      <c r="A70" s="125" t="s">
        <v>888</v>
      </c>
      <c r="B70" s="127">
        <v>1612</v>
      </c>
      <c r="C70" s="569"/>
      <c r="D70" s="551"/>
      <c r="E70" s="551"/>
      <c r="F70" s="551"/>
      <c r="G70" s="551"/>
      <c r="H70" s="551"/>
      <c r="I70" s="551"/>
      <c r="J70" s="551"/>
      <c r="K70" s="551"/>
    </row>
    <row r="71" spans="1:11" ht="12.75" customHeight="1">
      <c r="A71" s="125" t="s">
        <v>223</v>
      </c>
      <c r="B71" s="127">
        <v>1613</v>
      </c>
      <c r="C71" s="569"/>
      <c r="D71" s="551"/>
      <c r="E71" s="551"/>
      <c r="F71" s="551"/>
      <c r="G71" s="551"/>
      <c r="H71" s="551"/>
      <c r="I71" s="551"/>
      <c r="J71" s="551"/>
      <c r="K71" s="551"/>
    </row>
    <row r="72" spans="1:11" ht="12.75" customHeight="1">
      <c r="A72" s="125" t="s">
        <v>24</v>
      </c>
      <c r="B72" s="127">
        <v>1614</v>
      </c>
      <c r="C72" s="569"/>
      <c r="D72" s="551"/>
      <c r="E72" s="551"/>
      <c r="F72" s="551"/>
      <c r="G72" s="551"/>
      <c r="H72" s="551"/>
      <c r="I72" s="551"/>
      <c r="J72" s="551"/>
      <c r="K72" s="551"/>
    </row>
    <row r="73" spans="1:11" ht="12.75" customHeight="1">
      <c r="A73" s="125" t="s">
        <v>889</v>
      </c>
      <c r="B73" s="127">
        <v>1620</v>
      </c>
      <c r="C73" s="569"/>
      <c r="D73" s="551"/>
      <c r="E73" s="551"/>
      <c r="F73" s="551"/>
      <c r="G73" s="551"/>
      <c r="H73" s="551"/>
      <c r="I73" s="551"/>
      <c r="J73" s="551"/>
      <c r="K73" s="551"/>
    </row>
    <row r="74" spans="1:11" ht="12.75" customHeight="1">
      <c r="A74" s="125" t="s">
        <v>25</v>
      </c>
      <c r="B74" s="127">
        <v>1690</v>
      </c>
      <c r="C74" s="569"/>
      <c r="D74" s="551"/>
      <c r="E74" s="551"/>
      <c r="F74" s="551"/>
      <c r="G74" s="551"/>
      <c r="H74" s="551"/>
      <c r="I74" s="551"/>
      <c r="J74" s="551"/>
      <c r="K74" s="551"/>
    </row>
    <row r="75" spans="1:11" ht="12.75" customHeight="1" thickBot="1">
      <c r="A75" s="449" t="s">
        <v>479</v>
      </c>
      <c r="B75" s="450"/>
      <c r="C75" s="566">
        <f>SUM(C69:C74)</f>
        <v>170484</v>
      </c>
      <c r="D75" s="551"/>
      <c r="E75" s="551"/>
      <c r="F75" s="551"/>
      <c r="G75" s="551"/>
      <c r="H75" s="551"/>
      <c r="I75" s="551"/>
      <c r="J75" s="551"/>
      <c r="K75" s="551"/>
    </row>
    <row r="76" spans="1:11" ht="15.75" customHeight="1" thickTop="1">
      <c r="A76" s="421" t="s">
        <v>779</v>
      </c>
      <c r="B76" s="423">
        <v>1700</v>
      </c>
      <c r="C76" s="602"/>
      <c r="D76" s="551"/>
      <c r="E76" s="551"/>
      <c r="F76" s="551"/>
      <c r="G76" s="551"/>
      <c r="H76" s="551"/>
      <c r="I76" s="551"/>
      <c r="J76" s="551"/>
      <c r="K76" s="551"/>
    </row>
    <row r="77" spans="1:11" ht="12.75" customHeight="1">
      <c r="A77" s="125" t="s">
        <v>480</v>
      </c>
      <c r="B77" s="127">
        <v>1711</v>
      </c>
      <c r="C77" s="582">
        <v>161983</v>
      </c>
      <c r="D77" s="550"/>
      <c r="E77" s="551"/>
      <c r="F77" s="551"/>
      <c r="G77" s="551"/>
      <c r="H77" s="551"/>
      <c r="I77" s="551"/>
      <c r="J77" s="551"/>
      <c r="K77" s="551"/>
    </row>
    <row r="78" spans="1:11" ht="12.75" customHeight="1">
      <c r="A78" s="125" t="s">
        <v>75</v>
      </c>
      <c r="B78" s="127">
        <v>1719</v>
      </c>
      <c r="C78" s="569">
        <v>6268</v>
      </c>
      <c r="D78" s="550"/>
      <c r="E78" s="551"/>
      <c r="F78" s="551"/>
      <c r="G78" s="551"/>
      <c r="H78" s="551"/>
      <c r="I78" s="551"/>
      <c r="J78" s="551"/>
      <c r="K78" s="551"/>
    </row>
    <row r="79" spans="1:11" ht="12.75" customHeight="1">
      <c r="A79" s="125" t="s">
        <v>481</v>
      </c>
      <c r="B79" s="127">
        <v>1720</v>
      </c>
      <c r="C79" s="569"/>
      <c r="D79" s="550"/>
      <c r="E79" s="551"/>
      <c r="F79" s="551"/>
      <c r="G79" s="551"/>
      <c r="H79" s="551"/>
      <c r="I79" s="551"/>
      <c r="J79" s="551"/>
      <c r="K79" s="551"/>
    </row>
    <row r="80" spans="1:11" ht="12.75" customHeight="1">
      <c r="A80" s="125" t="s">
        <v>482</v>
      </c>
      <c r="B80" s="127">
        <v>1730</v>
      </c>
      <c r="C80" s="569"/>
      <c r="D80" s="550"/>
      <c r="E80" s="551"/>
      <c r="F80" s="551"/>
      <c r="G80" s="551"/>
      <c r="H80" s="551"/>
      <c r="I80" s="551"/>
      <c r="J80" s="551"/>
      <c r="K80" s="551"/>
    </row>
    <row r="81" spans="1:11" ht="12.75" customHeight="1">
      <c r="A81" s="125" t="s">
        <v>26</v>
      </c>
      <c r="B81" s="127">
        <v>1790</v>
      </c>
      <c r="C81" s="569">
        <v>467750</v>
      </c>
      <c r="D81" s="550"/>
      <c r="E81" s="551"/>
      <c r="F81" s="551"/>
      <c r="G81" s="551"/>
      <c r="H81" s="551"/>
      <c r="I81" s="551"/>
      <c r="J81" s="551"/>
      <c r="K81" s="551"/>
    </row>
    <row r="82" spans="1:11" ht="12.75" customHeight="1">
      <c r="A82" s="135" t="s">
        <v>1452</v>
      </c>
      <c r="B82" s="127">
        <v>1799</v>
      </c>
      <c r="C82" s="786">
        <v>5093815</v>
      </c>
      <c r="D82" s="551"/>
      <c r="E82" s="551"/>
      <c r="F82" s="551"/>
      <c r="G82" s="551"/>
      <c r="H82" s="551"/>
      <c r="I82" s="551"/>
      <c r="J82" s="551"/>
      <c r="K82" s="551"/>
    </row>
    <row r="83" spans="1:11" ht="12.75" customHeight="1" thickBot="1">
      <c r="A83" s="449" t="s">
        <v>1450</v>
      </c>
      <c r="B83" s="450"/>
      <c r="C83" s="601">
        <f>SUM(C77:C81)</f>
        <v>636001</v>
      </c>
      <c r="D83" s="566">
        <f>SUM(D77:D81)</f>
        <v>0</v>
      </c>
      <c r="E83" s="551"/>
      <c r="F83" s="551"/>
      <c r="G83" s="551"/>
      <c r="H83" s="551"/>
      <c r="I83" s="551"/>
      <c r="J83" s="551"/>
      <c r="K83" s="551"/>
    </row>
    <row r="84" spans="1:11" ht="12.75" customHeight="1" thickTop="1" thickBot="1">
      <c r="A84" s="449" t="s">
        <v>1451</v>
      </c>
      <c r="B84" s="787"/>
      <c r="C84" s="788">
        <f>SUM(C77:C82)</f>
        <v>5729816</v>
      </c>
      <c r="D84" s="551"/>
      <c r="E84" s="551"/>
      <c r="F84" s="551"/>
      <c r="G84" s="551"/>
      <c r="H84" s="551"/>
      <c r="I84" s="551"/>
      <c r="J84" s="551"/>
      <c r="K84" s="551"/>
    </row>
    <row r="85" spans="1:11" ht="15.75" customHeight="1" thickTop="1">
      <c r="A85" s="421" t="s">
        <v>196</v>
      </c>
      <c r="B85" s="423">
        <v>1800</v>
      </c>
      <c r="C85" s="602"/>
      <c r="D85" s="551"/>
      <c r="E85" s="551"/>
      <c r="F85" s="551"/>
      <c r="G85" s="551"/>
      <c r="H85" s="551"/>
      <c r="I85" s="551"/>
      <c r="J85" s="551"/>
      <c r="K85" s="551"/>
    </row>
    <row r="86" spans="1:11" ht="12.75" customHeight="1">
      <c r="A86" s="125" t="s">
        <v>483</v>
      </c>
      <c r="B86" s="127">
        <v>1811</v>
      </c>
      <c r="C86" s="550">
        <v>2999691</v>
      </c>
      <c r="D86" s="551"/>
      <c r="E86" s="551"/>
      <c r="F86" s="551"/>
      <c r="G86" s="551"/>
      <c r="H86" s="551"/>
      <c r="I86" s="551"/>
      <c r="J86" s="551"/>
      <c r="K86" s="551"/>
    </row>
    <row r="87" spans="1:11" ht="12.75" customHeight="1">
      <c r="A87" s="125" t="s">
        <v>484</v>
      </c>
      <c r="B87" s="127">
        <v>1812</v>
      </c>
      <c r="C87" s="569"/>
      <c r="D87" s="551"/>
      <c r="E87" s="551"/>
      <c r="F87" s="551"/>
      <c r="G87" s="551"/>
      <c r="H87" s="551"/>
      <c r="I87" s="551"/>
      <c r="J87" s="551"/>
      <c r="K87" s="551"/>
    </row>
    <row r="88" spans="1:11" ht="12.75" customHeight="1">
      <c r="A88" s="125" t="s">
        <v>890</v>
      </c>
      <c r="B88" s="127">
        <v>1813</v>
      </c>
      <c r="C88" s="569"/>
      <c r="D88" s="551"/>
      <c r="E88" s="551"/>
      <c r="F88" s="551"/>
      <c r="G88" s="551"/>
      <c r="H88" s="551"/>
      <c r="I88" s="551"/>
      <c r="J88" s="551"/>
      <c r="K88" s="551"/>
    </row>
    <row r="89" spans="1:11" ht="12.75" customHeight="1">
      <c r="A89" s="125" t="s">
        <v>76</v>
      </c>
      <c r="B89" s="127">
        <v>1819</v>
      </c>
      <c r="C89" s="569">
        <v>21003</v>
      </c>
      <c r="D89" s="551"/>
      <c r="E89" s="551"/>
      <c r="F89" s="551"/>
      <c r="G89" s="551"/>
      <c r="H89" s="551"/>
      <c r="I89" s="551"/>
      <c r="J89" s="551"/>
      <c r="K89" s="551"/>
    </row>
    <row r="90" spans="1:11" ht="12.75" customHeight="1">
      <c r="A90" s="125" t="s">
        <v>485</v>
      </c>
      <c r="B90" s="127">
        <v>1821</v>
      </c>
      <c r="C90" s="569">
        <v>804</v>
      </c>
      <c r="D90" s="551"/>
      <c r="E90" s="551"/>
      <c r="F90" s="551"/>
      <c r="G90" s="551"/>
      <c r="H90" s="551"/>
      <c r="I90" s="551"/>
      <c r="J90" s="551"/>
      <c r="K90" s="551"/>
    </row>
    <row r="91" spans="1:11" ht="12.75" customHeight="1">
      <c r="A91" s="125" t="s">
        <v>629</v>
      </c>
      <c r="B91" s="127">
        <v>1822</v>
      </c>
      <c r="C91" s="569"/>
      <c r="D91" s="551"/>
      <c r="E91" s="551"/>
      <c r="F91" s="551"/>
      <c r="G91" s="551"/>
      <c r="H91" s="551"/>
      <c r="I91" s="551"/>
      <c r="J91" s="551"/>
      <c r="K91" s="551"/>
    </row>
    <row r="92" spans="1:11" ht="12.75" customHeight="1">
      <c r="A92" s="125" t="s">
        <v>119</v>
      </c>
      <c r="B92" s="127">
        <v>1823</v>
      </c>
      <c r="C92" s="569"/>
      <c r="D92" s="551"/>
      <c r="E92" s="551"/>
      <c r="F92" s="551"/>
      <c r="G92" s="551"/>
      <c r="H92" s="551"/>
      <c r="I92" s="551"/>
      <c r="J92" s="551"/>
      <c r="K92" s="551"/>
    </row>
    <row r="93" spans="1:11" ht="12.75" customHeight="1">
      <c r="A93" s="125" t="s">
        <v>27</v>
      </c>
      <c r="B93" s="127">
        <v>1829</v>
      </c>
      <c r="C93" s="569"/>
      <c r="D93" s="551"/>
      <c r="E93" s="551"/>
      <c r="F93" s="551"/>
      <c r="G93" s="551"/>
      <c r="H93" s="551"/>
      <c r="I93" s="551"/>
      <c r="J93" s="551"/>
      <c r="K93" s="551"/>
    </row>
    <row r="94" spans="1:11" ht="12.75" customHeight="1">
      <c r="A94" s="125" t="s">
        <v>674</v>
      </c>
      <c r="B94" s="127">
        <v>1890</v>
      </c>
      <c r="C94" s="569">
        <v>403</v>
      </c>
      <c r="D94" s="551"/>
      <c r="E94" s="551"/>
      <c r="F94" s="551"/>
      <c r="G94" s="551"/>
      <c r="H94" s="551"/>
      <c r="I94" s="551"/>
      <c r="J94" s="551"/>
      <c r="K94" s="551"/>
    </row>
    <row r="95" spans="1:11" ht="12.75" customHeight="1" thickBot="1">
      <c r="A95" s="449" t="s">
        <v>197</v>
      </c>
      <c r="B95" s="450"/>
      <c r="C95" s="566">
        <f>SUM(C86:C94)</f>
        <v>3021901</v>
      </c>
      <c r="D95" s="551"/>
      <c r="E95" s="551"/>
      <c r="F95" s="551"/>
      <c r="G95" s="551"/>
      <c r="H95" s="551"/>
      <c r="I95" s="551"/>
      <c r="J95" s="551"/>
      <c r="K95" s="551"/>
    </row>
    <row r="96" spans="1:11" ht="15.75" customHeight="1" thickTop="1">
      <c r="A96" s="421" t="s">
        <v>1003</v>
      </c>
      <c r="B96" s="423">
        <v>1900</v>
      </c>
      <c r="C96" s="602"/>
      <c r="D96" s="586"/>
      <c r="E96" s="551"/>
      <c r="F96" s="551"/>
      <c r="G96" s="551"/>
      <c r="H96" s="551"/>
      <c r="I96" s="551"/>
      <c r="J96" s="551"/>
      <c r="K96" s="551"/>
    </row>
    <row r="97" spans="1:11" ht="12.75" customHeight="1">
      <c r="A97" s="125" t="s">
        <v>936</v>
      </c>
      <c r="B97" s="127">
        <v>1910</v>
      </c>
      <c r="C97" s="550">
        <v>970</v>
      </c>
      <c r="D97" s="569">
        <v>80664</v>
      </c>
      <c r="E97" s="586"/>
      <c r="F97" s="586"/>
      <c r="G97" s="586"/>
      <c r="H97" s="586"/>
      <c r="I97" s="586"/>
      <c r="J97" s="586"/>
      <c r="K97" s="586"/>
    </row>
    <row r="98" spans="1:11" ht="12.75" customHeight="1">
      <c r="A98" s="125" t="s">
        <v>329</v>
      </c>
      <c r="B98" s="127">
        <v>1920</v>
      </c>
      <c r="C98" s="569">
        <v>115744</v>
      </c>
      <c r="D98" s="569"/>
      <c r="E98" s="557"/>
      <c r="F98" s="556"/>
      <c r="G98" s="556"/>
      <c r="H98" s="556"/>
      <c r="I98" s="556"/>
      <c r="J98" s="556"/>
      <c r="K98" s="556"/>
    </row>
    <row r="99" spans="1:11" ht="12.75" customHeight="1">
      <c r="A99" s="40" t="s">
        <v>198</v>
      </c>
      <c r="B99" s="163">
        <v>1930</v>
      </c>
      <c r="C99" s="569"/>
      <c r="D99" s="550"/>
      <c r="E99" s="553"/>
      <c r="F99" s="550"/>
      <c r="G99" s="550"/>
      <c r="H99" s="550">
        <v>987964</v>
      </c>
      <c r="I99" s="550"/>
      <c r="J99" s="550"/>
      <c r="K99" s="550"/>
    </row>
    <row r="100" spans="1:11" ht="12.75" customHeight="1">
      <c r="A100" s="125" t="s">
        <v>150</v>
      </c>
      <c r="B100" s="127">
        <v>1940</v>
      </c>
      <c r="C100" s="569"/>
      <c r="D100" s="550"/>
      <c r="E100" s="581"/>
      <c r="F100" s="550"/>
      <c r="G100" s="581"/>
      <c r="H100" s="581"/>
      <c r="I100" s="579"/>
      <c r="J100" s="581"/>
      <c r="K100" s="581"/>
    </row>
    <row r="101" spans="1:11" ht="12.75" customHeight="1">
      <c r="A101" s="125" t="s">
        <v>726</v>
      </c>
      <c r="B101" s="127">
        <v>1950</v>
      </c>
      <c r="C101" s="569"/>
      <c r="D101" s="550"/>
      <c r="E101" s="550"/>
      <c r="F101" s="550"/>
      <c r="G101" s="550"/>
      <c r="H101" s="550"/>
      <c r="I101" s="551"/>
      <c r="J101" s="550"/>
      <c r="K101" s="550"/>
    </row>
    <row r="102" spans="1:11" ht="12.75" customHeight="1">
      <c r="A102" s="125" t="s">
        <v>199</v>
      </c>
      <c r="B102" s="127">
        <v>1960</v>
      </c>
      <c r="C102" s="569"/>
      <c r="D102" s="569"/>
      <c r="E102" s="569"/>
      <c r="F102" s="569"/>
      <c r="G102" s="569"/>
      <c r="H102" s="569"/>
      <c r="I102" s="550"/>
      <c r="J102" s="569"/>
      <c r="K102" s="550"/>
    </row>
    <row r="103" spans="1:11" ht="12.75" customHeight="1">
      <c r="A103" s="125" t="s">
        <v>200</v>
      </c>
      <c r="B103" s="127">
        <v>1970</v>
      </c>
      <c r="C103" s="569">
        <v>77995</v>
      </c>
      <c r="D103" s="592"/>
      <c r="E103" s="558"/>
      <c r="F103" s="592"/>
      <c r="G103" s="554"/>
      <c r="H103" s="592"/>
      <c r="I103" s="551"/>
      <c r="J103" s="554"/>
      <c r="K103" s="554"/>
    </row>
    <row r="104" spans="1:11" ht="12.75" customHeight="1">
      <c r="A104" s="125" t="s">
        <v>201</v>
      </c>
      <c r="B104" s="127">
        <v>1980</v>
      </c>
      <c r="C104" s="569"/>
      <c r="D104" s="569"/>
      <c r="E104" s="569"/>
      <c r="F104" s="569"/>
      <c r="G104" s="569"/>
      <c r="H104" s="569"/>
      <c r="I104" s="550"/>
      <c r="J104" s="569"/>
      <c r="K104" s="550"/>
    </row>
    <row r="105" spans="1:11" ht="12.75" customHeight="1">
      <c r="A105" s="125" t="s">
        <v>284</v>
      </c>
      <c r="B105" s="127">
        <v>1983</v>
      </c>
      <c r="C105" s="582"/>
      <c r="D105" s="551"/>
      <c r="E105" s="582"/>
      <c r="F105" s="551"/>
      <c r="G105" s="551"/>
      <c r="H105" s="569"/>
      <c r="I105" s="551"/>
      <c r="J105" s="579"/>
      <c r="K105" s="579"/>
    </row>
    <row r="106" spans="1:11" ht="12.75" customHeight="1">
      <c r="A106" s="125" t="s">
        <v>735</v>
      </c>
      <c r="B106" s="127">
        <v>1991</v>
      </c>
      <c r="C106" s="569"/>
      <c r="D106" s="550"/>
      <c r="E106" s="556"/>
      <c r="F106" s="550"/>
      <c r="G106" s="550"/>
      <c r="H106" s="550"/>
      <c r="I106" s="551"/>
      <c r="J106" s="551"/>
      <c r="K106" s="551"/>
    </row>
    <row r="107" spans="1:11" ht="12.75" customHeight="1">
      <c r="A107" s="125" t="s">
        <v>727</v>
      </c>
      <c r="B107" s="127">
        <v>1992</v>
      </c>
      <c r="C107" s="550"/>
      <c r="D107" s="578"/>
      <c r="E107" s="551"/>
      <c r="F107" s="551"/>
      <c r="G107" s="551"/>
      <c r="H107" s="579"/>
      <c r="I107" s="551"/>
      <c r="J107" s="551"/>
      <c r="K107" s="551"/>
    </row>
    <row r="108" spans="1:11" ht="12.75" customHeight="1">
      <c r="A108" s="125" t="s">
        <v>1146</v>
      </c>
      <c r="B108" s="127">
        <v>1993</v>
      </c>
      <c r="C108" s="550">
        <v>112496</v>
      </c>
      <c r="D108" s="569">
        <v>2024</v>
      </c>
      <c r="E108" s="550"/>
      <c r="F108" s="550"/>
      <c r="G108" s="550"/>
      <c r="H108" s="550"/>
      <c r="I108" s="586"/>
      <c r="J108" s="550"/>
      <c r="K108" s="550"/>
    </row>
    <row r="109" spans="1:11" ht="12.75" customHeight="1">
      <c r="A109" s="125" t="s">
        <v>77</v>
      </c>
      <c r="B109" s="127">
        <v>1999</v>
      </c>
      <c r="C109" s="569">
        <v>181006</v>
      </c>
      <c r="D109" s="550">
        <v>1580362</v>
      </c>
      <c r="E109" s="550"/>
      <c r="F109" s="550">
        <v>4523</v>
      </c>
      <c r="G109" s="550"/>
      <c r="H109" s="550"/>
      <c r="I109" s="550"/>
      <c r="J109" s="550"/>
      <c r="K109" s="550"/>
    </row>
    <row r="110" spans="1:11" ht="12.75" customHeight="1" thickBot="1">
      <c r="A110" s="449" t="s">
        <v>421</v>
      </c>
      <c r="B110" s="451"/>
      <c r="C110" s="601">
        <f>SUM(C97:C109)</f>
        <v>488211</v>
      </c>
      <c r="D110" s="601">
        <f t="shared" ref="D110:K110" si="3">SUM(D97:D109)</f>
        <v>1663050</v>
      </c>
      <c r="E110" s="601">
        <f t="shared" si="3"/>
        <v>0</v>
      </c>
      <c r="F110" s="601">
        <f t="shared" si="3"/>
        <v>4523</v>
      </c>
      <c r="G110" s="601">
        <f t="shared" si="3"/>
        <v>0</v>
      </c>
      <c r="H110" s="601">
        <f t="shared" si="3"/>
        <v>987964</v>
      </c>
      <c r="I110" s="601">
        <f t="shared" si="3"/>
        <v>0</v>
      </c>
      <c r="J110" s="601">
        <f t="shared" si="3"/>
        <v>0</v>
      </c>
      <c r="K110" s="566">
        <f t="shared" si="3"/>
        <v>0</v>
      </c>
    </row>
    <row r="111" spans="1:11" ht="24" thickTop="1" thickBot="1">
      <c r="A111" s="452" t="s">
        <v>1504</v>
      </c>
      <c r="B111" s="930" t="s">
        <v>501</v>
      </c>
      <c r="C111" s="607">
        <f>SUM(C12,C18,C40,C63,C67,C75,C83,C95,C110,)</f>
        <v>239594607</v>
      </c>
      <c r="D111" s="607">
        <f t="shared" ref="D111:K111" si="4">SUM(D12,D18,D40,D63,D67,D75,D83,D95,D110,)</f>
        <v>42135298</v>
      </c>
      <c r="E111" s="607">
        <f t="shared" si="4"/>
        <v>33361365</v>
      </c>
      <c r="F111" s="607">
        <f t="shared" si="4"/>
        <v>9889214</v>
      </c>
      <c r="G111" s="607">
        <f t="shared" si="4"/>
        <v>21311944</v>
      </c>
      <c r="H111" s="607">
        <f t="shared" si="4"/>
        <v>987964</v>
      </c>
      <c r="I111" s="607">
        <f t="shared" si="4"/>
        <v>15080547</v>
      </c>
      <c r="J111" s="607">
        <f t="shared" si="4"/>
        <v>5973995</v>
      </c>
      <c r="K111" s="598">
        <f t="shared" si="4"/>
        <v>5072288</v>
      </c>
    </row>
    <row r="112" spans="1:11" ht="24" thickTop="1" thickBot="1">
      <c r="A112" s="452" t="s">
        <v>1503</v>
      </c>
      <c r="B112" s="930" t="s">
        <v>501</v>
      </c>
      <c r="C112" s="607">
        <f>SUM(C12,C18,C40,C63,C67,C75,C84,C95,C110)</f>
        <v>244688422</v>
      </c>
      <c r="D112" s="551"/>
      <c r="E112" s="551"/>
      <c r="F112" s="551"/>
      <c r="G112" s="551"/>
      <c r="H112" s="551"/>
      <c r="I112" s="551"/>
      <c r="J112" s="551"/>
      <c r="K112" s="551"/>
    </row>
    <row r="113" spans="1:12" ht="30" customHeight="1" thickTop="1">
      <c r="A113" s="417" t="s">
        <v>285</v>
      </c>
      <c r="B113" s="931"/>
      <c r="C113" s="573"/>
      <c r="D113" s="573"/>
      <c r="E113" s="573"/>
      <c r="F113" s="573"/>
      <c r="G113" s="573"/>
      <c r="H113" s="573"/>
      <c r="I113" s="573"/>
      <c r="J113" s="573"/>
      <c r="K113" s="584"/>
    </row>
    <row r="114" spans="1:12" ht="12.75" customHeight="1">
      <c r="A114" s="132" t="s">
        <v>728</v>
      </c>
      <c r="B114" s="131">
        <v>2100</v>
      </c>
      <c r="C114" s="582"/>
      <c r="D114" s="556"/>
      <c r="E114" s="578"/>
      <c r="F114" s="556"/>
      <c r="G114" s="556"/>
      <c r="H114" s="578"/>
      <c r="I114" s="551"/>
      <c r="J114" s="551"/>
      <c r="K114" s="551"/>
    </row>
    <row r="115" spans="1:12" ht="12.75" customHeight="1">
      <c r="A115" s="125" t="s">
        <v>729</v>
      </c>
      <c r="B115" s="127">
        <v>2200</v>
      </c>
      <c r="C115" s="569"/>
      <c r="D115" s="550"/>
      <c r="E115" s="578"/>
      <c r="F115" s="550"/>
      <c r="G115" s="550"/>
      <c r="H115" s="578"/>
      <c r="I115" s="551"/>
      <c r="J115" s="551"/>
      <c r="K115" s="551"/>
      <c r="L115" s="160"/>
    </row>
    <row r="116" spans="1:12" ht="12.75" customHeight="1">
      <c r="A116" s="125" t="s">
        <v>28</v>
      </c>
      <c r="B116" s="127">
        <v>2300</v>
      </c>
      <c r="C116" s="569"/>
      <c r="D116" s="550"/>
      <c r="E116" s="578"/>
      <c r="F116" s="550"/>
      <c r="G116" s="550"/>
      <c r="H116" s="578"/>
      <c r="I116" s="551"/>
      <c r="J116" s="551"/>
      <c r="K116" s="551"/>
    </row>
    <row r="117" spans="1:12" ht="13.5" thickBot="1">
      <c r="A117" s="453" t="s">
        <v>714</v>
      </c>
      <c r="B117" s="932" t="s">
        <v>500</v>
      </c>
      <c r="C117" s="608">
        <f>SUM(C114:C116)</f>
        <v>0</v>
      </c>
      <c r="D117" s="608">
        <f>SUM(D114:D116)</f>
        <v>0</v>
      </c>
      <c r="E117" s="578" t="s">
        <v>1034</v>
      </c>
      <c r="F117" s="608">
        <f>SUM(F114:F116)</f>
        <v>0</v>
      </c>
      <c r="G117" s="608">
        <f>SUM(G114:G116)</f>
        <v>0</v>
      </c>
      <c r="H117" s="578"/>
      <c r="I117" s="551"/>
      <c r="J117" s="551"/>
      <c r="K117" s="551"/>
    </row>
    <row r="118" spans="1:12" ht="16.7" customHeight="1" thickTop="1">
      <c r="A118" s="418" t="s">
        <v>711</v>
      </c>
      <c r="B118" s="933"/>
      <c r="C118" s="572"/>
      <c r="D118" s="573"/>
      <c r="E118" s="573"/>
      <c r="F118" s="573"/>
      <c r="G118" s="573"/>
      <c r="H118" s="573"/>
      <c r="I118" s="573"/>
      <c r="J118" s="573"/>
      <c r="K118" s="584"/>
    </row>
    <row r="119" spans="1:12" ht="18" customHeight="1">
      <c r="A119" s="424" t="s">
        <v>1182</v>
      </c>
      <c r="B119" s="425"/>
      <c r="C119" s="609"/>
      <c r="D119" s="586"/>
      <c r="E119" s="578"/>
      <c r="F119" s="586"/>
      <c r="G119" s="586"/>
      <c r="H119" s="578"/>
      <c r="I119" s="551"/>
      <c r="J119" s="586"/>
      <c r="K119" s="586"/>
    </row>
    <row r="120" spans="1:12" ht="12.75" customHeight="1">
      <c r="A120" s="125" t="s">
        <v>1281</v>
      </c>
      <c r="B120" s="164">
        <v>3001</v>
      </c>
      <c r="C120" s="582">
        <v>198213532</v>
      </c>
      <c r="D120" s="556">
        <v>44727063</v>
      </c>
      <c r="E120" s="550"/>
      <c r="F120" s="556"/>
      <c r="G120" s="556"/>
      <c r="H120" s="550"/>
      <c r="I120" s="551"/>
      <c r="J120" s="550"/>
      <c r="K120" s="550"/>
    </row>
    <row r="121" spans="1:12" ht="12.75" customHeight="1">
      <c r="A121" s="125" t="s">
        <v>1324</v>
      </c>
      <c r="B121" s="164">
        <v>3005</v>
      </c>
      <c r="C121" s="569"/>
      <c r="D121" s="550"/>
      <c r="E121" s="550"/>
      <c r="F121" s="550"/>
      <c r="G121" s="550"/>
      <c r="H121" s="550"/>
      <c r="I121" s="551"/>
      <c r="J121" s="550"/>
      <c r="K121" s="550"/>
    </row>
    <row r="122" spans="1:12" ht="12.75" customHeight="1">
      <c r="A122" s="125" t="s">
        <v>1381</v>
      </c>
      <c r="B122" s="164">
        <v>3030</v>
      </c>
      <c r="C122" s="569"/>
      <c r="D122" s="550"/>
      <c r="E122" s="550"/>
      <c r="F122" s="550"/>
      <c r="G122" s="550"/>
      <c r="H122" s="550"/>
      <c r="I122" s="551"/>
      <c r="J122" s="550"/>
      <c r="K122" s="550"/>
    </row>
    <row r="123" spans="1:12">
      <c r="A123" s="389" t="s">
        <v>1325</v>
      </c>
      <c r="B123" s="166">
        <v>3099</v>
      </c>
      <c r="C123" s="569"/>
      <c r="D123" s="550"/>
      <c r="E123" s="550"/>
      <c r="F123" s="550"/>
      <c r="G123" s="550"/>
      <c r="H123" s="550"/>
      <c r="I123" s="551"/>
      <c r="J123" s="550"/>
      <c r="K123" s="550"/>
    </row>
    <row r="124" spans="1:12" ht="12.6" customHeight="1" thickBot="1">
      <c r="A124" s="449" t="s">
        <v>422</v>
      </c>
      <c r="B124" s="454"/>
      <c r="C124" s="601">
        <f t="shared" ref="C124:H124" si="5">SUM(C120:C123)</f>
        <v>198213532</v>
      </c>
      <c r="D124" s="601">
        <f t="shared" si="5"/>
        <v>44727063</v>
      </c>
      <c r="E124" s="601">
        <f t="shared" si="5"/>
        <v>0</v>
      </c>
      <c r="F124" s="601">
        <f t="shared" si="5"/>
        <v>0</v>
      </c>
      <c r="G124" s="601">
        <f t="shared" si="5"/>
        <v>0</v>
      </c>
      <c r="H124" s="601">
        <f t="shared" si="5"/>
        <v>0</v>
      </c>
      <c r="I124" s="551"/>
      <c r="J124" s="601">
        <f>SUM(J120:J123)</f>
        <v>0</v>
      </c>
      <c r="K124" s="566">
        <f>SUM(K120:K123)</f>
        <v>0</v>
      </c>
    </row>
    <row r="125" spans="1:12" ht="15.75" customHeight="1" thickTop="1">
      <c r="A125" s="421" t="s">
        <v>1181</v>
      </c>
      <c r="B125" s="426"/>
      <c r="C125" s="610"/>
      <c r="D125" s="578"/>
      <c r="E125" s="551"/>
      <c r="F125" s="611"/>
      <c r="G125" s="551"/>
      <c r="H125" s="551"/>
      <c r="I125" s="551"/>
      <c r="J125" s="551"/>
      <c r="K125" s="551"/>
    </row>
    <row r="126" spans="1:12" ht="15" customHeight="1">
      <c r="A126" s="427" t="s">
        <v>588</v>
      </c>
      <c r="B126" s="428"/>
      <c r="C126" s="586"/>
      <c r="D126" s="578"/>
      <c r="E126" s="551"/>
      <c r="F126" s="586"/>
      <c r="G126" s="551"/>
      <c r="H126" s="551"/>
      <c r="I126" s="551"/>
      <c r="J126" s="551"/>
      <c r="K126" s="551"/>
    </row>
    <row r="127" spans="1:12" ht="12.75" customHeight="1">
      <c r="A127" s="125" t="s">
        <v>764</v>
      </c>
      <c r="B127" s="167">
        <v>3100</v>
      </c>
      <c r="C127" s="556">
        <v>4559290</v>
      </c>
      <c r="D127" s="578"/>
      <c r="E127" s="551"/>
      <c r="F127" s="600"/>
      <c r="G127" s="551"/>
      <c r="H127" s="551"/>
      <c r="I127" s="551"/>
      <c r="J127" s="551"/>
      <c r="K127" s="551"/>
    </row>
    <row r="128" spans="1:12" ht="12.75" customHeight="1">
      <c r="A128" s="125" t="s">
        <v>1600</v>
      </c>
      <c r="B128" s="164">
        <v>3105</v>
      </c>
      <c r="C128" s="550"/>
      <c r="D128" s="578"/>
      <c r="E128" s="551"/>
      <c r="F128" s="550"/>
      <c r="G128" s="551"/>
      <c r="H128" s="551"/>
      <c r="I128" s="551"/>
      <c r="J128" s="551"/>
      <c r="K128" s="551"/>
    </row>
    <row r="129" spans="1:11" ht="12.75" customHeight="1">
      <c r="A129" s="125" t="s">
        <v>765</v>
      </c>
      <c r="B129" s="164">
        <v>3110</v>
      </c>
      <c r="C129" s="569"/>
      <c r="D129" s="550"/>
      <c r="E129" s="551"/>
      <c r="F129" s="550"/>
      <c r="G129" s="551"/>
      <c r="H129" s="551"/>
      <c r="I129" s="551"/>
      <c r="J129" s="551"/>
      <c r="K129" s="551"/>
    </row>
    <row r="130" spans="1:11" ht="12.75" customHeight="1">
      <c r="A130" s="125" t="s">
        <v>103</v>
      </c>
      <c r="B130" s="164">
        <v>3120</v>
      </c>
      <c r="C130" s="550">
        <v>998374</v>
      </c>
      <c r="D130" s="578"/>
      <c r="E130" s="551"/>
      <c r="F130" s="550"/>
      <c r="G130" s="551"/>
      <c r="H130" s="551"/>
      <c r="I130" s="551"/>
      <c r="J130" s="551"/>
      <c r="K130" s="551"/>
    </row>
    <row r="131" spans="1:11" ht="12.75" customHeight="1">
      <c r="A131" s="125" t="s">
        <v>1152</v>
      </c>
      <c r="B131" s="164">
        <v>3130</v>
      </c>
      <c r="C131" s="550">
        <v>29468</v>
      </c>
      <c r="D131" s="578"/>
      <c r="E131" s="551"/>
      <c r="F131" s="550"/>
      <c r="G131" s="551"/>
      <c r="H131" s="551"/>
      <c r="I131" s="551"/>
      <c r="J131" s="551"/>
      <c r="K131" s="551"/>
    </row>
    <row r="132" spans="1:11" ht="12.75" customHeight="1">
      <c r="A132" s="125" t="s">
        <v>117</v>
      </c>
      <c r="B132" s="164">
        <v>3145</v>
      </c>
      <c r="C132" s="550"/>
      <c r="D132" s="578"/>
      <c r="E132" s="551"/>
      <c r="F132" s="550"/>
      <c r="G132" s="551"/>
      <c r="H132" s="551"/>
      <c r="I132" s="551"/>
      <c r="J132" s="551"/>
      <c r="K132" s="551"/>
    </row>
    <row r="133" spans="1:11" ht="12.75" customHeight="1">
      <c r="A133" s="125" t="s">
        <v>65</v>
      </c>
      <c r="B133" s="164">
        <v>3199</v>
      </c>
      <c r="C133" s="569"/>
      <c r="D133" s="550"/>
      <c r="E133" s="551"/>
      <c r="F133" s="550"/>
      <c r="G133" s="551"/>
      <c r="H133" s="551"/>
      <c r="I133" s="551"/>
      <c r="J133" s="551"/>
      <c r="K133" s="551"/>
    </row>
    <row r="134" spans="1:11" ht="12.75" customHeight="1" thickBot="1">
      <c r="A134" s="449" t="s">
        <v>910</v>
      </c>
      <c r="B134" s="455"/>
      <c r="C134" s="601">
        <f>SUM(C127:C133)</f>
        <v>5587132</v>
      </c>
      <c r="D134" s="601">
        <f>SUM(D127:D133)</f>
        <v>0</v>
      </c>
      <c r="E134" s="552" t="s">
        <v>1034</v>
      </c>
      <c r="F134" s="601">
        <f>SUM(F127:F133)</f>
        <v>0</v>
      </c>
      <c r="G134" s="551" t="s">
        <v>1034</v>
      </c>
      <c r="H134" s="551" t="s">
        <v>1034</v>
      </c>
      <c r="I134" s="551" t="s">
        <v>1034</v>
      </c>
      <c r="J134" s="551" t="s">
        <v>1034</v>
      </c>
      <c r="K134" s="551" t="s">
        <v>1034</v>
      </c>
    </row>
    <row r="135" spans="1:11" ht="15.75" customHeight="1" thickTop="1">
      <c r="A135" s="429" t="s">
        <v>203</v>
      </c>
      <c r="B135" s="430"/>
      <c r="C135" s="602"/>
      <c r="D135" s="602"/>
      <c r="E135" s="578"/>
      <c r="F135" s="602"/>
      <c r="G135" s="551"/>
      <c r="H135" s="551"/>
      <c r="I135" s="551"/>
      <c r="J135" s="551"/>
      <c r="K135" s="551"/>
    </row>
    <row r="136" spans="1:11">
      <c r="A136" s="125" t="s">
        <v>525</v>
      </c>
      <c r="B136" s="164">
        <v>3200</v>
      </c>
      <c r="C136" s="569"/>
      <c r="D136" s="550"/>
      <c r="E136" s="578"/>
      <c r="F136" s="551"/>
      <c r="G136" s="550"/>
      <c r="H136" s="551"/>
      <c r="I136" s="551"/>
      <c r="J136" s="551"/>
      <c r="K136" s="551"/>
    </row>
    <row r="137" spans="1:11" ht="12.75" customHeight="1">
      <c r="A137" s="125" t="s">
        <v>590</v>
      </c>
      <c r="B137" s="164">
        <v>3220</v>
      </c>
      <c r="C137" s="569">
        <v>657130</v>
      </c>
      <c r="D137" s="550"/>
      <c r="E137" s="578"/>
      <c r="F137" s="551"/>
      <c r="G137" s="550"/>
      <c r="H137" s="551"/>
      <c r="I137" s="551"/>
      <c r="J137" s="551"/>
      <c r="K137" s="551"/>
    </row>
    <row r="138" spans="1:11" ht="12.75" customHeight="1">
      <c r="A138" s="125" t="s">
        <v>202</v>
      </c>
      <c r="B138" s="164">
        <v>3225</v>
      </c>
      <c r="C138" s="569"/>
      <c r="D138" s="550"/>
      <c r="E138" s="578"/>
      <c r="F138" s="551"/>
      <c r="G138" s="550"/>
      <c r="H138" s="551"/>
      <c r="I138" s="551"/>
      <c r="J138" s="551"/>
      <c r="K138" s="551"/>
    </row>
    <row r="139" spans="1:11" ht="12.75" customHeight="1">
      <c r="A139" s="125" t="s">
        <v>526</v>
      </c>
      <c r="B139" s="164">
        <v>3235</v>
      </c>
      <c r="C139" s="569"/>
      <c r="D139" s="550"/>
      <c r="E139" s="578"/>
      <c r="F139" s="551"/>
      <c r="G139" s="550"/>
      <c r="H139" s="551"/>
      <c r="I139" s="551"/>
      <c r="J139" s="551"/>
      <c r="K139" s="551"/>
    </row>
    <row r="140" spans="1:11" ht="12.75" customHeight="1">
      <c r="A140" s="125" t="s">
        <v>527</v>
      </c>
      <c r="B140" s="164">
        <v>3240</v>
      </c>
      <c r="C140" s="569"/>
      <c r="D140" s="550"/>
      <c r="E140" s="578"/>
      <c r="F140" s="551"/>
      <c r="G140" s="550"/>
      <c r="H140" s="551"/>
      <c r="I140" s="551"/>
      <c r="J140" s="551"/>
      <c r="K140" s="551"/>
    </row>
    <row r="141" spans="1:11" ht="12.75" customHeight="1">
      <c r="A141" s="125" t="s">
        <v>528</v>
      </c>
      <c r="B141" s="164">
        <v>3270</v>
      </c>
      <c r="C141" s="569"/>
      <c r="D141" s="550"/>
      <c r="E141" s="578"/>
      <c r="F141" s="551"/>
      <c r="G141" s="550"/>
      <c r="H141" s="551"/>
      <c r="I141" s="551"/>
      <c r="J141" s="551"/>
      <c r="K141" s="551"/>
    </row>
    <row r="142" spans="1:11" ht="12.75" customHeight="1">
      <c r="A142" s="125" t="s">
        <v>66</v>
      </c>
      <c r="B142" s="164">
        <v>3299</v>
      </c>
      <c r="C142" s="569"/>
      <c r="D142" s="550"/>
      <c r="E142" s="578"/>
      <c r="F142" s="555"/>
      <c r="G142" s="550"/>
      <c r="H142" s="551"/>
      <c r="I142" s="551"/>
      <c r="J142" s="551"/>
      <c r="K142" s="551"/>
    </row>
    <row r="143" spans="1:11" ht="12.75" customHeight="1" thickBot="1">
      <c r="A143" s="449" t="s">
        <v>529</v>
      </c>
      <c r="B143" s="455"/>
      <c r="C143" s="601">
        <f>SUM(C136:C142)</f>
        <v>657130</v>
      </c>
      <c r="D143" s="601">
        <f>SUM(D136:D142)</f>
        <v>0</v>
      </c>
      <c r="E143" s="578" t="s">
        <v>1034</v>
      </c>
      <c r="F143" s="555"/>
      <c r="G143" s="601">
        <f>SUM(G136:G142)</f>
        <v>0</v>
      </c>
      <c r="H143" s="551" t="s">
        <v>1034</v>
      </c>
      <c r="I143" s="551" t="s">
        <v>1034</v>
      </c>
      <c r="J143" s="551" t="s">
        <v>1034</v>
      </c>
      <c r="K143" s="551" t="s">
        <v>1034</v>
      </c>
    </row>
    <row r="144" spans="1:11" ht="15.75" customHeight="1" thickTop="1">
      <c r="A144" s="429" t="s">
        <v>591</v>
      </c>
      <c r="B144" s="430"/>
      <c r="C144" s="602"/>
      <c r="D144" s="611"/>
      <c r="E144" s="578"/>
      <c r="F144" s="602"/>
      <c r="G144" s="602"/>
      <c r="H144" s="551"/>
      <c r="I144" s="551"/>
      <c r="J144" s="551"/>
      <c r="K144" s="551"/>
    </row>
    <row r="145" spans="1:11" ht="12.75" customHeight="1">
      <c r="A145" s="125" t="s">
        <v>530</v>
      </c>
      <c r="B145" s="164">
        <v>3305</v>
      </c>
      <c r="C145" s="550"/>
      <c r="D145" s="551"/>
      <c r="E145" s="578"/>
      <c r="F145" s="551"/>
      <c r="G145" s="550"/>
      <c r="H145" s="551"/>
      <c r="I145" s="551"/>
      <c r="J145" s="551"/>
      <c r="K145" s="551"/>
    </row>
    <row r="146" spans="1:11" ht="12.75" customHeight="1">
      <c r="A146" s="125" t="s">
        <v>286</v>
      </c>
      <c r="B146" s="164">
        <v>3310</v>
      </c>
      <c r="C146" s="569"/>
      <c r="D146" s="551"/>
      <c r="E146" s="578"/>
      <c r="F146" s="551"/>
      <c r="G146" s="550"/>
      <c r="H146" s="551"/>
      <c r="I146" s="551"/>
      <c r="J146" s="551"/>
      <c r="K146" s="551"/>
    </row>
    <row r="147" spans="1:11" ht="13.5" thickBot="1">
      <c r="A147" s="449" t="s">
        <v>334</v>
      </c>
      <c r="B147" s="455"/>
      <c r="C147" s="566">
        <f>SUM(C145:C146)</f>
        <v>0</v>
      </c>
      <c r="D147" s="551"/>
      <c r="E147" s="578"/>
      <c r="F147" s="551"/>
      <c r="G147" s="571">
        <f>SUM(G145:G146)</f>
        <v>0</v>
      </c>
      <c r="H147" s="551"/>
      <c r="I147" s="551"/>
      <c r="J147" s="551"/>
      <c r="K147" s="551"/>
    </row>
    <row r="148" spans="1:11" ht="12.75" customHeight="1" thickTop="1">
      <c r="A148" s="390" t="s">
        <v>928</v>
      </c>
      <c r="B148" s="168">
        <v>3360</v>
      </c>
      <c r="C148" s="612">
        <v>92993</v>
      </c>
      <c r="D148" s="613"/>
      <c r="E148" s="578"/>
      <c r="F148" s="551"/>
      <c r="G148" s="614"/>
      <c r="H148" s="551"/>
      <c r="I148" s="551"/>
      <c r="J148" s="551"/>
      <c r="K148" s="551"/>
    </row>
    <row r="149" spans="1:11" ht="12.75" customHeight="1" thickBot="1">
      <c r="A149" s="391" t="s">
        <v>817</v>
      </c>
      <c r="B149" s="169">
        <v>3365</v>
      </c>
      <c r="C149" s="597"/>
      <c r="D149" s="597"/>
      <c r="E149" s="578"/>
      <c r="F149" s="551"/>
      <c r="G149" s="597"/>
      <c r="H149" s="551"/>
      <c r="I149" s="551"/>
      <c r="J149" s="551"/>
      <c r="K149" s="551"/>
    </row>
    <row r="150" spans="1:11" ht="12.75" customHeight="1" thickTop="1" thickBot="1">
      <c r="A150" s="392" t="s">
        <v>118</v>
      </c>
      <c r="B150" s="170">
        <v>3370</v>
      </c>
      <c r="C150" s="597">
        <v>147095</v>
      </c>
      <c r="D150" s="597"/>
      <c r="E150" s="578"/>
      <c r="F150" s="551"/>
      <c r="G150" s="551"/>
      <c r="H150" s="551"/>
      <c r="I150" s="551"/>
      <c r="J150" s="551"/>
      <c r="K150" s="551"/>
    </row>
    <row r="151" spans="1:11" ht="12.75" customHeight="1" thickTop="1" thickBot="1">
      <c r="A151" s="392" t="s">
        <v>679</v>
      </c>
      <c r="B151" s="170">
        <v>3410</v>
      </c>
      <c r="C151" s="615"/>
      <c r="D151" s="596"/>
      <c r="E151" s="616"/>
      <c r="F151" s="595"/>
      <c r="G151" s="595"/>
      <c r="H151" s="595"/>
      <c r="I151" s="595"/>
      <c r="J151" s="595"/>
      <c r="K151" s="595"/>
    </row>
    <row r="152" spans="1:11" ht="12.75" customHeight="1" thickTop="1" thickBot="1">
      <c r="A152" s="392" t="s">
        <v>67</v>
      </c>
      <c r="B152" s="170">
        <v>3499</v>
      </c>
      <c r="C152" s="615"/>
      <c r="D152" s="596"/>
      <c r="E152" s="597"/>
      <c r="F152" s="597"/>
      <c r="G152" s="597"/>
      <c r="H152" s="597"/>
      <c r="I152" s="597"/>
      <c r="J152" s="597"/>
      <c r="K152" s="597"/>
    </row>
    <row r="153" spans="1:11" ht="15.75" customHeight="1" thickTop="1">
      <c r="A153" s="429" t="s">
        <v>389</v>
      </c>
      <c r="B153" s="431"/>
      <c r="C153" s="602"/>
      <c r="D153" s="551"/>
      <c r="E153" s="578"/>
      <c r="F153" s="551"/>
      <c r="G153" s="551"/>
      <c r="H153" s="551"/>
      <c r="I153" s="551"/>
      <c r="J153" s="551"/>
      <c r="K153" s="551"/>
    </row>
    <row r="154" spans="1:11" ht="12.75" customHeight="1">
      <c r="A154" s="125" t="s">
        <v>1153</v>
      </c>
      <c r="B154" s="164">
        <v>3500</v>
      </c>
      <c r="C154" s="569"/>
      <c r="D154" s="550"/>
      <c r="E154" s="578"/>
      <c r="F154" s="550">
        <v>5761847</v>
      </c>
      <c r="G154" s="550"/>
      <c r="H154" s="551"/>
      <c r="I154" s="551"/>
      <c r="J154" s="551"/>
      <c r="K154" s="551"/>
    </row>
    <row r="155" spans="1:11" ht="12.75" customHeight="1">
      <c r="A155" s="125" t="s">
        <v>929</v>
      </c>
      <c r="B155" s="164">
        <v>3510</v>
      </c>
      <c r="C155" s="569"/>
      <c r="D155" s="550"/>
      <c r="E155" s="578"/>
      <c r="F155" s="550">
        <v>8961403</v>
      </c>
      <c r="G155" s="550"/>
      <c r="H155" s="551"/>
      <c r="I155" s="551"/>
      <c r="J155" s="551"/>
      <c r="K155" s="551"/>
    </row>
    <row r="156" spans="1:11" ht="12.75" customHeight="1">
      <c r="A156" s="125" t="s">
        <v>68</v>
      </c>
      <c r="B156" s="164">
        <v>3599</v>
      </c>
      <c r="C156" s="569"/>
      <c r="D156" s="550"/>
      <c r="E156" s="578"/>
      <c r="F156" s="550"/>
      <c r="G156" s="550"/>
      <c r="H156" s="551"/>
      <c r="I156" s="551"/>
      <c r="J156" s="551"/>
      <c r="K156" s="551"/>
    </row>
    <row r="157" spans="1:11" ht="12.75" customHeight="1" thickBot="1">
      <c r="A157" s="449" t="s">
        <v>93</v>
      </c>
      <c r="B157" s="455"/>
      <c r="C157" s="601">
        <f>SUM(C154:C156)</f>
        <v>0</v>
      </c>
      <c r="D157" s="601">
        <f>SUM(D154:D156)</f>
        <v>0</v>
      </c>
      <c r="E157" s="578"/>
      <c r="F157" s="601">
        <f>SUM(F154:F156)</f>
        <v>14723250</v>
      </c>
      <c r="G157" s="601">
        <f>SUM(G154:G156)</f>
        <v>0</v>
      </c>
      <c r="H157" s="551"/>
      <c r="I157" s="551"/>
      <c r="J157" s="551"/>
      <c r="K157" s="551"/>
    </row>
    <row r="158" spans="1:11" ht="12.75" customHeight="1" thickTop="1" thickBot="1">
      <c r="A158" s="392" t="s">
        <v>318</v>
      </c>
      <c r="B158" s="170">
        <v>3610</v>
      </c>
      <c r="C158" s="596"/>
      <c r="D158" s="551"/>
      <c r="E158" s="578"/>
      <c r="F158" s="551"/>
      <c r="G158" s="551"/>
      <c r="H158" s="551"/>
      <c r="I158" s="551"/>
      <c r="J158" s="551"/>
      <c r="K158" s="551"/>
    </row>
    <row r="159" spans="1:11" ht="12.75" customHeight="1" thickTop="1" thickBot="1">
      <c r="A159" s="392" t="s">
        <v>50</v>
      </c>
      <c r="B159" s="170">
        <v>3660</v>
      </c>
      <c r="C159" s="597"/>
      <c r="D159" s="595"/>
      <c r="E159" s="578"/>
      <c r="F159" s="595"/>
      <c r="G159" s="595"/>
      <c r="H159" s="551"/>
      <c r="I159" s="551"/>
      <c r="J159" s="551"/>
      <c r="K159" s="551"/>
    </row>
    <row r="160" spans="1:11" ht="12.75" customHeight="1" thickTop="1" thickBot="1">
      <c r="A160" s="392" t="s">
        <v>891</v>
      </c>
      <c r="B160" s="170">
        <v>3695</v>
      </c>
      <c r="C160" s="596"/>
      <c r="D160" s="551"/>
      <c r="E160" s="578"/>
      <c r="F160" s="596"/>
      <c r="G160" s="596"/>
      <c r="H160" s="551"/>
      <c r="I160" s="551"/>
      <c r="J160" s="551"/>
      <c r="K160" s="551"/>
    </row>
    <row r="161" spans="1:11" ht="12.75" customHeight="1" thickTop="1" thickBot="1">
      <c r="A161" s="392" t="s">
        <v>923</v>
      </c>
      <c r="B161" s="170">
        <v>3705</v>
      </c>
      <c r="C161" s="596">
        <v>7644594</v>
      </c>
      <c r="D161" s="595"/>
      <c r="E161" s="578"/>
      <c r="F161" s="596"/>
      <c r="G161" s="596"/>
      <c r="H161" s="551"/>
      <c r="I161" s="551"/>
      <c r="J161" s="551"/>
      <c r="K161" s="551"/>
    </row>
    <row r="162" spans="1:11" ht="12.75" customHeight="1" thickTop="1" thickBot="1">
      <c r="A162" s="392" t="s">
        <v>39</v>
      </c>
      <c r="B162" s="170">
        <v>3766</v>
      </c>
      <c r="C162" s="596"/>
      <c r="D162" s="595"/>
      <c r="E162" s="578"/>
      <c r="F162" s="596"/>
      <c r="G162" s="596"/>
      <c r="H162" s="551"/>
      <c r="I162" s="551"/>
      <c r="J162" s="551"/>
      <c r="K162" s="551"/>
    </row>
    <row r="163" spans="1:11" ht="12.75" customHeight="1" thickTop="1" thickBot="1">
      <c r="A163" s="392" t="s">
        <v>876</v>
      </c>
      <c r="B163" s="170">
        <v>3767</v>
      </c>
      <c r="C163" s="596"/>
      <c r="D163" s="596"/>
      <c r="E163" s="578"/>
      <c r="F163" s="596"/>
      <c r="G163" s="596"/>
      <c r="H163" s="551"/>
      <c r="I163" s="551"/>
      <c r="J163" s="551"/>
      <c r="K163" s="551"/>
    </row>
    <row r="164" spans="1:11" ht="12.75" customHeight="1" thickTop="1" thickBot="1">
      <c r="A164" s="392" t="s">
        <v>877</v>
      </c>
      <c r="B164" s="170">
        <v>3775</v>
      </c>
      <c r="C164" s="596"/>
      <c r="D164" s="597"/>
      <c r="E164" s="595"/>
      <c r="F164" s="597"/>
      <c r="G164" s="597"/>
      <c r="H164" s="595"/>
      <c r="I164" s="551"/>
      <c r="J164" s="551"/>
      <c r="K164" s="595"/>
    </row>
    <row r="165" spans="1:11" ht="12.75" customHeight="1" thickTop="1" thickBot="1">
      <c r="A165" s="392" t="s">
        <v>1154</v>
      </c>
      <c r="B165" s="170">
        <v>3780</v>
      </c>
      <c r="C165" s="596"/>
      <c r="D165" s="595"/>
      <c r="E165" s="596"/>
      <c r="F165" s="596"/>
      <c r="G165" s="596"/>
      <c r="H165" s="596"/>
      <c r="I165" s="551"/>
      <c r="J165" s="551"/>
      <c r="K165" s="596"/>
    </row>
    <row r="166" spans="1:11" ht="12.75" customHeight="1" thickTop="1" thickBot="1">
      <c r="A166" s="392" t="s">
        <v>757</v>
      </c>
      <c r="B166" s="170">
        <v>3815</v>
      </c>
      <c r="C166" s="596"/>
      <c r="D166" s="551"/>
      <c r="E166" s="578"/>
      <c r="F166" s="596"/>
      <c r="G166" s="551"/>
      <c r="H166" s="551"/>
      <c r="I166" s="551"/>
      <c r="J166" s="551"/>
      <c r="K166" s="551"/>
    </row>
    <row r="167" spans="1:11" ht="12.75" customHeight="1" thickTop="1" thickBot="1">
      <c r="A167" s="392" t="s">
        <v>335</v>
      </c>
      <c r="B167" s="170">
        <v>3825</v>
      </c>
      <c r="C167" s="596"/>
      <c r="D167" s="551"/>
      <c r="E167" s="578"/>
      <c r="F167" s="596"/>
      <c r="G167" s="551"/>
      <c r="H167" s="551"/>
      <c r="I167" s="551"/>
      <c r="J167" s="551"/>
      <c r="K167" s="551"/>
    </row>
    <row r="168" spans="1:11" ht="12.75" customHeight="1" thickTop="1" thickBot="1">
      <c r="A168" s="392" t="s">
        <v>287</v>
      </c>
      <c r="B168" s="170">
        <v>3920</v>
      </c>
      <c r="C168" s="611"/>
      <c r="D168" s="595"/>
      <c r="E168" s="551"/>
      <c r="F168" s="611"/>
      <c r="G168" s="551"/>
      <c r="H168" s="595"/>
      <c r="I168" s="551"/>
      <c r="J168" s="551"/>
      <c r="K168" s="551"/>
    </row>
    <row r="169" spans="1:11" ht="12.75" customHeight="1" thickTop="1" thickBot="1">
      <c r="A169" s="392" t="s">
        <v>288</v>
      </c>
      <c r="B169" s="170">
        <v>3925</v>
      </c>
      <c r="C169" s="586"/>
      <c r="D169" s="596"/>
      <c r="E169" s="586"/>
      <c r="F169" s="586"/>
      <c r="G169" s="551"/>
      <c r="H169" s="596"/>
      <c r="I169" s="551"/>
      <c r="J169" s="551"/>
      <c r="K169" s="595"/>
    </row>
    <row r="170" spans="1:11" ht="14.25" thickTop="1" thickBot="1">
      <c r="A170" s="392" t="s">
        <v>69</v>
      </c>
      <c r="B170" s="170">
        <v>3999</v>
      </c>
      <c r="C170" s="617">
        <v>3481559</v>
      </c>
      <c r="D170" s="618">
        <v>50000</v>
      </c>
      <c r="E170" s="618"/>
      <c r="F170" s="618"/>
      <c r="G170" s="619"/>
      <c r="H170" s="618"/>
      <c r="I170" s="619"/>
      <c r="J170" s="619"/>
      <c r="K170" s="618"/>
    </row>
    <row r="171" spans="1:11" ht="12.75" customHeight="1" thickTop="1" thickBot="1">
      <c r="A171" s="1929" t="s">
        <v>336</v>
      </c>
      <c r="B171" s="1930"/>
      <c r="C171" s="620">
        <f t="shared" ref="C171:K171" si="6">SUM(C134,C143,C147,C148:C152,C157,C158:C169,C170)</f>
        <v>17610503</v>
      </c>
      <c r="D171" s="620">
        <f t="shared" si="6"/>
        <v>50000</v>
      </c>
      <c r="E171" s="620">
        <f t="shared" si="6"/>
        <v>0</v>
      </c>
      <c r="F171" s="620">
        <f t="shared" si="6"/>
        <v>14723250</v>
      </c>
      <c r="G171" s="620">
        <f t="shared" si="6"/>
        <v>0</v>
      </c>
      <c r="H171" s="620">
        <f t="shared" si="6"/>
        <v>0</v>
      </c>
      <c r="I171" s="620">
        <f t="shared" si="6"/>
        <v>0</v>
      </c>
      <c r="J171" s="620">
        <f t="shared" si="6"/>
        <v>0</v>
      </c>
      <c r="K171" s="593">
        <f t="shared" si="6"/>
        <v>0</v>
      </c>
    </row>
    <row r="172" spans="1:11" ht="12.75" customHeight="1" thickTop="1" thickBot="1">
      <c r="A172" s="449" t="s">
        <v>337</v>
      </c>
      <c r="B172" s="930" t="s">
        <v>506</v>
      </c>
      <c r="C172" s="607">
        <f t="shared" ref="C172:K172" si="7">SUM(C124,C171)</f>
        <v>215824035</v>
      </c>
      <c r="D172" s="607">
        <f t="shared" si="7"/>
        <v>44777063</v>
      </c>
      <c r="E172" s="607">
        <f t="shared" si="7"/>
        <v>0</v>
      </c>
      <c r="F172" s="607">
        <f t="shared" si="7"/>
        <v>14723250</v>
      </c>
      <c r="G172" s="607">
        <f t="shared" si="7"/>
        <v>0</v>
      </c>
      <c r="H172" s="607">
        <f t="shared" si="7"/>
        <v>0</v>
      </c>
      <c r="I172" s="607">
        <f t="shared" si="7"/>
        <v>0</v>
      </c>
      <c r="J172" s="607">
        <f t="shared" si="7"/>
        <v>0</v>
      </c>
      <c r="K172" s="598">
        <f t="shared" si="7"/>
        <v>0</v>
      </c>
    </row>
    <row r="173" spans="1:11" ht="16.7" customHeight="1" thickTop="1">
      <c r="A173" s="419" t="s">
        <v>712</v>
      </c>
      <c r="B173" s="934"/>
      <c r="C173" s="572"/>
      <c r="D173" s="573"/>
      <c r="E173" s="573"/>
      <c r="F173" s="573"/>
      <c r="G173" s="573"/>
      <c r="H173" s="573"/>
      <c r="I173" s="573"/>
      <c r="J173" s="573"/>
      <c r="K173" s="584"/>
    </row>
    <row r="174" spans="1:11" ht="15.75" customHeight="1">
      <c r="A174" s="1931" t="s">
        <v>1183</v>
      </c>
      <c r="B174" s="1932"/>
      <c r="C174" s="585"/>
      <c r="D174" s="585"/>
      <c r="E174" s="578"/>
      <c r="F174" s="551"/>
      <c r="G174" s="551"/>
      <c r="H174" s="551"/>
      <c r="I174" s="551"/>
      <c r="J174" s="551"/>
      <c r="K174" s="551"/>
    </row>
    <row r="175" spans="1:11" ht="12.6" customHeight="1">
      <c r="A175" s="132" t="s">
        <v>917</v>
      </c>
      <c r="B175" s="131">
        <v>4001</v>
      </c>
      <c r="C175" s="582"/>
      <c r="D175" s="556"/>
      <c r="E175" s="550"/>
      <c r="F175" s="550"/>
      <c r="G175" s="550"/>
      <c r="H175" s="550"/>
      <c r="I175" s="550"/>
      <c r="J175" s="550"/>
      <c r="K175" s="550"/>
    </row>
    <row r="176" spans="1:11" ht="22.5">
      <c r="A176" s="165" t="s">
        <v>713</v>
      </c>
      <c r="B176" s="171">
        <v>4009</v>
      </c>
      <c r="C176" s="569"/>
      <c r="D176" s="550"/>
      <c r="E176" s="550"/>
      <c r="F176" s="550"/>
      <c r="G176" s="550"/>
      <c r="H176" s="550"/>
      <c r="I176" s="550"/>
      <c r="J176" s="550"/>
      <c r="K176" s="550"/>
    </row>
    <row r="177" spans="1:11" ht="13.5" thickBot="1">
      <c r="A177" s="1935" t="s">
        <v>1279</v>
      </c>
      <c r="B177" s="1936"/>
      <c r="C177" s="601">
        <f>SUM(C175:C176)</f>
        <v>0</v>
      </c>
      <c r="D177" s="601">
        <f t="shared" ref="D177:K177" si="8">SUM(D175:D176)</f>
        <v>0</v>
      </c>
      <c r="E177" s="601">
        <f t="shared" si="8"/>
        <v>0</v>
      </c>
      <c r="F177" s="601">
        <f t="shared" si="8"/>
        <v>0</v>
      </c>
      <c r="G177" s="601">
        <f t="shared" si="8"/>
        <v>0</v>
      </c>
      <c r="H177" s="601">
        <f t="shared" si="8"/>
        <v>0</v>
      </c>
      <c r="I177" s="601">
        <f t="shared" si="8"/>
        <v>0</v>
      </c>
      <c r="J177" s="601">
        <f t="shared" si="8"/>
        <v>0</v>
      </c>
      <c r="K177" s="566">
        <f t="shared" si="8"/>
        <v>0</v>
      </c>
    </row>
    <row r="178" spans="1:11" s="36" customFormat="1" ht="15.75" customHeight="1" thickTop="1">
      <c r="A178" s="1939" t="s">
        <v>1278</v>
      </c>
      <c r="B178" s="1940"/>
      <c r="C178" s="621"/>
      <c r="D178" s="622"/>
      <c r="E178" s="623"/>
      <c r="F178" s="624"/>
      <c r="G178" s="624"/>
      <c r="H178" s="624"/>
      <c r="I178" s="624"/>
      <c r="J178" s="624"/>
      <c r="K178" s="624"/>
    </row>
    <row r="179" spans="1:11" ht="12.75" customHeight="1">
      <c r="A179" s="125" t="s">
        <v>918</v>
      </c>
      <c r="B179" s="127">
        <v>4045</v>
      </c>
      <c r="C179" s="569"/>
      <c r="D179" s="551"/>
      <c r="E179" s="578"/>
      <c r="F179" s="551"/>
      <c r="G179" s="551"/>
      <c r="H179" s="551"/>
      <c r="I179" s="551"/>
      <c r="J179" s="551"/>
      <c r="K179" s="551"/>
    </row>
    <row r="180" spans="1:11" ht="12.75" customHeight="1">
      <c r="A180" s="125" t="s">
        <v>919</v>
      </c>
      <c r="B180" s="127">
        <v>4050</v>
      </c>
      <c r="C180" s="569"/>
      <c r="D180" s="550"/>
      <c r="E180" s="578"/>
      <c r="F180" s="551"/>
      <c r="G180" s="551"/>
      <c r="H180" s="550"/>
      <c r="I180" s="551"/>
      <c r="J180" s="551"/>
      <c r="K180" s="551"/>
    </row>
    <row r="181" spans="1:11" ht="12.75" customHeight="1">
      <c r="A181" s="125" t="s">
        <v>212</v>
      </c>
      <c r="B181" s="127">
        <v>4060</v>
      </c>
      <c r="C181" s="582"/>
      <c r="D181" s="550"/>
      <c r="E181" s="551"/>
      <c r="F181" s="550"/>
      <c r="G181" s="550"/>
      <c r="H181" s="550"/>
      <c r="I181" s="551"/>
      <c r="J181" s="551"/>
      <c r="K181" s="586"/>
    </row>
    <row r="182" spans="1:11" ht="22.5">
      <c r="A182" s="165" t="s">
        <v>696</v>
      </c>
      <c r="B182" s="171">
        <v>4090</v>
      </c>
      <c r="C182" s="569"/>
      <c r="D182" s="550"/>
      <c r="E182" s="551"/>
      <c r="F182" s="550"/>
      <c r="G182" s="550"/>
      <c r="H182" s="550"/>
      <c r="I182" s="551"/>
      <c r="J182" s="551"/>
      <c r="K182" s="550"/>
    </row>
    <row r="183" spans="1:11" ht="13.5" thickBot="1">
      <c r="A183" s="1937" t="s">
        <v>695</v>
      </c>
      <c r="B183" s="1938"/>
      <c r="C183" s="601">
        <f>SUM(C179:C182)</f>
        <v>0</v>
      </c>
      <c r="D183" s="601">
        <f>SUM(D179:D182)</f>
        <v>0</v>
      </c>
      <c r="E183" s="551"/>
      <c r="F183" s="601">
        <f>SUM(F179:F182)</f>
        <v>0</v>
      </c>
      <c r="G183" s="601">
        <f>SUM(G179:G182)</f>
        <v>0</v>
      </c>
      <c r="H183" s="601">
        <f>SUM(H179:H182)</f>
        <v>0</v>
      </c>
      <c r="I183" s="551"/>
      <c r="J183" s="551"/>
      <c r="K183" s="566">
        <f>SUM(K179:K182)</f>
        <v>0</v>
      </c>
    </row>
    <row r="184" spans="1:11" ht="22.5" customHeight="1" thickTop="1">
      <c r="A184" s="1933" t="s">
        <v>1327</v>
      </c>
      <c r="B184" s="1934"/>
      <c r="C184" s="625"/>
      <c r="D184" s="611"/>
      <c r="E184" s="578"/>
      <c r="F184" s="611"/>
      <c r="G184" s="611"/>
      <c r="H184" s="551"/>
      <c r="I184" s="551"/>
      <c r="J184" s="551"/>
      <c r="K184" s="551"/>
    </row>
    <row r="185" spans="1:11" ht="15.75" customHeight="1">
      <c r="A185" s="935" t="s">
        <v>1227</v>
      </c>
      <c r="B185" s="936"/>
      <c r="C185" s="609"/>
      <c r="D185" s="586"/>
      <c r="E185" s="578"/>
      <c r="F185" s="586"/>
      <c r="G185" s="586"/>
      <c r="H185" s="551"/>
      <c r="I185" s="551"/>
      <c r="J185" s="551"/>
      <c r="K185" s="551"/>
    </row>
    <row r="186" spans="1:11" ht="12.75" customHeight="1">
      <c r="A186" s="125" t="s">
        <v>1228</v>
      </c>
      <c r="B186" s="127">
        <v>4100</v>
      </c>
      <c r="C186" s="582"/>
      <c r="D186" s="556"/>
      <c r="E186" s="578"/>
      <c r="F186" s="556"/>
      <c r="G186" s="556"/>
      <c r="H186" s="551"/>
      <c r="I186" s="551"/>
      <c r="J186" s="551"/>
      <c r="K186" s="551"/>
    </row>
    <row r="187" spans="1:11" ht="12.75" customHeight="1">
      <c r="A187" s="125" t="s">
        <v>1229</v>
      </c>
      <c r="B187" s="127">
        <v>4105</v>
      </c>
      <c r="C187" s="569"/>
      <c r="D187" s="550"/>
      <c r="E187" s="578"/>
      <c r="F187" s="550"/>
      <c r="G187" s="550"/>
      <c r="H187" s="551"/>
      <c r="I187" s="551"/>
      <c r="J187" s="551"/>
      <c r="K187" s="551"/>
    </row>
    <row r="188" spans="1:11" ht="12.75" customHeight="1">
      <c r="A188" s="125" t="s">
        <v>1231</v>
      </c>
      <c r="B188" s="127">
        <v>4107</v>
      </c>
      <c r="C188" s="569"/>
      <c r="D188" s="550"/>
      <c r="E188" s="578"/>
      <c r="F188" s="550"/>
      <c r="G188" s="550"/>
      <c r="H188" s="551"/>
      <c r="I188" s="551"/>
      <c r="J188" s="551"/>
      <c r="K188" s="551"/>
    </row>
    <row r="189" spans="1:11" ht="12.75" customHeight="1">
      <c r="A189" s="125" t="s">
        <v>1230</v>
      </c>
      <c r="B189" s="127">
        <v>4199</v>
      </c>
      <c r="C189" s="569"/>
      <c r="D189" s="550"/>
      <c r="E189" s="578"/>
      <c r="F189" s="550"/>
      <c r="G189" s="550"/>
      <c r="H189" s="551"/>
      <c r="I189" s="551"/>
      <c r="J189" s="551"/>
      <c r="K189" s="551"/>
    </row>
    <row r="190" spans="1:11" ht="12.75" customHeight="1" thickBot="1">
      <c r="A190" s="449" t="s">
        <v>1232</v>
      </c>
      <c r="B190" s="450"/>
      <c r="C190" s="601">
        <f>SUM(C186:C189)</f>
        <v>0</v>
      </c>
      <c r="D190" s="601">
        <f>SUM(D186:D189)</f>
        <v>0</v>
      </c>
      <c r="E190" s="578"/>
      <c r="F190" s="601">
        <f>SUM(F186:F189)</f>
        <v>0</v>
      </c>
      <c r="G190" s="601">
        <f>SUM(G186:G189)</f>
        <v>0</v>
      </c>
      <c r="H190" s="551"/>
      <c r="I190" s="551"/>
      <c r="J190" s="551"/>
      <c r="K190" s="551"/>
    </row>
    <row r="191" spans="1:11" ht="15.75" customHeight="1" thickTop="1">
      <c r="A191" s="429" t="s">
        <v>391</v>
      </c>
      <c r="B191" s="432"/>
      <c r="C191" s="602"/>
      <c r="D191" s="611"/>
      <c r="E191" s="578"/>
      <c r="F191" s="602"/>
      <c r="G191" s="602"/>
      <c r="H191" s="551"/>
      <c r="I191" s="551"/>
      <c r="J191" s="551"/>
      <c r="K191" s="551"/>
    </row>
    <row r="192" spans="1:11">
      <c r="A192" s="125" t="s">
        <v>1155</v>
      </c>
      <c r="B192" s="127">
        <v>4200</v>
      </c>
      <c r="C192" s="550"/>
      <c r="D192" s="551"/>
      <c r="E192" s="578"/>
      <c r="F192" s="602"/>
      <c r="G192" s="626"/>
      <c r="H192" s="551"/>
      <c r="I192" s="551"/>
      <c r="J192" s="551"/>
      <c r="K192" s="551"/>
    </row>
    <row r="193" spans="1:11" ht="12.75" customHeight="1">
      <c r="A193" s="125" t="s">
        <v>930</v>
      </c>
      <c r="B193" s="127">
        <v>4210</v>
      </c>
      <c r="C193" s="550">
        <v>14892709</v>
      </c>
      <c r="D193" s="551"/>
      <c r="E193" s="578"/>
      <c r="F193" s="551"/>
      <c r="G193" s="626"/>
      <c r="H193" s="551"/>
      <c r="I193" s="551"/>
      <c r="J193" s="551"/>
      <c r="K193" s="551"/>
    </row>
    <row r="194" spans="1:11" ht="12.75" customHeight="1">
      <c r="A194" s="125" t="s">
        <v>920</v>
      </c>
      <c r="B194" s="127">
        <v>4215</v>
      </c>
      <c r="C194" s="569"/>
      <c r="D194" s="551"/>
      <c r="E194" s="578"/>
      <c r="F194" s="551"/>
      <c r="G194" s="626"/>
      <c r="H194" s="551"/>
      <c r="I194" s="551"/>
      <c r="J194" s="551"/>
      <c r="K194" s="551"/>
    </row>
    <row r="195" spans="1:11" ht="12.75" customHeight="1">
      <c r="A195" s="125" t="s">
        <v>931</v>
      </c>
      <c r="B195" s="127">
        <v>4220</v>
      </c>
      <c r="C195" s="569">
        <v>2922300</v>
      </c>
      <c r="D195" s="551"/>
      <c r="E195" s="578"/>
      <c r="F195" s="551"/>
      <c r="G195" s="626"/>
      <c r="H195" s="551"/>
      <c r="I195" s="551"/>
      <c r="J195" s="551"/>
      <c r="K195" s="551"/>
    </row>
    <row r="196" spans="1:11" ht="12.75" customHeight="1">
      <c r="A196" s="125" t="s">
        <v>1156</v>
      </c>
      <c r="B196" s="127">
        <v>4225</v>
      </c>
      <c r="C196" s="569">
        <v>298800</v>
      </c>
      <c r="D196" s="551"/>
      <c r="E196" s="578"/>
      <c r="F196" s="551"/>
      <c r="G196" s="626"/>
      <c r="H196" s="551"/>
      <c r="I196" s="551"/>
      <c r="J196" s="551"/>
      <c r="K196" s="551"/>
    </row>
    <row r="197" spans="1:11" ht="12.75" customHeight="1">
      <c r="A197" s="125" t="s">
        <v>1598</v>
      </c>
      <c r="B197" s="127">
        <v>4226</v>
      </c>
      <c r="C197" s="569">
        <v>979840</v>
      </c>
      <c r="D197" s="551"/>
      <c r="E197" s="578"/>
      <c r="F197" s="551"/>
      <c r="G197" s="626"/>
      <c r="H197" s="551"/>
      <c r="I197" s="551"/>
      <c r="J197" s="551"/>
      <c r="K197" s="551"/>
    </row>
    <row r="198" spans="1:11" ht="12.75" customHeight="1">
      <c r="A198" s="125" t="s">
        <v>702</v>
      </c>
      <c r="B198" s="127">
        <v>4240</v>
      </c>
      <c r="C198" s="569"/>
      <c r="D198" s="551"/>
      <c r="E198" s="578"/>
      <c r="F198" s="551"/>
      <c r="G198" s="627"/>
      <c r="H198" s="551"/>
      <c r="I198" s="551"/>
      <c r="J198" s="551"/>
      <c r="K198" s="551"/>
    </row>
    <row r="199" spans="1:11" ht="12.75" customHeight="1">
      <c r="A199" s="125" t="s">
        <v>70</v>
      </c>
      <c r="B199" s="127">
        <v>4299</v>
      </c>
      <c r="C199" s="569"/>
      <c r="D199" s="551"/>
      <c r="E199" s="578"/>
      <c r="F199" s="551"/>
      <c r="G199" s="626"/>
      <c r="H199" s="551"/>
      <c r="I199" s="551"/>
      <c r="J199" s="551"/>
      <c r="K199" s="551"/>
    </row>
    <row r="200" spans="1:11" ht="12.75" customHeight="1" thickBot="1">
      <c r="A200" s="449" t="s">
        <v>479</v>
      </c>
      <c r="B200" s="450"/>
      <c r="C200" s="566">
        <f>SUM(C192:C199)</f>
        <v>19093649</v>
      </c>
      <c r="D200" s="551"/>
      <c r="E200" s="551"/>
      <c r="F200" s="551"/>
      <c r="G200" s="566">
        <f>SUM(G192:G199)</f>
        <v>0</v>
      </c>
      <c r="H200" s="551"/>
      <c r="I200" s="551"/>
      <c r="J200" s="551"/>
      <c r="K200" s="551"/>
    </row>
    <row r="201" spans="1:11" ht="15.75" customHeight="1" thickTop="1">
      <c r="A201" s="429" t="s">
        <v>1004</v>
      </c>
      <c r="B201" s="432"/>
      <c r="C201" s="602"/>
      <c r="D201" s="551"/>
      <c r="E201" s="551"/>
      <c r="F201" s="551"/>
      <c r="G201" s="551"/>
      <c r="H201" s="551"/>
      <c r="I201" s="551"/>
      <c r="J201" s="551"/>
      <c r="K201" s="551"/>
    </row>
    <row r="202" spans="1:11" ht="12.75" customHeight="1">
      <c r="A202" s="125" t="s">
        <v>813</v>
      </c>
      <c r="B202" s="127">
        <v>4300</v>
      </c>
      <c r="C202" s="550">
        <v>8131451</v>
      </c>
      <c r="D202" s="550"/>
      <c r="E202" s="551"/>
      <c r="F202" s="550"/>
      <c r="G202" s="550"/>
      <c r="H202" s="551"/>
      <c r="I202" s="551"/>
      <c r="J202" s="551"/>
      <c r="K202" s="551"/>
    </row>
    <row r="203" spans="1:11" ht="12.75" customHeight="1">
      <c r="A203" s="125" t="s">
        <v>814</v>
      </c>
      <c r="B203" s="127">
        <v>4305</v>
      </c>
      <c r="C203" s="569"/>
      <c r="D203" s="550"/>
      <c r="E203" s="551"/>
      <c r="F203" s="550"/>
      <c r="G203" s="550"/>
      <c r="H203" s="551"/>
      <c r="I203" s="551"/>
      <c r="J203" s="551"/>
      <c r="K203" s="551"/>
    </row>
    <row r="204" spans="1:11" ht="12.75" customHeight="1">
      <c r="A204" s="125" t="s">
        <v>909</v>
      </c>
      <c r="B204" s="127">
        <v>4340</v>
      </c>
      <c r="C204" s="569"/>
      <c r="D204" s="550"/>
      <c r="E204" s="551"/>
      <c r="F204" s="550"/>
      <c r="G204" s="550"/>
      <c r="H204" s="551"/>
      <c r="I204" s="551"/>
      <c r="J204" s="551"/>
      <c r="K204" s="551"/>
    </row>
    <row r="205" spans="1:11" ht="12.75" customHeight="1">
      <c r="A205" s="125" t="s">
        <v>71</v>
      </c>
      <c r="B205" s="127">
        <v>4399</v>
      </c>
      <c r="C205" s="569">
        <v>116806</v>
      </c>
      <c r="D205" s="550"/>
      <c r="E205" s="551"/>
      <c r="F205" s="550"/>
      <c r="G205" s="550"/>
      <c r="H205" s="551"/>
      <c r="I205" s="551"/>
      <c r="J205" s="551"/>
      <c r="K205" s="551"/>
    </row>
    <row r="206" spans="1:11" ht="12.75" customHeight="1" thickBot="1">
      <c r="A206" s="449" t="s">
        <v>338</v>
      </c>
      <c r="B206" s="450"/>
      <c r="C206" s="601">
        <f>SUM(C202:C205)</f>
        <v>8248257</v>
      </c>
      <c r="D206" s="601">
        <f>SUM(D202:D205)</f>
        <v>0</v>
      </c>
      <c r="E206" s="551"/>
      <c r="F206" s="601">
        <f>SUM(F202:F205)</f>
        <v>0</v>
      </c>
      <c r="G206" s="601">
        <f>SUM(G202:G205)</f>
        <v>0</v>
      </c>
      <c r="H206" s="551"/>
      <c r="I206" s="551"/>
      <c r="J206" s="551"/>
      <c r="K206" s="551"/>
    </row>
    <row r="207" spans="1:11" ht="15.75" customHeight="1" thickTop="1">
      <c r="A207" s="429" t="s">
        <v>1005</v>
      </c>
      <c r="B207" s="432"/>
      <c r="C207" s="602"/>
      <c r="D207" s="602"/>
      <c r="E207" s="551"/>
      <c r="F207" s="602"/>
      <c r="G207" s="602"/>
      <c r="H207" s="551"/>
      <c r="I207" s="551"/>
      <c r="J207" s="551"/>
      <c r="K207" s="551"/>
    </row>
    <row r="208" spans="1:11" ht="12.75" customHeight="1">
      <c r="A208" s="125" t="s">
        <v>1599</v>
      </c>
      <c r="B208" s="127">
        <v>4400</v>
      </c>
      <c r="C208" s="569"/>
      <c r="D208" s="550"/>
      <c r="E208" s="551"/>
      <c r="F208" s="550"/>
      <c r="G208" s="550"/>
      <c r="H208" s="551"/>
      <c r="I208" s="551"/>
      <c r="J208" s="551"/>
      <c r="K208" s="551"/>
    </row>
    <row r="209" spans="1:11" ht="24" customHeight="1">
      <c r="A209" s="393" t="s">
        <v>4866</v>
      </c>
      <c r="B209" s="127">
        <v>4415</v>
      </c>
      <c r="C209" s="569"/>
      <c r="D209" s="550"/>
      <c r="E209" s="551"/>
      <c r="F209" s="550"/>
      <c r="G209" s="550"/>
      <c r="H209" s="551"/>
      <c r="I209" s="551"/>
      <c r="J209" s="551"/>
      <c r="K209" s="551"/>
    </row>
    <row r="210" spans="1:11" ht="12.75" customHeight="1">
      <c r="A210" s="125" t="s">
        <v>1157</v>
      </c>
      <c r="B210" s="127">
        <v>4421</v>
      </c>
      <c r="C210" s="569">
        <v>457341</v>
      </c>
      <c r="D210" s="550"/>
      <c r="E210" s="551"/>
      <c r="F210" s="550"/>
      <c r="G210" s="550"/>
      <c r="H210" s="551"/>
      <c r="I210" s="551"/>
      <c r="J210" s="551"/>
      <c r="K210" s="551"/>
    </row>
    <row r="211" spans="1:11" ht="12.75" customHeight="1">
      <c r="A211" s="125" t="s">
        <v>72</v>
      </c>
      <c r="B211" s="127">
        <v>4499</v>
      </c>
      <c r="C211" s="569"/>
      <c r="D211" s="550"/>
      <c r="E211" s="551"/>
      <c r="F211" s="550"/>
      <c r="G211" s="550"/>
      <c r="H211" s="551"/>
      <c r="I211" s="551"/>
      <c r="J211" s="551"/>
      <c r="K211" s="551"/>
    </row>
    <row r="212" spans="1:11" ht="12.75" customHeight="1" thickBot="1">
      <c r="A212" s="449" t="s">
        <v>785</v>
      </c>
      <c r="B212" s="450"/>
      <c r="C212" s="601">
        <f>SUM(C208:C211)</f>
        <v>457341</v>
      </c>
      <c r="D212" s="601">
        <f>SUM(D208:D211)</f>
        <v>0</v>
      </c>
      <c r="E212" s="551" t="s">
        <v>1034</v>
      </c>
      <c r="F212" s="601">
        <f>SUM(F208:F211)</f>
        <v>0</v>
      </c>
      <c r="G212" s="601">
        <f>SUM(G208:G211)</f>
        <v>0</v>
      </c>
      <c r="H212" s="551"/>
      <c r="I212" s="551"/>
      <c r="J212" s="551"/>
      <c r="K212" s="551"/>
    </row>
    <row r="213" spans="1:11" ht="15.75" customHeight="1" thickTop="1">
      <c r="A213" s="429" t="s">
        <v>963</v>
      </c>
      <c r="B213" s="432"/>
      <c r="C213" s="602"/>
      <c r="D213" s="602"/>
      <c r="E213" s="551"/>
      <c r="F213" s="602"/>
      <c r="G213" s="602"/>
      <c r="H213" s="551"/>
      <c r="I213" s="551"/>
      <c r="J213" s="551"/>
      <c r="K213" s="551"/>
    </row>
    <row r="214" spans="1:11" ht="12.75" customHeight="1">
      <c r="A214" s="125" t="s">
        <v>924</v>
      </c>
      <c r="B214" s="127">
        <v>4600</v>
      </c>
      <c r="C214" s="569">
        <v>142165</v>
      </c>
      <c r="D214" s="550"/>
      <c r="E214" s="551"/>
      <c r="F214" s="550"/>
      <c r="G214" s="550"/>
      <c r="H214" s="551"/>
      <c r="I214" s="551"/>
      <c r="J214" s="551"/>
      <c r="K214" s="551"/>
    </row>
    <row r="215" spans="1:11" ht="12.75" customHeight="1">
      <c r="A215" s="125" t="s">
        <v>925</v>
      </c>
      <c r="B215" s="127">
        <v>4605</v>
      </c>
      <c r="C215" s="569"/>
      <c r="D215" s="550"/>
      <c r="E215" s="551"/>
      <c r="F215" s="550"/>
      <c r="G215" s="550"/>
      <c r="H215" s="551"/>
      <c r="I215" s="551"/>
      <c r="J215" s="551"/>
      <c r="K215" s="551"/>
    </row>
    <row r="216" spans="1:11" ht="12.75" customHeight="1">
      <c r="A216" s="125" t="s">
        <v>1158</v>
      </c>
      <c r="B216" s="144">
        <v>4620</v>
      </c>
      <c r="C216" s="569">
        <v>6694432</v>
      </c>
      <c r="D216" s="550"/>
      <c r="E216" s="551"/>
      <c r="F216" s="550"/>
      <c r="G216" s="550"/>
      <c r="H216" s="551"/>
      <c r="I216" s="551"/>
      <c r="J216" s="551"/>
      <c r="K216" s="551"/>
    </row>
    <row r="217" spans="1:11" ht="12.75" customHeight="1">
      <c r="A217" s="125" t="s">
        <v>926</v>
      </c>
      <c r="B217" s="127">
        <v>4625</v>
      </c>
      <c r="C217" s="569">
        <v>688471</v>
      </c>
      <c r="D217" s="550"/>
      <c r="E217" s="551"/>
      <c r="F217" s="550"/>
      <c r="G217" s="550"/>
      <c r="H217" s="551"/>
      <c r="I217" s="551"/>
      <c r="J217" s="551"/>
      <c r="K217" s="551"/>
    </row>
    <row r="218" spans="1:11" ht="12.75" customHeight="1">
      <c r="A218" s="125" t="s">
        <v>927</v>
      </c>
      <c r="B218" s="127">
        <v>4630</v>
      </c>
      <c r="C218" s="569"/>
      <c r="D218" s="550"/>
      <c r="E218" s="551"/>
      <c r="F218" s="550"/>
      <c r="G218" s="550"/>
      <c r="H218" s="551"/>
      <c r="I218" s="551"/>
      <c r="J218" s="551"/>
      <c r="K218" s="551"/>
    </row>
    <row r="219" spans="1:11" ht="12.75" customHeight="1">
      <c r="A219" s="393" t="s">
        <v>73</v>
      </c>
      <c r="B219" s="144">
        <v>4699</v>
      </c>
      <c r="C219" s="569"/>
      <c r="D219" s="550"/>
      <c r="E219" s="551"/>
      <c r="F219" s="550"/>
      <c r="G219" s="550"/>
      <c r="H219" s="551"/>
      <c r="I219" s="551"/>
      <c r="J219" s="551"/>
      <c r="K219" s="551"/>
    </row>
    <row r="220" spans="1:11" ht="12.75" customHeight="1" thickBot="1">
      <c r="A220" s="449" t="s">
        <v>383</v>
      </c>
      <c r="B220" s="450"/>
      <c r="C220" s="601">
        <f>SUM(C214:C219)</f>
        <v>7525068</v>
      </c>
      <c r="D220" s="601">
        <f>SUM(D214:D219)</f>
        <v>0</v>
      </c>
      <c r="E220" s="551"/>
      <c r="F220" s="601">
        <f>SUM(F214:F219)</f>
        <v>0</v>
      </c>
      <c r="G220" s="601">
        <f>SUM(G214:G219)</f>
        <v>0</v>
      </c>
      <c r="H220" s="551"/>
      <c r="I220" s="551"/>
      <c r="J220" s="551"/>
      <c r="K220" s="551"/>
    </row>
    <row r="221" spans="1:11" ht="15.75" customHeight="1" thickTop="1">
      <c r="A221" s="429" t="s">
        <v>964</v>
      </c>
      <c r="B221" s="432"/>
      <c r="C221" s="602"/>
      <c r="D221" s="602"/>
      <c r="E221" s="551"/>
      <c r="F221" s="602"/>
      <c r="G221" s="602"/>
      <c r="H221" s="551"/>
      <c r="I221" s="551"/>
      <c r="J221" s="551"/>
      <c r="K221" s="551"/>
    </row>
    <row r="222" spans="1:11" ht="12.75" customHeight="1">
      <c r="A222" s="125" t="s">
        <v>697</v>
      </c>
      <c r="B222" s="127">
        <v>4770</v>
      </c>
      <c r="C222" s="569"/>
      <c r="D222" s="550"/>
      <c r="E222" s="551"/>
      <c r="F222" s="551"/>
      <c r="G222" s="550"/>
      <c r="H222" s="551"/>
      <c r="I222" s="551"/>
      <c r="J222" s="551"/>
      <c r="K222" s="551"/>
    </row>
    <row r="223" spans="1:11" ht="12.75" customHeight="1">
      <c r="A223" s="125" t="s">
        <v>66</v>
      </c>
      <c r="B223" s="127">
        <v>4799</v>
      </c>
      <c r="C223" s="569">
        <v>329009</v>
      </c>
      <c r="D223" s="550"/>
      <c r="E223" s="551"/>
      <c r="F223" s="551"/>
      <c r="G223" s="550"/>
      <c r="H223" s="551"/>
      <c r="I223" s="551"/>
      <c r="J223" s="551"/>
      <c r="K223" s="551"/>
    </row>
    <row r="224" spans="1:11" ht="12.75" customHeight="1" thickBot="1">
      <c r="A224" s="456" t="s">
        <v>956</v>
      </c>
      <c r="B224" s="457"/>
      <c r="C224" s="601">
        <f>SUM(C222:C223)</f>
        <v>329009</v>
      </c>
      <c r="D224" s="601">
        <f>SUM(D222:D223)</f>
        <v>0</v>
      </c>
      <c r="E224" s="551"/>
      <c r="F224" s="551"/>
      <c r="G224" s="601">
        <f>SUM(G222:G223)</f>
        <v>0</v>
      </c>
      <c r="H224" s="551"/>
      <c r="I224" s="551"/>
      <c r="J224" s="551"/>
      <c r="K224" s="551"/>
    </row>
    <row r="225" spans="1:11" ht="12.75" customHeight="1" thickTop="1" thickBot="1">
      <c r="A225" s="132" t="s">
        <v>670</v>
      </c>
      <c r="B225" s="131">
        <v>4810</v>
      </c>
      <c r="C225" s="615"/>
      <c r="D225" s="596"/>
      <c r="E225" s="551"/>
      <c r="F225" s="551"/>
      <c r="G225" s="596"/>
      <c r="H225" s="551"/>
      <c r="I225" s="551"/>
      <c r="J225" s="551"/>
      <c r="K225" s="551"/>
    </row>
    <row r="226" spans="1:11" ht="12.75" customHeight="1" thickTop="1">
      <c r="A226" s="132" t="s">
        <v>289</v>
      </c>
      <c r="B226" s="131">
        <v>4850</v>
      </c>
      <c r="C226" s="569"/>
      <c r="D226" s="550"/>
      <c r="E226" s="550"/>
      <c r="F226" s="550"/>
      <c r="G226" s="550"/>
      <c r="H226" s="550"/>
      <c r="I226" s="551"/>
      <c r="J226" s="550"/>
      <c r="K226" s="550"/>
    </row>
    <row r="227" spans="1:11" ht="12.75" customHeight="1">
      <c r="A227" s="132" t="s">
        <v>290</v>
      </c>
      <c r="B227" s="131">
        <v>4851</v>
      </c>
      <c r="C227" s="569"/>
      <c r="D227" s="550"/>
      <c r="E227" s="551"/>
      <c r="F227" s="553"/>
      <c r="G227" s="550"/>
      <c r="H227" s="551"/>
      <c r="I227" s="551"/>
      <c r="J227" s="551"/>
      <c r="K227" s="551"/>
    </row>
    <row r="228" spans="1:11" ht="12.75" customHeight="1">
      <c r="A228" s="132" t="s">
        <v>291</v>
      </c>
      <c r="B228" s="131">
        <v>4852</v>
      </c>
      <c r="C228" s="569"/>
      <c r="D228" s="550"/>
      <c r="E228" s="550"/>
      <c r="F228" s="550"/>
      <c r="G228" s="550"/>
      <c r="H228" s="550"/>
      <c r="I228" s="551"/>
      <c r="J228" s="550"/>
      <c r="K228" s="550"/>
    </row>
    <row r="229" spans="1:11" ht="12.75" customHeight="1">
      <c r="A229" s="132" t="s">
        <v>292</v>
      </c>
      <c r="B229" s="131">
        <v>4853</v>
      </c>
      <c r="C229" s="569"/>
      <c r="D229" s="550"/>
      <c r="E229" s="550"/>
      <c r="F229" s="550"/>
      <c r="G229" s="550"/>
      <c r="H229" s="550"/>
      <c r="I229" s="551"/>
      <c r="J229" s="550"/>
      <c r="K229" s="550"/>
    </row>
    <row r="230" spans="1:11" ht="12.75" customHeight="1">
      <c r="A230" s="132" t="s">
        <v>293</v>
      </c>
      <c r="B230" s="131">
        <v>4854</v>
      </c>
      <c r="C230" s="569"/>
      <c r="D230" s="550"/>
      <c r="E230" s="550"/>
      <c r="F230" s="550"/>
      <c r="G230" s="550"/>
      <c r="H230" s="550"/>
      <c r="I230" s="551"/>
      <c r="J230" s="550"/>
      <c r="K230" s="550"/>
    </row>
    <row r="231" spans="1:11" ht="12.75" customHeight="1">
      <c r="A231" s="132" t="s">
        <v>400</v>
      </c>
      <c r="B231" s="131">
        <v>4855</v>
      </c>
      <c r="C231" s="569"/>
      <c r="D231" s="550"/>
      <c r="E231" s="550"/>
      <c r="F231" s="550"/>
      <c r="G231" s="550"/>
      <c r="H231" s="550"/>
      <c r="I231" s="551"/>
      <c r="J231" s="550"/>
      <c r="K231" s="550"/>
    </row>
    <row r="232" spans="1:11" ht="12.75" customHeight="1">
      <c r="A232" s="132" t="s">
        <v>294</v>
      </c>
      <c r="B232" s="131">
        <v>4856</v>
      </c>
      <c r="C232" s="569"/>
      <c r="D232" s="550"/>
      <c r="E232" s="550"/>
      <c r="F232" s="550"/>
      <c r="G232" s="550"/>
      <c r="H232" s="550"/>
      <c r="I232" s="551"/>
      <c r="J232" s="550"/>
      <c r="K232" s="550"/>
    </row>
    <row r="233" spans="1:11" ht="12.75" customHeight="1">
      <c r="A233" s="132" t="s">
        <v>295</v>
      </c>
      <c r="B233" s="131">
        <v>4857</v>
      </c>
      <c r="C233" s="569"/>
      <c r="D233" s="550"/>
      <c r="E233" s="550"/>
      <c r="F233" s="550"/>
      <c r="G233" s="550"/>
      <c r="H233" s="550"/>
      <c r="I233" s="551"/>
      <c r="J233" s="550"/>
      <c r="K233" s="550"/>
    </row>
    <row r="234" spans="1:11" ht="12.75" customHeight="1">
      <c r="A234" s="132" t="s">
        <v>296</v>
      </c>
      <c r="B234" s="131">
        <v>4860</v>
      </c>
      <c r="C234" s="569"/>
      <c r="D234" s="550"/>
      <c r="E234" s="550"/>
      <c r="F234" s="550"/>
      <c r="G234" s="550"/>
      <c r="H234" s="550"/>
      <c r="I234" s="551"/>
      <c r="J234" s="550"/>
      <c r="K234" s="550"/>
    </row>
    <row r="235" spans="1:11" ht="12.75" customHeight="1">
      <c r="A235" s="132" t="s">
        <v>297</v>
      </c>
      <c r="B235" s="131">
        <v>4861</v>
      </c>
      <c r="C235" s="569"/>
      <c r="D235" s="550"/>
      <c r="E235" s="550"/>
      <c r="F235" s="550"/>
      <c r="G235" s="550"/>
      <c r="H235" s="550"/>
      <c r="I235" s="551"/>
      <c r="J235" s="550"/>
      <c r="K235" s="550"/>
    </row>
    <row r="236" spans="1:11" ht="12.75" customHeight="1">
      <c r="A236" s="132" t="s">
        <v>298</v>
      </c>
      <c r="B236" s="131">
        <v>4862</v>
      </c>
      <c r="C236" s="569"/>
      <c r="D236" s="550"/>
      <c r="E236" s="554"/>
      <c r="F236" s="550"/>
      <c r="G236" s="550"/>
      <c r="H236" s="554"/>
      <c r="I236" s="551"/>
      <c r="J236" s="554"/>
      <c r="K236" s="554"/>
    </row>
    <row r="237" spans="1:11" ht="12.75" customHeight="1">
      <c r="A237" s="132" t="s">
        <v>299</v>
      </c>
      <c r="B237" s="131">
        <v>4863</v>
      </c>
      <c r="C237" s="569"/>
      <c r="D237" s="550"/>
      <c r="E237" s="551"/>
      <c r="F237" s="554"/>
      <c r="G237" s="592"/>
      <c r="H237" s="551"/>
      <c r="I237" s="551"/>
      <c r="J237" s="551"/>
      <c r="K237" s="551"/>
    </row>
    <row r="238" spans="1:11" ht="12.75" customHeight="1">
      <c r="A238" s="132" t="s">
        <v>405</v>
      </c>
      <c r="B238" s="131">
        <v>4864</v>
      </c>
      <c r="C238" s="569"/>
      <c r="D238" s="550"/>
      <c r="E238" s="550"/>
      <c r="F238" s="550"/>
      <c r="G238" s="550"/>
      <c r="H238" s="550"/>
      <c r="I238" s="551"/>
      <c r="J238" s="550"/>
      <c r="K238" s="550"/>
    </row>
    <row r="239" spans="1:11" ht="12.75" customHeight="1">
      <c r="A239" s="132" t="s">
        <v>406</v>
      </c>
      <c r="B239" s="131">
        <v>4865</v>
      </c>
      <c r="C239" s="569"/>
      <c r="D239" s="550"/>
      <c r="E239" s="550"/>
      <c r="F239" s="550"/>
      <c r="G239" s="550"/>
      <c r="H239" s="550"/>
      <c r="I239" s="551"/>
      <c r="J239" s="550"/>
      <c r="K239" s="550"/>
    </row>
    <row r="240" spans="1:11" ht="12.75" customHeight="1">
      <c r="A240" s="132" t="s">
        <v>404</v>
      </c>
      <c r="B240" s="131">
        <v>4866</v>
      </c>
      <c r="C240" s="569"/>
      <c r="D240" s="550"/>
      <c r="E240" s="550"/>
      <c r="F240" s="550"/>
      <c r="G240" s="550"/>
      <c r="H240" s="550"/>
      <c r="I240" s="551"/>
      <c r="J240" s="550"/>
      <c r="K240" s="550"/>
    </row>
    <row r="241" spans="1:11" ht="12.75" customHeight="1">
      <c r="A241" s="132" t="s">
        <v>403</v>
      </c>
      <c r="B241" s="131">
        <v>4867</v>
      </c>
      <c r="C241" s="569"/>
      <c r="D241" s="550"/>
      <c r="E241" s="550"/>
      <c r="F241" s="550"/>
      <c r="G241" s="550"/>
      <c r="H241" s="550"/>
      <c r="I241" s="551"/>
      <c r="J241" s="550"/>
      <c r="K241" s="550"/>
    </row>
    <row r="242" spans="1:11" ht="12.75" customHeight="1">
      <c r="A242" s="132" t="s">
        <v>402</v>
      </c>
      <c r="B242" s="131">
        <v>4868</v>
      </c>
      <c r="C242" s="569"/>
      <c r="D242" s="550"/>
      <c r="E242" s="550"/>
      <c r="F242" s="550"/>
      <c r="G242" s="550"/>
      <c r="H242" s="550"/>
      <c r="I242" s="551"/>
      <c r="J242" s="550"/>
      <c r="K242" s="550"/>
    </row>
    <row r="243" spans="1:11" ht="12.75" customHeight="1">
      <c r="A243" s="132" t="s">
        <v>401</v>
      </c>
      <c r="B243" s="131">
        <v>4869</v>
      </c>
      <c r="C243" s="569"/>
      <c r="D243" s="550"/>
      <c r="E243" s="550"/>
      <c r="F243" s="550"/>
      <c r="G243" s="550"/>
      <c r="H243" s="550"/>
      <c r="I243" s="551"/>
      <c r="J243" s="550"/>
      <c r="K243" s="550"/>
    </row>
    <row r="244" spans="1:11" ht="12.75" customHeight="1">
      <c r="A244" s="132" t="s">
        <v>997</v>
      </c>
      <c r="B244" s="131">
        <v>4870</v>
      </c>
      <c r="C244" s="569"/>
      <c r="D244" s="550"/>
      <c r="E244" s="550"/>
      <c r="F244" s="550"/>
      <c r="G244" s="550"/>
      <c r="H244" s="550"/>
      <c r="I244" s="551"/>
      <c r="J244" s="550"/>
      <c r="K244" s="550"/>
    </row>
    <row r="245" spans="1:11" ht="12.75" customHeight="1">
      <c r="A245" s="132" t="s">
        <v>698</v>
      </c>
      <c r="B245" s="131">
        <v>4871</v>
      </c>
      <c r="C245" s="569"/>
      <c r="D245" s="550"/>
      <c r="E245" s="550"/>
      <c r="F245" s="550"/>
      <c r="G245" s="550"/>
      <c r="H245" s="550"/>
      <c r="I245" s="551"/>
      <c r="J245" s="550"/>
      <c r="K245" s="550"/>
    </row>
    <row r="246" spans="1:11" ht="12.75" customHeight="1">
      <c r="A246" s="132" t="s">
        <v>699</v>
      </c>
      <c r="B246" s="131">
        <v>4872</v>
      </c>
      <c r="C246" s="569"/>
      <c r="D246" s="550"/>
      <c r="E246" s="550"/>
      <c r="F246" s="550"/>
      <c r="G246" s="550"/>
      <c r="H246" s="550"/>
      <c r="I246" s="551"/>
      <c r="J246" s="550"/>
      <c r="K246" s="550"/>
    </row>
    <row r="247" spans="1:11" ht="12.75" customHeight="1">
      <c r="A247" s="132" t="s">
        <v>700</v>
      </c>
      <c r="B247" s="131">
        <v>4873</v>
      </c>
      <c r="C247" s="569"/>
      <c r="D247" s="550"/>
      <c r="E247" s="550"/>
      <c r="F247" s="550"/>
      <c r="G247" s="550"/>
      <c r="H247" s="550"/>
      <c r="I247" s="551"/>
      <c r="J247" s="550"/>
      <c r="K247" s="550"/>
    </row>
    <row r="248" spans="1:11" ht="12.75" customHeight="1">
      <c r="A248" s="132" t="s">
        <v>701</v>
      </c>
      <c r="B248" s="131">
        <v>4874</v>
      </c>
      <c r="C248" s="569"/>
      <c r="D248" s="550"/>
      <c r="E248" s="550"/>
      <c r="F248" s="550"/>
      <c r="G248" s="550"/>
      <c r="H248" s="550"/>
      <c r="I248" s="551"/>
      <c r="J248" s="550"/>
      <c r="K248" s="550"/>
    </row>
    <row r="249" spans="1:11" ht="12.75" customHeight="1">
      <c r="A249" s="132" t="s">
        <v>407</v>
      </c>
      <c r="B249" s="131">
        <v>4875</v>
      </c>
      <c r="C249" s="569"/>
      <c r="D249" s="550"/>
      <c r="E249" s="550"/>
      <c r="F249" s="550"/>
      <c r="G249" s="550"/>
      <c r="H249" s="550"/>
      <c r="I249" s="551"/>
      <c r="J249" s="550"/>
      <c r="K249" s="550"/>
    </row>
    <row r="250" spans="1:11" ht="12.75" customHeight="1">
      <c r="A250" s="132" t="s">
        <v>682</v>
      </c>
      <c r="B250" s="131">
        <v>4876</v>
      </c>
      <c r="C250" s="569"/>
      <c r="D250" s="550"/>
      <c r="E250" s="550"/>
      <c r="F250" s="550"/>
      <c r="G250" s="550"/>
      <c r="H250" s="550"/>
      <c r="I250" s="551"/>
      <c r="J250" s="550"/>
      <c r="K250" s="550"/>
    </row>
    <row r="251" spans="1:11" ht="12.75" customHeight="1">
      <c r="A251" s="132" t="s">
        <v>683</v>
      </c>
      <c r="B251" s="131">
        <v>4877</v>
      </c>
      <c r="C251" s="569"/>
      <c r="D251" s="550"/>
      <c r="E251" s="550"/>
      <c r="F251" s="550"/>
      <c r="G251" s="550"/>
      <c r="H251" s="550"/>
      <c r="I251" s="551"/>
      <c r="J251" s="550"/>
      <c r="K251" s="550"/>
    </row>
    <row r="252" spans="1:11" ht="12.75" customHeight="1">
      <c r="A252" s="132" t="s">
        <v>684</v>
      </c>
      <c r="B252" s="131">
        <v>4878</v>
      </c>
      <c r="C252" s="569"/>
      <c r="D252" s="550"/>
      <c r="E252" s="550"/>
      <c r="F252" s="550"/>
      <c r="G252" s="550"/>
      <c r="H252" s="550"/>
      <c r="I252" s="551"/>
      <c r="J252" s="550"/>
      <c r="K252" s="550"/>
    </row>
    <row r="253" spans="1:11" ht="12.75" customHeight="1">
      <c r="A253" s="132" t="s">
        <v>685</v>
      </c>
      <c r="B253" s="131">
        <v>4879</v>
      </c>
      <c r="C253" s="569"/>
      <c r="D253" s="550"/>
      <c r="E253" s="550"/>
      <c r="F253" s="550"/>
      <c r="G253" s="550"/>
      <c r="H253" s="550"/>
      <c r="I253" s="551"/>
      <c r="J253" s="550"/>
      <c r="K253" s="550"/>
    </row>
    <row r="254" spans="1:11" ht="12.75" customHeight="1">
      <c r="A254" s="40" t="s">
        <v>1159</v>
      </c>
      <c r="B254" s="161">
        <v>4880</v>
      </c>
      <c r="C254" s="569"/>
      <c r="D254" s="550"/>
      <c r="E254" s="550"/>
      <c r="F254" s="550"/>
      <c r="G254" s="550"/>
      <c r="H254" s="550"/>
      <c r="I254" s="551"/>
      <c r="J254" s="550"/>
      <c r="K254" s="550"/>
    </row>
    <row r="255" spans="1:11" ht="12.75" customHeight="1" thickBot="1">
      <c r="A255" s="458" t="s">
        <v>686</v>
      </c>
      <c r="B255" s="459"/>
      <c r="C255" s="608">
        <f t="shared" ref="C255:H255" si="9">SUM(C226:C254)</f>
        <v>0</v>
      </c>
      <c r="D255" s="601">
        <f t="shared" si="9"/>
        <v>0</v>
      </c>
      <c r="E255" s="601">
        <f t="shared" si="9"/>
        <v>0</v>
      </c>
      <c r="F255" s="601">
        <f t="shared" si="9"/>
        <v>0</v>
      </c>
      <c r="G255" s="601">
        <f t="shared" si="9"/>
        <v>0</v>
      </c>
      <c r="H255" s="601">
        <f t="shared" si="9"/>
        <v>0</v>
      </c>
      <c r="I255" s="602"/>
      <c r="J255" s="601">
        <f>SUM(J226:J254)</f>
        <v>0</v>
      </c>
      <c r="K255" s="566">
        <f>SUM(K226:K254)</f>
        <v>0</v>
      </c>
    </row>
    <row r="256" spans="1:11" ht="12.75" customHeight="1" thickTop="1" thickBot="1">
      <c r="A256" s="394" t="s">
        <v>1140</v>
      </c>
      <c r="B256" s="172">
        <v>4901</v>
      </c>
      <c r="C256" s="628"/>
      <c r="D256" s="552"/>
      <c r="E256" s="551"/>
      <c r="F256" s="551"/>
      <c r="G256" s="551"/>
      <c r="H256" s="551"/>
      <c r="I256" s="551"/>
      <c r="J256" s="551"/>
      <c r="K256" s="551"/>
    </row>
    <row r="257" spans="1:11" ht="12.75" customHeight="1" thickTop="1" thickBot="1">
      <c r="A257" s="395" t="s">
        <v>1167</v>
      </c>
      <c r="B257" s="173">
        <v>4902</v>
      </c>
      <c r="C257" s="629"/>
      <c r="D257" s="630"/>
      <c r="E257" s="552"/>
      <c r="F257" s="630"/>
      <c r="G257" s="630"/>
      <c r="H257" s="552"/>
      <c r="I257" s="551"/>
      <c r="J257" s="552"/>
      <c r="K257" s="552"/>
    </row>
    <row r="258" spans="1:11" ht="12.75" customHeight="1" thickTop="1" thickBot="1">
      <c r="A258" s="125" t="s">
        <v>1160</v>
      </c>
      <c r="B258" s="127">
        <v>4905</v>
      </c>
      <c r="C258" s="597">
        <v>20769</v>
      </c>
      <c r="D258" s="551"/>
      <c r="E258" s="551"/>
      <c r="F258" s="595"/>
      <c r="G258" s="597"/>
      <c r="H258" s="551"/>
      <c r="I258" s="551"/>
      <c r="J258" s="551"/>
      <c r="K258" s="551"/>
    </row>
    <row r="259" spans="1:11" ht="12.75" customHeight="1" thickTop="1" thickBot="1">
      <c r="A259" s="125" t="s">
        <v>1161</v>
      </c>
      <c r="B259" s="127">
        <v>4909</v>
      </c>
      <c r="C259" s="596">
        <v>1188496</v>
      </c>
      <c r="D259" s="551"/>
      <c r="E259" s="551"/>
      <c r="F259" s="596"/>
      <c r="G259" s="596"/>
      <c r="H259" s="551"/>
      <c r="I259" s="551"/>
      <c r="J259" s="551"/>
      <c r="K259" s="551"/>
    </row>
    <row r="260" spans="1:11" ht="12.75" customHeight="1" thickTop="1" thickBot="1">
      <c r="A260" s="125" t="s">
        <v>153</v>
      </c>
      <c r="B260" s="127">
        <v>4920</v>
      </c>
      <c r="C260" s="596"/>
      <c r="D260" s="595"/>
      <c r="E260" s="551"/>
      <c r="F260" s="597"/>
      <c r="G260" s="597"/>
      <c r="H260" s="551"/>
      <c r="I260" s="551"/>
      <c r="J260" s="551"/>
      <c r="K260" s="551"/>
    </row>
    <row r="261" spans="1:11" ht="12.75" customHeight="1" thickTop="1" thickBot="1">
      <c r="A261" s="125" t="s">
        <v>359</v>
      </c>
      <c r="B261" s="127">
        <v>4930</v>
      </c>
      <c r="C261" s="596"/>
      <c r="D261" s="596"/>
      <c r="E261" s="551"/>
      <c r="F261" s="596"/>
      <c r="G261" s="596"/>
      <c r="H261" s="551"/>
      <c r="I261" s="551"/>
      <c r="J261" s="551"/>
      <c r="K261" s="551"/>
    </row>
    <row r="262" spans="1:11" ht="12.75" customHeight="1" thickTop="1" thickBot="1">
      <c r="A262" s="125" t="s">
        <v>671</v>
      </c>
      <c r="B262" s="127">
        <v>4932</v>
      </c>
      <c r="C262" s="596">
        <v>977097</v>
      </c>
      <c r="D262" s="596"/>
      <c r="E262" s="551"/>
      <c r="F262" s="596"/>
      <c r="G262" s="596"/>
      <c r="H262" s="551"/>
      <c r="I262" s="551"/>
      <c r="J262" s="551"/>
      <c r="K262" s="551"/>
    </row>
    <row r="263" spans="1:11" ht="12.75" customHeight="1" thickTop="1" thickBot="1">
      <c r="A263" s="125" t="s">
        <v>4865</v>
      </c>
      <c r="B263" s="127">
        <v>4935</v>
      </c>
      <c r="C263" s="615"/>
      <c r="D263" s="596"/>
      <c r="E263" s="551"/>
      <c r="F263" s="596"/>
      <c r="G263" s="596"/>
      <c r="H263" s="551"/>
      <c r="I263" s="551"/>
      <c r="J263" s="551"/>
      <c r="K263" s="551"/>
    </row>
    <row r="264" spans="1:11" ht="12.75" customHeight="1" thickTop="1" thickBot="1">
      <c r="A264" s="125" t="s">
        <v>786</v>
      </c>
      <c r="B264" s="127">
        <v>4960</v>
      </c>
      <c r="C264" s="615"/>
      <c r="D264" s="596"/>
      <c r="E264" s="551"/>
      <c r="F264" s="596"/>
      <c r="G264" s="596"/>
      <c r="H264" s="551"/>
      <c r="I264" s="551"/>
      <c r="J264" s="551"/>
      <c r="K264" s="551"/>
    </row>
    <row r="265" spans="1:11" ht="12.75" customHeight="1" thickTop="1" thickBot="1">
      <c r="A265" s="125" t="s">
        <v>1382</v>
      </c>
      <c r="B265" s="127">
        <v>4981</v>
      </c>
      <c r="C265" s="615"/>
      <c r="D265" s="596"/>
      <c r="E265" s="551"/>
      <c r="F265" s="596"/>
      <c r="G265" s="596"/>
      <c r="H265" s="551"/>
      <c r="I265" s="551"/>
      <c r="J265" s="551"/>
      <c r="K265" s="551"/>
    </row>
    <row r="266" spans="1:11" ht="12.75" customHeight="1" thickTop="1" thickBot="1">
      <c r="A266" s="524" t="s">
        <v>1383</v>
      </c>
      <c r="B266" s="127">
        <v>4982</v>
      </c>
      <c r="C266" s="615"/>
      <c r="D266" s="596"/>
      <c r="E266" s="551"/>
      <c r="F266" s="596"/>
      <c r="G266" s="596"/>
      <c r="H266" s="551"/>
      <c r="I266" s="551"/>
      <c r="J266" s="551"/>
      <c r="K266" s="551"/>
    </row>
    <row r="267" spans="1:11" ht="12.75" customHeight="1" thickTop="1" thickBot="1">
      <c r="A267" s="125" t="s">
        <v>499</v>
      </c>
      <c r="B267" s="127">
        <v>4991</v>
      </c>
      <c r="C267" s="615">
        <v>2368641</v>
      </c>
      <c r="D267" s="596"/>
      <c r="E267" s="551"/>
      <c r="F267" s="596"/>
      <c r="G267" s="596"/>
      <c r="H267" s="551"/>
      <c r="I267" s="551"/>
      <c r="J267" s="551"/>
      <c r="K267" s="551"/>
    </row>
    <row r="268" spans="1:11" ht="12.75" customHeight="1" thickTop="1" thickBot="1">
      <c r="A268" s="125" t="s">
        <v>315</v>
      </c>
      <c r="B268" s="127">
        <v>4992</v>
      </c>
      <c r="C268" s="615">
        <v>195855</v>
      </c>
      <c r="D268" s="596"/>
      <c r="E268" s="551"/>
      <c r="F268" s="596"/>
      <c r="G268" s="596"/>
      <c r="H268" s="551"/>
      <c r="I268" s="551"/>
      <c r="J268" s="551"/>
      <c r="K268" s="551"/>
    </row>
    <row r="269" spans="1:11" ht="12.75" customHeight="1" thickTop="1" thickBot="1">
      <c r="A269" s="165" t="s">
        <v>74</v>
      </c>
      <c r="B269" s="144">
        <v>4998</v>
      </c>
      <c r="C269" s="615">
        <v>63026585</v>
      </c>
      <c r="D269" s="596"/>
      <c r="E269" s="551"/>
      <c r="F269" s="596"/>
      <c r="G269" s="596"/>
      <c r="H269" s="595"/>
      <c r="I269" s="551"/>
      <c r="J269" s="551"/>
      <c r="K269" s="595"/>
    </row>
    <row r="270" spans="1:11" ht="14.25" thickTop="1" thickBot="1">
      <c r="A270" s="449" t="s">
        <v>1280</v>
      </c>
      <c r="B270" s="937"/>
      <c r="C270" s="607">
        <f t="shared" ref="C270:H270" si="10">SUM(C190,C200,C206,C212,C220,C224,C225,C255:C269)</f>
        <v>103430767</v>
      </c>
      <c r="D270" s="607">
        <f t="shared" si="10"/>
        <v>0</v>
      </c>
      <c r="E270" s="607">
        <f t="shared" si="10"/>
        <v>0</v>
      </c>
      <c r="F270" s="607">
        <f t="shared" si="10"/>
        <v>0</v>
      </c>
      <c r="G270" s="607">
        <f t="shared" si="10"/>
        <v>0</v>
      </c>
      <c r="H270" s="607">
        <f t="shared" si="10"/>
        <v>0</v>
      </c>
      <c r="I270" s="551"/>
      <c r="J270" s="607">
        <f>SUM(J190,J200,J206,J212,J220,J224,J225,J255:J269)</f>
        <v>0</v>
      </c>
      <c r="K270" s="598">
        <f>SUM(K190,K200,K206,K212,K220,K224,K225,K255:K269)</f>
        <v>0</v>
      </c>
    </row>
    <row r="271" spans="1:11" ht="14.25" thickTop="1" thickBot="1">
      <c r="A271" s="460" t="s">
        <v>957</v>
      </c>
      <c r="B271" s="938" t="s">
        <v>759</v>
      </c>
      <c r="C271" s="607">
        <f>SUM(C177,C183,C270)</f>
        <v>103430767</v>
      </c>
      <c r="D271" s="607">
        <f>SUM(D177,D183,D270)</f>
        <v>0</v>
      </c>
      <c r="E271" s="607">
        <f>SUM(E177,E270)</f>
        <v>0</v>
      </c>
      <c r="F271" s="607">
        <f t="shared" ref="F271:K271" si="11">SUM(F177,F183,F270)</f>
        <v>0</v>
      </c>
      <c r="G271" s="607">
        <f t="shared" si="11"/>
        <v>0</v>
      </c>
      <c r="H271" s="607">
        <f t="shared" si="11"/>
        <v>0</v>
      </c>
      <c r="I271" s="607">
        <f t="shared" si="11"/>
        <v>0</v>
      </c>
      <c r="J271" s="607">
        <f t="shared" si="11"/>
        <v>0</v>
      </c>
      <c r="K271" s="598">
        <f t="shared" si="11"/>
        <v>0</v>
      </c>
    </row>
    <row r="272" spans="1:11" ht="14.25" thickTop="1" thickBot="1">
      <c r="A272" s="461" t="s">
        <v>1460</v>
      </c>
      <c r="B272" s="462"/>
      <c r="C272" s="607">
        <f t="shared" ref="C272:K272" si="12">SUM(C111,C117,C172,C271)</f>
        <v>558849409</v>
      </c>
      <c r="D272" s="607">
        <f t="shared" si="12"/>
        <v>86912361</v>
      </c>
      <c r="E272" s="607">
        <f t="shared" si="12"/>
        <v>33361365</v>
      </c>
      <c r="F272" s="607">
        <f t="shared" si="12"/>
        <v>24612464</v>
      </c>
      <c r="G272" s="607">
        <f t="shared" si="12"/>
        <v>21311944</v>
      </c>
      <c r="H272" s="607">
        <f t="shared" si="12"/>
        <v>987964</v>
      </c>
      <c r="I272" s="607">
        <f t="shared" si="12"/>
        <v>15080547</v>
      </c>
      <c r="J272" s="607">
        <f t="shared" si="12"/>
        <v>5973995</v>
      </c>
      <c r="K272" s="598">
        <f t="shared" si="12"/>
        <v>5072288</v>
      </c>
    </row>
    <row r="273" spans="1:11" ht="14.25" thickTop="1" thickBot="1">
      <c r="A273" s="461" t="s">
        <v>1459</v>
      </c>
      <c r="B273" s="462"/>
      <c r="C273" s="607">
        <f>SUM(C112,C117,C172,C271)</f>
        <v>563943224</v>
      </c>
      <c r="D273" s="607">
        <f>D272</f>
        <v>86912361</v>
      </c>
      <c r="E273" s="607">
        <f t="shared" ref="E273:K273" si="13">E272</f>
        <v>33361365</v>
      </c>
      <c r="F273" s="607">
        <f t="shared" si="13"/>
        <v>24612464</v>
      </c>
      <c r="G273" s="607">
        <f t="shared" si="13"/>
        <v>21311944</v>
      </c>
      <c r="H273" s="607">
        <f t="shared" si="13"/>
        <v>987964</v>
      </c>
      <c r="I273" s="607">
        <f t="shared" si="13"/>
        <v>15080547</v>
      </c>
      <c r="J273" s="607">
        <f t="shared" si="13"/>
        <v>5973995</v>
      </c>
      <c r="K273" s="607">
        <f t="shared" si="13"/>
        <v>5072288</v>
      </c>
    </row>
    <row r="274" spans="1:11" ht="13.5" thickTop="1">
      <c r="C274" s="176"/>
      <c r="D274" s="176"/>
      <c r="E274" s="176"/>
      <c r="F274" s="176"/>
      <c r="G274" s="176"/>
      <c r="H274" s="176"/>
      <c r="I274" s="176"/>
      <c r="J274" s="176"/>
      <c r="K274" s="176"/>
    </row>
    <row r="275" spans="1:11">
      <c r="C275" s="176"/>
      <c r="D275" s="176"/>
      <c r="E275" s="176"/>
      <c r="F275" s="176"/>
      <c r="G275" s="176"/>
      <c r="H275" s="176"/>
      <c r="I275" s="176"/>
      <c r="J275" s="176"/>
      <c r="K275" s="176"/>
    </row>
    <row r="276" spans="1:11">
      <c r="C276" s="176"/>
      <c r="D276" s="176"/>
      <c r="E276" s="176"/>
      <c r="F276" s="176"/>
      <c r="G276" s="176"/>
      <c r="H276" s="176"/>
      <c r="I276" s="176"/>
      <c r="J276" s="176"/>
      <c r="K276" s="176"/>
    </row>
    <row r="277" spans="1:11">
      <c r="C277" s="176"/>
      <c r="D277" s="176"/>
      <c r="E277" s="176"/>
      <c r="F277" s="176"/>
      <c r="G277" s="176"/>
      <c r="H277" s="176"/>
      <c r="I277" s="176"/>
      <c r="J277" s="176"/>
      <c r="K277" s="176"/>
    </row>
    <row r="278" spans="1:11">
      <c r="C278" s="176"/>
      <c r="D278" s="176"/>
      <c r="E278" s="176"/>
      <c r="F278" s="176"/>
      <c r="G278" s="176"/>
      <c r="H278" s="176"/>
      <c r="I278" s="176"/>
      <c r="J278" s="176"/>
      <c r="K278" s="176"/>
    </row>
    <row r="279" spans="1:11">
      <c r="C279" s="176"/>
      <c r="D279" s="176"/>
      <c r="E279" s="176"/>
      <c r="F279" s="176"/>
      <c r="G279" s="176"/>
      <c r="H279" s="176"/>
      <c r="I279" s="176"/>
      <c r="J279" s="176"/>
      <c r="K279" s="176"/>
    </row>
    <row r="280" spans="1:11">
      <c r="B280" s="35"/>
    </row>
    <row r="281" spans="1:11">
      <c r="A281" s="35"/>
      <c r="B281" s="35"/>
    </row>
    <row r="282" spans="1:11">
      <c r="A282" s="35"/>
      <c r="B282" s="35"/>
    </row>
    <row r="283" spans="1:11">
      <c r="A283" s="35"/>
      <c r="B283" s="35"/>
    </row>
  </sheetData>
  <sheetProtection algorithmName="SHA-512" hashValue="m3YzW6mKE7fWokH1+NRZsJMSRfrhBOq/eROYy5C6XebP9swJG3n7X0q/aFzq8OEuq9oCbpHm4NCjaydeiS4H1A==" saltValue="3I5/PTH25GSHnQzwKV8sDQ==" spinCount="100000" sheet="1" objects="1" scenarios="1"/>
  <mergeCells count="7">
    <mergeCell ref="A1:A2"/>
    <mergeCell ref="A171:B171"/>
    <mergeCell ref="A174:B174"/>
    <mergeCell ref="A184:B184"/>
    <mergeCell ref="A177:B177"/>
    <mergeCell ref="A183:B183"/>
    <mergeCell ref="A178:B178"/>
  </mergeCells>
  <phoneticPr fontId="25"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2023&amp;R&amp;8Page &amp;P</oddHeader>
    <oddFooter>&amp;L&amp;8Printed Date: &amp;D
&amp;F</oddFooter>
  </headerFooter>
  <rowBreaks count="4" manualBreakCount="4">
    <brk id="63" max="16383" man="1"/>
    <brk id="124" max="16383" man="1"/>
    <brk id="183" max="16383" man="1"/>
    <brk id="224" max="16383" man="1"/>
  </rowBreaks>
  <customProperties>
    <customPr name="OrphanNamesChecke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499984740745262"/>
  </sheetPr>
  <dimension ref="A1:N455"/>
  <sheetViews>
    <sheetView topLeftCell="A17" workbookViewId="0">
      <selection activeCell="C5" sqref="C5"/>
    </sheetView>
  </sheetViews>
  <sheetFormatPr defaultColWidth="9.140625" defaultRowHeight="12.75"/>
  <cols>
    <col min="1" max="1" width="48.42578125" style="1148" customWidth="1"/>
    <col min="2" max="2" width="5" style="1149" customWidth="1"/>
    <col min="3" max="10" width="13.28515625" style="36" customWidth="1"/>
    <col min="11" max="11" width="13.28515625" style="48" customWidth="1"/>
    <col min="12" max="12" width="11.85546875" style="36" customWidth="1"/>
    <col min="13" max="13" width="1.42578125" style="35" customWidth="1"/>
    <col min="14" max="16384" width="9.140625" style="35"/>
  </cols>
  <sheetData>
    <row r="1" spans="1:14">
      <c r="A1" s="1919" t="s">
        <v>1326</v>
      </c>
      <c r="B1" s="939"/>
      <c r="C1" s="116" t="s">
        <v>687</v>
      </c>
      <c r="D1" s="116" t="s">
        <v>949</v>
      </c>
      <c r="E1" s="116" t="s">
        <v>950</v>
      </c>
      <c r="F1" s="116" t="s">
        <v>951</v>
      </c>
      <c r="G1" s="116" t="s">
        <v>952</v>
      </c>
      <c r="H1" s="116" t="s">
        <v>953</v>
      </c>
      <c r="I1" s="116" t="s">
        <v>954</v>
      </c>
      <c r="J1" s="116" t="s">
        <v>955</v>
      </c>
      <c r="K1" s="116" t="s">
        <v>204</v>
      </c>
      <c r="L1" s="940"/>
    </row>
    <row r="2" spans="1:14" s="944" customFormat="1" ht="28.5" customHeight="1">
      <c r="A2" s="1945"/>
      <c r="B2" s="941" t="s">
        <v>45</v>
      </c>
      <c r="C2" s="942" t="s">
        <v>154</v>
      </c>
      <c r="D2" s="943" t="s">
        <v>49</v>
      </c>
      <c r="E2" s="943" t="s">
        <v>971</v>
      </c>
      <c r="F2" s="943" t="s">
        <v>965</v>
      </c>
      <c r="G2" s="942" t="s">
        <v>966</v>
      </c>
      <c r="H2" s="942" t="s">
        <v>967</v>
      </c>
      <c r="I2" s="943" t="s">
        <v>233</v>
      </c>
      <c r="J2" s="943" t="s">
        <v>234</v>
      </c>
      <c r="K2" s="942" t="s">
        <v>135</v>
      </c>
      <c r="L2" s="942" t="s">
        <v>30</v>
      </c>
      <c r="M2" s="46"/>
      <c r="N2" s="46"/>
    </row>
    <row r="3" spans="1:14" s="36" customFormat="1" ht="16.7" customHeight="1">
      <c r="A3" s="1951" t="s">
        <v>239</v>
      </c>
      <c r="B3" s="1952"/>
      <c r="C3" s="945"/>
      <c r="D3" s="945"/>
      <c r="E3" s="945"/>
      <c r="F3" s="945"/>
      <c r="G3" s="945"/>
      <c r="H3" s="945"/>
      <c r="I3" s="945"/>
      <c r="J3" s="945"/>
      <c r="K3" s="946"/>
      <c r="L3" s="947"/>
    </row>
    <row r="4" spans="1:14" s="34" customFormat="1" ht="15.75" customHeight="1">
      <c r="A4" s="948" t="s">
        <v>44</v>
      </c>
      <c r="B4" s="949" t="s">
        <v>501</v>
      </c>
      <c r="C4" s="950"/>
      <c r="D4" s="950"/>
      <c r="E4" s="950"/>
      <c r="F4" s="950"/>
      <c r="G4" s="950"/>
      <c r="H4" s="950"/>
      <c r="I4" s="951"/>
      <c r="J4" s="950"/>
      <c r="K4" s="952"/>
      <c r="L4" s="950"/>
    </row>
    <row r="5" spans="1:14">
      <c r="A5" s="953" t="s">
        <v>853</v>
      </c>
      <c r="B5" s="954">
        <v>1100</v>
      </c>
      <c r="C5" s="550">
        <v>112627963</v>
      </c>
      <c r="D5" s="550">
        <f>29597499-2345066</f>
        <v>27252433</v>
      </c>
      <c r="E5" s="550">
        <v>12986665</v>
      </c>
      <c r="F5" s="550">
        <v>11135992</v>
      </c>
      <c r="G5" s="550">
        <v>3441108</v>
      </c>
      <c r="H5" s="550">
        <v>1140420</v>
      </c>
      <c r="I5" s="550">
        <v>1308340</v>
      </c>
      <c r="J5" s="550">
        <v>250000</v>
      </c>
      <c r="K5" s="576">
        <f>SUM(C5:J5)</f>
        <v>170142921</v>
      </c>
      <c r="L5" s="550">
        <v>190624018</v>
      </c>
    </row>
    <row r="6" spans="1:14">
      <c r="A6" s="953" t="s">
        <v>1149</v>
      </c>
      <c r="B6" s="954" t="s">
        <v>1147</v>
      </c>
      <c r="C6" s="555"/>
      <c r="D6" s="555"/>
      <c r="E6" s="550"/>
      <c r="F6" s="555"/>
      <c r="G6" s="555"/>
      <c r="H6" s="555"/>
      <c r="I6" s="555"/>
      <c r="J6" s="555"/>
      <c r="K6" s="576">
        <f>SUM(C6,E6)</f>
        <v>0</v>
      </c>
      <c r="L6" s="550"/>
    </row>
    <row r="7" spans="1:14">
      <c r="A7" s="953" t="s">
        <v>142</v>
      </c>
      <c r="B7" s="954" t="s">
        <v>859</v>
      </c>
      <c r="C7" s="550">
        <v>4549313</v>
      </c>
      <c r="D7" s="550">
        <v>1498013</v>
      </c>
      <c r="E7" s="550">
        <v>134422</v>
      </c>
      <c r="F7" s="550">
        <v>306670</v>
      </c>
      <c r="G7" s="550"/>
      <c r="H7" s="550">
        <v>50</v>
      </c>
      <c r="I7" s="550">
        <v>8065</v>
      </c>
      <c r="J7" s="550"/>
      <c r="K7" s="576">
        <f t="shared" ref="K7:K33" si="0">SUM(C7:J7)</f>
        <v>6496533</v>
      </c>
      <c r="L7" s="550">
        <v>6832684</v>
      </c>
    </row>
    <row r="8" spans="1:14">
      <c r="A8" s="953" t="s">
        <v>143</v>
      </c>
      <c r="B8" s="954">
        <v>1200</v>
      </c>
      <c r="C8" s="550">
        <v>39679342</v>
      </c>
      <c r="D8" s="550">
        <v>11538913</v>
      </c>
      <c r="E8" s="550">
        <v>569974</v>
      </c>
      <c r="F8" s="550">
        <v>238248</v>
      </c>
      <c r="G8" s="550"/>
      <c r="H8" s="550">
        <v>612</v>
      </c>
      <c r="I8" s="550">
        <v>1086</v>
      </c>
      <c r="J8" s="550"/>
      <c r="K8" s="576">
        <f t="shared" si="0"/>
        <v>52028175</v>
      </c>
      <c r="L8" s="550">
        <v>50999663</v>
      </c>
    </row>
    <row r="9" spans="1:14">
      <c r="A9" s="953" t="s">
        <v>636</v>
      </c>
      <c r="B9" s="954" t="s">
        <v>860</v>
      </c>
      <c r="C9" s="550">
        <v>6133116</v>
      </c>
      <c r="D9" s="550">
        <v>1603990</v>
      </c>
      <c r="E9" s="550">
        <v>21100</v>
      </c>
      <c r="F9" s="550">
        <v>70348</v>
      </c>
      <c r="G9" s="550"/>
      <c r="H9" s="550"/>
      <c r="I9" s="550"/>
      <c r="J9" s="550"/>
      <c r="K9" s="576">
        <f t="shared" si="0"/>
        <v>7828554</v>
      </c>
      <c r="L9" s="550">
        <v>7372048</v>
      </c>
    </row>
    <row r="10" spans="1:14">
      <c r="A10" s="953" t="s">
        <v>637</v>
      </c>
      <c r="B10" s="954">
        <v>1250</v>
      </c>
      <c r="C10" s="550">
        <v>4064463</v>
      </c>
      <c r="D10" s="550">
        <v>1297284</v>
      </c>
      <c r="E10" s="550">
        <v>350646</v>
      </c>
      <c r="F10" s="550">
        <v>443934</v>
      </c>
      <c r="G10" s="550"/>
      <c r="H10" s="550"/>
      <c r="I10" s="550">
        <v>5000</v>
      </c>
      <c r="J10" s="550"/>
      <c r="K10" s="576">
        <f t="shared" si="0"/>
        <v>6161327</v>
      </c>
      <c r="L10" s="550">
        <v>6933884</v>
      </c>
    </row>
    <row r="11" spans="1:14">
      <c r="A11" s="953" t="s">
        <v>999</v>
      </c>
      <c r="B11" s="954" t="s">
        <v>140</v>
      </c>
      <c r="C11" s="550"/>
      <c r="D11" s="550"/>
      <c r="E11" s="550"/>
      <c r="F11" s="550"/>
      <c r="G11" s="550"/>
      <c r="H11" s="550"/>
      <c r="I11" s="550"/>
      <c r="J11" s="550"/>
      <c r="K11" s="576">
        <f t="shared" si="0"/>
        <v>0</v>
      </c>
      <c r="L11" s="550"/>
    </row>
    <row r="12" spans="1:14">
      <c r="A12" s="953" t="s">
        <v>854</v>
      </c>
      <c r="B12" s="954">
        <v>1300</v>
      </c>
      <c r="C12" s="550"/>
      <c r="D12" s="550"/>
      <c r="E12" s="550"/>
      <c r="F12" s="550"/>
      <c r="G12" s="550"/>
      <c r="H12" s="550"/>
      <c r="I12" s="550"/>
      <c r="J12" s="550"/>
      <c r="K12" s="576">
        <f t="shared" si="0"/>
        <v>0</v>
      </c>
      <c r="L12" s="550"/>
    </row>
    <row r="13" spans="1:14">
      <c r="A13" s="953" t="s">
        <v>638</v>
      </c>
      <c r="B13" s="954">
        <v>1400</v>
      </c>
      <c r="C13" s="550">
        <v>3322546</v>
      </c>
      <c r="D13" s="550">
        <v>917095</v>
      </c>
      <c r="E13" s="550">
        <v>522450</v>
      </c>
      <c r="F13" s="550">
        <v>460124</v>
      </c>
      <c r="G13" s="550">
        <v>109672</v>
      </c>
      <c r="H13" s="550">
        <v>78930</v>
      </c>
      <c r="I13" s="550">
        <v>423481</v>
      </c>
      <c r="J13" s="550"/>
      <c r="K13" s="576">
        <f t="shared" si="0"/>
        <v>5834298</v>
      </c>
      <c r="L13" s="550">
        <v>8014981</v>
      </c>
    </row>
    <row r="14" spans="1:14">
      <c r="A14" s="953" t="s">
        <v>855</v>
      </c>
      <c r="B14" s="954">
        <v>1500</v>
      </c>
      <c r="C14" s="550">
        <v>3421186</v>
      </c>
      <c r="D14" s="550">
        <v>351995</v>
      </c>
      <c r="E14" s="550">
        <v>725448</v>
      </c>
      <c r="F14" s="550">
        <v>557020</v>
      </c>
      <c r="G14" s="550">
        <v>20515</v>
      </c>
      <c r="H14" s="550"/>
      <c r="I14" s="550"/>
      <c r="J14" s="550"/>
      <c r="K14" s="576">
        <f t="shared" si="0"/>
        <v>5076164</v>
      </c>
      <c r="L14" s="550">
        <v>4650156</v>
      </c>
    </row>
    <row r="15" spans="1:14">
      <c r="A15" s="953" t="s">
        <v>856</v>
      </c>
      <c r="B15" s="954">
        <v>1600</v>
      </c>
      <c r="C15" s="550">
        <v>1473145</v>
      </c>
      <c r="D15" s="550">
        <v>109151</v>
      </c>
      <c r="E15" s="550">
        <v>5096460</v>
      </c>
      <c r="F15" s="550">
        <v>395084</v>
      </c>
      <c r="G15" s="550"/>
      <c r="H15" s="550"/>
      <c r="I15" s="550"/>
      <c r="J15" s="550"/>
      <c r="K15" s="576">
        <f t="shared" si="0"/>
        <v>7073840</v>
      </c>
      <c r="L15" s="550">
        <v>5700614</v>
      </c>
    </row>
    <row r="16" spans="1:14">
      <c r="A16" s="953" t="s">
        <v>878</v>
      </c>
      <c r="B16" s="954" t="s">
        <v>362</v>
      </c>
      <c r="C16" s="550">
        <v>4234668</v>
      </c>
      <c r="D16" s="550">
        <v>1212101</v>
      </c>
      <c r="E16" s="550">
        <v>49015</v>
      </c>
      <c r="F16" s="550">
        <v>21591</v>
      </c>
      <c r="G16" s="550"/>
      <c r="H16" s="550">
        <v>169</v>
      </c>
      <c r="I16" s="550"/>
      <c r="J16" s="550"/>
      <c r="K16" s="576">
        <f t="shared" si="0"/>
        <v>5517544</v>
      </c>
      <c r="L16" s="550">
        <v>6023632</v>
      </c>
    </row>
    <row r="17" spans="1:12">
      <c r="A17" s="953" t="s">
        <v>639</v>
      </c>
      <c r="B17" s="954" t="s">
        <v>141</v>
      </c>
      <c r="C17" s="550">
        <v>812671</v>
      </c>
      <c r="D17" s="550">
        <v>226465</v>
      </c>
      <c r="E17" s="550"/>
      <c r="F17" s="550">
        <v>300</v>
      </c>
      <c r="G17" s="550"/>
      <c r="H17" s="550"/>
      <c r="I17" s="550"/>
      <c r="J17" s="550"/>
      <c r="K17" s="576">
        <f t="shared" si="0"/>
        <v>1039436</v>
      </c>
      <c r="L17" s="550">
        <v>966941</v>
      </c>
    </row>
    <row r="18" spans="1:12">
      <c r="A18" s="953" t="s">
        <v>958</v>
      </c>
      <c r="B18" s="954">
        <v>1800</v>
      </c>
      <c r="C18" s="550">
        <v>37209663</v>
      </c>
      <c r="D18" s="550">
        <v>11118026</v>
      </c>
      <c r="E18" s="550">
        <v>35010</v>
      </c>
      <c r="F18" s="550">
        <v>194343</v>
      </c>
      <c r="G18" s="550"/>
      <c r="H18" s="550"/>
      <c r="I18" s="550"/>
      <c r="J18" s="550"/>
      <c r="K18" s="576">
        <f t="shared" si="0"/>
        <v>48557042</v>
      </c>
      <c r="L18" s="550">
        <v>47556412</v>
      </c>
    </row>
    <row r="19" spans="1:12">
      <c r="A19" s="953" t="s">
        <v>114</v>
      </c>
      <c r="B19" s="954">
        <v>1900</v>
      </c>
      <c r="C19" s="550">
        <v>2334847</v>
      </c>
      <c r="D19" s="550">
        <v>654533</v>
      </c>
      <c r="E19" s="550">
        <v>19745</v>
      </c>
      <c r="F19" s="550">
        <v>33910</v>
      </c>
      <c r="G19" s="550"/>
      <c r="H19" s="550"/>
      <c r="I19" s="550">
        <v>3143</v>
      </c>
      <c r="J19" s="550"/>
      <c r="K19" s="576">
        <f t="shared" si="0"/>
        <v>3046178</v>
      </c>
      <c r="L19" s="550">
        <v>2738731</v>
      </c>
    </row>
    <row r="20" spans="1:12">
      <c r="A20" s="955" t="s">
        <v>653</v>
      </c>
      <c r="B20" s="939" t="s">
        <v>640</v>
      </c>
      <c r="C20" s="555"/>
      <c r="D20" s="555"/>
      <c r="E20" s="555"/>
      <c r="F20" s="555"/>
      <c r="G20" s="555"/>
      <c r="H20" s="553"/>
      <c r="I20" s="551"/>
      <c r="J20" s="554"/>
      <c r="K20" s="576">
        <f t="shared" si="0"/>
        <v>0</v>
      </c>
      <c r="L20" s="553"/>
    </row>
    <row r="21" spans="1:12">
      <c r="A21" s="955" t="s">
        <v>654</v>
      </c>
      <c r="B21" s="939" t="s">
        <v>641</v>
      </c>
      <c r="C21" s="555"/>
      <c r="D21" s="555"/>
      <c r="E21" s="555"/>
      <c r="F21" s="555"/>
      <c r="G21" s="555"/>
      <c r="H21" s="553"/>
      <c r="I21" s="551"/>
      <c r="J21" s="555"/>
      <c r="K21" s="576">
        <f t="shared" si="0"/>
        <v>0</v>
      </c>
      <c r="L21" s="553"/>
    </row>
    <row r="22" spans="1:12">
      <c r="A22" s="955" t="s">
        <v>655</v>
      </c>
      <c r="B22" s="939" t="s">
        <v>642</v>
      </c>
      <c r="C22" s="555"/>
      <c r="D22" s="555"/>
      <c r="E22" s="555"/>
      <c r="F22" s="555"/>
      <c r="G22" s="555"/>
      <c r="H22" s="553"/>
      <c r="I22" s="551"/>
      <c r="J22" s="555"/>
      <c r="K22" s="576">
        <f t="shared" si="0"/>
        <v>0</v>
      </c>
      <c r="L22" s="553"/>
    </row>
    <row r="23" spans="1:12">
      <c r="A23" s="955" t="s">
        <v>656</v>
      </c>
      <c r="B23" s="939" t="s">
        <v>643</v>
      </c>
      <c r="C23" s="555"/>
      <c r="D23" s="555"/>
      <c r="E23" s="555"/>
      <c r="F23" s="555"/>
      <c r="G23" s="555"/>
      <c r="H23" s="553"/>
      <c r="I23" s="551"/>
      <c r="J23" s="555"/>
      <c r="K23" s="576">
        <f t="shared" si="0"/>
        <v>0</v>
      </c>
      <c r="L23" s="553"/>
    </row>
    <row r="24" spans="1:12" ht="12.75" customHeight="1">
      <c r="A24" s="955" t="s">
        <v>657</v>
      </c>
      <c r="B24" s="939" t="s">
        <v>644</v>
      </c>
      <c r="C24" s="555"/>
      <c r="D24" s="555"/>
      <c r="E24" s="555"/>
      <c r="F24" s="555"/>
      <c r="G24" s="555"/>
      <c r="H24" s="553"/>
      <c r="I24" s="551"/>
      <c r="J24" s="555"/>
      <c r="K24" s="576">
        <f t="shared" si="0"/>
        <v>0</v>
      </c>
      <c r="L24" s="553"/>
    </row>
    <row r="25" spans="1:12" ht="12.75" customHeight="1">
      <c r="A25" s="955" t="s">
        <v>710</v>
      </c>
      <c r="B25" s="939" t="s">
        <v>645</v>
      </c>
      <c r="C25" s="555"/>
      <c r="D25" s="555"/>
      <c r="E25" s="555"/>
      <c r="F25" s="555"/>
      <c r="G25" s="555"/>
      <c r="H25" s="553"/>
      <c r="I25" s="551"/>
      <c r="J25" s="555"/>
      <c r="K25" s="576">
        <f t="shared" si="0"/>
        <v>0</v>
      </c>
      <c r="L25" s="553"/>
    </row>
    <row r="26" spans="1:12">
      <c r="A26" s="955" t="s">
        <v>548</v>
      </c>
      <c r="B26" s="939" t="s">
        <v>646</v>
      </c>
      <c r="C26" s="555"/>
      <c r="D26" s="555"/>
      <c r="E26" s="555"/>
      <c r="F26" s="555"/>
      <c r="G26" s="555"/>
      <c r="H26" s="553"/>
      <c r="I26" s="551"/>
      <c r="J26" s="555"/>
      <c r="K26" s="576">
        <f t="shared" si="0"/>
        <v>0</v>
      </c>
      <c r="L26" s="553"/>
    </row>
    <row r="27" spans="1:12">
      <c r="A27" s="955" t="s">
        <v>549</v>
      </c>
      <c r="B27" s="939" t="s">
        <v>647</v>
      </c>
      <c r="C27" s="555"/>
      <c r="D27" s="555"/>
      <c r="E27" s="555"/>
      <c r="F27" s="555"/>
      <c r="G27" s="555"/>
      <c r="H27" s="553"/>
      <c r="I27" s="551"/>
      <c r="J27" s="555"/>
      <c r="K27" s="576">
        <f t="shared" si="0"/>
        <v>0</v>
      </c>
      <c r="L27" s="553"/>
    </row>
    <row r="28" spans="1:12">
      <c r="A28" s="955" t="s">
        <v>129</v>
      </c>
      <c r="B28" s="939" t="s">
        <v>648</v>
      </c>
      <c r="C28" s="555"/>
      <c r="D28" s="555"/>
      <c r="E28" s="555"/>
      <c r="F28" s="555"/>
      <c r="G28" s="555"/>
      <c r="H28" s="553"/>
      <c r="I28" s="551"/>
      <c r="J28" s="555"/>
      <c r="K28" s="576">
        <f t="shared" si="0"/>
        <v>0</v>
      </c>
      <c r="L28" s="553"/>
    </row>
    <row r="29" spans="1:12">
      <c r="A29" s="955" t="s">
        <v>130</v>
      </c>
      <c r="B29" s="939" t="s">
        <v>649</v>
      </c>
      <c r="C29" s="555"/>
      <c r="D29" s="555"/>
      <c r="E29" s="555"/>
      <c r="F29" s="555"/>
      <c r="G29" s="555"/>
      <c r="H29" s="553"/>
      <c r="I29" s="551"/>
      <c r="J29" s="555"/>
      <c r="K29" s="576">
        <f t="shared" si="0"/>
        <v>0</v>
      </c>
      <c r="L29" s="553"/>
    </row>
    <row r="30" spans="1:12">
      <c r="A30" s="955" t="s">
        <v>131</v>
      </c>
      <c r="B30" s="939" t="s">
        <v>650</v>
      </c>
      <c r="C30" s="555"/>
      <c r="D30" s="555"/>
      <c r="E30" s="555"/>
      <c r="F30" s="555"/>
      <c r="G30" s="555"/>
      <c r="H30" s="553"/>
      <c r="I30" s="551"/>
      <c r="J30" s="555"/>
      <c r="K30" s="576">
        <f t="shared" si="0"/>
        <v>0</v>
      </c>
      <c r="L30" s="553"/>
    </row>
    <row r="31" spans="1:12">
      <c r="A31" s="955" t="s">
        <v>132</v>
      </c>
      <c r="B31" s="939" t="s">
        <v>651</v>
      </c>
      <c r="C31" s="555"/>
      <c r="D31" s="555"/>
      <c r="E31" s="555"/>
      <c r="F31" s="555"/>
      <c r="G31" s="555"/>
      <c r="H31" s="553"/>
      <c r="I31" s="551"/>
      <c r="J31" s="555"/>
      <c r="K31" s="576">
        <f t="shared" si="0"/>
        <v>0</v>
      </c>
      <c r="L31" s="553"/>
    </row>
    <row r="32" spans="1:12">
      <c r="A32" s="956" t="s">
        <v>998</v>
      </c>
      <c r="B32" s="954" t="s">
        <v>652</v>
      </c>
      <c r="C32" s="555"/>
      <c r="D32" s="555"/>
      <c r="E32" s="555"/>
      <c r="F32" s="555"/>
      <c r="G32" s="555"/>
      <c r="H32" s="553"/>
      <c r="I32" s="551"/>
      <c r="J32" s="558"/>
      <c r="K32" s="576">
        <f t="shared" si="0"/>
        <v>0</v>
      </c>
      <c r="L32" s="553"/>
    </row>
    <row r="33" spans="1:12">
      <c r="A33" s="956" t="s">
        <v>1454</v>
      </c>
      <c r="B33" s="939" t="s">
        <v>1453</v>
      </c>
      <c r="C33" s="555"/>
      <c r="D33" s="555"/>
      <c r="E33" s="555"/>
      <c r="F33" s="555"/>
      <c r="G33" s="555"/>
      <c r="H33" s="1694">
        <v>4991557</v>
      </c>
      <c r="I33" s="551"/>
      <c r="J33" s="555"/>
      <c r="K33" s="576">
        <f t="shared" si="0"/>
        <v>4991557</v>
      </c>
      <c r="L33" s="553">
        <v>2500000</v>
      </c>
    </row>
    <row r="34" spans="1:12" ht="12.75" customHeight="1" thickBot="1">
      <c r="A34" s="957" t="s">
        <v>1455</v>
      </c>
      <c r="B34" s="958" t="s">
        <v>501</v>
      </c>
      <c r="C34" s="566">
        <f>SUM(C5:C32)</f>
        <v>219862923</v>
      </c>
      <c r="D34" s="566">
        <f t="shared" ref="D34:L34" si="1">SUM(D5:D32)</f>
        <v>57779999</v>
      </c>
      <c r="E34" s="566">
        <f t="shared" si="1"/>
        <v>20510935</v>
      </c>
      <c r="F34" s="566">
        <f t="shared" si="1"/>
        <v>13857564</v>
      </c>
      <c r="G34" s="566">
        <f t="shared" si="1"/>
        <v>3571295</v>
      </c>
      <c r="H34" s="566">
        <f t="shared" si="1"/>
        <v>1220181</v>
      </c>
      <c r="I34" s="566">
        <f t="shared" si="1"/>
        <v>1749115</v>
      </c>
      <c r="J34" s="566">
        <f t="shared" si="1"/>
        <v>250000</v>
      </c>
      <c r="K34" s="566">
        <f t="shared" si="1"/>
        <v>318802012</v>
      </c>
      <c r="L34" s="566">
        <f t="shared" si="1"/>
        <v>338413764</v>
      </c>
    </row>
    <row r="35" spans="1:12" ht="12.75" customHeight="1" thickTop="1" thickBot="1">
      <c r="A35" s="957" t="s">
        <v>1456</v>
      </c>
      <c r="B35" s="958" t="s">
        <v>501</v>
      </c>
      <c r="C35" s="566">
        <f>SUM(C5:C33)</f>
        <v>219862923</v>
      </c>
      <c r="D35" s="566">
        <f t="shared" ref="D35:K35" si="2">SUM(D5:D33)</f>
        <v>57779999</v>
      </c>
      <c r="E35" s="566">
        <f t="shared" si="2"/>
        <v>20510935</v>
      </c>
      <c r="F35" s="566">
        <f t="shared" si="2"/>
        <v>13857564</v>
      </c>
      <c r="G35" s="566">
        <f t="shared" si="2"/>
        <v>3571295</v>
      </c>
      <c r="H35" s="566">
        <f t="shared" si="2"/>
        <v>6211738</v>
      </c>
      <c r="I35" s="566">
        <f t="shared" si="2"/>
        <v>1749115</v>
      </c>
      <c r="J35" s="566">
        <f t="shared" si="2"/>
        <v>250000</v>
      </c>
      <c r="K35" s="566">
        <f t="shared" si="2"/>
        <v>323793569</v>
      </c>
      <c r="L35" s="566">
        <f>SUM(L5:L33)</f>
        <v>340913764</v>
      </c>
    </row>
    <row r="36" spans="1:12" s="34" customFormat="1" ht="15.75" customHeight="1" thickTop="1">
      <c r="A36" s="959" t="s">
        <v>46</v>
      </c>
      <c r="B36" s="960" t="s">
        <v>500</v>
      </c>
      <c r="C36" s="611"/>
      <c r="D36" s="611"/>
      <c r="E36" s="611"/>
      <c r="F36" s="611"/>
      <c r="G36" s="611"/>
      <c r="H36" s="611"/>
      <c r="I36" s="551"/>
      <c r="J36" s="551"/>
      <c r="K36" s="551"/>
      <c r="L36" s="551"/>
    </row>
    <row r="37" spans="1:12" s="34" customFormat="1" ht="15.75" customHeight="1">
      <c r="A37" s="961" t="s">
        <v>517</v>
      </c>
      <c r="B37" s="178"/>
      <c r="C37" s="586"/>
      <c r="D37" s="586"/>
      <c r="E37" s="586"/>
      <c r="F37" s="586"/>
      <c r="G37" s="586"/>
      <c r="H37" s="586"/>
      <c r="I37" s="551"/>
      <c r="J37" s="551"/>
      <c r="K37" s="551"/>
      <c r="L37" s="551"/>
    </row>
    <row r="38" spans="1:12">
      <c r="A38" s="953" t="s">
        <v>960</v>
      </c>
      <c r="B38" s="954">
        <v>2110</v>
      </c>
      <c r="C38" s="556">
        <v>10034477</v>
      </c>
      <c r="D38" s="556">
        <v>2878118</v>
      </c>
      <c r="E38" s="556">
        <v>37940</v>
      </c>
      <c r="F38" s="556">
        <v>54968</v>
      </c>
      <c r="G38" s="556"/>
      <c r="H38" s="556"/>
      <c r="I38" s="550"/>
      <c r="J38" s="550"/>
      <c r="K38" s="576">
        <f t="shared" ref="K38:K43" si="3">SUM(C38:J38)</f>
        <v>13005503</v>
      </c>
      <c r="L38" s="550">
        <v>12588156</v>
      </c>
    </row>
    <row r="39" spans="1:12">
      <c r="A39" s="953" t="s">
        <v>961</v>
      </c>
      <c r="B39" s="954">
        <v>2120</v>
      </c>
      <c r="C39" s="550">
        <v>5023207</v>
      </c>
      <c r="D39" s="550">
        <v>1266344</v>
      </c>
      <c r="E39" s="550">
        <v>584613</v>
      </c>
      <c r="F39" s="550">
        <v>24425</v>
      </c>
      <c r="G39" s="550"/>
      <c r="H39" s="550"/>
      <c r="I39" s="550"/>
      <c r="J39" s="550"/>
      <c r="K39" s="576">
        <f t="shared" si="3"/>
        <v>6898589</v>
      </c>
      <c r="L39" s="550">
        <v>6738071</v>
      </c>
    </row>
    <row r="40" spans="1:12">
      <c r="A40" s="953" t="s">
        <v>158</v>
      </c>
      <c r="B40" s="954">
        <v>2130</v>
      </c>
      <c r="C40" s="550">
        <v>5847045</v>
      </c>
      <c r="D40" s="550">
        <v>1609939</v>
      </c>
      <c r="E40" s="550">
        <v>997905</v>
      </c>
      <c r="F40" s="550">
        <v>129958</v>
      </c>
      <c r="G40" s="550"/>
      <c r="H40" s="550"/>
      <c r="I40" s="550">
        <v>131932</v>
      </c>
      <c r="J40" s="550"/>
      <c r="K40" s="576">
        <f t="shared" si="3"/>
        <v>8716779</v>
      </c>
      <c r="L40" s="550">
        <v>8381594</v>
      </c>
    </row>
    <row r="41" spans="1:12">
      <c r="A41" s="953" t="s">
        <v>159</v>
      </c>
      <c r="B41" s="954">
        <v>2140</v>
      </c>
      <c r="C41" s="550">
        <v>1638594</v>
      </c>
      <c r="D41" s="550">
        <v>424272</v>
      </c>
      <c r="E41" s="550">
        <v>453232</v>
      </c>
      <c r="F41" s="550">
        <v>30975</v>
      </c>
      <c r="G41" s="550"/>
      <c r="H41" s="550"/>
      <c r="I41" s="550"/>
      <c r="J41" s="550"/>
      <c r="K41" s="576">
        <f t="shared" si="3"/>
        <v>2547073</v>
      </c>
      <c r="L41" s="550">
        <v>1802564</v>
      </c>
    </row>
    <row r="42" spans="1:12">
      <c r="A42" s="953" t="s">
        <v>160</v>
      </c>
      <c r="B42" s="954">
        <v>2150</v>
      </c>
      <c r="C42" s="550">
        <v>5832951</v>
      </c>
      <c r="D42" s="550">
        <v>1605403</v>
      </c>
      <c r="E42" s="550">
        <v>1395910</v>
      </c>
      <c r="F42" s="550">
        <v>147680</v>
      </c>
      <c r="G42" s="550"/>
      <c r="H42" s="550"/>
      <c r="I42" s="550">
        <v>15690</v>
      </c>
      <c r="J42" s="550"/>
      <c r="K42" s="576">
        <f t="shared" si="3"/>
        <v>8997634</v>
      </c>
      <c r="L42" s="550">
        <v>8486459</v>
      </c>
    </row>
    <row r="43" spans="1:12">
      <c r="A43" s="953" t="s">
        <v>1282</v>
      </c>
      <c r="B43" s="954">
        <v>2190</v>
      </c>
      <c r="C43" s="550">
        <v>2309158</v>
      </c>
      <c r="D43" s="550">
        <v>2884</v>
      </c>
      <c r="E43" s="550">
        <v>120935</v>
      </c>
      <c r="F43" s="550">
        <v>37924</v>
      </c>
      <c r="G43" s="550"/>
      <c r="H43" s="550"/>
      <c r="I43" s="550"/>
      <c r="J43" s="550"/>
      <c r="K43" s="576">
        <f t="shared" si="3"/>
        <v>2470901</v>
      </c>
      <c r="L43" s="550">
        <v>2945665</v>
      </c>
    </row>
    <row r="44" spans="1:12" ht="12.75" customHeight="1" thickBot="1">
      <c r="A44" s="957" t="s">
        <v>491</v>
      </c>
      <c r="B44" s="958" t="s">
        <v>631</v>
      </c>
      <c r="C44" s="566">
        <f>SUM(C38:C43)</f>
        <v>30685432</v>
      </c>
      <c r="D44" s="566">
        <f t="shared" ref="D44:L44" si="4">SUM(D38:D43)</f>
        <v>7786960</v>
      </c>
      <c r="E44" s="566">
        <f t="shared" si="4"/>
        <v>3590535</v>
      </c>
      <c r="F44" s="566">
        <f t="shared" si="4"/>
        <v>425930</v>
      </c>
      <c r="G44" s="566">
        <f t="shared" si="4"/>
        <v>0</v>
      </c>
      <c r="H44" s="566">
        <f t="shared" si="4"/>
        <v>0</v>
      </c>
      <c r="I44" s="566">
        <f t="shared" si="4"/>
        <v>147622</v>
      </c>
      <c r="J44" s="566">
        <f t="shared" si="4"/>
        <v>0</v>
      </c>
      <c r="K44" s="566">
        <f t="shared" si="4"/>
        <v>42636479</v>
      </c>
      <c r="L44" s="566">
        <f t="shared" si="4"/>
        <v>40942509</v>
      </c>
    </row>
    <row r="45" spans="1:12" ht="15.75" customHeight="1" thickTop="1">
      <c r="A45" s="962" t="s">
        <v>518</v>
      </c>
      <c r="B45" s="963"/>
      <c r="C45" s="614"/>
      <c r="D45" s="614"/>
      <c r="E45" s="614"/>
      <c r="F45" s="614"/>
      <c r="G45" s="614"/>
      <c r="H45" s="614"/>
      <c r="I45" s="551"/>
      <c r="J45" s="551"/>
      <c r="K45" s="614"/>
      <c r="L45" s="614"/>
    </row>
    <row r="46" spans="1:12">
      <c r="A46" s="953" t="s">
        <v>720</v>
      </c>
      <c r="B46" s="954">
        <v>2210</v>
      </c>
      <c r="C46" s="556">
        <v>5644967</v>
      </c>
      <c r="D46" s="556">
        <v>1484521</v>
      </c>
      <c r="E46" s="556">
        <v>1908388</v>
      </c>
      <c r="F46" s="556">
        <v>579620</v>
      </c>
      <c r="G46" s="556"/>
      <c r="H46" s="556">
        <v>156177</v>
      </c>
      <c r="I46" s="550"/>
      <c r="J46" s="550"/>
      <c r="K46" s="575">
        <f>SUM(C46:J46)</f>
        <v>9773673</v>
      </c>
      <c r="L46" s="556">
        <v>14247875</v>
      </c>
    </row>
    <row r="47" spans="1:12">
      <c r="A47" s="953" t="s">
        <v>721</v>
      </c>
      <c r="B47" s="954">
        <v>2220</v>
      </c>
      <c r="C47" s="550">
        <v>2329281</v>
      </c>
      <c r="D47" s="550">
        <v>819768</v>
      </c>
      <c r="E47" s="550">
        <v>4830</v>
      </c>
      <c r="F47" s="550">
        <v>1107118</v>
      </c>
      <c r="G47" s="550"/>
      <c r="H47" s="550">
        <v>51</v>
      </c>
      <c r="I47" s="550"/>
      <c r="J47" s="550"/>
      <c r="K47" s="575">
        <f>SUM(C47:J47)</f>
        <v>4261048</v>
      </c>
      <c r="L47" s="550">
        <v>3530503</v>
      </c>
    </row>
    <row r="48" spans="1:12">
      <c r="A48" s="953" t="s">
        <v>722</v>
      </c>
      <c r="B48" s="954">
        <v>2230</v>
      </c>
      <c r="C48" s="550">
        <v>1103683</v>
      </c>
      <c r="D48" s="550">
        <v>242317</v>
      </c>
      <c r="E48" s="550">
        <v>898364</v>
      </c>
      <c r="F48" s="550">
        <v>17719</v>
      </c>
      <c r="G48" s="550"/>
      <c r="H48" s="550"/>
      <c r="I48" s="550"/>
      <c r="J48" s="550"/>
      <c r="K48" s="575">
        <f>SUM(C48:J48)</f>
        <v>2262083</v>
      </c>
      <c r="L48" s="550">
        <v>2455934</v>
      </c>
    </row>
    <row r="49" spans="1:12" ht="12.75" customHeight="1" thickBot="1">
      <c r="A49" s="957" t="s">
        <v>492</v>
      </c>
      <c r="B49" s="958" t="s">
        <v>32</v>
      </c>
      <c r="C49" s="566">
        <f>SUM(C46:C48)</f>
        <v>9077931</v>
      </c>
      <c r="D49" s="566">
        <f t="shared" ref="D49:K49" si="5">SUM(D46:D48)</f>
        <v>2546606</v>
      </c>
      <c r="E49" s="566">
        <f t="shared" si="5"/>
        <v>2811582</v>
      </c>
      <c r="F49" s="566">
        <f t="shared" si="5"/>
        <v>1704457</v>
      </c>
      <c r="G49" s="566">
        <f t="shared" si="5"/>
        <v>0</v>
      </c>
      <c r="H49" s="566">
        <f t="shared" si="5"/>
        <v>156228</v>
      </c>
      <c r="I49" s="566">
        <f t="shared" si="5"/>
        <v>0</v>
      </c>
      <c r="J49" s="566">
        <f t="shared" si="5"/>
        <v>0</v>
      </c>
      <c r="K49" s="566">
        <f t="shared" si="5"/>
        <v>16296804</v>
      </c>
      <c r="L49" s="566">
        <f>SUM(L46:L48)</f>
        <v>20234312</v>
      </c>
    </row>
    <row r="50" spans="1:12" ht="15.75" customHeight="1" thickTop="1">
      <c r="A50" s="962" t="s">
        <v>536</v>
      </c>
      <c r="B50" s="963"/>
      <c r="C50" s="614"/>
      <c r="D50" s="614"/>
      <c r="E50" s="614"/>
      <c r="F50" s="614"/>
      <c r="G50" s="614"/>
      <c r="H50" s="614"/>
      <c r="I50" s="551"/>
      <c r="J50" s="551"/>
      <c r="K50" s="614"/>
      <c r="L50" s="614"/>
    </row>
    <row r="51" spans="1:12">
      <c r="A51" s="953" t="s">
        <v>723</v>
      </c>
      <c r="B51" s="954">
        <v>2310</v>
      </c>
      <c r="C51" s="556"/>
      <c r="D51" s="556"/>
      <c r="E51" s="556">
        <v>34798</v>
      </c>
      <c r="F51" s="556">
        <v>20278</v>
      </c>
      <c r="G51" s="556"/>
      <c r="H51" s="556">
        <v>42441</v>
      </c>
      <c r="I51" s="550"/>
      <c r="J51" s="550"/>
      <c r="K51" s="575">
        <f>SUM(C51:J51)</f>
        <v>97517</v>
      </c>
      <c r="L51" s="556">
        <v>114464</v>
      </c>
    </row>
    <row r="52" spans="1:12">
      <c r="A52" s="953" t="s">
        <v>724</v>
      </c>
      <c r="B52" s="954">
        <v>2320</v>
      </c>
      <c r="C52" s="550">
        <v>3852632</v>
      </c>
      <c r="D52" s="550">
        <v>813820</v>
      </c>
      <c r="E52" s="550">
        <v>803642</v>
      </c>
      <c r="F52" s="550">
        <v>171583</v>
      </c>
      <c r="G52" s="550"/>
      <c r="H52" s="550">
        <v>13314</v>
      </c>
      <c r="I52" s="550"/>
      <c r="J52" s="550"/>
      <c r="K52" s="575">
        <f>SUM(C52:J52)</f>
        <v>5654991</v>
      </c>
      <c r="L52" s="550">
        <v>5220878</v>
      </c>
    </row>
    <row r="53" spans="1:12">
      <c r="A53" s="953" t="s">
        <v>42</v>
      </c>
      <c r="B53" s="954">
        <v>2330</v>
      </c>
      <c r="C53" s="550">
        <v>4230581</v>
      </c>
      <c r="D53" s="550">
        <v>997442</v>
      </c>
      <c r="E53" s="550">
        <v>613580</v>
      </c>
      <c r="F53" s="550">
        <v>47447</v>
      </c>
      <c r="G53" s="550">
        <v>157248</v>
      </c>
      <c r="H53" s="550">
        <v>44650</v>
      </c>
      <c r="I53" s="550">
        <v>11994</v>
      </c>
      <c r="J53" s="550"/>
      <c r="K53" s="575">
        <f>SUM(C53:J53)</f>
        <v>6102942</v>
      </c>
      <c r="L53" s="550">
        <v>6043144</v>
      </c>
    </row>
    <row r="54" spans="1:12" ht="22.5">
      <c r="A54" s="955" t="s">
        <v>240</v>
      </c>
      <c r="B54" s="964" t="s">
        <v>1754</v>
      </c>
      <c r="C54" s="553"/>
      <c r="D54" s="553"/>
      <c r="E54" s="553">
        <v>560551</v>
      </c>
      <c r="F54" s="553"/>
      <c r="G54" s="553"/>
      <c r="H54" s="553"/>
      <c r="I54" s="553"/>
      <c r="J54" s="553"/>
      <c r="K54" s="575">
        <f>SUM(C54:J54)</f>
        <v>560551</v>
      </c>
      <c r="L54" s="553">
        <v>789860</v>
      </c>
    </row>
    <row r="55" spans="1:12" ht="12.75" customHeight="1" thickBot="1">
      <c r="A55" s="957" t="s">
        <v>632</v>
      </c>
      <c r="B55" s="958" t="s">
        <v>33</v>
      </c>
      <c r="C55" s="566">
        <f>SUM(C51:C54)</f>
        <v>8083213</v>
      </c>
      <c r="D55" s="566">
        <f t="shared" ref="D55:L55" si="6">SUM(D51:D54)</f>
        <v>1811262</v>
      </c>
      <c r="E55" s="566">
        <f t="shared" si="6"/>
        <v>2012571</v>
      </c>
      <c r="F55" s="566">
        <f t="shared" si="6"/>
        <v>239308</v>
      </c>
      <c r="G55" s="566">
        <f t="shared" si="6"/>
        <v>157248</v>
      </c>
      <c r="H55" s="566">
        <f t="shared" si="6"/>
        <v>100405</v>
      </c>
      <c r="I55" s="566">
        <f t="shared" si="6"/>
        <v>11994</v>
      </c>
      <c r="J55" s="566">
        <f t="shared" si="6"/>
        <v>0</v>
      </c>
      <c r="K55" s="566">
        <f t="shared" si="6"/>
        <v>12416001</v>
      </c>
      <c r="L55" s="566">
        <f t="shared" si="6"/>
        <v>12168346</v>
      </c>
    </row>
    <row r="56" spans="1:12" ht="15.75" customHeight="1" thickTop="1">
      <c r="A56" s="962" t="s">
        <v>537</v>
      </c>
      <c r="B56" s="963"/>
      <c r="C56" s="614"/>
      <c r="D56" s="614"/>
      <c r="E56" s="614"/>
      <c r="F56" s="614"/>
      <c r="G56" s="614"/>
      <c r="H56" s="614"/>
      <c r="I56" s="551"/>
      <c r="J56" s="551"/>
      <c r="K56" s="614"/>
      <c r="L56" s="614"/>
    </row>
    <row r="57" spans="1:12">
      <c r="A57" s="953" t="s">
        <v>939</v>
      </c>
      <c r="B57" s="954">
        <v>2410</v>
      </c>
      <c r="C57" s="556">
        <v>22396434</v>
      </c>
      <c r="D57" s="556">
        <v>6228635</v>
      </c>
      <c r="E57" s="556">
        <v>181642</v>
      </c>
      <c r="F57" s="556">
        <v>105914</v>
      </c>
      <c r="G57" s="556"/>
      <c r="H57" s="556">
        <v>532</v>
      </c>
      <c r="I57" s="550"/>
      <c r="J57" s="550"/>
      <c r="K57" s="575">
        <f>SUM(C57:J57)</f>
        <v>28913157</v>
      </c>
      <c r="L57" s="556">
        <v>28349930</v>
      </c>
    </row>
    <row r="58" spans="1:12" ht="12.75" customHeight="1">
      <c r="A58" s="965" t="s">
        <v>314</v>
      </c>
      <c r="B58" s="966">
        <v>2490</v>
      </c>
      <c r="C58" s="550">
        <v>3854621</v>
      </c>
      <c r="D58" s="550">
        <v>1077208</v>
      </c>
      <c r="E58" s="550">
        <v>5376</v>
      </c>
      <c r="F58" s="550">
        <v>2039</v>
      </c>
      <c r="G58" s="550"/>
      <c r="H58" s="550">
        <v>0</v>
      </c>
      <c r="I58" s="550"/>
      <c r="J58" s="550"/>
      <c r="K58" s="575">
        <f>SUM(C58:J58)</f>
        <v>4939244</v>
      </c>
      <c r="L58" s="550">
        <v>5778648</v>
      </c>
    </row>
    <row r="59" spans="1:12" s="36" customFormat="1" ht="12.75" customHeight="1" thickBot="1">
      <c r="A59" s="957" t="s">
        <v>214</v>
      </c>
      <c r="B59" s="967" t="s">
        <v>34</v>
      </c>
      <c r="C59" s="559">
        <f>SUM(C57:C58)</f>
        <v>26251055</v>
      </c>
      <c r="D59" s="559">
        <f t="shared" ref="D59:K59" si="7">SUM(D57:D58)</f>
        <v>7305843</v>
      </c>
      <c r="E59" s="559">
        <f t="shared" si="7"/>
        <v>187018</v>
      </c>
      <c r="F59" s="559">
        <f t="shared" si="7"/>
        <v>107953</v>
      </c>
      <c r="G59" s="559">
        <f t="shared" si="7"/>
        <v>0</v>
      </c>
      <c r="H59" s="559">
        <f t="shared" si="7"/>
        <v>532</v>
      </c>
      <c r="I59" s="559">
        <f t="shared" si="7"/>
        <v>0</v>
      </c>
      <c r="J59" s="559">
        <f t="shared" si="7"/>
        <v>0</v>
      </c>
      <c r="K59" s="559">
        <f t="shared" si="7"/>
        <v>33852401</v>
      </c>
      <c r="L59" s="566">
        <f>SUM(L57:L58)</f>
        <v>34128578</v>
      </c>
    </row>
    <row r="60" spans="1:12" s="36" customFormat="1" ht="15.75" customHeight="1" thickTop="1">
      <c r="A60" s="962" t="s">
        <v>538</v>
      </c>
      <c r="B60" s="963"/>
      <c r="C60" s="968"/>
      <c r="D60" s="614"/>
      <c r="E60" s="614"/>
      <c r="F60" s="614"/>
      <c r="G60" s="614"/>
      <c r="H60" s="614"/>
      <c r="I60" s="551"/>
      <c r="J60" s="551"/>
      <c r="K60" s="614"/>
      <c r="L60" s="614"/>
    </row>
    <row r="61" spans="1:12" s="36" customFormat="1">
      <c r="A61" s="953" t="s">
        <v>940</v>
      </c>
      <c r="B61" s="954">
        <v>2510</v>
      </c>
      <c r="C61" s="556">
        <v>208008</v>
      </c>
      <c r="D61" s="556">
        <v>32976</v>
      </c>
      <c r="E61" s="556">
        <v>151437</v>
      </c>
      <c r="F61" s="556">
        <v>857</v>
      </c>
      <c r="G61" s="556"/>
      <c r="H61" s="556">
        <v>2480</v>
      </c>
      <c r="I61" s="550"/>
      <c r="J61" s="550"/>
      <c r="K61" s="575">
        <f t="shared" ref="K61:K66" si="8">SUM(C61:J61)</f>
        <v>395758</v>
      </c>
      <c r="L61" s="556">
        <v>400361</v>
      </c>
    </row>
    <row r="62" spans="1:12" s="36" customFormat="1">
      <c r="A62" s="953" t="s">
        <v>399</v>
      </c>
      <c r="B62" s="954">
        <v>2520</v>
      </c>
      <c r="C62" s="550">
        <v>1532283</v>
      </c>
      <c r="D62" s="550">
        <v>232553</v>
      </c>
      <c r="E62" s="550">
        <v>485956</v>
      </c>
      <c r="F62" s="550">
        <v>14294</v>
      </c>
      <c r="G62" s="550"/>
      <c r="H62" s="550">
        <v>43667</v>
      </c>
      <c r="I62" s="550"/>
      <c r="J62" s="550"/>
      <c r="K62" s="575">
        <f t="shared" si="8"/>
        <v>2308753</v>
      </c>
      <c r="L62" s="550">
        <v>2282422</v>
      </c>
    </row>
    <row r="63" spans="1:12" s="36" customFormat="1">
      <c r="A63" s="953" t="s">
        <v>157</v>
      </c>
      <c r="B63" s="954">
        <v>2540</v>
      </c>
      <c r="C63" s="550">
        <v>221426</v>
      </c>
      <c r="D63" s="550">
        <v>40615</v>
      </c>
      <c r="E63" s="550">
        <v>145192</v>
      </c>
      <c r="F63" s="550">
        <v>86751</v>
      </c>
      <c r="G63" s="550"/>
      <c r="H63" s="550"/>
      <c r="I63" s="550">
        <v>87015</v>
      </c>
      <c r="J63" s="550"/>
      <c r="K63" s="575">
        <f t="shared" si="8"/>
        <v>580999</v>
      </c>
      <c r="L63" s="550">
        <v>942114</v>
      </c>
    </row>
    <row r="64" spans="1:12" s="36" customFormat="1">
      <c r="A64" s="953" t="s">
        <v>847</v>
      </c>
      <c r="B64" s="954">
        <v>2550</v>
      </c>
      <c r="C64" s="550"/>
      <c r="D64" s="550"/>
      <c r="E64" s="550">
        <v>442097</v>
      </c>
      <c r="F64" s="550"/>
      <c r="G64" s="550"/>
      <c r="H64" s="550"/>
      <c r="I64" s="550"/>
      <c r="J64" s="550"/>
      <c r="K64" s="575">
        <f t="shared" si="8"/>
        <v>442097</v>
      </c>
      <c r="L64" s="550">
        <v>779502</v>
      </c>
    </row>
    <row r="65" spans="1:12" s="36" customFormat="1">
      <c r="A65" s="953" t="s">
        <v>98</v>
      </c>
      <c r="B65" s="954">
        <v>2560</v>
      </c>
      <c r="C65" s="550">
        <v>4629636</v>
      </c>
      <c r="D65" s="550">
        <v>1868874</v>
      </c>
      <c r="E65" s="550">
        <v>738620</v>
      </c>
      <c r="F65" s="550">
        <v>7683350</v>
      </c>
      <c r="G65" s="550">
        <v>42801</v>
      </c>
      <c r="H65" s="550">
        <v>10322</v>
      </c>
      <c r="I65" s="550"/>
      <c r="J65" s="550"/>
      <c r="K65" s="575">
        <f t="shared" si="8"/>
        <v>14973603</v>
      </c>
      <c r="L65" s="550">
        <v>18826939</v>
      </c>
    </row>
    <row r="66" spans="1:12" s="36" customFormat="1">
      <c r="A66" s="969" t="s">
        <v>99</v>
      </c>
      <c r="B66" s="970">
        <v>2570</v>
      </c>
      <c r="C66" s="556">
        <v>1217152</v>
      </c>
      <c r="D66" s="556">
        <v>285556</v>
      </c>
      <c r="E66" s="556">
        <v>467683</v>
      </c>
      <c r="F66" s="556">
        <v>505030</v>
      </c>
      <c r="G66" s="556">
        <v>672</v>
      </c>
      <c r="H66" s="556"/>
      <c r="I66" s="550">
        <v>161107</v>
      </c>
      <c r="J66" s="550"/>
      <c r="K66" s="575">
        <f t="shared" si="8"/>
        <v>2637200</v>
      </c>
      <c r="L66" s="556">
        <v>2864133</v>
      </c>
    </row>
    <row r="67" spans="1:12" s="36" customFormat="1" ht="12.75" customHeight="1" thickBot="1">
      <c r="A67" s="957" t="s">
        <v>634</v>
      </c>
      <c r="B67" s="958" t="s">
        <v>35</v>
      </c>
      <c r="C67" s="566">
        <f>SUM(C61:C66)</f>
        <v>7808505</v>
      </c>
      <c r="D67" s="566">
        <f t="shared" ref="D67:L67" si="9">SUM(D61:D66)</f>
        <v>2460574</v>
      </c>
      <c r="E67" s="566">
        <f t="shared" si="9"/>
        <v>2430985</v>
      </c>
      <c r="F67" s="566">
        <f t="shared" si="9"/>
        <v>8290282</v>
      </c>
      <c r="G67" s="566">
        <f t="shared" si="9"/>
        <v>43473</v>
      </c>
      <c r="H67" s="566">
        <f t="shared" si="9"/>
        <v>56469</v>
      </c>
      <c r="I67" s="566">
        <f t="shared" si="9"/>
        <v>248122</v>
      </c>
      <c r="J67" s="566">
        <f t="shared" si="9"/>
        <v>0</v>
      </c>
      <c r="K67" s="566">
        <f t="shared" si="9"/>
        <v>21338410</v>
      </c>
      <c r="L67" s="566">
        <f t="shared" si="9"/>
        <v>26095471</v>
      </c>
    </row>
    <row r="68" spans="1:12" s="36" customFormat="1" ht="15.75" customHeight="1" thickTop="1">
      <c r="A68" s="962" t="s">
        <v>539</v>
      </c>
      <c r="B68" s="971"/>
      <c r="C68" s="551"/>
      <c r="D68" s="551"/>
      <c r="E68" s="551"/>
      <c r="F68" s="551"/>
      <c r="G68" s="551"/>
      <c r="H68" s="551"/>
      <c r="I68" s="551"/>
      <c r="J68" s="551"/>
      <c r="K68" s="614"/>
      <c r="L68" s="614"/>
    </row>
    <row r="69" spans="1:12" s="36" customFormat="1">
      <c r="A69" s="953" t="s">
        <v>932</v>
      </c>
      <c r="B69" s="954">
        <v>2610</v>
      </c>
      <c r="C69" s="550"/>
      <c r="D69" s="550"/>
      <c r="E69" s="550"/>
      <c r="F69" s="550"/>
      <c r="G69" s="550"/>
      <c r="H69" s="550"/>
      <c r="I69" s="550"/>
      <c r="J69" s="550"/>
      <c r="K69" s="575">
        <f>SUM(C69:J69)</f>
        <v>0</v>
      </c>
      <c r="L69" s="556"/>
    </row>
    <row r="70" spans="1:12" s="36" customFormat="1">
      <c r="A70" s="953" t="s">
        <v>533</v>
      </c>
      <c r="B70" s="954">
        <v>2620</v>
      </c>
      <c r="C70" s="550"/>
      <c r="D70" s="550"/>
      <c r="E70" s="550">
        <v>52650</v>
      </c>
      <c r="F70" s="550"/>
      <c r="G70" s="550"/>
      <c r="H70" s="550"/>
      <c r="I70" s="550"/>
      <c r="J70" s="550"/>
      <c r="K70" s="575">
        <f>SUM(C70:J70)</f>
        <v>52650</v>
      </c>
      <c r="L70" s="550">
        <v>100662</v>
      </c>
    </row>
    <row r="71" spans="1:12" s="36" customFormat="1">
      <c r="A71" s="953" t="s">
        <v>933</v>
      </c>
      <c r="B71" s="954">
        <v>2630</v>
      </c>
      <c r="C71" s="550">
        <v>396334</v>
      </c>
      <c r="D71" s="550">
        <v>89228</v>
      </c>
      <c r="E71" s="550">
        <v>365896</v>
      </c>
      <c r="F71" s="550">
        <v>6158</v>
      </c>
      <c r="G71" s="550"/>
      <c r="H71" s="550">
        <v>2118</v>
      </c>
      <c r="I71" s="550"/>
      <c r="J71" s="550"/>
      <c r="K71" s="575">
        <f>SUM(C71:J71)</f>
        <v>859734</v>
      </c>
      <c r="L71" s="550">
        <v>970111</v>
      </c>
    </row>
    <row r="72" spans="1:12" s="36" customFormat="1">
      <c r="A72" s="953" t="s">
        <v>341</v>
      </c>
      <c r="B72" s="954">
        <v>2640</v>
      </c>
      <c r="C72" s="550">
        <v>1901332</v>
      </c>
      <c r="D72" s="550">
        <v>359429</v>
      </c>
      <c r="E72" s="550">
        <v>1173147</v>
      </c>
      <c r="F72" s="550">
        <v>31488</v>
      </c>
      <c r="G72" s="550">
        <v>0</v>
      </c>
      <c r="H72" s="550">
        <v>50440</v>
      </c>
      <c r="I72" s="550">
        <v>20431</v>
      </c>
      <c r="J72" s="550"/>
      <c r="K72" s="575">
        <f>SUM(C72:J72)</f>
        <v>3536267</v>
      </c>
      <c r="L72" s="550">
        <v>3507785</v>
      </c>
    </row>
    <row r="73" spans="1:12" s="36" customFormat="1">
      <c r="A73" s="953" t="s">
        <v>342</v>
      </c>
      <c r="B73" s="954">
        <v>2660</v>
      </c>
      <c r="C73" s="550">
        <v>3160253</v>
      </c>
      <c r="D73" s="550">
        <v>455876</v>
      </c>
      <c r="E73" s="550">
        <v>3988977</v>
      </c>
      <c r="F73" s="550">
        <v>280644</v>
      </c>
      <c r="G73" s="550">
        <v>143195</v>
      </c>
      <c r="H73" s="550"/>
      <c r="I73" s="550">
        <v>3341696</v>
      </c>
      <c r="J73" s="550"/>
      <c r="K73" s="575">
        <f>SUM(C73:J73)</f>
        <v>11370641</v>
      </c>
      <c r="L73" s="550">
        <v>13479017</v>
      </c>
    </row>
    <row r="74" spans="1:12" s="36" customFormat="1" ht="12.75" customHeight="1" thickBot="1">
      <c r="A74" s="957" t="s">
        <v>37</v>
      </c>
      <c r="B74" s="972" t="s">
        <v>36</v>
      </c>
      <c r="C74" s="566">
        <f>SUM(C69:C73)</f>
        <v>5457919</v>
      </c>
      <c r="D74" s="566">
        <f t="shared" ref="D74:K74" si="10">SUM(D69:D73)</f>
        <v>904533</v>
      </c>
      <c r="E74" s="566">
        <f t="shared" si="10"/>
        <v>5580670</v>
      </c>
      <c r="F74" s="566">
        <f t="shared" si="10"/>
        <v>318290</v>
      </c>
      <c r="G74" s="566">
        <f t="shared" si="10"/>
        <v>143195</v>
      </c>
      <c r="H74" s="566">
        <f t="shared" si="10"/>
        <v>52558</v>
      </c>
      <c r="I74" s="566">
        <f t="shared" si="10"/>
        <v>3362127</v>
      </c>
      <c r="J74" s="566">
        <f t="shared" si="10"/>
        <v>0</v>
      </c>
      <c r="K74" s="566">
        <f t="shared" si="10"/>
        <v>15819292</v>
      </c>
      <c r="L74" s="566">
        <f>SUM(L69:L73)</f>
        <v>18057575</v>
      </c>
    </row>
    <row r="75" spans="1:12" s="36" customFormat="1" ht="14.25" thickTop="1" thickBot="1">
      <c r="A75" s="973" t="s">
        <v>871</v>
      </c>
      <c r="B75" s="974" t="s">
        <v>505</v>
      </c>
      <c r="C75" s="597">
        <v>398881</v>
      </c>
      <c r="D75" s="597">
        <v>335475</v>
      </c>
      <c r="E75" s="597">
        <v>153474</v>
      </c>
      <c r="F75" s="597">
        <v>1960650</v>
      </c>
      <c r="G75" s="597"/>
      <c r="H75" s="597"/>
      <c r="I75" s="596"/>
      <c r="J75" s="596"/>
      <c r="K75" s="566">
        <f>SUM(C75:J75)</f>
        <v>2848480</v>
      </c>
      <c r="L75" s="596">
        <v>3849882</v>
      </c>
    </row>
    <row r="76" spans="1:12" ht="12.75" customHeight="1" thickTop="1" thickBot="1">
      <c r="A76" s="957" t="s">
        <v>717</v>
      </c>
      <c r="B76" s="975">
        <v>2000</v>
      </c>
      <c r="C76" s="593">
        <f>SUM(C44,C49,C55,C59,C67,C74,C75)</f>
        <v>87762936</v>
      </c>
      <c r="D76" s="593">
        <f t="shared" ref="D76:K76" si="11">SUM(D44,D49,D55,D59,D67,D74,D75)</f>
        <v>23151253</v>
      </c>
      <c r="E76" s="593">
        <f t="shared" si="11"/>
        <v>16766835</v>
      </c>
      <c r="F76" s="593">
        <f t="shared" si="11"/>
        <v>13046870</v>
      </c>
      <c r="G76" s="593">
        <f t="shared" si="11"/>
        <v>343916</v>
      </c>
      <c r="H76" s="593">
        <f t="shared" si="11"/>
        <v>366192</v>
      </c>
      <c r="I76" s="593">
        <f t="shared" si="11"/>
        <v>3769865</v>
      </c>
      <c r="J76" s="593">
        <f t="shared" si="11"/>
        <v>0</v>
      </c>
      <c r="K76" s="593">
        <f t="shared" si="11"/>
        <v>145207867</v>
      </c>
      <c r="L76" s="593">
        <f>SUM(L44,L49,L55,L59,L67,L74,L75)</f>
        <v>155476673</v>
      </c>
    </row>
    <row r="77" spans="1:12" s="34" customFormat="1" ht="15.75" customHeight="1" thickTop="1" thickBot="1">
      <c r="A77" s="976" t="s">
        <v>47</v>
      </c>
      <c r="B77" s="977" t="s">
        <v>506</v>
      </c>
      <c r="C77" s="597">
        <v>1040693</v>
      </c>
      <c r="D77" s="597">
        <v>214126</v>
      </c>
      <c r="E77" s="597">
        <v>458687</v>
      </c>
      <c r="F77" s="597">
        <v>111629</v>
      </c>
      <c r="G77" s="597">
        <v>0</v>
      </c>
      <c r="H77" s="597">
        <v>0</v>
      </c>
      <c r="I77" s="596">
        <v>-500</v>
      </c>
      <c r="J77" s="596"/>
      <c r="K77" s="566">
        <f>SUM(C77:J77)</f>
        <v>1824635</v>
      </c>
      <c r="L77" s="596">
        <v>2554662</v>
      </c>
    </row>
    <row r="78" spans="1:12" s="41" customFormat="1" ht="15.75" customHeight="1" thickTop="1">
      <c r="A78" s="978" t="s">
        <v>304</v>
      </c>
      <c r="B78" s="960" t="s">
        <v>759</v>
      </c>
      <c r="C78" s="611"/>
      <c r="D78" s="611"/>
      <c r="E78" s="551"/>
      <c r="F78" s="611"/>
      <c r="G78" s="611"/>
      <c r="H78" s="551"/>
      <c r="I78" s="551"/>
      <c r="J78" s="551"/>
      <c r="K78" s="551"/>
      <c r="L78" s="551"/>
    </row>
    <row r="79" spans="1:12" s="34" customFormat="1" ht="15.75" customHeight="1">
      <c r="A79" s="961" t="s">
        <v>540</v>
      </c>
      <c r="B79" s="178"/>
      <c r="C79" s="551"/>
      <c r="D79" s="551"/>
      <c r="E79" s="586"/>
      <c r="F79" s="551"/>
      <c r="G79" s="551"/>
      <c r="H79" s="586"/>
      <c r="I79" s="551"/>
      <c r="J79" s="551"/>
      <c r="K79" s="586"/>
      <c r="L79" s="586"/>
    </row>
    <row r="80" spans="1:12">
      <c r="A80" s="953" t="s">
        <v>430</v>
      </c>
      <c r="B80" s="954">
        <v>4110</v>
      </c>
      <c r="C80" s="551"/>
      <c r="D80" s="551"/>
      <c r="E80" s="556">
        <v>104653</v>
      </c>
      <c r="F80" s="551"/>
      <c r="G80" s="551"/>
      <c r="H80" s="631">
        <v>795727</v>
      </c>
      <c r="I80" s="555"/>
      <c r="J80" s="555"/>
      <c r="K80" s="576">
        <f t="shared" ref="K80:K85" si="12">SUM(C80:J80)</f>
        <v>900380</v>
      </c>
      <c r="L80" s="556">
        <v>654045</v>
      </c>
    </row>
    <row r="81" spans="1:12">
      <c r="A81" s="953" t="s">
        <v>245</v>
      </c>
      <c r="B81" s="954">
        <v>4120</v>
      </c>
      <c r="C81" s="551"/>
      <c r="D81" s="551"/>
      <c r="E81" s="550">
        <v>177488</v>
      </c>
      <c r="F81" s="551"/>
      <c r="G81" s="551"/>
      <c r="H81" s="550">
        <v>54200</v>
      </c>
      <c r="I81" s="555"/>
      <c r="J81" s="555"/>
      <c r="K81" s="576">
        <f t="shared" si="12"/>
        <v>231688</v>
      </c>
      <c r="L81" s="550">
        <v>351750</v>
      </c>
    </row>
    <row r="82" spans="1:12">
      <c r="A82" s="953" t="s">
        <v>246</v>
      </c>
      <c r="B82" s="954">
        <v>4130</v>
      </c>
      <c r="C82" s="551"/>
      <c r="D82" s="551"/>
      <c r="E82" s="550"/>
      <c r="F82" s="551"/>
      <c r="G82" s="551"/>
      <c r="H82" s="550"/>
      <c r="I82" s="555"/>
      <c r="J82" s="555"/>
      <c r="K82" s="576">
        <f t="shared" si="12"/>
        <v>0</v>
      </c>
      <c r="L82" s="550"/>
    </row>
    <row r="83" spans="1:12">
      <c r="A83" s="953" t="s">
        <v>613</v>
      </c>
      <c r="B83" s="954">
        <v>4140</v>
      </c>
      <c r="C83" s="551"/>
      <c r="D83" s="551"/>
      <c r="E83" s="550"/>
      <c r="F83" s="551"/>
      <c r="G83" s="551"/>
      <c r="H83" s="550"/>
      <c r="I83" s="555"/>
      <c r="J83" s="555"/>
      <c r="K83" s="576">
        <f t="shared" si="12"/>
        <v>0</v>
      </c>
      <c r="L83" s="550"/>
    </row>
    <row r="84" spans="1:12">
      <c r="A84" s="953" t="s">
        <v>85</v>
      </c>
      <c r="B84" s="954">
        <v>4170</v>
      </c>
      <c r="C84" s="551"/>
      <c r="D84" s="551"/>
      <c r="E84" s="550"/>
      <c r="F84" s="551"/>
      <c r="G84" s="551"/>
      <c r="H84" s="550"/>
      <c r="I84" s="555"/>
      <c r="J84" s="555"/>
      <c r="K84" s="576">
        <f t="shared" si="12"/>
        <v>0</v>
      </c>
      <c r="L84" s="550"/>
    </row>
    <row r="85" spans="1:12">
      <c r="A85" s="965" t="s">
        <v>614</v>
      </c>
      <c r="B85" s="966">
        <v>4190</v>
      </c>
      <c r="C85" s="551"/>
      <c r="D85" s="551"/>
      <c r="E85" s="550"/>
      <c r="F85" s="551"/>
      <c r="G85" s="551"/>
      <c r="H85" s="550"/>
      <c r="I85" s="555"/>
      <c r="J85" s="555"/>
      <c r="K85" s="576">
        <f t="shared" si="12"/>
        <v>0</v>
      </c>
      <c r="L85" s="550"/>
    </row>
    <row r="86" spans="1:12" ht="13.5" thickBot="1">
      <c r="A86" s="957" t="s">
        <v>1176</v>
      </c>
      <c r="B86" s="979">
        <v>4100</v>
      </c>
      <c r="C86" s="551"/>
      <c r="D86" s="551"/>
      <c r="E86" s="566">
        <f>SUM(E80:E85)</f>
        <v>282141</v>
      </c>
      <c r="F86" s="551"/>
      <c r="G86" s="551"/>
      <c r="H86" s="566">
        <f>SUM(H80:H85)</f>
        <v>849927</v>
      </c>
      <c r="I86" s="555"/>
      <c r="J86" s="555"/>
      <c r="K86" s="566">
        <f>SUM(K80:K85)</f>
        <v>1132068</v>
      </c>
      <c r="L86" s="566">
        <f>SUM(L80:L85)</f>
        <v>1005795</v>
      </c>
    </row>
    <row r="87" spans="1:12" ht="12.75" customHeight="1" thickTop="1" thickBot="1">
      <c r="A87" s="980" t="s">
        <v>207</v>
      </c>
      <c r="B87" s="981">
        <v>4210</v>
      </c>
      <c r="C87" s="551"/>
      <c r="D87" s="551"/>
      <c r="E87" s="594"/>
      <c r="F87" s="551"/>
      <c r="G87" s="551"/>
      <c r="H87" s="599"/>
      <c r="I87" s="555"/>
      <c r="J87" s="555"/>
      <c r="K87" s="593">
        <f>H87</f>
        <v>0</v>
      </c>
      <c r="L87" s="595"/>
    </row>
    <row r="88" spans="1:12" ht="12.75" customHeight="1" thickTop="1" thickBot="1">
      <c r="A88" s="969" t="s">
        <v>615</v>
      </c>
      <c r="B88" s="131">
        <v>4220</v>
      </c>
      <c r="C88" s="551"/>
      <c r="D88" s="551"/>
      <c r="E88" s="555"/>
      <c r="F88" s="551"/>
      <c r="G88" s="551"/>
      <c r="H88" s="550">
        <v>11025889</v>
      </c>
      <c r="I88" s="555"/>
      <c r="J88" s="555"/>
      <c r="K88" s="593">
        <f t="shared" ref="K88:K100" si="13">H88</f>
        <v>11025889</v>
      </c>
      <c r="L88" s="595">
        <v>8541000</v>
      </c>
    </row>
    <row r="89" spans="1:12" ht="14.25" thickTop="1" thickBot="1">
      <c r="A89" s="953" t="s">
        <v>616</v>
      </c>
      <c r="B89" s="127">
        <v>4230</v>
      </c>
      <c r="C89" s="551"/>
      <c r="D89" s="551"/>
      <c r="E89" s="555"/>
      <c r="F89" s="551"/>
      <c r="G89" s="551"/>
      <c r="H89" s="550"/>
      <c r="I89" s="555"/>
      <c r="J89" s="555"/>
      <c r="K89" s="593">
        <f t="shared" si="13"/>
        <v>0</v>
      </c>
      <c r="L89" s="595"/>
    </row>
    <row r="90" spans="1:12" ht="12.75" customHeight="1" thickTop="1" thickBot="1">
      <c r="A90" s="953" t="s">
        <v>677</v>
      </c>
      <c r="B90" s="127">
        <v>4240</v>
      </c>
      <c r="C90" s="551"/>
      <c r="D90" s="551"/>
      <c r="E90" s="555"/>
      <c r="F90" s="551"/>
      <c r="G90" s="551"/>
      <c r="H90" s="550"/>
      <c r="I90" s="555"/>
      <c r="J90" s="555"/>
      <c r="K90" s="593">
        <f t="shared" si="13"/>
        <v>0</v>
      </c>
      <c r="L90" s="595"/>
    </row>
    <row r="91" spans="1:12" ht="12.75" customHeight="1" thickTop="1" thickBot="1">
      <c r="A91" s="953" t="s">
        <v>617</v>
      </c>
      <c r="B91" s="127">
        <v>4270</v>
      </c>
      <c r="C91" s="551"/>
      <c r="D91" s="551"/>
      <c r="E91" s="555"/>
      <c r="F91" s="551"/>
      <c r="G91" s="551"/>
      <c r="H91" s="550"/>
      <c r="I91" s="555"/>
      <c r="J91" s="555"/>
      <c r="K91" s="593">
        <f t="shared" si="13"/>
        <v>0</v>
      </c>
      <c r="L91" s="595"/>
    </row>
    <row r="92" spans="1:12" ht="12.75" customHeight="1" thickTop="1" thickBot="1">
      <c r="A92" s="953" t="s">
        <v>605</v>
      </c>
      <c r="B92" s="127">
        <v>4280</v>
      </c>
      <c r="C92" s="551"/>
      <c r="D92" s="551"/>
      <c r="E92" s="555"/>
      <c r="F92" s="551"/>
      <c r="G92" s="551"/>
      <c r="H92" s="550"/>
      <c r="I92" s="555"/>
      <c r="J92" s="555"/>
      <c r="K92" s="593">
        <f t="shared" si="13"/>
        <v>0</v>
      </c>
      <c r="L92" s="595"/>
    </row>
    <row r="93" spans="1:12" ht="12.75" customHeight="1" thickTop="1" thickBot="1">
      <c r="A93" s="953" t="s">
        <v>606</v>
      </c>
      <c r="B93" s="127">
        <v>4290</v>
      </c>
      <c r="C93" s="551"/>
      <c r="D93" s="551"/>
      <c r="E93" s="555"/>
      <c r="F93" s="551"/>
      <c r="G93" s="551"/>
      <c r="H93" s="550"/>
      <c r="I93" s="555"/>
      <c r="J93" s="555"/>
      <c r="K93" s="593">
        <f t="shared" si="13"/>
        <v>0</v>
      </c>
      <c r="L93" s="595"/>
    </row>
    <row r="94" spans="1:12" ht="14.25" thickTop="1" thickBot="1">
      <c r="A94" s="982" t="s">
        <v>1225</v>
      </c>
      <c r="B94" s="979">
        <v>4200</v>
      </c>
      <c r="C94" s="551"/>
      <c r="D94" s="551"/>
      <c r="E94" s="555"/>
      <c r="F94" s="551"/>
      <c r="G94" s="551"/>
      <c r="H94" s="566">
        <f>SUM(H87:H93)</f>
        <v>11025889</v>
      </c>
      <c r="I94" s="555"/>
      <c r="J94" s="555"/>
      <c r="K94" s="593">
        <f t="shared" si="13"/>
        <v>11025889</v>
      </c>
      <c r="L94" s="566">
        <f>SUM(L87:L93)</f>
        <v>8541000</v>
      </c>
    </row>
    <row r="95" spans="1:12" ht="14.25" thickTop="1" thickBot="1">
      <c r="A95" s="969" t="s">
        <v>607</v>
      </c>
      <c r="B95" s="983">
        <v>4310</v>
      </c>
      <c r="C95" s="551"/>
      <c r="D95" s="551"/>
      <c r="E95" s="555"/>
      <c r="F95" s="551"/>
      <c r="G95" s="551"/>
      <c r="H95" s="612"/>
      <c r="I95" s="555"/>
      <c r="J95" s="555"/>
      <c r="K95" s="593">
        <f t="shared" si="13"/>
        <v>0</v>
      </c>
      <c r="L95" s="597"/>
    </row>
    <row r="96" spans="1:12" ht="12.75" customHeight="1" thickTop="1" thickBot="1">
      <c r="A96" s="953" t="s">
        <v>608</v>
      </c>
      <c r="B96" s="127">
        <v>4320</v>
      </c>
      <c r="C96" s="551"/>
      <c r="D96" s="551"/>
      <c r="E96" s="555"/>
      <c r="F96" s="551"/>
      <c r="G96" s="551"/>
      <c r="H96" s="550"/>
      <c r="I96" s="555"/>
      <c r="J96" s="555"/>
      <c r="K96" s="593">
        <f t="shared" si="13"/>
        <v>0</v>
      </c>
      <c r="L96" s="595"/>
    </row>
    <row r="97" spans="1:12" ht="15" customHeight="1" thickTop="1" thickBot="1">
      <c r="A97" s="953" t="s">
        <v>1179</v>
      </c>
      <c r="B97" s="127">
        <v>4330</v>
      </c>
      <c r="C97" s="551"/>
      <c r="D97" s="551"/>
      <c r="E97" s="555"/>
      <c r="F97" s="551"/>
      <c r="G97" s="551"/>
      <c r="H97" s="550"/>
      <c r="I97" s="555"/>
      <c r="J97" s="555"/>
      <c r="K97" s="593">
        <f t="shared" si="13"/>
        <v>0</v>
      </c>
      <c r="L97" s="595"/>
    </row>
    <row r="98" spans="1:12" ht="14.25" thickTop="1" thickBot="1">
      <c r="A98" s="953" t="s">
        <v>609</v>
      </c>
      <c r="B98" s="127">
        <v>4340</v>
      </c>
      <c r="C98" s="551"/>
      <c r="D98" s="551"/>
      <c r="E98" s="555"/>
      <c r="F98" s="551"/>
      <c r="G98" s="551"/>
      <c r="H98" s="550"/>
      <c r="I98" s="555"/>
      <c r="J98" s="555"/>
      <c r="K98" s="593">
        <f t="shared" si="13"/>
        <v>0</v>
      </c>
      <c r="L98" s="595"/>
    </row>
    <row r="99" spans="1:12" ht="12.75" customHeight="1" thickTop="1" thickBot="1">
      <c r="A99" s="953" t="s">
        <v>675</v>
      </c>
      <c r="B99" s="127">
        <v>4370</v>
      </c>
      <c r="C99" s="551"/>
      <c r="D99" s="551"/>
      <c r="E99" s="555"/>
      <c r="F99" s="551"/>
      <c r="G99" s="551"/>
      <c r="H99" s="550"/>
      <c r="I99" s="555"/>
      <c r="J99" s="555"/>
      <c r="K99" s="593">
        <f t="shared" si="13"/>
        <v>0</v>
      </c>
      <c r="L99" s="595"/>
    </row>
    <row r="100" spans="1:12" ht="14.25" thickTop="1" thickBot="1">
      <c r="A100" s="953" t="s">
        <v>676</v>
      </c>
      <c r="B100" s="127">
        <v>4380</v>
      </c>
      <c r="C100" s="551"/>
      <c r="D100" s="551"/>
      <c r="E100" s="558"/>
      <c r="F100" s="551"/>
      <c r="G100" s="551"/>
      <c r="H100" s="550"/>
      <c r="I100" s="555"/>
      <c r="J100" s="555"/>
      <c r="K100" s="593">
        <f t="shared" si="13"/>
        <v>0</v>
      </c>
      <c r="L100" s="595"/>
    </row>
    <row r="101" spans="1:12" ht="14.25" thickTop="1" thickBot="1">
      <c r="A101" s="953" t="s">
        <v>305</v>
      </c>
      <c r="B101" s="127">
        <v>4390</v>
      </c>
      <c r="C101" s="551"/>
      <c r="D101" s="551"/>
      <c r="E101" s="597"/>
      <c r="F101" s="551"/>
      <c r="G101" s="551"/>
      <c r="H101" s="550"/>
      <c r="I101" s="555"/>
      <c r="J101" s="555"/>
      <c r="K101" s="593">
        <f>SUM(E101,H101)</f>
        <v>0</v>
      </c>
      <c r="L101" s="595"/>
    </row>
    <row r="102" spans="1:12" ht="14.25" thickTop="1" thickBot="1">
      <c r="A102" s="982" t="s">
        <v>1177</v>
      </c>
      <c r="B102" s="984">
        <v>4300</v>
      </c>
      <c r="C102" s="551"/>
      <c r="D102" s="551"/>
      <c r="E102" s="593">
        <f>SUM(E95:E101)</f>
        <v>0</v>
      </c>
      <c r="F102" s="551"/>
      <c r="G102" s="551"/>
      <c r="H102" s="593">
        <f>SUM(H95:H101)</f>
        <v>0</v>
      </c>
      <c r="I102" s="555"/>
      <c r="J102" s="555"/>
      <c r="K102" s="593">
        <f>SUM(K95:K101)</f>
        <v>0</v>
      </c>
      <c r="L102" s="593">
        <f>SUM(L95:L101)</f>
        <v>0</v>
      </c>
    </row>
    <row r="103" spans="1:12" ht="12.75" customHeight="1" thickTop="1" thickBot="1">
      <c r="A103" s="973" t="s">
        <v>1180</v>
      </c>
      <c r="B103" s="970" t="s">
        <v>825</v>
      </c>
      <c r="C103" s="551"/>
      <c r="D103" s="551"/>
      <c r="E103" s="596"/>
      <c r="F103" s="551"/>
      <c r="G103" s="551"/>
      <c r="H103" s="596"/>
      <c r="I103" s="555"/>
      <c r="J103" s="555"/>
      <c r="K103" s="598">
        <f>SUM(C103:J103)</f>
        <v>0</v>
      </c>
      <c r="L103" s="595"/>
    </row>
    <row r="104" spans="1:12" ht="12.75" customHeight="1" thickTop="1" thickBot="1">
      <c r="A104" s="957" t="s">
        <v>1178</v>
      </c>
      <c r="B104" s="979">
        <v>4000</v>
      </c>
      <c r="C104" s="551"/>
      <c r="D104" s="551"/>
      <c r="E104" s="593">
        <f>SUM(E86,E94,E102,E103)</f>
        <v>282141</v>
      </c>
      <c r="F104" s="551"/>
      <c r="G104" s="551"/>
      <c r="H104" s="593">
        <f>SUM(H86,H94,H102,H103)</f>
        <v>11875816</v>
      </c>
      <c r="I104" s="555"/>
      <c r="J104" s="555"/>
      <c r="K104" s="593">
        <f>SUM(K86,K94,K102,K103)</f>
        <v>12157957</v>
      </c>
      <c r="L104" s="593">
        <f>SUM(L86,L94,L102,L103)</f>
        <v>9546795</v>
      </c>
    </row>
    <row r="105" spans="1:12" s="41" customFormat="1" ht="15.75" customHeight="1" thickTop="1">
      <c r="A105" s="978" t="s">
        <v>445</v>
      </c>
      <c r="B105" s="960" t="s">
        <v>426</v>
      </c>
      <c r="C105" s="551"/>
      <c r="D105" s="551"/>
      <c r="E105" s="551"/>
      <c r="F105" s="551"/>
      <c r="G105" s="551"/>
      <c r="H105" s="611"/>
      <c r="I105" s="551"/>
      <c r="J105" s="551"/>
      <c r="K105" s="611"/>
      <c r="L105" s="611"/>
    </row>
    <row r="106" spans="1:12" s="34" customFormat="1" ht="15.75" customHeight="1">
      <c r="A106" s="830" t="s">
        <v>541</v>
      </c>
      <c r="B106" s="985"/>
      <c r="C106" s="551"/>
      <c r="D106" s="551"/>
      <c r="E106" s="551"/>
      <c r="F106" s="551"/>
      <c r="G106" s="551"/>
      <c r="H106" s="586"/>
      <c r="I106" s="551"/>
      <c r="J106" s="551"/>
      <c r="K106" s="586"/>
      <c r="L106" s="586"/>
    </row>
    <row r="107" spans="1:12">
      <c r="A107" s="953" t="s">
        <v>86</v>
      </c>
      <c r="B107" s="954">
        <v>5110</v>
      </c>
      <c r="C107" s="551"/>
      <c r="D107" s="551"/>
      <c r="E107" s="551"/>
      <c r="F107" s="551"/>
      <c r="G107" s="551"/>
      <c r="H107" s="556"/>
      <c r="I107" s="551"/>
      <c r="J107" s="551"/>
      <c r="K107" s="576">
        <f>H107</f>
        <v>0</v>
      </c>
      <c r="L107" s="556"/>
    </row>
    <row r="108" spans="1:12">
      <c r="A108" s="953" t="s">
        <v>87</v>
      </c>
      <c r="B108" s="954">
        <v>5120</v>
      </c>
      <c r="C108" s="551"/>
      <c r="D108" s="551"/>
      <c r="E108" s="551"/>
      <c r="F108" s="551"/>
      <c r="G108" s="551"/>
      <c r="H108" s="550"/>
      <c r="I108" s="551"/>
      <c r="J108" s="551"/>
      <c r="K108" s="576">
        <f>H108</f>
        <v>0</v>
      </c>
      <c r="L108" s="550"/>
    </row>
    <row r="109" spans="1:12" ht="12.75" customHeight="1">
      <c r="A109" s="953" t="s">
        <v>1035</v>
      </c>
      <c r="B109" s="954">
        <v>5130</v>
      </c>
      <c r="C109" s="551"/>
      <c r="D109" s="551"/>
      <c r="E109" s="551"/>
      <c r="F109" s="551"/>
      <c r="G109" s="551"/>
      <c r="H109" s="550"/>
      <c r="I109" s="551"/>
      <c r="J109" s="551"/>
      <c r="K109" s="576">
        <f>H109</f>
        <v>0</v>
      </c>
      <c r="L109" s="550"/>
    </row>
    <row r="110" spans="1:12">
      <c r="A110" s="953" t="s">
        <v>88</v>
      </c>
      <c r="B110" s="954" t="s">
        <v>515</v>
      </c>
      <c r="C110" s="551"/>
      <c r="D110" s="551"/>
      <c r="E110" s="551"/>
      <c r="F110" s="551"/>
      <c r="G110" s="551"/>
      <c r="H110" s="550"/>
      <c r="I110" s="551"/>
      <c r="J110" s="551"/>
      <c r="K110" s="576">
        <f>H110</f>
        <v>0</v>
      </c>
      <c r="L110" s="550"/>
    </row>
    <row r="111" spans="1:12">
      <c r="A111" s="953" t="s">
        <v>206</v>
      </c>
      <c r="B111" s="966">
        <v>5150</v>
      </c>
      <c r="C111" s="551"/>
      <c r="D111" s="551"/>
      <c r="E111" s="551"/>
      <c r="F111" s="551"/>
      <c r="G111" s="551"/>
      <c r="H111" s="550">
        <v>1179318</v>
      </c>
      <c r="I111" s="551"/>
      <c r="J111" s="551"/>
      <c r="K111" s="576">
        <f>H111</f>
        <v>1179318</v>
      </c>
      <c r="L111" s="550"/>
    </row>
    <row r="112" spans="1:12" ht="12.75" customHeight="1" thickBot="1">
      <c r="A112" s="957" t="s">
        <v>973</v>
      </c>
      <c r="B112" s="972" t="s">
        <v>633</v>
      </c>
      <c r="C112" s="551"/>
      <c r="D112" s="551"/>
      <c r="E112" s="551"/>
      <c r="F112" s="551"/>
      <c r="G112" s="551"/>
      <c r="H112" s="566">
        <f>SUM(H107:H111)</f>
        <v>1179318</v>
      </c>
      <c r="I112" s="551"/>
      <c r="J112" s="551"/>
      <c r="K112" s="566">
        <f>SUM(K107:K111)</f>
        <v>1179318</v>
      </c>
      <c r="L112" s="566">
        <f>SUM(L107:L111)</f>
        <v>0</v>
      </c>
    </row>
    <row r="113" spans="1:12" ht="12.75" customHeight="1" thickTop="1" thickBot="1">
      <c r="A113" s="986" t="s">
        <v>306</v>
      </c>
      <c r="B113" s="987" t="s">
        <v>38</v>
      </c>
      <c r="C113" s="551"/>
      <c r="D113" s="551"/>
      <c r="E113" s="551"/>
      <c r="F113" s="551"/>
      <c r="G113" s="551"/>
      <c r="H113" s="599">
        <v>1597</v>
      </c>
      <c r="I113" s="551"/>
      <c r="J113" s="551"/>
      <c r="K113" s="570">
        <f>H113</f>
        <v>1597</v>
      </c>
      <c r="L113" s="597"/>
    </row>
    <row r="114" spans="1:12" ht="12.75" customHeight="1" thickTop="1" thickBot="1">
      <c r="A114" s="957" t="s">
        <v>561</v>
      </c>
      <c r="B114" s="958" t="s">
        <v>426</v>
      </c>
      <c r="C114" s="551"/>
      <c r="D114" s="551"/>
      <c r="E114" s="551"/>
      <c r="F114" s="551"/>
      <c r="G114" s="551"/>
      <c r="H114" s="566">
        <f>SUM(H112:H113)</f>
        <v>1180915</v>
      </c>
      <c r="I114" s="551"/>
      <c r="J114" s="551"/>
      <c r="K114" s="566">
        <f>SUM(K112:K113)</f>
        <v>1180915</v>
      </c>
      <c r="L114" s="593">
        <f>SUM(L112,L113)</f>
        <v>0</v>
      </c>
    </row>
    <row r="115" spans="1:12" s="34" customFormat="1" ht="15.75" customHeight="1" thickTop="1" thickBot="1">
      <c r="A115" s="948" t="s">
        <v>446</v>
      </c>
      <c r="B115" s="988" t="s">
        <v>760</v>
      </c>
      <c r="C115" s="586"/>
      <c r="D115" s="586"/>
      <c r="E115" s="551"/>
      <c r="F115" s="551"/>
      <c r="G115" s="551"/>
      <c r="H115" s="586"/>
      <c r="I115" s="551"/>
      <c r="J115" s="551"/>
      <c r="K115" s="586"/>
      <c r="L115" s="596"/>
    </row>
    <row r="116" spans="1:12" ht="23.25" customHeight="1" thickTop="1" thickBot="1">
      <c r="A116" s="957" t="s">
        <v>1457</v>
      </c>
      <c r="B116" s="989"/>
      <c r="C116" s="566">
        <f>SUM(C34,C76,C77,C104,C114,C115)</f>
        <v>308666552</v>
      </c>
      <c r="D116" s="566">
        <f t="shared" ref="D116:K116" si="14">SUM(D34,D76,D77,D104,D114,D115)</f>
        <v>81145378</v>
      </c>
      <c r="E116" s="566">
        <f t="shared" si="14"/>
        <v>38018598</v>
      </c>
      <c r="F116" s="566">
        <f t="shared" si="14"/>
        <v>27016063</v>
      </c>
      <c r="G116" s="566">
        <f t="shared" si="14"/>
        <v>3915211</v>
      </c>
      <c r="H116" s="566">
        <f>SUM(H34,H76,H77,H104,H114,H115)</f>
        <v>14643104</v>
      </c>
      <c r="I116" s="566">
        <f t="shared" si="14"/>
        <v>5518480</v>
      </c>
      <c r="J116" s="566">
        <f t="shared" si="14"/>
        <v>250000</v>
      </c>
      <c r="K116" s="566">
        <f t="shared" si="14"/>
        <v>479173386</v>
      </c>
      <c r="L116" s="566">
        <f>SUM(L34,L76,L77,L104,L114,L115)</f>
        <v>505991894</v>
      </c>
    </row>
    <row r="117" spans="1:12" ht="21.75" customHeight="1" thickTop="1" thickBot="1">
      <c r="A117" s="957" t="s">
        <v>1458</v>
      </c>
      <c r="B117" s="989"/>
      <c r="C117" s="566">
        <f>SUM(C35,C76,C77,C104,C114,C115)</f>
        <v>308666552</v>
      </c>
      <c r="D117" s="566">
        <f t="shared" ref="D117:L117" si="15">SUM(D35,D76,D77,D104,D114,D115)</f>
        <v>81145378</v>
      </c>
      <c r="E117" s="566">
        <f t="shared" si="15"/>
        <v>38018598</v>
      </c>
      <c r="F117" s="566">
        <f t="shared" si="15"/>
        <v>27016063</v>
      </c>
      <c r="G117" s="566">
        <f t="shared" si="15"/>
        <v>3915211</v>
      </c>
      <c r="H117" s="566">
        <f t="shared" si="15"/>
        <v>19634661</v>
      </c>
      <c r="I117" s="566">
        <f t="shared" si="15"/>
        <v>5518480</v>
      </c>
      <c r="J117" s="566">
        <f t="shared" si="15"/>
        <v>250000</v>
      </c>
      <c r="K117" s="566">
        <f t="shared" si="15"/>
        <v>484164943</v>
      </c>
      <c r="L117" s="566">
        <f t="shared" si="15"/>
        <v>508491894</v>
      </c>
    </row>
    <row r="118" spans="1:12" ht="26.25" customHeight="1" thickTop="1" thickBot="1">
      <c r="A118" s="1943" t="s">
        <v>1461</v>
      </c>
      <c r="B118" s="1944"/>
      <c r="C118" s="611"/>
      <c r="D118" s="611"/>
      <c r="E118" s="611"/>
      <c r="F118" s="611"/>
      <c r="G118" s="611"/>
      <c r="H118" s="611"/>
      <c r="I118" s="611"/>
      <c r="J118" s="611"/>
      <c r="K118" s="566">
        <f>'Revenues 10-15'!C272-'Expenditures 16-24'!K116</f>
        <v>79676023</v>
      </c>
      <c r="L118" s="611"/>
    </row>
    <row r="119" spans="1:12" ht="26.25" customHeight="1" thickTop="1">
      <c r="A119" s="1943" t="s">
        <v>1462</v>
      </c>
      <c r="B119" s="1944"/>
      <c r="C119" s="578"/>
      <c r="D119" s="578"/>
      <c r="E119" s="578"/>
      <c r="F119" s="578"/>
      <c r="G119" s="578"/>
      <c r="H119" s="578"/>
      <c r="I119" s="578"/>
      <c r="J119" s="578"/>
      <c r="K119" s="590">
        <f>'Revenues 10-15'!C273-'Expenditures 16-24'!K117</f>
        <v>79778281</v>
      </c>
      <c r="L119" s="578"/>
    </row>
    <row r="120" spans="1:12" ht="9" customHeight="1">
      <c r="A120" s="990"/>
      <c r="B120" s="991"/>
      <c r="C120" s="992"/>
      <c r="D120" s="992"/>
      <c r="E120" s="992"/>
      <c r="F120" s="992"/>
      <c r="G120" s="992"/>
      <c r="H120" s="992"/>
      <c r="I120" s="992"/>
      <c r="J120" s="992"/>
      <c r="K120" s="992"/>
      <c r="L120" s="992"/>
    </row>
    <row r="121" spans="1:12" s="33" customFormat="1" ht="16.7" customHeight="1">
      <c r="A121" s="1948" t="s">
        <v>238</v>
      </c>
      <c r="B121" s="1949"/>
      <c r="C121" s="993"/>
      <c r="D121" s="994"/>
      <c r="E121" s="994"/>
      <c r="F121" s="994"/>
      <c r="G121" s="994"/>
      <c r="H121" s="994"/>
      <c r="I121" s="994"/>
      <c r="J121" s="994"/>
      <c r="K121" s="994"/>
      <c r="L121" s="995"/>
    </row>
    <row r="122" spans="1:12" ht="15.75" customHeight="1">
      <c r="A122" s="996" t="s">
        <v>913</v>
      </c>
      <c r="B122" s="997" t="s">
        <v>500</v>
      </c>
      <c r="C122" s="551"/>
      <c r="D122" s="551"/>
      <c r="E122" s="551"/>
      <c r="F122" s="551"/>
      <c r="G122" s="551"/>
      <c r="H122" s="551"/>
      <c r="I122" s="551"/>
      <c r="J122" s="551"/>
      <c r="K122" s="551"/>
      <c r="L122" s="551"/>
    </row>
    <row r="123" spans="1:12" ht="15.75" customHeight="1">
      <c r="A123" s="998" t="s">
        <v>517</v>
      </c>
      <c r="B123" s="178"/>
      <c r="C123" s="586"/>
      <c r="D123" s="586"/>
      <c r="E123" s="586"/>
      <c r="F123" s="551"/>
      <c r="G123" s="551"/>
      <c r="H123" s="586"/>
      <c r="I123" s="551"/>
      <c r="J123" s="551"/>
      <c r="K123" s="586"/>
      <c r="L123" s="586"/>
    </row>
    <row r="124" spans="1:12" ht="12.75" customHeight="1">
      <c r="A124" s="965" t="s">
        <v>1403</v>
      </c>
      <c r="B124" s="966" t="s">
        <v>631</v>
      </c>
      <c r="C124" s="550"/>
      <c r="D124" s="550"/>
      <c r="E124" s="550"/>
      <c r="F124" s="550"/>
      <c r="G124" s="550"/>
      <c r="H124" s="550"/>
      <c r="I124" s="550"/>
      <c r="J124" s="550"/>
      <c r="K124" s="576">
        <f>SUM(C124:J124)</f>
        <v>0</v>
      </c>
      <c r="L124" s="550"/>
    </row>
    <row r="125" spans="1:12" ht="15.75" customHeight="1">
      <c r="A125" s="177" t="s">
        <v>538</v>
      </c>
      <c r="B125" s="178"/>
      <c r="C125" s="586"/>
      <c r="D125" s="586"/>
      <c r="E125" s="586"/>
      <c r="F125" s="586"/>
      <c r="G125" s="586"/>
      <c r="H125" s="586"/>
      <c r="I125" s="551"/>
      <c r="J125" s="551"/>
      <c r="K125" s="586"/>
      <c r="L125" s="586"/>
    </row>
    <row r="126" spans="1:12" ht="13.5" thickBot="1">
      <c r="A126" s="953" t="s">
        <v>940</v>
      </c>
      <c r="B126" s="954">
        <v>2510</v>
      </c>
      <c r="C126" s="550"/>
      <c r="D126" s="550"/>
      <c r="E126" s="550"/>
      <c r="F126" s="550"/>
      <c r="G126" s="550"/>
      <c r="H126" s="550"/>
      <c r="I126" s="550"/>
      <c r="J126" s="550"/>
      <c r="K126" s="566">
        <f>SUM(C126:J126)</f>
        <v>0</v>
      </c>
      <c r="L126" s="550"/>
    </row>
    <row r="127" spans="1:12" ht="14.25" thickTop="1" thickBot="1">
      <c r="A127" s="953" t="s">
        <v>4</v>
      </c>
      <c r="B127" s="954">
        <v>2530</v>
      </c>
      <c r="C127" s="550"/>
      <c r="D127" s="550"/>
      <c r="E127" s="550">
        <v>54146</v>
      </c>
      <c r="F127" s="550">
        <v>0</v>
      </c>
      <c r="G127" s="550">
        <v>26542474</v>
      </c>
      <c r="H127" s="550"/>
      <c r="I127" s="550">
        <v>0</v>
      </c>
      <c r="J127" s="550"/>
      <c r="K127" s="566">
        <f>SUM(C127:J127)</f>
        <v>26596620</v>
      </c>
      <c r="L127" s="550">
        <v>43770326</v>
      </c>
    </row>
    <row r="128" spans="1:12" ht="14.25" thickTop="1" thickBot="1">
      <c r="A128" s="953" t="s">
        <v>157</v>
      </c>
      <c r="B128" s="954">
        <v>2540</v>
      </c>
      <c r="C128" s="550">
        <v>10425628</v>
      </c>
      <c r="D128" s="550">
        <v>2016275</v>
      </c>
      <c r="E128" s="550">
        <f>13972605+2578</f>
        <v>13975183</v>
      </c>
      <c r="F128" s="550">
        <v>8074909</v>
      </c>
      <c r="G128" s="550">
        <v>498915</v>
      </c>
      <c r="H128" s="550">
        <v>11945</v>
      </c>
      <c r="I128" s="550">
        <v>649253</v>
      </c>
      <c r="J128" s="550"/>
      <c r="K128" s="566">
        <f>SUM(C128:J128)</f>
        <v>35652108</v>
      </c>
      <c r="L128" s="550">
        <v>43288171</v>
      </c>
    </row>
    <row r="129" spans="1:12" ht="14.25" thickTop="1" thickBot="1">
      <c r="A129" s="953" t="s">
        <v>847</v>
      </c>
      <c r="B129" s="954">
        <v>2550</v>
      </c>
      <c r="C129" s="550">
        <v>0</v>
      </c>
      <c r="D129" s="550"/>
      <c r="E129" s="550"/>
      <c r="F129" s="550"/>
      <c r="G129" s="550"/>
      <c r="H129" s="550"/>
      <c r="I129" s="550"/>
      <c r="J129" s="550"/>
      <c r="K129" s="566">
        <f>SUM(C129:J129)</f>
        <v>0</v>
      </c>
      <c r="L129" s="550"/>
    </row>
    <row r="130" spans="1:12" ht="14.25" thickTop="1" thickBot="1">
      <c r="A130" s="953" t="s">
        <v>98</v>
      </c>
      <c r="B130" s="954">
        <v>2560</v>
      </c>
      <c r="C130" s="581"/>
      <c r="D130" s="581"/>
      <c r="E130" s="581"/>
      <c r="F130" s="581"/>
      <c r="G130" s="550"/>
      <c r="H130" s="581"/>
      <c r="I130" s="553"/>
      <c r="J130" s="551"/>
      <c r="K130" s="566">
        <f>SUM(C130:J130)</f>
        <v>0</v>
      </c>
      <c r="L130" s="550"/>
    </row>
    <row r="131" spans="1:12" ht="12.75" customHeight="1" thickTop="1" thickBot="1">
      <c r="A131" s="957" t="s">
        <v>634</v>
      </c>
      <c r="B131" s="958" t="s">
        <v>35</v>
      </c>
      <c r="C131" s="566">
        <f>SUM(C126:C130)</f>
        <v>10425628</v>
      </c>
      <c r="D131" s="566">
        <f t="shared" ref="D131:L131" si="16">SUM(D126:D130)</f>
        <v>2016275</v>
      </c>
      <c r="E131" s="566">
        <f t="shared" si="16"/>
        <v>14029329</v>
      </c>
      <c r="F131" s="566">
        <f t="shared" si="16"/>
        <v>8074909</v>
      </c>
      <c r="G131" s="566">
        <f t="shared" si="16"/>
        <v>27041389</v>
      </c>
      <c r="H131" s="566">
        <f t="shared" si="16"/>
        <v>11945</v>
      </c>
      <c r="I131" s="566">
        <f t="shared" si="16"/>
        <v>649253</v>
      </c>
      <c r="J131" s="566">
        <f t="shared" si="16"/>
        <v>0</v>
      </c>
      <c r="K131" s="566">
        <f t="shared" si="16"/>
        <v>62248728</v>
      </c>
      <c r="L131" s="566">
        <f t="shared" si="16"/>
        <v>87058497</v>
      </c>
    </row>
    <row r="132" spans="1:12" ht="12.75" customHeight="1" thickTop="1">
      <c r="A132" s="980" t="s">
        <v>871</v>
      </c>
      <c r="B132" s="999" t="s">
        <v>505</v>
      </c>
      <c r="C132" s="599"/>
      <c r="D132" s="599"/>
      <c r="E132" s="599"/>
      <c r="F132" s="599"/>
      <c r="G132" s="599"/>
      <c r="H132" s="599"/>
      <c r="I132" s="599"/>
      <c r="J132" s="599"/>
      <c r="K132" s="1000">
        <f>SUM(C132:J132)</f>
        <v>0</v>
      </c>
      <c r="L132" s="599"/>
    </row>
    <row r="133" spans="1:12" ht="12.75" customHeight="1" thickBot="1">
      <c r="A133" s="1001" t="s">
        <v>717</v>
      </c>
      <c r="B133" s="1002" t="s">
        <v>500</v>
      </c>
      <c r="C133" s="593">
        <f>SUM(C124,C131,C132)</f>
        <v>10425628</v>
      </c>
      <c r="D133" s="593">
        <f t="shared" ref="D133:L133" si="17">SUM(D124,D131,D132)</f>
        <v>2016275</v>
      </c>
      <c r="E133" s="593">
        <f t="shared" si="17"/>
        <v>14029329</v>
      </c>
      <c r="F133" s="593">
        <f t="shared" si="17"/>
        <v>8074909</v>
      </c>
      <c r="G133" s="593">
        <f t="shared" si="17"/>
        <v>27041389</v>
      </c>
      <c r="H133" s="593">
        <f t="shared" si="17"/>
        <v>11945</v>
      </c>
      <c r="I133" s="593">
        <f t="shared" si="17"/>
        <v>649253</v>
      </c>
      <c r="J133" s="593">
        <f t="shared" si="17"/>
        <v>0</v>
      </c>
      <c r="K133" s="593">
        <f t="shared" si="17"/>
        <v>62248728</v>
      </c>
      <c r="L133" s="593">
        <f t="shared" si="17"/>
        <v>87058497</v>
      </c>
    </row>
    <row r="134" spans="1:12" ht="15.75" customHeight="1" thickTop="1" thickBot="1">
      <c r="A134" s="976" t="s">
        <v>914</v>
      </c>
      <c r="B134" s="977" t="s">
        <v>506</v>
      </c>
      <c r="C134" s="596"/>
      <c r="D134" s="596"/>
      <c r="E134" s="596"/>
      <c r="F134" s="596"/>
      <c r="G134" s="596"/>
      <c r="H134" s="596"/>
      <c r="I134" s="596"/>
      <c r="J134" s="596"/>
      <c r="K134" s="566">
        <f>SUM(C134:J134)</f>
        <v>0</v>
      </c>
      <c r="L134" s="596"/>
    </row>
    <row r="135" spans="1:12" ht="15.75" customHeight="1" thickTop="1">
      <c r="A135" s="1003" t="s">
        <v>542</v>
      </c>
      <c r="B135" s="960" t="s">
        <v>759</v>
      </c>
      <c r="C135" s="551"/>
      <c r="D135" s="551"/>
      <c r="E135" s="611"/>
      <c r="F135" s="551"/>
      <c r="G135" s="551"/>
      <c r="H135" s="611"/>
      <c r="I135" s="551"/>
      <c r="J135" s="551"/>
      <c r="K135" s="611"/>
      <c r="L135" s="611"/>
    </row>
    <row r="136" spans="1:12" ht="13.5" customHeight="1">
      <c r="A136" s="177" t="s">
        <v>540</v>
      </c>
      <c r="B136" s="178"/>
      <c r="C136" s="551"/>
      <c r="D136" s="551"/>
      <c r="E136" s="586"/>
      <c r="F136" s="551"/>
      <c r="G136" s="551"/>
      <c r="H136" s="586"/>
      <c r="I136" s="551"/>
      <c r="J136" s="551"/>
      <c r="K136" s="586"/>
      <c r="L136" s="586"/>
    </row>
    <row r="137" spans="1:12" ht="13.5" customHeight="1">
      <c r="A137" s="386" t="s">
        <v>430</v>
      </c>
      <c r="B137" s="482" t="s">
        <v>1342</v>
      </c>
      <c r="C137" s="551"/>
      <c r="D137" s="551"/>
      <c r="E137" s="612"/>
      <c r="F137" s="551"/>
      <c r="G137" s="551"/>
      <c r="H137" s="612"/>
      <c r="I137" s="551"/>
      <c r="J137" s="551"/>
      <c r="K137" s="632">
        <f>SUM(E137,H137)</f>
        <v>0</v>
      </c>
      <c r="L137" s="612"/>
    </row>
    <row r="138" spans="1:12">
      <c r="A138" s="953" t="s">
        <v>245</v>
      </c>
      <c r="B138" s="954">
        <v>4120</v>
      </c>
      <c r="C138" s="551"/>
      <c r="D138" s="551"/>
      <c r="E138" s="556"/>
      <c r="F138" s="551"/>
      <c r="G138" s="551"/>
      <c r="H138" s="556"/>
      <c r="I138" s="555"/>
      <c r="J138" s="551"/>
      <c r="K138" s="575">
        <f>SUM(E138,H138)</f>
        <v>0</v>
      </c>
      <c r="L138" s="556"/>
    </row>
    <row r="139" spans="1:12">
      <c r="A139" s="953" t="s">
        <v>613</v>
      </c>
      <c r="B139" s="954">
        <v>4140</v>
      </c>
      <c r="C139" s="551"/>
      <c r="D139" s="551"/>
      <c r="E139" s="550"/>
      <c r="F139" s="551"/>
      <c r="G139" s="551"/>
      <c r="H139" s="550"/>
      <c r="I139" s="555"/>
      <c r="J139" s="551"/>
      <c r="K139" s="575">
        <f>SUM(E139,H139)</f>
        <v>0</v>
      </c>
      <c r="L139" s="550"/>
    </row>
    <row r="140" spans="1:12">
      <c r="A140" s="965" t="s">
        <v>614</v>
      </c>
      <c r="B140" s="966">
        <v>4190</v>
      </c>
      <c r="C140" s="551"/>
      <c r="D140" s="551"/>
      <c r="E140" s="550"/>
      <c r="F140" s="551"/>
      <c r="G140" s="551"/>
      <c r="H140" s="550"/>
      <c r="I140" s="555"/>
      <c r="J140" s="551"/>
      <c r="K140" s="575">
        <f>SUM(E140,H140)</f>
        <v>0</v>
      </c>
      <c r="L140" s="550"/>
    </row>
    <row r="141" spans="1:12" ht="12.75" customHeight="1" thickBot="1">
      <c r="A141" s="957" t="s">
        <v>414</v>
      </c>
      <c r="B141" s="979">
        <v>4100</v>
      </c>
      <c r="C141" s="551"/>
      <c r="D141" s="551"/>
      <c r="E141" s="566">
        <f>SUM(E137:E140)</f>
        <v>0</v>
      </c>
      <c r="F141" s="551"/>
      <c r="G141" s="551"/>
      <c r="H141" s="566">
        <f>SUM(H137:H140)</f>
        <v>0</v>
      </c>
      <c r="I141" s="555"/>
      <c r="J141" s="551"/>
      <c r="K141" s="566">
        <f>SUM(K137:K140)</f>
        <v>0</v>
      </c>
      <c r="L141" s="566">
        <f>SUM(L137:L140)</f>
        <v>0</v>
      </c>
    </row>
    <row r="142" spans="1:12" ht="12.75" customHeight="1" thickTop="1" thickBot="1">
      <c r="A142" s="973" t="s">
        <v>95</v>
      </c>
      <c r="B142" s="970" t="s">
        <v>825</v>
      </c>
      <c r="C142" s="551"/>
      <c r="D142" s="551"/>
      <c r="E142" s="557"/>
      <c r="F142" s="551"/>
      <c r="G142" s="551"/>
      <c r="H142" s="596"/>
      <c r="I142" s="555"/>
      <c r="J142" s="551"/>
      <c r="K142" s="575">
        <f>SUM(E142,H142)</f>
        <v>0</v>
      </c>
      <c r="L142" s="596"/>
    </row>
    <row r="143" spans="1:12" ht="12.75" customHeight="1" thickTop="1" thickBot="1">
      <c r="A143" s="957" t="s">
        <v>1178</v>
      </c>
      <c r="B143" s="979">
        <v>4000</v>
      </c>
      <c r="C143" s="551"/>
      <c r="D143" s="551"/>
      <c r="E143" s="566">
        <f>SUM(E141,E142)</f>
        <v>0</v>
      </c>
      <c r="F143" s="551"/>
      <c r="G143" s="551"/>
      <c r="H143" s="598">
        <f>SUM(H141:H142)</f>
        <v>0</v>
      </c>
      <c r="I143" s="555"/>
      <c r="J143" s="551"/>
      <c r="K143" s="575">
        <f>SUM(K141,K142)</f>
        <v>0</v>
      </c>
      <c r="L143" s="598">
        <f>SUM(L141,L142)</f>
        <v>0</v>
      </c>
    </row>
    <row r="144" spans="1:12" ht="15.75" customHeight="1" thickTop="1">
      <c r="A144" s="978" t="s">
        <v>915</v>
      </c>
      <c r="B144" s="988" t="s">
        <v>426</v>
      </c>
      <c r="C144" s="551"/>
      <c r="D144" s="551"/>
      <c r="E144" s="555"/>
      <c r="F144" s="555"/>
      <c r="G144" s="555"/>
      <c r="H144" s="594"/>
      <c r="I144" s="555"/>
      <c r="J144" s="555"/>
      <c r="K144" s="594"/>
      <c r="L144" s="594"/>
    </row>
    <row r="145" spans="1:12" ht="15.75" customHeight="1">
      <c r="A145" s="177" t="s">
        <v>541</v>
      </c>
      <c r="B145" s="178"/>
      <c r="C145" s="551"/>
      <c r="D145" s="551"/>
      <c r="E145" s="551"/>
      <c r="F145" s="551"/>
      <c r="G145" s="551"/>
      <c r="H145" s="586"/>
      <c r="I145" s="551"/>
      <c r="J145" s="551"/>
      <c r="K145" s="586"/>
      <c r="L145" s="586"/>
    </row>
    <row r="146" spans="1:12">
      <c r="A146" s="953" t="s">
        <v>86</v>
      </c>
      <c r="B146" s="954">
        <v>5110</v>
      </c>
      <c r="C146" s="551"/>
      <c r="D146" s="551"/>
      <c r="E146" s="551"/>
      <c r="F146" s="551"/>
      <c r="G146" s="551"/>
      <c r="H146" s="556"/>
      <c r="I146" s="551"/>
      <c r="J146" s="551"/>
      <c r="K146" s="575">
        <f>SUM(H146)</f>
        <v>0</v>
      </c>
      <c r="L146" s="556"/>
    </row>
    <row r="147" spans="1:12">
      <c r="A147" s="953" t="s">
        <v>87</v>
      </c>
      <c r="B147" s="954">
        <v>5120</v>
      </c>
      <c r="C147" s="551"/>
      <c r="D147" s="551"/>
      <c r="E147" s="551"/>
      <c r="F147" s="551"/>
      <c r="G147" s="551"/>
      <c r="H147" s="550"/>
      <c r="I147" s="551"/>
      <c r="J147" s="551"/>
      <c r="K147" s="575">
        <f>SUM(H147)</f>
        <v>0</v>
      </c>
      <c r="L147" s="550"/>
    </row>
    <row r="148" spans="1:12" ht="12.75" customHeight="1">
      <c r="A148" s="953" t="s">
        <v>1035</v>
      </c>
      <c r="B148" s="966" t="s">
        <v>543</v>
      </c>
      <c r="C148" s="551"/>
      <c r="D148" s="551"/>
      <c r="E148" s="551"/>
      <c r="F148" s="551"/>
      <c r="G148" s="551"/>
      <c r="H148" s="550"/>
      <c r="I148" s="551"/>
      <c r="J148" s="551"/>
      <c r="K148" s="575">
        <f>SUM(H148)</f>
        <v>0</v>
      </c>
      <c r="L148" s="550"/>
    </row>
    <row r="149" spans="1:12">
      <c r="A149" s="953" t="s">
        <v>88</v>
      </c>
      <c r="B149" s="954" t="s">
        <v>515</v>
      </c>
      <c r="C149" s="551"/>
      <c r="D149" s="551"/>
      <c r="E149" s="551"/>
      <c r="F149" s="551"/>
      <c r="G149" s="551"/>
      <c r="H149" s="550"/>
      <c r="I149" s="551"/>
      <c r="J149" s="551"/>
      <c r="K149" s="575">
        <f>SUM(H149)</f>
        <v>0</v>
      </c>
      <c r="L149" s="550"/>
    </row>
    <row r="150" spans="1:12" ht="12.75" customHeight="1">
      <c r="A150" s="953" t="s">
        <v>545</v>
      </c>
      <c r="B150" s="954" t="s">
        <v>544</v>
      </c>
      <c r="C150" s="551"/>
      <c r="D150" s="551"/>
      <c r="E150" s="551"/>
      <c r="F150" s="551"/>
      <c r="G150" s="551"/>
      <c r="H150" s="550"/>
      <c r="I150" s="551"/>
      <c r="J150" s="551"/>
      <c r="K150" s="575">
        <f>SUM(H150)</f>
        <v>0</v>
      </c>
      <c r="L150" s="550"/>
    </row>
    <row r="151" spans="1:12" ht="12.75" customHeight="1" thickBot="1">
      <c r="A151" s="1004" t="s">
        <v>552</v>
      </c>
      <c r="B151" s="1005" t="s">
        <v>633</v>
      </c>
      <c r="C151" s="551"/>
      <c r="D151" s="551"/>
      <c r="E151" s="551"/>
      <c r="F151" s="551"/>
      <c r="G151" s="551"/>
      <c r="H151" s="566">
        <f>SUM(H146:H150)</f>
        <v>0</v>
      </c>
      <c r="I151" s="551"/>
      <c r="J151" s="551"/>
      <c r="K151" s="566">
        <f>SUM(K146:K150)</f>
        <v>0</v>
      </c>
      <c r="L151" s="566">
        <f>SUM(L146:L150)</f>
        <v>0</v>
      </c>
    </row>
    <row r="152" spans="1:12" ht="15.75" customHeight="1" thickTop="1">
      <c r="A152" s="1006" t="s">
        <v>1610</v>
      </c>
      <c r="B152" s="1007" t="s">
        <v>38</v>
      </c>
      <c r="C152" s="551"/>
      <c r="D152" s="551"/>
      <c r="E152" s="551"/>
      <c r="F152" s="551"/>
      <c r="G152" s="551"/>
      <c r="H152" s="557"/>
      <c r="I152" s="551"/>
      <c r="J152" s="551"/>
      <c r="K152" s="575">
        <f>SUM(H152)</f>
        <v>0</v>
      </c>
      <c r="L152" s="557"/>
    </row>
    <row r="153" spans="1:12" ht="12.75" customHeight="1" thickBot="1">
      <c r="A153" s="1008" t="s">
        <v>561</v>
      </c>
      <c r="B153" s="1009" t="s">
        <v>426</v>
      </c>
      <c r="C153" s="551"/>
      <c r="D153" s="551"/>
      <c r="E153" s="551"/>
      <c r="F153" s="551"/>
      <c r="G153" s="551"/>
      <c r="H153" s="566">
        <f>SUM(H151,H152)</f>
        <v>0</v>
      </c>
      <c r="I153" s="551"/>
      <c r="J153" s="551"/>
      <c r="K153" s="566">
        <f>SUM(K151:K152)</f>
        <v>0</v>
      </c>
      <c r="L153" s="566">
        <f>SUM(L146:L150,L152)</f>
        <v>0</v>
      </c>
    </row>
    <row r="154" spans="1:12" ht="15.75" customHeight="1" thickTop="1" thickBot="1">
      <c r="A154" s="948" t="s">
        <v>916</v>
      </c>
      <c r="B154" s="988" t="s">
        <v>760</v>
      </c>
      <c r="C154" s="551"/>
      <c r="D154" s="551"/>
      <c r="E154" s="551"/>
      <c r="F154" s="551"/>
      <c r="G154" s="551"/>
      <c r="H154" s="1010"/>
      <c r="I154" s="586"/>
      <c r="J154" s="551"/>
      <c r="K154" s="586"/>
      <c r="L154" s="597"/>
    </row>
    <row r="155" spans="1:12" ht="12.75" customHeight="1" thickTop="1" thickBot="1">
      <c r="A155" s="1960" t="s">
        <v>546</v>
      </c>
      <c r="B155" s="1938"/>
      <c r="C155" s="566">
        <f>SUM(C133,C134,C143,C153,C154)</f>
        <v>10425628</v>
      </c>
      <c r="D155" s="566">
        <f t="shared" ref="D155:K155" si="18">SUM(D133,D134,D143,D153,D154)</f>
        <v>2016275</v>
      </c>
      <c r="E155" s="566">
        <f t="shared" si="18"/>
        <v>14029329</v>
      </c>
      <c r="F155" s="566">
        <f t="shared" si="18"/>
        <v>8074909</v>
      </c>
      <c r="G155" s="566">
        <f t="shared" si="18"/>
        <v>27041389</v>
      </c>
      <c r="H155" s="566">
        <f t="shared" si="18"/>
        <v>11945</v>
      </c>
      <c r="I155" s="566">
        <f t="shared" si="18"/>
        <v>649253</v>
      </c>
      <c r="J155" s="566">
        <f t="shared" si="18"/>
        <v>0</v>
      </c>
      <c r="K155" s="566">
        <f t="shared" si="18"/>
        <v>62248728</v>
      </c>
      <c r="L155" s="566">
        <f>SUM(L133,L134,L143,L153,L154)</f>
        <v>87058497</v>
      </c>
    </row>
    <row r="156" spans="1:12" ht="12.75" customHeight="1" thickTop="1">
      <c r="A156" s="1963" t="s">
        <v>1043</v>
      </c>
      <c r="B156" s="1964"/>
      <c r="C156" s="611"/>
      <c r="D156" s="611"/>
      <c r="E156" s="611"/>
      <c r="F156" s="611"/>
      <c r="G156" s="611"/>
      <c r="H156" s="611"/>
      <c r="I156" s="611"/>
      <c r="J156" s="551"/>
      <c r="K156" s="591">
        <f>'Revenues 10-15'!D272-'Expenditures 16-24'!K155</f>
        <v>24663633</v>
      </c>
      <c r="L156" s="611"/>
    </row>
    <row r="157" spans="1:12" ht="9" customHeight="1">
      <c r="A157" s="990"/>
      <c r="B157" s="1011"/>
      <c r="C157" s="992"/>
      <c r="D157" s="992"/>
      <c r="E157" s="992"/>
      <c r="F157" s="992"/>
      <c r="G157" s="992"/>
      <c r="H157" s="992"/>
      <c r="I157" s="992"/>
      <c r="J157" s="992"/>
      <c r="K157" s="992"/>
      <c r="L157" s="992"/>
    </row>
    <row r="158" spans="1:12" s="28" customFormat="1" ht="16.7" customHeight="1">
      <c r="A158" s="1948" t="s">
        <v>547</v>
      </c>
      <c r="B158" s="1950"/>
      <c r="C158" s="993"/>
      <c r="D158" s="994"/>
      <c r="E158" s="994"/>
      <c r="F158" s="994"/>
      <c r="G158" s="994"/>
      <c r="H158" s="994"/>
      <c r="I158" s="994"/>
      <c r="J158" s="994"/>
      <c r="K158" s="994"/>
      <c r="L158" s="995"/>
    </row>
    <row r="159" spans="1:12" s="34" customFormat="1" ht="15.75" customHeight="1" thickBot="1">
      <c r="A159" s="1012" t="s">
        <v>80</v>
      </c>
      <c r="B159" s="1013" t="s">
        <v>759</v>
      </c>
      <c r="C159" s="551"/>
      <c r="D159" s="551"/>
      <c r="E159" s="551"/>
      <c r="F159" s="551"/>
      <c r="G159" s="551"/>
      <c r="H159" s="633"/>
      <c r="I159" s="551"/>
      <c r="J159" s="551"/>
      <c r="K159" s="633"/>
      <c r="L159" s="633"/>
    </row>
    <row r="160" spans="1:12" s="34" customFormat="1" ht="15.75" customHeight="1" thickTop="1">
      <c r="A160" s="1014" t="s">
        <v>1343</v>
      </c>
      <c r="B160" s="1015"/>
      <c r="C160" s="551"/>
      <c r="D160" s="551"/>
      <c r="E160" s="551"/>
      <c r="F160" s="551"/>
      <c r="G160" s="551"/>
      <c r="H160" s="634"/>
      <c r="I160" s="551"/>
      <c r="J160" s="551"/>
      <c r="K160" s="634"/>
      <c r="L160" s="634"/>
    </row>
    <row r="161" spans="1:12" s="34" customFormat="1" ht="12">
      <c r="A161" s="1016" t="s">
        <v>430</v>
      </c>
      <c r="B161" s="1017" t="s">
        <v>1342</v>
      </c>
      <c r="C161" s="551"/>
      <c r="D161" s="551"/>
      <c r="E161" s="551"/>
      <c r="F161" s="551"/>
      <c r="G161" s="551"/>
      <c r="H161" s="612"/>
      <c r="I161" s="551"/>
      <c r="J161" s="551"/>
      <c r="K161" s="576">
        <f>H161</f>
        <v>0</v>
      </c>
      <c r="L161" s="550"/>
    </row>
    <row r="162" spans="1:12" s="34" customFormat="1" ht="12">
      <c r="A162" s="1016" t="s">
        <v>245</v>
      </c>
      <c r="B162" s="1017" t="s">
        <v>1344</v>
      </c>
      <c r="C162" s="551"/>
      <c r="D162" s="551"/>
      <c r="E162" s="551"/>
      <c r="F162" s="551"/>
      <c r="G162" s="551"/>
      <c r="H162" s="550"/>
      <c r="I162" s="551"/>
      <c r="J162" s="551"/>
      <c r="K162" s="576">
        <f>H162</f>
        <v>0</v>
      </c>
      <c r="L162" s="550"/>
    </row>
    <row r="163" spans="1:12" s="34" customFormat="1" ht="12">
      <c r="A163" s="1016" t="s">
        <v>1345</v>
      </c>
      <c r="B163" s="1017" t="s">
        <v>489</v>
      </c>
      <c r="C163" s="551"/>
      <c r="D163" s="551"/>
      <c r="E163" s="551"/>
      <c r="F163" s="551"/>
      <c r="G163" s="551"/>
      <c r="H163" s="550"/>
      <c r="I163" s="551"/>
      <c r="J163" s="551"/>
      <c r="K163" s="576">
        <f>H163</f>
        <v>0</v>
      </c>
      <c r="L163" s="550"/>
    </row>
    <row r="164" spans="1:12" s="34" customFormat="1" ht="15.75" customHeight="1" thickBot="1">
      <c r="A164" s="1018" t="s">
        <v>1346</v>
      </c>
      <c r="B164" s="1019" t="s">
        <v>759</v>
      </c>
      <c r="C164" s="551"/>
      <c r="D164" s="551"/>
      <c r="E164" s="551"/>
      <c r="F164" s="551"/>
      <c r="G164" s="551"/>
      <c r="H164" s="566">
        <f>SUM(H161:H163)</f>
        <v>0</v>
      </c>
      <c r="I164" s="551"/>
      <c r="J164" s="551"/>
      <c r="K164" s="566">
        <f>SUM(K161:K163)</f>
        <v>0</v>
      </c>
      <c r="L164" s="566">
        <f>SUM(L161:L163)</f>
        <v>0</v>
      </c>
    </row>
    <row r="165" spans="1:12" s="34" customFormat="1" ht="15.75" customHeight="1" thickTop="1">
      <c r="A165" s="978" t="s">
        <v>81</v>
      </c>
      <c r="B165" s="988" t="s">
        <v>426</v>
      </c>
      <c r="C165" s="551"/>
      <c r="D165" s="551"/>
      <c r="E165" s="551"/>
      <c r="F165" s="551"/>
      <c r="G165" s="551"/>
      <c r="H165" s="551"/>
      <c r="I165" s="551"/>
      <c r="J165" s="551"/>
      <c r="K165" s="551"/>
      <c r="L165" s="551"/>
    </row>
    <row r="166" spans="1:12" s="34" customFormat="1" ht="15.75" customHeight="1">
      <c r="A166" s="177" t="s">
        <v>541</v>
      </c>
      <c r="B166" s="178"/>
      <c r="C166" s="551"/>
      <c r="D166" s="551"/>
      <c r="E166" s="551"/>
      <c r="F166" s="551"/>
      <c r="G166" s="551"/>
      <c r="H166" s="551"/>
      <c r="I166" s="551"/>
      <c r="J166" s="551"/>
      <c r="K166" s="586"/>
      <c r="L166" s="586"/>
    </row>
    <row r="167" spans="1:12">
      <c r="A167" s="953" t="s">
        <v>86</v>
      </c>
      <c r="B167" s="954">
        <v>5110</v>
      </c>
      <c r="C167" s="551"/>
      <c r="D167" s="551"/>
      <c r="E167" s="551"/>
      <c r="F167" s="551"/>
      <c r="G167" s="551"/>
      <c r="H167" s="550"/>
      <c r="I167" s="551"/>
      <c r="J167" s="551"/>
      <c r="K167" s="576">
        <f>SUM(C167:J167)</f>
        <v>0</v>
      </c>
      <c r="L167" s="550"/>
    </row>
    <row r="168" spans="1:12">
      <c r="A168" s="953" t="s">
        <v>87</v>
      </c>
      <c r="B168" s="954">
        <v>5120</v>
      </c>
      <c r="C168" s="551"/>
      <c r="D168" s="551"/>
      <c r="E168" s="551"/>
      <c r="F168" s="551"/>
      <c r="G168" s="551"/>
      <c r="H168" s="550"/>
      <c r="I168" s="551"/>
      <c r="J168" s="551"/>
      <c r="K168" s="576">
        <f>SUM(C168:J168)</f>
        <v>0</v>
      </c>
      <c r="L168" s="550"/>
    </row>
    <row r="169" spans="1:12" ht="12.75" customHeight="1">
      <c r="A169" s="953" t="s">
        <v>1035</v>
      </c>
      <c r="B169" s="954" t="s">
        <v>543</v>
      </c>
      <c r="C169" s="551"/>
      <c r="D169" s="551"/>
      <c r="E169" s="551"/>
      <c r="F169" s="551"/>
      <c r="G169" s="551"/>
      <c r="H169" s="550"/>
      <c r="I169" s="551"/>
      <c r="J169" s="551"/>
      <c r="K169" s="576">
        <f>SUM(C169:J169)</f>
        <v>0</v>
      </c>
      <c r="L169" s="550"/>
    </row>
    <row r="170" spans="1:12">
      <c r="A170" s="953" t="s">
        <v>88</v>
      </c>
      <c r="B170" s="966" t="s">
        <v>515</v>
      </c>
      <c r="C170" s="551"/>
      <c r="D170" s="551"/>
      <c r="E170" s="551"/>
      <c r="F170" s="551"/>
      <c r="G170" s="551"/>
      <c r="H170" s="550"/>
      <c r="I170" s="551"/>
      <c r="J170" s="551"/>
      <c r="K170" s="576">
        <f>SUM(C170:J170)</f>
        <v>0</v>
      </c>
      <c r="L170" s="550"/>
    </row>
    <row r="171" spans="1:12" ht="12.75" customHeight="1">
      <c r="A171" s="953" t="s">
        <v>545</v>
      </c>
      <c r="B171" s="954" t="s">
        <v>544</v>
      </c>
      <c r="C171" s="551"/>
      <c r="D171" s="551"/>
      <c r="E171" s="551"/>
      <c r="F171" s="551"/>
      <c r="G171" s="551"/>
      <c r="H171" s="550"/>
      <c r="I171" s="551"/>
      <c r="J171" s="551"/>
      <c r="K171" s="576">
        <f>SUM(C171:J171)</f>
        <v>0</v>
      </c>
      <c r="L171" s="550"/>
    </row>
    <row r="172" spans="1:12" ht="13.5" thickBot="1">
      <c r="A172" s="957" t="s">
        <v>226</v>
      </c>
      <c r="B172" s="972" t="s">
        <v>633</v>
      </c>
      <c r="C172" s="551"/>
      <c r="D172" s="551"/>
      <c r="E172" s="551"/>
      <c r="F172" s="551"/>
      <c r="G172" s="551"/>
      <c r="H172" s="566">
        <f>SUM(H167:H171)</f>
        <v>0</v>
      </c>
      <c r="I172" s="551"/>
      <c r="J172" s="551"/>
      <c r="K172" s="566">
        <f>SUM(K167:K171)</f>
        <v>0</v>
      </c>
      <c r="L172" s="566">
        <f>SUM(L167:L171)</f>
        <v>0</v>
      </c>
    </row>
    <row r="173" spans="1:12" ht="15.75" customHeight="1" thickTop="1">
      <c r="A173" s="1020" t="s">
        <v>82</v>
      </c>
      <c r="B173" s="1021" t="s">
        <v>38</v>
      </c>
      <c r="C173" s="551"/>
      <c r="D173" s="551"/>
      <c r="E173" s="551"/>
      <c r="F173" s="551"/>
      <c r="G173" s="551"/>
      <c r="H173" s="599">
        <v>26821985</v>
      </c>
      <c r="I173" s="551"/>
      <c r="J173" s="551"/>
      <c r="K173" s="576">
        <f>SUM(C173:H173)</f>
        <v>26821985</v>
      </c>
      <c r="L173" s="599">
        <v>26821930</v>
      </c>
    </row>
    <row r="174" spans="1:12" ht="33.75" customHeight="1">
      <c r="A174" s="1020" t="s">
        <v>1283</v>
      </c>
      <c r="B174" s="1022" t="s">
        <v>31</v>
      </c>
      <c r="C174" s="551"/>
      <c r="D174" s="551"/>
      <c r="E174" s="551"/>
      <c r="F174" s="551"/>
      <c r="G174" s="551"/>
      <c r="H174" s="612">
        <v>15421523</v>
      </c>
      <c r="I174" s="551"/>
      <c r="J174" s="551"/>
      <c r="K174" s="576">
        <f>SUM(C174:J174)</f>
        <v>15421523</v>
      </c>
      <c r="L174" s="612">
        <v>15421523</v>
      </c>
    </row>
    <row r="175" spans="1:12" ht="15.75" customHeight="1">
      <c r="A175" s="961" t="s">
        <v>678</v>
      </c>
      <c r="B175" s="1023" t="s">
        <v>83</v>
      </c>
      <c r="C175" s="551"/>
      <c r="D175" s="551"/>
      <c r="E175" s="550">
        <v>92471</v>
      </c>
      <c r="F175" s="551"/>
      <c r="G175" s="551"/>
      <c r="H175" s="612"/>
      <c r="I175" s="555"/>
      <c r="J175" s="551"/>
      <c r="K175" s="576">
        <f>SUM(C175:J175)</f>
        <v>92471</v>
      </c>
      <c r="L175" s="612"/>
    </row>
    <row r="176" spans="1:12" ht="12.75" customHeight="1" thickBot="1">
      <c r="A176" s="957" t="s">
        <v>561</v>
      </c>
      <c r="B176" s="958" t="s">
        <v>426</v>
      </c>
      <c r="C176" s="551"/>
      <c r="D176" s="551"/>
      <c r="E176" s="593">
        <f>SUM(E172,E173,E174,E175)</f>
        <v>92471</v>
      </c>
      <c r="F176" s="551"/>
      <c r="G176" s="551"/>
      <c r="H176" s="593">
        <f>SUM(H172,H173,H174,H175)</f>
        <v>42243508</v>
      </c>
      <c r="I176" s="555"/>
      <c r="J176" s="551"/>
      <c r="K176" s="593">
        <f>SUM(K172,K173,K174,K175)</f>
        <v>42335979</v>
      </c>
      <c r="L176" s="593">
        <f>SUM(L172,L173,L174,L175)</f>
        <v>42243453</v>
      </c>
    </row>
    <row r="177" spans="1:12" ht="15.75" customHeight="1" thickTop="1" thickBot="1">
      <c r="A177" s="1024" t="s">
        <v>84</v>
      </c>
      <c r="B177" s="977" t="s">
        <v>760</v>
      </c>
      <c r="C177" s="551"/>
      <c r="D177" s="551"/>
      <c r="E177" s="586"/>
      <c r="F177" s="551"/>
      <c r="G177" s="551"/>
      <c r="H177" s="614"/>
      <c r="I177" s="555"/>
      <c r="J177" s="551"/>
      <c r="K177" s="586"/>
      <c r="L177" s="596"/>
    </row>
    <row r="178" spans="1:12" ht="12.75" customHeight="1" thickTop="1" thickBot="1">
      <c r="A178" s="1025" t="s">
        <v>89</v>
      </c>
      <c r="B178" s="1026"/>
      <c r="C178" s="551"/>
      <c r="D178" s="551"/>
      <c r="E178" s="593">
        <f>SUM(E176,E177)</f>
        <v>92471</v>
      </c>
      <c r="F178" s="551"/>
      <c r="G178" s="551"/>
      <c r="H178" s="593">
        <f>SUM(H164,H176,H177)</f>
        <v>42243508</v>
      </c>
      <c r="I178" s="555"/>
      <c r="J178" s="551"/>
      <c r="K178" s="593">
        <f>SUM(K164,K176,K177)</f>
        <v>42335979</v>
      </c>
      <c r="L178" s="593">
        <f>SUM(L164,L176,L177)</f>
        <v>42243453</v>
      </c>
    </row>
    <row r="179" spans="1:12" ht="13.5" thickTop="1">
      <c r="A179" s="1941" t="s">
        <v>887</v>
      </c>
      <c r="B179" s="1942"/>
      <c r="C179" s="551"/>
      <c r="D179" s="551"/>
      <c r="E179" s="551"/>
      <c r="F179" s="551"/>
      <c r="G179" s="551"/>
      <c r="H179" s="611"/>
      <c r="I179" s="551"/>
      <c r="J179" s="551"/>
      <c r="K179" s="591">
        <f>'Revenues 10-15'!E272-'Expenditures 16-24'!K178</f>
        <v>-8974614</v>
      </c>
      <c r="L179" s="611"/>
    </row>
    <row r="180" spans="1:12" ht="9" customHeight="1">
      <c r="A180" s="990"/>
      <c r="B180" s="1027"/>
      <c r="C180" s="992"/>
      <c r="D180" s="992"/>
      <c r="E180" s="992"/>
      <c r="F180" s="992"/>
      <c r="G180" s="992"/>
      <c r="H180" s="992"/>
      <c r="I180" s="992"/>
      <c r="J180" s="992"/>
      <c r="K180" s="992"/>
      <c r="L180" s="992"/>
    </row>
    <row r="181" spans="1:12" s="36" customFormat="1" ht="16.7" customHeight="1">
      <c r="A181" s="1028" t="s">
        <v>831</v>
      </c>
      <c r="B181" s="1029"/>
      <c r="C181" s="560"/>
      <c r="D181" s="561"/>
      <c r="E181" s="561"/>
      <c r="F181" s="561"/>
      <c r="G181" s="561"/>
      <c r="H181" s="561"/>
      <c r="I181" s="561"/>
      <c r="J181" s="561"/>
      <c r="K181" s="561"/>
      <c r="L181" s="568"/>
    </row>
    <row r="182" spans="1:12" ht="15.75" customHeight="1">
      <c r="A182" s="1030" t="s">
        <v>832</v>
      </c>
      <c r="B182" s="1031"/>
      <c r="C182" s="551"/>
      <c r="D182" s="551"/>
      <c r="E182" s="551"/>
      <c r="F182" s="551"/>
      <c r="G182" s="551"/>
      <c r="H182" s="551"/>
      <c r="I182" s="551"/>
      <c r="J182" s="551"/>
      <c r="K182" s="551"/>
      <c r="L182" s="551"/>
    </row>
    <row r="183" spans="1:12" ht="15.75" customHeight="1">
      <c r="A183" s="1032" t="s">
        <v>517</v>
      </c>
      <c r="B183" s="178"/>
      <c r="C183" s="586"/>
      <c r="D183" s="586"/>
      <c r="E183" s="586"/>
      <c r="F183" s="551"/>
      <c r="G183" s="551"/>
      <c r="H183" s="586"/>
      <c r="I183" s="551"/>
      <c r="J183" s="551"/>
      <c r="K183" s="586"/>
      <c r="L183" s="586"/>
    </row>
    <row r="184" spans="1:12" ht="12.75" customHeight="1">
      <c r="A184" s="953" t="s">
        <v>1403</v>
      </c>
      <c r="B184" s="954" t="s">
        <v>631</v>
      </c>
      <c r="C184" s="550"/>
      <c r="D184" s="550"/>
      <c r="E184" s="550"/>
      <c r="F184" s="550"/>
      <c r="G184" s="550"/>
      <c r="H184" s="550"/>
      <c r="I184" s="550"/>
      <c r="J184" s="550"/>
      <c r="K184" s="576">
        <f>SUM(C184:J184)</f>
        <v>0</v>
      </c>
      <c r="L184" s="550"/>
    </row>
    <row r="185" spans="1:12" ht="15.75" customHeight="1">
      <c r="A185" s="962" t="s">
        <v>538</v>
      </c>
      <c r="B185" s="1033"/>
      <c r="C185" s="613"/>
      <c r="D185" s="613"/>
      <c r="E185" s="613"/>
      <c r="F185" s="613"/>
      <c r="G185" s="613"/>
      <c r="H185" s="613"/>
      <c r="I185" s="551"/>
      <c r="J185" s="551"/>
      <c r="K185" s="613"/>
      <c r="L185" s="613"/>
    </row>
    <row r="186" spans="1:12" ht="12.75" customHeight="1">
      <c r="A186" s="953" t="s">
        <v>847</v>
      </c>
      <c r="B186" s="954">
        <v>2550</v>
      </c>
      <c r="C186" s="550">
        <v>15679361</v>
      </c>
      <c r="D186" s="550">
        <v>5146140</v>
      </c>
      <c r="E186" s="550">
        <v>2384239</v>
      </c>
      <c r="F186" s="550">
        <v>3736120</v>
      </c>
      <c r="G186" s="550">
        <v>463988</v>
      </c>
      <c r="H186" s="550">
        <v>685</v>
      </c>
      <c r="I186" s="550">
        <v>21685</v>
      </c>
      <c r="J186" s="550"/>
      <c r="K186" s="576">
        <f>SUM(C186:J186)</f>
        <v>27432218</v>
      </c>
      <c r="L186" s="550">
        <v>27642515</v>
      </c>
    </row>
    <row r="187" spans="1:12" ht="12.75" customHeight="1" thickBot="1">
      <c r="A187" s="969" t="s">
        <v>871</v>
      </c>
      <c r="B187" s="1034">
        <v>2900</v>
      </c>
      <c r="C187" s="597"/>
      <c r="D187" s="597"/>
      <c r="E187" s="597"/>
      <c r="F187" s="597"/>
      <c r="G187" s="597"/>
      <c r="H187" s="597"/>
      <c r="I187" s="597"/>
      <c r="J187" s="597"/>
      <c r="K187" s="593">
        <f>SUM(C187:J187)</f>
        <v>0</v>
      </c>
      <c r="L187" s="597"/>
    </row>
    <row r="188" spans="1:12" ht="12.75" customHeight="1" thickTop="1" thickBot="1">
      <c r="A188" s="1035" t="s">
        <v>717</v>
      </c>
      <c r="B188" s="958" t="s">
        <v>500</v>
      </c>
      <c r="C188" s="593">
        <f>SUM(C184,C186,C187)</f>
        <v>15679361</v>
      </c>
      <c r="D188" s="593">
        <f t="shared" ref="D188:J188" si="19">SUM(D184,D186,D187)</f>
        <v>5146140</v>
      </c>
      <c r="E188" s="593">
        <f t="shared" si="19"/>
        <v>2384239</v>
      </c>
      <c r="F188" s="593">
        <f t="shared" si="19"/>
        <v>3736120</v>
      </c>
      <c r="G188" s="593">
        <f t="shared" si="19"/>
        <v>463988</v>
      </c>
      <c r="H188" s="593">
        <f t="shared" si="19"/>
        <v>685</v>
      </c>
      <c r="I188" s="593">
        <f t="shared" si="19"/>
        <v>21685</v>
      </c>
      <c r="J188" s="593">
        <f t="shared" si="19"/>
        <v>0</v>
      </c>
      <c r="K188" s="593">
        <f>SUM(K184,K186,K187)</f>
        <v>27432218</v>
      </c>
      <c r="L188" s="593">
        <f>SUM(L184, L186:L187)</f>
        <v>27642515</v>
      </c>
    </row>
    <row r="189" spans="1:12" ht="15.75" customHeight="1" thickTop="1" thickBot="1">
      <c r="A189" s="1036" t="s">
        <v>833</v>
      </c>
      <c r="B189" s="977">
        <v>3000</v>
      </c>
      <c r="C189" s="596"/>
      <c r="D189" s="596"/>
      <c r="E189" s="596"/>
      <c r="F189" s="596"/>
      <c r="G189" s="596"/>
      <c r="H189" s="596"/>
      <c r="I189" s="596"/>
      <c r="J189" s="596"/>
      <c r="K189" s="566">
        <f>SUM(C189:J189)</f>
        <v>0</v>
      </c>
      <c r="L189" s="596"/>
    </row>
    <row r="190" spans="1:12" ht="15.75" customHeight="1" thickTop="1">
      <c r="A190" s="948" t="s">
        <v>90</v>
      </c>
      <c r="B190" s="960" t="s">
        <v>759</v>
      </c>
      <c r="C190" s="551"/>
      <c r="D190" s="551"/>
      <c r="E190" s="551"/>
      <c r="F190" s="551"/>
      <c r="G190" s="551"/>
      <c r="H190" s="551"/>
      <c r="I190" s="551"/>
      <c r="J190" s="551"/>
      <c r="K190" s="551"/>
      <c r="L190" s="551"/>
    </row>
    <row r="191" spans="1:12" ht="15.75" customHeight="1">
      <c r="A191" s="961" t="s">
        <v>1000</v>
      </c>
      <c r="B191" s="178"/>
      <c r="C191" s="551"/>
      <c r="D191" s="551"/>
      <c r="E191" s="551"/>
      <c r="F191" s="551"/>
      <c r="G191" s="551"/>
      <c r="H191" s="551"/>
      <c r="I191" s="551"/>
      <c r="J191" s="551"/>
      <c r="K191" s="551"/>
      <c r="L191" s="551"/>
    </row>
    <row r="192" spans="1:12">
      <c r="A192" s="953" t="s">
        <v>430</v>
      </c>
      <c r="B192" s="954">
        <v>4110</v>
      </c>
      <c r="C192" s="551"/>
      <c r="D192" s="551"/>
      <c r="E192" s="550"/>
      <c r="F192" s="551"/>
      <c r="G192" s="551"/>
      <c r="H192" s="550"/>
      <c r="I192" s="555"/>
      <c r="J192" s="551"/>
      <c r="K192" s="576">
        <f t="shared" ref="K192:K197" si="20">SUM(E192,H192)</f>
        <v>0</v>
      </c>
      <c r="L192" s="550"/>
    </row>
    <row r="193" spans="1:12">
      <c r="A193" s="953" t="s">
        <v>245</v>
      </c>
      <c r="B193" s="954">
        <v>4120</v>
      </c>
      <c r="C193" s="551"/>
      <c r="D193" s="551"/>
      <c r="E193" s="550"/>
      <c r="F193" s="551"/>
      <c r="G193" s="551"/>
      <c r="H193" s="550"/>
      <c r="I193" s="555"/>
      <c r="J193" s="551"/>
      <c r="K193" s="576">
        <f t="shared" si="20"/>
        <v>0</v>
      </c>
      <c r="L193" s="550"/>
    </row>
    <row r="194" spans="1:12">
      <c r="A194" s="953" t="s">
        <v>246</v>
      </c>
      <c r="B194" s="966">
        <v>4130</v>
      </c>
      <c r="C194" s="551"/>
      <c r="D194" s="551"/>
      <c r="E194" s="550"/>
      <c r="F194" s="551"/>
      <c r="G194" s="551"/>
      <c r="H194" s="550"/>
      <c r="I194" s="555"/>
      <c r="J194" s="551"/>
      <c r="K194" s="576">
        <f t="shared" si="20"/>
        <v>0</v>
      </c>
      <c r="L194" s="550"/>
    </row>
    <row r="195" spans="1:12">
      <c r="A195" s="953" t="s">
        <v>613</v>
      </c>
      <c r="B195" s="954">
        <v>4140</v>
      </c>
      <c r="C195" s="551"/>
      <c r="D195" s="551"/>
      <c r="E195" s="550"/>
      <c r="F195" s="551"/>
      <c r="G195" s="551"/>
      <c r="H195" s="550"/>
      <c r="I195" s="555"/>
      <c r="J195" s="551"/>
      <c r="K195" s="576">
        <f t="shared" si="20"/>
        <v>0</v>
      </c>
      <c r="L195" s="550"/>
    </row>
    <row r="196" spans="1:12">
      <c r="A196" s="953" t="s">
        <v>85</v>
      </c>
      <c r="B196" s="954">
        <v>4170</v>
      </c>
      <c r="C196" s="551"/>
      <c r="D196" s="551"/>
      <c r="E196" s="550"/>
      <c r="F196" s="551"/>
      <c r="G196" s="551"/>
      <c r="H196" s="550"/>
      <c r="I196" s="555"/>
      <c r="J196" s="551"/>
      <c r="K196" s="576">
        <f t="shared" si="20"/>
        <v>0</v>
      </c>
      <c r="L196" s="550"/>
    </row>
    <row r="197" spans="1:12">
      <c r="A197" s="965" t="s">
        <v>614</v>
      </c>
      <c r="B197" s="966">
        <v>4190</v>
      </c>
      <c r="C197" s="551"/>
      <c r="D197" s="551"/>
      <c r="E197" s="550"/>
      <c r="F197" s="551"/>
      <c r="G197" s="551"/>
      <c r="H197" s="550"/>
      <c r="I197" s="555"/>
      <c r="J197" s="551"/>
      <c r="K197" s="576">
        <f t="shared" si="20"/>
        <v>0</v>
      </c>
      <c r="L197" s="550"/>
    </row>
    <row r="198" spans="1:12" ht="12.75" customHeight="1" thickBot="1">
      <c r="A198" s="957" t="s">
        <v>1006</v>
      </c>
      <c r="B198" s="958" t="s">
        <v>490</v>
      </c>
      <c r="C198" s="551"/>
      <c r="D198" s="551"/>
      <c r="E198" s="566">
        <f>SUM(E192:E197)</f>
        <v>0</v>
      </c>
      <c r="F198" s="551"/>
      <c r="G198" s="551"/>
      <c r="H198" s="566">
        <f>SUM(H192:H197)</f>
        <v>0</v>
      </c>
      <c r="I198" s="555"/>
      <c r="J198" s="551"/>
      <c r="K198" s="566">
        <f>SUM(K192:K197)</f>
        <v>0</v>
      </c>
      <c r="L198" s="566">
        <f>SUM(L192:L197)</f>
        <v>0</v>
      </c>
    </row>
    <row r="199" spans="1:12" ht="15.75" customHeight="1" thickTop="1">
      <c r="A199" s="1020" t="s">
        <v>91</v>
      </c>
      <c r="B199" s="1037" t="s">
        <v>825</v>
      </c>
      <c r="C199" s="551"/>
      <c r="D199" s="551"/>
      <c r="E199" s="599"/>
      <c r="F199" s="551"/>
      <c r="G199" s="551"/>
      <c r="H199" s="599"/>
      <c r="I199" s="555"/>
      <c r="J199" s="551"/>
      <c r="K199" s="1000">
        <f>SUM(E199,H199)</f>
        <v>0</v>
      </c>
      <c r="L199" s="599"/>
    </row>
    <row r="200" spans="1:12" ht="12.75" customHeight="1" thickBot="1">
      <c r="A200" s="957" t="s">
        <v>1178</v>
      </c>
      <c r="B200" s="958" t="s">
        <v>759</v>
      </c>
      <c r="C200" s="551"/>
      <c r="D200" s="551"/>
      <c r="E200" s="593">
        <f>SUM(E198,E199)</f>
        <v>0</v>
      </c>
      <c r="F200" s="551"/>
      <c r="G200" s="551"/>
      <c r="H200" s="593">
        <f>SUM(H198,H199)</f>
        <v>0</v>
      </c>
      <c r="I200" s="555"/>
      <c r="J200" s="551"/>
      <c r="K200" s="593">
        <f>SUM(K198,K199)</f>
        <v>0</v>
      </c>
      <c r="L200" s="593">
        <f>SUM(L198,L199)</f>
        <v>0</v>
      </c>
    </row>
    <row r="201" spans="1:12" ht="15.75" customHeight="1" thickTop="1">
      <c r="A201" s="978" t="s">
        <v>834</v>
      </c>
      <c r="B201" s="960" t="s">
        <v>426</v>
      </c>
      <c r="C201" s="551"/>
      <c r="D201" s="551"/>
      <c r="E201" s="551"/>
      <c r="F201" s="551"/>
      <c r="G201" s="551"/>
      <c r="H201" s="551"/>
      <c r="I201" s="551"/>
      <c r="J201" s="551"/>
      <c r="K201" s="551"/>
      <c r="L201" s="551"/>
    </row>
    <row r="202" spans="1:12" ht="15.75" customHeight="1">
      <c r="A202" s="177" t="s">
        <v>92</v>
      </c>
      <c r="B202" s="178"/>
      <c r="C202" s="551"/>
      <c r="D202" s="551"/>
      <c r="E202" s="551"/>
      <c r="F202" s="551"/>
      <c r="G202" s="551"/>
      <c r="H202" s="551"/>
      <c r="I202" s="551"/>
      <c r="J202" s="551"/>
      <c r="K202" s="551"/>
      <c r="L202" s="551"/>
    </row>
    <row r="203" spans="1:12">
      <c r="A203" s="953" t="s">
        <v>86</v>
      </c>
      <c r="B203" s="954">
        <v>5110</v>
      </c>
      <c r="C203" s="551"/>
      <c r="D203" s="551"/>
      <c r="E203" s="551"/>
      <c r="F203" s="551"/>
      <c r="G203" s="551"/>
      <c r="H203" s="550"/>
      <c r="I203" s="551"/>
      <c r="J203" s="551"/>
      <c r="K203" s="576">
        <f>SUM(H203)</f>
        <v>0</v>
      </c>
      <c r="L203" s="550"/>
    </row>
    <row r="204" spans="1:12">
      <c r="A204" s="953" t="s">
        <v>87</v>
      </c>
      <c r="B204" s="954">
        <v>5120</v>
      </c>
      <c r="C204" s="551"/>
      <c r="D204" s="551"/>
      <c r="E204" s="551"/>
      <c r="F204" s="551"/>
      <c r="G204" s="551"/>
      <c r="H204" s="550"/>
      <c r="I204" s="551"/>
      <c r="J204" s="551"/>
      <c r="K204" s="576">
        <f>SUM(H204)</f>
        <v>0</v>
      </c>
      <c r="L204" s="550"/>
    </row>
    <row r="205" spans="1:12" ht="12.75" customHeight="1">
      <c r="A205" s="953" t="s">
        <v>1035</v>
      </c>
      <c r="B205" s="966" t="s">
        <v>543</v>
      </c>
      <c r="C205" s="551"/>
      <c r="D205" s="551"/>
      <c r="E205" s="551"/>
      <c r="F205" s="551"/>
      <c r="G205" s="551"/>
      <c r="H205" s="550"/>
      <c r="I205" s="551"/>
      <c r="J205" s="551"/>
      <c r="K205" s="576">
        <f>SUM(H205)</f>
        <v>0</v>
      </c>
      <c r="L205" s="550"/>
    </row>
    <row r="206" spans="1:12">
      <c r="A206" s="953" t="s">
        <v>88</v>
      </c>
      <c r="B206" s="954" t="s">
        <v>515</v>
      </c>
      <c r="C206" s="551"/>
      <c r="D206" s="551"/>
      <c r="E206" s="551"/>
      <c r="F206" s="551"/>
      <c r="G206" s="551"/>
      <c r="H206" s="550"/>
      <c r="I206" s="551"/>
      <c r="J206" s="551"/>
      <c r="K206" s="576">
        <f>SUM(H206)</f>
        <v>0</v>
      </c>
      <c r="L206" s="550"/>
    </row>
    <row r="207" spans="1:12">
      <c r="A207" s="1038" t="s">
        <v>545</v>
      </c>
      <c r="B207" s="954" t="s">
        <v>544</v>
      </c>
      <c r="C207" s="551"/>
      <c r="D207" s="551"/>
      <c r="E207" s="551"/>
      <c r="F207" s="551"/>
      <c r="G207" s="551"/>
      <c r="H207" s="553"/>
      <c r="I207" s="551"/>
      <c r="J207" s="551"/>
      <c r="K207" s="576">
        <f>SUM(H207)</f>
        <v>0</v>
      </c>
      <c r="L207" s="553"/>
    </row>
    <row r="208" spans="1:12" ht="13.5" thickBot="1">
      <c r="A208" s="957" t="s">
        <v>226</v>
      </c>
      <c r="B208" s="958" t="s">
        <v>633</v>
      </c>
      <c r="C208" s="551"/>
      <c r="D208" s="551"/>
      <c r="E208" s="551"/>
      <c r="F208" s="551"/>
      <c r="G208" s="551"/>
      <c r="H208" s="566">
        <f>SUM(H203:H207)</f>
        <v>0</v>
      </c>
      <c r="I208" s="551"/>
      <c r="J208" s="551"/>
      <c r="K208" s="566">
        <f>SUM(K203:K207)</f>
        <v>0</v>
      </c>
      <c r="L208" s="566">
        <f>SUM(L203:L207)</f>
        <v>0</v>
      </c>
    </row>
    <row r="209" spans="1:12" ht="15.75" customHeight="1" thickTop="1">
      <c r="A209" s="1039" t="s">
        <v>82</v>
      </c>
      <c r="B209" s="1040" t="s">
        <v>38</v>
      </c>
      <c r="C209" s="551"/>
      <c r="D209" s="551"/>
      <c r="E209" s="551"/>
      <c r="F209" s="551"/>
      <c r="G209" s="551"/>
      <c r="H209" s="599"/>
      <c r="I209" s="551"/>
      <c r="J209" s="551"/>
      <c r="K209" s="1000">
        <f>SUM(H209)</f>
        <v>0</v>
      </c>
      <c r="L209" s="599"/>
    </row>
    <row r="210" spans="1:12" ht="30" customHeight="1">
      <c r="A210" s="1041" t="s">
        <v>1284</v>
      </c>
      <c r="B210" s="1023" t="s">
        <v>31</v>
      </c>
      <c r="C210" s="551"/>
      <c r="D210" s="551"/>
      <c r="E210" s="551"/>
      <c r="F210" s="551"/>
      <c r="G210" s="551"/>
      <c r="H210" s="550"/>
      <c r="I210" s="551"/>
      <c r="J210" s="551"/>
      <c r="K210" s="576">
        <f>SUM(H210)</f>
        <v>0</v>
      </c>
      <c r="L210" s="550"/>
    </row>
    <row r="211" spans="1:12" ht="15.75" customHeight="1">
      <c r="A211" s="961" t="s">
        <v>678</v>
      </c>
      <c r="B211" s="1023" t="s">
        <v>83</v>
      </c>
      <c r="C211" s="551"/>
      <c r="D211" s="551"/>
      <c r="E211" s="551"/>
      <c r="F211" s="551"/>
      <c r="G211" s="551"/>
      <c r="H211" s="550"/>
      <c r="I211" s="551"/>
      <c r="J211" s="551"/>
      <c r="K211" s="576">
        <f>H211</f>
        <v>0</v>
      </c>
      <c r="L211" s="550"/>
    </row>
    <row r="212" spans="1:12" ht="12.75" customHeight="1" thickBot="1">
      <c r="A212" s="1001" t="s">
        <v>561</v>
      </c>
      <c r="B212" s="1002" t="s">
        <v>426</v>
      </c>
      <c r="C212" s="551"/>
      <c r="D212" s="551"/>
      <c r="E212" s="551"/>
      <c r="F212" s="551"/>
      <c r="G212" s="551"/>
      <c r="H212" s="593">
        <f>SUM(H208,H209,H210,H211)</f>
        <v>0</v>
      </c>
      <c r="I212" s="551"/>
      <c r="J212" s="551"/>
      <c r="K212" s="593">
        <f>SUM(K208,K209,K210,K211)</f>
        <v>0</v>
      </c>
      <c r="L212" s="593">
        <f>SUM(L208,L209,L210,L211)</f>
        <v>0</v>
      </c>
    </row>
    <row r="213" spans="1:12" ht="15.75" customHeight="1" thickTop="1" thickBot="1">
      <c r="A213" s="948" t="s">
        <v>770</v>
      </c>
      <c r="B213" s="988" t="s">
        <v>760</v>
      </c>
      <c r="C213" s="586"/>
      <c r="D213" s="586"/>
      <c r="E213" s="586"/>
      <c r="F213" s="586"/>
      <c r="G213" s="586"/>
      <c r="H213" s="586"/>
      <c r="I213" s="551"/>
      <c r="J213" s="551"/>
      <c r="K213" s="586"/>
      <c r="L213" s="596"/>
    </row>
    <row r="214" spans="1:12" ht="12.75" customHeight="1" thickTop="1" thickBot="1">
      <c r="A214" s="1042" t="s">
        <v>227</v>
      </c>
      <c r="B214" s="1043"/>
      <c r="C214" s="566">
        <f>SUM(C188,C189)</f>
        <v>15679361</v>
      </c>
      <c r="D214" s="566">
        <f>SUM(D188,D189)</f>
        <v>5146140</v>
      </c>
      <c r="E214" s="566">
        <f>SUM(E188,E189,E200)</f>
        <v>2384239</v>
      </c>
      <c r="F214" s="566">
        <f>SUM(F188,F189)</f>
        <v>3736120</v>
      </c>
      <c r="G214" s="566">
        <f>SUM(G188,G189)</f>
        <v>463988</v>
      </c>
      <c r="H214" s="566">
        <f>SUM(H188,H189,H200,H212,H213)</f>
        <v>685</v>
      </c>
      <c r="I214" s="566">
        <f>SUM(I188,I189)</f>
        <v>21685</v>
      </c>
      <c r="J214" s="566">
        <f>SUM(J188,J189)</f>
        <v>0</v>
      </c>
      <c r="K214" s="576">
        <f>SUM(K188,K189,K200,K212,K213)</f>
        <v>27432218</v>
      </c>
      <c r="L214" s="566">
        <f>SUM(L188,L189,L200,L212,L213)</f>
        <v>27642515</v>
      </c>
    </row>
    <row r="215" spans="1:12" ht="13.5" thickTop="1">
      <c r="A215" s="1941" t="s">
        <v>887</v>
      </c>
      <c r="B215" s="1942"/>
      <c r="C215" s="611"/>
      <c r="D215" s="611"/>
      <c r="E215" s="611"/>
      <c r="F215" s="611"/>
      <c r="G215" s="611"/>
      <c r="H215" s="611"/>
      <c r="I215" s="551"/>
      <c r="J215" s="551"/>
      <c r="K215" s="591">
        <f>'Revenues 10-15'!F272-'Expenditures 16-24'!K214</f>
        <v>-2819754</v>
      </c>
      <c r="L215" s="611"/>
    </row>
    <row r="216" spans="1:12" ht="9" customHeight="1">
      <c r="A216" s="990"/>
      <c r="B216" s="1027"/>
      <c r="C216" s="992"/>
      <c r="D216" s="992"/>
      <c r="E216" s="992"/>
      <c r="F216" s="992"/>
      <c r="G216" s="992"/>
      <c r="H216" s="992"/>
      <c r="I216" s="992"/>
      <c r="J216" s="992"/>
      <c r="K216" s="992"/>
      <c r="L216" s="992"/>
    </row>
    <row r="217" spans="1:12" s="36" customFormat="1" ht="16.7" customHeight="1">
      <c r="A217" s="1965" t="s">
        <v>857</v>
      </c>
      <c r="B217" s="1966"/>
      <c r="C217" s="560"/>
      <c r="D217" s="561"/>
      <c r="E217" s="561"/>
      <c r="F217" s="561"/>
      <c r="G217" s="561"/>
      <c r="H217" s="561"/>
      <c r="I217" s="561"/>
      <c r="J217" s="561"/>
      <c r="K217" s="561"/>
      <c r="L217" s="568"/>
    </row>
    <row r="218" spans="1:12" ht="15.75" customHeight="1">
      <c r="A218" s="776" t="s">
        <v>771</v>
      </c>
      <c r="B218" s="997" t="s">
        <v>501</v>
      </c>
      <c r="C218" s="551"/>
      <c r="D218" s="586"/>
      <c r="E218" s="551"/>
      <c r="F218" s="551"/>
      <c r="G218" s="551"/>
      <c r="H218" s="551"/>
      <c r="I218" s="551"/>
      <c r="J218" s="551"/>
      <c r="K218" s="586"/>
      <c r="L218" s="586"/>
    </row>
    <row r="219" spans="1:12">
      <c r="A219" s="953" t="s">
        <v>853</v>
      </c>
      <c r="B219" s="954">
        <v>1100</v>
      </c>
      <c r="C219" s="551"/>
      <c r="D219" s="550">
        <v>2142771</v>
      </c>
      <c r="E219" s="551"/>
      <c r="F219" s="551"/>
      <c r="G219" s="551"/>
      <c r="H219" s="551"/>
      <c r="I219" s="551"/>
      <c r="J219" s="551"/>
      <c r="K219" s="576">
        <f>D219</f>
        <v>2142771</v>
      </c>
      <c r="L219" s="550">
        <v>1990361</v>
      </c>
    </row>
    <row r="220" spans="1:12">
      <c r="A220" s="953" t="s">
        <v>142</v>
      </c>
      <c r="B220" s="954" t="s">
        <v>859</v>
      </c>
      <c r="C220" s="551"/>
      <c r="D220" s="550">
        <v>226964</v>
      </c>
      <c r="E220" s="551"/>
      <c r="F220" s="551"/>
      <c r="G220" s="551"/>
      <c r="H220" s="551"/>
      <c r="I220" s="551"/>
      <c r="J220" s="551"/>
      <c r="K220" s="576">
        <f t="shared" ref="K220:K232" si="21">D220</f>
        <v>226964</v>
      </c>
      <c r="L220" s="550">
        <v>262020</v>
      </c>
    </row>
    <row r="221" spans="1:12">
      <c r="A221" s="953" t="s">
        <v>143</v>
      </c>
      <c r="B221" s="954">
        <v>1200</v>
      </c>
      <c r="C221" s="551"/>
      <c r="D221" s="550">
        <v>1962009</v>
      </c>
      <c r="E221" s="551"/>
      <c r="F221" s="551"/>
      <c r="G221" s="551"/>
      <c r="H221" s="551"/>
      <c r="I221" s="551"/>
      <c r="J221" s="551"/>
      <c r="K221" s="576">
        <f t="shared" si="21"/>
        <v>1962009</v>
      </c>
      <c r="L221" s="550">
        <v>1965968</v>
      </c>
    </row>
    <row r="222" spans="1:12">
      <c r="A222" s="953" t="s">
        <v>228</v>
      </c>
      <c r="B222" s="954" t="s">
        <v>860</v>
      </c>
      <c r="C222" s="551"/>
      <c r="D222" s="550">
        <v>601182</v>
      </c>
      <c r="E222" s="551"/>
      <c r="F222" s="551"/>
      <c r="G222" s="551"/>
      <c r="H222" s="551"/>
      <c r="I222" s="551"/>
      <c r="J222" s="551"/>
      <c r="K222" s="576">
        <f t="shared" si="21"/>
        <v>601182</v>
      </c>
      <c r="L222" s="550">
        <v>663624</v>
      </c>
    </row>
    <row r="223" spans="1:12">
      <c r="A223" s="953" t="s">
        <v>229</v>
      </c>
      <c r="B223" s="954">
        <v>1250</v>
      </c>
      <c r="C223" s="551"/>
      <c r="D223" s="550">
        <v>160008</v>
      </c>
      <c r="E223" s="551"/>
      <c r="F223" s="551"/>
      <c r="G223" s="551"/>
      <c r="H223" s="551"/>
      <c r="I223" s="551"/>
      <c r="J223" s="551"/>
      <c r="K223" s="576">
        <f t="shared" si="21"/>
        <v>160008</v>
      </c>
      <c r="L223" s="550">
        <v>280022</v>
      </c>
    </row>
    <row r="224" spans="1:12">
      <c r="A224" s="953" t="s">
        <v>230</v>
      </c>
      <c r="B224" s="954" t="s">
        <v>140</v>
      </c>
      <c r="C224" s="551"/>
      <c r="D224" s="550"/>
      <c r="E224" s="551"/>
      <c r="F224" s="551"/>
      <c r="G224" s="551"/>
      <c r="H224" s="551"/>
      <c r="I224" s="551"/>
      <c r="J224" s="551"/>
      <c r="K224" s="576">
        <f t="shared" si="21"/>
        <v>0</v>
      </c>
      <c r="L224" s="550"/>
    </row>
    <row r="225" spans="1:12">
      <c r="A225" s="953" t="s">
        <v>854</v>
      </c>
      <c r="B225" s="954">
        <v>1300</v>
      </c>
      <c r="C225" s="551"/>
      <c r="D225" s="550"/>
      <c r="E225" s="551"/>
      <c r="F225" s="551"/>
      <c r="G225" s="551"/>
      <c r="H225" s="551"/>
      <c r="I225" s="551"/>
      <c r="J225" s="551"/>
      <c r="K225" s="576">
        <f t="shared" si="21"/>
        <v>0</v>
      </c>
      <c r="L225" s="550"/>
    </row>
    <row r="226" spans="1:12">
      <c r="A226" s="953" t="s">
        <v>638</v>
      </c>
      <c r="B226" s="954">
        <v>1400</v>
      </c>
      <c r="C226" s="551"/>
      <c r="D226" s="550">
        <v>69259</v>
      </c>
      <c r="E226" s="551"/>
      <c r="F226" s="551"/>
      <c r="G226" s="551"/>
      <c r="H226" s="551"/>
      <c r="I226" s="551"/>
      <c r="J226" s="551"/>
      <c r="K226" s="576">
        <f t="shared" si="21"/>
        <v>69259</v>
      </c>
      <c r="L226" s="550">
        <v>156584</v>
      </c>
    </row>
    <row r="227" spans="1:12">
      <c r="A227" s="953" t="s">
        <v>855</v>
      </c>
      <c r="B227" s="954">
        <v>1500</v>
      </c>
      <c r="C227" s="551"/>
      <c r="D227" s="550">
        <v>199131</v>
      </c>
      <c r="E227" s="551"/>
      <c r="F227" s="551"/>
      <c r="G227" s="551"/>
      <c r="H227" s="551"/>
      <c r="I227" s="551"/>
      <c r="J227" s="551"/>
      <c r="K227" s="576">
        <f t="shared" si="21"/>
        <v>199131</v>
      </c>
      <c r="L227" s="550">
        <v>176314</v>
      </c>
    </row>
    <row r="228" spans="1:12">
      <c r="A228" s="953" t="s">
        <v>856</v>
      </c>
      <c r="B228" s="954">
        <v>1600</v>
      </c>
      <c r="C228" s="551"/>
      <c r="D228" s="550">
        <v>41188</v>
      </c>
      <c r="E228" s="551"/>
      <c r="F228" s="551"/>
      <c r="G228" s="551"/>
      <c r="H228" s="551"/>
      <c r="I228" s="551"/>
      <c r="J228" s="551"/>
      <c r="K228" s="576">
        <f t="shared" si="21"/>
        <v>41188</v>
      </c>
      <c r="L228" s="550">
        <v>33498</v>
      </c>
    </row>
    <row r="229" spans="1:12">
      <c r="A229" s="953" t="s">
        <v>878</v>
      </c>
      <c r="B229" s="954">
        <v>1650</v>
      </c>
      <c r="C229" s="551"/>
      <c r="D229" s="550">
        <v>53751</v>
      </c>
      <c r="E229" s="551"/>
      <c r="F229" s="551"/>
      <c r="G229" s="551"/>
      <c r="H229" s="551"/>
      <c r="I229" s="551"/>
      <c r="J229" s="551"/>
      <c r="K229" s="576">
        <f t="shared" si="21"/>
        <v>53751</v>
      </c>
      <c r="L229" s="550">
        <v>65500</v>
      </c>
    </row>
    <row r="230" spans="1:12">
      <c r="A230" s="953" t="s">
        <v>639</v>
      </c>
      <c r="B230" s="954" t="s">
        <v>141</v>
      </c>
      <c r="C230" s="551"/>
      <c r="D230" s="550">
        <v>10776</v>
      </c>
      <c r="E230" s="551"/>
      <c r="F230" s="551"/>
      <c r="G230" s="551"/>
      <c r="H230" s="551"/>
      <c r="I230" s="551"/>
      <c r="J230" s="551"/>
      <c r="K230" s="576">
        <f t="shared" si="21"/>
        <v>10776</v>
      </c>
      <c r="L230" s="550">
        <v>10010</v>
      </c>
    </row>
    <row r="231" spans="1:12">
      <c r="A231" s="953" t="s">
        <v>958</v>
      </c>
      <c r="B231" s="954">
        <v>1800</v>
      </c>
      <c r="C231" s="551"/>
      <c r="D231" s="550">
        <v>530493</v>
      </c>
      <c r="E231" s="551"/>
      <c r="F231" s="551"/>
      <c r="G231" s="551"/>
      <c r="H231" s="551"/>
      <c r="I231" s="551"/>
      <c r="J231" s="551"/>
      <c r="K231" s="576">
        <f t="shared" si="21"/>
        <v>530493</v>
      </c>
      <c r="L231" s="550">
        <v>540879</v>
      </c>
    </row>
    <row r="232" spans="1:12">
      <c r="A232" s="953" t="s">
        <v>959</v>
      </c>
      <c r="B232" s="954">
        <v>1900</v>
      </c>
      <c r="C232" s="551"/>
      <c r="D232" s="550">
        <v>38234</v>
      </c>
      <c r="E232" s="551"/>
      <c r="F232" s="551"/>
      <c r="G232" s="551"/>
      <c r="H232" s="551"/>
      <c r="I232" s="551"/>
      <c r="J232" s="551"/>
      <c r="K232" s="576">
        <f t="shared" si="21"/>
        <v>38234</v>
      </c>
      <c r="L232" s="550">
        <v>1171</v>
      </c>
    </row>
    <row r="233" spans="1:12" ht="12.75" customHeight="1" thickBot="1">
      <c r="A233" s="957" t="s">
        <v>630</v>
      </c>
      <c r="B233" s="972" t="s">
        <v>501</v>
      </c>
      <c r="C233" s="551"/>
      <c r="D233" s="566">
        <f>SUM(D219:D232)</f>
        <v>6035766</v>
      </c>
      <c r="E233" s="551"/>
      <c r="F233" s="551"/>
      <c r="G233" s="551"/>
      <c r="H233" s="551"/>
      <c r="I233" s="551"/>
      <c r="J233" s="551"/>
      <c r="K233" s="566">
        <f>SUM(K219:K232)</f>
        <v>6035766</v>
      </c>
      <c r="L233" s="566">
        <f>SUM(L219:L232)</f>
        <v>6145951</v>
      </c>
    </row>
    <row r="234" spans="1:12" ht="15.75" customHeight="1" thickTop="1">
      <c r="A234" s="978" t="s">
        <v>772</v>
      </c>
      <c r="B234" s="988" t="s">
        <v>500</v>
      </c>
      <c r="C234" s="551"/>
      <c r="D234" s="551"/>
      <c r="E234" s="551"/>
      <c r="F234" s="551"/>
      <c r="G234" s="551"/>
      <c r="H234" s="551"/>
      <c r="I234" s="551"/>
      <c r="J234" s="551"/>
      <c r="K234" s="551"/>
      <c r="L234" s="551"/>
    </row>
    <row r="235" spans="1:12" ht="15.75" customHeight="1">
      <c r="A235" s="177" t="s">
        <v>517</v>
      </c>
      <c r="B235" s="178"/>
      <c r="C235" s="551"/>
      <c r="D235" s="551"/>
      <c r="E235" s="551"/>
      <c r="F235" s="551"/>
      <c r="G235" s="551"/>
      <c r="H235" s="551"/>
      <c r="I235" s="551"/>
      <c r="J235" s="551"/>
      <c r="K235" s="551"/>
      <c r="L235" s="551"/>
    </row>
    <row r="236" spans="1:12">
      <c r="A236" s="953" t="s">
        <v>960</v>
      </c>
      <c r="B236" s="954">
        <v>2110</v>
      </c>
      <c r="C236" s="551"/>
      <c r="D236" s="550">
        <v>475385</v>
      </c>
      <c r="E236" s="551"/>
      <c r="F236" s="551"/>
      <c r="G236" s="551"/>
      <c r="H236" s="551"/>
      <c r="I236" s="551"/>
      <c r="J236" s="551"/>
      <c r="K236" s="576">
        <f t="shared" ref="K236:K241" si="22">D236</f>
        <v>475385</v>
      </c>
      <c r="L236" s="550">
        <v>508494</v>
      </c>
    </row>
    <row r="237" spans="1:12">
      <c r="A237" s="953" t="s">
        <v>961</v>
      </c>
      <c r="B237" s="954">
        <v>2120</v>
      </c>
      <c r="C237" s="551"/>
      <c r="D237" s="550">
        <v>179399</v>
      </c>
      <c r="E237" s="551"/>
      <c r="F237" s="551"/>
      <c r="G237" s="551"/>
      <c r="H237" s="551"/>
      <c r="I237" s="551"/>
      <c r="J237" s="551"/>
      <c r="K237" s="576">
        <f t="shared" si="22"/>
        <v>179399</v>
      </c>
      <c r="L237" s="550">
        <v>227830</v>
      </c>
    </row>
    <row r="238" spans="1:12">
      <c r="A238" s="953" t="s">
        <v>158</v>
      </c>
      <c r="B238" s="954">
        <v>2130</v>
      </c>
      <c r="C238" s="551"/>
      <c r="D238" s="550">
        <v>684181</v>
      </c>
      <c r="E238" s="551"/>
      <c r="F238" s="551"/>
      <c r="G238" s="551"/>
      <c r="H238" s="551"/>
      <c r="I238" s="551"/>
      <c r="J238" s="551"/>
      <c r="K238" s="576">
        <f t="shared" si="22"/>
        <v>684181</v>
      </c>
      <c r="L238" s="550">
        <v>605772</v>
      </c>
    </row>
    <row r="239" spans="1:12">
      <c r="A239" s="953" t="s">
        <v>159</v>
      </c>
      <c r="B239" s="954">
        <v>2140</v>
      </c>
      <c r="C239" s="551"/>
      <c r="D239" s="550">
        <v>21168</v>
      </c>
      <c r="E239" s="551"/>
      <c r="F239" s="551"/>
      <c r="G239" s="551"/>
      <c r="H239" s="551"/>
      <c r="I239" s="551"/>
      <c r="J239" s="551"/>
      <c r="K239" s="576">
        <f t="shared" si="22"/>
        <v>21168</v>
      </c>
      <c r="L239" s="550">
        <v>25985</v>
      </c>
    </row>
    <row r="240" spans="1:12">
      <c r="A240" s="953" t="s">
        <v>160</v>
      </c>
      <c r="B240" s="954">
        <v>2150</v>
      </c>
      <c r="C240" s="551"/>
      <c r="D240" s="550">
        <v>76378</v>
      </c>
      <c r="E240" s="551"/>
      <c r="F240" s="551"/>
      <c r="G240" s="551"/>
      <c r="H240" s="551"/>
      <c r="I240" s="551"/>
      <c r="J240" s="551"/>
      <c r="K240" s="576">
        <f t="shared" si="22"/>
        <v>76378</v>
      </c>
      <c r="L240" s="550">
        <v>66300</v>
      </c>
    </row>
    <row r="241" spans="1:12">
      <c r="A241" s="953" t="s">
        <v>144</v>
      </c>
      <c r="B241" s="954">
        <v>2190</v>
      </c>
      <c r="C241" s="551"/>
      <c r="D241" s="550">
        <v>191663</v>
      </c>
      <c r="E241" s="551"/>
      <c r="F241" s="551"/>
      <c r="G241" s="551"/>
      <c r="H241" s="551"/>
      <c r="I241" s="551"/>
      <c r="J241" s="551"/>
      <c r="K241" s="576">
        <f t="shared" si="22"/>
        <v>191663</v>
      </c>
      <c r="L241" s="550">
        <v>229944</v>
      </c>
    </row>
    <row r="242" spans="1:12" ht="12.75" customHeight="1" thickBot="1">
      <c r="A242" s="957" t="s">
        <v>491</v>
      </c>
      <c r="B242" s="972" t="s">
        <v>631</v>
      </c>
      <c r="C242" s="551"/>
      <c r="D242" s="566">
        <f>SUM(D236:D241)</f>
        <v>1628174</v>
      </c>
      <c r="E242" s="551"/>
      <c r="F242" s="551"/>
      <c r="G242" s="551"/>
      <c r="H242" s="551"/>
      <c r="I242" s="551"/>
      <c r="J242" s="551"/>
      <c r="K242" s="566">
        <f>SUM(K236:K241)</f>
        <v>1628174</v>
      </c>
      <c r="L242" s="566">
        <f>SUM(L236:L241)</f>
        <v>1664325</v>
      </c>
    </row>
    <row r="243" spans="1:12" ht="15.75" customHeight="1" thickTop="1">
      <c r="A243" s="962" t="s">
        <v>518</v>
      </c>
      <c r="B243" s="971"/>
      <c r="C243" s="551"/>
      <c r="D243" s="614"/>
      <c r="E243" s="551"/>
      <c r="F243" s="551"/>
      <c r="G243" s="551"/>
      <c r="H243" s="551"/>
      <c r="I243" s="551"/>
      <c r="J243" s="551"/>
      <c r="K243" s="614"/>
      <c r="L243" s="614"/>
    </row>
    <row r="244" spans="1:12">
      <c r="A244" s="953" t="s">
        <v>720</v>
      </c>
      <c r="B244" s="954">
        <v>2210</v>
      </c>
      <c r="C244" s="551"/>
      <c r="D244" s="556">
        <v>139697</v>
      </c>
      <c r="E244" s="551"/>
      <c r="F244" s="551"/>
      <c r="G244" s="551"/>
      <c r="H244" s="551"/>
      <c r="I244" s="551"/>
      <c r="J244" s="551"/>
      <c r="K244" s="575">
        <f>D244</f>
        <v>139697</v>
      </c>
      <c r="L244" s="556">
        <v>169471</v>
      </c>
    </row>
    <row r="245" spans="1:12">
      <c r="A245" s="953" t="s">
        <v>721</v>
      </c>
      <c r="B245" s="954">
        <v>2220</v>
      </c>
      <c r="C245" s="551"/>
      <c r="D245" s="550">
        <v>231558</v>
      </c>
      <c r="E245" s="551"/>
      <c r="F245" s="551"/>
      <c r="G245" s="551"/>
      <c r="H245" s="551"/>
      <c r="I245" s="551"/>
      <c r="J245" s="551"/>
      <c r="K245" s="575">
        <f>D245</f>
        <v>231558</v>
      </c>
      <c r="L245" s="550">
        <v>278967</v>
      </c>
    </row>
    <row r="246" spans="1:12">
      <c r="A246" s="953" t="s">
        <v>722</v>
      </c>
      <c r="B246" s="954">
        <v>2230</v>
      </c>
      <c r="C246" s="551"/>
      <c r="D246" s="550">
        <v>43000</v>
      </c>
      <c r="E246" s="551"/>
      <c r="F246" s="551"/>
      <c r="G246" s="551"/>
      <c r="H246" s="551"/>
      <c r="I246" s="551"/>
      <c r="J246" s="551"/>
      <c r="K246" s="575">
        <f>D246</f>
        <v>43000</v>
      </c>
      <c r="L246" s="550">
        <v>106772</v>
      </c>
    </row>
    <row r="247" spans="1:12" ht="12.75" customHeight="1" thickBot="1">
      <c r="A247" s="1044" t="s">
        <v>492</v>
      </c>
      <c r="B247" s="446">
        <v>2200</v>
      </c>
      <c r="C247" s="551"/>
      <c r="D247" s="566">
        <f>SUM(D244:D246)</f>
        <v>414255</v>
      </c>
      <c r="E247" s="551"/>
      <c r="F247" s="551"/>
      <c r="G247" s="551"/>
      <c r="H247" s="551"/>
      <c r="I247" s="551"/>
      <c r="J247" s="551"/>
      <c r="K247" s="566">
        <f>SUM(K244:K246)</f>
        <v>414255</v>
      </c>
      <c r="L247" s="566">
        <f>SUM(L244:L246)</f>
        <v>555210</v>
      </c>
    </row>
    <row r="248" spans="1:12" ht="15.75" customHeight="1" thickTop="1">
      <c r="A248" s="962" t="s">
        <v>536</v>
      </c>
      <c r="B248" s="1045"/>
      <c r="C248" s="551"/>
      <c r="D248" s="614"/>
      <c r="E248" s="551"/>
      <c r="F248" s="551"/>
      <c r="G248" s="551"/>
      <c r="H248" s="551"/>
      <c r="I248" s="551"/>
      <c r="J248" s="551"/>
      <c r="K248" s="614"/>
      <c r="L248" s="614"/>
    </row>
    <row r="249" spans="1:12" ht="15.75" customHeight="1">
      <c r="A249" s="1089" t="s">
        <v>723</v>
      </c>
      <c r="B249" s="1090">
        <v>2310</v>
      </c>
      <c r="C249" s="551"/>
      <c r="D249" s="556">
        <v>17</v>
      </c>
      <c r="E249" s="551"/>
      <c r="F249" s="551"/>
      <c r="G249" s="551"/>
      <c r="H249" s="551"/>
      <c r="I249" s="551"/>
      <c r="J249" s="551"/>
      <c r="K249" s="575">
        <f>D249</f>
        <v>17</v>
      </c>
      <c r="L249" s="550">
        <v>2195</v>
      </c>
    </row>
    <row r="250" spans="1:12" ht="15.75" customHeight="1">
      <c r="A250" s="1089" t="s">
        <v>724</v>
      </c>
      <c r="B250" s="1090">
        <v>2320</v>
      </c>
      <c r="C250" s="551"/>
      <c r="D250" s="550">
        <v>262164</v>
      </c>
      <c r="E250" s="551"/>
      <c r="F250" s="551"/>
      <c r="G250" s="551"/>
      <c r="H250" s="551"/>
      <c r="I250" s="551"/>
      <c r="J250" s="551"/>
      <c r="K250" s="575">
        <f>D250</f>
        <v>262164</v>
      </c>
      <c r="L250" s="550">
        <v>196149</v>
      </c>
    </row>
    <row r="251" spans="1:12" ht="15.75" customHeight="1">
      <c r="A251" s="1089" t="s">
        <v>42</v>
      </c>
      <c r="B251" s="1090">
        <v>2330</v>
      </c>
      <c r="C251" s="551"/>
      <c r="D251" s="550">
        <v>223213</v>
      </c>
      <c r="E251" s="551"/>
      <c r="F251" s="551"/>
      <c r="G251" s="551"/>
      <c r="H251" s="551"/>
      <c r="I251" s="551"/>
      <c r="J251" s="551"/>
      <c r="K251" s="575">
        <f>D251</f>
        <v>223213</v>
      </c>
      <c r="L251" s="550">
        <v>286575</v>
      </c>
    </row>
    <row r="252" spans="1:12">
      <c r="A252" s="955" t="s">
        <v>241</v>
      </c>
      <c r="B252" s="939" t="s">
        <v>231</v>
      </c>
      <c r="C252" s="551"/>
      <c r="D252" s="553"/>
      <c r="E252" s="551"/>
      <c r="F252" s="551"/>
      <c r="G252" s="551"/>
      <c r="H252" s="551"/>
      <c r="I252" s="551"/>
      <c r="J252" s="551"/>
      <c r="K252" s="575">
        <f t="shared" ref="K252" si="23">D252</f>
        <v>0</v>
      </c>
      <c r="L252" s="550"/>
    </row>
    <row r="253" spans="1:12">
      <c r="A253" s="955" t="s">
        <v>618</v>
      </c>
      <c r="B253" s="939" t="s">
        <v>232</v>
      </c>
      <c r="C253" s="551"/>
      <c r="D253" s="553"/>
      <c r="E253" s="551"/>
      <c r="F253" s="551"/>
      <c r="G253" s="551"/>
      <c r="H253" s="551"/>
      <c r="I253" s="551"/>
      <c r="J253" s="551"/>
      <c r="K253" s="575">
        <f>D253</f>
        <v>0</v>
      </c>
      <c r="L253" s="550">
        <v>101394</v>
      </c>
    </row>
    <row r="254" spans="1:12" ht="12.75" customHeight="1" thickBot="1">
      <c r="A254" s="957" t="s">
        <v>632</v>
      </c>
      <c r="B254" s="1047">
        <v>2300</v>
      </c>
      <c r="C254" s="551"/>
      <c r="D254" s="566">
        <f>SUM(D249:D253)</f>
        <v>485394</v>
      </c>
      <c r="E254" s="551"/>
      <c r="F254" s="551"/>
      <c r="G254" s="551"/>
      <c r="H254" s="551"/>
      <c r="I254" s="551"/>
      <c r="J254" s="551"/>
      <c r="K254" s="566">
        <f>SUM(K249:K253)</f>
        <v>485394</v>
      </c>
      <c r="L254" s="566">
        <f>SUM(L249:L253)</f>
        <v>586313</v>
      </c>
    </row>
    <row r="255" spans="1:12" ht="15.75" customHeight="1" thickTop="1">
      <c r="A255" s="962" t="s">
        <v>537</v>
      </c>
      <c r="B255" s="1048"/>
      <c r="C255" s="551"/>
      <c r="D255" s="614"/>
      <c r="E255" s="551"/>
      <c r="F255" s="551"/>
      <c r="G255" s="551"/>
      <c r="H255" s="551"/>
      <c r="I255" s="551"/>
      <c r="J255" s="551"/>
      <c r="K255" s="614"/>
      <c r="L255" s="614"/>
    </row>
    <row r="256" spans="1:12">
      <c r="A256" s="953" t="s">
        <v>939</v>
      </c>
      <c r="B256" s="1049">
        <v>2410</v>
      </c>
      <c r="C256" s="551"/>
      <c r="D256" s="556">
        <v>1011032</v>
      </c>
      <c r="E256" s="551"/>
      <c r="F256" s="551"/>
      <c r="G256" s="551"/>
      <c r="H256" s="551"/>
      <c r="I256" s="551"/>
      <c r="J256" s="551"/>
      <c r="K256" s="575">
        <f>D256</f>
        <v>1011032</v>
      </c>
      <c r="L256" s="556">
        <v>1045649</v>
      </c>
    </row>
    <row r="257" spans="1:12">
      <c r="A257" s="1050" t="s">
        <v>1328</v>
      </c>
      <c r="B257" s="966">
        <v>2490</v>
      </c>
      <c r="C257" s="551"/>
      <c r="D257" s="550">
        <v>360367</v>
      </c>
      <c r="E257" s="551"/>
      <c r="F257" s="551"/>
      <c r="G257" s="551"/>
      <c r="H257" s="551"/>
      <c r="I257" s="551"/>
      <c r="J257" s="551"/>
      <c r="K257" s="575">
        <f>D257</f>
        <v>360367</v>
      </c>
      <c r="L257" s="550">
        <v>479992</v>
      </c>
    </row>
    <row r="258" spans="1:12" ht="12.75" customHeight="1" thickBot="1">
      <c r="A258" s="1042" t="s">
        <v>214</v>
      </c>
      <c r="B258" s="1051" t="s">
        <v>34</v>
      </c>
      <c r="C258" s="551"/>
      <c r="D258" s="566">
        <f>SUM(D256:D257)</f>
        <v>1371399</v>
      </c>
      <c r="E258" s="551"/>
      <c r="F258" s="551"/>
      <c r="G258" s="551"/>
      <c r="H258" s="551"/>
      <c r="I258" s="551"/>
      <c r="J258" s="551"/>
      <c r="K258" s="566">
        <f>SUM(K256:K257)</f>
        <v>1371399</v>
      </c>
      <c r="L258" s="566">
        <f>SUM(L256:L257)</f>
        <v>1525641</v>
      </c>
    </row>
    <row r="259" spans="1:12" ht="15.75" customHeight="1" thickTop="1">
      <c r="A259" s="962" t="s">
        <v>538</v>
      </c>
      <c r="B259" s="1048"/>
      <c r="C259" s="551"/>
      <c r="D259" s="551"/>
      <c r="E259" s="551"/>
      <c r="F259" s="551"/>
      <c r="G259" s="551"/>
      <c r="H259" s="551"/>
      <c r="I259" s="551"/>
      <c r="J259" s="551"/>
      <c r="K259" s="614"/>
      <c r="L259" s="614"/>
    </row>
    <row r="260" spans="1:12">
      <c r="A260" s="953" t="s">
        <v>940</v>
      </c>
      <c r="B260" s="1049">
        <v>2510</v>
      </c>
      <c r="C260" s="551"/>
      <c r="D260" s="550">
        <v>3581</v>
      </c>
      <c r="E260" s="551"/>
      <c r="F260" s="551"/>
      <c r="G260" s="551"/>
      <c r="H260" s="551"/>
      <c r="I260" s="551"/>
      <c r="J260" s="551"/>
      <c r="K260" s="575">
        <f>D260</f>
        <v>3581</v>
      </c>
      <c r="L260" s="556">
        <v>9549</v>
      </c>
    </row>
    <row r="261" spans="1:12">
      <c r="A261" s="953" t="s">
        <v>399</v>
      </c>
      <c r="B261" s="1049">
        <v>2520</v>
      </c>
      <c r="C261" s="551"/>
      <c r="D261" s="550">
        <v>251852</v>
      </c>
      <c r="E261" s="551"/>
      <c r="F261" s="551"/>
      <c r="G261" s="551"/>
      <c r="H261" s="551"/>
      <c r="I261" s="551"/>
      <c r="J261" s="551"/>
      <c r="K261" s="575">
        <f t="shared" ref="K261:K266" si="24">D261</f>
        <v>251852</v>
      </c>
      <c r="L261" s="550">
        <v>321117</v>
      </c>
    </row>
    <row r="262" spans="1:12">
      <c r="A262" s="953" t="s">
        <v>4</v>
      </c>
      <c r="B262" s="954">
        <v>2530</v>
      </c>
      <c r="C262" s="551"/>
      <c r="D262" s="550"/>
      <c r="E262" s="551"/>
      <c r="F262" s="551"/>
      <c r="G262" s="551"/>
      <c r="H262" s="551"/>
      <c r="I262" s="551"/>
      <c r="J262" s="551"/>
      <c r="K262" s="575">
        <f t="shared" si="24"/>
        <v>0</v>
      </c>
      <c r="L262" s="550"/>
    </row>
    <row r="263" spans="1:12">
      <c r="A263" s="953" t="s">
        <v>157</v>
      </c>
      <c r="B263" s="954">
        <v>2540</v>
      </c>
      <c r="C263" s="551"/>
      <c r="D263" s="550">
        <v>1928310</v>
      </c>
      <c r="E263" s="551"/>
      <c r="F263" s="551"/>
      <c r="G263" s="551"/>
      <c r="H263" s="551"/>
      <c r="I263" s="551"/>
      <c r="J263" s="551"/>
      <c r="K263" s="575">
        <f t="shared" si="24"/>
        <v>1928310</v>
      </c>
      <c r="L263" s="550">
        <v>2289180</v>
      </c>
    </row>
    <row r="264" spans="1:12">
      <c r="A264" s="953" t="s">
        <v>847</v>
      </c>
      <c r="B264" s="954">
        <v>2550</v>
      </c>
      <c r="C264" s="551"/>
      <c r="D264" s="550">
        <v>2882189</v>
      </c>
      <c r="E264" s="551"/>
      <c r="F264" s="551"/>
      <c r="G264" s="551"/>
      <c r="H264" s="551"/>
      <c r="I264" s="551"/>
      <c r="J264" s="551"/>
      <c r="K264" s="575">
        <f t="shared" si="24"/>
        <v>2882189</v>
      </c>
      <c r="L264" s="550">
        <v>3273541</v>
      </c>
    </row>
    <row r="265" spans="1:12">
      <c r="A265" s="953" t="s">
        <v>98</v>
      </c>
      <c r="B265" s="954">
        <v>2560</v>
      </c>
      <c r="C265" s="551"/>
      <c r="D265" s="550">
        <v>15654</v>
      </c>
      <c r="E265" s="551"/>
      <c r="F265" s="551"/>
      <c r="G265" s="551"/>
      <c r="H265" s="551"/>
      <c r="I265" s="551"/>
      <c r="J265" s="551"/>
      <c r="K265" s="575">
        <f t="shared" si="24"/>
        <v>15654</v>
      </c>
      <c r="L265" s="550">
        <v>191723</v>
      </c>
    </row>
    <row r="266" spans="1:12">
      <c r="A266" s="953" t="s">
        <v>99</v>
      </c>
      <c r="B266" s="954">
        <v>2570</v>
      </c>
      <c r="C266" s="551"/>
      <c r="D266" s="550">
        <v>216734</v>
      </c>
      <c r="E266" s="551"/>
      <c r="F266" s="551"/>
      <c r="G266" s="551"/>
      <c r="H266" s="551"/>
      <c r="I266" s="551"/>
      <c r="J266" s="551"/>
      <c r="K266" s="575">
        <f t="shared" si="24"/>
        <v>216734</v>
      </c>
      <c r="L266" s="550">
        <v>251163</v>
      </c>
    </row>
    <row r="267" spans="1:12" ht="12.75" customHeight="1" thickBot="1">
      <c r="A267" s="957" t="s">
        <v>634</v>
      </c>
      <c r="B267" s="972" t="s">
        <v>35</v>
      </c>
      <c r="C267" s="551"/>
      <c r="D267" s="566">
        <f>SUM(D260:D266)</f>
        <v>5298320</v>
      </c>
      <c r="E267" s="551"/>
      <c r="F267" s="551"/>
      <c r="G267" s="551"/>
      <c r="H267" s="551"/>
      <c r="I267" s="551"/>
      <c r="J267" s="551"/>
      <c r="K267" s="566">
        <f>SUM(K260:K266)</f>
        <v>5298320</v>
      </c>
      <c r="L267" s="566">
        <f>SUM(L260:L266)</f>
        <v>6336273</v>
      </c>
    </row>
    <row r="268" spans="1:12" ht="15.75" customHeight="1" thickTop="1">
      <c r="A268" s="1020" t="s">
        <v>539</v>
      </c>
      <c r="B268" s="963"/>
      <c r="C268" s="551"/>
      <c r="D268" s="614"/>
      <c r="E268" s="551"/>
      <c r="F268" s="551"/>
      <c r="G268" s="551"/>
      <c r="H268" s="551"/>
      <c r="I268" s="551"/>
      <c r="J268" s="551"/>
      <c r="K268" s="614"/>
      <c r="L268" s="614"/>
    </row>
    <row r="269" spans="1:12">
      <c r="A269" s="953" t="s">
        <v>932</v>
      </c>
      <c r="B269" s="954">
        <v>2610</v>
      </c>
      <c r="C269" s="551"/>
      <c r="D269" s="556"/>
      <c r="E269" s="551"/>
      <c r="F269" s="551"/>
      <c r="G269" s="551"/>
      <c r="H269" s="551"/>
      <c r="I269" s="551"/>
      <c r="J269" s="551"/>
      <c r="K269" s="575">
        <f>D269</f>
        <v>0</v>
      </c>
      <c r="L269" s="556"/>
    </row>
    <row r="270" spans="1:12">
      <c r="A270" s="953" t="s">
        <v>533</v>
      </c>
      <c r="B270" s="966">
        <v>2620</v>
      </c>
      <c r="C270" s="551"/>
      <c r="D270" s="550"/>
      <c r="E270" s="551"/>
      <c r="F270" s="551"/>
      <c r="G270" s="551"/>
      <c r="H270" s="551"/>
      <c r="I270" s="551"/>
      <c r="J270" s="551"/>
      <c r="K270" s="575">
        <f>D270</f>
        <v>0</v>
      </c>
      <c r="L270" s="550"/>
    </row>
    <row r="271" spans="1:12" ht="12" customHeight="1">
      <c r="A271" s="953" t="s">
        <v>933</v>
      </c>
      <c r="B271" s="954">
        <v>2630</v>
      </c>
      <c r="C271" s="551"/>
      <c r="D271" s="550">
        <v>71340</v>
      </c>
      <c r="E271" s="551"/>
      <c r="F271" s="551"/>
      <c r="G271" s="551"/>
      <c r="H271" s="551"/>
      <c r="I271" s="551"/>
      <c r="J271" s="551"/>
      <c r="K271" s="575">
        <f>D271</f>
        <v>71340</v>
      </c>
      <c r="L271" s="550">
        <v>108234</v>
      </c>
    </row>
    <row r="272" spans="1:12">
      <c r="A272" s="953" t="s">
        <v>341</v>
      </c>
      <c r="B272" s="954">
        <v>2640</v>
      </c>
      <c r="C272" s="551"/>
      <c r="D272" s="550">
        <v>287240</v>
      </c>
      <c r="E272" s="551"/>
      <c r="F272" s="551"/>
      <c r="G272" s="551"/>
      <c r="H272" s="551"/>
      <c r="I272" s="551"/>
      <c r="J272" s="551"/>
      <c r="K272" s="575">
        <f>D272</f>
        <v>287240</v>
      </c>
      <c r="L272" s="550">
        <v>334517</v>
      </c>
    </row>
    <row r="273" spans="1:12">
      <c r="A273" s="953" t="s">
        <v>342</v>
      </c>
      <c r="B273" s="954">
        <v>2660</v>
      </c>
      <c r="C273" s="551"/>
      <c r="D273" s="550">
        <v>503610</v>
      </c>
      <c r="E273" s="551"/>
      <c r="F273" s="551"/>
      <c r="G273" s="551"/>
      <c r="H273" s="551"/>
      <c r="I273" s="551"/>
      <c r="J273" s="551"/>
      <c r="K273" s="575">
        <f>D273</f>
        <v>503610</v>
      </c>
      <c r="L273" s="550">
        <v>653012</v>
      </c>
    </row>
    <row r="274" spans="1:12" ht="12.75" customHeight="1" thickBot="1">
      <c r="A274" s="1035" t="s">
        <v>37</v>
      </c>
      <c r="B274" s="958" t="s">
        <v>36</v>
      </c>
      <c r="C274" s="551"/>
      <c r="D274" s="566">
        <f>SUM(D269:D273)</f>
        <v>862190</v>
      </c>
      <c r="E274" s="551"/>
      <c r="F274" s="551"/>
      <c r="G274" s="551"/>
      <c r="H274" s="551"/>
      <c r="I274" s="551"/>
      <c r="J274" s="551"/>
      <c r="K274" s="566">
        <f>SUM(K269:K273)</f>
        <v>862190</v>
      </c>
      <c r="L274" s="566">
        <f>SUM(L269:L273)</f>
        <v>1095763</v>
      </c>
    </row>
    <row r="275" spans="1:12" ht="13.5" customHeight="1" thickTop="1">
      <c r="A275" s="973" t="s">
        <v>871</v>
      </c>
      <c r="B275" s="999" t="s">
        <v>505</v>
      </c>
      <c r="C275" s="551"/>
      <c r="D275" s="599">
        <v>50552</v>
      </c>
      <c r="E275" s="551"/>
      <c r="F275" s="551"/>
      <c r="G275" s="551"/>
      <c r="H275" s="551"/>
      <c r="I275" s="551"/>
      <c r="J275" s="551"/>
      <c r="K275" s="1000">
        <f>D275</f>
        <v>50552</v>
      </c>
      <c r="L275" s="599">
        <v>177330</v>
      </c>
    </row>
    <row r="276" spans="1:12" ht="12.75" customHeight="1" thickBot="1">
      <c r="A276" s="1052" t="s">
        <v>717</v>
      </c>
      <c r="B276" s="984">
        <v>2000</v>
      </c>
      <c r="C276" s="551"/>
      <c r="D276" s="593">
        <f>SUM(D242,D247,D254,D258,D267,D274,D275)</f>
        <v>10110284</v>
      </c>
      <c r="E276" s="551"/>
      <c r="F276" s="551"/>
      <c r="G276" s="551"/>
      <c r="H276" s="551"/>
      <c r="I276" s="551"/>
      <c r="J276" s="551"/>
      <c r="K276" s="593">
        <f>SUM(K242,K247,K254,K258,K267,K274,K275)</f>
        <v>10110284</v>
      </c>
      <c r="L276" s="593">
        <f>SUM(L242,L247,L254,L258,L267,L274,L275)</f>
        <v>11940855</v>
      </c>
    </row>
    <row r="277" spans="1:12" ht="15.75" customHeight="1" thickTop="1" thickBot="1">
      <c r="A277" s="1053" t="s">
        <v>773</v>
      </c>
      <c r="B277" s="988">
        <v>3000</v>
      </c>
      <c r="C277" s="551"/>
      <c r="D277" s="596">
        <v>135891</v>
      </c>
      <c r="E277" s="551"/>
      <c r="F277" s="551"/>
      <c r="G277" s="551"/>
      <c r="H277" s="551"/>
      <c r="I277" s="551"/>
      <c r="J277" s="551"/>
      <c r="K277" s="598">
        <f>D277</f>
        <v>135891</v>
      </c>
      <c r="L277" s="596">
        <v>262683</v>
      </c>
    </row>
    <row r="278" spans="1:12" ht="15.75" customHeight="1" thickTop="1">
      <c r="A278" s="996" t="s">
        <v>122</v>
      </c>
      <c r="B278" s="997" t="s">
        <v>759</v>
      </c>
      <c r="C278" s="551"/>
      <c r="D278" s="611"/>
      <c r="E278" s="551"/>
      <c r="F278" s="551"/>
      <c r="G278" s="551"/>
      <c r="H278" s="551"/>
      <c r="I278" s="551"/>
      <c r="J278" s="551"/>
      <c r="K278" s="551"/>
      <c r="L278" s="551"/>
    </row>
    <row r="279" spans="1:12" ht="15.75" customHeight="1">
      <c r="A279" s="1054" t="s">
        <v>430</v>
      </c>
      <c r="B279" s="954" t="s">
        <v>1342</v>
      </c>
      <c r="C279" s="551"/>
      <c r="D279" s="550"/>
      <c r="E279" s="551"/>
      <c r="F279" s="551"/>
      <c r="G279" s="551"/>
      <c r="H279" s="551"/>
      <c r="I279" s="551"/>
      <c r="J279" s="551"/>
      <c r="K279" s="576">
        <f>D279</f>
        <v>0</v>
      </c>
      <c r="L279" s="550"/>
    </row>
    <row r="280" spans="1:12">
      <c r="A280" s="953" t="s">
        <v>245</v>
      </c>
      <c r="B280" s="954">
        <v>4120</v>
      </c>
      <c r="C280" s="551"/>
      <c r="D280" s="550"/>
      <c r="E280" s="551"/>
      <c r="F280" s="551"/>
      <c r="G280" s="551"/>
      <c r="H280" s="551"/>
      <c r="I280" s="551"/>
      <c r="J280" s="551"/>
      <c r="K280" s="576">
        <f>D280</f>
        <v>0</v>
      </c>
      <c r="L280" s="550"/>
    </row>
    <row r="281" spans="1:12">
      <c r="A281" s="953" t="s">
        <v>613</v>
      </c>
      <c r="B281" s="954">
        <v>4140</v>
      </c>
      <c r="C281" s="551"/>
      <c r="D281" s="550"/>
      <c r="E281" s="551"/>
      <c r="F281" s="551"/>
      <c r="G281" s="551"/>
      <c r="H281" s="551"/>
      <c r="I281" s="551"/>
      <c r="J281" s="551"/>
      <c r="K281" s="576">
        <f>D281</f>
        <v>0</v>
      </c>
      <c r="L281" s="550"/>
    </row>
    <row r="282" spans="1:12" ht="12.75" customHeight="1" thickBot="1">
      <c r="A282" s="957" t="s">
        <v>1178</v>
      </c>
      <c r="B282" s="958" t="s">
        <v>759</v>
      </c>
      <c r="C282" s="551"/>
      <c r="D282" s="566">
        <f>SUM(D279:D281)</f>
        <v>0</v>
      </c>
      <c r="E282" s="551"/>
      <c r="F282" s="551"/>
      <c r="G282" s="551"/>
      <c r="H282" s="551"/>
      <c r="I282" s="551"/>
      <c r="J282" s="551"/>
      <c r="K282" s="566">
        <f>SUM(K279:K281)</f>
        <v>0</v>
      </c>
      <c r="L282" s="566">
        <f>SUM(L279:L281)</f>
        <v>0</v>
      </c>
    </row>
    <row r="283" spans="1:12" ht="15.75" customHeight="1" thickTop="1">
      <c r="A283" s="978" t="s">
        <v>774</v>
      </c>
      <c r="B283" s="960" t="s">
        <v>426</v>
      </c>
      <c r="C283" s="551"/>
      <c r="D283" s="551"/>
      <c r="E283" s="551"/>
      <c r="F283" s="551"/>
      <c r="G283" s="551"/>
      <c r="H283" s="551"/>
      <c r="I283" s="551"/>
      <c r="J283" s="551"/>
      <c r="K283" s="551"/>
      <c r="L283" s="551"/>
    </row>
    <row r="284" spans="1:12" ht="15.75" customHeight="1">
      <c r="A284" s="177" t="s">
        <v>92</v>
      </c>
      <c r="B284" s="178"/>
      <c r="C284" s="551"/>
      <c r="D284" s="551"/>
      <c r="E284" s="551"/>
      <c r="F284" s="551"/>
      <c r="G284" s="551"/>
      <c r="H284" s="586"/>
      <c r="I284" s="551"/>
      <c r="J284" s="551"/>
      <c r="K284" s="551"/>
      <c r="L284" s="551"/>
    </row>
    <row r="285" spans="1:12">
      <c r="A285" s="953" t="s">
        <v>86</v>
      </c>
      <c r="B285" s="954">
        <v>5110</v>
      </c>
      <c r="C285" s="551"/>
      <c r="D285" s="551"/>
      <c r="E285" s="551"/>
      <c r="F285" s="551"/>
      <c r="G285" s="551"/>
      <c r="H285" s="550"/>
      <c r="I285" s="551"/>
      <c r="J285" s="551"/>
      <c r="K285" s="576">
        <f>H285</f>
        <v>0</v>
      </c>
      <c r="L285" s="550"/>
    </row>
    <row r="286" spans="1:12">
      <c r="A286" s="953" t="s">
        <v>87</v>
      </c>
      <c r="B286" s="954">
        <v>5120</v>
      </c>
      <c r="C286" s="551"/>
      <c r="D286" s="551"/>
      <c r="E286" s="551"/>
      <c r="F286" s="551"/>
      <c r="G286" s="551"/>
      <c r="H286" s="550"/>
      <c r="I286" s="551"/>
      <c r="J286" s="551"/>
      <c r="K286" s="576">
        <f>H286</f>
        <v>0</v>
      </c>
      <c r="L286" s="550"/>
    </row>
    <row r="287" spans="1:12" ht="12.75" customHeight="1">
      <c r="A287" s="953" t="s">
        <v>1035</v>
      </c>
      <c r="B287" s="966" t="s">
        <v>543</v>
      </c>
      <c r="C287" s="551"/>
      <c r="D287" s="551"/>
      <c r="E287" s="551"/>
      <c r="F287" s="551"/>
      <c r="G287" s="551"/>
      <c r="H287" s="550"/>
      <c r="I287" s="551"/>
      <c r="J287" s="551"/>
      <c r="K287" s="576">
        <f>H287</f>
        <v>0</v>
      </c>
      <c r="L287" s="550"/>
    </row>
    <row r="288" spans="1:12">
      <c r="A288" s="953" t="s">
        <v>88</v>
      </c>
      <c r="B288" s="954" t="s">
        <v>515</v>
      </c>
      <c r="C288" s="551"/>
      <c r="D288" s="551"/>
      <c r="E288" s="551"/>
      <c r="F288" s="551"/>
      <c r="G288" s="551"/>
      <c r="H288" s="550"/>
      <c r="I288" s="551"/>
      <c r="J288" s="551"/>
      <c r="K288" s="576">
        <f>H288</f>
        <v>0</v>
      </c>
      <c r="L288" s="550"/>
    </row>
    <row r="289" spans="1:12">
      <c r="A289" s="953" t="s">
        <v>674</v>
      </c>
      <c r="B289" s="954" t="s">
        <v>544</v>
      </c>
      <c r="C289" s="551"/>
      <c r="D289" s="551"/>
      <c r="E289" s="551"/>
      <c r="F289" s="551"/>
      <c r="G289" s="551"/>
      <c r="H289" s="550"/>
      <c r="I289" s="551"/>
      <c r="J289" s="551"/>
      <c r="K289" s="576">
        <f>H289</f>
        <v>0</v>
      </c>
      <c r="L289" s="550"/>
    </row>
    <row r="290" spans="1:12" ht="12.75" customHeight="1" thickBot="1">
      <c r="A290" s="957" t="s">
        <v>418</v>
      </c>
      <c r="B290" s="958" t="s">
        <v>426</v>
      </c>
      <c r="C290" s="551"/>
      <c r="D290" s="551"/>
      <c r="E290" s="551"/>
      <c r="F290" s="551"/>
      <c r="G290" s="551"/>
      <c r="H290" s="566">
        <f>SUM(H285:H289)</f>
        <v>0</v>
      </c>
      <c r="I290" s="551"/>
      <c r="J290" s="551"/>
      <c r="K290" s="566">
        <f>SUM(K285:K289)</f>
        <v>0</v>
      </c>
      <c r="L290" s="566">
        <f>SUM(L285:L289)</f>
        <v>0</v>
      </c>
    </row>
    <row r="291" spans="1:12" ht="15.75" customHeight="1" thickTop="1" thickBot="1">
      <c r="A291" s="1055" t="s">
        <v>775</v>
      </c>
      <c r="B291" s="988" t="s">
        <v>760</v>
      </c>
      <c r="C291" s="551"/>
      <c r="D291" s="586"/>
      <c r="E291" s="551"/>
      <c r="F291" s="551"/>
      <c r="G291" s="551"/>
      <c r="H291" s="613"/>
      <c r="I291" s="551"/>
      <c r="J291" s="551"/>
      <c r="K291" s="613"/>
      <c r="L291" s="595"/>
    </row>
    <row r="292" spans="1:12" ht="12.75" customHeight="1" thickTop="1" thickBot="1">
      <c r="A292" s="1961" t="s">
        <v>437</v>
      </c>
      <c r="B292" s="1962"/>
      <c r="C292" s="551"/>
      <c r="D292" s="566">
        <f>SUM(D233,D276,D277,D282)</f>
        <v>16281941</v>
      </c>
      <c r="E292" s="551"/>
      <c r="F292" s="551"/>
      <c r="G292" s="551"/>
      <c r="H292" s="566">
        <f>H290</f>
        <v>0</v>
      </c>
      <c r="I292" s="551"/>
      <c r="J292" s="551"/>
      <c r="K292" s="566">
        <f>SUM(K233,K276,K277,K282,K290,K291)</f>
        <v>16281941</v>
      </c>
      <c r="L292" s="566">
        <f>SUM(L233,L276,L277,L282,L290,L291)</f>
        <v>18349489</v>
      </c>
    </row>
    <row r="293" spans="1:12" ht="13.5" thickTop="1">
      <c r="A293" s="1941" t="s">
        <v>887</v>
      </c>
      <c r="B293" s="1942"/>
      <c r="C293" s="551"/>
      <c r="D293" s="611"/>
      <c r="E293" s="551"/>
      <c r="F293" s="551"/>
      <c r="G293" s="551"/>
      <c r="H293" s="579"/>
      <c r="I293" s="551"/>
      <c r="J293" s="551"/>
      <c r="K293" s="591">
        <f>'Revenues 10-15'!G272-'Expenditures 16-24'!K292</f>
        <v>5030003</v>
      </c>
      <c r="L293" s="579"/>
    </row>
    <row r="294" spans="1:12" ht="9" customHeight="1">
      <c r="A294" s="990"/>
      <c r="B294" s="1027"/>
      <c r="C294" s="992"/>
      <c r="D294" s="992"/>
      <c r="E294" s="992"/>
      <c r="F294" s="992"/>
      <c r="G294" s="992"/>
      <c r="H294" s="992"/>
      <c r="I294" s="992"/>
      <c r="J294" s="992"/>
      <c r="K294" s="992"/>
      <c r="L294" s="992"/>
    </row>
    <row r="295" spans="1:12" ht="16.7" customHeight="1">
      <c r="A295" s="1953" t="s">
        <v>123</v>
      </c>
      <c r="B295" s="1947"/>
      <c r="C295" s="560"/>
      <c r="D295" s="561"/>
      <c r="E295" s="561"/>
      <c r="F295" s="561"/>
      <c r="G295" s="561"/>
      <c r="H295" s="561"/>
      <c r="I295" s="561"/>
      <c r="J295" s="561"/>
      <c r="K295" s="561"/>
      <c r="L295" s="568"/>
    </row>
    <row r="296" spans="1:12" ht="15.75" customHeight="1">
      <c r="A296" s="978" t="s">
        <v>124</v>
      </c>
      <c r="B296" s="997" t="s">
        <v>500</v>
      </c>
      <c r="C296" s="551"/>
      <c r="D296" s="551"/>
      <c r="E296" s="551"/>
      <c r="F296" s="551"/>
      <c r="G296" s="551"/>
      <c r="H296" s="551"/>
      <c r="I296" s="551"/>
      <c r="J296" s="551"/>
      <c r="K296" s="551"/>
      <c r="L296" s="551"/>
    </row>
    <row r="297" spans="1:12" ht="15.75" customHeight="1">
      <c r="A297" s="1056" t="s">
        <v>538</v>
      </c>
      <c r="B297" s="971"/>
      <c r="C297" s="586"/>
      <c r="D297" s="586"/>
      <c r="E297" s="586"/>
      <c r="F297" s="586"/>
      <c r="G297" s="586"/>
      <c r="H297" s="586"/>
      <c r="I297" s="551"/>
      <c r="J297" s="551"/>
      <c r="K297" s="586"/>
      <c r="L297" s="586"/>
    </row>
    <row r="298" spans="1:12">
      <c r="A298" s="1054" t="s">
        <v>534</v>
      </c>
      <c r="B298" s="127">
        <v>2530</v>
      </c>
      <c r="C298" s="550"/>
      <c r="D298" s="550"/>
      <c r="E298" s="550"/>
      <c r="F298" s="550"/>
      <c r="G298" s="550">
        <v>1672131</v>
      </c>
      <c r="H298" s="550"/>
      <c r="I298" s="550"/>
      <c r="J298" s="550"/>
      <c r="K298" s="576">
        <f>SUM(C298:J298)</f>
        <v>1672131</v>
      </c>
      <c r="L298" s="550">
        <v>1000000</v>
      </c>
    </row>
    <row r="299" spans="1:12" ht="13.5" customHeight="1">
      <c r="A299" s="1054" t="s">
        <v>871</v>
      </c>
      <c r="B299" s="954" t="s">
        <v>505</v>
      </c>
      <c r="C299" s="550"/>
      <c r="D299" s="550"/>
      <c r="E299" s="550"/>
      <c r="F299" s="550"/>
      <c r="G299" s="550"/>
      <c r="H299" s="550"/>
      <c r="I299" s="550"/>
      <c r="J299" s="550"/>
      <c r="K299" s="576">
        <f>SUM(C299:J299)</f>
        <v>0</v>
      </c>
      <c r="L299" s="550"/>
    </row>
    <row r="300" spans="1:12" ht="12.75" customHeight="1" thickBot="1">
      <c r="A300" s="957" t="s">
        <v>717</v>
      </c>
      <c r="B300" s="958" t="s">
        <v>500</v>
      </c>
      <c r="C300" s="593">
        <f>SUM(C298:C299)</f>
        <v>0</v>
      </c>
      <c r="D300" s="593">
        <f t="shared" ref="D300:L300" si="25">SUM(D298:D299)</f>
        <v>0</v>
      </c>
      <c r="E300" s="593">
        <f t="shared" si="25"/>
        <v>0</v>
      </c>
      <c r="F300" s="593">
        <f t="shared" si="25"/>
        <v>0</v>
      </c>
      <c r="G300" s="593">
        <f t="shared" si="25"/>
        <v>1672131</v>
      </c>
      <c r="H300" s="593">
        <f t="shared" si="25"/>
        <v>0</v>
      </c>
      <c r="I300" s="593">
        <f t="shared" si="25"/>
        <v>0</v>
      </c>
      <c r="J300" s="593">
        <f t="shared" si="25"/>
        <v>0</v>
      </c>
      <c r="K300" s="593">
        <f t="shared" si="25"/>
        <v>1672131</v>
      </c>
      <c r="L300" s="593">
        <f t="shared" si="25"/>
        <v>1000000</v>
      </c>
    </row>
    <row r="301" spans="1:12" ht="15.75" customHeight="1" thickTop="1">
      <c r="A301" s="978" t="s">
        <v>125</v>
      </c>
      <c r="B301" s="988" t="s">
        <v>759</v>
      </c>
      <c r="C301" s="551"/>
      <c r="D301" s="551"/>
      <c r="E301" s="551"/>
      <c r="F301" s="551"/>
      <c r="G301" s="551"/>
      <c r="H301" s="551"/>
      <c r="I301" s="551"/>
      <c r="J301" s="551"/>
      <c r="K301" s="551"/>
      <c r="L301" s="551"/>
    </row>
    <row r="302" spans="1:12" ht="15.75" customHeight="1">
      <c r="A302" s="177" t="s">
        <v>793</v>
      </c>
      <c r="B302" s="178"/>
      <c r="C302" s="551"/>
      <c r="D302" s="551"/>
      <c r="E302" s="551"/>
      <c r="F302" s="551"/>
      <c r="G302" s="551"/>
      <c r="H302" s="551"/>
      <c r="I302" s="551"/>
      <c r="J302" s="551"/>
      <c r="K302" s="551"/>
      <c r="L302" s="551"/>
    </row>
    <row r="303" spans="1:12">
      <c r="A303" s="1057" t="s">
        <v>1347</v>
      </c>
      <c r="B303" s="954" t="s">
        <v>1342</v>
      </c>
      <c r="C303" s="551"/>
      <c r="D303" s="551"/>
      <c r="E303" s="550"/>
      <c r="F303" s="551"/>
      <c r="G303" s="551"/>
      <c r="H303" s="550"/>
      <c r="I303" s="551"/>
      <c r="J303" s="551"/>
      <c r="K303" s="576">
        <f>SUM(E303,H303)</f>
        <v>0</v>
      </c>
      <c r="L303" s="550"/>
    </row>
    <row r="304" spans="1:12">
      <c r="A304" s="953" t="s">
        <v>245</v>
      </c>
      <c r="B304" s="954">
        <v>4120</v>
      </c>
      <c r="C304" s="551"/>
      <c r="D304" s="551"/>
      <c r="E304" s="550"/>
      <c r="F304" s="551"/>
      <c r="G304" s="551"/>
      <c r="H304" s="550"/>
      <c r="I304" s="555"/>
      <c r="J304" s="551"/>
      <c r="K304" s="576">
        <f>SUM(E304,H304)</f>
        <v>0</v>
      </c>
      <c r="L304" s="550"/>
    </row>
    <row r="305" spans="1:12">
      <c r="A305" s="953" t="s">
        <v>613</v>
      </c>
      <c r="B305" s="954">
        <v>4140</v>
      </c>
      <c r="C305" s="551"/>
      <c r="D305" s="551"/>
      <c r="E305" s="550"/>
      <c r="F305" s="551"/>
      <c r="G305" s="551"/>
      <c r="H305" s="550"/>
      <c r="I305" s="555"/>
      <c r="J305" s="551"/>
      <c r="K305" s="576">
        <f>SUM(E305,H305)</f>
        <v>0</v>
      </c>
      <c r="L305" s="550"/>
    </row>
    <row r="306" spans="1:12" ht="12.75" customHeight="1">
      <c r="A306" s="965" t="s">
        <v>614</v>
      </c>
      <c r="B306" s="966">
        <v>4190</v>
      </c>
      <c r="C306" s="551"/>
      <c r="D306" s="551"/>
      <c r="E306" s="550"/>
      <c r="F306" s="551"/>
      <c r="G306" s="551"/>
      <c r="H306" s="550"/>
      <c r="I306" s="555"/>
      <c r="J306" s="551"/>
      <c r="K306" s="576">
        <f>SUM(E306,H306)</f>
        <v>0</v>
      </c>
      <c r="L306" s="550"/>
    </row>
    <row r="307" spans="1:12" ht="12.75" customHeight="1" thickBot="1">
      <c r="A307" s="957" t="s">
        <v>1178</v>
      </c>
      <c r="B307" s="972" t="s">
        <v>759</v>
      </c>
      <c r="C307" s="551"/>
      <c r="D307" s="551"/>
      <c r="E307" s="566">
        <f>SUM(E303:E306)</f>
        <v>0</v>
      </c>
      <c r="F307" s="551"/>
      <c r="G307" s="551"/>
      <c r="H307" s="566">
        <f>SUM(H303:H306)</f>
        <v>0</v>
      </c>
      <c r="I307" s="555"/>
      <c r="J307" s="551"/>
      <c r="K307" s="566">
        <f>SUM(K303:K306)</f>
        <v>0</v>
      </c>
      <c r="L307" s="593">
        <f>SUM(L303:L306)</f>
        <v>0</v>
      </c>
    </row>
    <row r="308" spans="1:12" ht="15.75" customHeight="1" thickTop="1" thickBot="1">
      <c r="A308" s="1024" t="s">
        <v>791</v>
      </c>
      <c r="B308" s="977" t="s">
        <v>760</v>
      </c>
      <c r="C308" s="586"/>
      <c r="D308" s="586"/>
      <c r="E308" s="586"/>
      <c r="F308" s="586"/>
      <c r="G308" s="586"/>
      <c r="H308" s="586"/>
      <c r="I308" s="586"/>
      <c r="J308" s="551"/>
      <c r="K308" s="586"/>
      <c r="L308" s="596"/>
    </row>
    <row r="309" spans="1:12" ht="12.75" customHeight="1" thickTop="1" thickBot="1">
      <c r="A309" s="1958" t="s">
        <v>227</v>
      </c>
      <c r="B309" s="1959"/>
      <c r="C309" s="566">
        <f>SUM(C300)</f>
        <v>0</v>
      </c>
      <c r="D309" s="566">
        <f>SUM(D300)</f>
        <v>0</v>
      </c>
      <c r="E309" s="566">
        <f>SUM(E300,E307)</f>
        <v>0</v>
      </c>
      <c r="F309" s="566">
        <f>SUM(F300)</f>
        <v>0</v>
      </c>
      <c r="G309" s="566">
        <f>SUM(G300)</f>
        <v>1672131</v>
      </c>
      <c r="H309" s="566">
        <f>SUM(H300,H307)</f>
        <v>0</v>
      </c>
      <c r="I309" s="566">
        <f>SUM(I300)</f>
        <v>0</v>
      </c>
      <c r="J309" s="566">
        <f>SUM(J300)</f>
        <v>0</v>
      </c>
      <c r="K309" s="566">
        <f>SUM(K300,K307,K308)</f>
        <v>1672131</v>
      </c>
      <c r="L309" s="566">
        <f>SUM(L300,L307,L308)</f>
        <v>1000000</v>
      </c>
    </row>
    <row r="310" spans="1:12" ht="13.5" thickTop="1">
      <c r="A310" s="1954" t="s">
        <v>887</v>
      </c>
      <c r="B310" s="1955"/>
      <c r="C310" s="614"/>
      <c r="D310" s="614"/>
      <c r="E310" s="614"/>
      <c r="F310" s="614"/>
      <c r="G310" s="614"/>
      <c r="H310" s="614"/>
      <c r="I310" s="614"/>
      <c r="J310" s="614"/>
      <c r="K310" s="1000">
        <f>'Revenues 10-15'!H272-'Expenditures 16-24'!K309</f>
        <v>-684167</v>
      </c>
      <c r="L310" s="614"/>
    </row>
    <row r="311" spans="1:12" ht="9" customHeight="1">
      <c r="A311" s="1058"/>
      <c r="B311" s="1059"/>
      <c r="C311" s="1060"/>
      <c r="D311" s="1060"/>
      <c r="E311" s="1060"/>
      <c r="F311" s="1060"/>
      <c r="G311" s="1060"/>
      <c r="H311" s="1060"/>
      <c r="I311" s="1060"/>
      <c r="J311" s="1060"/>
      <c r="K311" s="1060"/>
      <c r="L311" s="1060"/>
    </row>
    <row r="312" spans="1:12" ht="16.7" customHeight="1">
      <c r="A312" s="1967" t="s">
        <v>128</v>
      </c>
      <c r="B312" s="1968"/>
      <c r="C312" s="567"/>
      <c r="D312" s="562"/>
      <c r="E312" s="562"/>
      <c r="F312" s="562"/>
      <c r="G312" s="562"/>
      <c r="H312" s="562"/>
      <c r="I312" s="562"/>
      <c r="J312" s="562"/>
      <c r="K312" s="562"/>
      <c r="L312" s="563"/>
    </row>
    <row r="313" spans="1:12" ht="9" customHeight="1">
      <c r="A313" s="1058"/>
      <c r="B313" s="1059"/>
      <c r="C313" s="1061"/>
      <c r="D313" s="1061"/>
      <c r="E313" s="1061"/>
      <c r="F313" s="1061"/>
      <c r="G313" s="1061"/>
      <c r="H313" s="1061"/>
      <c r="I313" s="1061"/>
      <c r="J313" s="1061"/>
      <c r="K313" s="1061"/>
      <c r="L313" s="1061"/>
    </row>
    <row r="314" spans="1:12" ht="16.7" customHeight="1">
      <c r="A314" s="1969" t="s">
        <v>794</v>
      </c>
      <c r="B314" s="1968"/>
      <c r="C314" s="567"/>
      <c r="D314" s="562"/>
      <c r="E314" s="562"/>
      <c r="F314" s="562"/>
      <c r="G314" s="562"/>
      <c r="H314" s="562"/>
      <c r="I314" s="562"/>
      <c r="J314" s="562"/>
      <c r="K314" s="562"/>
      <c r="L314" s="563"/>
    </row>
    <row r="315" spans="1:12">
      <c r="A315" s="978" t="s">
        <v>1494</v>
      </c>
      <c r="B315" s="988" t="s">
        <v>501</v>
      </c>
      <c r="C315" s="988"/>
      <c r="D315" s="988"/>
      <c r="E315" s="988"/>
      <c r="F315" s="988"/>
      <c r="G315" s="988"/>
      <c r="H315" s="988"/>
      <c r="I315" s="988"/>
      <c r="J315" s="988"/>
      <c r="K315" s="988"/>
      <c r="L315" s="1062"/>
    </row>
    <row r="316" spans="1:12">
      <c r="A316" s="1063" t="s">
        <v>853</v>
      </c>
      <c r="B316" s="1064">
        <v>1100</v>
      </c>
      <c r="C316" s="790"/>
      <c r="D316" s="790"/>
      <c r="E316" s="790"/>
      <c r="F316" s="790"/>
      <c r="G316" s="790"/>
      <c r="H316" s="790"/>
      <c r="I316" s="790"/>
      <c r="J316" s="790"/>
      <c r="K316" s="1065">
        <f>SUM(C316:J316)</f>
        <v>0</v>
      </c>
      <c r="L316" s="550"/>
    </row>
    <row r="317" spans="1:12">
      <c r="A317" s="1066" t="s">
        <v>1149</v>
      </c>
      <c r="B317" s="1067">
        <v>1115</v>
      </c>
      <c r="C317" s="551"/>
      <c r="D317" s="551"/>
      <c r="E317" s="791"/>
      <c r="F317" s="551"/>
      <c r="G317" s="551"/>
      <c r="H317" s="551"/>
      <c r="I317" s="551"/>
      <c r="J317" s="551"/>
      <c r="K317" s="1068">
        <f>SUM(C317,E317)</f>
        <v>0</v>
      </c>
      <c r="L317" s="550"/>
    </row>
    <row r="318" spans="1:12">
      <c r="A318" s="1066" t="s">
        <v>142</v>
      </c>
      <c r="B318" s="1067">
        <v>1125</v>
      </c>
      <c r="C318" s="790"/>
      <c r="D318" s="790"/>
      <c r="E318" s="790"/>
      <c r="F318" s="790"/>
      <c r="G318" s="790"/>
      <c r="H318" s="790"/>
      <c r="I318" s="790"/>
      <c r="J318" s="790"/>
      <c r="K318" s="1068">
        <f t="shared" ref="K318:K344" si="26">SUM(C318:J318)</f>
        <v>0</v>
      </c>
      <c r="L318" s="550"/>
    </row>
    <row r="319" spans="1:12">
      <c r="A319" s="1066" t="s">
        <v>1463</v>
      </c>
      <c r="B319" s="1067">
        <v>1200</v>
      </c>
      <c r="C319" s="790"/>
      <c r="D319" s="790"/>
      <c r="E319" s="790"/>
      <c r="F319" s="790"/>
      <c r="G319" s="790"/>
      <c r="H319" s="790"/>
      <c r="I319" s="790"/>
      <c r="J319" s="790"/>
      <c r="K319" s="1068">
        <f t="shared" si="26"/>
        <v>0</v>
      </c>
      <c r="L319" s="550"/>
    </row>
    <row r="320" spans="1:12">
      <c r="A320" s="1066" t="s">
        <v>636</v>
      </c>
      <c r="B320" s="1067">
        <v>1225</v>
      </c>
      <c r="C320" s="790"/>
      <c r="D320" s="790"/>
      <c r="E320" s="790"/>
      <c r="F320" s="790"/>
      <c r="G320" s="790"/>
      <c r="H320" s="790"/>
      <c r="I320" s="790"/>
      <c r="J320" s="790"/>
      <c r="K320" s="1068">
        <f t="shared" si="26"/>
        <v>0</v>
      </c>
      <c r="L320" s="550"/>
    </row>
    <row r="321" spans="1:12">
      <c r="A321" s="1066" t="s">
        <v>637</v>
      </c>
      <c r="B321" s="1067">
        <v>1250</v>
      </c>
      <c r="C321" s="790"/>
      <c r="D321" s="790"/>
      <c r="E321" s="790"/>
      <c r="F321" s="790"/>
      <c r="G321" s="790"/>
      <c r="H321" s="790"/>
      <c r="I321" s="790"/>
      <c r="J321" s="790"/>
      <c r="K321" s="1068">
        <f t="shared" si="26"/>
        <v>0</v>
      </c>
      <c r="L321" s="550"/>
    </row>
    <row r="322" spans="1:12">
      <c r="A322" s="1066" t="s">
        <v>999</v>
      </c>
      <c r="B322" s="1067">
        <v>1275</v>
      </c>
      <c r="C322" s="790"/>
      <c r="D322" s="790"/>
      <c r="E322" s="790"/>
      <c r="F322" s="790"/>
      <c r="G322" s="790"/>
      <c r="H322" s="790"/>
      <c r="I322" s="790"/>
      <c r="J322" s="790"/>
      <c r="K322" s="1068">
        <f t="shared" si="26"/>
        <v>0</v>
      </c>
      <c r="L322" s="550"/>
    </row>
    <row r="323" spans="1:12">
      <c r="A323" s="1066" t="s">
        <v>854</v>
      </c>
      <c r="B323" s="1067">
        <v>1300</v>
      </c>
      <c r="C323" s="790"/>
      <c r="D323" s="790"/>
      <c r="E323" s="790"/>
      <c r="F323" s="790"/>
      <c r="G323" s="790"/>
      <c r="H323" s="790"/>
      <c r="I323" s="790"/>
      <c r="J323" s="790"/>
      <c r="K323" s="1068">
        <f t="shared" si="26"/>
        <v>0</v>
      </c>
      <c r="L323" s="550"/>
    </row>
    <row r="324" spans="1:12">
      <c r="A324" s="1066" t="s">
        <v>638</v>
      </c>
      <c r="B324" s="1067">
        <v>1400</v>
      </c>
      <c r="C324" s="790"/>
      <c r="D324" s="790"/>
      <c r="E324" s="790"/>
      <c r="F324" s="790"/>
      <c r="G324" s="790"/>
      <c r="H324" s="790"/>
      <c r="I324" s="790"/>
      <c r="J324" s="790"/>
      <c r="K324" s="1068">
        <f t="shared" si="26"/>
        <v>0</v>
      </c>
      <c r="L324" s="550"/>
    </row>
    <row r="325" spans="1:12">
      <c r="A325" s="1066" t="s">
        <v>855</v>
      </c>
      <c r="B325" s="1067">
        <v>1500</v>
      </c>
      <c r="C325" s="790"/>
      <c r="D325" s="790"/>
      <c r="E325" s="790"/>
      <c r="F325" s="790"/>
      <c r="G325" s="790"/>
      <c r="H325" s="790"/>
      <c r="I325" s="790"/>
      <c r="J325" s="790"/>
      <c r="K325" s="1068">
        <f t="shared" si="26"/>
        <v>0</v>
      </c>
      <c r="L325" s="550"/>
    </row>
    <row r="326" spans="1:12">
      <c r="A326" s="1066" t="s">
        <v>856</v>
      </c>
      <c r="B326" s="1067">
        <v>1600</v>
      </c>
      <c r="C326" s="790"/>
      <c r="D326" s="790"/>
      <c r="E326" s="790"/>
      <c r="F326" s="790"/>
      <c r="G326" s="790"/>
      <c r="H326" s="790"/>
      <c r="I326" s="790"/>
      <c r="J326" s="790"/>
      <c r="K326" s="1068">
        <f t="shared" si="26"/>
        <v>0</v>
      </c>
      <c r="L326" s="550"/>
    </row>
    <row r="327" spans="1:12">
      <c r="A327" s="1066" t="s">
        <v>878</v>
      </c>
      <c r="B327" s="1067">
        <v>1650</v>
      </c>
      <c r="C327" s="790"/>
      <c r="D327" s="790"/>
      <c r="E327" s="790"/>
      <c r="F327" s="790"/>
      <c r="G327" s="790"/>
      <c r="H327" s="790"/>
      <c r="I327" s="790"/>
      <c r="J327" s="790"/>
      <c r="K327" s="1068">
        <f t="shared" si="26"/>
        <v>0</v>
      </c>
      <c r="L327" s="550"/>
    </row>
    <row r="328" spans="1:12">
      <c r="A328" s="1066" t="s">
        <v>639</v>
      </c>
      <c r="B328" s="1067">
        <v>1700</v>
      </c>
      <c r="C328" s="790"/>
      <c r="D328" s="790"/>
      <c r="E328" s="790"/>
      <c r="F328" s="790"/>
      <c r="G328" s="790"/>
      <c r="H328" s="790"/>
      <c r="I328" s="790"/>
      <c r="J328" s="790"/>
      <c r="K328" s="1068">
        <f t="shared" si="26"/>
        <v>0</v>
      </c>
      <c r="L328" s="550"/>
    </row>
    <row r="329" spans="1:12">
      <c r="A329" s="1066" t="s">
        <v>958</v>
      </c>
      <c r="B329" s="1067">
        <v>1800</v>
      </c>
      <c r="C329" s="790"/>
      <c r="D329" s="790"/>
      <c r="E329" s="790"/>
      <c r="F329" s="790"/>
      <c r="G329" s="790"/>
      <c r="H329" s="790"/>
      <c r="I329" s="790"/>
      <c r="J329" s="790"/>
      <c r="K329" s="1068">
        <f t="shared" si="26"/>
        <v>0</v>
      </c>
      <c r="L329" s="550"/>
    </row>
    <row r="330" spans="1:12">
      <c r="A330" s="1066" t="s">
        <v>114</v>
      </c>
      <c r="B330" s="1067">
        <v>1900</v>
      </c>
      <c r="C330" s="790"/>
      <c r="D330" s="790"/>
      <c r="E330" s="790"/>
      <c r="F330" s="790"/>
      <c r="G330" s="790"/>
      <c r="H330" s="790"/>
      <c r="I330" s="790"/>
      <c r="J330" s="790"/>
      <c r="K330" s="1068">
        <f t="shared" si="26"/>
        <v>0</v>
      </c>
      <c r="L330" s="550"/>
    </row>
    <row r="331" spans="1:12">
      <c r="A331" s="1066" t="s">
        <v>653</v>
      </c>
      <c r="B331" s="1067">
        <v>1910</v>
      </c>
      <c r="C331" s="551"/>
      <c r="D331" s="551"/>
      <c r="E331" s="551"/>
      <c r="F331" s="551"/>
      <c r="G331" s="551"/>
      <c r="H331" s="790"/>
      <c r="I331" s="551"/>
      <c r="J331" s="551"/>
      <c r="K331" s="1068">
        <f t="shared" si="26"/>
        <v>0</v>
      </c>
      <c r="L331" s="550"/>
    </row>
    <row r="332" spans="1:12">
      <c r="A332" s="1066" t="s">
        <v>1464</v>
      </c>
      <c r="B332" s="1067">
        <v>1911</v>
      </c>
      <c r="C332" s="551"/>
      <c r="D332" s="551"/>
      <c r="E332" s="551"/>
      <c r="F332" s="551"/>
      <c r="G332" s="551"/>
      <c r="H332" s="790"/>
      <c r="I332" s="551"/>
      <c r="J332" s="551"/>
      <c r="K332" s="1068">
        <f t="shared" si="26"/>
        <v>0</v>
      </c>
      <c r="L332" s="550"/>
    </row>
    <row r="333" spans="1:12">
      <c r="A333" s="1066" t="s">
        <v>1465</v>
      </c>
      <c r="B333" s="1067">
        <v>1912</v>
      </c>
      <c r="C333" s="551"/>
      <c r="D333" s="551"/>
      <c r="E333" s="551"/>
      <c r="F333" s="551"/>
      <c r="G333" s="551"/>
      <c r="H333" s="790"/>
      <c r="I333" s="551"/>
      <c r="J333" s="551"/>
      <c r="K333" s="1068">
        <f t="shared" si="26"/>
        <v>0</v>
      </c>
      <c r="L333" s="550"/>
    </row>
    <row r="334" spans="1:12">
      <c r="A334" s="1066" t="s">
        <v>1466</v>
      </c>
      <c r="B334" s="1067">
        <v>1913</v>
      </c>
      <c r="C334" s="551"/>
      <c r="D334" s="551"/>
      <c r="E334" s="551"/>
      <c r="F334" s="551"/>
      <c r="G334" s="551"/>
      <c r="H334" s="790"/>
      <c r="I334" s="551"/>
      <c r="J334" s="551"/>
      <c r="K334" s="1068">
        <f t="shared" si="26"/>
        <v>0</v>
      </c>
      <c r="L334" s="550"/>
    </row>
    <row r="335" spans="1:12">
      <c r="A335" s="1066" t="s">
        <v>1467</v>
      </c>
      <c r="B335" s="1067">
        <v>1914</v>
      </c>
      <c r="C335" s="551"/>
      <c r="D335" s="551"/>
      <c r="E335" s="551"/>
      <c r="F335" s="551"/>
      <c r="G335" s="551"/>
      <c r="H335" s="790"/>
      <c r="I335" s="551"/>
      <c r="J335" s="551"/>
      <c r="K335" s="1068">
        <f t="shared" si="26"/>
        <v>0</v>
      </c>
      <c r="L335" s="550"/>
    </row>
    <row r="336" spans="1:12">
      <c r="A336" s="1066" t="s">
        <v>1468</v>
      </c>
      <c r="B336" s="1067">
        <v>1915</v>
      </c>
      <c r="C336" s="551"/>
      <c r="D336" s="551"/>
      <c r="E336" s="551"/>
      <c r="F336" s="551"/>
      <c r="G336" s="551"/>
      <c r="H336" s="790"/>
      <c r="I336" s="551"/>
      <c r="J336" s="551"/>
      <c r="K336" s="1068">
        <f t="shared" si="26"/>
        <v>0</v>
      </c>
      <c r="L336" s="550"/>
    </row>
    <row r="337" spans="1:12">
      <c r="A337" s="1066" t="s">
        <v>1469</v>
      </c>
      <c r="B337" s="1067">
        <v>1916</v>
      </c>
      <c r="C337" s="551"/>
      <c r="D337" s="551"/>
      <c r="E337" s="551"/>
      <c r="F337" s="551"/>
      <c r="G337" s="551"/>
      <c r="H337" s="790"/>
      <c r="I337" s="551"/>
      <c r="J337" s="551"/>
      <c r="K337" s="1068">
        <f t="shared" si="26"/>
        <v>0</v>
      </c>
      <c r="L337" s="550"/>
    </row>
    <row r="338" spans="1:12">
      <c r="A338" s="1066" t="s">
        <v>1470</v>
      </c>
      <c r="B338" s="1067">
        <v>1917</v>
      </c>
      <c r="C338" s="551"/>
      <c r="D338" s="551"/>
      <c r="E338" s="551"/>
      <c r="F338" s="551"/>
      <c r="G338" s="551"/>
      <c r="H338" s="790"/>
      <c r="I338" s="551"/>
      <c r="J338" s="551"/>
      <c r="K338" s="1068">
        <f t="shared" si="26"/>
        <v>0</v>
      </c>
      <c r="L338" s="550"/>
    </row>
    <row r="339" spans="1:12">
      <c r="A339" s="1066" t="s">
        <v>1471</v>
      </c>
      <c r="B339" s="1067">
        <v>1918</v>
      </c>
      <c r="C339" s="551"/>
      <c r="D339" s="551"/>
      <c r="E339" s="551"/>
      <c r="F339" s="551"/>
      <c r="G339" s="551"/>
      <c r="H339" s="790"/>
      <c r="I339" s="551"/>
      <c r="J339" s="551"/>
      <c r="K339" s="1068">
        <f t="shared" si="26"/>
        <v>0</v>
      </c>
      <c r="L339" s="550"/>
    </row>
    <row r="340" spans="1:12">
      <c r="A340" s="1066" t="s">
        <v>1472</v>
      </c>
      <c r="B340" s="1067">
        <v>1919</v>
      </c>
      <c r="C340" s="551"/>
      <c r="D340" s="551"/>
      <c r="E340" s="551"/>
      <c r="F340" s="551"/>
      <c r="G340" s="551"/>
      <c r="H340" s="790"/>
      <c r="I340" s="551"/>
      <c r="J340" s="551"/>
      <c r="K340" s="1068">
        <f t="shared" si="26"/>
        <v>0</v>
      </c>
      <c r="L340" s="550"/>
    </row>
    <row r="341" spans="1:12">
      <c r="A341" s="1066" t="s">
        <v>1473</v>
      </c>
      <c r="B341" s="1069">
        <v>1920</v>
      </c>
      <c r="C341" s="551"/>
      <c r="D341" s="551"/>
      <c r="E341" s="551"/>
      <c r="F341" s="551"/>
      <c r="G341" s="551"/>
      <c r="H341" s="790"/>
      <c r="I341" s="551"/>
      <c r="J341" s="551"/>
      <c r="K341" s="1068">
        <f t="shared" si="26"/>
        <v>0</v>
      </c>
      <c r="L341" s="550"/>
    </row>
    <row r="342" spans="1:12">
      <c r="A342" s="1066" t="s">
        <v>1474</v>
      </c>
      <c r="B342" s="1069">
        <v>1921</v>
      </c>
      <c r="C342" s="551"/>
      <c r="D342" s="551"/>
      <c r="E342" s="551"/>
      <c r="F342" s="551"/>
      <c r="G342" s="551"/>
      <c r="H342" s="790"/>
      <c r="I342" s="551"/>
      <c r="J342" s="551"/>
      <c r="K342" s="1068">
        <f t="shared" si="26"/>
        <v>0</v>
      </c>
      <c r="L342" s="550"/>
    </row>
    <row r="343" spans="1:12">
      <c r="A343" s="1070" t="s">
        <v>1475</v>
      </c>
      <c r="B343" s="1071">
        <v>1922</v>
      </c>
      <c r="C343" s="551"/>
      <c r="D343" s="551"/>
      <c r="E343" s="551"/>
      <c r="F343" s="551"/>
      <c r="G343" s="551"/>
      <c r="H343" s="790"/>
      <c r="I343" s="551"/>
      <c r="J343" s="551"/>
      <c r="K343" s="1068">
        <f t="shared" si="26"/>
        <v>0</v>
      </c>
      <c r="L343" s="550"/>
    </row>
    <row r="344" spans="1:12" ht="13.5" thickBot="1">
      <c r="A344" s="1072" t="s">
        <v>1497</v>
      </c>
      <c r="B344" s="1073">
        <v>1000</v>
      </c>
      <c r="C344" s="1074">
        <f t="shared" ref="C344:J344" si="27">SUM(C316:C343)</f>
        <v>0</v>
      </c>
      <c r="D344" s="1074">
        <f t="shared" si="27"/>
        <v>0</v>
      </c>
      <c r="E344" s="1074">
        <f t="shared" si="27"/>
        <v>0</v>
      </c>
      <c r="F344" s="1074">
        <f t="shared" si="27"/>
        <v>0</v>
      </c>
      <c r="G344" s="1074">
        <f t="shared" si="27"/>
        <v>0</v>
      </c>
      <c r="H344" s="1074">
        <f t="shared" si="27"/>
        <v>0</v>
      </c>
      <c r="I344" s="1074">
        <f t="shared" si="27"/>
        <v>0</v>
      </c>
      <c r="J344" s="1074">
        <f t="shared" si="27"/>
        <v>0</v>
      </c>
      <c r="K344" s="1075">
        <f t="shared" si="26"/>
        <v>0</v>
      </c>
      <c r="L344" s="1075">
        <f>SUM(L316:L343)</f>
        <v>0</v>
      </c>
    </row>
    <row r="345" spans="1:12" ht="13.5" thickTop="1">
      <c r="A345" s="978" t="s">
        <v>1495</v>
      </c>
      <c r="B345" s="1076">
        <v>2000</v>
      </c>
      <c r="C345" s="978"/>
      <c r="D345" s="978"/>
      <c r="E345" s="978"/>
      <c r="F345" s="978"/>
      <c r="G345" s="978"/>
      <c r="H345" s="978"/>
      <c r="I345" s="978"/>
      <c r="J345" s="978"/>
      <c r="K345" s="978"/>
      <c r="L345" s="1077"/>
    </row>
    <row r="346" spans="1:12">
      <c r="A346" s="1078" t="s">
        <v>1476</v>
      </c>
      <c r="B346" s="1079">
        <v>2100</v>
      </c>
      <c r="C346" s="555"/>
      <c r="D346" s="555"/>
      <c r="E346" s="555"/>
      <c r="F346" s="555"/>
      <c r="G346" s="555"/>
      <c r="H346" s="555"/>
      <c r="I346" s="555"/>
      <c r="J346" s="555"/>
      <c r="K346" s="555"/>
      <c r="L346" s="1077"/>
    </row>
    <row r="347" spans="1:12">
      <c r="A347" s="1080" t="s">
        <v>960</v>
      </c>
      <c r="B347" s="1067">
        <v>2110</v>
      </c>
      <c r="C347" s="790"/>
      <c r="D347" s="790"/>
      <c r="E347" s="790"/>
      <c r="F347" s="790"/>
      <c r="G347" s="790"/>
      <c r="H347" s="790"/>
      <c r="I347" s="790"/>
      <c r="J347" s="790"/>
      <c r="K347" s="1068">
        <f t="shared" ref="K347:K352" si="28">SUM(C347:J347)</f>
        <v>0</v>
      </c>
      <c r="L347" s="792"/>
    </row>
    <row r="348" spans="1:12">
      <c r="A348" s="1081" t="s">
        <v>961</v>
      </c>
      <c r="B348" s="1067">
        <v>2120</v>
      </c>
      <c r="C348" s="790"/>
      <c r="D348" s="790"/>
      <c r="E348" s="790"/>
      <c r="F348" s="790"/>
      <c r="G348" s="790"/>
      <c r="H348" s="790"/>
      <c r="I348" s="790"/>
      <c r="J348" s="790"/>
      <c r="K348" s="1068">
        <f t="shared" si="28"/>
        <v>0</v>
      </c>
      <c r="L348" s="792"/>
    </row>
    <row r="349" spans="1:12">
      <c r="A349" s="1081" t="s">
        <v>158</v>
      </c>
      <c r="B349" s="1067">
        <v>2130</v>
      </c>
      <c r="C349" s="790"/>
      <c r="D349" s="790"/>
      <c r="E349" s="790"/>
      <c r="F349" s="790"/>
      <c r="G349" s="790"/>
      <c r="H349" s="790"/>
      <c r="I349" s="790"/>
      <c r="J349" s="790"/>
      <c r="K349" s="1068">
        <f t="shared" si="28"/>
        <v>0</v>
      </c>
      <c r="L349" s="792"/>
    </row>
    <row r="350" spans="1:12">
      <c r="A350" s="1081" t="s">
        <v>159</v>
      </c>
      <c r="B350" s="1067">
        <v>2140</v>
      </c>
      <c r="C350" s="790"/>
      <c r="D350" s="790"/>
      <c r="E350" s="790"/>
      <c r="F350" s="790"/>
      <c r="G350" s="790"/>
      <c r="H350" s="790"/>
      <c r="I350" s="790"/>
      <c r="J350" s="790"/>
      <c r="K350" s="1068">
        <f t="shared" si="28"/>
        <v>0</v>
      </c>
      <c r="L350" s="792"/>
    </row>
    <row r="351" spans="1:12">
      <c r="A351" s="1082" t="s">
        <v>160</v>
      </c>
      <c r="B351" s="1083">
        <v>2150</v>
      </c>
      <c r="C351" s="790"/>
      <c r="D351" s="790"/>
      <c r="E351" s="790"/>
      <c r="F351" s="790"/>
      <c r="G351" s="790"/>
      <c r="H351" s="790"/>
      <c r="I351" s="790"/>
      <c r="J351" s="790"/>
      <c r="K351" s="1068">
        <f t="shared" si="28"/>
        <v>0</v>
      </c>
      <c r="L351" s="792"/>
    </row>
    <row r="352" spans="1:12">
      <c r="A352" s="1084" t="s">
        <v>144</v>
      </c>
      <c r="B352" s="1085">
        <v>2190</v>
      </c>
      <c r="C352" s="790"/>
      <c r="D352" s="790"/>
      <c r="E352" s="790"/>
      <c r="F352" s="790"/>
      <c r="G352" s="790"/>
      <c r="H352" s="790"/>
      <c r="I352" s="790"/>
      <c r="J352" s="790"/>
      <c r="K352" s="1068">
        <f t="shared" si="28"/>
        <v>0</v>
      </c>
      <c r="L352" s="792"/>
    </row>
    <row r="353" spans="1:12" ht="13.5" thickBot="1">
      <c r="A353" s="1086" t="s">
        <v>1477</v>
      </c>
      <c r="B353" s="1087">
        <v>2100</v>
      </c>
      <c r="C353" s="1088">
        <f>SUM(C347:C352)</f>
        <v>0</v>
      </c>
      <c r="D353" s="1088">
        <f t="shared" ref="D353:K353" si="29">SUM(D347:D352)</f>
        <v>0</v>
      </c>
      <c r="E353" s="1088">
        <f t="shared" si="29"/>
        <v>0</v>
      </c>
      <c r="F353" s="1088">
        <f t="shared" si="29"/>
        <v>0</v>
      </c>
      <c r="G353" s="1088">
        <f t="shared" si="29"/>
        <v>0</v>
      </c>
      <c r="H353" s="1088">
        <f t="shared" si="29"/>
        <v>0</v>
      </c>
      <c r="I353" s="1088">
        <f t="shared" si="29"/>
        <v>0</v>
      </c>
      <c r="J353" s="1088">
        <f t="shared" si="29"/>
        <v>0</v>
      </c>
      <c r="K353" s="1088">
        <f t="shared" si="29"/>
        <v>0</v>
      </c>
      <c r="L353" s="1075">
        <f>SUM(L347:L352)</f>
        <v>0</v>
      </c>
    </row>
    <row r="354" spans="1:12" ht="13.5" thickTop="1">
      <c r="A354" s="1078" t="s">
        <v>1478</v>
      </c>
      <c r="B354" s="1079">
        <v>2200</v>
      </c>
      <c r="C354" s="555"/>
      <c r="D354" s="555"/>
      <c r="E354" s="555"/>
      <c r="F354" s="555"/>
      <c r="G354" s="555"/>
      <c r="H354" s="555"/>
      <c r="I354" s="555"/>
      <c r="J354" s="555"/>
      <c r="K354" s="555"/>
      <c r="L354" s="1077"/>
    </row>
    <row r="355" spans="1:12">
      <c r="A355" s="1089" t="s">
        <v>720</v>
      </c>
      <c r="B355" s="1090">
        <v>2210</v>
      </c>
      <c r="C355" s="790"/>
      <c r="D355" s="790"/>
      <c r="E355" s="790"/>
      <c r="F355" s="790"/>
      <c r="G355" s="790"/>
      <c r="H355" s="790"/>
      <c r="I355" s="790"/>
      <c r="J355" s="790"/>
      <c r="K355" s="1068">
        <f>SUM(C355:J355)</f>
        <v>0</v>
      </c>
      <c r="L355" s="792"/>
    </row>
    <row r="356" spans="1:12">
      <c r="A356" s="1089" t="s">
        <v>721</v>
      </c>
      <c r="B356" s="1090">
        <v>2220</v>
      </c>
      <c r="C356" s="790"/>
      <c r="D356" s="790"/>
      <c r="E356" s="790"/>
      <c r="F356" s="790"/>
      <c r="G356" s="790"/>
      <c r="H356" s="790"/>
      <c r="I356" s="790"/>
      <c r="J356" s="790"/>
      <c r="K356" s="1068">
        <f>SUM(C356:J356)</f>
        <v>0</v>
      </c>
      <c r="L356" s="792"/>
    </row>
    <row r="357" spans="1:12">
      <c r="A357" s="1089" t="s">
        <v>722</v>
      </c>
      <c r="B357" s="1090">
        <v>2230</v>
      </c>
      <c r="C357" s="790"/>
      <c r="D357" s="790"/>
      <c r="E357" s="790"/>
      <c r="F357" s="790"/>
      <c r="G357" s="790"/>
      <c r="H357" s="790"/>
      <c r="I357" s="790"/>
      <c r="J357" s="790"/>
      <c r="K357" s="1068">
        <f>SUM(C357:J357)</f>
        <v>0</v>
      </c>
      <c r="L357" s="792"/>
    </row>
    <row r="358" spans="1:12" ht="13.5" thickBot="1">
      <c r="A358" s="1086" t="s">
        <v>492</v>
      </c>
      <c r="B358" s="1091">
        <v>2200</v>
      </c>
      <c r="C358" s="1088">
        <f>SUM(C355:C357)</f>
        <v>0</v>
      </c>
      <c r="D358" s="1088">
        <f t="shared" ref="D358:K358" si="30">SUM(D355:D357)</f>
        <v>0</v>
      </c>
      <c r="E358" s="1088">
        <f t="shared" si="30"/>
        <v>0</v>
      </c>
      <c r="F358" s="1088">
        <f t="shared" si="30"/>
        <v>0</v>
      </c>
      <c r="G358" s="1088">
        <f t="shared" si="30"/>
        <v>0</v>
      </c>
      <c r="H358" s="1088">
        <f t="shared" si="30"/>
        <v>0</v>
      </c>
      <c r="I358" s="1088">
        <f t="shared" si="30"/>
        <v>0</v>
      </c>
      <c r="J358" s="1088">
        <f t="shared" si="30"/>
        <v>0</v>
      </c>
      <c r="K358" s="1088">
        <f t="shared" si="30"/>
        <v>0</v>
      </c>
      <c r="L358" s="1075">
        <f>SUM(L355:L357)</f>
        <v>0</v>
      </c>
    </row>
    <row r="359" spans="1:12" ht="15.75" customHeight="1" thickTop="1">
      <c r="A359" s="1078" t="s">
        <v>536</v>
      </c>
      <c r="B359" s="985" t="s">
        <v>33</v>
      </c>
      <c r="C359" s="555"/>
      <c r="D359" s="555"/>
      <c r="E359" s="555"/>
      <c r="F359" s="555"/>
      <c r="G359" s="555"/>
      <c r="H359" s="555"/>
      <c r="I359" s="555"/>
      <c r="J359" s="555"/>
      <c r="K359" s="555"/>
      <c r="L359" s="555"/>
    </row>
    <row r="360" spans="1:12">
      <c r="A360" s="1089" t="s">
        <v>723</v>
      </c>
      <c r="B360" s="1090">
        <v>2310</v>
      </c>
      <c r="C360" s="790"/>
      <c r="D360" s="790"/>
      <c r="E360" s="790"/>
      <c r="F360" s="790"/>
      <c r="G360" s="790"/>
      <c r="H360" s="790"/>
      <c r="I360" s="790"/>
      <c r="J360" s="793"/>
      <c r="K360" s="1068">
        <f>SUM(C360:J360)</f>
        <v>0</v>
      </c>
      <c r="L360" s="550"/>
    </row>
    <row r="361" spans="1:12">
      <c r="A361" s="1089" t="s">
        <v>724</v>
      </c>
      <c r="B361" s="1090">
        <v>2320</v>
      </c>
      <c r="C361" s="790">
        <v>351466</v>
      </c>
      <c r="D361" s="790">
        <v>8643</v>
      </c>
      <c r="E361" s="790">
        <v>508</v>
      </c>
      <c r="F361" s="790"/>
      <c r="G361" s="790"/>
      <c r="H361" s="790"/>
      <c r="I361" s="790"/>
      <c r="J361" s="793"/>
      <c r="K361" s="1068">
        <f>SUM(C361:J361)</f>
        <v>360617</v>
      </c>
      <c r="L361" s="550">
        <v>373561</v>
      </c>
    </row>
    <row r="362" spans="1:12">
      <c r="A362" s="1089" t="s">
        <v>42</v>
      </c>
      <c r="B362" s="1090">
        <v>2330</v>
      </c>
      <c r="C362" s="790"/>
      <c r="D362" s="790"/>
      <c r="E362" s="790"/>
      <c r="F362" s="790"/>
      <c r="G362" s="790"/>
      <c r="H362" s="790"/>
      <c r="I362" s="790"/>
      <c r="J362" s="793"/>
      <c r="K362" s="1068">
        <f>SUM(C362:J362)</f>
        <v>0</v>
      </c>
      <c r="L362" s="550"/>
    </row>
    <row r="363" spans="1:12">
      <c r="A363" s="180" t="s">
        <v>241</v>
      </c>
      <c r="B363" s="482" t="s">
        <v>231</v>
      </c>
      <c r="C363" s="792"/>
      <c r="D363" s="792"/>
      <c r="E363" s="792">
        <v>75899</v>
      </c>
      <c r="F363" s="792"/>
      <c r="G363" s="792"/>
      <c r="H363" s="792"/>
      <c r="I363" s="792"/>
      <c r="J363" s="792"/>
      <c r="K363" s="1092">
        <f>SUM(C363:J363)</f>
        <v>75899</v>
      </c>
      <c r="L363" s="550">
        <v>35000</v>
      </c>
    </row>
    <row r="364" spans="1:12">
      <c r="A364" s="180" t="s">
        <v>618</v>
      </c>
      <c r="B364" s="482" t="s">
        <v>232</v>
      </c>
      <c r="C364" s="792"/>
      <c r="D364" s="792"/>
      <c r="E364" s="792"/>
      <c r="F364" s="792"/>
      <c r="G364" s="792"/>
      <c r="H364" s="792"/>
      <c r="I364" s="792"/>
      <c r="J364" s="792"/>
      <c r="K364" s="1092">
        <f t="shared" ref="K364" si="31">SUM(C364:J364)</f>
        <v>0</v>
      </c>
      <c r="L364" s="550"/>
    </row>
    <row r="365" spans="1:12" ht="12.75" customHeight="1" thickBot="1">
      <c r="A365" s="1093" t="s">
        <v>632</v>
      </c>
      <c r="B365" s="958" t="s">
        <v>33</v>
      </c>
      <c r="C365" s="566">
        <f>SUM(C360:C364)</f>
        <v>351466</v>
      </c>
      <c r="D365" s="566">
        <f t="shared" ref="D365:J365" si="32">SUM(D360:D364)</f>
        <v>8643</v>
      </c>
      <c r="E365" s="566">
        <f t="shared" si="32"/>
        <v>76407</v>
      </c>
      <c r="F365" s="566">
        <f t="shared" si="32"/>
        <v>0</v>
      </c>
      <c r="G365" s="566">
        <f t="shared" si="32"/>
        <v>0</v>
      </c>
      <c r="H365" s="566">
        <f t="shared" si="32"/>
        <v>0</v>
      </c>
      <c r="I365" s="566">
        <f t="shared" si="32"/>
        <v>0</v>
      </c>
      <c r="J365" s="566">
        <f t="shared" si="32"/>
        <v>0</v>
      </c>
      <c r="K365" s="566">
        <f>SUM(K360:K364)</f>
        <v>436516</v>
      </c>
      <c r="L365" s="566">
        <f>SUM(L360:L364)</f>
        <v>408561</v>
      </c>
    </row>
    <row r="366" spans="1:12" ht="12.75" customHeight="1" thickTop="1">
      <c r="A366" s="1078" t="s">
        <v>1479</v>
      </c>
      <c r="B366" s="985">
        <v>2400</v>
      </c>
      <c r="C366" s="555"/>
      <c r="D366" s="555"/>
      <c r="E366" s="555"/>
      <c r="F366" s="555"/>
      <c r="G366" s="555"/>
      <c r="H366" s="555"/>
      <c r="I366" s="555"/>
      <c r="J366" s="555"/>
      <c r="K366" s="555"/>
      <c r="L366" s="555"/>
    </row>
    <row r="367" spans="1:12" ht="12.75" customHeight="1">
      <c r="A367" s="1089" t="s">
        <v>939</v>
      </c>
      <c r="B367" s="1090">
        <v>2410</v>
      </c>
      <c r="C367" s="789"/>
      <c r="D367" s="789"/>
      <c r="E367" s="789"/>
      <c r="F367" s="789"/>
      <c r="G367" s="789"/>
      <c r="H367" s="789"/>
      <c r="I367" s="789"/>
      <c r="J367" s="789"/>
      <c r="K367" s="1094">
        <f>SUM(C367:J367)</f>
        <v>0</v>
      </c>
      <c r="L367" s="550"/>
    </row>
    <row r="368" spans="1:12" ht="12.75" customHeight="1">
      <c r="A368" s="1095" t="s">
        <v>1480</v>
      </c>
      <c r="B368" s="1096">
        <v>2490</v>
      </c>
      <c r="C368" s="789"/>
      <c r="D368" s="789"/>
      <c r="E368" s="789"/>
      <c r="F368" s="789"/>
      <c r="G368" s="789"/>
      <c r="H368" s="789"/>
      <c r="I368" s="789"/>
      <c r="J368" s="789"/>
      <c r="K368" s="1094">
        <f>SUM(C368:J368)</f>
        <v>0</v>
      </c>
      <c r="L368" s="550"/>
    </row>
    <row r="369" spans="1:12" ht="12.75" customHeight="1" thickBot="1">
      <c r="A369" s="1086" t="s">
        <v>214</v>
      </c>
      <c r="B369" s="1097">
        <v>2400</v>
      </c>
      <c r="C369" s="1098">
        <f>SUM(C367:C368)</f>
        <v>0</v>
      </c>
      <c r="D369" s="1098">
        <f t="shared" ref="D369:J369" si="33">SUM(D367:D368)</f>
        <v>0</v>
      </c>
      <c r="E369" s="1098">
        <f t="shared" si="33"/>
        <v>0</v>
      </c>
      <c r="F369" s="1098">
        <f t="shared" si="33"/>
        <v>0</v>
      </c>
      <c r="G369" s="1098">
        <f t="shared" si="33"/>
        <v>0</v>
      </c>
      <c r="H369" s="1098">
        <f t="shared" si="33"/>
        <v>0</v>
      </c>
      <c r="I369" s="1098">
        <f t="shared" si="33"/>
        <v>0</v>
      </c>
      <c r="J369" s="1098">
        <f t="shared" si="33"/>
        <v>0</v>
      </c>
      <c r="K369" s="1099">
        <f>SUM(K367:K368)</f>
        <v>0</v>
      </c>
      <c r="L369" s="566">
        <f>SUM(L367:L368)</f>
        <v>0</v>
      </c>
    </row>
    <row r="370" spans="1:12" ht="12.75" customHeight="1" thickTop="1">
      <c r="A370" s="1078" t="s">
        <v>1481</v>
      </c>
      <c r="B370" s="985">
        <v>2500</v>
      </c>
      <c r="C370" s="555"/>
      <c r="D370" s="555"/>
      <c r="E370" s="555"/>
      <c r="F370" s="555"/>
      <c r="G370" s="555"/>
      <c r="H370" s="555"/>
      <c r="I370" s="555"/>
      <c r="J370" s="555"/>
      <c r="K370" s="555"/>
      <c r="L370" s="555"/>
    </row>
    <row r="371" spans="1:12" ht="12.75" customHeight="1">
      <c r="A371" s="1100" t="s">
        <v>940</v>
      </c>
      <c r="B371" s="1101">
        <v>2510</v>
      </c>
      <c r="C371" s="789"/>
      <c r="D371" s="789"/>
      <c r="E371" s="789"/>
      <c r="F371" s="789"/>
      <c r="G371" s="789"/>
      <c r="H371" s="789"/>
      <c r="I371" s="789"/>
      <c r="J371" s="789"/>
      <c r="K371" s="1094">
        <f t="shared" ref="K371:K377" si="34">SUM(C371:J371)</f>
        <v>0</v>
      </c>
      <c r="L371" s="550"/>
    </row>
    <row r="372" spans="1:12" ht="12.75" customHeight="1">
      <c r="A372" s="1100" t="s">
        <v>399</v>
      </c>
      <c r="B372" s="1101">
        <v>2520</v>
      </c>
      <c r="C372" s="789"/>
      <c r="D372" s="789"/>
      <c r="E372" s="789"/>
      <c r="F372" s="789"/>
      <c r="G372" s="789"/>
      <c r="H372" s="789"/>
      <c r="I372" s="789"/>
      <c r="J372" s="789"/>
      <c r="K372" s="1094">
        <f t="shared" si="34"/>
        <v>0</v>
      </c>
      <c r="L372" s="550"/>
    </row>
    <row r="373" spans="1:12" ht="12.75" customHeight="1">
      <c r="A373" s="1100" t="s">
        <v>534</v>
      </c>
      <c r="B373" s="127">
        <v>2530</v>
      </c>
      <c r="C373" s="789"/>
      <c r="D373" s="789"/>
      <c r="E373" s="789"/>
      <c r="F373" s="789"/>
      <c r="G373" s="789"/>
      <c r="H373" s="789"/>
      <c r="I373" s="789"/>
      <c r="J373" s="789"/>
      <c r="K373" s="576">
        <f>SUM(C373:J373)</f>
        <v>0</v>
      </c>
      <c r="L373" s="550"/>
    </row>
    <row r="374" spans="1:12" ht="12.75" customHeight="1">
      <c r="A374" s="1100" t="s">
        <v>157</v>
      </c>
      <c r="B374" s="1101">
        <v>2540</v>
      </c>
      <c r="C374" s="789"/>
      <c r="D374" s="789"/>
      <c r="E374" s="789"/>
      <c r="F374" s="789"/>
      <c r="G374" s="789"/>
      <c r="H374" s="789"/>
      <c r="I374" s="789"/>
      <c r="J374" s="789"/>
      <c r="K374" s="1094">
        <f t="shared" si="34"/>
        <v>0</v>
      </c>
      <c r="L374" s="550"/>
    </row>
    <row r="375" spans="1:12" ht="12.75" customHeight="1">
      <c r="A375" s="1100" t="s">
        <v>847</v>
      </c>
      <c r="B375" s="1101">
        <v>2550</v>
      </c>
      <c r="C375" s="789"/>
      <c r="D375" s="789"/>
      <c r="E375" s="789"/>
      <c r="F375" s="789"/>
      <c r="G375" s="789"/>
      <c r="H375" s="789"/>
      <c r="I375" s="789"/>
      <c r="J375" s="789"/>
      <c r="K375" s="1094">
        <f t="shared" si="34"/>
        <v>0</v>
      </c>
      <c r="L375" s="550"/>
    </row>
    <row r="376" spans="1:12" ht="12.75" customHeight="1">
      <c r="A376" s="1100" t="s">
        <v>98</v>
      </c>
      <c r="B376" s="1101">
        <v>2560</v>
      </c>
      <c r="C376" s="789"/>
      <c r="D376" s="789"/>
      <c r="E376" s="789"/>
      <c r="F376" s="789"/>
      <c r="G376" s="789"/>
      <c r="H376" s="789"/>
      <c r="I376" s="789"/>
      <c r="J376" s="789"/>
      <c r="K376" s="1094">
        <f t="shared" si="34"/>
        <v>0</v>
      </c>
      <c r="L376" s="550"/>
    </row>
    <row r="377" spans="1:12" ht="12.75" customHeight="1">
      <c r="A377" s="1100" t="s">
        <v>99</v>
      </c>
      <c r="B377" s="1101">
        <v>2570</v>
      </c>
      <c r="C377" s="789"/>
      <c r="D377" s="789"/>
      <c r="E377" s="789"/>
      <c r="F377" s="789"/>
      <c r="G377" s="789"/>
      <c r="H377" s="789"/>
      <c r="I377" s="789"/>
      <c r="J377" s="789"/>
      <c r="K377" s="1094">
        <f t="shared" si="34"/>
        <v>0</v>
      </c>
      <c r="L377" s="550"/>
    </row>
    <row r="378" spans="1:12" ht="12.75" customHeight="1" thickBot="1">
      <c r="A378" s="1102" t="s">
        <v>634</v>
      </c>
      <c r="B378" s="1103">
        <v>2500</v>
      </c>
      <c r="C378" s="1104">
        <f>SUM(C371:C377)</f>
        <v>0</v>
      </c>
      <c r="D378" s="1104">
        <f t="shared" ref="D378:K378" si="35">SUM(D371:D377)</f>
        <v>0</v>
      </c>
      <c r="E378" s="1104">
        <f t="shared" si="35"/>
        <v>0</v>
      </c>
      <c r="F378" s="1104">
        <f t="shared" si="35"/>
        <v>0</v>
      </c>
      <c r="G378" s="1104">
        <f t="shared" si="35"/>
        <v>0</v>
      </c>
      <c r="H378" s="1104">
        <f t="shared" si="35"/>
        <v>0</v>
      </c>
      <c r="I378" s="1104">
        <f t="shared" si="35"/>
        <v>0</v>
      </c>
      <c r="J378" s="1104">
        <f t="shared" si="35"/>
        <v>0</v>
      </c>
      <c r="K378" s="1104">
        <f t="shared" si="35"/>
        <v>0</v>
      </c>
      <c r="L378" s="570">
        <f>SUM(L371:L377)</f>
        <v>0</v>
      </c>
    </row>
    <row r="379" spans="1:12" ht="12.75" customHeight="1" thickTop="1">
      <c r="A379" s="1078" t="s">
        <v>1482</v>
      </c>
      <c r="B379" s="985" t="s">
        <v>36</v>
      </c>
      <c r="C379" s="555"/>
      <c r="D379" s="555"/>
      <c r="E379" s="555"/>
      <c r="F379" s="555"/>
      <c r="G379" s="555"/>
      <c r="H379" s="555"/>
      <c r="I379" s="555"/>
      <c r="J379" s="555"/>
      <c r="K379" s="555"/>
      <c r="L379" s="555"/>
    </row>
    <row r="380" spans="1:12" ht="12.75" customHeight="1">
      <c r="A380" s="1100" t="s">
        <v>932</v>
      </c>
      <c r="B380" s="1101">
        <v>2610</v>
      </c>
      <c r="C380" s="789"/>
      <c r="D380" s="789"/>
      <c r="E380" s="789"/>
      <c r="F380" s="789"/>
      <c r="G380" s="789"/>
      <c r="H380" s="789"/>
      <c r="I380" s="789"/>
      <c r="J380" s="789"/>
      <c r="K380" s="1094">
        <f>SUM(C380:J380)</f>
        <v>0</v>
      </c>
      <c r="L380" s="550"/>
    </row>
    <row r="381" spans="1:12" ht="12.75" customHeight="1">
      <c r="A381" s="1100" t="s">
        <v>1483</v>
      </c>
      <c r="B381" s="1101">
        <v>2620</v>
      </c>
      <c r="C381" s="789"/>
      <c r="D381" s="789"/>
      <c r="E381" s="789"/>
      <c r="F381" s="789"/>
      <c r="G381" s="789"/>
      <c r="H381" s="789"/>
      <c r="I381" s="789"/>
      <c r="J381" s="789"/>
      <c r="K381" s="1094">
        <f t="shared" ref="K381:K384" si="36">SUM(C381:J381)</f>
        <v>0</v>
      </c>
      <c r="L381" s="550"/>
    </row>
    <row r="382" spans="1:12" ht="12.75" customHeight="1">
      <c r="A382" s="1100" t="s">
        <v>933</v>
      </c>
      <c r="B382" s="1101">
        <v>2630</v>
      </c>
      <c r="C382" s="789"/>
      <c r="D382" s="789"/>
      <c r="E382" s="789"/>
      <c r="F382" s="789"/>
      <c r="G382" s="789"/>
      <c r="H382" s="789"/>
      <c r="I382" s="789"/>
      <c r="J382" s="789"/>
      <c r="K382" s="1094">
        <f t="shared" si="36"/>
        <v>0</v>
      </c>
      <c r="L382" s="550"/>
    </row>
    <row r="383" spans="1:12" ht="12.75" customHeight="1">
      <c r="A383" s="1100" t="s">
        <v>341</v>
      </c>
      <c r="B383" s="1101">
        <v>2640</v>
      </c>
      <c r="C383" s="789"/>
      <c r="D383" s="789"/>
      <c r="E383" s="789"/>
      <c r="F383" s="789"/>
      <c r="G383" s="789"/>
      <c r="H383" s="789"/>
      <c r="I383" s="789"/>
      <c r="J383" s="789"/>
      <c r="K383" s="1094">
        <f t="shared" si="36"/>
        <v>0</v>
      </c>
      <c r="L383" s="550"/>
    </row>
    <row r="384" spans="1:12" ht="12.75" customHeight="1">
      <c r="A384" s="1100" t="s">
        <v>342</v>
      </c>
      <c r="B384" s="1101">
        <v>2660</v>
      </c>
      <c r="C384" s="789"/>
      <c r="D384" s="789"/>
      <c r="E384" s="789"/>
      <c r="F384" s="789"/>
      <c r="G384" s="789"/>
      <c r="H384" s="789"/>
      <c r="I384" s="789"/>
      <c r="J384" s="789"/>
      <c r="K384" s="1094">
        <f t="shared" si="36"/>
        <v>0</v>
      </c>
      <c r="L384" s="550"/>
    </row>
    <row r="385" spans="1:12" ht="12.75" customHeight="1" thickBot="1">
      <c r="A385" s="1102" t="s">
        <v>37</v>
      </c>
      <c r="B385" s="1105">
        <v>2600</v>
      </c>
      <c r="C385" s="1106">
        <f>SUM(C380:C384)</f>
        <v>0</v>
      </c>
      <c r="D385" s="1106">
        <f t="shared" ref="D385:J385" si="37">SUM(D380:D384)</f>
        <v>0</v>
      </c>
      <c r="E385" s="1106">
        <f t="shared" si="37"/>
        <v>0</v>
      </c>
      <c r="F385" s="1106">
        <f t="shared" si="37"/>
        <v>0</v>
      </c>
      <c r="G385" s="1106">
        <f t="shared" si="37"/>
        <v>0</v>
      </c>
      <c r="H385" s="1106">
        <f t="shared" si="37"/>
        <v>0</v>
      </c>
      <c r="I385" s="1106">
        <f t="shared" si="37"/>
        <v>0</v>
      </c>
      <c r="J385" s="1106">
        <f t="shared" si="37"/>
        <v>0</v>
      </c>
      <c r="K385" s="1106">
        <f>SUM(K380:K384)</f>
        <v>0</v>
      </c>
      <c r="L385" s="570">
        <f>SUM(L380:L384)</f>
        <v>0</v>
      </c>
    </row>
    <row r="386" spans="1:12" ht="12.75" customHeight="1" thickTop="1">
      <c r="A386" s="1078" t="s">
        <v>1484</v>
      </c>
      <c r="B386" s="985">
        <v>2900</v>
      </c>
      <c r="C386" s="789"/>
      <c r="D386" s="789"/>
      <c r="E386" s="789">
        <v>4910972</v>
      </c>
      <c r="F386" s="789"/>
      <c r="G386" s="789"/>
      <c r="H386" s="789">
        <v>550000</v>
      </c>
      <c r="I386" s="789"/>
      <c r="J386" s="789"/>
      <c r="K386" s="1107">
        <f>SUM(C386:J386)</f>
        <v>5460972</v>
      </c>
      <c r="L386" s="550">
        <v>6188175</v>
      </c>
    </row>
    <row r="387" spans="1:12" ht="12.75" customHeight="1" thickBot="1">
      <c r="A387" s="1102" t="s">
        <v>717</v>
      </c>
      <c r="B387" s="1108">
        <v>2000</v>
      </c>
      <c r="C387" s="1106">
        <f t="shared" ref="C387:J387" si="38">SUM(C353,C358,C365,C369,C378,C385,C386)</f>
        <v>351466</v>
      </c>
      <c r="D387" s="1106">
        <f t="shared" si="38"/>
        <v>8643</v>
      </c>
      <c r="E387" s="1106">
        <f t="shared" si="38"/>
        <v>4987379</v>
      </c>
      <c r="F387" s="1106">
        <f t="shared" si="38"/>
        <v>0</v>
      </c>
      <c r="G387" s="1106">
        <f t="shared" si="38"/>
        <v>0</v>
      </c>
      <c r="H387" s="1106">
        <f t="shared" si="38"/>
        <v>550000</v>
      </c>
      <c r="I387" s="1106">
        <f t="shared" si="38"/>
        <v>0</v>
      </c>
      <c r="J387" s="1106">
        <f t="shared" si="38"/>
        <v>0</v>
      </c>
      <c r="K387" s="1109">
        <f>SUM(C387:J387)</f>
        <v>5897488</v>
      </c>
      <c r="L387" s="570">
        <f>SUM(L353,L358,L365,L369,L378,L385,L386)</f>
        <v>6596736</v>
      </c>
    </row>
    <row r="388" spans="1:12" ht="12.75" customHeight="1" thickTop="1" thickBot="1">
      <c r="A388" s="978" t="s">
        <v>1496</v>
      </c>
      <c r="B388" s="977">
        <v>3000</v>
      </c>
      <c r="C388" s="789"/>
      <c r="D388" s="789"/>
      <c r="E388" s="789"/>
      <c r="F388" s="789"/>
      <c r="G388" s="789"/>
      <c r="H388" s="789"/>
      <c r="I388" s="789"/>
      <c r="J388" s="789"/>
      <c r="K388" s="1110">
        <f>SUM(C388:J388)</f>
        <v>0</v>
      </c>
      <c r="L388" s="550"/>
    </row>
    <row r="389" spans="1:12" ht="12.75" customHeight="1" thickTop="1" thickBot="1">
      <c r="A389" s="978" t="s">
        <v>1348</v>
      </c>
      <c r="B389" s="977" t="s">
        <v>759</v>
      </c>
      <c r="C389" s="1111"/>
      <c r="D389" s="1111"/>
      <c r="E389" s="1111"/>
      <c r="F389" s="1111"/>
      <c r="G389" s="1111"/>
      <c r="H389" s="1111"/>
      <c r="I389" s="1111"/>
      <c r="J389" s="1111"/>
      <c r="K389" s="1111"/>
      <c r="L389" s="1111"/>
    </row>
    <row r="390" spans="1:12" ht="12.75" customHeight="1" thickTop="1">
      <c r="A390" s="1078" t="s">
        <v>1485</v>
      </c>
      <c r="B390" s="985"/>
      <c r="C390" s="555"/>
      <c r="D390" s="555"/>
      <c r="E390" s="555"/>
      <c r="F390" s="555"/>
      <c r="G390" s="555"/>
      <c r="H390" s="555"/>
      <c r="I390" s="555"/>
      <c r="J390" s="555"/>
      <c r="K390" s="555"/>
      <c r="L390" s="1111"/>
    </row>
    <row r="391" spans="1:12" ht="12.75" customHeight="1">
      <c r="A391" s="1100" t="s">
        <v>430</v>
      </c>
      <c r="B391" s="1101">
        <v>4110</v>
      </c>
      <c r="C391" s="555"/>
      <c r="D391" s="555"/>
      <c r="E391" s="790"/>
      <c r="F391" s="555"/>
      <c r="G391" s="555"/>
      <c r="H391" s="790"/>
      <c r="I391" s="555"/>
      <c r="J391" s="555"/>
      <c r="K391" s="1065">
        <f t="shared" ref="K391:K396" si="39">SUM(C391:J391)</f>
        <v>0</v>
      </c>
      <c r="L391" s="550"/>
    </row>
    <row r="392" spans="1:12" ht="12.75" customHeight="1">
      <c r="A392" s="1112" t="s">
        <v>245</v>
      </c>
      <c r="B392" s="1113">
        <v>4120</v>
      </c>
      <c r="C392" s="555"/>
      <c r="D392" s="555"/>
      <c r="E392" s="790"/>
      <c r="F392" s="555"/>
      <c r="G392" s="555"/>
      <c r="H392" s="790"/>
      <c r="I392" s="555"/>
      <c r="J392" s="555"/>
      <c r="K392" s="1068">
        <f t="shared" si="39"/>
        <v>0</v>
      </c>
      <c r="L392" s="550"/>
    </row>
    <row r="393" spans="1:12" ht="12.75" customHeight="1">
      <c r="A393" s="1114" t="s">
        <v>246</v>
      </c>
      <c r="B393" s="1115">
        <v>4130</v>
      </c>
      <c r="C393" s="555"/>
      <c r="D393" s="555"/>
      <c r="E393" s="790"/>
      <c r="F393" s="555"/>
      <c r="G393" s="555"/>
      <c r="H393" s="790"/>
      <c r="I393" s="555"/>
      <c r="J393" s="555"/>
      <c r="K393" s="1068">
        <f t="shared" si="39"/>
        <v>0</v>
      </c>
      <c r="L393" s="550"/>
    </row>
    <row r="394" spans="1:12" ht="12.75" customHeight="1">
      <c r="A394" s="1114" t="s">
        <v>613</v>
      </c>
      <c r="B394" s="1115">
        <v>4140</v>
      </c>
      <c r="C394" s="555"/>
      <c r="D394" s="555"/>
      <c r="E394" s="790"/>
      <c r="F394" s="555"/>
      <c r="G394" s="555"/>
      <c r="H394" s="790"/>
      <c r="I394" s="555"/>
      <c r="J394" s="555"/>
      <c r="K394" s="1068">
        <f t="shared" si="39"/>
        <v>0</v>
      </c>
      <c r="L394" s="550"/>
    </row>
    <row r="395" spans="1:12" ht="12.75" customHeight="1">
      <c r="A395" s="1114" t="s">
        <v>85</v>
      </c>
      <c r="B395" s="1115">
        <v>4170</v>
      </c>
      <c r="C395" s="555"/>
      <c r="D395" s="555"/>
      <c r="E395" s="790"/>
      <c r="F395" s="555"/>
      <c r="G395" s="555"/>
      <c r="H395" s="790"/>
      <c r="I395" s="555"/>
      <c r="J395" s="555"/>
      <c r="K395" s="1068">
        <f t="shared" si="39"/>
        <v>0</v>
      </c>
      <c r="L395" s="550"/>
    </row>
    <row r="396" spans="1:12" ht="12.75" customHeight="1">
      <c r="A396" s="1116" t="s">
        <v>1486</v>
      </c>
      <c r="B396" s="1117">
        <v>4190</v>
      </c>
      <c r="C396" s="555"/>
      <c r="D396" s="555"/>
      <c r="E396" s="790"/>
      <c r="F396" s="555"/>
      <c r="G396" s="555"/>
      <c r="H396" s="790"/>
      <c r="I396" s="555"/>
      <c r="J396" s="555"/>
      <c r="K396" s="1068">
        <f t="shared" si="39"/>
        <v>0</v>
      </c>
      <c r="L396" s="550"/>
    </row>
    <row r="397" spans="1:12" ht="12.75" customHeight="1" thickBot="1">
      <c r="A397" s="1118" t="s">
        <v>1487</v>
      </c>
      <c r="B397" s="1119">
        <v>4100</v>
      </c>
      <c r="C397" s="555"/>
      <c r="D397" s="555"/>
      <c r="E397" s="1120">
        <f>SUM(E391:E396)</f>
        <v>0</v>
      </c>
      <c r="F397" s="555"/>
      <c r="G397" s="555"/>
      <c r="H397" s="1121">
        <f>SUM(H391:H396)</f>
        <v>0</v>
      </c>
      <c r="I397" s="555"/>
      <c r="J397" s="555"/>
      <c r="K397" s="1121">
        <f>SUM(K391:K396)</f>
        <v>0</v>
      </c>
      <c r="L397" s="570">
        <f>SUM(L391:L396)</f>
        <v>0</v>
      </c>
    </row>
    <row r="398" spans="1:12" ht="12.75" customHeight="1" thickTop="1">
      <c r="A398" s="1122" t="s">
        <v>207</v>
      </c>
      <c r="B398" s="1123">
        <v>4210</v>
      </c>
      <c r="C398" s="555"/>
      <c r="D398" s="555"/>
      <c r="E398" s="555"/>
      <c r="F398" s="555"/>
      <c r="G398" s="555"/>
      <c r="H398" s="790"/>
      <c r="I398" s="555"/>
      <c r="J398" s="555"/>
      <c r="K398" s="1065">
        <f t="shared" ref="K398:K404" si="40">SUM(C398:J398)</f>
        <v>0</v>
      </c>
      <c r="L398" s="550"/>
    </row>
    <row r="399" spans="1:12" ht="12.75" customHeight="1">
      <c r="A399" s="1124" t="s">
        <v>615</v>
      </c>
      <c r="B399" s="1125">
        <v>4220</v>
      </c>
      <c r="C399" s="555"/>
      <c r="D399" s="555"/>
      <c r="E399" s="555"/>
      <c r="F399" s="555"/>
      <c r="G399" s="555"/>
      <c r="H399" s="790"/>
      <c r="I399" s="555"/>
      <c r="J399" s="555"/>
      <c r="K399" s="1065">
        <f t="shared" si="40"/>
        <v>0</v>
      </c>
      <c r="L399" s="550"/>
    </row>
    <row r="400" spans="1:12" ht="12.75" customHeight="1">
      <c r="A400" s="1126" t="s">
        <v>616</v>
      </c>
      <c r="B400" s="1125">
        <v>4230</v>
      </c>
      <c r="C400" s="555"/>
      <c r="D400" s="555"/>
      <c r="E400" s="555"/>
      <c r="F400" s="555"/>
      <c r="G400" s="555"/>
      <c r="H400" s="790"/>
      <c r="I400" s="555"/>
      <c r="J400" s="555"/>
      <c r="K400" s="1065">
        <f t="shared" si="40"/>
        <v>0</v>
      </c>
      <c r="L400" s="550"/>
    </row>
    <row r="401" spans="1:12" ht="12.75" customHeight="1">
      <c r="A401" s="1124" t="s">
        <v>677</v>
      </c>
      <c r="B401" s="1125">
        <v>4240</v>
      </c>
      <c r="C401" s="555"/>
      <c r="D401" s="555"/>
      <c r="E401" s="555"/>
      <c r="F401" s="555"/>
      <c r="G401" s="555"/>
      <c r="H401" s="790"/>
      <c r="I401" s="555"/>
      <c r="J401" s="555"/>
      <c r="K401" s="1065">
        <f t="shared" si="40"/>
        <v>0</v>
      </c>
      <c r="L401" s="550"/>
    </row>
    <row r="402" spans="1:12" ht="12.75" customHeight="1">
      <c r="A402" s="1124" t="s">
        <v>617</v>
      </c>
      <c r="B402" s="1125">
        <v>4270</v>
      </c>
      <c r="C402" s="555"/>
      <c r="D402" s="555"/>
      <c r="E402" s="555"/>
      <c r="F402" s="555"/>
      <c r="G402" s="555"/>
      <c r="H402" s="790"/>
      <c r="I402" s="555"/>
      <c r="J402" s="555"/>
      <c r="K402" s="1065">
        <f t="shared" si="40"/>
        <v>0</v>
      </c>
      <c r="L402" s="550"/>
    </row>
    <row r="403" spans="1:12" ht="12.75" customHeight="1">
      <c r="A403" s="1124" t="s">
        <v>605</v>
      </c>
      <c r="B403" s="1125">
        <v>4280</v>
      </c>
      <c r="C403" s="555"/>
      <c r="D403" s="555"/>
      <c r="E403" s="555"/>
      <c r="F403" s="555"/>
      <c r="G403" s="555"/>
      <c r="H403" s="790"/>
      <c r="I403" s="555"/>
      <c r="J403" s="555"/>
      <c r="K403" s="1065">
        <f t="shared" si="40"/>
        <v>0</v>
      </c>
      <c r="L403" s="550"/>
    </row>
    <row r="404" spans="1:12" ht="12.75" customHeight="1">
      <c r="A404" s="1126" t="s">
        <v>1488</v>
      </c>
      <c r="B404" s="1127">
        <v>4290</v>
      </c>
      <c r="C404" s="555"/>
      <c r="D404" s="555"/>
      <c r="E404" s="555"/>
      <c r="F404" s="555"/>
      <c r="G404" s="555"/>
      <c r="H404" s="790"/>
      <c r="I404" s="555"/>
      <c r="J404" s="555"/>
      <c r="K404" s="1065">
        <f t="shared" si="40"/>
        <v>0</v>
      </c>
      <c r="L404" s="550"/>
    </row>
    <row r="405" spans="1:12" ht="12.75" customHeight="1" thickBot="1">
      <c r="A405" s="1128" t="s">
        <v>1489</v>
      </c>
      <c r="B405" s="1119">
        <v>4200</v>
      </c>
      <c r="C405" s="555"/>
      <c r="D405" s="555"/>
      <c r="E405" s="555"/>
      <c r="F405" s="555"/>
      <c r="G405" s="555"/>
      <c r="H405" s="1129">
        <f>SUM(H398:H404)</f>
        <v>0</v>
      </c>
      <c r="I405" s="555"/>
      <c r="J405" s="555"/>
      <c r="K405" s="1129">
        <f>SUM(K398:K404)</f>
        <v>0</v>
      </c>
      <c r="L405" s="570">
        <f>SUM(L398:L404)</f>
        <v>0</v>
      </c>
    </row>
    <row r="406" spans="1:12" ht="12.75" customHeight="1" thickTop="1">
      <c r="A406" s="1130" t="s">
        <v>607</v>
      </c>
      <c r="B406" s="1131">
        <v>4310</v>
      </c>
      <c r="C406" s="555"/>
      <c r="D406" s="555"/>
      <c r="E406" s="555"/>
      <c r="F406" s="555"/>
      <c r="G406" s="555"/>
      <c r="H406" s="790"/>
      <c r="I406" s="555"/>
      <c r="J406" s="555"/>
      <c r="K406" s="1065">
        <f t="shared" ref="K406:K412" si="41">SUM(C406:J406)</f>
        <v>0</v>
      </c>
      <c r="L406" s="550"/>
    </row>
    <row r="407" spans="1:12" ht="12.75" customHeight="1">
      <c r="A407" s="1114" t="s">
        <v>608</v>
      </c>
      <c r="B407" s="1132">
        <v>4320</v>
      </c>
      <c r="C407" s="555"/>
      <c r="D407" s="555"/>
      <c r="E407" s="555"/>
      <c r="F407" s="555"/>
      <c r="G407" s="555"/>
      <c r="H407" s="790"/>
      <c r="I407" s="555"/>
      <c r="J407" s="555"/>
      <c r="K407" s="1065">
        <f t="shared" si="41"/>
        <v>0</v>
      </c>
      <c r="L407" s="550"/>
    </row>
    <row r="408" spans="1:12" ht="12.75" customHeight="1">
      <c r="A408" s="1114" t="s">
        <v>1490</v>
      </c>
      <c r="B408" s="1132">
        <v>4330</v>
      </c>
      <c r="C408" s="555"/>
      <c r="D408" s="555"/>
      <c r="E408" s="555"/>
      <c r="F408" s="555"/>
      <c r="G408" s="555"/>
      <c r="H408" s="790"/>
      <c r="I408" s="555"/>
      <c r="J408" s="555"/>
      <c r="K408" s="1065">
        <f t="shared" si="41"/>
        <v>0</v>
      </c>
      <c r="L408" s="550"/>
    </row>
    <row r="409" spans="1:12" ht="12.75" customHeight="1">
      <c r="A409" s="1114" t="s">
        <v>609</v>
      </c>
      <c r="B409" s="1132">
        <v>4340</v>
      </c>
      <c r="C409" s="555"/>
      <c r="D409" s="555"/>
      <c r="E409" s="555"/>
      <c r="F409" s="555"/>
      <c r="G409" s="555"/>
      <c r="H409" s="790"/>
      <c r="I409" s="555"/>
      <c r="J409" s="555"/>
      <c r="K409" s="1065">
        <f t="shared" si="41"/>
        <v>0</v>
      </c>
      <c r="L409" s="550"/>
    </row>
    <row r="410" spans="1:12" ht="12.75" customHeight="1">
      <c r="A410" s="1114" t="s">
        <v>675</v>
      </c>
      <c r="B410" s="1132">
        <v>4370</v>
      </c>
      <c r="C410" s="555"/>
      <c r="D410" s="555"/>
      <c r="E410" s="555"/>
      <c r="F410" s="555"/>
      <c r="G410" s="555"/>
      <c r="H410" s="790"/>
      <c r="I410" s="555"/>
      <c r="J410" s="555"/>
      <c r="K410" s="1065">
        <f t="shared" si="41"/>
        <v>0</v>
      </c>
      <c r="L410" s="550"/>
    </row>
    <row r="411" spans="1:12" ht="12.75" customHeight="1">
      <c r="A411" s="1114" t="s">
        <v>676</v>
      </c>
      <c r="B411" s="1132">
        <v>4380</v>
      </c>
      <c r="C411" s="555"/>
      <c r="D411" s="555"/>
      <c r="E411" s="555"/>
      <c r="F411" s="555"/>
      <c r="G411" s="555"/>
      <c r="H411" s="790"/>
      <c r="I411" s="555"/>
      <c r="J411" s="555"/>
      <c r="K411" s="1065">
        <f t="shared" si="41"/>
        <v>0</v>
      </c>
      <c r="L411" s="550"/>
    </row>
    <row r="412" spans="1:12" ht="12.75" customHeight="1">
      <c r="A412" s="1114" t="s">
        <v>1491</v>
      </c>
      <c r="B412" s="1132">
        <v>4390</v>
      </c>
      <c r="C412" s="555"/>
      <c r="D412" s="555"/>
      <c r="E412" s="794"/>
      <c r="F412" s="555"/>
      <c r="G412" s="555"/>
      <c r="H412" s="790"/>
      <c r="I412" s="555"/>
      <c r="J412" s="555"/>
      <c r="K412" s="1065">
        <f t="shared" si="41"/>
        <v>0</v>
      </c>
      <c r="L412" s="550"/>
    </row>
    <row r="413" spans="1:12" ht="12.75" customHeight="1" thickBot="1">
      <c r="A413" s="1133" t="s">
        <v>1492</v>
      </c>
      <c r="B413" s="1097">
        <v>4300</v>
      </c>
      <c r="C413" s="555"/>
      <c r="D413" s="555"/>
      <c r="E413" s="1121">
        <f>SUM(E406:E412)</f>
        <v>0</v>
      </c>
      <c r="F413" s="555"/>
      <c r="G413" s="555"/>
      <c r="H413" s="1121">
        <f>SUM(H406:H412)</f>
        <v>0</v>
      </c>
      <c r="I413" s="555"/>
      <c r="J413" s="555"/>
      <c r="K413" s="1121">
        <f>SUM(K406:K412)</f>
        <v>0</v>
      </c>
      <c r="L413" s="570">
        <f>SUM(L406:L412)</f>
        <v>0</v>
      </c>
    </row>
    <row r="414" spans="1:12" ht="12.75" customHeight="1" thickTop="1">
      <c r="A414" s="1134" t="s">
        <v>1493</v>
      </c>
      <c r="B414" s="1135">
        <v>4400</v>
      </c>
      <c r="C414" s="555"/>
      <c r="D414" s="555"/>
      <c r="E414" s="795"/>
      <c r="F414" s="555"/>
      <c r="G414" s="555"/>
      <c r="H414" s="795"/>
      <c r="I414" s="555"/>
      <c r="J414" s="555"/>
      <c r="K414" s="1136">
        <f>SUM(C414:J414)</f>
        <v>0</v>
      </c>
      <c r="L414" s="550"/>
    </row>
    <row r="415" spans="1:12" ht="12.75" customHeight="1" thickBot="1">
      <c r="A415" s="1128" t="s">
        <v>1349</v>
      </c>
      <c r="B415" s="1119">
        <v>4000</v>
      </c>
      <c r="C415" s="555"/>
      <c r="D415" s="555"/>
      <c r="E415" s="1121">
        <f>SUM(E397,E405,E413,E414)</f>
        <v>0</v>
      </c>
      <c r="F415" s="555"/>
      <c r="G415" s="555"/>
      <c r="H415" s="1121">
        <f>SUM(H397,H405,H413,H414)</f>
        <v>0</v>
      </c>
      <c r="I415" s="555"/>
      <c r="J415" s="555"/>
      <c r="K415" s="1121">
        <f>SUM(K397,K405,K413,K414)</f>
        <v>0</v>
      </c>
      <c r="L415" s="570">
        <f>SUM(L397,L405,L413,L414)</f>
        <v>0</v>
      </c>
    </row>
    <row r="416" spans="1:12" ht="15.75" customHeight="1" thickTop="1">
      <c r="A416" s="1003" t="s">
        <v>795</v>
      </c>
      <c r="B416" s="949" t="s">
        <v>426</v>
      </c>
      <c r="C416" s="551"/>
      <c r="D416" s="551"/>
      <c r="E416" s="551"/>
      <c r="F416" s="551"/>
      <c r="G416" s="551"/>
      <c r="H416" s="551"/>
      <c r="I416" s="551"/>
      <c r="J416" s="551"/>
      <c r="K416" s="551"/>
      <c r="L416" s="551"/>
    </row>
    <row r="417" spans="1:12" ht="15.75" customHeight="1">
      <c r="A417" s="177" t="s">
        <v>541</v>
      </c>
      <c r="B417" s="178"/>
      <c r="C417" s="551"/>
      <c r="D417" s="551"/>
      <c r="E417" s="551"/>
      <c r="F417" s="551"/>
      <c r="G417" s="551"/>
      <c r="H417" s="586"/>
      <c r="I417" s="551"/>
      <c r="J417" s="551"/>
      <c r="K417" s="586"/>
      <c r="L417" s="586"/>
    </row>
    <row r="418" spans="1:12">
      <c r="A418" s="1057" t="s">
        <v>86</v>
      </c>
      <c r="B418" s="954" t="s">
        <v>796</v>
      </c>
      <c r="C418" s="555"/>
      <c r="D418" s="555"/>
      <c r="E418" s="555"/>
      <c r="F418" s="555"/>
      <c r="G418" s="555"/>
      <c r="H418" s="556"/>
      <c r="I418" s="555"/>
      <c r="J418" s="555"/>
      <c r="K418" s="576">
        <f>H418</f>
        <v>0</v>
      </c>
      <c r="L418" s="556"/>
    </row>
    <row r="419" spans="1:12">
      <c r="A419" s="953" t="s">
        <v>87</v>
      </c>
      <c r="B419" s="954">
        <v>5120</v>
      </c>
      <c r="C419" s="555"/>
      <c r="D419" s="555"/>
      <c r="E419" s="555"/>
      <c r="F419" s="555"/>
      <c r="G419" s="555"/>
      <c r="H419" s="612"/>
      <c r="I419" s="555"/>
      <c r="J419" s="555"/>
      <c r="K419" s="576">
        <f t="shared" ref="K419:K422" si="42">H419</f>
        <v>0</v>
      </c>
      <c r="L419" s="612"/>
    </row>
    <row r="420" spans="1:12" ht="12.75" customHeight="1">
      <c r="A420" s="1057" t="s">
        <v>1035</v>
      </c>
      <c r="B420" s="954" t="s">
        <v>543</v>
      </c>
      <c r="C420" s="555"/>
      <c r="D420" s="555"/>
      <c r="E420" s="555"/>
      <c r="F420" s="555"/>
      <c r="G420" s="555"/>
      <c r="H420" s="556"/>
      <c r="I420" s="555"/>
      <c r="J420" s="555"/>
      <c r="K420" s="576">
        <f t="shared" si="42"/>
        <v>0</v>
      </c>
      <c r="L420" s="556"/>
    </row>
    <row r="421" spans="1:12" ht="12.75" customHeight="1">
      <c r="A421" s="953" t="s">
        <v>88</v>
      </c>
      <c r="B421" s="954" t="s">
        <v>515</v>
      </c>
      <c r="C421" s="555"/>
      <c r="D421" s="555"/>
      <c r="E421" s="555"/>
      <c r="F421" s="555"/>
      <c r="G421" s="555"/>
      <c r="H421" s="612"/>
      <c r="I421" s="555"/>
      <c r="J421" s="555"/>
      <c r="K421" s="576">
        <f t="shared" si="42"/>
        <v>0</v>
      </c>
      <c r="L421" s="612"/>
    </row>
    <row r="422" spans="1:12">
      <c r="A422" s="953" t="s">
        <v>797</v>
      </c>
      <c r="B422" s="966">
        <v>5150</v>
      </c>
      <c r="C422" s="555"/>
      <c r="D422" s="555"/>
      <c r="E422" s="555"/>
      <c r="F422" s="555"/>
      <c r="G422" s="555"/>
      <c r="H422" s="550"/>
      <c r="I422" s="555"/>
      <c r="J422" s="555"/>
      <c r="K422" s="576">
        <f t="shared" si="42"/>
        <v>0</v>
      </c>
      <c r="L422" s="550"/>
    </row>
    <row r="423" spans="1:12" ht="13.5" thickBot="1">
      <c r="A423" s="1044" t="s">
        <v>798</v>
      </c>
      <c r="B423" s="958" t="s">
        <v>633</v>
      </c>
      <c r="C423" s="551"/>
      <c r="D423" s="551"/>
      <c r="E423" s="551"/>
      <c r="F423" s="551"/>
      <c r="G423" s="551"/>
      <c r="H423" s="566">
        <f>SUM(H418:H422)</f>
        <v>0</v>
      </c>
      <c r="I423" s="555"/>
      <c r="J423" s="555"/>
      <c r="K423" s="566">
        <f>SUM(K418:K422)</f>
        <v>0</v>
      </c>
      <c r="L423" s="566">
        <f>SUM(L418:L422)</f>
        <v>0</v>
      </c>
    </row>
    <row r="424" spans="1:12" ht="13.5" thickTop="1">
      <c r="A424" s="1039" t="s">
        <v>82</v>
      </c>
      <c r="B424" s="1040" t="s">
        <v>38</v>
      </c>
      <c r="C424" s="551"/>
      <c r="D424" s="551"/>
      <c r="E424" s="551"/>
      <c r="F424" s="551"/>
      <c r="G424" s="551"/>
      <c r="H424" s="599"/>
      <c r="I424" s="551"/>
      <c r="J424" s="551"/>
      <c r="K424" s="1000">
        <f>SUM(H424)</f>
        <v>0</v>
      </c>
      <c r="L424" s="599"/>
    </row>
    <row r="425" spans="1:12" ht="26.25">
      <c r="A425" s="1041" t="s">
        <v>1284</v>
      </c>
      <c r="B425" s="1023" t="s">
        <v>31</v>
      </c>
      <c r="C425" s="551"/>
      <c r="D425" s="551"/>
      <c r="E425" s="551"/>
      <c r="F425" s="551"/>
      <c r="G425" s="551"/>
      <c r="H425" s="550"/>
      <c r="I425" s="551"/>
      <c r="J425" s="551"/>
      <c r="K425" s="576">
        <f>SUM(H425)</f>
        <v>0</v>
      </c>
      <c r="L425" s="550"/>
    </row>
    <row r="426" spans="1:12">
      <c r="A426" s="961" t="s">
        <v>678</v>
      </c>
      <c r="B426" s="1023" t="s">
        <v>83</v>
      </c>
      <c r="C426" s="551"/>
      <c r="D426" s="551"/>
      <c r="E426" s="551"/>
      <c r="F426" s="551"/>
      <c r="G426" s="551"/>
      <c r="H426" s="550"/>
      <c r="I426" s="551"/>
      <c r="J426" s="551"/>
      <c r="K426" s="576">
        <f>H426</f>
        <v>0</v>
      </c>
      <c r="L426" s="550"/>
    </row>
    <row r="427" spans="1:12" ht="13.5" thickBot="1">
      <c r="A427" s="1001" t="s">
        <v>561</v>
      </c>
      <c r="B427" s="1002" t="s">
        <v>426</v>
      </c>
      <c r="C427" s="551"/>
      <c r="D427" s="551"/>
      <c r="E427" s="551"/>
      <c r="F427" s="551"/>
      <c r="G427" s="551"/>
      <c r="H427" s="593">
        <f>SUM(H423,H424,H425,H426)</f>
        <v>0</v>
      </c>
      <c r="I427" s="551"/>
      <c r="J427" s="551"/>
      <c r="K427" s="593">
        <f>SUM(K423,K424,K425,K426)</f>
        <v>0</v>
      </c>
      <c r="L427" s="593">
        <f>SUM(L423,L424,L425,L426)</f>
        <v>0</v>
      </c>
    </row>
    <row r="428" spans="1:12" ht="15.75" customHeight="1" thickTop="1" thickBot="1">
      <c r="A428" s="1024" t="s">
        <v>799</v>
      </c>
      <c r="B428" s="977" t="s">
        <v>760</v>
      </c>
      <c r="C428" s="551"/>
      <c r="D428" s="551"/>
      <c r="E428" s="555"/>
      <c r="F428" s="551"/>
      <c r="G428" s="551"/>
      <c r="H428" s="551"/>
      <c r="I428" s="555"/>
      <c r="J428" s="555"/>
      <c r="K428" s="551"/>
      <c r="L428" s="596"/>
    </row>
    <row r="429" spans="1:12" ht="12.75" customHeight="1" thickTop="1" thickBot="1">
      <c r="A429" s="1001" t="s">
        <v>437</v>
      </c>
      <c r="B429" s="1137"/>
      <c r="C429" s="566">
        <f>SUM(C344+C387+C388)</f>
        <v>351466</v>
      </c>
      <c r="D429" s="566">
        <f>SUM(D344+D387+D388)</f>
        <v>8643</v>
      </c>
      <c r="E429" s="566">
        <f>SUM(E344+E387+E388+E415)</f>
        <v>4987379</v>
      </c>
      <c r="F429" s="566">
        <f>SUM(F344+F387+F388)</f>
        <v>0</v>
      </c>
      <c r="G429" s="566">
        <f>SUM(G344+G387+G388)</f>
        <v>0</v>
      </c>
      <c r="H429" s="566">
        <f>SUM(H344+H387+H388+H415+H427)</f>
        <v>550000</v>
      </c>
      <c r="I429" s="566">
        <f>SUM(I344+I387+I388)</f>
        <v>0</v>
      </c>
      <c r="J429" s="566">
        <f>SUM(J344+J387+J388)</f>
        <v>0</v>
      </c>
      <c r="K429" s="566">
        <f>SUM(K344+K387+K388+K415+K427)</f>
        <v>5897488</v>
      </c>
      <c r="L429" s="593">
        <f>SUM(L344+L387+L388+L415+L423+L428)</f>
        <v>6596736</v>
      </c>
    </row>
    <row r="430" spans="1:12" ht="12.75" customHeight="1" thickTop="1">
      <c r="A430" s="1956" t="s">
        <v>887</v>
      </c>
      <c r="B430" s="1957"/>
      <c r="C430" s="551"/>
      <c r="D430" s="551"/>
      <c r="E430" s="551"/>
      <c r="F430" s="551"/>
      <c r="G430" s="551"/>
      <c r="H430" s="551"/>
      <c r="I430" s="551"/>
      <c r="J430" s="551"/>
      <c r="K430" s="591">
        <f>'Revenues 10-15'!J272-'Expenditures 16-24'!K429</f>
        <v>76507</v>
      </c>
      <c r="L430" s="551"/>
    </row>
    <row r="431" spans="1:12" ht="6" customHeight="1">
      <c r="A431" s="990"/>
      <c r="B431" s="1011"/>
      <c r="C431" s="992"/>
      <c r="D431" s="992"/>
      <c r="E431" s="992"/>
      <c r="F431" s="992"/>
      <c r="G431" s="992"/>
      <c r="H431" s="992"/>
      <c r="I431" s="992"/>
      <c r="J431" s="992"/>
      <c r="K431" s="992"/>
      <c r="L431" s="992"/>
    </row>
    <row r="432" spans="1:12" s="28" customFormat="1" ht="16.7" customHeight="1">
      <c r="A432" s="1946" t="s">
        <v>858</v>
      </c>
      <c r="B432" s="1947"/>
      <c r="C432" s="560"/>
      <c r="D432" s="561"/>
      <c r="E432" s="561"/>
      <c r="F432" s="561"/>
      <c r="G432" s="561"/>
      <c r="H432" s="561"/>
      <c r="I432" s="561"/>
      <c r="J432" s="561"/>
      <c r="K432" s="561"/>
      <c r="L432" s="568"/>
    </row>
    <row r="433" spans="1:12" s="36" customFormat="1" ht="15.75" customHeight="1">
      <c r="A433" s="776" t="s">
        <v>748</v>
      </c>
      <c r="B433" s="997" t="s">
        <v>500</v>
      </c>
      <c r="C433" s="551"/>
      <c r="D433" s="551"/>
      <c r="E433" s="551"/>
      <c r="F433" s="551"/>
      <c r="G433" s="551"/>
      <c r="H433" s="551"/>
      <c r="I433" s="551"/>
      <c r="J433" s="551"/>
      <c r="K433" s="551"/>
      <c r="L433" s="551"/>
    </row>
    <row r="434" spans="1:12" ht="15.75" customHeight="1">
      <c r="A434" s="1138" t="s">
        <v>538</v>
      </c>
      <c r="B434" s="1139"/>
      <c r="C434" s="586"/>
      <c r="D434" s="586"/>
      <c r="E434" s="586"/>
      <c r="F434" s="586"/>
      <c r="G434" s="586"/>
      <c r="H434" s="586"/>
      <c r="I434" s="551"/>
      <c r="J434" s="551"/>
      <c r="K434" s="586"/>
      <c r="L434" s="586"/>
    </row>
    <row r="435" spans="1:12">
      <c r="A435" s="953" t="s">
        <v>4</v>
      </c>
      <c r="B435" s="954">
        <v>2530</v>
      </c>
      <c r="C435" s="550"/>
      <c r="D435" s="550"/>
      <c r="E435" s="550"/>
      <c r="F435" s="550"/>
      <c r="G435" s="550">
        <v>1374686</v>
      </c>
      <c r="H435" s="550"/>
      <c r="I435" s="550"/>
      <c r="J435" s="550"/>
      <c r="K435" s="576">
        <f>SUM(C435:J435)</f>
        <v>1374686</v>
      </c>
      <c r="L435" s="550">
        <v>5000000</v>
      </c>
    </row>
    <row r="436" spans="1:12">
      <c r="A436" s="953" t="s">
        <v>157</v>
      </c>
      <c r="B436" s="954">
        <v>2540</v>
      </c>
      <c r="C436" s="550"/>
      <c r="D436" s="550"/>
      <c r="E436" s="550"/>
      <c r="F436" s="550"/>
      <c r="G436" s="550"/>
      <c r="H436" s="550"/>
      <c r="I436" s="550"/>
      <c r="J436" s="550"/>
      <c r="K436" s="576">
        <f>SUM(C436:J436)</f>
        <v>0</v>
      </c>
      <c r="L436" s="550"/>
    </row>
    <row r="437" spans="1:12" ht="12.75" customHeight="1" thickBot="1">
      <c r="A437" s="957" t="s">
        <v>634</v>
      </c>
      <c r="B437" s="958" t="s">
        <v>35</v>
      </c>
      <c r="C437" s="566">
        <f>SUM(C435:C436)</f>
        <v>0</v>
      </c>
      <c r="D437" s="566">
        <f t="shared" ref="D437:L437" si="43">SUM(D435:D436)</f>
        <v>0</v>
      </c>
      <c r="E437" s="566">
        <f t="shared" si="43"/>
        <v>0</v>
      </c>
      <c r="F437" s="566">
        <f t="shared" si="43"/>
        <v>0</v>
      </c>
      <c r="G437" s="566">
        <f t="shared" si="43"/>
        <v>1374686</v>
      </c>
      <c r="H437" s="566">
        <f t="shared" si="43"/>
        <v>0</v>
      </c>
      <c r="I437" s="566">
        <f t="shared" si="43"/>
        <v>0</v>
      </c>
      <c r="J437" s="566">
        <f t="shared" si="43"/>
        <v>0</v>
      </c>
      <c r="K437" s="566">
        <f t="shared" si="43"/>
        <v>1374686</v>
      </c>
      <c r="L437" s="566">
        <f t="shared" si="43"/>
        <v>5000000</v>
      </c>
    </row>
    <row r="438" spans="1:12" ht="12.75" customHeight="1" thickTop="1">
      <c r="A438" s="973" t="s">
        <v>871</v>
      </c>
      <c r="B438" s="970" t="s">
        <v>505</v>
      </c>
      <c r="C438" s="556"/>
      <c r="D438" s="556"/>
      <c r="E438" s="556"/>
      <c r="F438" s="556"/>
      <c r="G438" s="556"/>
      <c r="H438" s="556"/>
      <c r="I438" s="556"/>
      <c r="J438" s="556"/>
      <c r="K438" s="1140">
        <f>SUM(C438:J438)</f>
        <v>0</v>
      </c>
      <c r="L438" s="556"/>
    </row>
    <row r="439" spans="1:12" ht="12.75" customHeight="1" thickBot="1">
      <c r="A439" s="957" t="s">
        <v>550</v>
      </c>
      <c r="B439" s="972" t="s">
        <v>500</v>
      </c>
      <c r="C439" s="566">
        <f>SUM(C437:C438)</f>
        <v>0</v>
      </c>
      <c r="D439" s="566">
        <f t="shared" ref="D439:L439" si="44">SUM(D437:D438)</f>
        <v>0</v>
      </c>
      <c r="E439" s="566">
        <f t="shared" si="44"/>
        <v>0</v>
      </c>
      <c r="F439" s="566">
        <f t="shared" si="44"/>
        <v>0</v>
      </c>
      <c r="G439" s="566">
        <f t="shared" si="44"/>
        <v>1374686</v>
      </c>
      <c r="H439" s="566">
        <f t="shared" si="44"/>
        <v>0</v>
      </c>
      <c r="I439" s="566">
        <f t="shared" si="44"/>
        <v>0</v>
      </c>
      <c r="J439" s="566">
        <f t="shared" si="44"/>
        <v>0</v>
      </c>
      <c r="K439" s="566">
        <f t="shared" si="44"/>
        <v>1374686</v>
      </c>
      <c r="L439" s="566">
        <f t="shared" si="44"/>
        <v>5000000</v>
      </c>
    </row>
    <row r="440" spans="1:12" s="36" customFormat="1" ht="15.75" customHeight="1" thickTop="1">
      <c r="A440" s="978" t="s">
        <v>551</v>
      </c>
      <c r="B440" s="960" t="s">
        <v>759</v>
      </c>
      <c r="C440" s="551"/>
      <c r="D440" s="551"/>
      <c r="E440" s="551"/>
      <c r="F440" s="551"/>
      <c r="G440" s="551"/>
      <c r="H440" s="551"/>
      <c r="I440" s="551"/>
      <c r="J440" s="551"/>
      <c r="K440" s="551"/>
      <c r="L440" s="551"/>
    </row>
    <row r="441" spans="1:12">
      <c r="A441" s="1141" t="s">
        <v>1350</v>
      </c>
      <c r="B441" s="1046" t="s">
        <v>1342</v>
      </c>
      <c r="C441" s="551"/>
      <c r="D441" s="551"/>
      <c r="E441" s="551"/>
      <c r="F441" s="551"/>
      <c r="G441" s="551"/>
      <c r="H441" s="553"/>
      <c r="I441" s="1142"/>
      <c r="J441" s="551"/>
      <c r="K441" s="571">
        <f>H441</f>
        <v>0</v>
      </c>
      <c r="L441" s="553"/>
    </row>
    <row r="442" spans="1:12" ht="12.75" customHeight="1">
      <c r="A442" s="953" t="s">
        <v>1351</v>
      </c>
      <c r="B442" s="954" t="s">
        <v>1344</v>
      </c>
      <c r="C442" s="551"/>
      <c r="D442" s="551"/>
      <c r="E442" s="551"/>
      <c r="F442" s="551"/>
      <c r="G442" s="551"/>
      <c r="H442" s="550"/>
      <c r="I442" s="1142"/>
      <c r="J442" s="551"/>
      <c r="K442" s="576">
        <f>H442</f>
        <v>0</v>
      </c>
      <c r="L442" s="550"/>
    </row>
    <row r="443" spans="1:12" ht="12.75" customHeight="1">
      <c r="A443" s="1141" t="s">
        <v>614</v>
      </c>
      <c r="B443" s="1046" t="s">
        <v>489</v>
      </c>
      <c r="C443" s="551"/>
      <c r="D443" s="551"/>
      <c r="E443" s="551"/>
      <c r="F443" s="551"/>
      <c r="G443" s="551"/>
      <c r="H443" s="557"/>
      <c r="I443" s="1142"/>
      <c r="J443" s="551"/>
      <c r="K443" s="570">
        <f>H443</f>
        <v>0</v>
      </c>
      <c r="L443" s="557"/>
    </row>
    <row r="444" spans="1:12" ht="12.75" customHeight="1" thickBot="1">
      <c r="A444" s="957" t="s">
        <v>1178</v>
      </c>
      <c r="B444" s="958" t="s">
        <v>759</v>
      </c>
      <c r="C444" s="551"/>
      <c r="D444" s="551"/>
      <c r="E444" s="551"/>
      <c r="F444" s="551"/>
      <c r="G444" s="551"/>
      <c r="H444" s="566">
        <f>SUM(H441:H443)</f>
        <v>0</v>
      </c>
      <c r="I444" s="1142"/>
      <c r="J444" s="551"/>
      <c r="K444" s="566">
        <f>SUM(K441:K443)</f>
        <v>0</v>
      </c>
      <c r="L444" s="566">
        <f>SUM(L441:L443)</f>
        <v>0</v>
      </c>
    </row>
    <row r="445" spans="1:12" s="36" customFormat="1" ht="15.75" customHeight="1" thickTop="1">
      <c r="A445" s="978" t="s">
        <v>842</v>
      </c>
      <c r="B445" s="960" t="s">
        <v>426</v>
      </c>
      <c r="C445" s="551"/>
      <c r="D445" s="551"/>
      <c r="E445" s="551"/>
      <c r="F445" s="551"/>
      <c r="G445" s="551"/>
      <c r="H445" s="551"/>
      <c r="I445" s="551"/>
      <c r="J445" s="551"/>
      <c r="K445" s="551"/>
      <c r="L445" s="551"/>
    </row>
    <row r="446" spans="1:12" s="36" customFormat="1" ht="15.75" customHeight="1">
      <c r="A446" s="177" t="s">
        <v>553</v>
      </c>
      <c r="B446" s="178"/>
      <c r="C446" s="551"/>
      <c r="D446" s="551"/>
      <c r="E446" s="551"/>
      <c r="F446" s="551"/>
      <c r="G446" s="551"/>
      <c r="H446" s="551"/>
      <c r="I446" s="551"/>
      <c r="J446" s="551"/>
      <c r="K446" s="586"/>
      <c r="L446" s="586"/>
    </row>
    <row r="447" spans="1:12">
      <c r="A447" s="953" t="s">
        <v>86</v>
      </c>
      <c r="B447" s="954">
        <v>5110</v>
      </c>
      <c r="C447" s="551"/>
      <c r="D447" s="551"/>
      <c r="E447" s="551"/>
      <c r="F447" s="551"/>
      <c r="G447" s="551"/>
      <c r="H447" s="550"/>
      <c r="I447" s="551"/>
      <c r="J447" s="551"/>
      <c r="K447" s="576">
        <f>SUM(C447:J447)</f>
        <v>0</v>
      </c>
      <c r="L447" s="550"/>
    </row>
    <row r="448" spans="1:12" ht="12.75" customHeight="1">
      <c r="A448" s="955" t="s">
        <v>545</v>
      </c>
      <c r="B448" s="939" t="s">
        <v>544</v>
      </c>
      <c r="C448" s="551"/>
      <c r="D448" s="551"/>
      <c r="E448" s="551"/>
      <c r="F448" s="551"/>
      <c r="G448" s="551"/>
      <c r="H448" s="550"/>
      <c r="I448" s="551"/>
      <c r="J448" s="551"/>
      <c r="K448" s="576">
        <f>SUM(C448:J448)</f>
        <v>0</v>
      </c>
      <c r="L448" s="550"/>
    </row>
    <row r="449" spans="1:12" ht="12.75" customHeight="1" thickBot="1">
      <c r="A449" s="957" t="s">
        <v>552</v>
      </c>
      <c r="B449" s="958" t="s">
        <v>633</v>
      </c>
      <c r="C449" s="551"/>
      <c r="D449" s="551"/>
      <c r="E449" s="551"/>
      <c r="F449" s="551"/>
      <c r="G449" s="551"/>
      <c r="H449" s="593">
        <f>SUM(H447:H448)</f>
        <v>0</v>
      </c>
      <c r="I449" s="551"/>
      <c r="J449" s="551"/>
      <c r="K449" s="593">
        <f>SUM(K447:K448)</f>
        <v>0</v>
      </c>
      <c r="L449" s="593">
        <f>SUM(L447:L448)</f>
        <v>0</v>
      </c>
    </row>
    <row r="450" spans="1:12" ht="15.75" customHeight="1" thickTop="1">
      <c r="A450" s="1006" t="s">
        <v>82</v>
      </c>
      <c r="B450" s="1007" t="s">
        <v>38</v>
      </c>
      <c r="C450" s="555"/>
      <c r="D450" s="555"/>
      <c r="E450" s="555"/>
      <c r="F450" s="555"/>
      <c r="G450" s="555"/>
      <c r="H450" s="557"/>
      <c r="I450" s="555"/>
      <c r="J450" s="555"/>
      <c r="K450" s="571">
        <f>SUM(C450:J450)</f>
        <v>0</v>
      </c>
      <c r="L450" s="557"/>
    </row>
    <row r="451" spans="1:12" s="1145" customFormat="1" ht="29.25" customHeight="1">
      <c r="A451" s="1143" t="s">
        <v>1285</v>
      </c>
      <c r="B451" s="1144">
        <v>5300</v>
      </c>
      <c r="C451" s="635"/>
      <c r="D451" s="636"/>
      <c r="E451" s="636"/>
      <c r="F451" s="635"/>
      <c r="G451" s="636"/>
      <c r="H451" s="637"/>
      <c r="I451" s="636"/>
      <c r="J451" s="636"/>
      <c r="K451" s="576">
        <f>SUM(C451:J451)</f>
        <v>0</v>
      </c>
      <c r="L451" s="638"/>
    </row>
    <row r="452" spans="1:12" ht="12.75" customHeight="1" thickBot="1">
      <c r="A452" s="1146" t="s">
        <v>516</v>
      </c>
      <c r="B452" s="1005" t="s">
        <v>426</v>
      </c>
      <c r="C452" s="555"/>
      <c r="D452" s="555"/>
      <c r="E452" s="555"/>
      <c r="F452" s="555"/>
      <c r="G452" s="555"/>
      <c r="H452" s="593">
        <f>SUM(H449,H450,H451)</f>
        <v>0</v>
      </c>
      <c r="I452" s="555"/>
      <c r="J452" s="555"/>
      <c r="K452" s="593">
        <f>SUM(K449,K450,K451)</f>
        <v>0</v>
      </c>
      <c r="L452" s="593">
        <f>SUM(L449,L450,L451)</f>
        <v>0</v>
      </c>
    </row>
    <row r="453" spans="1:12" s="36" customFormat="1" ht="15.75" customHeight="1" thickTop="1" thickBot="1">
      <c r="A453" s="948" t="s">
        <v>843</v>
      </c>
      <c r="B453" s="988" t="s">
        <v>760</v>
      </c>
      <c r="C453" s="586"/>
      <c r="D453" s="586"/>
      <c r="E453" s="586"/>
      <c r="F453" s="586"/>
      <c r="G453" s="586"/>
      <c r="H453" s="586"/>
      <c r="I453" s="586"/>
      <c r="J453" s="551"/>
      <c r="K453" s="586"/>
      <c r="L453" s="597"/>
    </row>
    <row r="454" spans="1:12" ht="12.75" customHeight="1" thickTop="1" thickBot="1">
      <c r="A454" s="1042" t="s">
        <v>437</v>
      </c>
      <c r="B454" s="1147"/>
      <c r="C454" s="566">
        <f t="shared" ref="C454:L454" si="45">SUM(C439,C444,C452,C453)</f>
        <v>0</v>
      </c>
      <c r="D454" s="566">
        <f t="shared" si="45"/>
        <v>0</v>
      </c>
      <c r="E454" s="566">
        <f t="shared" si="45"/>
        <v>0</v>
      </c>
      <c r="F454" s="566">
        <f t="shared" si="45"/>
        <v>0</v>
      </c>
      <c r="G454" s="566">
        <f t="shared" si="45"/>
        <v>1374686</v>
      </c>
      <c r="H454" s="566">
        <f t="shared" si="45"/>
        <v>0</v>
      </c>
      <c r="I454" s="566">
        <f t="shared" si="45"/>
        <v>0</v>
      </c>
      <c r="J454" s="566">
        <f t="shared" si="45"/>
        <v>0</v>
      </c>
      <c r="K454" s="566">
        <f t="shared" si="45"/>
        <v>1374686</v>
      </c>
      <c r="L454" s="566">
        <f t="shared" si="45"/>
        <v>5000000</v>
      </c>
    </row>
    <row r="455" spans="1:12" ht="13.5" thickTop="1">
      <c r="A455" s="1941" t="s">
        <v>887</v>
      </c>
      <c r="B455" s="1942"/>
      <c r="C455" s="581"/>
      <c r="D455" s="581"/>
      <c r="E455" s="614"/>
      <c r="F455" s="614"/>
      <c r="G455" s="614"/>
      <c r="H455" s="614"/>
      <c r="I455" s="614"/>
      <c r="J455" s="586"/>
      <c r="K455" s="576">
        <f>'Revenues 10-15'!K272-'Expenditures 16-24'!K454</f>
        <v>3697602</v>
      </c>
      <c r="L455" s="581"/>
    </row>
  </sheetData>
  <sheetProtection algorithmName="SHA-512" hashValue="HYqKwkFaf0R635GVtQcELmmAZwCvUvfhQclP3+JywZlj9CCmYQdHjRPZ7IlKVIIYK3BimgEPM/D9bzuABUE1Rg==" saltValue="7ppXZKRLpn4+ZdFiQJl88w=="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5"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2023&amp;R&amp;8Page &amp;P</oddHeader>
    <oddFooter>&amp;L&amp;8Print Date: &amp;D
&amp;F</oddFooter>
  </headerFooter>
  <rowBreaks count="1" manualBreakCount="1">
    <brk id="156" max="16383" man="1"/>
  </rowBreaks>
  <customProperties>
    <customPr name="OrphanNamesChecke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F91AF2-44A0-4970-943B-AF70F1AD0D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2006/documentManagement/types"/>
    <ds:schemaRef ds:uri="d21dc803-237d-4c68-8692-8d731fd29118"/>
    <ds:schemaRef ds:uri="http://purl.org/dc/terms/"/>
    <ds:schemaRef ds:uri="http://purl.org/dc/elements/1.1/"/>
    <ds:schemaRef ds:uri="http://purl.org/dc/dcmitype/"/>
    <ds:schemaRef ds:uri="http://schemas.microsoft.com/office/infopath/2007/PartnerControls"/>
    <ds:schemaRef ds:uri="4d435f69-8686-490b-bd6d-b153bf22ab50"/>
    <ds:schemaRef ds:uri="http://schemas.openxmlformats.org/package/2006/metadata/core-properties"/>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vt:i4>
      </vt:variant>
    </vt:vector>
  </HeadingPairs>
  <TitlesOfParts>
    <vt:vector size="39"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AFR23</vt:lpstr>
      <vt:lpstr>Single Audit &amp; GATA Information</vt:lpstr>
      <vt:lpstr>SDJA Listing for cover page</vt:lpstr>
      <vt:lpstr>COVER!Print_Area</vt:lpstr>
      <vt:lpstr>'Itemization 44'!Print_Area</vt:lpstr>
      <vt:lpstr>'Shared Outsourced Services 42'!Print_Area</vt:lpstr>
      <vt:lpstr>'Short-Term Long-Term Debt 26'!Print_Area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00-000-0000-00_AFR23 - final.xlsx</dc:title>
  <dc:creator>HEMBERGER DEBRA</dc:creator>
  <cp:lastModifiedBy>Frank Williams</cp:lastModifiedBy>
  <cp:lastPrinted>2024-01-30T17:29:18Z</cp:lastPrinted>
  <dcterms:created xsi:type="dcterms:W3CDTF">2003-10-29T19:06:34Z</dcterms:created>
  <dcterms:modified xsi:type="dcterms:W3CDTF">2024-02-14T14:14:47Z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